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L:\2020 Business Process Review\2020 Review Season\2020 Master Templates\2020 Master Data Input Worksheets\"/>
    </mc:Choice>
  </mc:AlternateContent>
  <xr:revisionPtr revIDLastSave="0" documentId="13_ncr:1_{A4A0428B-6AF3-4E4C-80A0-61812F6D736A}" xr6:coauthVersionLast="45" xr6:coauthVersionMax="45" xr10:uidLastSave="{00000000-0000-0000-0000-000000000000}"/>
  <bookViews>
    <workbookView xWindow="20370" yWindow="-120" windowWidth="29040" windowHeight="15840" xr2:uid="{00000000-000D-0000-FFFF-FFFF00000000}"/>
  </bookViews>
  <sheets>
    <sheet name="Instructions" sheetId="37" r:id="rId1"/>
    <sheet name="Unit Data from Audit Worksheet" sheetId="1" r:id="rId2"/>
    <sheet name="IMPORT" sheetId="28" state="hidden" r:id="rId3"/>
    <sheet name="RSS" sheetId="30" r:id="rId4"/>
    <sheet name="Unit Names" sheetId="29" state="hidden" r:id="rId5"/>
    <sheet name="2019 Data" sheetId="35" state="hidden" r:id="rId6"/>
  </sheets>
  <externalReferences>
    <externalReference r:id="rId7"/>
  </externalReferences>
  <definedNames>
    <definedName name="Audit_Dtl">[1]Database!$AC$3:$AP$413</definedName>
    <definedName name="_xlnm.Print_Area" localSheetId="0">Instructions!$B$1:$B$34</definedName>
    <definedName name="_xlnm.Print_Area" localSheetId="1">'Unit Data from Audit Worksheet'!$A$7:$E$75</definedName>
    <definedName name="_xlnm.Print_Titles" localSheetId="1">'Unit Data from Audit Worksheet'!$5:$5</definedName>
    <definedName name="Temp">[1]Database!$BF$3:$EG$3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2" i="28" l="1"/>
  <c r="E82" i="28"/>
  <c r="E83" i="28"/>
  <c r="L83" i="28" s="1"/>
  <c r="E84" i="28"/>
  <c r="L84" i="28" s="1"/>
  <c r="E85" i="28"/>
  <c r="L85" i="28" s="1"/>
  <c r="E81" i="28"/>
  <c r="L81" i="28" s="1"/>
  <c r="Q82" i="28" l="1"/>
  <c r="Q83" i="28"/>
  <c r="Q84" i="28"/>
  <c r="Q85" i="28"/>
  <c r="Q81" i="28"/>
  <c r="G78" i="1"/>
  <c r="F74" i="28" s="1"/>
  <c r="G79" i="1"/>
  <c r="F75" i="28" s="1"/>
  <c r="G80" i="1"/>
  <c r="F76" i="28" s="1"/>
  <c r="G81" i="1"/>
  <c r="F77" i="28" s="1"/>
  <c r="G82" i="1"/>
  <c r="F78" i="28" s="1"/>
  <c r="G83" i="1"/>
  <c r="F79" i="28" s="1"/>
  <c r="G84" i="1"/>
  <c r="F80" i="28" s="1"/>
  <c r="G77" i="1"/>
  <c r="F73" i="28" s="1"/>
  <c r="C82" i="28" l="1"/>
  <c r="C83" i="28"/>
  <c r="C84" i="28"/>
  <c r="C85" i="28"/>
  <c r="C81" i="28"/>
  <c r="A85" i="28"/>
  <c r="A82" i="28"/>
  <c r="A83" i="28"/>
  <c r="A84" i="28"/>
  <c r="A81" i="28"/>
  <c r="G96" i="1"/>
  <c r="G95" i="1"/>
  <c r="G94" i="1"/>
  <c r="G93" i="1"/>
  <c r="G92" i="1"/>
  <c r="F93" i="1"/>
  <c r="F94" i="1"/>
  <c r="F95" i="1"/>
  <c r="F96" i="1"/>
  <c r="F92" i="1"/>
  <c r="G60" i="1" l="1"/>
  <c r="G18" i="1"/>
  <c r="G17" i="1"/>
  <c r="G16" i="1"/>
  <c r="G15" i="1"/>
  <c r="G14" i="1"/>
  <c r="G13" i="1"/>
  <c r="G9" i="1"/>
  <c r="E65" i="1" l="1"/>
  <c r="E9" i="1"/>
  <c r="E18" i="1"/>
  <c r="P36" i="28" l="1"/>
  <c r="P37" i="28"/>
  <c r="P64" i="28"/>
  <c r="P72" i="28"/>
  <c r="P130" i="28"/>
  <c r="P131" i="28"/>
  <c r="P132" i="28"/>
  <c r="P133" i="28"/>
  <c r="G52" i="1" l="1"/>
  <c r="G35" i="1"/>
  <c r="G22" i="1"/>
  <c r="A74" i="28"/>
  <c r="P74" i="28" s="1"/>
  <c r="C74" i="28"/>
  <c r="E74" i="28"/>
  <c r="A75" i="28"/>
  <c r="P75" i="28" s="1"/>
  <c r="C75" i="28"/>
  <c r="E75" i="28"/>
  <c r="A76" i="28"/>
  <c r="P76" i="28" s="1"/>
  <c r="C76" i="28"/>
  <c r="E76" i="28"/>
  <c r="A77" i="28"/>
  <c r="P77" i="28" s="1"/>
  <c r="C77" i="28"/>
  <c r="E77" i="28"/>
  <c r="A78" i="28"/>
  <c r="P78" i="28" s="1"/>
  <c r="C78" i="28"/>
  <c r="E78" i="28"/>
  <c r="A79" i="28"/>
  <c r="P79" i="28" s="1"/>
  <c r="C79" i="28"/>
  <c r="E79" i="28"/>
  <c r="A80" i="28"/>
  <c r="P80" i="28" s="1"/>
  <c r="C80" i="28"/>
  <c r="E80" i="28"/>
  <c r="E73" i="28"/>
  <c r="C73" i="28"/>
  <c r="A73" i="28"/>
  <c r="P73" i="28" s="1"/>
  <c r="L80" i="28" l="1"/>
  <c r="Q80" i="28" s="1"/>
  <c r="L74" i="28"/>
  <c r="Q74" i="28" s="1"/>
  <c r="Q77" i="28"/>
  <c r="L77" i="28"/>
  <c r="L79" i="28"/>
  <c r="Q79" i="28" s="1"/>
  <c r="L76" i="28"/>
  <c r="Q76" i="28" s="1"/>
  <c r="L73" i="28"/>
  <c r="Q73" i="28" s="1"/>
  <c r="Q78" i="28"/>
  <c r="L78" i="28"/>
  <c r="L75" i="28"/>
  <c r="Q75" i="28" s="1"/>
  <c r="A44" i="28"/>
  <c r="B44" i="28"/>
  <c r="C44" i="28"/>
  <c r="E44" i="28"/>
  <c r="L44" i="28" s="1"/>
  <c r="F44" i="28" s="1"/>
  <c r="H44" i="28"/>
  <c r="A45" i="28"/>
  <c r="P45" i="28" s="1"/>
  <c r="B45" i="28"/>
  <c r="C45" i="28"/>
  <c r="E45" i="28"/>
  <c r="L45" i="28" s="1"/>
  <c r="F45" i="28" s="1"/>
  <c r="H45" i="28"/>
  <c r="A10" i="28"/>
  <c r="P10" i="28" s="1"/>
  <c r="B10" i="28"/>
  <c r="C10" i="28"/>
  <c r="E10" i="28"/>
  <c r="H10" i="28"/>
  <c r="A11" i="28"/>
  <c r="P11" i="28" s="1"/>
  <c r="B11" i="28"/>
  <c r="C11" i="28"/>
  <c r="E11" i="28"/>
  <c r="L11" i="28" s="1"/>
  <c r="H11" i="28"/>
  <c r="A12" i="28"/>
  <c r="P12" i="28" s="1"/>
  <c r="B12" i="28"/>
  <c r="C12" i="28"/>
  <c r="E12" i="28"/>
  <c r="L12" i="28" s="1"/>
  <c r="H12" i="28"/>
  <c r="A13" i="28"/>
  <c r="P13" i="28" s="1"/>
  <c r="B13" i="28"/>
  <c r="C13" i="28"/>
  <c r="E13" i="28"/>
  <c r="L13" i="28" s="1"/>
  <c r="H13" i="28"/>
  <c r="A14" i="28"/>
  <c r="P14" i="28" s="1"/>
  <c r="B14" i="28"/>
  <c r="C14" i="28"/>
  <c r="E14" i="28"/>
  <c r="L14" i="28" s="1"/>
  <c r="H14" i="28"/>
  <c r="A15" i="28"/>
  <c r="P15" i="28" s="1"/>
  <c r="B15" i="28"/>
  <c r="C15" i="28"/>
  <c r="E15" i="28"/>
  <c r="L15" i="28" s="1"/>
  <c r="H15" i="28"/>
  <c r="G51" i="1"/>
  <c r="G50" i="1"/>
  <c r="G12" i="1"/>
  <c r="U44" i="28" l="1"/>
  <c r="P44" i="28"/>
  <c r="U36" i="28"/>
  <c r="U37" i="28"/>
  <c r="L86" i="28"/>
  <c r="L64" i="28"/>
  <c r="E58" i="28" l="1"/>
  <c r="G34" i="1"/>
  <c r="E75" i="1"/>
  <c r="E69" i="1"/>
  <c r="E68" i="1"/>
  <c r="E63" i="1"/>
  <c r="E61" i="1"/>
  <c r="E60" i="1"/>
  <c r="E59" i="1"/>
  <c r="E58" i="1"/>
  <c r="E57" i="1"/>
  <c r="E56" i="1"/>
  <c r="E55" i="1"/>
  <c r="E54" i="1"/>
  <c r="E52" i="1"/>
  <c r="G61" i="1" s="1"/>
  <c r="E49" i="1"/>
  <c r="E48" i="1"/>
  <c r="E47" i="1"/>
  <c r="E46" i="1"/>
  <c r="E45" i="1"/>
  <c r="E44" i="1"/>
  <c r="E43" i="1"/>
  <c r="E42" i="1"/>
  <c r="E41" i="1"/>
  <c r="E39" i="1"/>
  <c r="E38" i="1"/>
  <c r="E36" i="1"/>
  <c r="E35" i="1"/>
  <c r="E34" i="1"/>
  <c r="E33" i="1"/>
  <c r="E32" i="1"/>
  <c r="E31" i="1"/>
  <c r="E30" i="1"/>
  <c r="E29" i="1"/>
  <c r="E28" i="1"/>
  <c r="E27" i="1"/>
  <c r="E25" i="1"/>
  <c r="E24" i="1"/>
  <c r="E22" i="1"/>
  <c r="E21" i="1"/>
  <c r="E20" i="1"/>
  <c r="E19" i="1"/>
  <c r="E11" i="1"/>
  <c r="E10" i="1"/>
  <c r="E8" i="1"/>
  <c r="E7" i="1"/>
  <c r="C58" i="28"/>
  <c r="B58" i="28"/>
  <c r="A58" i="28"/>
  <c r="E57" i="28"/>
  <c r="E56" i="28"/>
  <c r="C56" i="28"/>
  <c r="B56" i="28"/>
  <c r="A56" i="28"/>
  <c r="U56" i="28" l="1"/>
  <c r="P56" i="28"/>
  <c r="U58" i="28"/>
  <c r="P58" i="28"/>
  <c r="G36" i="1"/>
  <c r="L56" i="28"/>
  <c r="V56" i="28" s="1"/>
  <c r="L58" i="28"/>
  <c r="V58" i="28" s="1"/>
  <c r="H72" i="1"/>
  <c r="G72" i="1" s="1"/>
  <c r="H71" i="1"/>
  <c r="H70" i="1"/>
  <c r="G71" i="1"/>
  <c r="G70" i="1"/>
  <c r="H61" i="1"/>
  <c r="O32" i="28"/>
  <c r="O31" i="28"/>
  <c r="O20" i="28"/>
  <c r="O19" i="28"/>
  <c r="O18" i="28"/>
  <c r="H60" i="28"/>
  <c r="H61" i="28"/>
  <c r="C60" i="28"/>
  <c r="C61" i="28"/>
  <c r="C62" i="28"/>
  <c r="B60" i="28"/>
  <c r="B61" i="28"/>
  <c r="B62" i="28"/>
  <c r="A60" i="28"/>
  <c r="A61" i="28"/>
  <c r="A62" i="28"/>
  <c r="E60" i="28"/>
  <c r="E61" i="28"/>
  <c r="E62" i="28"/>
  <c r="E37" i="28"/>
  <c r="G66" i="1"/>
  <c r="F57" i="28" s="1"/>
  <c r="E34" i="28"/>
  <c r="A34" i="28"/>
  <c r="B34" i="28"/>
  <c r="C34" i="28"/>
  <c r="H34" i="28"/>
  <c r="H33" i="28"/>
  <c r="E33" i="28"/>
  <c r="C33" i="28"/>
  <c r="B33" i="28"/>
  <c r="A33" i="28"/>
  <c r="D3" i="1"/>
  <c r="L4" i="28" s="1"/>
  <c r="H60" i="1"/>
  <c r="B37" i="28"/>
  <c r="C37" i="28"/>
  <c r="E53" i="28"/>
  <c r="E29" i="28"/>
  <c r="C2" i="28"/>
  <c r="H63" i="28"/>
  <c r="H59" i="28"/>
  <c r="H57" i="28"/>
  <c r="H55" i="28"/>
  <c r="H47" i="28"/>
  <c r="H48" i="28"/>
  <c r="H49" i="28"/>
  <c r="H50" i="28"/>
  <c r="H51" i="28"/>
  <c r="H52" i="28"/>
  <c r="H53" i="28"/>
  <c r="H54" i="28"/>
  <c r="H36" i="28"/>
  <c r="H38" i="28"/>
  <c r="H39" i="28"/>
  <c r="H40" i="28"/>
  <c r="H41" i="28"/>
  <c r="H42" i="28"/>
  <c r="H43" i="28"/>
  <c r="H46" i="28"/>
  <c r="H35" i="28"/>
  <c r="H23" i="28"/>
  <c r="H24" i="28"/>
  <c r="H25" i="28"/>
  <c r="H26" i="28"/>
  <c r="H27" i="28"/>
  <c r="H28" i="28"/>
  <c r="H29" i="28"/>
  <c r="H30" i="28"/>
  <c r="H31" i="28"/>
  <c r="H32" i="28"/>
  <c r="H22" i="28"/>
  <c r="H21" i="28"/>
  <c r="H6" i="28"/>
  <c r="H7" i="28"/>
  <c r="H8" i="28"/>
  <c r="H9" i="28"/>
  <c r="H16" i="28"/>
  <c r="H17" i="28"/>
  <c r="H18" i="28"/>
  <c r="H19" i="28"/>
  <c r="H20" i="28"/>
  <c r="H5" i="28"/>
  <c r="A57" i="28"/>
  <c r="B57" i="28"/>
  <c r="C57" i="28"/>
  <c r="L57" i="28"/>
  <c r="V57" i="28" s="1"/>
  <c r="A8" i="28"/>
  <c r="B8" i="28"/>
  <c r="C8" i="28"/>
  <c r="E8" i="28"/>
  <c r="A9" i="28"/>
  <c r="B9" i="28"/>
  <c r="C9" i="28"/>
  <c r="E9" i="28"/>
  <c r="L10" i="28" s="1"/>
  <c r="G10" i="1"/>
  <c r="G11" i="1"/>
  <c r="H4" i="30"/>
  <c r="F4" i="30"/>
  <c r="E52" i="28"/>
  <c r="E50" i="28"/>
  <c r="E43" i="28"/>
  <c r="G46" i="1"/>
  <c r="E35" i="28"/>
  <c r="E31" i="28"/>
  <c r="E30" i="28"/>
  <c r="G31" i="1"/>
  <c r="B4" i="30"/>
  <c r="B63" i="28"/>
  <c r="B59" i="28"/>
  <c r="B55" i="28"/>
  <c r="B54" i="28"/>
  <c r="B53" i="28"/>
  <c r="B52" i="28"/>
  <c r="B51" i="28"/>
  <c r="B50" i="28"/>
  <c r="B49" i="28"/>
  <c r="B48" i="28"/>
  <c r="B47" i="28"/>
  <c r="B46" i="28"/>
  <c r="B43" i="28"/>
  <c r="B42" i="28"/>
  <c r="B41" i="28"/>
  <c r="B40" i="28"/>
  <c r="B39" i="28"/>
  <c r="B38" i="28"/>
  <c r="B36" i="28"/>
  <c r="B35" i="28"/>
  <c r="B32" i="28"/>
  <c r="B31" i="28"/>
  <c r="B30" i="28"/>
  <c r="B29" i="28"/>
  <c r="B28" i="28"/>
  <c r="B27" i="28"/>
  <c r="B26" i="28"/>
  <c r="B25" i="28"/>
  <c r="B24" i="28"/>
  <c r="B23" i="28"/>
  <c r="B22" i="28"/>
  <c r="B21" i="28"/>
  <c r="B20" i="28"/>
  <c r="B19" i="28"/>
  <c r="B18" i="28"/>
  <c r="B17" i="28"/>
  <c r="B16" i="28"/>
  <c r="B7" i="28"/>
  <c r="B6" i="28"/>
  <c r="B5" i="28"/>
  <c r="C52" i="28"/>
  <c r="A52" i="28"/>
  <c r="E59" i="28"/>
  <c r="A59" i="28"/>
  <c r="C59" i="28"/>
  <c r="G69" i="1"/>
  <c r="G42" i="1"/>
  <c r="G41" i="1"/>
  <c r="G25" i="1"/>
  <c r="G24" i="1"/>
  <c r="G8" i="1"/>
  <c r="G7" i="1"/>
  <c r="G63" i="1"/>
  <c r="E55" i="28"/>
  <c r="C55" i="28"/>
  <c r="A55" i="28"/>
  <c r="C63" i="28"/>
  <c r="A63" i="28"/>
  <c r="A47" i="28"/>
  <c r="A48" i="28"/>
  <c r="A49" i="28"/>
  <c r="A50" i="28"/>
  <c r="A51" i="28"/>
  <c r="A53" i="28"/>
  <c r="A54" i="28"/>
  <c r="A38" i="28"/>
  <c r="A39" i="28"/>
  <c r="A40" i="28"/>
  <c r="A41" i="28"/>
  <c r="A42" i="28"/>
  <c r="A43" i="28"/>
  <c r="A46" i="28"/>
  <c r="A35" i="28"/>
  <c r="A27" i="28"/>
  <c r="A28" i="28"/>
  <c r="A29" i="28"/>
  <c r="A30" i="28"/>
  <c r="A31" i="28"/>
  <c r="A32" i="28"/>
  <c r="A23" i="28"/>
  <c r="A24" i="28"/>
  <c r="A25" i="28"/>
  <c r="A26" i="28"/>
  <c r="A22" i="28"/>
  <c r="A21" i="28"/>
  <c r="A6" i="28"/>
  <c r="A7" i="28"/>
  <c r="A16" i="28"/>
  <c r="A17" i="28"/>
  <c r="A18" i="28"/>
  <c r="A19" i="28"/>
  <c r="A20" i="28"/>
  <c r="A5" i="28"/>
  <c r="E54" i="28"/>
  <c r="C53" i="28"/>
  <c r="C54" i="28"/>
  <c r="C51" i="28"/>
  <c r="C48" i="28"/>
  <c r="G75" i="1"/>
  <c r="G49" i="1"/>
  <c r="C6" i="28"/>
  <c r="C7" i="28"/>
  <c r="C16" i="28"/>
  <c r="C17" i="28"/>
  <c r="C18" i="28"/>
  <c r="C19" i="28"/>
  <c r="C20" i="28"/>
  <c r="C21" i="28"/>
  <c r="C22" i="28"/>
  <c r="C23" i="28"/>
  <c r="C24" i="28"/>
  <c r="C25" i="28"/>
  <c r="C26" i="28"/>
  <c r="C27" i="28"/>
  <c r="C28" i="28"/>
  <c r="C29" i="28"/>
  <c r="C30" i="28"/>
  <c r="C31" i="28"/>
  <c r="C32" i="28"/>
  <c r="C35" i="28"/>
  <c r="C36" i="28"/>
  <c r="C38" i="28"/>
  <c r="C39" i="28"/>
  <c r="C40" i="28"/>
  <c r="C41" i="28"/>
  <c r="C42" i="28"/>
  <c r="C43" i="28"/>
  <c r="C46" i="28"/>
  <c r="C47" i="28"/>
  <c r="C49" i="28"/>
  <c r="C50" i="28"/>
  <c r="C5" i="28"/>
  <c r="G32" i="1"/>
  <c r="G28" i="1"/>
  <c r="G48" i="1"/>
  <c r="G29" i="1"/>
  <c r="E63" i="28"/>
  <c r="E51" i="28"/>
  <c r="E49" i="28"/>
  <c r="E48" i="28"/>
  <c r="E46" i="28"/>
  <c r="E42" i="28"/>
  <c r="E40" i="28"/>
  <c r="E38" i="28"/>
  <c r="E36" i="28"/>
  <c r="E32" i="28"/>
  <c r="E28" i="28"/>
  <c r="E25" i="28"/>
  <c r="E24" i="28"/>
  <c r="E23" i="28"/>
  <c r="E22" i="28"/>
  <c r="E21" i="28"/>
  <c r="E6" i="28"/>
  <c r="E7" i="28"/>
  <c r="E16" i="28"/>
  <c r="E17" i="28"/>
  <c r="E19" i="28"/>
  <c r="E20" i="28"/>
  <c r="E5" i="28"/>
  <c r="G55" i="1"/>
  <c r="G27" i="1"/>
  <c r="G19" i="1"/>
  <c r="D2" i="28"/>
  <c r="E2" i="28" s="1"/>
  <c r="G57" i="1"/>
  <c r="E47" i="28"/>
  <c r="E39" i="28"/>
  <c r="G45" i="1"/>
  <c r="E27" i="28"/>
  <c r="G30" i="1"/>
  <c r="E26" i="28"/>
  <c r="G47" i="1"/>
  <c r="E41" i="28"/>
  <c r="H52" i="1"/>
  <c r="H35" i="1"/>
  <c r="G33" i="1"/>
  <c r="E18" i="28"/>
  <c r="H22" i="1"/>
  <c r="F10" i="28" l="1"/>
  <c r="F15" i="28"/>
  <c r="F12" i="28"/>
  <c r="F13" i="28"/>
  <c r="F11" i="28"/>
  <c r="F14" i="28"/>
  <c r="U46" i="28"/>
  <c r="P46" i="28"/>
  <c r="U7" i="28"/>
  <c r="P7" i="28"/>
  <c r="U32" i="28"/>
  <c r="P32" i="28"/>
  <c r="U43" i="28"/>
  <c r="P43" i="28"/>
  <c r="U51" i="28"/>
  <c r="P51" i="28"/>
  <c r="U9" i="28"/>
  <c r="P9" i="28"/>
  <c r="U57" i="28"/>
  <c r="P57" i="28"/>
  <c r="U6" i="28"/>
  <c r="P6" i="28"/>
  <c r="U31" i="28"/>
  <c r="P31" i="28"/>
  <c r="U42" i="28"/>
  <c r="P42" i="28"/>
  <c r="U50" i="28"/>
  <c r="P50" i="28"/>
  <c r="U53" i="28"/>
  <c r="P53" i="28"/>
  <c r="U5" i="28"/>
  <c r="P5" i="28"/>
  <c r="U21" i="28"/>
  <c r="P21" i="28"/>
  <c r="U30" i="28"/>
  <c r="P30" i="28"/>
  <c r="U41" i="28"/>
  <c r="P41" i="28"/>
  <c r="U49" i="28"/>
  <c r="P49" i="28"/>
  <c r="U33" i="28"/>
  <c r="P33" i="28"/>
  <c r="U34" i="28"/>
  <c r="P34" i="28"/>
  <c r="U22" i="28"/>
  <c r="P22" i="28"/>
  <c r="U40" i="28"/>
  <c r="P40" i="28"/>
  <c r="U19" i="28"/>
  <c r="P19" i="28"/>
  <c r="U26" i="28"/>
  <c r="P26" i="28"/>
  <c r="U28" i="28"/>
  <c r="P28" i="28"/>
  <c r="U39" i="28"/>
  <c r="P39" i="28"/>
  <c r="U47" i="28"/>
  <c r="P47" i="28"/>
  <c r="U59" i="28"/>
  <c r="P59" i="28"/>
  <c r="U8" i="28"/>
  <c r="P8" i="28"/>
  <c r="U29" i="28"/>
  <c r="P29" i="28"/>
  <c r="U18" i="28"/>
  <c r="P18" i="28"/>
  <c r="U25" i="28"/>
  <c r="P25" i="28"/>
  <c r="U27" i="28"/>
  <c r="P27" i="28"/>
  <c r="U38" i="28"/>
  <c r="P38" i="28"/>
  <c r="U63" i="28"/>
  <c r="P63" i="28"/>
  <c r="U20" i="28"/>
  <c r="P20" i="28"/>
  <c r="U48" i="28"/>
  <c r="P48" i="28"/>
  <c r="U17" i="28"/>
  <c r="P17" i="28"/>
  <c r="U24" i="28"/>
  <c r="P24" i="28"/>
  <c r="U35" i="28"/>
  <c r="P35" i="28"/>
  <c r="U54" i="28"/>
  <c r="P54" i="28"/>
  <c r="U52" i="28"/>
  <c r="P52" i="28"/>
  <c r="U16" i="28"/>
  <c r="P16" i="28"/>
  <c r="U23" i="28"/>
  <c r="P23" i="28"/>
  <c r="U55" i="28"/>
  <c r="P55" i="28"/>
  <c r="U60" i="28"/>
  <c r="P60" i="28"/>
  <c r="U61" i="28"/>
  <c r="P61" i="28"/>
  <c r="U62" i="28"/>
  <c r="P62" i="28"/>
  <c r="L16" i="28"/>
  <c r="F16" i="28" s="1"/>
  <c r="L43" i="28"/>
  <c r="V43" i="28" s="1"/>
  <c r="L26" i="28"/>
  <c r="F26" i="28" s="1"/>
  <c r="L25" i="28"/>
  <c r="F25" i="28" s="1"/>
  <c r="L48" i="28"/>
  <c r="V48" i="28" s="1"/>
  <c r="L55" i="28"/>
  <c r="F55" i="28" s="1"/>
  <c r="L50" i="28"/>
  <c r="V50" i="28" s="1"/>
  <c r="L29" i="28"/>
  <c r="F29" i="28" s="1"/>
  <c r="L34" i="28"/>
  <c r="V34" i="28" s="1"/>
  <c r="L60" i="28"/>
  <c r="F60" i="28" s="1"/>
  <c r="L24" i="28"/>
  <c r="F24" i="28" s="1"/>
  <c r="L28" i="28"/>
  <c r="F28" i="28" s="1"/>
  <c r="L49" i="28"/>
  <c r="F49" i="28" s="1"/>
  <c r="L52" i="28"/>
  <c r="V52" i="28" s="1"/>
  <c r="L53" i="28"/>
  <c r="V53" i="28" s="1"/>
  <c r="L8" i="28"/>
  <c r="F8" i="28" s="1"/>
  <c r="L33" i="28"/>
  <c r="V33" i="28" s="1"/>
  <c r="L46" i="28"/>
  <c r="F14" i="30" s="1"/>
  <c r="L61" i="28"/>
  <c r="V61" i="28" s="1"/>
  <c r="L6" i="28"/>
  <c r="V6" i="28" s="1"/>
  <c r="L63" i="28"/>
  <c r="F63" i="28" s="1"/>
  <c r="L30" i="28"/>
  <c r="V30" i="28" s="1"/>
  <c r="L54" i="28"/>
  <c r="V54" i="28" s="1"/>
  <c r="L18" i="28"/>
  <c r="V18" i="28" s="1"/>
  <c r="L27" i="28"/>
  <c r="F27" i="28" s="1"/>
  <c r="L32" i="28"/>
  <c r="V32" i="28" s="1"/>
  <c r="L51" i="28"/>
  <c r="F51" i="28" s="1"/>
  <c r="L39" i="28"/>
  <c r="F9" i="30" s="1"/>
  <c r="H9" i="30" s="1"/>
  <c r="L5" i="28"/>
  <c r="F5" i="28" s="1"/>
  <c r="L21" i="28"/>
  <c r="F21" i="28" s="1"/>
  <c r="L38" i="28"/>
  <c r="V38" i="28" s="1"/>
  <c r="L31" i="28"/>
  <c r="V31" i="28" s="1"/>
  <c r="L37" i="28"/>
  <c r="V37" i="28" s="1"/>
  <c r="L36" i="28"/>
  <c r="F8" i="30" s="1"/>
  <c r="L47" i="28"/>
  <c r="V47" i="28" s="1"/>
  <c r="L20" i="28"/>
  <c r="V20" i="28" s="1"/>
  <c r="L22" i="28"/>
  <c r="F22" i="28" s="1"/>
  <c r="L40" i="28"/>
  <c r="F40" i="28" s="1"/>
  <c r="L59" i="28"/>
  <c r="F59" i="28" s="1"/>
  <c r="L35" i="28"/>
  <c r="L17" i="28"/>
  <c r="F17" i="28" s="1"/>
  <c r="L41" i="28"/>
  <c r="F41" i="28" s="1"/>
  <c r="L19" i="28"/>
  <c r="V19" i="28" s="1"/>
  <c r="L23" i="28"/>
  <c r="F23" i="28" s="1"/>
  <c r="L42" i="28"/>
  <c r="F20" i="30" s="1"/>
  <c r="L9" i="28"/>
  <c r="F9" i="28" s="1"/>
  <c r="L62" i="28"/>
  <c r="V62" i="28" s="1"/>
  <c r="L7" i="28"/>
  <c r="V7" i="28" s="1"/>
  <c r="H36" i="1"/>
  <c r="O46" i="28"/>
  <c r="F32" i="28" l="1"/>
  <c r="F7" i="30"/>
  <c r="H7" i="30" s="1"/>
  <c r="Q38" i="28"/>
  <c r="G38" i="28" s="1"/>
  <c r="V23" i="28"/>
  <c r="F28" i="30"/>
  <c r="H28" i="30" s="1"/>
  <c r="F50" i="28"/>
  <c r="F26" i="30"/>
  <c r="H26" i="30" s="1"/>
  <c r="F61" i="28"/>
  <c r="V40" i="28"/>
  <c r="V51" i="28"/>
  <c r="V41" i="28"/>
  <c r="V28" i="28"/>
  <c r="V63" i="28"/>
  <c r="V21" i="28"/>
  <c r="F17" i="30"/>
  <c r="G53" i="28"/>
  <c r="Q53" i="28" s="1"/>
  <c r="H62" i="28"/>
  <c r="Q62" i="28" s="1"/>
  <c r="V59" i="28"/>
  <c r="V36" i="28"/>
  <c r="V60" i="28"/>
  <c r="V9" i="28"/>
  <c r="V49" i="28"/>
  <c r="V35" i="28"/>
  <c r="V46" i="28"/>
  <c r="V55" i="28"/>
  <c r="F35" i="28"/>
  <c r="F6" i="28"/>
  <c r="F53" i="28"/>
  <c r="F31" i="28"/>
  <c r="F10" i="30"/>
  <c r="H10" i="30" s="1"/>
  <c r="F42" i="28"/>
  <c r="V8" i="28"/>
  <c r="F48" i="28"/>
  <c r="V22" i="28"/>
  <c r="V24" i="28"/>
  <c r="V29" i="28"/>
  <c r="V25" i="28"/>
  <c r="F11" i="30"/>
  <c r="H11" i="30" s="1"/>
  <c r="V16" i="28"/>
  <c r="F36" i="28"/>
  <c r="G46" i="28"/>
  <c r="Q46" i="28" s="1"/>
  <c r="F38" i="28"/>
  <c r="F39" i="28"/>
  <c r="D1" i="28"/>
  <c r="V5" i="28"/>
  <c r="V27" i="28"/>
  <c r="V26" i="28"/>
  <c r="F46" i="28"/>
  <c r="G31" i="28"/>
  <c r="Q31" i="28" s="1"/>
  <c r="V42" i="28"/>
  <c r="V17" i="28"/>
  <c r="G32" i="28"/>
  <c r="Q32" i="28" s="1"/>
  <c r="F43" i="28"/>
  <c r="G54" i="28"/>
  <c r="Q54" i="28" s="1"/>
  <c r="V39" i="28"/>
  <c r="F20" i="28"/>
  <c r="F7" i="28"/>
  <c r="G20" i="28"/>
  <c r="Q20" i="28" s="1"/>
  <c r="F54" i="28"/>
  <c r="F29" i="30" l="1"/>
  <c r="H29" i="30"/>
  <c r="F62" i="28"/>
  <c r="F12" i="30"/>
  <c r="F15" i="30" s="1"/>
  <c r="F18" i="30" s="1"/>
  <c r="H12" i="30"/>
  <c r="L90" i="28"/>
  <c r="J90" i="28"/>
  <c r="H31" i="30" l="1"/>
  <c r="F31" i="30"/>
  <c r="C21" i="30"/>
  <c r="F21" i="30"/>
  <c r="C22" i="30"/>
</calcChain>
</file>

<file path=xl/sharedStrings.xml><?xml version="1.0" encoding="utf-8"?>
<sst xmlns="http://schemas.openxmlformats.org/spreadsheetml/2006/main" count="567" uniqueCount="412">
  <si>
    <t xml:space="preserve">Unit Number:      </t>
  </si>
  <si>
    <t>Description of Requested Amount from Audited Financial Statements</t>
  </si>
  <si>
    <t>Error Messages</t>
  </si>
  <si>
    <t>Notes</t>
  </si>
  <si>
    <t>Notes to the Financial Statements - Other Post-employment benefits (OPEB) Note</t>
  </si>
  <si>
    <t>(The OPEB amounts requested are normally in the OPEB note - however, many of them can also be found on the Required Supplementary Information Schedule for OPEB that follows the Notes.)</t>
  </si>
  <si>
    <t>Notes to the Financial Statements -Fund Balance Note</t>
  </si>
  <si>
    <t>Upload Amounts</t>
  </si>
  <si>
    <t xml:space="preserve"> </t>
  </si>
  <si>
    <t xml:space="preserve">Fiscal Year </t>
  </si>
  <si>
    <t>Water Sewer Dashboard</t>
  </si>
  <si>
    <t>NC County and Municipal Financial Information</t>
  </si>
  <si>
    <t xml:space="preserve">                                                            FINISHED</t>
  </si>
  <si>
    <t>Description</t>
  </si>
  <si>
    <t>Account #</t>
  </si>
  <si>
    <t>Fiscal Year Reviewer Corrections</t>
  </si>
  <si>
    <t>Fiscal Year Unit Input</t>
  </si>
  <si>
    <r>
      <t xml:space="preserve">Instructions:  See Previous Excel tab - </t>
    </r>
    <r>
      <rPr>
        <sz val="14"/>
        <color indexed="8"/>
        <rFont val="Century Schoolbook"/>
        <family val="1"/>
      </rPr>
      <t>Please enter current year audited data in column F</t>
    </r>
  </si>
  <si>
    <t xml:space="preserve">                    FINISHED</t>
  </si>
  <si>
    <t>IMPORT</t>
  </si>
  <si>
    <t>Errors</t>
  </si>
  <si>
    <t>Yes</t>
  </si>
  <si>
    <t>No</t>
  </si>
  <si>
    <t>Review Summary</t>
  </si>
  <si>
    <t>Error Detection</t>
  </si>
  <si>
    <t>Review Summary - FBA</t>
  </si>
  <si>
    <t>General Info used to evaluate health of unit</t>
  </si>
  <si>
    <t>Fiduciary Funds</t>
  </si>
  <si>
    <t>Calculation</t>
  </si>
  <si>
    <t>Total</t>
  </si>
  <si>
    <t>Without Including Restricted Cash</t>
  </si>
  <si>
    <t>Fund Balance Available for Appropriation - G.S. §159-8(a)</t>
  </si>
  <si>
    <t>Unrestricted Cash and Investments ………………………………..…………………..</t>
  </si>
  <si>
    <t>Restricted cash and investments (This would normally include Powell Bill, Bond Proceeds, consolidated funds such as capital reserve funds or tax revaluation funds)</t>
  </si>
  <si>
    <t>Encumbrances at June 30 (listed in the notes)……………………………...…………………………</t>
  </si>
  <si>
    <t>Unavailable or Unearned Revenues Arising from Cash Receipts ……………………………</t>
  </si>
  <si>
    <t>ü</t>
  </si>
  <si>
    <t>Fund Balance Available for Appropriation ……………………………………………………….</t>
  </si>
  <si>
    <t>Total Fund Balance (From Audited Financial Statements) ……………………………………..………………….</t>
  </si>
  <si>
    <t>Total Restricted by State Statue………………………………………….…………………………………………..</t>
  </si>
  <si>
    <t>Restricted by State Statute Presented on Financial Statements</t>
  </si>
  <si>
    <t>Less</t>
  </si>
  <si>
    <t>Non Spendable -  Inventory, Prepaids, or Other ……………………………………………...…………………..</t>
  </si>
  <si>
    <t>Restricted - Stabilization by State Statute (LGC calculation) …………………….………………..</t>
  </si>
  <si>
    <t>Restricted - Stabilization by State Statute (From Audited Financial Statements) ……………………….…………….…………………………</t>
  </si>
  <si>
    <t>Analysis</t>
  </si>
  <si>
    <t>Without Including</t>
  </si>
  <si>
    <t xml:space="preserve"> Total </t>
  </si>
  <si>
    <t>Expenditures - General Fund</t>
  </si>
  <si>
    <t>Total Expenditures - General Fund ………………………………..………………………………..</t>
  </si>
  <si>
    <t>Adjustments</t>
  </si>
  <si>
    <t xml:space="preserve">    Transfers Out …………………………...…………………………………...…….</t>
  </si>
  <si>
    <t>Total Expenditures (As Adjusted) ………………………………...…………………….</t>
  </si>
  <si>
    <t xml:space="preserve">    Fund Balance Available  as % of Expenditures …………………………..........</t>
  </si>
  <si>
    <t xml:space="preserve"> Restricted Cash</t>
  </si>
  <si>
    <t>Gov - Net Investment in Capital Assets</t>
  </si>
  <si>
    <t>Gov - Restricted Net Position</t>
  </si>
  <si>
    <t>Gov - Unrestricted Net Position</t>
  </si>
  <si>
    <t>Gov - Any Adj. to Beginning Net Position</t>
  </si>
  <si>
    <t>How Data is used</t>
  </si>
  <si>
    <t>Statutory Calculation of Fund Balance Available for Appropriation At June 30 for the General Fund
Restricted - Stabilization by State Statute</t>
  </si>
  <si>
    <t>Gov - Total Assets and deferred outflows</t>
  </si>
  <si>
    <t>Gov - Unearned Revenues included in Select Current Liabilities</t>
  </si>
  <si>
    <t>Gen Fund - Total Assets and deferred outflows</t>
  </si>
  <si>
    <t>Gen  Fund - Current  Liabilities</t>
  </si>
  <si>
    <t>Gen Fund - deferred inflows derived from Cash Receipts</t>
  </si>
  <si>
    <t>Gen Fund - Deferred inflows Not from Cash Receipts</t>
  </si>
  <si>
    <t>New Questions  -  Please read and answer if applicable</t>
  </si>
  <si>
    <t>LGC USE</t>
  </si>
  <si>
    <t>Government Wide Statements - Net Position Statement - Governmental Activities Column</t>
  </si>
  <si>
    <t>Statement</t>
  </si>
  <si>
    <t>Net Position-Governmental Activities</t>
  </si>
  <si>
    <r>
      <t xml:space="preserve"> </t>
    </r>
    <r>
      <rPr>
        <u/>
        <sz val="11"/>
        <color indexed="8"/>
        <rFont val="Calibri"/>
        <family val="2"/>
      </rPr>
      <t>All restricted Cash and investments</t>
    </r>
  </si>
  <si>
    <t>Total Assets and deferred outflows</t>
  </si>
  <si>
    <t>Total Liabilities and total deferred inflows</t>
  </si>
  <si>
    <t xml:space="preserve"> Total Net investment in capital assets</t>
  </si>
  <si>
    <t xml:space="preserve"> Total Net Position, Restricted</t>
  </si>
  <si>
    <t>Total Net Position, Unrestricted</t>
  </si>
  <si>
    <t>Government Wide Statements-Net Position-Business Activities Column</t>
  </si>
  <si>
    <r>
      <rPr>
        <u/>
        <sz val="11"/>
        <color indexed="8"/>
        <rFont val="Calibri"/>
        <family val="2"/>
      </rPr>
      <t>All unrestricted Cash and investments.</t>
    </r>
    <r>
      <rPr>
        <sz val="11"/>
        <color theme="1"/>
        <rFont val="Calibri"/>
        <family val="2"/>
        <scheme val="minor"/>
      </rPr>
      <t xml:space="preserve"> 
</t>
    </r>
    <r>
      <rPr>
        <b/>
        <sz val="11"/>
        <color indexed="8"/>
        <rFont val="Calibri"/>
        <family val="2"/>
      </rPr>
      <t>Exclude</t>
    </r>
    <r>
      <rPr>
        <sz val="11"/>
        <color theme="1"/>
        <rFont val="Calibri"/>
        <family val="2"/>
        <scheme val="minor"/>
      </rPr>
      <t xml:space="preserve"> restricted cash and cash held by a third party. </t>
    </r>
  </si>
  <si>
    <t>All restricted Cash and investments</t>
  </si>
  <si>
    <t>Net Position-Business Activities</t>
  </si>
  <si>
    <t>Government Wide Statements - Statement of Activities  - Governmental Activities Column</t>
  </si>
  <si>
    <t>Total Expenses</t>
  </si>
  <si>
    <t xml:space="preserve">Charges for services </t>
  </si>
  <si>
    <t>Operating grants and contributions</t>
  </si>
  <si>
    <t>Capital grants and contributions</t>
  </si>
  <si>
    <t>Statement of Activities - Governmental</t>
  </si>
  <si>
    <r>
      <t>Total Transfers in</t>
    </r>
    <r>
      <rPr>
        <sz val="11"/>
        <color theme="1"/>
        <rFont val="Calibri"/>
        <family val="2"/>
        <scheme val="minor"/>
      </rPr>
      <t xml:space="preserve">    </t>
    </r>
    <r>
      <rPr>
        <sz val="11"/>
        <color indexed="60"/>
        <rFont val="Calibri"/>
        <family val="2"/>
      </rPr>
      <t>(Preference is that transfers-in  are not netted against transfers-out)</t>
    </r>
  </si>
  <si>
    <r>
      <t>Total Transfers out</t>
    </r>
    <r>
      <rPr>
        <sz val="11"/>
        <color theme="1"/>
        <rFont val="Calibri"/>
        <family val="2"/>
        <scheme val="minor"/>
      </rPr>
      <t xml:space="preserve">    </t>
    </r>
    <r>
      <rPr>
        <sz val="11"/>
        <color indexed="60"/>
        <rFont val="Calibri"/>
        <family val="2"/>
      </rPr>
      <t>(Preference is that transfers-in  are not netted against transfers-out)</t>
    </r>
  </si>
  <si>
    <t>Fund Statements - General Fund Balance Sheet</t>
  </si>
  <si>
    <t>All restricted cash and investments</t>
  </si>
  <si>
    <t xml:space="preserve">Fund balance, Restricted for Stabilization by State Statute </t>
  </si>
  <si>
    <t>Fund balance, Nonspendable-  inventory/prepaids/etc.</t>
  </si>
  <si>
    <t>General Fund-Balance Sheet</t>
  </si>
  <si>
    <t>Total revenues</t>
  </si>
  <si>
    <r>
      <rPr>
        <u/>
        <sz val="11"/>
        <rFont val="Calibri"/>
        <family val="2"/>
      </rPr>
      <t>Total Proceeds from all long-term debt issuances</t>
    </r>
    <r>
      <rPr>
        <sz val="11"/>
        <rFont val="Calibri"/>
        <family val="2"/>
      </rPr>
      <t xml:space="preserve"> 
</t>
    </r>
    <r>
      <rPr>
        <b/>
        <sz val="11"/>
        <rFont val="Calibri"/>
        <family val="2"/>
      </rPr>
      <t xml:space="preserve">Exclude </t>
    </r>
    <r>
      <rPr>
        <sz val="11"/>
        <rFont val="Calibri"/>
        <family val="2"/>
      </rPr>
      <t>proceeds from refundings</t>
    </r>
  </si>
  <si>
    <r>
      <rPr>
        <u/>
        <sz val="11"/>
        <color indexed="8"/>
        <rFont val="Calibri"/>
        <family val="2"/>
      </rPr>
      <t>Change in fund balance</t>
    </r>
    <r>
      <rPr>
        <sz val="11"/>
        <color theme="1"/>
        <rFont val="Calibri"/>
        <family val="2"/>
        <scheme val="minor"/>
      </rPr>
      <t xml:space="preserve"> - </t>
    </r>
    <r>
      <rPr>
        <sz val="11"/>
        <color indexed="60"/>
        <rFont val="Calibri"/>
        <family val="2"/>
      </rPr>
      <t>(Increase in Fund balance is recorded as a positive and a decrease in fund balance is recorded as a negative)</t>
    </r>
  </si>
  <si>
    <t xml:space="preserve">    General Fund Only - Statement of Revenue, Expenditures and Changes in Fund Balance </t>
  </si>
  <si>
    <t>General Fund-Rev, Exp. Change in Fund Balance</t>
  </si>
  <si>
    <r>
      <rPr>
        <u/>
        <sz val="11"/>
        <color indexed="8"/>
        <rFont val="Calibri"/>
        <family val="2"/>
      </rPr>
      <t>General fund deferred inflows derived from cash receipts</t>
    </r>
    <r>
      <rPr>
        <sz val="11"/>
        <color indexed="8"/>
        <rFont val="Calibri"/>
        <family val="2"/>
      </rPr>
      <t xml:space="preserve">. 
</t>
    </r>
    <r>
      <rPr>
        <sz val="11"/>
        <color indexed="60"/>
        <rFont val="Calibri"/>
        <family val="2"/>
      </rPr>
      <t xml:space="preserve"> Prepaid taxes is a common item listed.  Deferred inflows on the face of the statements can include cash and non-cash.  You may have to refer to the note disclosure where the cash and non-cash is broken out.</t>
    </r>
  </si>
  <si>
    <r>
      <rPr>
        <u/>
        <sz val="11"/>
        <color indexed="8"/>
        <rFont val="Calibri"/>
        <family val="2"/>
      </rPr>
      <t>Total Deferred inflows not derived from cash receipts.</t>
    </r>
    <r>
      <rPr>
        <sz val="11"/>
        <color indexed="8"/>
        <rFont val="Calibri"/>
        <family val="2"/>
      </rPr>
      <t xml:space="preserve">  </t>
    </r>
    <r>
      <rPr>
        <sz val="11"/>
        <color indexed="60"/>
        <rFont val="Calibri"/>
        <family val="2"/>
      </rPr>
      <t>Deferred inflows on the face of the statements can include cash and non-cash.  You may have to refer to the note disclosure where the cash and non-cash is broken out.</t>
    </r>
  </si>
  <si>
    <r>
      <rPr>
        <u/>
        <sz val="11"/>
        <rFont val="Calibri"/>
        <family val="2"/>
      </rPr>
      <t>Total expenditures</t>
    </r>
    <r>
      <rPr>
        <sz val="11"/>
        <rFont val="Calibri"/>
        <family val="2"/>
      </rPr>
      <t xml:space="preserve">  
</t>
    </r>
    <r>
      <rPr>
        <b/>
        <sz val="11"/>
        <rFont val="Calibri"/>
        <family val="2"/>
      </rPr>
      <t>Exclude</t>
    </r>
    <r>
      <rPr>
        <sz val="11"/>
        <rFont val="Calibri"/>
        <family val="2"/>
      </rPr>
      <t xml:space="preserve"> expenditures in the "other financing sources (uses)" section.
</t>
    </r>
  </si>
  <si>
    <r>
      <rPr>
        <u/>
        <sz val="11"/>
        <color indexed="8"/>
        <rFont val="Calibri"/>
        <family val="2"/>
      </rPr>
      <t>Cash and investments</t>
    </r>
    <r>
      <rPr>
        <sz val="11"/>
        <color theme="1"/>
        <rFont val="Calibri"/>
        <family val="2"/>
        <scheme val="minor"/>
      </rPr>
      <t xml:space="preserve">.  
</t>
    </r>
    <r>
      <rPr>
        <b/>
        <sz val="11"/>
        <color indexed="8"/>
        <rFont val="Calibri"/>
        <family val="2"/>
      </rPr>
      <t>Include:</t>
    </r>
    <r>
      <rPr>
        <sz val="11"/>
        <color theme="1"/>
        <rFont val="Calibri"/>
        <family val="2"/>
        <scheme val="minor"/>
      </rPr>
      <t xml:space="preserve">  unrestricted and restricted.  
                 cash and investments held by a third party</t>
    </r>
  </si>
  <si>
    <t>Fiduciary Statements</t>
  </si>
  <si>
    <t>OPEB Note</t>
  </si>
  <si>
    <r>
      <rPr>
        <u/>
        <sz val="11"/>
        <color indexed="8"/>
        <rFont val="Calibri"/>
        <family val="2"/>
      </rPr>
      <t>General Fund -  Total Encumbrances.</t>
    </r>
    <r>
      <rPr>
        <sz val="11"/>
        <color theme="1"/>
        <rFont val="Calibri"/>
        <family val="2"/>
        <scheme val="minor"/>
      </rPr>
      <t xml:space="preserve">  </t>
    </r>
    <r>
      <rPr>
        <sz val="11"/>
        <color indexed="60"/>
        <rFont val="Calibri"/>
        <family val="2"/>
      </rPr>
      <t>You will probably have to refer to the note disclosure where the amount of encumbrances is listed.</t>
    </r>
  </si>
  <si>
    <t>Fund Balance Note</t>
  </si>
  <si>
    <t>Liabilities……………………………………………………………….………………………….</t>
  </si>
  <si>
    <r>
      <rPr>
        <u/>
        <sz val="11"/>
        <color indexed="8"/>
        <rFont val="Calibri"/>
        <family val="2"/>
      </rPr>
      <t>Total Special and Extraordinary items</t>
    </r>
    <r>
      <rPr>
        <sz val="11"/>
        <color theme="1"/>
        <rFont val="Calibri"/>
        <family val="2"/>
        <scheme val="minor"/>
      </rPr>
      <t xml:space="preserve">.   </t>
    </r>
    <r>
      <rPr>
        <sz val="11"/>
        <color indexed="60"/>
        <rFont val="Calibri"/>
        <family val="2"/>
      </rPr>
      <t xml:space="preserve"> (Amounts that increase net position are recorded as positive and amounts that decrease net position are recorded as negative)</t>
    </r>
  </si>
  <si>
    <r>
      <rPr>
        <u/>
        <sz val="11"/>
        <color indexed="8"/>
        <rFont val="Calibri"/>
        <family val="2"/>
      </rPr>
      <t>Total Change in net position</t>
    </r>
    <r>
      <rPr>
        <sz val="11"/>
        <color theme="1"/>
        <rFont val="Calibri"/>
        <family val="2"/>
        <scheme val="minor"/>
      </rPr>
      <t xml:space="preserve"> - </t>
    </r>
    <r>
      <rPr>
        <sz val="11"/>
        <color indexed="60"/>
        <rFont val="Calibri"/>
        <family val="2"/>
      </rPr>
      <t>(Increase in net position is recorded as a positive and a decrease in net position is recorded as a negative)</t>
    </r>
  </si>
  <si>
    <t>Gov - Restricted Cash &amp; Investments</t>
  </si>
  <si>
    <t>GA-Total Unrestricted Cash &amp; Investments</t>
  </si>
  <si>
    <t>Gov - Internal Balance</t>
  </si>
  <si>
    <t>Bus - Unrestricted Cash &amp; Investments</t>
  </si>
  <si>
    <t>Bus - Restricted Cash &amp; Investments</t>
  </si>
  <si>
    <t>Gov - Total Expenses</t>
  </si>
  <si>
    <t>Gov - Charges for Services</t>
  </si>
  <si>
    <t>Gov - Operating grants and contributions</t>
  </si>
  <si>
    <t>Gov - Capital grants and contributions</t>
  </si>
  <si>
    <t>Gov - Total General Revenues</t>
  </si>
  <si>
    <t>Gov - Total Transfers In</t>
  </si>
  <si>
    <t>Gov - Total Transfers Out</t>
  </si>
  <si>
    <t>Gov - Special &amp; Extraordinary Items</t>
  </si>
  <si>
    <t>Gov - Change in Net Position</t>
  </si>
  <si>
    <t>Gen Fund - Unrestricted Cash &amp; Investments</t>
  </si>
  <si>
    <t>Gen Fund - Restricted Cash &amp; Investments</t>
  </si>
  <si>
    <t>Gen Fund - RSS</t>
  </si>
  <si>
    <t>Gen Fund - Nonspendable</t>
  </si>
  <si>
    <t>Gen Fund - Total Fund Balance per report</t>
  </si>
  <si>
    <t>Gen Fund - Total Revenue</t>
  </si>
  <si>
    <t>Gen Fund - Total Expenditures (w/o Neg Refund)</t>
  </si>
  <si>
    <t xml:space="preserve">Gen Fund - Total Expenditures </t>
  </si>
  <si>
    <t>Gen Fund - Transfers In</t>
  </si>
  <si>
    <t>Gen Fund - Transfers Out</t>
  </si>
  <si>
    <t xml:space="preserve">Gen Fund - Proceeds from LTD </t>
  </si>
  <si>
    <t>Gen Fund - Other items</t>
  </si>
  <si>
    <t>Gen Fund - Positive debt refund</t>
  </si>
  <si>
    <t>Gen fund - Negative debt refund</t>
  </si>
  <si>
    <t>Gen Fund - Change in Fund Balance</t>
  </si>
  <si>
    <t>Gen Fund - Any Adj. to Beginning Net Assets</t>
  </si>
  <si>
    <t>WS - Inventories &amp; Prepaids in Curr Assets</t>
  </si>
  <si>
    <t>Electric - Inventories &amp; Prepaids in Curr Assets</t>
  </si>
  <si>
    <t>Fiduciary - Cash and Investments</t>
  </si>
  <si>
    <t>Retiree Premiums pd by unit</t>
  </si>
  <si>
    <t>OPEB- Actuarial Value of Assets</t>
  </si>
  <si>
    <t>Transfer from General Fund to Electric</t>
  </si>
  <si>
    <t>Transfer from Electric to General Fund</t>
  </si>
  <si>
    <t>Gen Fund - Encumbrances</t>
  </si>
  <si>
    <t>Current year's levy -- Excluding motor vehicles</t>
  </si>
  <si>
    <t>Current year's levy -- Motor vehicles (only)</t>
  </si>
  <si>
    <t>Uncollected Taxes - Curr Year's Levy Exclude Motor Vehicles</t>
  </si>
  <si>
    <t>Uncollected Taxes - Curr Year's Levy Motor Vehicles</t>
  </si>
  <si>
    <t>Comb-Proprietary Funds- Inventories &amp; Prepaids in Curr Assets</t>
  </si>
  <si>
    <t>WS Cap Asset - Buildings</t>
  </si>
  <si>
    <t>WS Cap Asset - Plant/Distributions/Lines</t>
  </si>
  <si>
    <t>WS Cap Asset - Infrastructure</t>
  </si>
  <si>
    <t>WS Cap Asset- All other Depreciable Assets</t>
  </si>
  <si>
    <t>WS Annual Dep - Buildings</t>
  </si>
  <si>
    <t>WS Annual Dep - Plant/Distributions/Lines</t>
  </si>
  <si>
    <t>WS Annual Dep - Infrastructure</t>
  </si>
  <si>
    <t>WS Annual Dep - All Other Depreciable Assets</t>
  </si>
  <si>
    <t>WS Acc Dep - Buildings</t>
  </si>
  <si>
    <t>WS Acc Dep - Plant/Distributions/Lines</t>
  </si>
  <si>
    <t>WS Acc Dep - Infrastructure</t>
  </si>
  <si>
    <t>WS Acc Dep - All Other Depreciable Assets</t>
  </si>
  <si>
    <t>Electric Cap Asset - Gross Value of Non-Depreciated Assets</t>
  </si>
  <si>
    <t>CCH Unit Type</t>
  </si>
  <si>
    <t>CCH Unit Code</t>
  </si>
  <si>
    <t>Prior Year Amts.</t>
  </si>
  <si>
    <t>GF- Encumbrances in fund balance</t>
  </si>
  <si>
    <t>GF- Inventory/prepaids in fund balance</t>
  </si>
  <si>
    <t>GF- Total Fund Balance per report</t>
  </si>
  <si>
    <t>C-EF- Current Assets (unrestricted, excl. inventory and prepaids)</t>
  </si>
  <si>
    <t>C-EF Current Assets (unrestricted, incl. inventory and prepaids)</t>
  </si>
  <si>
    <t>GF- Total revenues</t>
  </si>
  <si>
    <t>GF- Transfers In (incl. CU)</t>
  </si>
  <si>
    <t>GF- Proceeds from all LT debt issuance (COPs, IPs, Notes, CLs, etc.)</t>
  </si>
  <si>
    <t>GF-net change in fund balance</t>
  </si>
  <si>
    <t>GF- Total cash &amp; investments (restricted &amp; unrestricted)</t>
  </si>
  <si>
    <t>All cash and investments (unit-wide, w/ fiduciary fds, &amp; restricted cash)</t>
  </si>
  <si>
    <t>GA-change in net assets</t>
  </si>
  <si>
    <t>OPEB- Net OPEB obligation, ending</t>
  </si>
  <si>
    <t>OPEB- Annual OPEB cost(expense)</t>
  </si>
  <si>
    <t>OPEB- Total UAAL (unfunded actuarial accrued liability)</t>
  </si>
  <si>
    <t>OPEB- ARC (annual required contribution)</t>
  </si>
  <si>
    <t>OPEB- UAAL as % of covered payroll</t>
  </si>
  <si>
    <t>GA- Total Unrestricted Cash &amp; Investments (SNA)</t>
  </si>
  <si>
    <t>GA- Total Charges for services (SOA)</t>
  </si>
  <si>
    <t>GA- Total Net transfers in(out) (SOA)</t>
  </si>
  <si>
    <t>GF- Restricted cash &amp; investments</t>
  </si>
  <si>
    <t>GF- Total Intergovernmental revenue (Rest &amp; Unrest)</t>
  </si>
  <si>
    <t>GA- Total accum. deprec. on all capital assets</t>
  </si>
  <si>
    <t>GA- Transfers In (SOA)</t>
  </si>
  <si>
    <t>GA- extraordinary &amp; special items (SOA)</t>
  </si>
  <si>
    <t>GF- Restricted for Stablization by State Statute</t>
  </si>
  <si>
    <t>Gen Fund - Proceeds from LTD (w/o Pos Refund)</t>
  </si>
  <si>
    <t>Select Your Unit's Name from the drop down box in cell D2</t>
  </si>
  <si>
    <r>
      <rPr>
        <u/>
        <sz val="11"/>
        <color indexed="8"/>
        <rFont val="Calibri"/>
        <family val="2"/>
      </rPr>
      <t xml:space="preserve"> All unrestricted Cash and investments.</t>
    </r>
    <r>
      <rPr>
        <sz val="11"/>
        <color theme="1"/>
        <rFont val="Calibri"/>
        <family val="2"/>
        <scheme val="minor"/>
      </rPr>
      <t xml:space="preserve">  
</t>
    </r>
    <r>
      <rPr>
        <b/>
        <sz val="11"/>
        <color indexed="8"/>
        <rFont val="Calibri"/>
        <family val="2"/>
      </rPr>
      <t>Exclude:</t>
    </r>
    <r>
      <rPr>
        <sz val="11"/>
        <color theme="1"/>
        <rFont val="Calibri"/>
        <family val="2"/>
        <scheme val="minor"/>
      </rPr>
      <t xml:space="preserve"> restricted cash 
                   cash held by a third party. </t>
    </r>
  </si>
  <si>
    <r>
      <t xml:space="preserve">All unrestricted cash and investments.  
</t>
    </r>
    <r>
      <rPr>
        <b/>
        <sz val="11"/>
        <color indexed="8"/>
        <rFont val="Calibri"/>
        <family val="2"/>
      </rPr>
      <t>Exclude</t>
    </r>
    <r>
      <rPr>
        <sz val="11"/>
        <color indexed="8"/>
        <rFont val="Calibri"/>
        <family val="2"/>
      </rPr>
      <t xml:space="preserve"> restricted cash and cash held by a third party. </t>
    </r>
  </si>
  <si>
    <r>
      <t xml:space="preserve">Total Transfers in   </t>
    </r>
    <r>
      <rPr>
        <sz val="11"/>
        <color indexed="60"/>
        <rFont val="Calibri"/>
        <family val="2"/>
      </rPr>
      <t xml:space="preserve"> (Preference is that transfers-in  are not netted against transfers-out)</t>
    </r>
  </si>
  <si>
    <r>
      <t xml:space="preserve">Total Transfers out   </t>
    </r>
    <r>
      <rPr>
        <sz val="11"/>
        <color theme="1"/>
        <rFont val="Calibri"/>
        <family val="2"/>
        <scheme val="minor"/>
      </rPr>
      <t xml:space="preserve"> </t>
    </r>
    <r>
      <rPr>
        <sz val="11"/>
        <color indexed="60"/>
        <rFont val="Calibri"/>
        <family val="2"/>
      </rPr>
      <t>(Preference is that transfers-in  are not netted against transfers-out)</t>
    </r>
  </si>
  <si>
    <r>
      <rPr>
        <u/>
        <sz val="11"/>
        <color indexed="8"/>
        <rFont val="Calibri"/>
        <family val="2"/>
      </rPr>
      <t xml:space="preserve">Total General revenues
</t>
    </r>
    <r>
      <rPr>
        <b/>
        <u/>
        <sz val="11"/>
        <color indexed="8"/>
        <rFont val="Calibri"/>
        <family val="2"/>
      </rPr>
      <t>E</t>
    </r>
    <r>
      <rPr>
        <b/>
        <sz val="11"/>
        <color indexed="8"/>
        <rFont val="Calibri"/>
        <family val="2"/>
      </rPr>
      <t>xclude:</t>
    </r>
    <r>
      <rPr>
        <sz val="11"/>
        <color indexed="8"/>
        <rFont val="Calibri"/>
        <family val="2"/>
      </rPr>
      <t xml:space="preserve"> transfers-in or out,
                 special items,
                 extraordinary amounts</t>
    </r>
  </si>
  <si>
    <r>
      <rPr>
        <u/>
        <sz val="11"/>
        <color indexed="8"/>
        <rFont val="Calibri"/>
        <family val="2"/>
      </rPr>
      <t>Any adjustment to beginning net position including rounding, prior period adjustments and restatements</t>
    </r>
    <r>
      <rPr>
        <sz val="11"/>
        <color theme="1"/>
        <rFont val="Calibri"/>
        <family val="2"/>
        <scheme val="minor"/>
      </rPr>
      <t xml:space="preserve">.  </t>
    </r>
    <r>
      <rPr>
        <sz val="11"/>
        <color indexed="60"/>
        <rFont val="Calibri"/>
        <family val="2"/>
      </rPr>
      <t xml:space="preserve"> (Increases to net position are positive; decreases to net position are negative)</t>
    </r>
  </si>
  <si>
    <r>
      <rPr>
        <u/>
        <sz val="11"/>
        <color indexed="8"/>
        <rFont val="Calibri"/>
        <family val="2"/>
      </rPr>
      <t>Total Fund balance</t>
    </r>
    <r>
      <rPr>
        <sz val="11"/>
        <color theme="1"/>
        <rFont val="Calibri"/>
        <family val="2"/>
        <scheme val="minor"/>
      </rPr>
      <t xml:space="preserve"> </t>
    </r>
    <r>
      <rPr>
        <sz val="11"/>
        <color indexed="60"/>
        <rFont val="Calibri"/>
        <family val="2"/>
      </rPr>
      <t>(enter fund deficits as negative)</t>
    </r>
  </si>
  <si>
    <t>Select 1,2,3 or 4:
1-Unit has an OPEB benefit that allows qualified retirees to received health care if the retiree pays the same premium rate as an active employee
2-The unit has no OPEB benefits
3- The unit pays some portion of the qualified retiree's health care premium
4-The unit's qualified retiree's receive health care under the state health care plan</t>
  </si>
  <si>
    <t xml:space="preserve">All other items on this statement that were not included in total revenues, total expenditures, transfers in or out, or proceeds from long-term debt above.  </t>
  </si>
  <si>
    <t>If your unit is not on the Drop Down list in cell D2 please select the blank space at the top of the drop down list in cell D2 and enter your units name here and complete the worksheet</t>
  </si>
  <si>
    <t xml:space="preserve">OPEB 
1-implicit rate only  
2-no benefit 
3-benfit 
4- state health plan  </t>
  </si>
  <si>
    <t>Pension Notes</t>
  </si>
  <si>
    <t>Note this number is adjusted for any negative internal balances</t>
  </si>
  <si>
    <t>Formula Results</t>
  </si>
  <si>
    <t>GW-positive internal balance</t>
  </si>
  <si>
    <t>GW-negative internal balance</t>
  </si>
  <si>
    <t>Error Amounts</t>
  </si>
  <si>
    <t>Error Count</t>
  </si>
  <si>
    <r>
      <rPr>
        <u/>
        <sz val="11"/>
        <color indexed="8"/>
        <rFont val="Calibri"/>
        <family val="2"/>
      </rPr>
      <t xml:space="preserve">Unearned revenues that were included in current liabilities in your audit report or entered in acct # 336 above. </t>
    </r>
    <r>
      <rPr>
        <sz val="11"/>
        <color theme="1"/>
        <rFont val="Calibri"/>
        <family val="2"/>
        <scheme val="minor"/>
      </rPr>
      <t xml:space="preserve">
</t>
    </r>
    <r>
      <rPr>
        <b/>
        <sz val="11"/>
        <color indexed="8"/>
        <rFont val="Calibri"/>
        <family val="2"/>
      </rPr>
      <t xml:space="preserve">Exclude - </t>
    </r>
    <r>
      <rPr>
        <sz val="11"/>
        <color theme="1"/>
        <rFont val="Calibri"/>
        <family val="2"/>
        <scheme val="minor"/>
      </rPr>
      <t>unearned revenues that are listed in deferred inflows.</t>
    </r>
  </si>
  <si>
    <t>Errors :  The cell to the left indicates the number of error messages on the data input tab</t>
  </si>
  <si>
    <r>
      <t xml:space="preserve">Current Liabilities 
</t>
    </r>
    <r>
      <rPr>
        <b/>
        <sz val="11"/>
        <color indexed="8"/>
        <rFont val="Calibri"/>
        <family val="2"/>
      </rPr>
      <t>Exclude</t>
    </r>
    <r>
      <rPr>
        <sz val="11"/>
        <color indexed="8"/>
        <rFont val="Calibri"/>
        <family val="2"/>
      </rPr>
      <t xml:space="preserve"> all deferred inflows. 
</t>
    </r>
    <r>
      <rPr>
        <b/>
        <sz val="11"/>
        <color indexed="8"/>
        <rFont val="Calibri"/>
        <family val="2"/>
      </rPr>
      <t>Include</t>
    </r>
    <r>
      <rPr>
        <sz val="11"/>
        <color indexed="8"/>
        <rFont val="Calibri"/>
        <family val="2"/>
      </rPr>
      <t xml:space="preserve"> advance from(long-term portion of interfund loans)</t>
    </r>
  </si>
  <si>
    <t>The Actuarially accrued liability for the unit's OPEB benefit.</t>
  </si>
  <si>
    <t>Unit Data Input Worksheet - District Health</t>
  </si>
  <si>
    <t>Advance To: Interfund loan receivable-portion of repayment plan longer than 12 months</t>
  </si>
  <si>
    <t>GF-Advance To - Asset</t>
  </si>
  <si>
    <t>Account</t>
  </si>
  <si>
    <t>Albemarle Regional Health Services</t>
  </si>
  <si>
    <t>Appalachian District Health</t>
  </si>
  <si>
    <t>Cabarrus Health Alliance</t>
  </si>
  <si>
    <t>Granville/Vance District Health</t>
  </si>
  <si>
    <t>Hertford County Public Health Authority</t>
  </si>
  <si>
    <t>Martin/Tyrrell/Washington District Health</t>
  </si>
  <si>
    <t>Rutherford/Polk/Mcdowell District Health</t>
  </si>
  <si>
    <t>Toe River Health District</t>
  </si>
  <si>
    <t>GF- Reserved by state statute per report</t>
  </si>
  <si>
    <t>C-EF- Current liabilities (Inc. Def Rev, Excl. BANs &amp; Comp Abs) Enter as positive.</t>
  </si>
  <si>
    <t>GF- Total expenditures. Enter as positive.</t>
  </si>
  <si>
    <t>C-EF- Capital contributions. (only positive)</t>
  </si>
  <si>
    <t>GF- Transfers Out (incl. CU) ENTER AS A POSITIVE!</t>
  </si>
  <si>
    <t>GF- Other items. Should be only positive items. If negative, group with Total expenditures or Transfers out.</t>
  </si>
  <si>
    <t>GA- net assets, ICAND</t>
  </si>
  <si>
    <t>GA-net assets, restricted</t>
  </si>
  <si>
    <t>GA-net assets -unrestricted</t>
  </si>
  <si>
    <t>GA-special items</t>
  </si>
  <si>
    <t>GA-extraordinary items</t>
  </si>
  <si>
    <t>BTA- net assets, ICAND</t>
  </si>
  <si>
    <t>BTA-net assets, restricted</t>
  </si>
  <si>
    <t>BTA-net assets, unrestricted</t>
  </si>
  <si>
    <t>BTA-change in net assets</t>
  </si>
  <si>
    <t>BTA-special items</t>
  </si>
  <si>
    <t>BTA-extraordinary items</t>
  </si>
  <si>
    <t>C-EF- Change in Net Assets - per exhibits</t>
  </si>
  <si>
    <t>Entity-Wide Buildings and Structures at Original Cost</t>
  </si>
  <si>
    <t>C-EF- Depreciation &amp; Amort Expense. Enter as positive.</t>
  </si>
  <si>
    <t>C-EF- Cash Flow from Operating Activities</t>
  </si>
  <si>
    <t>GA- Total Depreciable capital assets, gross (no non-depreciable CA)(Notes)</t>
  </si>
  <si>
    <t>GA- Unearned revenues- current portion only (SNA) Enter as positive.</t>
  </si>
  <si>
    <t>GA- Current liabilities (Inc. UR, LTD, ISF)(Ex. BANs, Comp Abs, Pension, OPEB, Payables from Rest. Assets)(SNA) Enter as positive.</t>
  </si>
  <si>
    <t>GA- Total LTD (ST &amp;LT, include BANs; No Comp Abs, Pension, OPEB)(Notes) Enter as positive.</t>
  </si>
  <si>
    <t>GA- Total liabilities (SNA). Enter as postive.</t>
  </si>
  <si>
    <t>GA- Total Program revenues (positive only)(SOA)</t>
  </si>
  <si>
    <t>GA- Total General revenues (positive only; No transfers, special, extraordinary items)(SOA)</t>
  </si>
  <si>
    <t>GA- Principal paid on LT Debt (Notes) Enter as positive.</t>
  </si>
  <si>
    <t>GA- Interest of LTD (SOA) Enter as positive.</t>
  </si>
  <si>
    <t>GF- Liabilities payable from restricted assets. Enter as positive.</t>
  </si>
  <si>
    <t>GF- Principal &amp; interest paid on LT debt (Exh. 4) Enter as positive.</t>
  </si>
  <si>
    <t>GF- Transfers out to Debt Service Fund (Enter as positive)</t>
  </si>
  <si>
    <t>Legal debt margin (amount cited in notes)</t>
  </si>
  <si>
    <t>GA- PPA &amp; restatements to Beg. Bal.</t>
  </si>
  <si>
    <t>GF- Total assets</t>
  </si>
  <si>
    <t>GF- Deferred rev NOT from cash. Enter as positive.</t>
  </si>
  <si>
    <t>GA- Total assets (SNA)</t>
  </si>
  <si>
    <t>GA- Transfers Out (SOA) Enter as positive.</t>
  </si>
  <si>
    <t>GA- Total Expenses (SOA) Enter as positive.</t>
  </si>
  <si>
    <t>BTA- extraordinary &amp; special items (SOA)</t>
  </si>
  <si>
    <t>GF- Liabilities (Excl deferred/unearned rev)(Inc Payables from restricted asets) Enter as positive.</t>
  </si>
  <si>
    <t>GF- Deferred/unearned rev from cash receipts (Notes) Enter as positive.</t>
  </si>
  <si>
    <t>Cash and Investment - Bond Proceeds - all Funds</t>
  </si>
  <si>
    <t>"OPEB 
1-implicit rate only 
2-no benefit 
3-benfit 
4- state health plan  "</t>
  </si>
  <si>
    <t>"Internal Control-
1) no IC issues 
2)Immaterial 
3) Unit letter for IC 
4) Unit visit for IC"</t>
  </si>
  <si>
    <t>Single Audit Only - total amount of federal awards and grants expended as found on SEFSA</t>
  </si>
  <si>
    <t>Single Audit Only - Total amount of federal awards and grants that were audited as major as found on SEFSA</t>
  </si>
  <si>
    <t>Single Audit Only - total amount of state awards and grants expended as found on SEFSA</t>
  </si>
  <si>
    <t>Single Audit Only - Total amount of state awards and grants that were audited as major as found on SEFSA</t>
  </si>
  <si>
    <r>
      <t>Record any</t>
    </r>
    <r>
      <rPr>
        <b/>
        <sz val="11"/>
        <color indexed="8"/>
        <rFont val="Calibri"/>
        <family val="2"/>
      </rPr>
      <t xml:space="preserve"> positive</t>
    </r>
    <r>
      <rPr>
        <sz val="11"/>
        <color indexed="8"/>
        <rFont val="Calibri"/>
        <family val="2"/>
      </rPr>
      <t xml:space="preserve"> Internal balances on the net position statements that appear in the Asset Section of the Net Position Statement
Enter as a positive</t>
    </r>
  </si>
  <si>
    <r>
      <t xml:space="preserve">Record any </t>
    </r>
    <r>
      <rPr>
        <b/>
        <sz val="11"/>
        <color indexed="8"/>
        <rFont val="Calibri"/>
        <family val="2"/>
      </rPr>
      <t>negative</t>
    </r>
    <r>
      <rPr>
        <sz val="11"/>
        <color indexed="8"/>
        <rFont val="Calibri"/>
        <family val="2"/>
      </rPr>
      <t xml:space="preserve"> Internal balances on the net position statements that appear in the Asset Section of the Net Position Statement.
Enter as a positive
</t>
    </r>
  </si>
  <si>
    <t>Government Wide Statements - Statement of Activities  - Business Type Activities Column</t>
  </si>
  <si>
    <t>Reporting</t>
  </si>
  <si>
    <t>Statement of Activities - Business Activities</t>
  </si>
  <si>
    <t>Total Expenses - Exclude Transfers</t>
  </si>
  <si>
    <r>
      <t xml:space="preserve">Total Change in net position Business Type 
</t>
    </r>
    <r>
      <rPr>
        <sz val="11"/>
        <color indexed="60"/>
        <rFont val="Calibri"/>
        <family val="2"/>
      </rPr>
      <t>(Increase in net position is recorded as a positive and a decrease in net position is recorded as a negative)</t>
    </r>
  </si>
  <si>
    <t>Business Type - Change in Net Position</t>
  </si>
  <si>
    <t>Business Type - Total Expenses</t>
  </si>
  <si>
    <t>Reviewer if you need to change what the unit entered, do so directly in cell to the right.  Enter "1" to the right if the unit has defined benefit other than the ones adm.   Leave blank if the unit does not answer.</t>
  </si>
  <si>
    <t>Yes  or "1" indicates unit has defined benefit other than the ones adm. By the state</t>
  </si>
  <si>
    <t>GF - Advance from</t>
  </si>
  <si>
    <t>https://www.nctreasurer.com/slg/lfm/financial-analysis/Pages/Analysis-by-Population.aspx</t>
  </si>
  <si>
    <t xml:space="preserve">Does your unit sponsor a defined benefit retirement plan other than the four State or Local Government Retirement Plans administered by the State of North Carolina: LGERS, TSERS, Firefighters' and Rescue Squad Workers' and the Registers of Deeds' Supplemental Pension?  Answer Yes if you do have a defined benefit retirement plan other than those mentioned above and provide the name of the plan , a brief description of the benefit and the population group that received the benefit in column G.
</t>
  </si>
  <si>
    <r>
      <rPr>
        <u/>
        <sz val="11"/>
        <color indexed="8"/>
        <rFont val="Calibri"/>
        <family val="2"/>
      </rPr>
      <t>Any adjustment to beginning fund balance including rounding, prior period adjustments and restatements.</t>
    </r>
    <r>
      <rPr>
        <sz val="11"/>
        <color theme="1"/>
        <rFont val="Calibri"/>
        <family val="2"/>
        <scheme val="minor"/>
      </rPr>
      <t xml:space="preserve">  </t>
    </r>
    <r>
      <rPr>
        <sz val="11"/>
        <color indexed="60"/>
        <rFont val="Calibri"/>
        <family val="2"/>
      </rPr>
      <t xml:space="preserve"> (Amounts that increase fund balance are recorded as positive and amounts that decrease fund balance are recorded as negative)</t>
    </r>
  </si>
  <si>
    <t>For Internal Control Issues Only
1) no IC issues 
2)Immaterial IC issues
3) Unit letter for IC 
4) Consider placing on Unit Assistance List due to IC issues
5) Communication with DPI</t>
  </si>
  <si>
    <t xml:space="preserve">In your professional opinion do you believe the unit of government can best be served by:
1 - No UL
2 - UL requiring a written response from the unit
3 - UL no written  response required from unit - schedule a staff followup
4-  UL requires a written reponse from unit and a staff followup
5 - Special unit letter requiring a written response
6- Communication to DPI
</t>
  </si>
  <si>
    <t>import tab only</t>
  </si>
  <si>
    <t>OPEB
 Note or RSI</t>
  </si>
  <si>
    <t>Health benefits - total OPEB liability</t>
  </si>
  <si>
    <t>Health benefits- OPEB plan fiduciary net position</t>
  </si>
  <si>
    <t>OPEB
RSI</t>
  </si>
  <si>
    <t>Vision benefits - total OPEB liability</t>
  </si>
  <si>
    <t>Vision benefits - OPEB plan fiduciary net position</t>
  </si>
  <si>
    <t>Dental benefits - total OPEB liability</t>
  </si>
  <si>
    <t>Dental benefits - OPEB plan fiduciary net position</t>
  </si>
  <si>
    <t>Other benefits - total OPEB liability</t>
  </si>
  <si>
    <t>Other benefits - OPEB plan fiduciary net position</t>
  </si>
  <si>
    <t>Notes or Formulas</t>
  </si>
  <si>
    <t xml:space="preserve">For Internal Control Uses Only:
1) NO IC Issues
2) Immaterial IC Issues
3) Unit Visit needed, no UL
4) Unit Letter for IC
5) Consider placing/remaining on Unit Assistance List
6) Consider taking off Unit Assistance List
7) Communication to DPI
</t>
  </si>
  <si>
    <t>Unit was issued:
1) No UL
2) No UL but visit is needed
3) UL with response
4) UL no response required
5) SUL requiring written response
6) Communication to DPI</t>
  </si>
  <si>
    <t>Financial opinion - enter "1" for clean Opinion or "2" for other than clean opinion</t>
  </si>
  <si>
    <t>Health benefits - plan's fiduciary net postion as a % of total OPEB liability</t>
  </si>
  <si>
    <t>Vision benefits - plan's fiduciary net postion as a % of total OPEB liability</t>
  </si>
  <si>
    <t>Dental benefits - plan's fiduciary net postion as a % of total OPEB liability</t>
  </si>
  <si>
    <t>Other benefits - plan's fiduary net postion as a % of total OPEB liability</t>
  </si>
  <si>
    <t>Compliance opinion - enter "1" for clean Opinion or "2" for other than clean opinion</t>
  </si>
  <si>
    <t>Notes to the Financial Statements - Pension Note</t>
  </si>
  <si>
    <t>FS., Pension note or RSI</t>
  </si>
  <si>
    <r>
      <t xml:space="preserve">Unit's Share of Net Pension Liability ($s)
- unit of government is a participating employer in the State's </t>
    </r>
    <r>
      <rPr>
        <b/>
        <sz val="11"/>
        <color theme="1"/>
        <rFont val="Calibri"/>
        <family val="2"/>
        <scheme val="minor"/>
      </rPr>
      <t>TSERS</t>
    </r>
    <r>
      <rPr>
        <sz val="11"/>
        <color theme="1"/>
        <rFont val="Calibri"/>
        <family val="2"/>
        <scheme val="minor"/>
      </rPr>
      <t xml:space="preserve"> (Teachers' and State Employees' Retirement System) or the </t>
    </r>
    <r>
      <rPr>
        <b/>
        <sz val="11"/>
        <color theme="1"/>
        <rFont val="Calibri"/>
        <family val="2"/>
        <scheme val="minor"/>
      </rPr>
      <t>LGERS</t>
    </r>
    <r>
      <rPr>
        <sz val="11"/>
        <color theme="1"/>
        <rFont val="Calibri"/>
        <family val="2"/>
        <scheme val="minor"/>
      </rPr>
      <t xml:space="preserve"> (Local Governmental Employees' Retirement System).  </t>
    </r>
  </si>
  <si>
    <t>FS., OPEB note or RSI</t>
  </si>
  <si>
    <t>Net OPEB Liability</t>
  </si>
  <si>
    <t>Net Pension Liability</t>
  </si>
  <si>
    <t>included in Albermarle as of FY 18-19</t>
  </si>
  <si>
    <t>Total Current Liabilities including current portion of long-term debt</t>
  </si>
  <si>
    <t>Current Liabilities - bond anticipation notes</t>
  </si>
  <si>
    <t>Current Liabilities - current compensated absences</t>
  </si>
  <si>
    <t>Current Liabilities - current pension liabilities</t>
  </si>
  <si>
    <t>Current Liabilities - current liabilities payable from restricted assets</t>
  </si>
  <si>
    <t>Current Liabilities - OPEB</t>
  </si>
  <si>
    <t>This information was not collected in 2019</t>
  </si>
  <si>
    <t>Determination of Fiscal Health</t>
  </si>
  <si>
    <r>
      <t xml:space="preserve">Please enter any bond anticipation notes that are classified as current liabilities and included row 12 above </t>
    </r>
    <r>
      <rPr>
        <sz val="11"/>
        <color theme="5" tint="-0.249977111117893"/>
        <rFont val="Calibri"/>
        <family val="2"/>
      </rPr>
      <t>(amounts entered should agree to the current amount included in the changes to long-term debt note)</t>
    </r>
  </si>
  <si>
    <r>
      <t xml:space="preserve">Please enter any compensated absences that are classified as current liabilities and included row 12 above </t>
    </r>
    <r>
      <rPr>
        <sz val="11"/>
        <color theme="5" tint="-0.249977111117893"/>
        <rFont val="Calibri"/>
        <family val="2"/>
      </rPr>
      <t>(amounts entered should agree to the current amount included in the changes to long-term debt note)</t>
    </r>
  </si>
  <si>
    <r>
      <t xml:space="preserve">Please enter any pension liabilities that are classified as current liabilities and included row 12 above </t>
    </r>
    <r>
      <rPr>
        <sz val="11"/>
        <color theme="5" tint="-0.249977111117893"/>
        <rFont val="Calibri"/>
        <family val="2"/>
      </rPr>
      <t>(amounts entered should agree to the current amount included in the changes to long-term debt note)</t>
    </r>
  </si>
  <si>
    <r>
      <t xml:space="preserve">Please enter any current liabilities that are payable from restricted assets and included row 12 above </t>
    </r>
    <r>
      <rPr>
        <sz val="11"/>
        <color theme="5" tint="-0.249977111117893"/>
        <rFont val="Calibri"/>
        <family val="2"/>
      </rPr>
      <t>(amounts entered should agree to the current amount included in the changes to long-term debt note)</t>
    </r>
  </si>
  <si>
    <r>
      <t xml:space="preserve">Please enter any OPEB liabilities that are classified as current liabilities and included row 12 above </t>
    </r>
    <r>
      <rPr>
        <sz val="11"/>
        <color theme="5" tint="-0.249977111117893"/>
        <rFont val="Calibri"/>
        <family val="2"/>
      </rPr>
      <t>(amounts entered should agree to the current amount included in the changes to long-term debt note)</t>
    </r>
  </si>
  <si>
    <t xml:space="preserve">Fund balance, Assigned </t>
  </si>
  <si>
    <t>Fund Balance, Unassigned</t>
  </si>
  <si>
    <t>Gov - Total Liabilities and total deferred inflows</t>
  </si>
  <si>
    <t>Operations</t>
  </si>
  <si>
    <t>Capital</t>
  </si>
  <si>
    <t>Permanent</t>
  </si>
  <si>
    <t>Interim</t>
  </si>
  <si>
    <t>Vacant</t>
  </si>
  <si>
    <t>Data Import 2017</t>
  </si>
  <si>
    <t>Unit was issued:
1) No UL
2) No UL but visit is needed
3) UL with response
4) SUL requiring written response
5) Communication to DPI</t>
  </si>
  <si>
    <t>https://efc.sog.unc.edu/reslib/item/north-carolina-water-and-wastewater-rates-dashboard#</t>
  </si>
  <si>
    <r>
      <t xml:space="preserve">The worksheet is organized based on how the audit report is laid out.  Titles on this worksheet appear in highlighted colors and correspond to various exhibits, statements, notes and schedules where the requested amounts should be found.  We have also provided the previous year's data in column E so that you can reference last year's amounts to aid in the completion of the worksheet.  </t>
    </r>
    <r>
      <rPr>
        <b/>
        <sz val="12"/>
        <color indexed="8"/>
        <rFont val="Century Schoolbook"/>
        <family val="1"/>
      </rPr>
      <t>Please record the numbers in the shaded column F.  Please enter all numbers as positive</t>
    </r>
    <r>
      <rPr>
        <sz val="12"/>
        <color indexed="8"/>
        <rFont val="Century Schoolbook"/>
        <family val="1"/>
      </rPr>
      <t xml:space="preserve"> unless specifically stated otherwise in the description of the amount requested.  </t>
    </r>
  </si>
  <si>
    <t>First name of finance officer or interim finance officer (please enter “vacant” for first name if the position is currently vacant)</t>
  </si>
  <si>
    <t>Data not collected in 2019</t>
  </si>
  <si>
    <t>Last name of finance officer or interim finance officer (please enter “vacant” for last name if the position is currently vacant)</t>
  </si>
  <si>
    <t>Is the finance officer serving in a permanent role or an interim role? (select permanent/interim/vacant)</t>
  </si>
  <si>
    <t>Has the finance officer been formally appointed by the local government, public authority, or designated official?  (Y/N)</t>
  </si>
  <si>
    <t>Has the finance officer or interim finance officer read, understand, and is in compliance with the requirements of N.C.G.S. 159, as applicable based on unit type and circumstances? (Y/N)</t>
  </si>
  <si>
    <t>Does the finance officer or interim finance officer maintain and update (or ensures the maintenance and update of)  financial records monthly, including reconciliation of bank accounts to the general ledger? (Y/N)</t>
  </si>
  <si>
    <t>REQUIRED</t>
  </si>
  <si>
    <t>MANDATORY</t>
  </si>
  <si>
    <t>All Fields Must Be Completed</t>
  </si>
  <si>
    <t>The Official should be the Finance Officer or interim Finance Officer as designated by the Board.</t>
  </si>
  <si>
    <t>Name of Finance Officer</t>
  </si>
  <si>
    <t>Title of Official</t>
  </si>
  <si>
    <t>Date                        (Enter as "MM/DD/YYYY")</t>
  </si>
  <si>
    <t>Telephone number</t>
  </si>
  <si>
    <t>E-mail address</t>
  </si>
  <si>
    <r>
      <t>RSS-</t>
    </r>
    <r>
      <rPr>
        <b/>
        <sz val="9"/>
        <color rgb="FF000000"/>
        <rFont val="Calibri"/>
        <family val="2"/>
      </rPr>
      <t>Accounts used to calculate the RSS are shaded in Green</t>
    </r>
  </si>
  <si>
    <t>First name of finance officer or interim finance officer (please enter “vacant” for first or last name if the position is currently vacant)</t>
  </si>
  <si>
    <t>Last name of finance officer or interim finance officer (please enter “vacant” for first or last name if the position is currently vacant)</t>
  </si>
  <si>
    <t>Is the finance officer serving in a permanent role or an interim role. (permanent/interim/vacant)</t>
  </si>
  <si>
    <t>Has the finance officer been formally appointed by the local government, public authority, or designated official.  (Y/N)</t>
  </si>
  <si>
    <t>Date on which the local government, public authority, or designated official appointed the finance officer. (If the date of appointment by the board is difficult to find you may enter January 1 and the year)</t>
  </si>
  <si>
    <t>Has the finance officer or interim finance officer read, understand, and is in compliance with the requirements of N.C.G.S. 159, as applicable based on unit type and circumstances. (Y/N)</t>
  </si>
  <si>
    <t>Does the finance officer or interim finance officer maintain and update (or ensures the maintenance and update of)  financial records monthly, including reconciliation of bank accounts to the general ledger. (Y/N)</t>
  </si>
  <si>
    <t xml:space="preserve">Has the finance officer or interim finance officer submitted (or has ensured the submission of) all required and applicable reports, including but not limited to, the annual audit report (N.C.G.S. 159-34), the semi-annual report on cash and investments (“LGC-203”)(N.C.G.S. 159-33), and the annual financial information report (“AFIR”)(N.C.G.S. 159-33.1) during the fiscal year corresponding to the audit report being submitted. (Y/N)
</t>
  </si>
  <si>
    <t>This field must be completed in order to process your audit report</t>
  </si>
  <si>
    <t>Total OPEB benefits - total OPEB liability
If you do not provide benefit, please enter 0</t>
  </si>
  <si>
    <t>Total OPEB benefits- OPEB plan fiduciary net position
If no fiduciary net position, enter 0</t>
  </si>
  <si>
    <t>Total OPEB benefits - What is the plan’s fiduciary net position as a percentage of the total OPEB liability?  Please enter as percentage value; for example, 83.5% should be entered as 83.5.  If assets have not been set aside in a trust, please enter 0.0</t>
  </si>
  <si>
    <t>OPEB-Plan's fiduciary net position as a % of total OPEB liability</t>
  </si>
  <si>
    <t>Dashboard; Determination of Fiscal Health</t>
  </si>
  <si>
    <t>Rutherford/Polk/McDowell District Health</t>
  </si>
  <si>
    <r>
      <t xml:space="preserve">Unit's share of RHBF Net OPEB Liability ($s)
- unit of government is a participating employer in the </t>
    </r>
    <r>
      <rPr>
        <b/>
        <sz val="11"/>
        <color theme="1"/>
        <rFont val="Calibri"/>
        <family val="2"/>
        <scheme val="minor"/>
      </rPr>
      <t>State's RHBF</t>
    </r>
    <r>
      <rPr>
        <sz val="11"/>
        <color theme="1"/>
        <rFont val="Calibri"/>
        <family val="2"/>
        <scheme val="minor"/>
      </rPr>
      <t xml:space="preserve"> (Retiree Health Benefit Fund)</t>
    </r>
  </si>
  <si>
    <t>If unit is an employer participant in one of the State Cost Sharing Plans rows 60 -62 should be blank.  Unless they have an additional single employer plan.</t>
  </si>
  <si>
    <r>
      <t>Date on which the local government, public authority, or designated official appointed the finance officer?</t>
    </r>
    <r>
      <rPr>
        <b/>
        <sz val="11"/>
        <color theme="5" tint="-0.249977111117893"/>
        <rFont val="Calibri"/>
        <family val="2"/>
        <scheme val="minor"/>
      </rPr>
      <t xml:space="preserve"> (If the date of appointment by the board is difficult to find you may enter January 1 and the year)</t>
    </r>
    <r>
      <rPr>
        <sz val="11"/>
        <color theme="1"/>
        <rFont val="Calibri"/>
        <family val="2"/>
        <scheme val="minor"/>
      </rPr>
      <t xml:space="preserve">  Date Format  MM/DD/YYYY</t>
    </r>
  </si>
  <si>
    <t>Single Audit Only - Type of compliance report(s) issued:  #1- all unmodified; #2- at least one other (qualified, adverse)</t>
  </si>
  <si>
    <t>Single Audit Only - Coronavirus Relief Fund expenditures (21.019)</t>
  </si>
  <si>
    <t xml:space="preserve">Single Audit Only - Other CARES Act /Coronavirus funding </t>
  </si>
  <si>
    <t>The below information must be completed 
in order to process your audit report.</t>
  </si>
  <si>
    <r>
      <rPr>
        <u/>
        <sz val="11"/>
        <color indexed="8"/>
        <rFont val="Calibri"/>
        <family val="2"/>
      </rPr>
      <t>Current liabilities</t>
    </r>
    <r>
      <rPr>
        <sz val="11"/>
        <color indexed="8"/>
        <rFont val="Calibri"/>
        <family val="2"/>
      </rPr>
      <t xml:space="preserve">
</t>
    </r>
    <r>
      <rPr>
        <b/>
        <sz val="11"/>
        <color indexed="8"/>
        <rFont val="Calibri"/>
        <family val="2"/>
      </rPr>
      <t>Include:</t>
    </r>
    <r>
      <rPr>
        <sz val="11"/>
        <color indexed="8"/>
        <rFont val="Calibri"/>
        <family val="2"/>
      </rPr>
      <t xml:space="preserve">   Current liabilities including current portion of long-term debt.  </t>
    </r>
    <r>
      <rPr>
        <b/>
        <sz val="11"/>
        <color rgb="FF000000"/>
        <rFont val="Calibri"/>
        <family val="2"/>
      </rPr>
      <t>Deferred inflows should not be included in Current Liabilities</t>
    </r>
    <r>
      <rPr>
        <sz val="11"/>
        <color indexed="8"/>
        <rFont val="Calibri"/>
        <family val="2"/>
      </rPr>
      <t xml:space="preserve">        
</t>
    </r>
  </si>
  <si>
    <t>Introduction to the Unit Data from Audit Worksheet</t>
  </si>
  <si>
    <r>
      <rPr>
        <b/>
        <i/>
        <sz val="12"/>
        <rFont val="Cambria"/>
        <family val="1"/>
      </rPr>
      <t xml:space="preserve">Unit Data from Audit Worksheet </t>
    </r>
    <r>
      <rPr>
        <i/>
        <sz val="12"/>
        <rFont val="Cambria"/>
        <family val="1"/>
      </rPr>
      <t xml:space="preserve">- The </t>
    </r>
    <r>
      <rPr>
        <i/>
        <sz val="12"/>
        <color rgb="FFFF0000"/>
        <rFont val="Cambria"/>
        <family val="1"/>
      </rPr>
      <t xml:space="preserve">self-reported </t>
    </r>
    <r>
      <rPr>
        <i/>
        <sz val="12"/>
        <rFont val="Cambria"/>
        <family val="1"/>
      </rPr>
      <t xml:space="preserve">data provided in this worksheet is used by staff as the primary tool to determine a unit of government's fiscal health as well as providing information to the North Carolina Legislature, North Carolina Budget and the Governor’s Office and other state agencies.  The North Carolina League of Municipalities and North Carolina Association of County Commissioners also use this information to advocate before the Executive, Legislative and Judicial branches of State Government on behalf of local governments.  </t>
    </r>
    <r>
      <rPr>
        <i/>
        <u/>
        <sz val="12"/>
        <color rgb="FFFF0000"/>
        <rFont val="Cambria"/>
        <family val="1"/>
      </rPr>
      <t xml:space="preserve">Accuracy in completion of data is important for your local government.  </t>
    </r>
  </si>
  <si>
    <t>Important Notes to the Preparer</t>
  </si>
  <si>
    <r>
      <t xml:space="preserve">All information provided is </t>
    </r>
    <r>
      <rPr>
        <sz val="12"/>
        <color rgb="FFFF0000"/>
        <rFont val="Century Schoolbook"/>
        <family val="1"/>
      </rPr>
      <t xml:space="preserve">self-reported </t>
    </r>
    <r>
      <rPr>
        <sz val="12"/>
        <color theme="1"/>
        <rFont val="Century Schoolbook"/>
        <family val="1"/>
      </rPr>
      <t xml:space="preserve">by the units of local government.  The staff of the State and Local Government Fiscal Management Section does NOT recalculate and is not responsible for incorrectly reported amounts. </t>
    </r>
  </si>
  <si>
    <t>The Unit Data from Audit Worksheet contains edits that will display error messages if these edit tests are not passed.  Please make sure that your worksheet is error free.  The worksheet may be returned to the unit to correct any errors that have not been resolved.</t>
  </si>
  <si>
    <t>New for Fiscal 2020</t>
  </si>
  <si>
    <t>Data documenting the unit's compliance with General Statue 159-25 is captured in account numbers 947, 948, 949, 950, 952, 954, 956, and 958.</t>
  </si>
  <si>
    <t>Instructions for the Unit Data from Audit Worksheet</t>
  </si>
  <si>
    <r>
      <t xml:space="preserve">The Unit Data from Audit Worksheet must be completed using your audited financial statements and submitted with the audit report to the Local Government Commission.  This worksheet is designed so that each unit should be able to complete it in less than an hour, if they have a completed audit report.  Units can always choose to outsource the completion of this worksheet but it must be certified by the finance officer.  The worksheet must be </t>
    </r>
    <r>
      <rPr>
        <b/>
        <sz val="12"/>
        <color indexed="8"/>
        <rFont val="Century Schoolbook"/>
        <family val="1"/>
      </rPr>
      <t>submitted with the unit’s audit report</t>
    </r>
    <r>
      <rPr>
        <sz val="12"/>
        <color indexed="8"/>
        <rFont val="Century Schoolbook"/>
        <family val="1"/>
      </rPr>
      <t>.</t>
    </r>
  </si>
  <si>
    <t xml:space="preserve">The worksheet requests information for every possible service we collect data on; however, you only need to complete sections that apply to your unit.  For example, the Water Sewer, Electric and OPEB sections may be skipped if you do not have these funds or benefits.   The Water Sewer Questions are only for Water Sewer Funds that are operating as a proprietary fund.  Also, please note that all numbers on the financial statements will not be entered on this worksheet, as we are only requesting information used in the communications described above. </t>
  </si>
  <si>
    <t>Links to Websites that provide financial data and ratios for Municipalities and Counties</t>
  </si>
  <si>
    <t>If you have any questions, please call 919-814-4299.</t>
  </si>
  <si>
    <t xml:space="preserve">Date    </t>
  </si>
  <si>
    <t>Has the finance officer or interim finance officer submitted (or ensured or confirmed submission of) all required and applicable reports including but not limited to  the FY2019 annual audit report (N.C.G.S. 159-34), the semi-annual report on cash and investments (LGC-203) due July 25, 2019 and January 25, 2020 (N.C.G.S. 159-33), and the annual financial information report (AFIR) due by counites and municipalities October 31, 2019 (N.C.G.S. 159-33.1), and any other reports due  during the fiscal year corresponding to the audit report being submitted? (Y/N)</t>
  </si>
  <si>
    <r>
      <t xml:space="preserve">The data provided in the </t>
    </r>
    <r>
      <rPr>
        <i/>
        <sz val="12"/>
        <color theme="1"/>
        <rFont val="Century Schoolbook"/>
        <family val="1"/>
      </rPr>
      <t xml:space="preserve">Unit Data from Audit Worksheet </t>
    </r>
    <r>
      <rPr>
        <sz val="12"/>
        <color theme="1"/>
        <rFont val="Century Schoolbook"/>
        <family val="1"/>
      </rPr>
      <t xml:space="preserve">now requires a certification by the Finance Officer that is located at the end of the worksheet in account numbers 960, 962, 964, 966, and 968.  </t>
    </r>
  </si>
  <si>
    <t>Version Date 8/31/2020</t>
  </si>
  <si>
    <t>The staff of the Local Government Commission is requesting the following information to ensure that our records are current and to determine if units are aware of and in compliance with their statutory responsibilities so that we can better assist and meet the needs of all local governments and public authorities.  G.S. 159-25.  By providing the information below, the submitter is verifying that the answers have been provided and verified by the finance officer.</t>
  </si>
  <si>
    <t>Finance Officer Verification of Unit Data from Audit Worksheet</t>
  </si>
  <si>
    <t xml:space="preserve">Data reported in the “Unit Data from Audit” worksheet must be verified by the finance officer and confirmed to be prepared in accordance with the instructions and in agreement with the unit’s audited financial statements. By providing the information below, the submitter is verifying that the finance officer has ensured that the data meets these requirements. </t>
  </si>
  <si>
    <r>
      <t xml:space="preserve">The </t>
    </r>
    <r>
      <rPr>
        <i/>
        <sz val="12"/>
        <color theme="1"/>
        <rFont val="Century Schoolbook"/>
        <family val="1"/>
      </rPr>
      <t>Resubmission Form</t>
    </r>
    <r>
      <rPr>
        <sz val="12"/>
        <color theme="1"/>
        <rFont val="Century Schoolbook"/>
        <family val="1"/>
      </rPr>
      <t xml:space="preserve"> is replacing prior years' </t>
    </r>
    <r>
      <rPr>
        <i/>
        <sz val="12"/>
        <color theme="1"/>
        <rFont val="Century Schoolbook"/>
        <family val="1"/>
      </rPr>
      <t xml:space="preserve">Audit Report Reissued Form. </t>
    </r>
    <r>
      <rPr>
        <sz val="12"/>
        <color theme="1"/>
        <rFont val="Century Schoolbook"/>
        <family val="1"/>
      </rPr>
      <t xml:space="preserve">The </t>
    </r>
    <r>
      <rPr>
        <i/>
        <sz val="12"/>
        <color theme="1"/>
        <rFont val="Century Schoolbook"/>
        <family val="1"/>
      </rPr>
      <t>Resubmission Form</t>
    </r>
    <r>
      <rPr>
        <sz val="12"/>
        <color theme="1"/>
        <rFont val="Century Schoolbook"/>
        <family val="1"/>
      </rPr>
      <t xml:space="preserve"> provides instructions for reissuing audit reports and modifying data input workbooks.  See the "Resubmitting Audit Reports and Data" section of our website (link below) for detailed instructions and a matrix of the documents to include in a resubmission.   </t>
    </r>
  </si>
  <si>
    <t>https://www.nctreasurer.com/state-and-local-government-finance-division/local-government-commission/submitting-your-audit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</si>
</sst>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0_);_(* \(#,##0.0\);_(* &quot;-&quot;??_);_(@_)"/>
    <numFmt numFmtId="166" formatCode="0_);[Red]\(0\)"/>
    <numFmt numFmtId="167" formatCode="_(&quot;$&quot;* #,##0_);_(&quot;$&quot;* \(#,##0\);_(&quot;$&quot;* &quot;-&quot;??_);_(@_)"/>
  </numFmts>
  <fonts count="178" x14ac:knownFonts="1">
    <font>
      <sz val="11"/>
      <color theme="1"/>
      <name val="Calibri"/>
      <family val="2"/>
      <scheme val="minor"/>
    </font>
    <font>
      <sz val="11"/>
      <color indexed="8"/>
      <name val="Calibri"/>
      <family val="2"/>
    </font>
    <font>
      <sz val="11"/>
      <color indexed="10"/>
      <name val="Calibri"/>
      <family val="2"/>
    </font>
    <font>
      <b/>
      <sz val="11"/>
      <color indexed="8"/>
      <name val="Calibri"/>
      <family val="2"/>
    </font>
    <font>
      <u/>
      <sz val="11"/>
      <color indexed="8"/>
      <name val="Calibri"/>
      <family val="2"/>
    </font>
    <font>
      <sz val="11"/>
      <name val="Calibri"/>
      <family val="2"/>
    </font>
    <font>
      <b/>
      <sz val="11"/>
      <name val="Calibri"/>
      <family val="2"/>
    </font>
    <font>
      <sz val="11"/>
      <name val="Century Schoolbook"/>
      <family val="1"/>
    </font>
    <font>
      <sz val="11"/>
      <color indexed="62"/>
      <name val="Calibri"/>
      <family val="2"/>
    </font>
    <font>
      <sz val="11"/>
      <color indexed="60"/>
      <name val="Calibri"/>
      <family val="2"/>
    </font>
    <font>
      <sz val="10"/>
      <name val="Times New Roman"/>
      <family val="1"/>
    </font>
    <font>
      <sz val="12"/>
      <color indexed="8"/>
      <name val="Century Schoolbook"/>
      <family val="1"/>
    </font>
    <font>
      <b/>
      <sz val="12"/>
      <color indexed="8"/>
      <name val="Century Schoolbook"/>
      <family val="1"/>
    </font>
    <font>
      <sz val="14"/>
      <color indexed="8"/>
      <name val="Century Schoolbook"/>
      <family val="1"/>
    </font>
    <font>
      <sz val="11"/>
      <color indexed="9"/>
      <name val="Calibri"/>
      <family val="2"/>
    </font>
    <font>
      <b/>
      <sz val="11"/>
      <color indexed="9"/>
      <name val="Calibri"/>
      <family val="2"/>
    </font>
    <font>
      <sz val="11"/>
      <color indexed="17"/>
      <name val="Calibri"/>
      <family val="2"/>
    </font>
    <font>
      <b/>
      <sz val="11"/>
      <color indexed="63"/>
      <name val="Calibri"/>
      <family val="2"/>
    </font>
    <font>
      <sz val="10"/>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6"/>
      <name val="Calibri"/>
      <family val="2"/>
    </font>
    <font>
      <b/>
      <sz val="11"/>
      <color indexed="53"/>
      <name val="Calibri"/>
      <family val="2"/>
    </font>
    <font>
      <sz val="11"/>
      <color indexed="53"/>
      <name val="Calibri"/>
      <family val="2"/>
    </font>
    <font>
      <sz val="8"/>
      <name val="Arial"/>
      <family val="2"/>
    </font>
    <font>
      <sz val="8"/>
      <name val="Arial"/>
      <family val="2"/>
    </font>
    <font>
      <sz val="10"/>
      <name val="Century Schoolbook"/>
      <family val="1"/>
    </font>
    <font>
      <sz val="10"/>
      <color indexed="8"/>
      <name val="Times New Roman"/>
      <family val="1"/>
    </font>
    <font>
      <sz val="12"/>
      <name val="Garamond"/>
      <family val="1"/>
    </font>
    <font>
      <sz val="12"/>
      <name val="Garamond"/>
      <family val="1"/>
    </font>
    <font>
      <u/>
      <sz val="10"/>
      <color indexed="12"/>
      <name val="Arial"/>
      <family val="2"/>
    </font>
    <font>
      <sz val="10"/>
      <name val="Arial"/>
      <family val="2"/>
    </font>
    <font>
      <b/>
      <sz val="11"/>
      <name val="Century Schoolbook"/>
      <family val="1"/>
    </font>
    <font>
      <u/>
      <sz val="11"/>
      <name val="Calibri"/>
      <family val="2"/>
    </font>
    <font>
      <sz val="9"/>
      <name val="Century Schoolbook"/>
      <family val="1"/>
    </font>
    <font>
      <b/>
      <u/>
      <sz val="11"/>
      <color indexed="8"/>
      <name val="Calibri"/>
      <family val="2"/>
    </font>
    <font>
      <sz val="8"/>
      <name val="Arial"/>
      <family val="2"/>
    </font>
    <font>
      <sz val="10"/>
      <name val="Arial"/>
      <family val="2"/>
    </font>
    <font>
      <sz val="12"/>
      <name val="Garamond"/>
      <family val="1"/>
    </font>
    <font>
      <sz val="10"/>
      <name val="Arial"/>
      <family val="2"/>
    </font>
    <font>
      <sz val="11"/>
      <color indexed="8"/>
      <name val="Century Schoolbook"/>
      <family val="2"/>
    </font>
    <font>
      <b/>
      <sz val="22"/>
      <color indexed="8"/>
      <name val="Calibri"/>
      <family val="2"/>
    </font>
    <font>
      <sz val="8"/>
      <name val="Arial"/>
      <family val="2"/>
    </font>
    <font>
      <sz val="12"/>
      <name val="Garamond"/>
      <family val="1"/>
    </font>
    <font>
      <sz val="11"/>
      <color indexed="8"/>
      <name val="Calibri"/>
      <family val="2"/>
    </font>
    <font>
      <sz val="11"/>
      <color indexed="9"/>
      <name val="Calibri"/>
      <family val="2"/>
    </font>
    <font>
      <sz val="11"/>
      <color indexed="8"/>
      <name val="Century Schoolbook"/>
      <family val="2"/>
    </font>
    <font>
      <b/>
      <sz val="22"/>
      <color indexed="8"/>
      <name val="Calibri"/>
      <family val="2"/>
    </font>
    <font>
      <b/>
      <sz val="11"/>
      <color indexed="8"/>
      <name val="Calibri"/>
      <family val="2"/>
    </font>
    <font>
      <b/>
      <sz val="14"/>
      <color indexed="8"/>
      <name val="Calibri"/>
      <family val="2"/>
    </font>
    <font>
      <sz val="9"/>
      <color indexed="8"/>
      <name val="Calibri"/>
      <family val="2"/>
    </font>
    <font>
      <b/>
      <sz val="9"/>
      <color indexed="10"/>
      <name val="Calibri"/>
      <family val="2"/>
    </font>
    <font>
      <sz val="11"/>
      <color indexed="30"/>
      <name val="Calibri"/>
      <family val="2"/>
    </font>
    <font>
      <sz val="11"/>
      <color indexed="8"/>
      <name val="Century Schoolbook"/>
      <family val="1"/>
    </font>
    <font>
      <sz val="14"/>
      <color indexed="8"/>
      <name val="Calibri"/>
      <family val="2"/>
    </font>
    <font>
      <b/>
      <sz val="11"/>
      <color indexed="8"/>
      <name val="Century Schoolbook"/>
      <family val="1"/>
    </font>
    <font>
      <sz val="14"/>
      <name val="Calibri"/>
      <family val="2"/>
    </font>
    <font>
      <b/>
      <sz val="9"/>
      <color indexed="8"/>
      <name val="Calibri"/>
      <family val="2"/>
    </font>
    <font>
      <sz val="24"/>
      <color indexed="26"/>
      <name val="Century Schoolbook"/>
      <family val="1"/>
    </font>
    <font>
      <b/>
      <sz val="12"/>
      <color indexed="9"/>
      <name val="Calibri"/>
      <family val="2"/>
    </font>
    <font>
      <b/>
      <sz val="12"/>
      <color indexed="8"/>
      <name val="Calibri"/>
      <family val="2"/>
    </font>
    <font>
      <sz val="10"/>
      <color indexed="8"/>
      <name val="Century Schoolbook"/>
      <family val="1"/>
    </font>
    <font>
      <b/>
      <u/>
      <sz val="12"/>
      <color indexed="8"/>
      <name val="Times New Roman"/>
      <family val="1"/>
    </font>
    <font>
      <u/>
      <sz val="11"/>
      <color indexed="8"/>
      <name val="Calibri"/>
      <family val="2"/>
    </font>
    <font>
      <b/>
      <u/>
      <sz val="16"/>
      <color indexed="8"/>
      <name val="Times New Roman"/>
      <family val="1"/>
    </font>
    <font>
      <b/>
      <sz val="10"/>
      <color indexed="8"/>
      <name val="Times New Roman"/>
      <family val="1"/>
    </font>
    <font>
      <b/>
      <u/>
      <sz val="10"/>
      <color indexed="8"/>
      <name val="Times New Roman"/>
      <family val="1"/>
    </font>
    <font>
      <sz val="10"/>
      <color indexed="8"/>
      <name val="Times New Roman"/>
      <family val="1"/>
    </font>
    <font>
      <b/>
      <sz val="11"/>
      <color indexed="8"/>
      <name val="Wingdings"/>
      <charset val="2"/>
    </font>
    <font>
      <u/>
      <sz val="10"/>
      <color indexed="8"/>
      <name val="Times New Roman"/>
      <family val="1"/>
    </font>
    <font>
      <b/>
      <sz val="16"/>
      <color indexed="8"/>
      <name val="Calibri"/>
      <family val="2"/>
    </font>
    <font>
      <b/>
      <sz val="11"/>
      <color indexed="8"/>
      <name val="Garamond"/>
      <family val="1"/>
    </font>
    <font>
      <sz val="11"/>
      <color indexed="8"/>
      <name val="Calibri"/>
      <family val="2"/>
    </font>
    <font>
      <sz val="11"/>
      <name val="Calibri"/>
      <family val="2"/>
    </font>
    <font>
      <b/>
      <sz val="9"/>
      <color indexed="8"/>
      <name val="Century Schoolbook"/>
      <family val="1"/>
    </font>
    <font>
      <sz val="11"/>
      <color indexed="60"/>
      <name val="Calibri"/>
      <family val="2"/>
    </font>
    <font>
      <sz val="9"/>
      <color indexed="8"/>
      <name val="Century Schoolbook"/>
      <family val="1"/>
    </font>
    <font>
      <sz val="8"/>
      <color indexed="8"/>
      <name val="Calibri"/>
      <family val="2"/>
    </font>
    <font>
      <b/>
      <sz val="10"/>
      <color indexed="8"/>
      <name val="Calibri"/>
      <family val="2"/>
    </font>
    <font>
      <sz val="8"/>
      <color indexed="8"/>
      <name val="Century Schoolbook"/>
      <family val="1"/>
    </font>
    <font>
      <b/>
      <sz val="18"/>
      <color indexed="8"/>
      <name val="Calibri"/>
      <family val="2"/>
    </font>
    <font>
      <sz val="12"/>
      <color indexed="10"/>
      <name val="Calibri"/>
      <family val="2"/>
    </font>
    <font>
      <sz val="10"/>
      <color indexed="10"/>
      <name val="Calibri"/>
      <family val="2"/>
    </font>
    <font>
      <sz val="11"/>
      <color indexed="8"/>
      <name val="Calibri"/>
      <family val="2"/>
    </font>
    <font>
      <b/>
      <sz val="8"/>
      <color indexed="8"/>
      <name val="Calibri"/>
      <family val="2"/>
    </font>
    <font>
      <b/>
      <sz val="11"/>
      <name val="Calibri"/>
      <family val="2"/>
    </font>
    <font>
      <sz val="28"/>
      <color indexed="8"/>
      <name val="Calibri"/>
      <family val="2"/>
    </font>
    <font>
      <b/>
      <sz val="9"/>
      <name val="Calibri"/>
      <family val="2"/>
    </font>
    <font>
      <b/>
      <sz val="20"/>
      <name val="Calibri"/>
      <family val="2"/>
    </font>
    <font>
      <sz val="8"/>
      <color indexed="10"/>
      <name val="Calibri"/>
      <family val="2"/>
    </font>
    <font>
      <sz val="10"/>
      <color indexed="8"/>
      <name val="Calibri"/>
      <family val="2"/>
    </font>
    <font>
      <b/>
      <i/>
      <u/>
      <sz val="10"/>
      <color indexed="8"/>
      <name val="Times New Roman"/>
      <family val="1"/>
    </font>
    <font>
      <sz val="11"/>
      <color indexed="8"/>
      <name val="Calibri"/>
      <family val="2"/>
    </font>
    <font>
      <sz val="11"/>
      <color indexed="9"/>
      <name val="Calibri"/>
      <family val="2"/>
    </font>
    <font>
      <b/>
      <sz val="13"/>
      <color indexed="56"/>
      <name val="Calibri"/>
      <family val="2"/>
    </font>
    <font>
      <b/>
      <sz val="11"/>
      <color indexed="8"/>
      <name val="Calibri"/>
      <family val="2"/>
    </font>
    <font>
      <b/>
      <sz val="11"/>
      <color indexed="62"/>
      <name val="Calibri"/>
      <family val="2"/>
    </font>
    <font>
      <sz val="11"/>
      <color indexed="62"/>
      <name val="Calibri"/>
      <family val="2"/>
    </font>
    <font>
      <b/>
      <sz val="11"/>
      <color indexed="52"/>
      <name val="Calibri"/>
      <family val="2"/>
    </font>
    <font>
      <u/>
      <sz val="11"/>
      <color indexed="12"/>
      <name val="Calibri"/>
      <family val="2"/>
    </font>
    <font>
      <b/>
      <sz val="11"/>
      <color indexed="53"/>
      <name val="Calibri"/>
      <family val="2"/>
    </font>
    <font>
      <sz val="11"/>
      <color indexed="60"/>
      <name val="Calibri"/>
      <family val="2"/>
    </font>
    <font>
      <sz val="11"/>
      <color indexed="16"/>
      <name val="Calibri"/>
      <family val="2"/>
    </font>
    <font>
      <sz val="11"/>
      <color indexed="52"/>
      <name val="Calibri"/>
      <family val="2"/>
    </font>
    <font>
      <sz val="11"/>
      <color indexed="17"/>
      <name val="Calibri"/>
      <family val="2"/>
    </font>
    <font>
      <b/>
      <sz val="18"/>
      <color indexed="62"/>
      <name val="Cambria"/>
      <family val="1"/>
    </font>
    <font>
      <b/>
      <sz val="15"/>
      <color indexed="62"/>
      <name val="Calibri"/>
      <family val="2"/>
    </font>
    <font>
      <b/>
      <sz val="11"/>
      <color indexed="9"/>
      <name val="Calibri"/>
      <family val="2"/>
    </font>
    <font>
      <b/>
      <sz val="13"/>
      <color indexed="62"/>
      <name val="Calibri"/>
      <family val="2"/>
    </font>
    <font>
      <i/>
      <sz val="11"/>
      <color indexed="23"/>
      <name val="Calibri"/>
      <family val="2"/>
    </font>
    <font>
      <b/>
      <sz val="15"/>
      <color indexed="56"/>
      <name val="Calibri"/>
      <family val="2"/>
    </font>
    <font>
      <b/>
      <sz val="11"/>
      <color indexed="56"/>
      <name val="Calibri"/>
      <family val="2"/>
    </font>
    <font>
      <sz val="11"/>
      <color indexed="53"/>
      <name val="Calibri"/>
      <family val="2"/>
    </font>
    <font>
      <sz val="11"/>
      <color indexed="8"/>
      <name val="Century Schoolbook"/>
      <family val="1"/>
    </font>
    <font>
      <sz val="11"/>
      <color indexed="20"/>
      <name val="Calibri"/>
      <family val="2"/>
    </font>
    <font>
      <b/>
      <sz val="11"/>
      <color indexed="63"/>
      <name val="Calibri"/>
      <family val="2"/>
    </font>
    <font>
      <sz val="12"/>
      <color indexed="8"/>
      <name val="Calibri"/>
      <family val="2"/>
    </font>
    <font>
      <b/>
      <sz val="18"/>
      <color indexed="56"/>
      <name val="Cambria"/>
      <family val="1"/>
    </font>
    <font>
      <sz val="11"/>
      <color indexed="10"/>
      <name val="Calibri"/>
      <family val="2"/>
    </font>
    <font>
      <u/>
      <sz val="10"/>
      <color indexed="12"/>
      <name val="Arial"/>
      <family val="2"/>
    </font>
    <font>
      <sz val="10"/>
      <name val="Times New Roman"/>
      <family val="1"/>
    </font>
    <font>
      <sz val="11"/>
      <color theme="1"/>
      <name val="Calibri"/>
      <family val="2"/>
      <scheme val="minor"/>
    </font>
    <font>
      <u/>
      <sz val="11"/>
      <color theme="10"/>
      <name val="Calibri"/>
      <family val="2"/>
      <scheme val="minor"/>
    </font>
    <font>
      <u/>
      <sz val="11"/>
      <color theme="10"/>
      <name val="Calibri"/>
      <family val="2"/>
    </font>
    <font>
      <sz val="11"/>
      <color theme="1"/>
      <name val="Century Schoolbook"/>
      <family val="2"/>
    </font>
    <font>
      <sz val="12"/>
      <color theme="1"/>
      <name val="Calibri"/>
      <family val="2"/>
      <scheme val="minor"/>
    </font>
    <font>
      <sz val="11"/>
      <color rgb="FFFF0000"/>
      <name val="Calibri"/>
      <family val="2"/>
      <scheme val="minor"/>
    </font>
    <font>
      <sz val="8"/>
      <color rgb="FFFF0000"/>
      <name val="Calibri"/>
      <family val="2"/>
    </font>
    <font>
      <b/>
      <sz val="11"/>
      <color theme="1"/>
      <name val="Calibri"/>
      <family val="2"/>
      <scheme val="minor"/>
    </font>
    <font>
      <sz val="11"/>
      <name val="Calibri"/>
      <family val="2"/>
      <scheme val="minor"/>
    </font>
    <font>
      <sz val="12"/>
      <name val="Calibri"/>
      <family val="2"/>
    </font>
    <font>
      <b/>
      <sz val="22"/>
      <color theme="1"/>
      <name val="Calibri"/>
      <family val="2"/>
      <scheme val="minor"/>
    </font>
    <font>
      <sz val="9"/>
      <color theme="1"/>
      <name val="Calibri"/>
      <family val="2"/>
      <scheme val="minor"/>
    </font>
    <font>
      <b/>
      <sz val="13"/>
      <color indexed="56"/>
      <name val="Calibri"/>
      <family val="2"/>
    </font>
    <font>
      <b/>
      <sz val="11"/>
      <color indexed="52"/>
      <name val="Calibri"/>
      <family val="2"/>
    </font>
    <font>
      <u/>
      <sz val="11"/>
      <color indexed="12"/>
      <name val="Calibri"/>
      <family val="2"/>
    </font>
    <font>
      <sz val="11"/>
      <color indexed="52"/>
      <name val="Calibri"/>
      <family val="2"/>
    </font>
    <font>
      <b/>
      <sz val="18"/>
      <color indexed="62"/>
      <name val="Cambria"/>
      <family val="1"/>
    </font>
    <font>
      <i/>
      <sz val="11"/>
      <color indexed="23"/>
      <name val="Calibri"/>
      <family val="2"/>
    </font>
    <font>
      <b/>
      <sz val="15"/>
      <color indexed="56"/>
      <name val="Calibri"/>
      <family val="2"/>
    </font>
    <font>
      <b/>
      <sz val="11"/>
      <color indexed="56"/>
      <name val="Calibri"/>
      <family val="2"/>
    </font>
    <font>
      <sz val="11"/>
      <color indexed="20"/>
      <name val="Calibri"/>
      <family val="2"/>
    </font>
    <font>
      <sz val="12"/>
      <color indexed="8"/>
      <name val="Calibri"/>
      <family val="2"/>
    </font>
    <font>
      <b/>
      <sz val="18"/>
      <color indexed="56"/>
      <name val="Cambria"/>
      <family val="1"/>
    </font>
    <font>
      <sz val="8"/>
      <color theme="1"/>
      <name val="Calibri"/>
      <family val="2"/>
      <scheme val="minor"/>
    </font>
    <font>
      <sz val="10"/>
      <color theme="1"/>
      <name val="Century Schoolbook"/>
      <family val="1"/>
    </font>
    <font>
      <sz val="9"/>
      <color theme="1"/>
      <name val="Century Schoolbook"/>
      <family val="1"/>
    </font>
    <font>
      <b/>
      <sz val="11"/>
      <color rgb="FF000000"/>
      <name val="Calibri"/>
      <family val="2"/>
    </font>
    <font>
      <b/>
      <sz val="9"/>
      <color rgb="FFFF0000"/>
      <name val="Calibri"/>
      <family val="2"/>
      <scheme val="minor"/>
    </font>
    <font>
      <sz val="11"/>
      <color theme="5" tint="-0.249977111117893"/>
      <name val="Calibri"/>
      <family val="2"/>
    </font>
    <font>
      <i/>
      <sz val="12"/>
      <name val="Cambria"/>
      <family val="1"/>
    </font>
    <font>
      <sz val="12"/>
      <color theme="1"/>
      <name val="Century Schoolbook"/>
      <family val="1"/>
    </font>
    <font>
      <sz val="12"/>
      <color rgb="FFFF0000"/>
      <name val="Century Schoolbook"/>
      <family val="1"/>
    </font>
    <font>
      <sz val="11"/>
      <color theme="1"/>
      <name val="Century Schoolbook"/>
      <family val="1"/>
    </font>
    <font>
      <i/>
      <sz val="12"/>
      <color theme="1"/>
      <name val="Century Schoolbook"/>
      <family val="1"/>
    </font>
    <font>
      <b/>
      <sz val="11"/>
      <color theme="5" tint="-0.249977111117893"/>
      <name val="Calibri"/>
      <family val="2"/>
      <scheme val="minor"/>
    </font>
    <font>
      <b/>
      <sz val="16"/>
      <color theme="1"/>
      <name val="Century Schoolbook"/>
      <family val="1"/>
    </font>
    <font>
      <b/>
      <sz val="16"/>
      <color theme="1"/>
      <name val="Calibri"/>
      <family val="2"/>
      <scheme val="minor"/>
    </font>
    <font>
      <b/>
      <sz val="24"/>
      <color theme="2"/>
      <name val="Century Schoolbook"/>
      <family val="1"/>
    </font>
    <font>
      <b/>
      <sz val="48"/>
      <color theme="0"/>
      <name val="Century Schoolbook"/>
      <family val="1"/>
    </font>
    <font>
      <sz val="24"/>
      <color theme="0"/>
      <name val="Century Schoolbook"/>
      <family val="1"/>
    </font>
    <font>
      <sz val="24"/>
      <color theme="2"/>
      <name val="Century Schoolbook"/>
      <family val="1"/>
    </font>
    <font>
      <b/>
      <sz val="9"/>
      <color rgb="FF000000"/>
      <name val="Calibri"/>
      <family val="2"/>
    </font>
    <font>
      <sz val="11"/>
      <color theme="0"/>
      <name val="Calibri"/>
      <family val="2"/>
      <scheme val="minor"/>
    </font>
    <font>
      <b/>
      <sz val="8"/>
      <color theme="1"/>
      <name val="Calibri"/>
      <family val="2"/>
      <scheme val="minor"/>
    </font>
    <font>
      <b/>
      <sz val="14"/>
      <color theme="1"/>
      <name val="Calibri"/>
      <family val="2"/>
      <scheme val="minor"/>
    </font>
    <font>
      <sz val="9"/>
      <color rgb="FFFF0000"/>
      <name val="Calibri"/>
      <family val="2"/>
      <scheme val="minor"/>
    </font>
    <font>
      <b/>
      <sz val="11"/>
      <color rgb="FFFF0000"/>
      <name val="Calibri"/>
      <family val="2"/>
      <scheme val="minor"/>
    </font>
    <font>
      <sz val="18"/>
      <color theme="0"/>
      <name val="Calibri"/>
      <family val="2"/>
      <scheme val="minor"/>
    </font>
    <font>
      <b/>
      <i/>
      <sz val="12"/>
      <name val="Cambria"/>
      <family val="1"/>
    </font>
    <font>
      <i/>
      <sz val="12"/>
      <color rgb="FFFF0000"/>
      <name val="Cambria"/>
      <family val="1"/>
    </font>
    <font>
      <i/>
      <u/>
      <sz val="12"/>
      <color rgb="FFFF0000"/>
      <name val="Cambria"/>
      <family val="1"/>
    </font>
    <font>
      <b/>
      <i/>
      <sz val="14"/>
      <color theme="0"/>
      <name val="Cambria"/>
      <family val="1"/>
    </font>
    <font>
      <i/>
      <sz val="14"/>
      <color theme="0"/>
      <name val="Cambria"/>
      <family val="1"/>
    </font>
    <font>
      <i/>
      <sz val="14"/>
      <color theme="0"/>
      <name val="Century Schoolbook"/>
      <family val="1"/>
    </font>
    <font>
      <sz val="12"/>
      <color theme="0"/>
      <name val="Century Schoolbook"/>
      <family val="1"/>
    </font>
  </fonts>
  <fills count="59">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31"/>
        <bgColor indexed="31"/>
      </patternFill>
    </fill>
    <fill>
      <patternFill patternType="solid">
        <fgColor indexed="44"/>
        <bgColor indexed="44"/>
      </patternFill>
    </fill>
    <fill>
      <patternFill patternType="solid">
        <fgColor indexed="54"/>
        <bgColor indexed="54"/>
      </patternFill>
    </fill>
    <fill>
      <patternFill patternType="solid">
        <fgColor indexed="54"/>
        <bgColor indexed="64"/>
      </patternFill>
    </fill>
    <fill>
      <patternFill patternType="solid">
        <fgColor indexed="62"/>
        <bgColor indexed="64"/>
      </patternFill>
    </fill>
    <fill>
      <patternFill patternType="solid">
        <fgColor indexed="26"/>
        <bgColor indexed="26"/>
      </patternFill>
    </fill>
    <fill>
      <patternFill patternType="solid">
        <fgColor indexed="26"/>
        <bgColor indexed="64"/>
      </patternFill>
    </fill>
    <fill>
      <patternFill patternType="solid">
        <fgColor indexed="22"/>
        <bgColor indexed="22"/>
      </patternFill>
    </fill>
    <fill>
      <patternFill patternType="solid">
        <fgColor indexed="22"/>
        <bgColor indexed="64"/>
      </patternFill>
    </fill>
    <fill>
      <patternFill patternType="solid">
        <fgColor indexed="55"/>
        <bgColor indexed="55"/>
      </patternFill>
    </fill>
    <fill>
      <patternFill patternType="solid">
        <fgColor indexed="55"/>
        <bgColor indexed="64"/>
      </patternFill>
    </fill>
    <fill>
      <patternFill patternType="solid">
        <fgColor indexed="25"/>
        <bgColor indexed="25"/>
      </patternFill>
    </fill>
    <fill>
      <patternFill patternType="solid">
        <fgColor indexed="25"/>
        <bgColor indexed="64"/>
      </patternFill>
    </fill>
    <fill>
      <patternFill patternType="solid">
        <fgColor indexed="10"/>
        <bgColor indexed="64"/>
      </patternFill>
    </fill>
    <fill>
      <patternFill patternType="solid">
        <fgColor indexed="42"/>
        <bgColor indexed="42"/>
      </patternFill>
    </fill>
    <fill>
      <patternFill patternType="solid">
        <fgColor indexed="57"/>
        <bgColor indexed="64"/>
      </patternFill>
    </fill>
    <fill>
      <patternFill patternType="solid">
        <fgColor indexed="27"/>
        <bgColor indexed="27"/>
      </patternFill>
    </fill>
    <fill>
      <patternFill patternType="solid">
        <fgColor indexed="49"/>
        <bgColor indexed="49"/>
      </patternFill>
    </fill>
    <fill>
      <patternFill patternType="solid">
        <fgColor indexed="47"/>
        <bgColor indexed="47"/>
      </patternFill>
    </fill>
    <fill>
      <patternFill patternType="solid">
        <fgColor indexed="52"/>
        <bgColor indexed="52"/>
      </patternFill>
    </fill>
    <fill>
      <patternFill patternType="solid">
        <fgColor indexed="53"/>
        <bgColor indexed="64"/>
      </patternFill>
    </fill>
    <fill>
      <patternFill patternType="solid">
        <fgColor indexed="45"/>
        <bgColor indexed="45"/>
      </patternFill>
    </fill>
    <fill>
      <patternFill patternType="solid">
        <fgColor indexed="9"/>
        <bgColor indexed="9"/>
      </patternFill>
    </fill>
    <fill>
      <patternFill patternType="solid">
        <fgColor indexed="9"/>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indexed="43"/>
        <bgColor indexed="64"/>
      </patternFill>
    </fill>
    <fill>
      <patternFill patternType="solid">
        <fgColor indexed="8"/>
        <bgColor indexed="64"/>
      </patternFill>
    </fill>
    <fill>
      <patternFill patternType="solid">
        <fgColor theme="7" tint="0.79998168889431442"/>
        <bgColor indexed="64"/>
      </patternFill>
    </fill>
    <fill>
      <patternFill patternType="solid">
        <fgColor rgb="FFFFFFCC"/>
        <bgColor indexed="64"/>
      </patternFill>
    </fill>
    <fill>
      <patternFill patternType="solid">
        <fgColor theme="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249977111117893"/>
        <bgColor indexed="64"/>
      </patternFill>
    </fill>
    <fill>
      <patternFill patternType="solid">
        <fgColor theme="8" tint="0.59999389629810485"/>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4"/>
      </bottom>
      <diagonal/>
    </border>
    <border>
      <left/>
      <right/>
      <top/>
      <bottom style="thick">
        <color indexed="22"/>
      </bottom>
      <diagonal/>
    </border>
    <border>
      <left/>
      <right/>
      <top/>
      <bottom style="medium">
        <color indexed="30"/>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54"/>
      </top>
      <bottom style="double">
        <color indexed="5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44"/>
      </left>
      <right style="thin">
        <color indexed="44"/>
      </right>
      <top style="thin">
        <color indexed="44"/>
      </top>
      <bottom style="thin">
        <color indexed="44"/>
      </bottom>
      <diagonal/>
    </border>
    <border>
      <left/>
      <right style="thin">
        <color indexed="44"/>
      </right>
      <top style="thin">
        <color indexed="44"/>
      </top>
      <bottom style="thin">
        <color indexed="44"/>
      </bottom>
      <diagonal/>
    </border>
    <border>
      <left/>
      <right style="thin">
        <color indexed="44"/>
      </right>
      <top/>
      <bottom style="thin">
        <color indexed="44"/>
      </bottom>
      <diagonal/>
    </border>
    <border>
      <left/>
      <right style="thin">
        <color indexed="64"/>
      </right>
      <top style="thin">
        <color indexed="64"/>
      </top>
      <bottom style="thin">
        <color indexed="64"/>
      </bottom>
      <diagonal/>
    </border>
    <border>
      <left style="thin">
        <color indexed="44"/>
      </left>
      <right/>
      <top style="thin">
        <color indexed="44"/>
      </top>
      <bottom/>
      <diagonal/>
    </border>
    <border>
      <left style="thin">
        <color indexed="44"/>
      </left>
      <right/>
      <top style="thin">
        <color indexed="44"/>
      </top>
      <bottom style="thin">
        <color indexed="44"/>
      </bottom>
      <diagonal/>
    </border>
    <border>
      <left style="thin">
        <color indexed="44"/>
      </left>
      <right/>
      <top/>
      <bottom style="thin">
        <color indexed="44"/>
      </bottom>
      <diagonal/>
    </border>
    <border>
      <left style="thin">
        <color indexed="44"/>
      </left>
      <right style="thin">
        <color indexed="44"/>
      </right>
      <top style="thin">
        <color indexed="44"/>
      </top>
      <bottom/>
      <diagonal/>
    </border>
    <border>
      <left style="thin">
        <color indexed="44"/>
      </left>
      <right style="thin">
        <color indexed="44"/>
      </right>
      <top/>
      <bottom style="thin">
        <color indexed="44"/>
      </bottom>
      <diagonal/>
    </border>
    <border>
      <left style="thin">
        <color indexed="64"/>
      </left>
      <right/>
      <top/>
      <bottom/>
      <diagonal/>
    </border>
    <border>
      <left style="thin">
        <color indexed="64"/>
      </left>
      <right style="thin">
        <color indexed="44"/>
      </right>
      <top style="thin">
        <color indexed="44"/>
      </top>
      <bottom style="thin">
        <color indexed="44"/>
      </bottom>
      <diagonal/>
    </border>
    <border>
      <left/>
      <right/>
      <top style="thin">
        <color indexed="64"/>
      </top>
      <bottom style="double">
        <color indexed="64"/>
      </bottom>
      <diagonal/>
    </border>
    <border>
      <left/>
      <right/>
      <top style="double">
        <color indexed="64"/>
      </top>
      <bottom style="double">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right style="thin">
        <color theme="3" tint="0.59996337778862885"/>
      </right>
      <top style="thin">
        <color theme="3" tint="0.59996337778862885"/>
      </top>
      <bottom style="thin">
        <color theme="3" tint="0.59996337778862885"/>
      </bottom>
      <diagonal/>
    </border>
    <border>
      <left/>
      <right style="thin">
        <color indexed="64"/>
      </right>
      <top/>
      <bottom/>
      <diagonal/>
    </border>
    <border>
      <left style="medium">
        <color auto="1"/>
      </left>
      <right style="medium">
        <color auto="1"/>
      </right>
      <top style="medium">
        <color auto="1"/>
      </top>
      <bottom style="medium">
        <color auto="1"/>
      </bottom>
      <diagonal/>
    </border>
    <border>
      <left/>
      <right style="medium">
        <color indexed="64"/>
      </right>
      <top/>
      <bottom style="thin">
        <color indexed="64"/>
      </bottom>
      <diagonal/>
    </border>
    <border>
      <left style="thin">
        <color theme="3" tint="0.59996337778862885"/>
      </left>
      <right/>
      <top style="thin">
        <color theme="3" tint="0.59996337778862885"/>
      </top>
      <bottom style="thin">
        <color theme="3" tint="0.59996337778862885"/>
      </bottom>
      <diagonal/>
    </border>
    <border>
      <left/>
      <right style="thin">
        <color theme="3" tint="0.59996337778862885"/>
      </right>
      <top style="thin">
        <color theme="3" tint="0.59996337778862885"/>
      </top>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theme="3" tint="0.59996337778862885"/>
      </top>
      <bottom/>
      <diagonal/>
    </border>
    <border>
      <left/>
      <right/>
      <top style="thin">
        <color indexed="44"/>
      </top>
      <bottom style="thin">
        <color indexed="44"/>
      </bottom>
      <diagonal/>
    </border>
    <border>
      <left style="thin">
        <color theme="4" tint="0.59999389629810485"/>
      </left>
      <right/>
      <top style="thin">
        <color theme="4" tint="0.59999389629810485"/>
      </top>
      <bottom style="thin">
        <color theme="4" tint="0.59999389629810485"/>
      </bottom>
      <diagonal/>
    </border>
    <border>
      <left style="thin">
        <color indexed="44"/>
      </left>
      <right style="thin">
        <color indexed="44"/>
      </right>
      <top/>
      <bottom/>
      <diagonal/>
    </border>
  </borders>
  <cellStyleXfs count="5647">
    <xf numFmtId="0" fontId="0" fillId="0" borderId="0"/>
    <xf numFmtId="0" fontId="94" fillId="2" borderId="0" applyNumberFormat="0" applyBorder="0" applyAlignment="0" applyProtection="0"/>
    <xf numFmtId="0" fontId="94" fillId="3" borderId="0" applyNumberFormat="0" applyBorder="0" applyAlignment="0" applyProtection="0"/>
    <xf numFmtId="0" fontId="94" fillId="4" borderId="0" applyNumberFormat="0" applyBorder="0" applyAlignment="0" applyProtection="0"/>
    <xf numFmtId="0" fontId="94" fillId="5" borderId="0" applyNumberFormat="0" applyBorder="0" applyAlignment="0" applyProtection="0"/>
    <xf numFmtId="0" fontId="94" fillId="6" borderId="0" applyNumberFormat="0" applyBorder="0" applyAlignment="0" applyProtection="0"/>
    <xf numFmtId="0" fontId="94" fillId="7" borderId="0" applyNumberFormat="0" applyBorder="0" applyAlignment="0" applyProtection="0"/>
    <xf numFmtId="0" fontId="94" fillId="8" borderId="0" applyNumberFormat="0" applyBorder="0" applyAlignment="0" applyProtection="0"/>
    <xf numFmtId="0" fontId="94" fillId="9" borderId="0" applyNumberFormat="0" applyBorder="0" applyAlignment="0" applyProtection="0"/>
    <xf numFmtId="0" fontId="94" fillId="10" borderId="0" applyNumberFormat="0" applyBorder="0" applyAlignment="0" applyProtection="0"/>
    <xf numFmtId="0" fontId="94" fillId="5" borderId="0" applyNumberFormat="0" applyBorder="0" applyAlignment="0" applyProtection="0"/>
    <xf numFmtId="0" fontId="94" fillId="8" borderId="0" applyNumberFormat="0" applyBorder="0" applyAlignment="0" applyProtection="0"/>
    <xf numFmtId="0" fontId="94" fillId="11" borderId="0" applyNumberFormat="0" applyBorder="0" applyAlignment="0" applyProtection="0"/>
    <xf numFmtId="0" fontId="95" fillId="12" borderId="0" applyNumberFormat="0" applyBorder="0" applyAlignment="0" applyProtection="0"/>
    <xf numFmtId="0" fontId="95" fillId="9" borderId="0" applyNumberFormat="0" applyBorder="0" applyAlignment="0" applyProtection="0"/>
    <xf numFmtId="0" fontId="95" fillId="10" borderId="0" applyNumberFormat="0" applyBorder="0" applyAlignment="0" applyProtection="0"/>
    <xf numFmtId="0" fontId="95" fillId="13" borderId="0" applyNumberFormat="0" applyBorder="0" applyAlignment="0" applyProtection="0"/>
    <xf numFmtId="0" fontId="95" fillId="14" borderId="0" applyNumberFormat="0" applyBorder="0" applyAlignment="0" applyProtection="0"/>
    <xf numFmtId="0" fontId="95" fillId="15"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94" fillId="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94" fillId="2" borderId="0" applyNumberFormat="0" applyBorder="0" applyAlignment="0" applyProtection="0"/>
    <xf numFmtId="0" fontId="14" fillId="17" borderId="0" applyNumberFormat="0" applyBorder="0" applyAlignment="0" applyProtection="0"/>
    <xf numFmtId="0" fontId="95" fillId="8"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20"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20"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20"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95" fillId="20"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94" fillId="2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94" fillId="24"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9"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9"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9"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95" fillId="29"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4" fillId="27" borderId="0" applyNumberFormat="0" applyBorder="0" applyAlignment="0" applyProtection="0"/>
    <xf numFmtId="0" fontId="95" fillId="28"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94" fillId="22"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94" fillId="4" borderId="0" applyNumberFormat="0" applyBorder="0" applyAlignment="0" applyProtection="0"/>
    <xf numFmtId="0" fontId="14" fillId="23" borderId="0" applyNumberFormat="0" applyBorder="0" applyAlignment="0" applyProtection="0"/>
    <xf numFmtId="0" fontId="95" fillId="24"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31"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31"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31"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95" fillId="31"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4" fillId="25" borderId="0" applyNumberFormat="0" applyBorder="0" applyAlignment="0" applyProtection="0"/>
    <xf numFmtId="0" fontId="95" fillId="2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94" fillId="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94" fillId="24" borderId="0" applyNumberFormat="0" applyBorder="0" applyAlignment="0" applyProtection="0"/>
    <xf numFmtId="0" fontId="14" fillId="23" borderId="0" applyNumberFormat="0" applyBorder="0" applyAlignment="0" applyProtection="0"/>
    <xf numFmtId="0" fontId="95" fillId="24"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3"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3"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3"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95" fillId="13"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4" fillId="18" borderId="0" applyNumberFormat="0" applyBorder="0" applyAlignment="0" applyProtection="0"/>
    <xf numFmtId="0" fontId="95" fillId="19"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94" fillId="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94" fillId="2" borderId="0" applyNumberFormat="0" applyBorder="0" applyAlignment="0" applyProtection="0"/>
    <xf numFmtId="0" fontId="14" fillId="17" borderId="0" applyNumberFormat="0" applyBorder="0" applyAlignment="0" applyProtection="0"/>
    <xf numFmtId="0" fontId="95" fillId="8"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4" fillId="33" borderId="0" applyNumberFormat="0" applyBorder="0" applyAlignment="0" applyProtection="0"/>
    <xf numFmtId="0" fontId="95" fillId="14"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94" fillId="22"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94" fillId="7" borderId="0" applyNumberFormat="0" applyBorder="0" applyAlignment="0" applyProtection="0"/>
    <xf numFmtId="0" fontId="14" fillId="34" borderId="0" applyNumberFormat="0" applyBorder="0" applyAlignment="0" applyProtection="0"/>
    <xf numFmtId="0" fontId="95" fillId="7"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36"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36"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36"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95" fillId="36"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14" fillId="35" borderId="0" applyNumberFormat="0" applyBorder="0" applyAlignment="0" applyProtection="0"/>
    <xf numFmtId="0" fontId="95" fillId="15" borderId="0" applyNumberFormat="0" applyBorder="0" applyAlignment="0" applyProtection="0"/>
    <xf numFmtId="0" fontId="23" fillId="37" borderId="0" applyNumberFormat="0" applyBorder="0" applyAlignment="0" applyProtection="0"/>
    <xf numFmtId="0" fontId="104" fillId="3" borderId="0" applyNumberFormat="0" applyBorder="0" applyAlignment="0" applyProtection="0"/>
    <xf numFmtId="0" fontId="23" fillId="37" borderId="0" applyNumberFormat="0" applyBorder="0" applyAlignment="0" applyProtection="0"/>
    <xf numFmtId="0" fontId="23" fillId="37" borderId="0" applyNumberFormat="0" applyBorder="0" applyAlignment="0" applyProtection="0"/>
    <xf numFmtId="0" fontId="104" fillId="3" borderId="0" applyNumberFormat="0" applyBorder="0" applyAlignment="0" applyProtection="0"/>
    <xf numFmtId="0" fontId="116" fillId="3" borderId="0" applyNumberFormat="0" applyBorder="0" applyAlignment="0" applyProtection="0"/>
    <xf numFmtId="0" fontId="24" fillId="38" borderId="1" applyNumberFormat="0" applyAlignment="0" applyProtection="0"/>
    <xf numFmtId="0" fontId="102" fillId="39" borderId="1" applyNumberFormat="0" applyAlignment="0" applyProtection="0"/>
    <xf numFmtId="0" fontId="24" fillId="38" borderId="1" applyNumberFormat="0" applyAlignment="0" applyProtection="0"/>
    <xf numFmtId="0" fontId="24" fillId="38" borderId="1" applyNumberFormat="0" applyAlignment="0" applyProtection="0"/>
    <xf numFmtId="0" fontId="102" fillId="39" borderId="1" applyNumberFormat="0" applyAlignment="0" applyProtection="0"/>
    <xf numFmtId="0" fontId="100" fillId="24" borderId="1" applyNumberFormat="0" applyAlignment="0" applyProtection="0"/>
    <xf numFmtId="0" fontId="15" fillId="25" borderId="2" applyNumberFormat="0" applyAlignment="0" applyProtection="0"/>
    <xf numFmtId="0" fontId="109" fillId="26" borderId="2" applyNumberFormat="0" applyAlignment="0" applyProtection="0"/>
    <xf numFmtId="0" fontId="15" fillId="25" borderId="2" applyNumberFormat="0" applyAlignment="0" applyProtection="0"/>
    <xf numFmtId="0" fontId="15" fillId="25" borderId="2" applyNumberFormat="0" applyAlignment="0" applyProtection="0"/>
    <xf numFmtId="0" fontId="109" fillId="26" borderId="2" applyNumberFormat="0" applyAlignment="0" applyProtection="0"/>
    <xf numFmtId="0" fontId="109" fillId="26" borderId="2" applyNumberFormat="0" applyAlignment="0" applyProtection="0"/>
    <xf numFmtId="43" fontId="46" fillId="0" borderId="0" applyFont="0" applyFill="0" applyBorder="0" applyAlignment="0" applyProtection="0"/>
    <xf numFmtId="43" fontId="48" fillId="0" borderId="0" applyFont="0" applyFill="0" applyBorder="0" applyAlignment="0" applyProtection="0"/>
    <xf numFmtId="43" fontId="27"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94" fillId="0" borderId="0" applyFont="0" applyFill="0" applyBorder="0" applyAlignment="0" applyProtection="0"/>
    <xf numFmtId="43" fontId="27"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94"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48" fillId="0" borderId="0" applyFont="0" applyFill="0" applyBorder="0" applyAlignment="0" applyProtection="0"/>
    <xf numFmtId="43" fontId="94" fillId="0" borderId="0" applyFont="0" applyFill="0" applyBorder="0" applyAlignment="0" applyProtection="0"/>
    <xf numFmtId="43" fontId="4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94" fillId="0" borderId="0" applyFont="0" applyFill="0" applyBorder="0" applyAlignment="0" applyProtection="0"/>
    <xf numFmtId="43" fontId="1"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8" fillId="0" borderId="0" applyFont="0" applyFill="0" applyBorder="0" applyAlignment="0" applyProtection="0"/>
    <xf numFmtId="43" fontId="42" fillId="0" borderId="0" applyFont="0" applyFill="0" applyBorder="0" applyAlignment="0" applyProtection="0"/>
    <xf numFmtId="43" fontId="48" fillId="0" borderId="0" applyFont="0" applyFill="0" applyBorder="0" applyAlignment="0" applyProtection="0"/>
    <xf numFmtId="43" fontId="46" fillId="0" borderId="0" applyFont="0" applyFill="0" applyBorder="0" applyAlignment="0" applyProtection="0"/>
    <xf numFmtId="43" fontId="48" fillId="0" borderId="0" applyFont="0" applyFill="0" applyBorder="0" applyAlignment="0" applyProtection="0"/>
    <xf numFmtId="43" fontId="94"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2"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4" fontId="46"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48" fillId="0" borderId="0" applyFont="0" applyFill="0" applyBorder="0" applyAlignment="0" applyProtection="0"/>
    <xf numFmtId="44" fontId="94" fillId="0" borderId="0" applyFont="0" applyFill="0" applyBorder="0" applyAlignment="0" applyProtection="0"/>
    <xf numFmtId="44" fontId="42" fillId="0" borderId="0" applyFont="0" applyFill="0" applyBorder="0" applyAlignment="0" applyProtection="0"/>
    <xf numFmtId="44" fontId="46" fillId="0" borderId="0" applyFont="0" applyFill="0" applyBorder="0" applyAlignment="0" applyProtection="0"/>
    <xf numFmtId="44" fontId="1"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1" fillId="0" borderId="0" applyFont="0" applyFill="0" applyBorder="0" applyAlignment="0" applyProtection="0"/>
    <xf numFmtId="44" fontId="94"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44" fontId="46" fillId="0" borderId="0" applyFont="0" applyFill="0" applyBorder="0" applyAlignment="0" applyProtection="0"/>
    <xf numFmtId="0" fontId="3" fillId="40" borderId="0" applyNumberFormat="0" applyBorder="0" applyAlignment="0" applyProtection="0"/>
    <xf numFmtId="0" fontId="97" fillId="40" borderId="0" applyNumberFormat="0" applyBorder="0" applyAlignment="0" applyProtection="0"/>
    <xf numFmtId="0" fontId="3" fillId="41" borderId="0" applyNumberFormat="0" applyBorder="0" applyAlignment="0" applyProtection="0"/>
    <xf numFmtId="0" fontId="97" fillId="41" borderId="0" applyNumberFormat="0" applyBorder="0" applyAlignment="0" applyProtection="0"/>
    <xf numFmtId="0" fontId="3" fillId="42" borderId="0" applyNumberFormat="0" applyBorder="0" applyAlignment="0" applyProtection="0"/>
    <xf numFmtId="0" fontId="97" fillId="42" borderId="0" applyNumberFormat="0" applyBorder="0" applyAlignment="0" applyProtection="0"/>
    <xf numFmtId="0" fontId="111" fillId="0" borderId="0" applyNumberFormat="0" applyFill="0" applyBorder="0" applyAlignment="0" applyProtection="0"/>
    <xf numFmtId="0" fontId="16" fillId="30" borderId="0" applyNumberFormat="0" applyBorder="0" applyAlignment="0" applyProtection="0"/>
    <xf numFmtId="0" fontId="106" fillId="4"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106" fillId="4" borderId="0" applyNumberFormat="0" applyBorder="0" applyAlignment="0" applyProtection="0"/>
    <xf numFmtId="0" fontId="106" fillId="4" borderId="0" applyNumberFormat="0" applyBorder="0" applyAlignment="0" applyProtection="0"/>
    <xf numFmtId="0" fontId="20" fillId="0" borderId="4" applyNumberFormat="0" applyFill="0" applyAlignment="0" applyProtection="0"/>
    <xf numFmtId="0" fontId="108" fillId="0" borderId="4" applyNumberFormat="0" applyFill="0" applyAlignment="0" applyProtection="0"/>
    <xf numFmtId="0" fontId="20" fillId="0" borderId="4" applyNumberFormat="0" applyFill="0" applyAlignment="0" applyProtection="0"/>
    <xf numFmtId="0" fontId="20" fillId="0" borderId="4" applyNumberFormat="0" applyFill="0" applyAlignment="0" applyProtection="0"/>
    <xf numFmtId="0" fontId="108" fillId="0" borderId="4" applyNumberFormat="0" applyFill="0" applyAlignment="0" applyProtection="0"/>
    <xf numFmtId="0" fontId="112" fillId="0" borderId="3" applyNumberFormat="0" applyFill="0" applyAlignment="0" applyProtection="0"/>
    <xf numFmtId="0" fontId="21" fillId="0" borderId="5" applyNumberFormat="0" applyFill="0" applyAlignment="0" applyProtection="0"/>
    <xf numFmtId="0" fontId="110"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110" fillId="0" borderId="5" applyNumberFormat="0" applyFill="0" applyAlignment="0" applyProtection="0"/>
    <xf numFmtId="0" fontId="96" fillId="0" borderId="5" applyNumberFormat="0" applyFill="0" applyAlignment="0" applyProtection="0"/>
    <xf numFmtId="0" fontId="22" fillId="0" borderId="7" applyNumberFormat="0" applyFill="0" applyAlignment="0" applyProtection="0"/>
    <xf numFmtId="0" fontId="98" fillId="0" borderId="7"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98" fillId="0" borderId="7" applyNumberFormat="0" applyFill="0" applyAlignment="0" applyProtection="0"/>
    <xf numFmtId="0" fontId="113" fillId="0" borderId="6" applyNumberFormat="0" applyFill="0" applyAlignment="0" applyProtection="0"/>
    <xf numFmtId="0" fontId="22" fillId="0" borderId="0" applyNumberFormat="0" applyFill="0" applyBorder="0" applyAlignment="0" applyProtection="0"/>
    <xf numFmtId="0" fontId="98"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98" fillId="0" borderId="0" applyNumberFormat="0" applyFill="0" applyBorder="0" applyAlignment="0" applyProtection="0"/>
    <xf numFmtId="0" fontId="113"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01" fillId="0" borderId="0" applyNumberFormat="0" applyFill="0" applyBorder="0" applyAlignment="0" applyProtection="0"/>
    <xf numFmtId="0" fontId="125" fillId="0" borderId="0" applyNumberFormat="0" applyFill="0" applyBorder="0" applyAlignment="0" applyProtection="0">
      <alignment vertical="top"/>
      <protection locked="0"/>
    </xf>
    <xf numFmtId="0" fontId="10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2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101" fillId="0" borderId="0" applyNumberFormat="0" applyFill="0" applyBorder="0" applyAlignment="0" applyProtection="0"/>
    <xf numFmtId="0" fontId="8" fillId="34" borderId="1" applyNumberFormat="0" applyAlignment="0" applyProtection="0"/>
    <xf numFmtId="0" fontId="99" fillId="7" borderId="1" applyNumberFormat="0" applyAlignment="0" applyProtection="0"/>
    <xf numFmtId="0" fontId="8" fillId="34" borderId="1" applyNumberFormat="0" applyAlignment="0" applyProtection="0"/>
    <xf numFmtId="0" fontId="8" fillId="34" borderId="1" applyNumberFormat="0" applyAlignment="0" applyProtection="0"/>
    <xf numFmtId="0" fontId="99" fillId="7" borderId="1" applyNumberFormat="0" applyAlignment="0" applyProtection="0"/>
    <xf numFmtId="0" fontId="99" fillId="7" borderId="1" applyNumberFormat="0" applyAlignment="0" applyProtection="0"/>
    <xf numFmtId="0" fontId="25" fillId="0" borderId="8" applyNumberFormat="0" applyFill="0" applyAlignment="0" applyProtection="0"/>
    <xf numFmtId="0" fontId="114"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114" fillId="0" borderId="8" applyNumberFormat="0" applyFill="0" applyAlignment="0" applyProtection="0"/>
    <xf numFmtId="0" fontId="105" fillId="0" borderId="8" applyNumberFormat="0" applyFill="0" applyAlignment="0" applyProtection="0"/>
    <xf numFmtId="0" fontId="9" fillId="43" borderId="0" applyNumberFormat="0" applyBorder="0" applyAlignment="0" applyProtection="0"/>
    <xf numFmtId="0" fontId="103" fillId="44" borderId="0" applyNumberFormat="0" applyBorder="0" applyAlignment="0" applyProtection="0"/>
    <xf numFmtId="0" fontId="9" fillId="43" borderId="0" applyNumberFormat="0" applyBorder="0" applyAlignment="0" applyProtection="0"/>
    <xf numFmtId="0" fontId="9" fillId="43" borderId="0" applyNumberFormat="0" applyBorder="0" applyAlignment="0" applyProtection="0"/>
    <xf numFmtId="0" fontId="103" fillId="44" borderId="0" applyNumberFormat="0" applyBorder="0" applyAlignment="0" applyProtection="0"/>
    <xf numFmtId="0" fontId="103" fillId="44" borderId="0" applyNumberFormat="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6"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6" fillId="0" borderId="0"/>
    <xf numFmtId="0" fontId="115" fillId="0" borderId="0"/>
    <xf numFmtId="0" fontId="126" fillId="0" borderId="0"/>
    <xf numFmtId="0" fontId="115" fillId="0" borderId="0"/>
    <xf numFmtId="0" fontId="123" fillId="0" borderId="0"/>
    <xf numFmtId="0" fontId="94"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6" fillId="0" borderId="0"/>
    <xf numFmtId="0" fontId="115" fillId="0" borderId="0"/>
    <xf numFmtId="0" fontId="127" fillId="0" borderId="0"/>
    <xf numFmtId="0" fontId="127" fillId="0" borderId="0"/>
    <xf numFmtId="0" fontId="118" fillId="0" borderId="0"/>
    <xf numFmtId="0" fontId="123" fillId="0" borderId="0"/>
    <xf numFmtId="0" fontId="115" fillId="0" borderId="0"/>
    <xf numFmtId="0" fontId="123" fillId="0" borderId="0"/>
    <xf numFmtId="0" fontId="123" fillId="0" borderId="0"/>
    <xf numFmtId="0" fontId="94"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8" fillId="0" borderId="0"/>
    <xf numFmtId="0" fontId="26" fillId="0" borderId="0"/>
    <xf numFmtId="0" fontId="27" fillId="0" borderId="0"/>
    <xf numFmtId="0" fontId="26" fillId="0" borderId="0"/>
    <xf numFmtId="0" fontId="26" fillId="0" borderId="0"/>
    <xf numFmtId="0" fontId="44" fillId="0" borderId="0"/>
    <xf numFmtId="0" fontId="26" fillId="0" borderId="0"/>
    <xf numFmtId="0" fontId="44" fillId="0" borderId="0"/>
    <xf numFmtId="0" fontId="38" fillId="0" borderId="0"/>
    <xf numFmtId="0" fontId="26" fillId="0" borderId="0"/>
    <xf numFmtId="0" fontId="26" fillId="0" borderId="0"/>
    <xf numFmtId="0" fontId="44" fillId="0" borderId="0"/>
    <xf numFmtId="0" fontId="26" fillId="0" borderId="0"/>
    <xf numFmtId="0" fontId="44" fillId="0" borderId="0"/>
    <xf numFmtId="0" fontId="26" fillId="0" borderId="0"/>
    <xf numFmtId="0" fontId="44" fillId="0" borderId="0"/>
    <xf numFmtId="0" fontId="26" fillId="0" borderId="0"/>
    <xf numFmtId="0" fontId="26" fillId="0" borderId="0"/>
    <xf numFmtId="0" fontId="44" fillId="0" borderId="0"/>
    <xf numFmtId="0" fontId="26" fillId="0" borderId="0"/>
    <xf numFmtId="0" fontId="26" fillId="0" borderId="0"/>
    <xf numFmtId="0" fontId="44" fillId="0" borderId="0"/>
    <xf numFmtId="0" fontId="44" fillId="0" borderId="0"/>
    <xf numFmtId="0" fontId="26" fillId="0" borderId="0"/>
    <xf numFmtId="0" fontId="44" fillId="0" borderId="0"/>
    <xf numFmtId="0" fontId="26" fillId="0" borderId="0"/>
    <xf numFmtId="0" fontId="44" fillId="0" borderId="0"/>
    <xf numFmtId="0" fontId="44" fillId="0" borderId="0"/>
    <xf numFmtId="0" fontId="26" fillId="0" borderId="0"/>
    <xf numFmtId="0" fontId="44" fillId="0" borderId="0"/>
    <xf numFmtId="0" fontId="26" fillId="0" borderId="0"/>
    <xf numFmtId="0" fontId="44" fillId="0" borderId="0"/>
    <xf numFmtId="0" fontId="10" fillId="0" borderId="0"/>
    <xf numFmtId="0" fontId="122" fillId="0" borderId="0"/>
    <xf numFmtId="0" fontId="10" fillId="0" borderId="0"/>
    <xf numFmtId="0" fontId="41"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94"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27" fillId="0" borderId="0"/>
    <xf numFmtId="0" fontId="26" fillId="0" borderId="0"/>
    <xf numFmtId="0" fontId="26" fillId="0" borderId="0"/>
    <xf numFmtId="0" fontId="44" fillId="0" borderId="0"/>
    <xf numFmtId="0" fontId="123" fillId="0" borderId="0"/>
    <xf numFmtId="0" fontId="94"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26" fillId="0" borderId="0"/>
    <xf numFmtId="0" fontId="27" fillId="0" borderId="0"/>
    <xf numFmtId="0" fontId="33" fillId="0" borderId="0"/>
    <xf numFmtId="0" fontId="18" fillId="0" borderId="0"/>
    <xf numFmtId="0" fontId="18" fillId="0" borderId="0"/>
    <xf numFmtId="0" fontId="41" fillId="0" borderId="0"/>
    <xf numFmtId="0" fontId="39" fillId="0" borderId="0"/>
    <xf numFmtId="0" fontId="18" fillId="0" borderId="0"/>
    <xf numFmtId="0" fontId="18" fillId="0" borderId="0"/>
    <xf numFmtId="0" fontId="41" fillId="0" borderId="0"/>
    <xf numFmtId="0" fontId="18" fillId="0" borderId="0"/>
    <xf numFmtId="0" fontId="41" fillId="0" borderId="0"/>
    <xf numFmtId="0" fontId="18" fillId="0" borderId="0"/>
    <xf numFmtId="0" fontId="41" fillId="0" borderId="0"/>
    <xf numFmtId="0" fontId="18" fillId="0" borderId="0"/>
    <xf numFmtId="0" fontId="18" fillId="0" borderId="0"/>
    <xf numFmtId="0" fontId="41" fillId="0" borderId="0"/>
    <xf numFmtId="0" fontId="18" fillId="0" borderId="0"/>
    <xf numFmtId="0" fontId="18" fillId="0" borderId="0"/>
    <xf numFmtId="0" fontId="41" fillId="0" borderId="0"/>
    <xf numFmtId="0" fontId="41" fillId="0" borderId="0"/>
    <xf numFmtId="0" fontId="18" fillId="0" borderId="0"/>
    <xf numFmtId="0" fontId="41" fillId="0" borderId="0"/>
    <xf numFmtId="0" fontId="18" fillId="0" borderId="0"/>
    <xf numFmtId="0" fontId="41" fillId="0" borderId="0"/>
    <xf numFmtId="0" fontId="41" fillId="0" borderId="0"/>
    <xf numFmtId="0" fontId="18" fillId="0" borderId="0"/>
    <xf numFmtId="0" fontId="41" fillId="0" borderId="0"/>
    <xf numFmtId="0" fontId="18" fillId="0" borderId="0"/>
    <xf numFmtId="0" fontId="41" fillId="0" borderId="0"/>
    <xf numFmtId="0" fontId="27" fillId="0" borderId="0"/>
    <xf numFmtId="0" fontId="26" fillId="0" borderId="0"/>
    <xf numFmtId="0" fontId="26" fillId="0" borderId="0"/>
    <xf numFmtId="0" fontId="44" fillId="0" borderId="0"/>
    <xf numFmtId="0" fontId="26" fillId="0" borderId="0"/>
    <xf numFmtId="0" fontId="44" fillId="0" borderId="0"/>
    <xf numFmtId="0" fontId="39" fillId="0" borderId="0"/>
    <xf numFmtId="0" fontId="18" fillId="0" borderId="0"/>
    <xf numFmtId="0" fontId="18" fillId="0" borderId="0"/>
    <xf numFmtId="0" fontId="41" fillId="0" borderId="0"/>
    <xf numFmtId="0" fontId="18" fillId="0" borderId="0"/>
    <xf numFmtId="0" fontId="41" fillId="0" borderId="0"/>
    <xf numFmtId="0" fontId="18" fillId="0" borderId="0"/>
    <xf numFmtId="0" fontId="41" fillId="0" borderId="0"/>
    <xf numFmtId="0" fontId="18" fillId="0" borderId="0"/>
    <xf numFmtId="0" fontId="18" fillId="0" borderId="0"/>
    <xf numFmtId="0" fontId="41" fillId="0" borderId="0"/>
    <xf numFmtId="0" fontId="18" fillId="0" borderId="0"/>
    <xf numFmtId="0" fontId="18" fillId="0" borderId="0"/>
    <xf numFmtId="0" fontId="41" fillId="0" borderId="0"/>
    <xf numFmtId="0" fontId="41" fillId="0" borderId="0"/>
    <xf numFmtId="0" fontId="18" fillId="0" borderId="0"/>
    <xf numFmtId="0" fontId="41" fillId="0" borderId="0"/>
    <xf numFmtId="0" fontId="18" fillId="0" borderId="0"/>
    <xf numFmtId="0" fontId="41" fillId="0" borderId="0"/>
    <xf numFmtId="0" fontId="26" fillId="0" borderId="0"/>
    <xf numFmtId="0" fontId="26" fillId="0" borderId="0"/>
    <xf numFmtId="0" fontId="44" fillId="0" borderId="0"/>
    <xf numFmtId="0" fontId="41" fillId="0" borderId="0"/>
    <xf numFmtId="0" fontId="18" fillId="0" borderId="0"/>
    <xf numFmtId="0" fontId="41" fillId="0" borderId="0"/>
    <xf numFmtId="0" fontId="18" fillId="0" borderId="0"/>
    <xf numFmtId="0" fontId="41" fillId="0" borderId="0"/>
    <xf numFmtId="0" fontId="44" fillId="0" borderId="0"/>
    <xf numFmtId="0" fontId="38" fillId="0" borderId="0"/>
    <xf numFmtId="0" fontId="26" fillId="0" borderId="0"/>
    <xf numFmtId="0" fontId="26" fillId="0" borderId="0"/>
    <xf numFmtId="0" fontId="44" fillId="0" borderId="0"/>
    <xf numFmtId="0" fontId="26" fillId="0" borderId="0"/>
    <xf numFmtId="0" fontId="44" fillId="0" borderId="0"/>
    <xf numFmtId="0" fontId="26" fillId="0" borderId="0"/>
    <xf numFmtId="0" fontId="44" fillId="0" borderId="0"/>
    <xf numFmtId="0" fontId="26" fillId="0" borderId="0"/>
    <xf numFmtId="0" fontId="26" fillId="0" borderId="0"/>
    <xf numFmtId="0" fontId="44" fillId="0" borderId="0"/>
    <xf numFmtId="0" fontId="26" fillId="0" borderId="0"/>
    <xf numFmtId="0" fontId="26" fillId="0" borderId="0"/>
    <xf numFmtId="0" fontId="44" fillId="0" borderId="0"/>
    <xf numFmtId="0" fontId="44" fillId="0" borderId="0"/>
    <xf numFmtId="0" fontId="26" fillId="0" borderId="0"/>
    <xf numFmtId="0" fontId="44" fillId="0" borderId="0"/>
    <xf numFmtId="0" fontId="26" fillId="0" borderId="0"/>
    <xf numFmtId="0" fontId="44" fillId="0" borderId="0"/>
    <xf numFmtId="0" fontId="26" fillId="0" borderId="0"/>
    <xf numFmtId="0" fontId="26" fillId="0" borderId="0"/>
    <xf numFmtId="0" fontId="26" fillId="0" borderId="0"/>
    <xf numFmtId="0" fontId="44" fillId="0" borderId="0"/>
    <xf numFmtId="0" fontId="26" fillId="0" borderId="0"/>
    <xf numFmtId="0" fontId="44" fillId="0" borderId="0"/>
    <xf numFmtId="0" fontId="41" fillId="0" borderId="0"/>
    <xf numFmtId="0" fontId="41" fillId="0" borderId="0"/>
    <xf numFmtId="0" fontId="18" fillId="0" borderId="0"/>
    <xf numFmtId="0" fontId="26" fillId="0" borderId="0"/>
    <xf numFmtId="0" fontId="44" fillId="0" borderId="0"/>
    <xf numFmtId="0" fontId="123" fillId="0" borderId="0"/>
    <xf numFmtId="0" fontId="44" fillId="0" borderId="0"/>
    <xf numFmtId="0" fontId="123" fillId="0" borderId="0"/>
    <xf numFmtId="0" fontId="123" fillId="0" borderId="0"/>
    <xf numFmtId="0" fontId="26" fillId="0" borderId="0"/>
    <xf numFmtId="0" fontId="123" fillId="0" borderId="0"/>
    <xf numFmtId="0" fontId="26" fillId="0" borderId="0"/>
    <xf numFmtId="0" fontId="123" fillId="0" borderId="0"/>
    <xf numFmtId="0" fontId="123" fillId="0" borderId="0"/>
    <xf numFmtId="0" fontId="44" fillId="0" borderId="0"/>
    <xf numFmtId="0" fontId="123" fillId="0" borderId="0"/>
    <xf numFmtId="0" fontId="123" fillId="0" borderId="0"/>
    <xf numFmtId="0" fontId="123" fillId="0" borderId="0"/>
    <xf numFmtId="0" fontId="123" fillId="0" borderId="0"/>
    <xf numFmtId="0" fontId="123" fillId="0" borderId="0"/>
    <xf numFmtId="0" fontId="18" fillId="0" borderId="0"/>
    <xf numFmtId="0" fontId="26" fillId="0" borderId="0"/>
    <xf numFmtId="0" fontId="26" fillId="0" borderId="0"/>
    <xf numFmtId="0" fontId="44" fillId="0" borderId="0"/>
    <xf numFmtId="0" fontId="18" fillId="0" borderId="0"/>
    <xf numFmtId="0" fontId="31" fillId="0" borderId="0"/>
    <xf numFmtId="0" fontId="30" fillId="0" borderId="0"/>
    <xf numFmtId="0" fontId="30" fillId="0" borderId="0"/>
    <xf numFmtId="0" fontId="45" fillId="0" borderId="0"/>
    <xf numFmtId="0" fontId="30" fillId="0" borderId="0"/>
    <xf numFmtId="0" fontId="30" fillId="0" borderId="0"/>
    <xf numFmtId="0" fontId="45" fillId="0" borderId="0"/>
    <xf numFmtId="0" fontId="18" fillId="0" borderId="0"/>
    <xf numFmtId="0" fontId="18" fillId="0" borderId="0"/>
    <xf numFmtId="0" fontId="30" fillId="0" borderId="0"/>
    <xf numFmtId="0" fontId="41" fillId="0" borderId="0"/>
    <xf numFmtId="0" fontId="33" fillId="0" borderId="0"/>
    <xf numFmtId="0" fontId="18" fillId="0" borderId="0"/>
    <xf numFmtId="0" fontId="18" fillId="0" borderId="0"/>
    <xf numFmtId="0" fontId="41" fillId="0" borderId="0"/>
    <xf numFmtId="0" fontId="39" fillId="0" borderId="0"/>
    <xf numFmtId="0" fontId="18" fillId="0" borderId="0"/>
    <xf numFmtId="0" fontId="18" fillId="0" borderId="0"/>
    <xf numFmtId="0" fontId="41" fillId="0" borderId="0"/>
    <xf numFmtId="0" fontId="18" fillId="0" borderId="0"/>
    <xf numFmtId="0" fontId="41" fillId="0" borderId="0"/>
    <xf numFmtId="0" fontId="18" fillId="0" borderId="0"/>
    <xf numFmtId="0" fontId="41" fillId="0" borderId="0"/>
    <xf numFmtId="0" fontId="18" fillId="0" borderId="0"/>
    <xf numFmtId="0" fontId="18" fillId="0" borderId="0"/>
    <xf numFmtId="0" fontId="41" fillId="0" borderId="0"/>
    <xf numFmtId="0" fontId="18" fillId="0" borderId="0"/>
    <xf numFmtId="0" fontId="18" fillId="0" borderId="0"/>
    <xf numFmtId="0" fontId="41" fillId="0" borderId="0"/>
    <xf numFmtId="0" fontId="41" fillId="0" borderId="0"/>
    <xf numFmtId="0" fontId="18" fillId="0" borderId="0"/>
    <xf numFmtId="0" fontId="41" fillId="0" borderId="0"/>
    <xf numFmtId="0" fontId="18" fillId="0" borderId="0"/>
    <xf numFmtId="0" fontId="41" fillId="0" borderId="0"/>
    <xf numFmtId="0" fontId="41" fillId="0" borderId="0"/>
    <xf numFmtId="0" fontId="18" fillId="0" borderId="0"/>
    <xf numFmtId="0" fontId="41" fillId="0" borderId="0"/>
    <xf numFmtId="0" fontId="18" fillId="0" borderId="0"/>
    <xf numFmtId="0" fontId="41" fillId="0" borderId="0"/>
    <xf numFmtId="0" fontId="18" fillId="0" borderId="0"/>
    <xf numFmtId="0" fontId="18" fillId="0" borderId="0"/>
    <xf numFmtId="0" fontId="41" fillId="0" borderId="0"/>
    <xf numFmtId="0" fontId="39" fillId="0" borderId="0"/>
    <xf numFmtId="0" fontId="18" fillId="0" borderId="0"/>
    <xf numFmtId="0" fontId="18" fillId="0" borderId="0"/>
    <xf numFmtId="0" fontId="41" fillId="0" borderId="0"/>
    <xf numFmtId="0" fontId="18" fillId="0" borderId="0"/>
    <xf numFmtId="0" fontId="41" fillId="0" borderId="0"/>
    <xf numFmtId="0" fontId="18" fillId="0" borderId="0"/>
    <xf numFmtId="0" fontId="41" fillId="0" borderId="0"/>
    <xf numFmtId="0" fontId="18" fillId="0" borderId="0"/>
    <xf numFmtId="0" fontId="18" fillId="0" borderId="0"/>
    <xf numFmtId="0" fontId="41" fillId="0" borderId="0"/>
    <xf numFmtId="0" fontId="18" fillId="0" borderId="0"/>
    <xf numFmtId="0" fontId="18" fillId="0" borderId="0"/>
    <xf numFmtId="0" fontId="41" fillId="0" borderId="0"/>
    <xf numFmtId="0" fontId="41" fillId="0" borderId="0"/>
    <xf numFmtId="0" fontId="18" fillId="0" borderId="0"/>
    <xf numFmtId="0" fontId="41" fillId="0" borderId="0"/>
    <xf numFmtId="0" fontId="18" fillId="0" borderId="0"/>
    <xf numFmtId="0" fontId="41" fillId="0" borderId="0"/>
    <xf numFmtId="0" fontId="26" fillId="0" borderId="0"/>
    <xf numFmtId="0" fontId="18" fillId="0" borderId="0"/>
    <xf numFmtId="0" fontId="18" fillId="0" borderId="0"/>
    <xf numFmtId="0" fontId="18" fillId="0" borderId="0"/>
    <xf numFmtId="0" fontId="41" fillId="0" borderId="0"/>
    <xf numFmtId="0" fontId="41" fillId="0" borderId="0"/>
    <xf numFmtId="0" fontId="18" fillId="0" borderId="0"/>
    <xf numFmtId="0" fontId="26" fillId="0" borderId="0"/>
    <xf numFmtId="0" fontId="41" fillId="0" borderId="0"/>
    <xf numFmtId="0" fontId="41" fillId="0" borderId="0"/>
    <xf numFmtId="0" fontId="30" fillId="0" borderId="0"/>
    <xf numFmtId="0" fontId="123" fillId="0" borderId="0"/>
    <xf numFmtId="0" fontId="123" fillId="0" borderId="0"/>
    <xf numFmtId="0" fontId="123" fillId="0" borderId="0"/>
    <xf numFmtId="0" fontId="123" fillId="0" borderId="0"/>
    <xf numFmtId="0" fontId="45" fillId="0" borderId="0"/>
    <xf numFmtId="0" fontId="31" fillId="0" borderId="0"/>
    <xf numFmtId="0" fontId="30" fillId="0" borderId="0"/>
    <xf numFmtId="0" fontId="30" fillId="0" borderId="0"/>
    <xf numFmtId="0" fontId="45" fillId="0" borderId="0"/>
    <xf numFmtId="0" fontId="30" fillId="0" borderId="0"/>
    <xf numFmtId="0" fontId="45" fillId="0" borderId="0"/>
    <xf numFmtId="0" fontId="40" fillId="0" borderId="0"/>
    <xf numFmtId="0" fontId="30" fillId="0" borderId="0"/>
    <xf numFmtId="0" fontId="30" fillId="0" borderId="0"/>
    <xf numFmtId="0" fontId="45" fillId="0" borderId="0"/>
    <xf numFmtId="0" fontId="30" fillId="0" borderId="0"/>
    <xf numFmtId="0" fontId="45" fillId="0" borderId="0"/>
    <xf numFmtId="0" fontId="30" fillId="0" borderId="0"/>
    <xf numFmtId="0" fontId="45" fillId="0" borderId="0"/>
    <xf numFmtId="0" fontId="30" fillId="0" borderId="0"/>
    <xf numFmtId="0" fontId="30" fillId="0" borderId="0"/>
    <xf numFmtId="0" fontId="45" fillId="0" borderId="0"/>
    <xf numFmtId="0" fontId="30" fillId="0" borderId="0"/>
    <xf numFmtId="0" fontId="30" fillId="0" borderId="0"/>
    <xf numFmtId="0" fontId="45" fillId="0" borderId="0"/>
    <xf numFmtId="0" fontId="45" fillId="0" borderId="0"/>
    <xf numFmtId="0" fontId="30" fillId="0" borderId="0"/>
    <xf numFmtId="0" fontId="45" fillId="0" borderId="0"/>
    <xf numFmtId="0" fontId="30" fillId="0" borderId="0"/>
    <xf numFmtId="0" fontId="45" fillId="0" borderId="0"/>
    <xf numFmtId="0" fontId="123" fillId="0" borderId="0"/>
    <xf numFmtId="0" fontId="123" fillId="0" borderId="0"/>
    <xf numFmtId="0" fontId="94"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30" fillId="0" borderId="0"/>
    <xf numFmtId="0" fontId="30" fillId="0" borderId="0"/>
    <xf numFmtId="0" fontId="45" fillId="0" borderId="0"/>
    <xf numFmtId="0" fontId="123" fillId="0" borderId="0"/>
    <xf numFmtId="0" fontId="45" fillId="0" borderId="0"/>
    <xf numFmtId="0" fontId="30" fillId="0" borderId="0"/>
    <xf numFmtId="0" fontId="123" fillId="0" borderId="0"/>
    <xf numFmtId="0" fontId="45" fillId="0" borderId="0"/>
    <xf numFmtId="0" fontId="123" fillId="0" borderId="0"/>
    <xf numFmtId="0" fontId="30" fillId="0" borderId="0"/>
    <xf numFmtId="0" fontId="123" fillId="0" borderId="0"/>
    <xf numFmtId="0" fontId="30" fillId="0" borderId="0"/>
    <xf numFmtId="0" fontId="123" fillId="0" borderId="0"/>
    <xf numFmtId="0" fontId="123" fillId="0" borderId="0"/>
    <xf numFmtId="0" fontId="45" fillId="0" borderId="0"/>
    <xf numFmtId="0" fontId="123" fillId="0" borderId="0"/>
    <xf numFmtId="0" fontId="123" fillId="0" borderId="0"/>
    <xf numFmtId="0" fontId="123" fillId="0" borderId="0"/>
    <xf numFmtId="0" fontId="123" fillId="0" borderId="0"/>
    <xf numFmtId="0" fontId="123" fillId="0" borderId="0"/>
    <xf numFmtId="0" fontId="30" fillId="0" borderId="0"/>
    <xf numFmtId="0" fontId="123" fillId="0" borderId="0"/>
    <xf numFmtId="0" fontId="123" fillId="0" borderId="0"/>
    <xf numFmtId="0" fontId="123" fillId="0" borderId="0"/>
    <xf numFmtId="0" fontId="126" fillId="0" borderId="0"/>
    <xf numFmtId="0" fontId="115" fillId="0" borderId="0"/>
    <xf numFmtId="0" fontId="126" fillId="0" borderId="0"/>
    <xf numFmtId="0" fontId="94" fillId="0" borderId="0"/>
    <xf numFmtId="0" fontId="126" fillId="0" borderId="0"/>
    <xf numFmtId="0" fontId="126" fillId="0" borderId="0"/>
    <xf numFmtId="0" fontId="123" fillId="0" borderId="0"/>
    <xf numFmtId="0" fontId="115" fillId="0" borderId="0"/>
    <xf numFmtId="3" fontId="10" fillId="0" borderId="0"/>
    <xf numFmtId="0" fontId="18" fillId="21" borderId="9" applyNumberFormat="0" applyFont="0" applyAlignment="0" applyProtection="0"/>
    <xf numFmtId="0" fontId="94" fillId="22" borderId="9" applyNumberFormat="0" applyFont="0" applyAlignment="0" applyProtection="0"/>
    <xf numFmtId="0" fontId="18" fillId="21" borderId="9" applyNumberFormat="0" applyFont="0" applyAlignment="0" applyProtection="0"/>
    <xf numFmtId="0" fontId="18" fillId="21" borderId="9" applyNumberFormat="0" applyFont="0" applyAlignment="0" applyProtection="0"/>
    <xf numFmtId="0" fontId="94" fillId="22" borderId="9" applyNumberFormat="0" applyFont="0" applyAlignment="0" applyProtection="0"/>
    <xf numFmtId="0" fontId="94" fillId="22" borderId="9" applyNumberFormat="0" applyFont="0" applyAlignment="0" applyProtection="0"/>
    <xf numFmtId="0" fontId="17" fillId="38" borderId="10" applyNumberFormat="0" applyAlignment="0" applyProtection="0"/>
    <xf numFmtId="0" fontId="117" fillId="39" borderId="10" applyNumberFormat="0" applyAlignment="0" applyProtection="0"/>
    <xf numFmtId="0" fontId="17" fillId="38" borderId="10" applyNumberFormat="0" applyAlignment="0" applyProtection="0"/>
    <xf numFmtId="0" fontId="17" fillId="38" borderId="10" applyNumberFormat="0" applyAlignment="0" applyProtection="0"/>
    <xf numFmtId="0" fontId="117" fillId="39" borderId="10" applyNumberFormat="0" applyAlignment="0" applyProtection="0"/>
    <xf numFmtId="0" fontId="117" fillId="24" borderId="10" applyNumberFormat="0" applyAlignment="0" applyProtection="0"/>
    <xf numFmtId="9" fontId="3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4" fillId="0" borderId="0" applyFont="0" applyFill="0" applyBorder="0" applyAlignment="0" applyProtection="0"/>
    <xf numFmtId="9" fontId="30" fillId="0" borderId="0" applyFont="0" applyFill="0" applyBorder="0" applyAlignment="0" applyProtection="0"/>
    <xf numFmtId="9" fontId="94"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94" fillId="0" borderId="0" applyFont="0" applyFill="0" applyBorder="0" applyAlignment="0" applyProtection="0"/>
    <xf numFmtId="0" fontId="19" fillId="0" borderId="0" applyNumberFormat="0" applyFill="0" applyBorder="0" applyAlignment="0" applyProtection="0"/>
    <xf numFmtId="0" fontId="107" fillId="0" borderId="0" applyNumberFormat="0" applyFill="0" applyBorder="0" applyAlignment="0" applyProtection="0"/>
    <xf numFmtId="0" fontId="49" fillId="46" borderId="0" applyFont="0" applyBorder="0" applyAlignment="0">
      <alignment horizontal="center" wrapText="1"/>
    </xf>
    <xf numFmtId="0" fontId="49" fillId="46" borderId="0" applyFont="0" applyBorder="0" applyAlignment="0">
      <alignment horizontal="center" wrapText="1"/>
    </xf>
    <xf numFmtId="0" fontId="49" fillId="46" borderId="0" applyFont="0" applyBorder="0" applyAlignment="0">
      <alignment horizontal="center" wrapText="1"/>
    </xf>
    <xf numFmtId="0" fontId="94" fillId="5" borderId="0" applyFont="0" applyBorder="0" applyAlignment="0">
      <alignment horizontal="center" wrapText="1"/>
    </xf>
    <xf numFmtId="0" fontId="43" fillId="46" borderId="0" applyFont="0" applyBorder="0" applyAlignment="0">
      <alignment horizontal="center" wrapText="1"/>
    </xf>
    <xf numFmtId="0" fontId="119" fillId="0" borderId="0" applyNumberFormat="0" applyFill="0" applyBorder="0" applyAlignment="0" applyProtection="0"/>
    <xf numFmtId="0" fontId="3" fillId="0" borderId="12" applyNumberFormat="0" applyFill="0" applyAlignment="0" applyProtection="0"/>
    <xf numFmtId="0" fontId="97" fillId="0" borderId="12" applyNumberFormat="0" applyFill="0" applyAlignment="0" applyProtection="0"/>
    <xf numFmtId="0" fontId="3" fillId="0" borderId="12" applyNumberFormat="0" applyFill="0" applyAlignment="0" applyProtection="0"/>
    <xf numFmtId="0" fontId="3" fillId="0" borderId="12" applyNumberFormat="0" applyFill="0" applyAlignment="0" applyProtection="0"/>
    <xf numFmtId="0" fontId="97" fillId="0" borderId="12" applyNumberFormat="0" applyFill="0" applyAlignment="0" applyProtection="0"/>
    <xf numFmtId="0" fontId="97" fillId="0" borderId="11" applyNumberFormat="0" applyFill="0" applyAlignment="0" applyProtection="0"/>
    <xf numFmtId="0" fontId="2" fillId="0" borderId="0" applyNumberFormat="0" applyFill="0" applyBorder="0" applyAlignment="0" applyProtection="0"/>
    <xf numFmtId="0" fontId="120"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33" fillId="46" borderId="0" applyFont="0" applyBorder="0" applyAlignment="0">
      <alignment horizontal="center" wrapText="1"/>
    </xf>
    <xf numFmtId="43" fontId="126" fillId="0" borderId="0" applyFont="0" applyFill="0" applyBorder="0" applyAlignment="0" applyProtection="0"/>
    <xf numFmtId="43" fontId="126" fillId="0" borderId="0" applyFont="0" applyFill="0" applyBorder="0" applyAlignment="0" applyProtection="0"/>
    <xf numFmtId="43" fontId="123" fillId="0" borderId="0" applyFont="0" applyFill="0" applyBorder="0" applyAlignment="0" applyProtection="0"/>
    <xf numFmtId="43" fontId="126" fillId="0" borderId="0" applyFont="0" applyFill="0" applyBorder="0" applyAlignment="0" applyProtection="0"/>
    <xf numFmtId="44" fontId="126" fillId="0" borderId="0" applyFont="0" applyFill="0" applyBorder="0" applyAlignment="0" applyProtection="0"/>
    <xf numFmtId="43" fontId="126" fillId="0" borderId="0" applyFont="0" applyFill="0" applyBorder="0" applyAlignment="0" applyProtection="0"/>
    <xf numFmtId="43" fontId="123" fillId="0" borderId="0" applyFont="0" applyFill="0" applyBorder="0" applyAlignment="0" applyProtection="0"/>
    <xf numFmtId="44" fontId="126" fillId="0" borderId="0" applyFont="0" applyFill="0" applyBorder="0" applyAlignment="0" applyProtection="0"/>
    <xf numFmtId="44" fontId="123" fillId="0" borderId="0" applyFont="0" applyFill="0" applyBorder="0" applyAlignment="0" applyProtection="0"/>
    <xf numFmtId="0" fontId="133" fillId="46" borderId="0" applyFont="0" applyBorder="0" applyAlignment="0">
      <alignment horizontal="center" wrapText="1"/>
    </xf>
    <xf numFmtId="43" fontId="123" fillId="0" borderId="0" applyFont="0" applyFill="0" applyBorder="0" applyAlignment="0" applyProtection="0"/>
    <xf numFmtId="44" fontId="123"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43" fontId="123" fillId="0" borderId="0" applyFont="0" applyFill="0" applyBorder="0" applyAlignment="0" applyProtection="0"/>
    <xf numFmtId="43" fontId="126"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9" fontId="126"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4" fillId="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 fillId="22" borderId="0" applyNumberFormat="0" applyBorder="0" applyAlignment="0" applyProtection="0"/>
    <xf numFmtId="0" fontId="1" fillId="24" borderId="0" applyNumberFormat="0" applyBorder="0" applyAlignment="0" applyProtection="0"/>
    <xf numFmtId="0" fontId="14" fillId="26"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4" fillId="28" borderId="0" applyNumberFormat="0" applyBorder="0" applyAlignment="0" applyProtection="0"/>
    <xf numFmtId="0" fontId="1" fillId="22" borderId="0" applyNumberFormat="0" applyBorder="0" applyAlignment="0" applyProtection="0"/>
    <xf numFmtId="0" fontId="1" fillId="4" borderId="0" applyNumberFormat="0" applyBorder="0" applyAlignment="0" applyProtection="0"/>
    <xf numFmtId="0" fontId="14" fillId="24"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31" borderId="0" applyNumberFormat="0" applyBorder="0" applyAlignment="0" applyProtection="0"/>
    <xf numFmtId="0" fontId="14" fillId="26" borderId="0" applyNumberFormat="0" applyBorder="0" applyAlignment="0" applyProtection="0"/>
    <xf numFmtId="0" fontId="14" fillId="31" borderId="0" applyNumberFormat="0" applyBorder="0" applyAlignment="0" applyProtection="0"/>
    <xf numFmtId="0" fontId="14" fillId="26" borderId="0" applyNumberFormat="0" applyBorder="0" applyAlignment="0" applyProtection="0"/>
    <xf numFmtId="0" fontId="14" fillId="31"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31"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4" fillId="26" borderId="0" applyNumberFormat="0" applyBorder="0" applyAlignment="0" applyProtection="0"/>
    <xf numFmtId="0" fontId="1" fillId="2" borderId="0" applyNumberFormat="0" applyBorder="0" applyAlignment="0" applyProtection="0"/>
    <xf numFmtId="0" fontId="1" fillId="24" borderId="0" applyNumberFormat="0" applyBorder="0" applyAlignment="0" applyProtection="0"/>
    <xf numFmtId="0" fontId="14" fillId="24"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3" borderId="0" applyNumberFormat="0" applyBorder="0" applyAlignment="0" applyProtection="0"/>
    <xf numFmtId="0" fontId="14" fillId="19" borderId="0" applyNumberFormat="0" applyBorder="0" applyAlignment="0" applyProtection="0"/>
    <xf numFmtId="0" fontId="14" fillId="13" borderId="0" applyNumberFormat="0" applyBorder="0" applyAlignment="0" applyProtection="0"/>
    <xf numFmtId="0" fontId="14" fillId="19" borderId="0" applyNumberFormat="0" applyBorder="0" applyAlignment="0" applyProtection="0"/>
    <xf numFmtId="0" fontId="14" fillId="13"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3"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 fillId="6" borderId="0" applyNumberFormat="0" applyBorder="0" applyAlignment="0" applyProtection="0"/>
    <xf numFmtId="0" fontId="1" fillId="2" borderId="0" applyNumberFormat="0" applyBorder="0" applyAlignment="0" applyProtection="0"/>
    <xf numFmtId="0" fontId="14" fillId="8"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 fillId="22" borderId="0" applyNumberFormat="0" applyBorder="0" applyAlignment="0" applyProtection="0"/>
    <xf numFmtId="0" fontId="1" fillId="7" borderId="0" applyNumberFormat="0" applyBorder="0" applyAlignment="0" applyProtection="0"/>
    <xf numFmtId="0" fontId="14" fillId="7"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36" borderId="0" applyNumberFormat="0" applyBorder="0" applyAlignment="0" applyProtection="0"/>
    <xf numFmtId="0" fontId="14" fillId="15" borderId="0" applyNumberFormat="0" applyBorder="0" applyAlignment="0" applyProtection="0"/>
    <xf numFmtId="0" fontId="14" fillId="36" borderId="0" applyNumberFormat="0" applyBorder="0" applyAlignment="0" applyProtection="0"/>
    <xf numFmtId="0" fontId="14" fillId="15" borderId="0" applyNumberFormat="0" applyBorder="0" applyAlignment="0" applyProtection="0"/>
    <xf numFmtId="0" fontId="14" fillId="36"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36"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143" fillId="3" borderId="0" applyNumberFormat="0" applyBorder="0" applyAlignment="0" applyProtection="0"/>
    <xf numFmtId="0" fontId="24" fillId="39" borderId="1" applyNumberFormat="0" applyAlignment="0" applyProtection="0"/>
    <xf numFmtId="0" fontId="24" fillId="39" borderId="1" applyNumberFormat="0" applyAlignment="0" applyProtection="0"/>
    <xf numFmtId="0" fontId="136" fillId="24" borderId="1" applyNumberFormat="0" applyAlignment="0" applyProtection="0"/>
    <xf numFmtId="0" fontId="15" fillId="26" borderId="2" applyNumberFormat="0" applyAlignment="0" applyProtection="0"/>
    <xf numFmtId="0" fontId="15" fillId="26" borderId="2" applyNumberFormat="0" applyAlignment="0" applyProtection="0"/>
    <xf numFmtId="0" fontId="15" fillId="26" borderId="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6" fillId="0" borderId="0" applyFont="0" applyFill="0" applyBorder="0" applyAlignment="0" applyProtection="0"/>
    <xf numFmtId="43" fontId="1" fillId="0" borderId="0" applyFont="0" applyFill="0" applyBorder="0" applyAlignment="0" applyProtection="0"/>
    <xf numFmtId="43" fontId="123" fillId="0" borderId="0" applyFont="0" applyFill="0" applyBorder="0" applyAlignment="0" applyProtection="0"/>
    <xf numFmtId="43" fontId="1" fillId="0" borderId="0" applyFont="0" applyFill="0" applyBorder="0" applyAlignment="0" applyProtection="0"/>
    <xf numFmtId="43" fontId="126" fillId="0" borderId="0" applyFont="0" applyFill="0" applyBorder="0" applyAlignment="0" applyProtection="0"/>
    <xf numFmtId="44" fontId="1" fillId="0" borderId="0" applyFont="0" applyFill="0" applyBorder="0" applyAlignment="0" applyProtection="0"/>
    <xf numFmtId="44" fontId="126" fillId="0" borderId="0" applyFont="0" applyFill="0" applyBorder="0" applyAlignment="0" applyProtection="0"/>
    <xf numFmtId="44" fontId="1" fillId="0" borderId="0" applyFont="0" applyFill="0" applyBorder="0" applyAlignment="0" applyProtection="0"/>
    <xf numFmtId="44" fontId="123" fillId="0" borderId="0" applyFont="0" applyFill="0" applyBorder="0" applyAlignment="0" applyProtection="0"/>
    <xf numFmtId="0" fontId="3" fillId="40" borderId="0" applyNumberFormat="0" applyBorder="0" applyAlignment="0" applyProtection="0"/>
    <xf numFmtId="0" fontId="3" fillId="41" borderId="0" applyNumberFormat="0" applyBorder="0" applyAlignment="0" applyProtection="0"/>
    <xf numFmtId="0" fontId="3" fillId="42" borderId="0" applyNumberFormat="0" applyBorder="0" applyAlignment="0" applyProtection="0"/>
    <xf numFmtId="0" fontId="140" fillId="0" borderId="0" applyNumberFormat="0" applyFill="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20" fillId="0" borderId="4" applyNumberFormat="0" applyFill="0" applyAlignment="0" applyProtection="0"/>
    <xf numFmtId="0" fontId="20" fillId="0" borderId="4" applyNumberFormat="0" applyFill="0" applyAlignment="0" applyProtection="0"/>
    <xf numFmtId="0" fontId="141" fillId="0" borderId="3"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135" fillId="0" borderId="5" applyNumberFormat="0" applyFill="0" applyAlignment="0" applyProtection="0"/>
    <xf numFmtId="0" fontId="22" fillId="0" borderId="7" applyNumberFormat="0" applyFill="0" applyAlignment="0" applyProtection="0"/>
    <xf numFmtId="0" fontId="22" fillId="0" borderId="7" applyNumberFormat="0" applyFill="0" applyAlignment="0" applyProtection="0"/>
    <xf numFmtId="0" fontId="142" fillId="0" borderId="6"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42" fillId="0" borderId="0" applyNumberFormat="0" applyFill="0" applyBorder="0" applyAlignment="0" applyProtection="0"/>
    <xf numFmtId="0" fontId="137" fillId="0" borderId="0" applyNumberFormat="0" applyFill="0" applyBorder="0" applyAlignment="0" applyProtection="0"/>
    <xf numFmtId="0" fontId="137" fillId="0" borderId="0" applyNumberFormat="0" applyFill="0" applyBorder="0" applyAlignment="0" applyProtection="0">
      <alignment vertical="top"/>
      <protection locked="0"/>
    </xf>
    <xf numFmtId="0" fontId="137" fillId="0" borderId="0" applyNumberFormat="0" applyFill="0" applyBorder="0" applyAlignment="0" applyProtection="0"/>
    <xf numFmtId="0" fontId="32" fillId="0" borderId="0" applyNumberFormat="0" applyFill="0" applyBorder="0" applyAlignment="0" applyProtection="0">
      <alignment vertical="top"/>
      <protection locked="0"/>
    </xf>
    <xf numFmtId="0" fontId="8" fillId="7" borderId="1" applyNumberFormat="0" applyAlignment="0" applyProtection="0"/>
    <xf numFmtId="0" fontId="8" fillId="7" borderId="1" applyNumberFormat="0" applyAlignment="0" applyProtection="0"/>
    <xf numFmtId="0" fontId="8" fillId="7" borderId="1" applyNumberFormat="0" applyAlignment="0" applyProtection="0"/>
    <xf numFmtId="0" fontId="25" fillId="0" borderId="8" applyNumberFormat="0" applyFill="0" applyAlignment="0" applyProtection="0"/>
    <xf numFmtId="0" fontId="25" fillId="0" borderId="8" applyNumberFormat="0" applyFill="0" applyAlignment="0" applyProtection="0"/>
    <xf numFmtId="0" fontId="138" fillId="0" borderId="8" applyNumberFormat="0" applyFill="0" applyAlignment="0" applyProtection="0"/>
    <xf numFmtId="0" fontId="9" fillId="44" borderId="0" applyNumberFormat="0" applyBorder="0" applyAlignment="0" applyProtection="0"/>
    <xf numFmtId="0" fontId="9" fillId="44" borderId="0" applyNumberFormat="0" applyBorder="0" applyAlignment="0" applyProtection="0"/>
    <xf numFmtId="0" fontId="9" fillId="44" borderId="0" applyNumberFormat="0" applyBorder="0" applyAlignment="0" applyProtection="0"/>
    <xf numFmtId="0" fontId="55" fillId="0" borderId="0"/>
    <xf numFmtId="0" fontId="55" fillId="0" borderId="0"/>
    <xf numFmtId="0" fontId="1" fillId="0" borderId="0"/>
    <xf numFmtId="0" fontId="55" fillId="0" borderId="0"/>
    <xf numFmtId="0" fontId="144" fillId="0" borderId="0"/>
    <xf numFmtId="0" fontId="55" fillId="0" borderId="0"/>
    <xf numFmtId="0" fontId="1" fillId="0" borderId="0"/>
    <xf numFmtId="0" fontId="26" fillId="0" borderId="0"/>
    <xf numFmtId="0" fontId="26" fillId="0" borderId="0"/>
    <xf numFmtId="0" fontId="26" fillId="0" borderId="0"/>
    <xf numFmtId="0" fontId="18" fillId="0" borderId="0"/>
    <xf numFmtId="0" fontId="10" fillId="0" borderId="0"/>
    <xf numFmtId="0" fontId="1" fillId="0" borderId="0"/>
    <xf numFmtId="0" fontId="26" fillId="0" borderId="0"/>
    <xf numFmtId="0" fontId="1" fillId="0" borderId="0"/>
    <xf numFmtId="0" fontId="26" fillId="0" borderId="0"/>
    <xf numFmtId="0" fontId="18" fillId="0" borderId="0"/>
    <xf numFmtId="0" fontId="18" fillId="0" borderId="0"/>
    <xf numFmtId="0" fontId="18" fillId="0" borderId="0"/>
    <xf numFmtId="0" fontId="26" fillId="0" borderId="0"/>
    <xf numFmtId="0" fontId="26" fillId="0" borderId="0"/>
    <xf numFmtId="0" fontId="18" fillId="0" borderId="0"/>
    <xf numFmtId="0" fontId="26" fillId="0" borderId="0"/>
    <xf numFmtId="0" fontId="26" fillId="0" borderId="0"/>
    <xf numFmtId="0" fontId="26" fillId="0" borderId="0"/>
    <xf numFmtId="0" fontId="26" fillId="0" borderId="0"/>
    <xf numFmtId="0" fontId="18" fillId="0" borderId="0"/>
    <xf numFmtId="0" fontId="30" fillId="0" borderId="0"/>
    <xf numFmtId="0" fontId="30" fillId="0" borderId="0"/>
    <xf numFmtId="0" fontId="18" fillId="0" borderId="0"/>
    <xf numFmtId="0" fontId="18" fillId="0" borderId="0"/>
    <xf numFmtId="0" fontId="18" fillId="0" borderId="0"/>
    <xf numFmtId="0" fontId="18" fillId="0" borderId="0"/>
    <xf numFmtId="0" fontId="18" fillId="0" borderId="0"/>
    <xf numFmtId="0" fontId="30" fillId="0" borderId="0"/>
    <xf numFmtId="0" fontId="30" fillId="0" borderId="0"/>
    <xf numFmtId="0" fontId="30" fillId="0" borderId="0"/>
    <xf numFmtId="0" fontId="1" fillId="0" borderId="0"/>
    <xf numFmtId="0" fontId="30" fillId="0" borderId="0"/>
    <xf numFmtId="0" fontId="1" fillId="0" borderId="0"/>
    <xf numFmtId="0" fontId="55" fillId="0" borderId="0"/>
    <xf numFmtId="0" fontId="55" fillId="0" borderId="0"/>
    <xf numFmtId="0" fontId="1" fillId="22" borderId="9" applyNumberFormat="0" applyFont="0" applyAlignment="0" applyProtection="0"/>
    <xf numFmtId="0" fontId="1" fillId="22" borderId="9" applyNumberFormat="0" applyFont="0" applyAlignment="0" applyProtection="0"/>
    <xf numFmtId="0" fontId="1" fillId="22" borderId="9" applyNumberFormat="0" applyFont="0" applyAlignment="0" applyProtection="0"/>
    <xf numFmtId="0" fontId="17" fillId="39" borderId="10" applyNumberFormat="0" applyAlignment="0" applyProtection="0"/>
    <xf numFmtId="0" fontId="17" fillId="39" borderId="10" applyNumberFormat="0" applyAlignment="0" applyProtection="0"/>
    <xf numFmtId="0" fontId="17" fillId="24" borderId="10"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26" fillId="0" borderId="0" applyFont="0" applyFill="0" applyBorder="0" applyAlignment="0" applyProtection="0"/>
    <xf numFmtId="0" fontId="139" fillId="0" borderId="0" applyNumberFormat="0" applyFill="0" applyBorder="0" applyAlignment="0" applyProtection="0"/>
    <xf numFmtId="0" fontId="1" fillId="5" borderId="0" applyFont="0" applyBorder="0" applyAlignment="0">
      <alignment horizontal="center" wrapText="1"/>
    </xf>
    <xf numFmtId="0" fontId="133" fillId="46" borderId="0" applyFont="0" applyBorder="0" applyAlignment="0">
      <alignment horizontal="center" wrapText="1"/>
    </xf>
    <xf numFmtId="0" fontId="145" fillId="0" borderId="0" applyNumberFormat="0" applyFill="0" applyBorder="0" applyAlignment="0" applyProtection="0"/>
    <xf numFmtId="0" fontId="3" fillId="0" borderId="12" applyNumberFormat="0" applyFill="0" applyAlignment="0" applyProtection="0"/>
    <xf numFmtId="0" fontId="3" fillId="0" borderId="12" applyNumberFormat="0" applyFill="0" applyAlignment="0" applyProtection="0"/>
    <xf numFmtId="0" fontId="3" fillId="0" borderId="11" applyNumberFormat="0" applyFill="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4" fillId="18" borderId="0" applyNumberFormat="0" applyBorder="0" applyAlignment="0" applyProtection="0"/>
    <xf numFmtId="0" fontId="14" fillId="27" borderId="0" applyNumberFormat="0" applyBorder="0" applyAlignment="0" applyProtection="0"/>
    <xf numFmtId="0" fontId="14" fillId="25" borderId="0" applyNumberFormat="0" applyBorder="0" applyAlignment="0" applyProtection="0"/>
    <xf numFmtId="0" fontId="14" fillId="35" borderId="0" applyNumberFormat="0" applyBorder="0" applyAlignment="0" applyProtection="0"/>
    <xf numFmtId="0" fontId="14" fillId="18"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18" borderId="0" applyNumberFormat="0" applyBorder="0" applyAlignment="0" applyProtection="0"/>
    <xf numFmtId="0" fontId="14" fillId="35" borderId="0" applyNumberFormat="0" applyBorder="0" applyAlignment="0" applyProtection="0"/>
    <xf numFmtId="0" fontId="14" fillId="25" borderId="0" applyNumberFormat="0" applyBorder="0" applyAlignment="0" applyProtection="0"/>
    <xf numFmtId="0" fontId="14" fillId="27" borderId="0" applyNumberFormat="0" applyBorder="0" applyAlignment="0" applyProtection="0"/>
    <xf numFmtId="0" fontId="123" fillId="0" borderId="0"/>
    <xf numFmtId="0" fontId="123" fillId="0" borderId="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7"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3"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0" fontId="14" fillId="35" borderId="0" applyNumberFormat="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6"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6" fillId="0" borderId="0"/>
    <xf numFmtId="0" fontId="18" fillId="0" borderId="0"/>
    <xf numFmtId="0" fontId="18" fillId="0" borderId="0"/>
    <xf numFmtId="0" fontId="18" fillId="0" borderId="0"/>
    <xf numFmtId="0" fontId="18" fillId="0" borderId="0"/>
    <xf numFmtId="0" fontId="1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23" fillId="0" borderId="0"/>
    <xf numFmtId="0" fontId="18" fillId="0" borderId="0"/>
    <xf numFmtId="0" fontId="18" fillId="0" borderId="0"/>
    <xf numFmtId="0" fontId="123" fillId="0" borderId="0"/>
    <xf numFmtId="0" fontId="26" fillId="0" borderId="0"/>
    <xf numFmtId="0" fontId="26" fillId="0" borderId="0"/>
    <xf numFmtId="0" fontId="123" fillId="0" borderId="0"/>
    <xf numFmtId="0" fontId="123" fillId="0" borderId="0"/>
    <xf numFmtId="0" fontId="123" fillId="0" borderId="0"/>
    <xf numFmtId="0" fontId="123" fillId="0" borderId="0"/>
    <xf numFmtId="0" fontId="26" fillId="0" borderId="0"/>
    <xf numFmtId="0" fontId="123" fillId="0" borderId="0"/>
    <xf numFmtId="0" fontId="26" fillId="0" borderId="0"/>
    <xf numFmtId="0" fontId="26" fillId="0" borderId="0"/>
    <xf numFmtId="0" fontId="26" fillId="0" borderId="0"/>
    <xf numFmtId="0" fontId="26"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30" fillId="0" borderId="0"/>
    <xf numFmtId="0" fontId="30" fillId="0" borderId="0"/>
    <xf numFmtId="0" fontId="30" fillId="0" borderId="0"/>
    <xf numFmtId="0" fontId="30" fillId="0" borderId="0"/>
    <xf numFmtId="0" fontId="30" fillId="0" borderId="0"/>
    <xf numFmtId="0" fontId="123" fillId="0" borderId="0"/>
    <xf numFmtId="0" fontId="30" fillId="0" borderId="0"/>
    <xf numFmtId="0" fontId="123" fillId="0" borderId="0"/>
    <xf numFmtId="0" fontId="30" fillId="0" borderId="0"/>
    <xf numFmtId="0" fontId="30" fillId="0" borderId="0"/>
    <xf numFmtId="0" fontId="30" fillId="0" borderId="0"/>
    <xf numFmtId="0" fontId="123" fillId="0" borderId="0"/>
    <xf numFmtId="0" fontId="123" fillId="0" borderId="0"/>
    <xf numFmtId="0" fontId="123" fillId="0" borderId="0"/>
    <xf numFmtId="0" fontId="123" fillId="0" borderId="0"/>
    <xf numFmtId="0" fontId="30" fillId="0" borderId="0"/>
    <xf numFmtId="0" fontId="123" fillId="0" borderId="0"/>
    <xf numFmtId="0" fontId="30" fillId="0" borderId="0"/>
    <xf numFmtId="0" fontId="30" fillId="0" borderId="0"/>
    <xf numFmtId="0" fontId="30" fillId="0" borderId="0"/>
    <xf numFmtId="0" fontId="30"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6" fillId="0" borderId="0"/>
    <xf numFmtId="0" fontId="18" fillId="21" borderId="9" applyNumberFormat="0" applyFont="0" applyAlignment="0" applyProtection="0"/>
    <xf numFmtId="0" fontId="18" fillId="21" borderId="9" applyNumberFormat="0" applyFont="0" applyAlignment="0" applyProtection="0"/>
    <xf numFmtId="0" fontId="18" fillId="21" borderId="9" applyNumberFormat="0" applyFont="0" applyAlignment="0" applyProtection="0"/>
    <xf numFmtId="9" fontId="123"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4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4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8" fillId="0" borderId="0"/>
    <xf numFmtId="0" fontId="26"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9" fontId="42"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3" fillId="46" borderId="0" applyFont="0" applyBorder="0" applyAlignment="0">
      <alignment horizontal="center" wrapText="1"/>
    </xf>
    <xf numFmtId="0" fontId="43" fillId="46" borderId="0" applyFont="0" applyBorder="0" applyAlignment="0">
      <alignment horizontal="center" wrapText="1"/>
    </xf>
    <xf numFmtId="0" fontId="43" fillId="46" borderId="0" applyFont="0" applyBorder="0" applyAlignment="0">
      <alignment horizontal="center" wrapText="1"/>
    </xf>
    <xf numFmtId="0" fontId="43" fillId="46" borderId="0" applyFont="0" applyBorder="0" applyAlignment="0">
      <alignment horizontal="center" wrapText="1"/>
    </xf>
    <xf numFmtId="43" fontId="1" fillId="0" borderId="0" applyFont="0" applyFill="0" applyBorder="0" applyAlignment="0" applyProtection="0"/>
    <xf numFmtId="43" fontId="1" fillId="0" borderId="0" applyFont="0" applyFill="0" applyBorder="0" applyAlignment="0" applyProtection="0"/>
    <xf numFmtId="0" fontId="26" fillId="0" borderId="0"/>
    <xf numFmtId="43" fontId="1" fillId="0" borderId="0" applyFont="0" applyFill="0" applyBorder="0" applyAlignment="0" applyProtection="0"/>
    <xf numFmtId="0" fontId="30"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1" fillId="0" borderId="0"/>
    <xf numFmtId="0" fontId="41" fillId="21" borderId="9"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1" fillId="0" borderId="0"/>
    <xf numFmtId="0" fontId="45" fillId="0" borderId="0"/>
    <xf numFmtId="43" fontId="1" fillId="0" borderId="0" applyFont="0" applyFill="0" applyBorder="0" applyAlignment="0" applyProtection="0"/>
    <xf numFmtId="43"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123" fillId="0" borderId="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123" fillId="0" borderId="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123" fillId="0" borderId="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6" fillId="0" borderId="0"/>
    <xf numFmtId="43" fontId="126" fillId="0" borderId="0" applyFont="0" applyFill="0" applyBorder="0" applyAlignment="0" applyProtection="0"/>
    <xf numFmtId="43" fontId="123" fillId="0" borderId="0" applyFont="0" applyFill="0" applyBorder="0" applyAlignment="0" applyProtection="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123" fillId="0" borderId="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123" fillId="0" borderId="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123" fillId="0" borderId="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123" fillId="0" borderId="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43" fontId="123"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43" fontId="126"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26"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30"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23" fillId="0" borderId="0"/>
    <xf numFmtId="0" fontId="123" fillId="0" borderId="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6" fillId="0" borderId="0"/>
    <xf numFmtId="0" fontId="26" fillId="0" borderId="0"/>
    <xf numFmtId="0" fontId="26" fillId="0" borderId="0"/>
    <xf numFmtId="0" fontId="26"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23" fillId="0" borderId="0"/>
    <xf numFmtId="0" fontId="30" fillId="0" borderId="0"/>
    <xf numFmtId="0" fontId="30" fillId="0" borderId="0"/>
    <xf numFmtId="0" fontId="30" fillId="0" borderId="0"/>
    <xf numFmtId="0" fontId="30"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30"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26"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30"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8" fillId="21" borderId="9" applyNumberFormat="0" applyFont="0" applyAlignment="0" applyProtection="0"/>
    <xf numFmtId="0" fontId="18" fillId="21" borderId="9"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6" fillId="0" borderId="0"/>
    <xf numFmtId="44" fontId="1" fillId="0" borderId="0" applyFont="0" applyFill="0" applyBorder="0" applyAlignment="0" applyProtection="0"/>
    <xf numFmtId="44"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4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30" fillId="0" borderId="0"/>
    <xf numFmtId="43" fontId="1" fillId="0" borderId="0" applyFont="0" applyFill="0" applyBorder="0" applyAlignment="0" applyProtection="0"/>
    <xf numFmtId="43" fontId="1" fillId="0" borderId="0" applyFont="0" applyFill="0" applyBorder="0" applyAlignment="0" applyProtection="0"/>
    <xf numFmtId="0" fontId="126" fillId="0" borderId="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6"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23"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1" fillId="21" borderId="9" applyNumberFormat="0" applyFont="0" applyAlignment="0" applyProtection="0"/>
    <xf numFmtId="0" fontId="26" fillId="0" borderId="0"/>
    <xf numFmtId="0" fontId="30" fillId="0" borderId="0"/>
    <xf numFmtId="0" fontId="18" fillId="0" borderId="0"/>
    <xf numFmtId="0" fontId="18" fillId="0" borderId="0"/>
    <xf numFmtId="0" fontId="30" fillId="0" borderId="0"/>
    <xf numFmtId="0" fontId="18" fillId="0" borderId="0"/>
    <xf numFmtId="0" fontId="18" fillId="0" borderId="0"/>
    <xf numFmtId="0" fontId="18" fillId="0" borderId="0"/>
    <xf numFmtId="0" fontId="18" fillId="0" borderId="0"/>
    <xf numFmtId="0" fontId="26" fillId="0" borderId="0"/>
    <xf numFmtId="0" fontId="26" fillId="0" borderId="0"/>
    <xf numFmtId="0" fontId="18" fillId="0" borderId="0"/>
    <xf numFmtId="0" fontId="26" fillId="0" borderId="0"/>
    <xf numFmtId="0" fontId="18" fillId="0" borderId="0"/>
    <xf numFmtId="0" fontId="26" fillId="0" borderId="0"/>
    <xf numFmtId="0" fontId="18" fillId="0" borderId="0"/>
    <xf numFmtId="0" fontId="18" fillId="0" borderId="0"/>
    <xf numFmtId="0" fontId="30" fillId="0" borderId="0"/>
    <xf numFmtId="0" fontId="18" fillId="0" borderId="0"/>
    <xf numFmtId="0" fontId="18" fillId="0" borderId="0"/>
    <xf numFmtId="0" fontId="18" fillId="0" borderId="0"/>
    <xf numFmtId="0" fontId="18" fillId="0" borderId="0"/>
    <xf numFmtId="0" fontId="26" fillId="0" borderId="0"/>
    <xf numFmtId="0" fontId="18" fillId="0" borderId="0"/>
    <xf numFmtId="0" fontId="18" fillId="0" borderId="0"/>
    <xf numFmtId="0" fontId="18" fillId="0" borderId="0"/>
    <xf numFmtId="0" fontId="18" fillId="0" borderId="0"/>
    <xf numFmtId="0" fontId="26" fillId="0" borderId="0"/>
    <xf numFmtId="0" fontId="26" fillId="0" borderId="0"/>
    <xf numFmtId="0" fontId="26" fillId="0" borderId="0"/>
    <xf numFmtId="0" fontId="26" fillId="0" borderId="0"/>
    <xf numFmtId="0" fontId="18" fillId="0" borderId="0"/>
    <xf numFmtId="0" fontId="18" fillId="0" borderId="0"/>
    <xf numFmtId="0" fontId="18" fillId="0" borderId="0"/>
    <xf numFmtId="0" fontId="18" fillId="0" borderId="0"/>
    <xf numFmtId="0" fontId="26" fillId="0" borderId="0"/>
    <xf numFmtId="0" fontId="18" fillId="0" borderId="0"/>
    <xf numFmtId="0" fontId="18" fillId="0" borderId="0"/>
    <xf numFmtId="0" fontId="26" fillId="0" borderId="0"/>
    <xf numFmtId="0" fontId="18" fillId="0" borderId="0"/>
    <xf numFmtId="0" fontId="18" fillId="0" borderId="0"/>
    <xf numFmtId="0" fontId="18" fillId="0" borderId="0"/>
    <xf numFmtId="0" fontId="26" fillId="0" borderId="0"/>
    <xf numFmtId="0" fontId="18" fillId="0" borderId="0"/>
    <xf numFmtId="0" fontId="26" fillId="0" borderId="0"/>
    <xf numFmtId="0" fontId="18" fillId="0" borderId="0"/>
    <xf numFmtId="0" fontId="26" fillId="0" borderId="0"/>
    <xf numFmtId="0" fontId="30" fillId="0" borderId="0"/>
    <xf numFmtId="0" fontId="18" fillId="0" borderId="0"/>
    <xf numFmtId="0" fontId="26" fillId="0" borderId="0"/>
    <xf numFmtId="0" fontId="30" fillId="0" borderId="0"/>
    <xf numFmtId="0" fontId="18" fillId="0" borderId="0"/>
    <xf numFmtId="0" fontId="18" fillId="0" borderId="0"/>
    <xf numFmtId="0" fontId="18" fillId="0" borderId="0"/>
    <xf numFmtId="0" fontId="18" fillId="0" borderId="0"/>
    <xf numFmtId="0" fontId="18" fillId="0" borderId="0"/>
    <xf numFmtId="0" fontId="18" fillId="0" borderId="0"/>
    <xf numFmtId="0" fontId="26" fillId="0" borderId="0"/>
    <xf numFmtId="0" fontId="18" fillId="0" borderId="0"/>
    <xf numFmtId="0" fontId="30" fillId="0" borderId="0"/>
    <xf numFmtId="0" fontId="26" fillId="0" borderId="0"/>
    <xf numFmtId="0" fontId="18" fillId="0" borderId="0"/>
    <xf numFmtId="0" fontId="18" fillId="0" borderId="0"/>
    <xf numFmtId="0" fontId="30" fillId="0" borderId="0"/>
    <xf numFmtId="0" fontId="26" fillId="0" borderId="0"/>
    <xf numFmtId="0" fontId="18" fillId="0" borderId="0"/>
    <xf numFmtId="0" fontId="18" fillId="0" borderId="0"/>
    <xf numFmtId="0" fontId="26" fillId="0" borderId="0"/>
    <xf numFmtId="0" fontId="30" fillId="0" borderId="0"/>
    <xf numFmtId="0" fontId="18" fillId="0" borderId="0"/>
    <xf numFmtId="0" fontId="26" fillId="0" borderId="0"/>
    <xf numFmtId="0" fontId="30" fillId="0" borderId="0"/>
    <xf numFmtId="0" fontId="18" fillId="0" borderId="0"/>
    <xf numFmtId="0" fontId="18" fillId="0" borderId="0"/>
    <xf numFmtId="0" fontId="18" fillId="0" borderId="0"/>
    <xf numFmtId="0" fontId="26" fillId="0" borderId="0"/>
    <xf numFmtId="0" fontId="30" fillId="0" borderId="0"/>
    <xf numFmtId="0" fontId="30" fillId="0" borderId="0"/>
    <xf numFmtId="0" fontId="18" fillId="0" borderId="0"/>
    <xf numFmtId="0" fontId="18" fillId="0" borderId="0"/>
    <xf numFmtId="0" fontId="26" fillId="0" borderId="0"/>
    <xf numFmtId="0" fontId="18" fillId="0" borderId="0"/>
    <xf numFmtId="0" fontId="26" fillId="0" borderId="0"/>
    <xf numFmtId="0" fontId="18" fillId="0" borderId="0"/>
    <xf numFmtId="0" fontId="26" fillId="0" borderId="0"/>
    <xf numFmtId="0" fontId="18" fillId="0" borderId="0"/>
    <xf numFmtId="0" fontId="26" fillId="0" borderId="0"/>
    <xf numFmtId="0" fontId="26" fillId="0" borderId="0"/>
    <xf numFmtId="0" fontId="18" fillId="0" borderId="0"/>
    <xf numFmtId="0" fontId="18" fillId="0" borderId="0"/>
    <xf numFmtId="0" fontId="18" fillId="0" borderId="0"/>
    <xf numFmtId="0" fontId="30" fillId="0" borderId="0"/>
    <xf numFmtId="0" fontId="30" fillId="0" borderId="0"/>
    <xf numFmtId="0" fontId="18" fillId="0" borderId="0"/>
    <xf numFmtId="0" fontId="26" fillId="0" borderId="0"/>
    <xf numFmtId="0" fontId="26" fillId="0" borderId="0"/>
    <xf numFmtId="0" fontId="18" fillId="0" borderId="0"/>
    <xf numFmtId="0" fontId="18" fillId="0" borderId="0"/>
    <xf numFmtId="0" fontId="18" fillId="0" borderId="0"/>
    <xf numFmtId="0" fontId="26" fillId="0" borderId="0"/>
    <xf numFmtId="0" fontId="26" fillId="0" borderId="0"/>
    <xf numFmtId="0" fontId="30" fillId="0" borderId="0"/>
    <xf numFmtId="0" fontId="18" fillId="21" borderId="9" applyNumberFormat="0" applyFont="0" applyAlignment="0" applyProtection="0"/>
    <xf numFmtId="0" fontId="18" fillId="0" borderId="0"/>
    <xf numFmtId="0" fontId="18" fillId="0" borderId="0"/>
    <xf numFmtId="0" fontId="18" fillId="0" borderId="0"/>
    <xf numFmtId="0" fontId="18" fillId="0" borderId="0"/>
    <xf numFmtId="0" fontId="30" fillId="0" borderId="0"/>
    <xf numFmtId="0" fontId="30" fillId="0" borderId="0"/>
    <xf numFmtId="44" fontId="123" fillId="0" borderId="0" applyFont="0" applyFill="0" applyBorder="0" applyAlignment="0" applyProtection="0"/>
    <xf numFmtId="44" fontId="123" fillId="0" borderId="0" applyFont="0" applyFill="0" applyBorder="0" applyAlignment="0" applyProtection="0"/>
    <xf numFmtId="0" fontId="18" fillId="0" borderId="0"/>
    <xf numFmtId="0" fontId="44" fillId="0" borderId="0"/>
    <xf numFmtId="43" fontId="123" fillId="0" borderId="0" applyFont="0" applyFill="0" applyBorder="0" applyAlignment="0" applyProtection="0"/>
    <xf numFmtId="44" fontId="123" fillId="0" borderId="0" applyFont="0" applyFill="0" applyBorder="0" applyAlignment="0" applyProtection="0"/>
    <xf numFmtId="0" fontId="18" fillId="0" borderId="0"/>
    <xf numFmtId="43" fontId="123" fillId="0" borderId="0" applyFont="0" applyFill="0" applyBorder="0" applyAlignment="0" applyProtection="0"/>
    <xf numFmtId="0" fontId="26" fillId="0" borderId="0"/>
    <xf numFmtId="0" fontId="123" fillId="0" borderId="0"/>
    <xf numFmtId="0" fontId="123" fillId="0" borderId="0"/>
    <xf numFmtId="0" fontId="123" fillId="0" borderId="0"/>
    <xf numFmtId="0" fontId="123" fillId="0" borderId="0"/>
    <xf numFmtId="0" fontId="18" fillId="0" borderId="0"/>
    <xf numFmtId="0" fontId="123" fillId="0" borderId="0"/>
    <xf numFmtId="0" fontId="123" fillId="0" borderId="0"/>
    <xf numFmtId="0" fontId="123" fillId="0" borderId="0"/>
    <xf numFmtId="0" fontId="123" fillId="0" borderId="0"/>
    <xf numFmtId="0" fontId="123" fillId="0" borderId="0"/>
    <xf numFmtId="0" fontId="26" fillId="0" borderId="0"/>
    <xf numFmtId="0" fontId="26" fillId="0" borderId="0"/>
    <xf numFmtId="0" fontId="18" fillId="0" borderId="0"/>
    <xf numFmtId="0" fontId="123" fillId="0" borderId="0"/>
    <xf numFmtId="43"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26" fillId="0" borderId="0"/>
    <xf numFmtId="0" fontId="123" fillId="0" borderId="0"/>
    <xf numFmtId="0" fontId="123" fillId="0" borderId="0"/>
    <xf numFmtId="43" fontId="126"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0" fontId="26" fillId="0" borderId="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8" fillId="0" borderId="0"/>
    <xf numFmtId="0" fontId="123" fillId="0" borderId="0"/>
    <xf numFmtId="43" fontId="123" fillId="0" borderId="0" applyFont="0" applyFill="0" applyBorder="0" applyAlignment="0" applyProtection="0"/>
    <xf numFmtId="0" fontId="123" fillId="0" borderId="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0" fontId="123" fillId="0" borderId="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44" fillId="0" borderId="0"/>
    <xf numFmtId="0" fontId="44" fillId="0" borderId="0"/>
    <xf numFmtId="0" fontId="44" fillId="0" borderId="0"/>
    <xf numFmtId="0" fontId="44" fillId="0" borderId="0"/>
    <xf numFmtId="0" fontId="44" fillId="0" borderId="0"/>
    <xf numFmtId="0" fontId="18" fillId="0" borderId="0"/>
    <xf numFmtId="0" fontId="44" fillId="0" borderId="0"/>
    <xf numFmtId="0" fontId="44"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23" fillId="0" borderId="0"/>
    <xf numFmtId="0" fontId="123" fillId="0" borderId="0"/>
    <xf numFmtId="0" fontId="30" fillId="0" borderId="0"/>
    <xf numFmtId="0" fontId="123" fillId="0" borderId="0"/>
    <xf numFmtId="0" fontId="123" fillId="0" borderId="0"/>
    <xf numFmtId="0" fontId="123" fillId="0" borderId="0"/>
    <xf numFmtId="0" fontId="44" fillId="0" borderId="0"/>
    <xf numFmtId="0" fontId="123" fillId="0" borderId="0"/>
    <xf numFmtId="0" fontId="123" fillId="0" borderId="0"/>
    <xf numFmtId="0" fontId="123" fillId="0" borderId="0"/>
    <xf numFmtId="0" fontId="123" fillId="0" borderId="0"/>
    <xf numFmtId="0" fontId="12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123" fillId="0" borderId="0"/>
    <xf numFmtId="0" fontId="123" fillId="0" borderId="0"/>
    <xf numFmtId="0" fontId="123" fillId="0" borderId="0"/>
    <xf numFmtId="0" fontId="123" fillId="0" borderId="0"/>
    <xf numFmtId="0" fontId="123" fillId="0" borderId="0"/>
    <xf numFmtId="0" fontId="18" fillId="0" borderId="0"/>
    <xf numFmtId="0" fontId="45" fillId="0" borderId="0"/>
    <xf numFmtId="0" fontId="45" fillId="0" borderId="0"/>
    <xf numFmtId="0" fontId="45" fillId="0" borderId="0"/>
    <xf numFmtId="0" fontId="45" fillId="0" borderId="0"/>
    <xf numFmtId="0" fontId="45"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45" fillId="0" borderId="0"/>
    <xf numFmtId="0" fontId="45" fillId="0" borderId="0"/>
    <xf numFmtId="0" fontId="123" fillId="0" borderId="0"/>
    <xf numFmtId="0" fontId="123" fillId="0" borderId="0"/>
    <xf numFmtId="0" fontId="123" fillId="0" borderId="0"/>
    <xf numFmtId="0" fontId="123" fillId="0" borderId="0"/>
    <xf numFmtId="0" fontId="45"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6" fillId="0" borderId="0"/>
    <xf numFmtId="0" fontId="123" fillId="0" borderId="0"/>
    <xf numFmtId="0" fontId="30" fillId="0" borderId="0"/>
    <xf numFmtId="0" fontId="41"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45" fillId="0" borderId="0"/>
    <xf numFmtId="0" fontId="30"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123" fillId="0" borderId="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0" fontId="123" fillId="0" borderId="0"/>
    <xf numFmtId="43"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44" fontId="123" fillId="0" borderId="0" applyFont="0" applyFill="0" applyBorder="0" applyAlignment="0" applyProtection="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0" fontId="123" fillId="0" borderId="0"/>
    <xf numFmtId="43" fontId="123" fillId="0" borderId="0" applyFont="0" applyFill="0" applyBorder="0" applyAlignment="0" applyProtection="0"/>
    <xf numFmtId="43" fontId="123" fillId="0" borderId="0" applyFont="0" applyFill="0" applyBorder="0" applyAlignment="0" applyProtection="0"/>
    <xf numFmtId="0" fontId="18" fillId="0" borderId="0"/>
    <xf numFmtId="0" fontId="41" fillId="0" borderId="0"/>
    <xf numFmtId="0" fontId="18" fillId="0" borderId="0"/>
    <xf numFmtId="0" fontId="18" fillId="0" borderId="0"/>
    <xf numFmtId="0" fontId="18" fillId="0" borderId="0"/>
    <xf numFmtId="43" fontId="123" fillId="0" borderId="0" applyFont="0" applyFill="0" applyBorder="0" applyAlignment="0" applyProtection="0"/>
    <xf numFmtId="44" fontId="123" fillId="0" borderId="0" applyFont="0" applyFill="0" applyBorder="0" applyAlignment="0" applyProtection="0"/>
    <xf numFmtId="43" fontId="123" fillId="0" borderId="0" applyFont="0" applyFill="0" applyBorder="0" applyAlignment="0" applyProtection="0"/>
    <xf numFmtId="0" fontId="18" fillId="0" borderId="0"/>
    <xf numFmtId="0" fontId="30" fillId="0" borderId="0"/>
    <xf numFmtId="0" fontId="18" fillId="0" borderId="0"/>
    <xf numFmtId="0" fontId="18" fillId="0" borderId="0"/>
    <xf numFmtId="44" fontId="123" fillId="0" borderId="0" applyFont="0" applyFill="0" applyBorder="0" applyAlignment="0" applyProtection="0"/>
    <xf numFmtId="0" fontId="30" fillId="0" borderId="0"/>
    <xf numFmtId="0" fontId="18" fillId="0" borderId="0"/>
    <xf numFmtId="0" fontId="18" fillId="0" borderId="0"/>
    <xf numFmtId="0" fontId="26" fillId="0" borderId="0"/>
    <xf numFmtId="0" fontId="18" fillId="0" borderId="0"/>
    <xf numFmtId="43" fontId="123" fillId="0" borderId="0" applyFont="0" applyFill="0" applyBorder="0" applyAlignment="0" applyProtection="0"/>
    <xf numFmtId="0" fontId="26" fillId="0" borderId="0"/>
    <xf numFmtId="0" fontId="18" fillId="0" borderId="0"/>
    <xf numFmtId="43" fontId="123" fillId="0" borderId="0" applyFont="0" applyFill="0" applyBorder="0" applyAlignment="0" applyProtection="0"/>
    <xf numFmtId="0" fontId="18" fillId="0" borderId="0"/>
    <xf numFmtId="0" fontId="26" fillId="0" borderId="0"/>
    <xf numFmtId="0" fontId="26" fillId="0" borderId="0"/>
    <xf numFmtId="43" fontId="123" fillId="0" borderId="0" applyFont="0" applyFill="0" applyBorder="0" applyAlignment="0" applyProtection="0"/>
    <xf numFmtId="0" fontId="26" fillId="0" borderId="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3" fontId="123" fillId="0" borderId="0" applyFont="0" applyFill="0" applyBorder="0" applyAlignment="0" applyProtection="0"/>
    <xf numFmtId="44" fontId="123" fillId="0" borderId="0" applyFont="0" applyFill="0" applyBorder="0" applyAlignment="0" applyProtection="0"/>
    <xf numFmtId="0" fontId="45" fillId="0" borderId="0"/>
    <xf numFmtId="0" fontId="18" fillId="0" borderId="0"/>
    <xf numFmtId="0" fontId="18" fillId="0" borderId="0"/>
    <xf numFmtId="43" fontId="123" fillId="0" borderId="0" applyFont="0" applyFill="0" applyBorder="0" applyAlignment="0" applyProtection="0"/>
    <xf numFmtId="43" fontId="123" fillId="0" borderId="0" applyFont="0" applyFill="0" applyBorder="0" applyAlignment="0" applyProtection="0"/>
    <xf numFmtId="0" fontId="30" fillId="0" borderId="0"/>
    <xf numFmtId="43" fontId="123" fillId="0" borderId="0" applyFont="0" applyFill="0" applyBorder="0" applyAlignment="0" applyProtection="0"/>
    <xf numFmtId="0" fontId="18" fillId="0" borderId="0"/>
    <xf numFmtId="0" fontId="26" fillId="0" borderId="0"/>
    <xf numFmtId="0" fontId="26" fillId="0" borderId="0"/>
    <xf numFmtId="0" fontId="18" fillId="0" borderId="0"/>
    <xf numFmtId="0" fontId="30" fillId="0" borderId="0"/>
    <xf numFmtId="0" fontId="26" fillId="0" borderId="0"/>
    <xf numFmtId="0" fontId="26" fillId="0" borderId="0"/>
    <xf numFmtId="0" fontId="18" fillId="0" borderId="0"/>
    <xf numFmtId="44" fontId="123" fillId="0" borderId="0" applyFont="0" applyFill="0" applyBorder="0" applyAlignment="0" applyProtection="0"/>
    <xf numFmtId="44" fontId="123" fillId="0" borderId="0" applyFont="0" applyFill="0" applyBorder="0" applyAlignment="0" applyProtection="0"/>
    <xf numFmtId="43" fontId="126" fillId="0" borderId="0" applyFont="0" applyFill="0" applyBorder="0" applyAlignment="0" applyProtection="0"/>
    <xf numFmtId="0" fontId="30" fillId="0" borderId="0"/>
    <xf numFmtId="43" fontId="123" fillId="0" borderId="0" applyFont="0" applyFill="0" applyBorder="0" applyAlignment="0" applyProtection="0"/>
    <xf numFmtId="43" fontId="123" fillId="0" borderId="0" applyFont="0" applyFill="0" applyBorder="0" applyAlignment="0" applyProtection="0"/>
    <xf numFmtId="0" fontId="18" fillId="0" borderId="0"/>
    <xf numFmtId="0" fontId="18" fillId="0" borderId="0"/>
    <xf numFmtId="0" fontId="30" fillId="0" borderId="0"/>
    <xf numFmtId="43" fontId="123" fillId="0" borderId="0" applyFont="0" applyFill="0" applyBorder="0" applyAlignment="0" applyProtection="0"/>
    <xf numFmtId="44" fontId="123" fillId="0" borderId="0" applyFont="0" applyFill="0" applyBorder="0" applyAlignment="0" applyProtection="0"/>
    <xf numFmtId="0" fontId="18" fillId="0" borderId="0"/>
    <xf numFmtId="0" fontId="41" fillId="0" borderId="0"/>
    <xf numFmtId="0" fontId="26" fillId="0" borderId="0"/>
    <xf numFmtId="44" fontId="123" fillId="0" borderId="0" applyFont="0" applyFill="0" applyBorder="0" applyAlignment="0" applyProtection="0"/>
    <xf numFmtId="0" fontId="18" fillId="0" borderId="0"/>
    <xf numFmtId="0" fontId="18" fillId="0" borderId="0"/>
    <xf numFmtId="0" fontId="30" fillId="0" borderId="0"/>
    <xf numFmtId="0" fontId="26" fillId="0" borderId="0"/>
    <xf numFmtId="0" fontId="18" fillId="21" borderId="9" applyNumberFormat="0" applyFont="0" applyAlignment="0" applyProtection="0"/>
    <xf numFmtId="0" fontId="18" fillId="0" borderId="0"/>
    <xf numFmtId="0" fontId="26" fillId="0" borderId="0"/>
    <xf numFmtId="0" fontId="18" fillId="0" borderId="0"/>
    <xf numFmtId="0" fontId="26" fillId="0" borderId="0"/>
    <xf numFmtId="0" fontId="26" fillId="0" borderId="0"/>
    <xf numFmtId="0" fontId="26" fillId="0" borderId="0"/>
    <xf numFmtId="0" fontId="18" fillId="0" borderId="0"/>
    <xf numFmtId="0" fontId="18" fillId="0" borderId="0"/>
    <xf numFmtId="0" fontId="26" fillId="0" borderId="0"/>
    <xf numFmtId="0" fontId="18" fillId="0" borderId="0"/>
    <xf numFmtId="0" fontId="30" fillId="0" borderId="0"/>
    <xf numFmtId="0" fontId="26" fillId="0" borderId="0"/>
    <xf numFmtId="0" fontId="18" fillId="0" borderId="0"/>
    <xf numFmtId="0" fontId="18" fillId="0" borderId="0"/>
    <xf numFmtId="0" fontId="26" fillId="0" borderId="0"/>
    <xf numFmtId="0" fontId="26" fillId="0" borderId="0"/>
    <xf numFmtId="0" fontId="30" fillId="0" borderId="0"/>
    <xf numFmtId="0" fontId="26" fillId="0" borderId="0"/>
    <xf numFmtId="0" fontId="30" fillId="0" borderId="0"/>
    <xf numFmtId="0" fontId="18" fillId="0" borderId="0"/>
    <xf numFmtId="0" fontId="18" fillId="0" borderId="0"/>
    <xf numFmtId="0" fontId="30" fillId="0" borderId="0"/>
    <xf numFmtId="0" fontId="26" fillId="0" borderId="0"/>
    <xf numFmtId="0" fontId="18" fillId="0" borderId="0"/>
  </cellStyleXfs>
  <cellXfs count="447">
    <xf numFmtId="0" fontId="0" fillId="0" borderId="0" xfId="0"/>
    <xf numFmtId="0" fontId="0" fillId="0" borderId="0" xfId="0" applyProtection="1"/>
    <xf numFmtId="0" fontId="0" fillId="0" borderId="0" xfId="0" applyAlignment="1" applyProtection="1">
      <alignment wrapText="1"/>
    </xf>
    <xf numFmtId="0" fontId="0" fillId="0" borderId="0" xfId="0" applyFill="1" applyProtection="1"/>
    <xf numFmtId="0" fontId="51" fillId="44" borderId="13" xfId="0" applyFont="1" applyFill="1" applyBorder="1" applyAlignment="1" applyProtection="1">
      <alignment horizontal="center" wrapText="1"/>
    </xf>
    <xf numFmtId="41" fontId="52" fillId="0" borderId="0" xfId="0" applyNumberFormat="1" applyFont="1" applyFill="1" applyAlignment="1" applyProtection="1">
      <alignment wrapText="1"/>
    </xf>
    <xf numFmtId="41" fontId="53" fillId="0" borderId="0" xfId="0" applyNumberFormat="1" applyFont="1" applyFill="1" applyAlignment="1" applyProtection="1">
      <alignment wrapText="1"/>
    </xf>
    <xf numFmtId="41" fontId="52" fillId="0" borderId="0" xfId="616" applyNumberFormat="1" applyFont="1" applyFill="1" applyAlignment="1" applyProtection="1">
      <alignment wrapText="1"/>
    </xf>
    <xf numFmtId="41" fontId="52" fillId="0" borderId="0" xfId="0" applyNumberFormat="1" applyFont="1" applyAlignment="1" applyProtection="1">
      <alignment wrapText="1"/>
    </xf>
    <xf numFmtId="41" fontId="52" fillId="44" borderId="14" xfId="0" applyNumberFormat="1" applyFont="1" applyFill="1" applyBorder="1" applyAlignment="1" applyProtection="1">
      <alignment wrapText="1"/>
    </xf>
    <xf numFmtId="41" fontId="52" fillId="44" borderId="15" xfId="0" applyNumberFormat="1" applyFont="1" applyFill="1" applyBorder="1" applyAlignment="1" applyProtection="1">
      <alignment wrapText="1"/>
    </xf>
    <xf numFmtId="164" fontId="51" fillId="44" borderId="15" xfId="616" applyNumberFormat="1" applyFont="1" applyFill="1" applyBorder="1" applyAlignment="1" applyProtection="1">
      <alignment horizontal="center" wrapText="1"/>
    </xf>
    <xf numFmtId="0" fontId="0" fillId="44" borderId="0" xfId="0" applyFill="1" applyAlignment="1" applyProtection="1">
      <alignment wrapText="1"/>
    </xf>
    <xf numFmtId="0" fontId="0" fillId="0" borderId="0" xfId="0" applyAlignment="1" applyProtection="1">
      <alignment wrapText="1"/>
      <protection locked="0"/>
    </xf>
    <xf numFmtId="0" fontId="54" fillId="0" borderId="0" xfId="0" applyFont="1" applyProtection="1"/>
    <xf numFmtId="0" fontId="49" fillId="0" borderId="0" xfId="0" applyFont="1" applyFill="1" applyBorder="1" applyAlignment="1" applyProtection="1">
      <alignment horizontal="center"/>
    </xf>
    <xf numFmtId="0" fontId="0" fillId="0" borderId="0" xfId="0" applyFill="1" applyAlignment="1" applyProtection="1">
      <alignment wrapText="1"/>
      <protection locked="0"/>
    </xf>
    <xf numFmtId="0" fontId="55" fillId="44" borderId="13" xfId="0" applyFont="1" applyFill="1" applyBorder="1" applyAlignment="1" applyProtection="1">
      <alignment horizontal="center" vertical="center" wrapText="1"/>
    </xf>
    <xf numFmtId="0" fontId="55" fillId="0" borderId="0" xfId="0" applyFont="1" applyFill="1" applyAlignment="1" applyProtection="1">
      <alignment horizontal="center" vertical="center"/>
    </xf>
    <xf numFmtId="0" fontId="55" fillId="0" borderId="0" xfId="0" applyFont="1" applyAlignment="1" applyProtection="1">
      <alignment horizontal="center" vertical="center"/>
    </xf>
    <xf numFmtId="0" fontId="55" fillId="44" borderId="16" xfId="0" applyFont="1" applyFill="1" applyBorder="1" applyAlignment="1" applyProtection="1">
      <alignment horizontal="left" vertical="center"/>
    </xf>
    <xf numFmtId="0" fontId="0" fillId="0" borderId="0" xfId="0" applyFont="1" applyProtection="1"/>
    <xf numFmtId="0" fontId="0" fillId="0" borderId="0" xfId="0" applyFont="1" applyAlignment="1" applyProtection="1">
      <alignment horizontal="center" vertical="center" wrapText="1"/>
    </xf>
    <xf numFmtId="0" fontId="0" fillId="0" borderId="0" xfId="0" applyFont="1" applyAlignment="1" applyProtection="1">
      <alignment horizontal="center" vertical="center"/>
    </xf>
    <xf numFmtId="0" fontId="56" fillId="44" borderId="0" xfId="0" applyFont="1" applyFill="1" applyBorder="1" applyProtection="1"/>
    <xf numFmtId="0" fontId="55" fillId="44" borderId="17" xfId="0" applyFont="1" applyFill="1" applyBorder="1" applyAlignment="1" applyProtection="1">
      <alignment horizontal="left" vertical="center"/>
    </xf>
    <xf numFmtId="0" fontId="57" fillId="0" borderId="0" xfId="0" applyFont="1" applyFill="1" applyBorder="1" applyAlignment="1" applyProtection="1">
      <alignment horizontal="left" vertical="center"/>
    </xf>
    <xf numFmtId="0" fontId="0" fillId="0" borderId="0" xfId="0" applyProtection="1">
      <protection locked="0"/>
    </xf>
    <xf numFmtId="0" fontId="55" fillId="44" borderId="0" xfId="0" applyFont="1" applyFill="1" applyBorder="1" applyAlignment="1" applyProtection="1">
      <alignment horizontal="center" vertical="center" wrapText="1"/>
    </xf>
    <xf numFmtId="0" fontId="51" fillId="44" borderId="0" xfId="0" applyFont="1" applyFill="1" applyBorder="1" applyAlignment="1" applyProtection="1">
      <alignment horizontal="center" wrapText="1"/>
    </xf>
    <xf numFmtId="0" fontId="0" fillId="10" borderId="0" xfId="0" applyFill="1" applyProtection="1"/>
    <xf numFmtId="40" fontId="58" fillId="44" borderId="18" xfId="0" applyNumberFormat="1" applyFont="1" applyFill="1" applyBorder="1" applyProtection="1"/>
    <xf numFmtId="0" fontId="59" fillId="11" borderId="13" xfId="0" applyFont="1" applyFill="1" applyBorder="1" applyAlignment="1" applyProtection="1">
      <alignment horizontal="center" wrapText="1"/>
    </xf>
    <xf numFmtId="0" fontId="52" fillId="0" borderId="0" xfId="0" applyFont="1" applyAlignment="1" applyProtection="1">
      <alignment horizontal="left" wrapText="1"/>
    </xf>
    <xf numFmtId="0" fontId="52" fillId="0" borderId="0" xfId="0" applyFont="1" applyAlignment="1" applyProtection="1">
      <alignment horizontal="left" vertical="center" wrapText="1"/>
    </xf>
    <xf numFmtId="0" fontId="50" fillId="0" borderId="0" xfId="0" applyFont="1" applyAlignment="1" applyProtection="1">
      <alignment horizontal="center"/>
    </xf>
    <xf numFmtId="0" fontId="60" fillId="45" borderId="0" xfId="0" applyFont="1" applyFill="1" applyAlignment="1" applyProtection="1">
      <alignment vertical="center"/>
      <protection locked="0"/>
    </xf>
    <xf numFmtId="0" fontId="0" fillId="44" borderId="0" xfId="0" applyFill="1" applyProtection="1"/>
    <xf numFmtId="0" fontId="0" fillId="0" borderId="0" xfId="0" applyFill="1" applyBorder="1" applyAlignment="1" applyProtection="1">
      <alignment horizontal="center"/>
    </xf>
    <xf numFmtId="0" fontId="0" fillId="0" borderId="0" xfId="0" applyFill="1" applyBorder="1" applyProtection="1"/>
    <xf numFmtId="0" fontId="0" fillId="0" borderId="0" xfId="0" applyBorder="1" applyProtection="1"/>
    <xf numFmtId="0" fontId="61" fillId="12" borderId="0" xfId="0" applyFont="1" applyFill="1" applyAlignment="1" applyProtection="1">
      <alignment horizontal="center" wrapText="1"/>
    </xf>
    <xf numFmtId="0" fontId="62" fillId="44" borderId="13" xfId="0" applyFont="1" applyFill="1" applyBorder="1" applyAlignment="1" applyProtection="1">
      <alignment horizontal="center" wrapText="1"/>
    </xf>
    <xf numFmtId="0" fontId="62" fillId="44" borderId="0" xfId="0" applyFont="1" applyFill="1" applyBorder="1" applyAlignment="1" applyProtection="1">
      <alignment horizontal="center" wrapText="1"/>
    </xf>
    <xf numFmtId="0" fontId="63" fillId="0" borderId="0" xfId="0" applyFont="1" applyAlignment="1" applyProtection="1">
      <alignment horizontal="center" vertical="center" wrapText="1"/>
    </xf>
    <xf numFmtId="0" fontId="28" fillId="0" borderId="0" xfId="0" applyFont="1" applyFill="1" applyAlignment="1" applyProtection="1">
      <alignment horizontal="center" vertical="center" wrapText="1"/>
    </xf>
    <xf numFmtId="0" fontId="0" fillId="0" borderId="0" xfId="0" applyAlignment="1" applyProtection="1">
      <alignment wrapText="1"/>
      <protection locked="0"/>
    </xf>
    <xf numFmtId="0" fontId="0" fillId="0" borderId="0" xfId="0"/>
    <xf numFmtId="0" fontId="0" fillId="0" borderId="0" xfId="0" applyProtection="1"/>
    <xf numFmtId="0" fontId="126" fillId="0" borderId="0" xfId="761"/>
    <xf numFmtId="0" fontId="64" fillId="24" borderId="0" xfId="761" applyFont="1" applyFill="1"/>
    <xf numFmtId="0" fontId="126" fillId="24" borderId="0" xfId="761" applyFill="1"/>
    <xf numFmtId="0" fontId="65" fillId="24" borderId="0" xfId="761" applyFont="1" applyFill="1"/>
    <xf numFmtId="0" fontId="65" fillId="0" borderId="0" xfId="761" applyFont="1" applyFill="1"/>
    <xf numFmtId="0" fontId="66" fillId="0" borderId="0" xfId="761" applyFont="1"/>
    <xf numFmtId="0" fontId="66" fillId="0" borderId="0" xfId="761" applyFont="1" applyAlignment="1">
      <alignment vertical="center"/>
    </xf>
    <xf numFmtId="0" fontId="67" fillId="0" borderId="19" xfId="761" applyFont="1" applyBorder="1" applyAlignment="1">
      <alignment horizontal="center"/>
    </xf>
    <xf numFmtId="0" fontId="67" fillId="0" borderId="20" xfId="761" applyFont="1" applyBorder="1" applyAlignment="1">
      <alignment horizontal="center" vertical="center" wrapText="1"/>
    </xf>
    <xf numFmtId="0" fontId="68" fillId="0" borderId="0" xfId="761" applyFont="1"/>
    <xf numFmtId="0" fontId="69" fillId="0" borderId="0" xfId="761" applyFont="1"/>
    <xf numFmtId="0" fontId="70" fillId="0" borderId="0" xfId="761" applyFont="1"/>
    <xf numFmtId="0" fontId="68" fillId="0" borderId="0" xfId="761" applyFont="1" applyAlignment="1">
      <alignment vertical="center"/>
    </xf>
    <xf numFmtId="0" fontId="71" fillId="0" borderId="0" xfId="761" applyFont="1"/>
    <xf numFmtId="0" fontId="67" fillId="0" borderId="0" xfId="761" applyFont="1"/>
    <xf numFmtId="0" fontId="67" fillId="0" borderId="0" xfId="761" applyFont="1" applyAlignment="1">
      <alignment horizontal="center"/>
    </xf>
    <xf numFmtId="0" fontId="50" fillId="0" borderId="0" xfId="761" applyFont="1"/>
    <xf numFmtId="10" fontId="67" fillId="0" borderId="21" xfId="761" applyNumberFormat="1" applyFont="1" applyBorder="1"/>
    <xf numFmtId="0" fontId="72" fillId="44" borderId="0" xfId="0" applyFont="1" applyFill="1" applyBorder="1" applyAlignment="1" applyProtection="1">
      <alignment horizontal="center"/>
    </xf>
    <xf numFmtId="0" fontId="126" fillId="0" borderId="0" xfId="761"/>
    <xf numFmtId="0" fontId="73" fillId="0" borderId="0" xfId="761" applyFont="1" applyFill="1" applyAlignment="1">
      <alignment wrapText="1"/>
    </xf>
    <xf numFmtId="0" fontId="55" fillId="44" borderId="18" xfId="0" applyFont="1" applyFill="1" applyBorder="1" applyAlignment="1" applyProtection="1">
      <alignment horizontal="left" vertical="center"/>
    </xf>
    <xf numFmtId="0" fontId="55" fillId="44" borderId="0" xfId="0" applyFont="1" applyFill="1" applyBorder="1" applyAlignment="1" applyProtection="1">
      <alignment horizontal="left" vertical="center"/>
    </xf>
    <xf numFmtId="0" fontId="74" fillId="0" borderId="0" xfId="0" applyFont="1" applyFill="1" applyAlignment="1" applyProtection="1">
      <alignment horizontal="left" vertical="center" wrapText="1"/>
    </xf>
    <xf numFmtId="0" fontId="7" fillId="14" borderId="0" xfId="0" applyFont="1" applyFill="1" applyAlignment="1" applyProtection="1">
      <alignment horizontal="left" vertical="center"/>
    </xf>
    <xf numFmtId="0" fontId="0" fillId="14" borderId="0" xfId="0" applyNumberFormat="1" applyFill="1" applyAlignment="1" applyProtection="1">
      <alignment wrapText="1"/>
    </xf>
    <xf numFmtId="164" fontId="0" fillId="14" borderId="0" xfId="0" applyNumberFormat="1" applyFill="1" applyAlignment="1" applyProtection="1">
      <alignment vertical="center"/>
    </xf>
    <xf numFmtId="41" fontId="52" fillId="14" borderId="0" xfId="616" applyNumberFormat="1" applyFont="1" applyFill="1" applyAlignment="1" applyProtection="1">
      <alignment wrapText="1"/>
    </xf>
    <xf numFmtId="41" fontId="53" fillId="14" borderId="0" xfId="0" applyNumberFormat="1" applyFont="1" applyFill="1" applyAlignment="1" applyProtection="1">
      <alignment wrapText="1"/>
    </xf>
    <xf numFmtId="0" fontId="56" fillId="14" borderId="0" xfId="0" applyNumberFormat="1" applyFont="1" applyFill="1" applyAlignment="1" applyProtection="1">
      <alignment vertical="center" wrapText="1"/>
    </xf>
    <xf numFmtId="0" fontId="74" fillId="0" borderId="0" xfId="0" applyNumberFormat="1" applyFont="1" applyFill="1" applyAlignment="1" applyProtection="1">
      <alignment vertical="center" wrapText="1"/>
    </xf>
    <xf numFmtId="0" fontId="65" fillId="0" borderId="0" xfId="0" applyFont="1" applyFill="1" applyAlignment="1" applyProtection="1">
      <alignment vertical="center" wrapText="1"/>
    </xf>
    <xf numFmtId="0" fontId="34" fillId="14" borderId="0" xfId="0" applyFont="1" applyFill="1" applyAlignment="1" applyProtection="1">
      <alignment horizontal="left" vertical="center"/>
    </xf>
    <xf numFmtId="0" fontId="50" fillId="14" borderId="0" xfId="0" applyNumberFormat="1" applyFont="1" applyFill="1" applyAlignment="1" applyProtection="1">
      <alignment vertical="center" wrapText="1"/>
    </xf>
    <xf numFmtId="41" fontId="59" fillId="14" borderId="0" xfId="616" applyNumberFormat="1" applyFont="1" applyFill="1" applyAlignment="1" applyProtection="1">
      <alignment wrapText="1"/>
    </xf>
    <xf numFmtId="0" fontId="36" fillId="0" borderId="0" xfId="0" applyFont="1" applyFill="1" applyAlignment="1" applyProtection="1">
      <alignment horizontal="center" vertical="center" wrapText="1"/>
    </xf>
    <xf numFmtId="0" fontId="5" fillId="0" borderId="0" xfId="0" applyFont="1" applyFill="1" applyAlignment="1" applyProtection="1">
      <alignment vertical="center" wrapText="1"/>
      <protection hidden="1"/>
    </xf>
    <xf numFmtId="0" fontId="75" fillId="0" borderId="0" xfId="0" applyFont="1" applyFill="1" applyAlignment="1" applyProtection="1">
      <alignment vertical="center" wrapText="1"/>
      <protection hidden="1"/>
    </xf>
    <xf numFmtId="0" fontId="57" fillId="14" borderId="0" xfId="0" applyFont="1" applyFill="1" applyAlignment="1" applyProtection="1">
      <alignment vertical="center"/>
    </xf>
    <xf numFmtId="0" fontId="55" fillId="14" borderId="0" xfId="0" applyFont="1" applyFill="1" applyAlignment="1" applyProtection="1">
      <alignment vertical="center"/>
    </xf>
    <xf numFmtId="0" fontId="0" fillId="0" borderId="0" xfId="0" applyNumberFormat="1" applyFont="1" applyFill="1" applyAlignment="1" applyProtection="1">
      <alignment horizontal="left" vertical="center" wrapText="1"/>
    </xf>
    <xf numFmtId="164" fontId="46" fillId="14" borderId="0" xfId="616" applyNumberFormat="1" applyFont="1" applyFill="1" applyAlignment="1" applyProtection="1">
      <alignment vertical="center"/>
    </xf>
    <xf numFmtId="0" fontId="76" fillId="0" borderId="0" xfId="0" applyFont="1" applyAlignment="1" applyProtection="1">
      <alignment horizontal="center" vertical="center" wrapText="1"/>
    </xf>
    <xf numFmtId="164" fontId="46" fillId="14" borderId="0" xfId="616" applyNumberFormat="1" applyFont="1" applyFill="1" applyProtection="1"/>
    <xf numFmtId="0" fontId="0" fillId="0" borderId="0" xfId="0" applyFill="1" applyAlignment="1" applyProtection="1">
      <alignment wrapText="1"/>
      <protection locked="0"/>
    </xf>
    <xf numFmtId="0" fontId="63" fillId="0" borderId="0" xfId="0" applyFont="1" applyFill="1" applyAlignment="1" applyProtection="1">
      <alignment horizontal="center" vertical="center" wrapText="1"/>
    </xf>
    <xf numFmtId="0" fontId="77" fillId="0" borderId="0" xfId="0" applyNumberFormat="1" applyFont="1" applyFill="1" applyAlignment="1" applyProtection="1">
      <alignment vertical="center" wrapText="1"/>
    </xf>
    <xf numFmtId="0" fontId="0" fillId="14" borderId="0" xfId="0" applyNumberFormat="1" applyFill="1" applyAlignment="1" applyProtection="1">
      <alignment vertical="center" wrapText="1"/>
    </xf>
    <xf numFmtId="0" fontId="51" fillId="14" borderId="0" xfId="0" applyFont="1" applyFill="1" applyAlignment="1" applyProtection="1">
      <alignment vertical="center"/>
    </xf>
    <xf numFmtId="0" fontId="78" fillId="0" borderId="0" xfId="0" applyFont="1" applyAlignment="1" applyProtection="1">
      <alignment horizontal="center" vertical="center" wrapText="1"/>
    </xf>
    <xf numFmtId="0" fontId="55" fillId="14" borderId="0" xfId="0" applyFont="1" applyFill="1" applyAlignment="1" applyProtection="1">
      <alignment horizontal="left" vertical="center"/>
    </xf>
    <xf numFmtId="0" fontId="57" fillId="14" borderId="0" xfId="0" applyFont="1" applyFill="1" applyAlignment="1" applyProtection="1">
      <alignment horizontal="left" vertical="center"/>
    </xf>
    <xf numFmtId="0" fontId="0" fillId="0" borderId="0" xfId="0" applyNumberFormat="1" applyFill="1" applyAlignment="1" applyProtection="1">
      <alignment vertical="center" wrapText="1"/>
    </xf>
    <xf numFmtId="0" fontId="65" fillId="0" borderId="0" xfId="0" applyNumberFormat="1" applyFont="1" applyFill="1" applyAlignment="1" applyProtection="1">
      <alignment horizontal="left" vertical="center" wrapText="1"/>
    </xf>
    <xf numFmtId="0" fontId="65" fillId="0" borderId="0" xfId="0" applyNumberFormat="1" applyFont="1" applyFill="1" applyAlignment="1" applyProtection="1">
      <alignment vertical="center" wrapText="1"/>
    </xf>
    <xf numFmtId="0" fontId="78" fillId="0" borderId="0" xfId="0" applyFont="1" applyFill="1" applyAlignment="1" applyProtection="1">
      <alignment horizontal="center" vertical="center" wrapText="1"/>
    </xf>
    <xf numFmtId="0" fontId="56" fillId="44" borderId="18" xfId="0" applyNumberFormat="1" applyFont="1" applyFill="1" applyBorder="1" applyAlignment="1" applyProtection="1">
      <alignment horizontal="center"/>
    </xf>
    <xf numFmtId="38" fontId="0" fillId="0" borderId="0" xfId="0" applyNumberFormat="1" applyProtection="1"/>
    <xf numFmtId="0" fontId="0" fillId="0" borderId="0" xfId="0" applyNumberFormat="1" applyFont="1" applyFill="1" applyAlignment="1" applyProtection="1">
      <alignment horizontal="center" vertical="center"/>
    </xf>
    <xf numFmtId="0" fontId="0" fillId="0" borderId="0" xfId="0" applyNumberFormat="1" applyFont="1" applyAlignment="1" applyProtection="1">
      <alignment horizontal="center" vertical="center"/>
    </xf>
    <xf numFmtId="164" fontId="0" fillId="0" borderId="0" xfId="0" applyNumberFormat="1" applyFill="1" applyAlignment="1" applyProtection="1">
      <alignment wrapText="1"/>
      <protection locked="0"/>
    </xf>
    <xf numFmtId="41" fontId="52" fillId="0" borderId="0" xfId="616" applyNumberFormat="1" applyFont="1" applyFill="1" applyAlignment="1" applyProtection="1">
      <alignment vertical="center" wrapText="1"/>
    </xf>
    <xf numFmtId="0" fontId="0" fillId="0" borderId="22" xfId="0" applyFont="1" applyFill="1" applyBorder="1" applyAlignment="1" applyProtection="1">
      <alignment vertical="center" wrapText="1"/>
    </xf>
    <xf numFmtId="0" fontId="0" fillId="45" borderId="0" xfId="0" applyFill="1" applyBorder="1" applyAlignment="1" applyProtection="1">
      <alignment vertical="center"/>
    </xf>
    <xf numFmtId="0" fontId="0" fillId="45" borderId="0" xfId="0" applyFill="1" applyBorder="1" applyProtection="1"/>
    <xf numFmtId="0" fontId="50" fillId="0" borderId="23" xfId="0" applyNumberFormat="1" applyFont="1" applyFill="1" applyBorder="1" applyAlignment="1" applyProtection="1">
      <alignment horizontal="center" vertical="center"/>
    </xf>
    <xf numFmtId="0" fontId="50" fillId="0" borderId="24" xfId="0" applyNumberFormat="1" applyFont="1" applyFill="1" applyBorder="1" applyAlignment="1" applyProtection="1">
      <alignment horizontal="center" vertical="center"/>
    </xf>
    <xf numFmtId="0" fontId="80" fillId="11" borderId="25" xfId="0" applyFont="1" applyFill="1" applyBorder="1" applyAlignment="1" applyProtection="1">
      <alignment horizontal="center" vertical="center" wrapText="1"/>
    </xf>
    <xf numFmtId="0" fontId="0" fillId="45" borderId="26" xfId="0" applyFill="1" applyBorder="1" applyAlignment="1" applyProtection="1">
      <alignment vertical="center"/>
    </xf>
    <xf numFmtId="0" fontId="0" fillId="45" borderId="27" xfId="0" applyFill="1" applyBorder="1" applyAlignment="1" applyProtection="1">
      <alignment vertical="center"/>
    </xf>
    <xf numFmtId="164" fontId="79" fillId="0" borderId="28" xfId="616" applyNumberFormat="1" applyFont="1" applyFill="1" applyBorder="1" applyAlignment="1" applyProtection="1">
      <alignment horizontal="center" vertical="center" wrapText="1"/>
    </xf>
    <xf numFmtId="0" fontId="0" fillId="45" borderId="29" xfId="0" applyFill="1" applyBorder="1" applyAlignment="1" applyProtection="1">
      <alignment vertical="center"/>
    </xf>
    <xf numFmtId="0" fontId="0" fillId="45" borderId="22" xfId="0" applyFill="1" applyBorder="1" applyAlignment="1" applyProtection="1">
      <alignment vertical="center"/>
      <protection locked="0"/>
    </xf>
    <xf numFmtId="0" fontId="79" fillId="0" borderId="22" xfId="616" applyNumberFormat="1" applyFont="1" applyFill="1" applyBorder="1" applyAlignment="1" applyProtection="1">
      <alignment horizontal="center" vertical="center" wrapText="1"/>
    </xf>
    <xf numFmtId="164" fontId="79" fillId="0" borderId="22" xfId="616" applyNumberFormat="1" applyFont="1" applyFill="1" applyBorder="1" applyAlignment="1" applyProtection="1">
      <alignment horizontal="center" vertical="center" wrapText="1"/>
    </xf>
    <xf numFmtId="164" fontId="79" fillId="7" borderId="22" xfId="616" applyNumberFormat="1" applyFont="1" applyFill="1" applyBorder="1" applyAlignment="1" applyProtection="1">
      <alignment horizontal="center" vertical="center" wrapText="1"/>
      <protection locked="0"/>
    </xf>
    <xf numFmtId="0" fontId="0" fillId="0" borderId="30" xfId="0" applyNumberFormat="1" applyFill="1" applyBorder="1" applyAlignment="1" applyProtection="1">
      <alignment horizontal="left" vertical="center" wrapText="1"/>
    </xf>
    <xf numFmtId="0" fontId="0" fillId="45" borderId="29" xfId="0" applyFill="1" applyBorder="1" applyAlignment="1" applyProtection="1">
      <alignment vertical="center"/>
      <protection locked="0"/>
    </xf>
    <xf numFmtId="0" fontId="62" fillId="44" borderId="13" xfId="0" applyFont="1" applyFill="1" applyBorder="1" applyAlignment="1" applyProtection="1">
      <alignment horizontal="center" vertical="center" wrapText="1"/>
    </xf>
    <xf numFmtId="0" fontId="0" fillId="0" borderId="22" xfId="0" applyNumberFormat="1" applyFont="1" applyFill="1" applyBorder="1" applyAlignment="1" applyProtection="1">
      <alignment horizontal="left" vertical="center" wrapText="1"/>
    </xf>
    <xf numFmtId="0" fontId="0" fillId="0" borderId="24" xfId="0" applyNumberFormat="1" applyFill="1" applyBorder="1" applyAlignment="1" applyProtection="1">
      <alignment horizontal="left" vertical="center" wrapText="1"/>
    </xf>
    <xf numFmtId="0" fontId="61" fillId="12" borderId="0" xfId="0" applyFont="1" applyFill="1" applyAlignment="1" applyProtection="1">
      <alignment horizontal="center" vertical="center"/>
    </xf>
    <xf numFmtId="0" fontId="0" fillId="45" borderId="22" xfId="0" applyFill="1" applyBorder="1" applyAlignment="1" applyProtection="1">
      <alignment vertical="center"/>
    </xf>
    <xf numFmtId="0" fontId="0" fillId="0" borderId="22" xfId="0" applyNumberFormat="1" applyFill="1" applyBorder="1" applyAlignment="1" applyProtection="1">
      <alignment horizontal="left" vertical="center" wrapText="1"/>
    </xf>
    <xf numFmtId="0" fontId="0" fillId="0" borderId="0" xfId="0" applyProtection="1"/>
    <xf numFmtId="0" fontId="0" fillId="0" borderId="23" xfId="0" applyNumberFormat="1" applyFill="1" applyBorder="1" applyAlignment="1" applyProtection="1">
      <alignment horizontal="left" vertical="center" wrapText="1"/>
    </xf>
    <xf numFmtId="164" fontId="79" fillId="7" borderId="30" xfId="616" applyNumberFormat="1" applyFont="1" applyFill="1" applyBorder="1" applyAlignment="1" applyProtection="1">
      <alignment horizontal="center" vertical="center" wrapText="1"/>
      <protection locked="0"/>
    </xf>
    <xf numFmtId="0" fontId="0" fillId="0" borderId="0" xfId="0" applyAlignment="1" applyProtection="1">
      <alignment horizontal="center" vertical="center"/>
    </xf>
    <xf numFmtId="0" fontId="51" fillId="44" borderId="0" xfId="0" applyFont="1" applyFill="1" applyBorder="1" applyAlignment="1" applyProtection="1">
      <alignment horizontal="center" vertical="center" wrapText="1"/>
    </xf>
    <xf numFmtId="0" fontId="0" fillId="0" borderId="30" xfId="0" applyFont="1" applyFill="1" applyBorder="1" applyAlignment="1" applyProtection="1">
      <alignment vertical="center" wrapText="1"/>
    </xf>
    <xf numFmtId="0" fontId="79" fillId="0" borderId="0" xfId="0" applyFont="1" applyProtection="1"/>
    <xf numFmtId="0" fontId="81" fillId="44" borderId="13" xfId="0" applyFont="1" applyFill="1" applyBorder="1" applyAlignment="1" applyProtection="1">
      <alignment horizontal="center" vertical="center" wrapText="1"/>
    </xf>
    <xf numFmtId="0" fontId="81" fillId="44" borderId="0" xfId="0" applyFont="1" applyFill="1" applyBorder="1" applyAlignment="1" applyProtection="1">
      <alignment horizontal="center" vertical="center" wrapText="1"/>
    </xf>
    <xf numFmtId="0" fontId="79" fillId="0" borderId="22" xfId="0" applyNumberFormat="1" applyFont="1" applyFill="1" applyBorder="1" applyAlignment="1" applyProtection="1">
      <alignment horizontal="left" vertical="center" wrapText="1"/>
    </xf>
    <xf numFmtId="0" fontId="79" fillId="0" borderId="30" xfId="0" applyNumberFormat="1" applyFont="1" applyFill="1" applyBorder="1" applyAlignment="1" applyProtection="1">
      <alignment horizontal="left" vertical="center" wrapText="1"/>
    </xf>
    <xf numFmtId="0" fontId="0" fillId="0" borderId="0" xfId="0" applyFont="1" applyFill="1" applyAlignment="1" applyProtection="1">
      <alignment vertical="center" wrapText="1"/>
    </xf>
    <xf numFmtId="0" fontId="0" fillId="0" borderId="22" xfId="0" applyNumberFormat="1" applyFill="1" applyBorder="1" applyAlignment="1" applyProtection="1">
      <alignment horizontal="left" vertical="center" wrapText="1"/>
    </xf>
    <xf numFmtId="164" fontId="82" fillId="7" borderId="18" xfId="616" applyNumberFormat="1" applyFont="1" applyFill="1" applyBorder="1" applyAlignment="1" applyProtection="1">
      <alignment horizontal="center" wrapText="1"/>
      <protection locked="0"/>
    </xf>
    <xf numFmtId="43" fontId="79" fillId="0" borderId="22" xfId="616" applyFont="1" applyFill="1" applyBorder="1" applyAlignment="1" applyProtection="1">
      <alignment horizontal="center" vertical="center" wrapText="1"/>
    </xf>
    <xf numFmtId="0" fontId="62" fillId="44" borderId="31" xfId="0" applyFont="1" applyFill="1" applyBorder="1" applyAlignment="1" applyProtection="1">
      <alignment horizontal="center" wrapText="1"/>
    </xf>
    <xf numFmtId="0" fontId="51" fillId="0" borderId="0" xfId="0" applyFont="1" applyFill="1" applyBorder="1" applyAlignment="1" applyProtection="1">
      <alignment horizontal="center"/>
    </xf>
    <xf numFmtId="0" fontId="0" fillId="0" borderId="32" xfId="0" applyNumberFormat="1" applyFill="1" applyBorder="1" applyAlignment="1" applyProtection="1">
      <alignment horizontal="left" vertical="center" wrapText="1"/>
    </xf>
    <xf numFmtId="164" fontId="61" fillId="12" borderId="0" xfId="616" applyNumberFormat="1" applyFont="1" applyFill="1" applyAlignment="1" applyProtection="1">
      <alignment horizontal="center"/>
    </xf>
    <xf numFmtId="0" fontId="86" fillId="0" borderId="0" xfId="0" applyFont="1" applyAlignment="1" applyProtection="1">
      <alignment horizontal="center" vertical="center" wrapText="1"/>
    </xf>
    <xf numFmtId="164" fontId="46" fillId="0" borderId="0" xfId="616" applyNumberFormat="1" applyFont="1" applyAlignment="1" applyProtection="1">
      <alignment vertical="center"/>
    </xf>
    <xf numFmtId="164" fontId="80" fillId="11" borderId="13" xfId="616" applyNumberFormat="1" applyFont="1" applyFill="1" applyBorder="1" applyAlignment="1" applyProtection="1">
      <alignment horizontal="center" wrapText="1"/>
    </xf>
    <xf numFmtId="43" fontId="79" fillId="45" borderId="22" xfId="616" applyFont="1" applyFill="1" applyBorder="1" applyAlignment="1" applyProtection="1">
      <alignment horizontal="center" vertical="center" wrapText="1"/>
    </xf>
    <xf numFmtId="164" fontId="46" fillId="0" borderId="0" xfId="616" applyNumberFormat="1" applyFont="1" applyProtection="1"/>
    <xf numFmtId="39" fontId="0" fillId="0" borderId="0" xfId="0" applyNumberFormat="1" applyProtection="1"/>
    <xf numFmtId="39" fontId="50" fillId="0" borderId="0" xfId="0" applyNumberFormat="1" applyFont="1" applyAlignment="1" applyProtection="1">
      <alignment horizontal="center"/>
    </xf>
    <xf numFmtId="39" fontId="51" fillId="44" borderId="0" xfId="0" applyNumberFormat="1" applyFont="1" applyFill="1" applyBorder="1" applyAlignment="1" applyProtection="1">
      <alignment horizontal="center" wrapText="1"/>
    </xf>
    <xf numFmtId="39" fontId="79" fillId="0" borderId="28" xfId="616" applyNumberFormat="1" applyFont="1" applyFill="1" applyBorder="1" applyAlignment="1" applyProtection="1">
      <alignment horizontal="center" vertical="center" wrapText="1"/>
    </xf>
    <xf numFmtId="39" fontId="79" fillId="0" borderId="27" xfId="616" applyNumberFormat="1" applyFont="1" applyFill="1" applyBorder="1" applyAlignment="1" applyProtection="1">
      <alignment horizontal="center" vertical="center" wrapText="1"/>
    </xf>
    <xf numFmtId="39" fontId="0" fillId="45" borderId="27" xfId="0" applyNumberFormat="1" applyFill="1" applyBorder="1" applyAlignment="1" applyProtection="1">
      <alignment vertical="center"/>
    </xf>
    <xf numFmtId="39" fontId="0" fillId="45" borderId="26" xfId="0" applyNumberFormat="1" applyFill="1" applyBorder="1" applyAlignment="1" applyProtection="1">
      <alignment vertical="center"/>
    </xf>
    <xf numFmtId="0" fontId="50" fillId="0" borderId="0" xfId="0" applyFont="1" applyAlignment="1" applyProtection="1">
      <alignment horizontal="left" vertical="center" wrapText="1"/>
    </xf>
    <xf numFmtId="39" fontId="87" fillId="0" borderId="27" xfId="616" applyNumberFormat="1" applyFont="1" applyFill="1" applyBorder="1" applyAlignment="1" applyProtection="1">
      <alignment horizontal="center" vertical="center" wrapText="1"/>
    </xf>
    <xf numFmtId="0" fontId="51" fillId="0" borderId="0" xfId="0" applyFont="1" applyFill="1" applyAlignment="1" applyProtection="1">
      <alignment vertical="center" wrapText="1"/>
    </xf>
    <xf numFmtId="0" fontId="88" fillId="0" borderId="0" xfId="0" applyFont="1" applyProtection="1"/>
    <xf numFmtId="41" fontId="89" fillId="0" borderId="0" xfId="0" applyNumberFormat="1" applyFont="1" applyFill="1" applyAlignment="1" applyProtection="1">
      <alignment wrapText="1"/>
    </xf>
    <xf numFmtId="38" fontId="0" fillId="0" borderId="0" xfId="0" applyNumberFormat="1" applyFill="1" applyAlignment="1" applyProtection="1">
      <alignment wrapText="1"/>
      <protection locked="0"/>
    </xf>
    <xf numFmtId="39" fontId="62" fillId="9" borderId="0" xfId="0" applyNumberFormat="1" applyFont="1" applyFill="1" applyBorder="1" applyAlignment="1" applyProtection="1">
      <alignment horizontal="center" wrapText="1"/>
    </xf>
    <xf numFmtId="0" fontId="80" fillId="0" borderId="0" xfId="0" applyFont="1" applyAlignment="1" applyProtection="1">
      <alignment horizontal="center" vertical="center" wrapText="1"/>
    </xf>
    <xf numFmtId="0" fontId="0" fillId="0" borderId="0" xfId="0" applyFill="1" applyAlignment="1" applyProtection="1">
      <alignment horizontal="center" vertical="center"/>
    </xf>
    <xf numFmtId="0" fontId="88" fillId="0" borderId="0" xfId="0" applyFont="1" applyAlignment="1" applyProtection="1">
      <alignment horizontal="center" vertical="center"/>
    </xf>
    <xf numFmtId="0" fontId="50" fillId="44" borderId="0" xfId="0" applyFont="1" applyFill="1" applyProtection="1"/>
    <xf numFmtId="0" fontId="0" fillId="44" borderId="0" xfId="0" applyFill="1" applyAlignment="1" applyProtection="1">
      <alignment wrapText="1"/>
    </xf>
    <xf numFmtId="0" fontId="50" fillId="3" borderId="23" xfId="0" applyNumberFormat="1" applyFont="1" applyFill="1" applyBorder="1" applyAlignment="1" applyProtection="1">
      <alignment horizontal="center" vertical="center"/>
    </xf>
    <xf numFmtId="0" fontId="0" fillId="3" borderId="22" xfId="0" applyFont="1" applyFill="1" applyBorder="1" applyAlignment="1" applyProtection="1">
      <alignment vertical="center" wrapText="1"/>
    </xf>
    <xf numFmtId="0" fontId="86" fillId="3" borderId="0" xfId="0" applyFont="1" applyFill="1" applyAlignment="1" applyProtection="1">
      <alignment horizontal="center" vertical="center" wrapText="1"/>
    </xf>
    <xf numFmtId="0" fontId="4" fillId="0" borderId="0" xfId="0" applyNumberFormat="1" applyFont="1" applyFill="1" applyAlignment="1" applyProtection="1">
      <alignment horizontal="left" vertical="center" wrapText="1"/>
    </xf>
    <xf numFmtId="166" fontId="0" fillId="0" borderId="0" xfId="0" applyNumberFormat="1"/>
    <xf numFmtId="166" fontId="52" fillId="0" borderId="0" xfId="0" applyNumberFormat="1" applyFont="1" applyAlignment="1">
      <alignment horizontal="left" vertical="center" wrapText="1"/>
    </xf>
    <xf numFmtId="0" fontId="0" fillId="0" borderId="0" xfId="0" applyAlignment="1" applyProtection="1">
      <alignment horizontal="left"/>
    </xf>
    <xf numFmtId="0" fontId="90" fillId="0" borderId="0" xfId="0" applyFont="1" applyFill="1" applyAlignment="1" applyProtection="1">
      <alignment horizontal="right"/>
    </xf>
    <xf numFmtId="166" fontId="56" fillId="44" borderId="18" xfId="0" applyNumberFormat="1" applyFont="1" applyFill="1" applyBorder="1" applyProtection="1"/>
    <xf numFmtId="0" fontId="72" fillId="44" borderId="13" xfId="0" applyFont="1" applyFill="1" applyBorder="1" applyAlignment="1" applyProtection="1">
      <alignment horizontal="center" wrapText="1"/>
    </xf>
    <xf numFmtId="38" fontId="75" fillId="0" borderId="0" xfId="616" applyNumberFormat="1" applyFont="1" applyFill="1" applyAlignment="1" applyProtection="1">
      <alignment horizontal="center" vertical="center" wrapText="1"/>
    </xf>
    <xf numFmtId="40" fontId="0" fillId="0" borderId="0" xfId="0" applyNumberFormat="1" applyFill="1" applyBorder="1" applyProtection="1"/>
    <xf numFmtId="40" fontId="47" fillId="0" borderId="0" xfId="0" applyNumberFormat="1" applyFont="1" applyFill="1" applyBorder="1" applyProtection="1"/>
    <xf numFmtId="166" fontId="0" fillId="0" borderId="0" xfId="0" applyNumberFormat="1" applyFill="1" applyBorder="1" applyProtection="1"/>
    <xf numFmtId="0" fontId="0" fillId="14" borderId="0" xfId="0" applyFill="1" applyAlignment="1" applyProtection="1">
      <alignment vertical="center"/>
    </xf>
    <xf numFmtId="0" fontId="85" fillId="0" borderId="27" xfId="616" applyNumberFormat="1" applyFont="1" applyBorder="1" applyAlignment="1" applyProtection="1">
      <alignment vertical="center"/>
    </xf>
    <xf numFmtId="164" fontId="50" fillId="7" borderId="0" xfId="616" applyNumberFormat="1" applyFont="1" applyFill="1" applyAlignment="1" applyProtection="1">
      <alignment horizontal="center" vertical="center"/>
      <protection locked="0"/>
    </xf>
    <xf numFmtId="164" fontId="50" fillId="7" borderId="0" xfId="616" applyNumberFormat="1" applyFont="1" applyFill="1" applyAlignment="1" applyProtection="1">
      <protection locked="0"/>
    </xf>
    <xf numFmtId="164" fontId="46" fillId="7" borderId="0" xfId="616" applyNumberFormat="1" applyFont="1" applyFill="1" applyAlignment="1" applyProtection="1">
      <alignment horizontal="center" vertical="center"/>
      <protection locked="0"/>
    </xf>
    <xf numFmtId="0" fontId="0" fillId="0" borderId="0" xfId="0" applyFill="1" applyProtection="1">
      <protection locked="0"/>
    </xf>
    <xf numFmtId="0" fontId="52" fillId="0" borderId="0" xfId="0" applyFont="1" applyFill="1" applyAlignment="1" applyProtection="1">
      <alignment wrapText="1"/>
      <protection locked="0"/>
    </xf>
    <xf numFmtId="0" fontId="84" fillId="0" borderId="0" xfId="0" applyFont="1" applyFill="1" applyAlignment="1" applyProtection="1">
      <alignment wrapText="1"/>
      <protection locked="0"/>
    </xf>
    <xf numFmtId="0" fontId="83" fillId="0" borderId="0" xfId="0" applyFont="1" applyAlignment="1" applyProtection="1">
      <alignment wrapText="1"/>
      <protection locked="0"/>
    </xf>
    <xf numFmtId="0" fontId="1" fillId="0" borderId="0" xfId="0" applyNumberFormat="1" applyFont="1" applyFill="1" applyAlignment="1" applyProtection="1">
      <alignment vertical="center" wrapText="1"/>
    </xf>
    <xf numFmtId="0" fontId="75" fillId="0" borderId="0" xfId="0" applyNumberFormat="1" applyFont="1" applyFill="1" applyAlignment="1" applyProtection="1">
      <alignment vertical="center" wrapText="1"/>
    </xf>
    <xf numFmtId="41" fontId="59" fillId="7" borderId="0" xfId="616" applyNumberFormat="1" applyFont="1" applyFill="1" applyAlignment="1" applyProtection="1">
      <alignment horizontal="center" vertical="center" wrapText="1"/>
      <protection locked="0"/>
    </xf>
    <xf numFmtId="164" fontId="91" fillId="0" borderId="22" xfId="616" applyNumberFormat="1" applyFont="1" applyFill="1" applyBorder="1" applyAlignment="1" applyProtection="1">
      <alignment horizontal="center" vertical="center" wrapText="1"/>
    </xf>
    <xf numFmtId="37" fontId="50" fillId="0" borderId="27" xfId="616" applyNumberFormat="1" applyFont="1" applyFill="1" applyBorder="1" applyAlignment="1" applyProtection="1">
      <alignment horizontal="center" vertical="center" wrapText="1"/>
    </xf>
    <xf numFmtId="37" fontId="87" fillId="0" borderId="27" xfId="616" applyNumberFormat="1" applyFont="1" applyFill="1" applyBorder="1" applyAlignment="1" applyProtection="1">
      <alignment horizontal="center" vertical="center" wrapText="1"/>
    </xf>
    <xf numFmtId="0" fontId="50" fillId="0" borderId="22" xfId="0" applyNumberFormat="1" applyFont="1" applyBorder="1" applyAlignment="1" applyProtection="1">
      <alignment horizontal="center" vertical="center"/>
    </xf>
    <xf numFmtId="0" fontId="0" fillId="0" borderId="0" xfId="0" applyNumberFormat="1" applyFill="1" applyAlignment="1" applyProtection="1">
      <alignment vertical="center" wrapText="1"/>
    </xf>
    <xf numFmtId="0" fontId="55" fillId="0" borderId="0" xfId="0" applyFont="1" applyFill="1" applyAlignment="1" applyProtection="1">
      <alignment horizontal="left" vertical="center"/>
    </xf>
    <xf numFmtId="164" fontId="46" fillId="0" borderId="28" xfId="616" applyNumberFormat="1" applyFont="1" applyBorder="1" applyAlignment="1" applyProtection="1">
      <alignment vertical="center"/>
    </xf>
    <xf numFmtId="164" fontId="46" fillId="3" borderId="28" xfId="616" applyNumberFormat="1" applyFont="1" applyFill="1" applyBorder="1" applyAlignment="1" applyProtection="1">
      <alignment vertical="center"/>
    </xf>
    <xf numFmtId="164" fontId="46" fillId="0" borderId="28" xfId="616" applyNumberFormat="1" applyFont="1" applyFill="1" applyBorder="1" applyAlignment="1" applyProtection="1">
      <alignment vertical="center"/>
    </xf>
    <xf numFmtId="164" fontId="46" fillId="0" borderId="27" xfId="616" applyNumberFormat="1" applyFont="1" applyBorder="1" applyAlignment="1" applyProtection="1">
      <alignment vertical="center"/>
    </xf>
    <xf numFmtId="164" fontId="46" fillId="0" borderId="27" xfId="616" applyNumberFormat="1" applyFont="1" applyFill="1" applyBorder="1" applyAlignment="1" applyProtection="1">
      <alignment vertical="center"/>
    </xf>
    <xf numFmtId="0" fontId="0" fillId="0" borderId="22" xfId="0" applyFont="1" applyFill="1" applyBorder="1" applyAlignment="1">
      <alignment vertical="center" wrapText="1"/>
    </xf>
    <xf numFmtId="0" fontId="0" fillId="0" borderId="0" xfId="0" applyFont="1" applyAlignment="1">
      <alignment vertical="center" wrapText="1"/>
    </xf>
    <xf numFmtId="0" fontId="0" fillId="0" borderId="0" xfId="0" applyFont="1" applyFill="1" applyBorder="1" applyAlignment="1" applyProtection="1">
      <alignment vertical="center" wrapText="1"/>
    </xf>
    <xf numFmtId="3" fontId="75" fillId="0" borderId="22" xfId="1160" applyFont="1" applyFill="1" applyBorder="1" applyAlignment="1" applyProtection="1">
      <alignment vertical="center" wrapText="1"/>
    </xf>
    <xf numFmtId="37" fontId="46" fillId="0" borderId="0" xfId="616" applyNumberFormat="1" applyFont="1" applyAlignment="1" applyProtection="1">
      <alignment vertical="center"/>
    </xf>
    <xf numFmtId="42" fontId="29" fillId="24" borderId="0" xfId="663" applyNumberFormat="1" applyFont="1" applyFill="1"/>
    <xf numFmtId="42" fontId="69" fillId="0" borderId="0" xfId="663" applyNumberFormat="1" applyFont="1"/>
    <xf numFmtId="41" fontId="29" fillId="24" borderId="0" xfId="761" applyNumberFormat="1" applyFont="1" applyFill="1"/>
    <xf numFmtId="41" fontId="69" fillId="0" borderId="0" xfId="761" applyNumberFormat="1" applyFont="1"/>
    <xf numFmtId="41" fontId="69" fillId="24" borderId="0" xfId="761" applyNumberFormat="1" applyFont="1" applyFill="1"/>
    <xf numFmtId="41" fontId="69" fillId="24" borderId="19" xfId="626" applyNumberFormat="1" applyFont="1" applyFill="1" applyBorder="1"/>
    <xf numFmtId="41" fontId="69" fillId="0" borderId="0" xfId="626" applyNumberFormat="1" applyFont="1"/>
    <xf numFmtId="41" fontId="69" fillId="24" borderId="0" xfId="626" applyNumberFormat="1" applyFont="1" applyFill="1"/>
    <xf numFmtId="42" fontId="69" fillId="0" borderId="0" xfId="761" applyNumberFormat="1" applyFont="1"/>
    <xf numFmtId="42" fontId="69" fillId="24" borderId="21" xfId="663" applyNumberFormat="1" applyFont="1" applyFill="1" applyBorder="1"/>
    <xf numFmtId="42" fontId="67" fillId="0" borderId="34" xfId="663" applyNumberFormat="1" applyFont="1" applyBorder="1"/>
    <xf numFmtId="42" fontId="29" fillId="0" borderId="0" xfId="663" applyNumberFormat="1" applyFont="1" applyFill="1"/>
    <xf numFmtId="42" fontId="69" fillId="0" borderId="21" xfId="663" applyNumberFormat="1" applyFont="1" applyBorder="1"/>
    <xf numFmtId="41" fontId="29" fillId="24" borderId="0" xfId="0" applyNumberFormat="1" applyFont="1" applyFill="1"/>
    <xf numFmtId="41" fontId="29" fillId="0" borderId="0" xfId="626" applyNumberFormat="1" applyFont="1" applyFill="1"/>
    <xf numFmtId="0" fontId="92" fillId="0" borderId="22" xfId="0" applyNumberFormat="1" applyFont="1" applyFill="1" applyBorder="1" applyAlignment="1" applyProtection="1">
      <alignment horizontal="left" vertical="center" wrapText="1"/>
    </xf>
    <xf numFmtId="165" fontId="0" fillId="0" borderId="0" xfId="0" applyNumberFormat="1" applyFill="1" applyAlignment="1" applyProtection="1">
      <alignment wrapText="1"/>
      <protection locked="0"/>
    </xf>
    <xf numFmtId="165" fontId="46" fillId="7" borderId="0" xfId="616" applyNumberFormat="1" applyFont="1" applyFill="1" applyAlignment="1" applyProtection="1">
      <alignment horizontal="center" vertical="center"/>
      <protection locked="0"/>
    </xf>
    <xf numFmtId="0" fontId="0" fillId="0" borderId="0" xfId="0" applyProtection="1"/>
    <xf numFmtId="0" fontId="0" fillId="0" borderId="0" xfId="0" applyFill="1" applyProtection="1"/>
    <xf numFmtId="0" fontId="0" fillId="0" borderId="0" xfId="0" applyFill="1" applyBorder="1" applyProtection="1"/>
    <xf numFmtId="0" fontId="0" fillId="45" borderId="0" xfId="0" applyFill="1" applyBorder="1" applyAlignment="1" applyProtection="1">
      <alignment vertical="center"/>
    </xf>
    <xf numFmtId="0" fontId="0" fillId="0" borderId="0" xfId="0" applyFill="1" applyAlignment="1" applyProtection="1">
      <alignment horizontal="center" vertical="center"/>
    </xf>
    <xf numFmtId="0" fontId="0" fillId="0" borderId="0" xfId="0" applyProtection="1"/>
    <xf numFmtId="0" fontId="0" fillId="45" borderId="0" xfId="0" applyFill="1" applyBorder="1" applyAlignment="1" applyProtection="1">
      <alignment vertical="center"/>
    </xf>
    <xf numFmtId="0" fontId="0" fillId="0" borderId="22" xfId="0" applyNumberFormat="1" applyFill="1" applyBorder="1" applyAlignment="1" applyProtection="1">
      <alignment horizontal="left" vertical="center" wrapText="1"/>
    </xf>
    <xf numFmtId="0" fontId="0" fillId="0" borderId="23" xfId="0" applyNumberFormat="1" applyFill="1" applyBorder="1" applyAlignment="1" applyProtection="1">
      <alignment horizontal="left" vertical="center" wrapText="1"/>
    </xf>
    <xf numFmtId="0" fontId="0" fillId="0" borderId="0" xfId="0" applyAlignment="1" applyProtection="1">
      <alignment horizontal="center" vertical="center"/>
    </xf>
    <xf numFmtId="165" fontId="79" fillId="7" borderId="22" xfId="616" applyNumberFormat="1" applyFont="1" applyFill="1" applyBorder="1" applyAlignment="1" applyProtection="1">
      <alignment horizontal="center" vertical="center" wrapText="1"/>
      <protection locked="0"/>
    </xf>
    <xf numFmtId="0" fontId="0" fillId="2" borderId="0" xfId="0" applyFill="1" applyAlignment="1" applyProtection="1">
      <alignment horizontal="center" vertical="center"/>
    </xf>
    <xf numFmtId="38" fontId="75" fillId="45" borderId="0" xfId="616" applyNumberFormat="1" applyFont="1" applyFill="1" applyAlignment="1" applyProtection="1">
      <alignment horizontal="center" vertical="center" wrapText="1"/>
    </xf>
    <xf numFmtId="43" fontId="128" fillId="0" borderId="0" xfId="616" applyFont="1" applyFill="1" applyAlignment="1" applyProtection="1">
      <alignment wrapText="1"/>
      <protection locked="0"/>
    </xf>
    <xf numFmtId="0" fontId="131" fillId="0" borderId="0" xfId="0" applyFont="1" applyFill="1" applyAlignment="1" applyProtection="1">
      <alignment wrapText="1"/>
    </xf>
    <xf numFmtId="0" fontId="131" fillId="0" borderId="0" xfId="0" applyFont="1" applyProtection="1"/>
    <xf numFmtId="0" fontId="132" fillId="0" borderId="0" xfId="0" applyFont="1" applyAlignment="1" applyProtection="1">
      <alignment wrapText="1"/>
    </xf>
    <xf numFmtId="164" fontId="0" fillId="0" borderId="0" xfId="0" applyNumberFormat="1" applyProtection="1"/>
    <xf numFmtId="164" fontId="75" fillId="48" borderId="0" xfId="616" applyNumberFormat="1" applyFont="1" applyFill="1" applyProtection="1"/>
    <xf numFmtId="0" fontId="0" fillId="0" borderId="0" xfId="0" applyAlignment="1">
      <alignment wrapText="1"/>
    </xf>
    <xf numFmtId="0" fontId="0" fillId="0" borderId="0" xfId="0" applyFill="1" applyAlignment="1">
      <alignment wrapText="1"/>
    </xf>
    <xf numFmtId="0" fontId="0" fillId="0" borderId="0" xfId="0"/>
    <xf numFmtId="38" fontId="0" fillId="0" borderId="0" xfId="0" applyNumberFormat="1" applyFill="1" applyBorder="1" applyProtection="1"/>
    <xf numFmtId="165" fontId="79" fillId="0" borderId="28" xfId="616" applyNumberFormat="1" applyFont="1" applyFill="1" applyBorder="1" applyAlignment="1" applyProtection="1">
      <alignment horizontal="center" vertical="center" wrapText="1"/>
    </xf>
    <xf numFmtId="164" fontId="1" fillId="0" borderId="30" xfId="616" applyNumberFormat="1" applyFont="1" applyFill="1" applyBorder="1" applyAlignment="1" applyProtection="1">
      <alignment horizontal="center" vertical="center" wrapText="1"/>
    </xf>
    <xf numFmtId="164" fontId="1" fillId="0" borderId="22" xfId="616" applyNumberFormat="1" applyFont="1" applyFill="1" applyBorder="1" applyAlignment="1" applyProtection="1">
      <alignment horizontal="center" vertical="center" wrapText="1"/>
    </xf>
    <xf numFmtId="43" fontId="1" fillId="0" borderId="22" xfId="616" applyFont="1" applyFill="1" applyBorder="1" applyAlignment="1" applyProtection="1">
      <alignment horizontal="center" vertical="center" wrapText="1"/>
    </xf>
    <xf numFmtId="0" fontId="123" fillId="45" borderId="22" xfId="0" applyFont="1" applyFill="1" applyBorder="1" applyAlignment="1" applyProtection="1">
      <alignment vertical="center"/>
    </xf>
    <xf numFmtId="0" fontId="123" fillId="45" borderId="29" xfId="0" applyFont="1" applyFill="1" applyBorder="1" applyAlignment="1" applyProtection="1">
      <alignment vertical="center"/>
    </xf>
    <xf numFmtId="3" fontId="0" fillId="0" borderId="0" xfId="0" applyNumberFormat="1"/>
    <xf numFmtId="41" fontId="150" fillId="0" borderId="0" xfId="0" applyNumberFormat="1" applyFont="1" applyAlignment="1">
      <alignment wrapText="1"/>
    </xf>
    <xf numFmtId="0" fontId="0" fillId="48" borderId="0" xfId="0" applyFill="1" applyBorder="1" applyAlignment="1" applyProtection="1">
      <alignment vertical="center"/>
    </xf>
    <xf numFmtId="164" fontId="79" fillId="49" borderId="22" xfId="616" applyNumberFormat="1" applyFont="1" applyFill="1" applyBorder="1" applyAlignment="1" applyProtection="1">
      <alignment horizontal="center" vertical="center" wrapText="1"/>
      <protection locked="0"/>
    </xf>
    <xf numFmtId="0" fontId="130" fillId="0" borderId="36" xfId="0" applyFont="1" applyFill="1" applyBorder="1" applyAlignment="1">
      <alignment horizontal="center" vertical="center"/>
    </xf>
    <xf numFmtId="164" fontId="0" fillId="0" borderId="0" xfId="0" applyNumberFormat="1" applyFill="1" applyProtection="1"/>
    <xf numFmtId="0" fontId="0" fillId="0" borderId="0" xfId="0" applyFont="1" applyFill="1" applyAlignment="1" applyProtection="1">
      <alignment vertical="center" wrapText="1"/>
      <protection locked="0"/>
    </xf>
    <xf numFmtId="41" fontId="150" fillId="0" borderId="0" xfId="0" applyNumberFormat="1" applyFont="1" applyFill="1" applyAlignment="1">
      <alignment wrapText="1"/>
    </xf>
    <xf numFmtId="0" fontId="134" fillId="0" borderId="0" xfId="0" applyFont="1" applyFill="1" applyAlignment="1" applyProtection="1">
      <alignment wrapText="1"/>
      <protection locked="0"/>
    </xf>
    <xf numFmtId="0" fontId="0" fillId="0" borderId="0" xfId="0" applyFill="1"/>
    <xf numFmtId="3" fontId="0" fillId="0" borderId="0" xfId="0" applyNumberFormat="1" applyFill="1"/>
    <xf numFmtId="4" fontId="0" fillId="0" borderId="0" xfId="0" applyNumberFormat="1"/>
    <xf numFmtId="0" fontId="153" fillId="0" borderId="0" xfId="0" applyFont="1" applyAlignment="1">
      <alignment vertical="center"/>
    </xf>
    <xf numFmtId="0" fontId="34" fillId="50" borderId="0" xfId="0" applyFont="1" applyFill="1" applyAlignment="1">
      <alignment vertical="center" wrapText="1"/>
    </xf>
    <xf numFmtId="0" fontId="0" fillId="50" borderId="0" xfId="0" applyFill="1" applyAlignment="1">
      <alignment horizontal="center" vertical="center"/>
    </xf>
    <xf numFmtId="0" fontId="0" fillId="50" borderId="0" xfId="0" applyFill="1"/>
    <xf numFmtId="0" fontId="148" fillId="50" borderId="0" xfId="0" applyFont="1" applyFill="1" applyAlignment="1">
      <alignment horizontal="center" vertical="center" wrapText="1"/>
    </xf>
    <xf numFmtId="0" fontId="158" fillId="50" borderId="0" xfId="0" applyFont="1" applyFill="1" applyAlignment="1">
      <alignment horizontal="center" vertical="center" wrapText="1"/>
    </xf>
    <xf numFmtId="38" fontId="131" fillId="50" borderId="0" xfId="1721" applyNumberFormat="1" applyFont="1" applyFill="1" applyAlignment="1">
      <alignment horizontal="center" vertical="center" wrapText="1"/>
    </xf>
    <xf numFmtId="0" fontId="0" fillId="0" borderId="31" xfId="0" applyBorder="1"/>
    <xf numFmtId="0" fontId="0" fillId="0" borderId="37" xfId="0" applyBorder="1"/>
    <xf numFmtId="38" fontId="131" fillId="0" borderId="0" xfId="1721" applyNumberFormat="1" applyFont="1" applyAlignment="1">
      <alignment horizontal="center" vertical="center" wrapText="1"/>
    </xf>
    <xf numFmtId="0" fontId="130" fillId="0" borderId="38" xfId="0" applyFont="1" applyBorder="1"/>
    <xf numFmtId="0" fontId="130" fillId="0" borderId="17" xfId="0" applyFont="1" applyBorder="1" applyAlignment="1">
      <alignment vertical="center"/>
    </xf>
    <xf numFmtId="0" fontId="130" fillId="0" borderId="0" xfId="0" applyFont="1" applyAlignment="1">
      <alignment vertical="center"/>
    </xf>
    <xf numFmtId="0" fontId="130" fillId="0" borderId="19" xfId="0" applyFont="1" applyBorder="1" applyAlignment="1">
      <alignment vertical="center"/>
    </xf>
    <xf numFmtId="0" fontId="130" fillId="0" borderId="39" xfId="0" applyFont="1" applyBorder="1" applyAlignment="1">
      <alignment vertical="center"/>
    </xf>
    <xf numFmtId="0" fontId="0" fillId="0" borderId="0" xfId="0" applyAlignment="1">
      <alignment horizontal="center" vertical="center"/>
    </xf>
    <xf numFmtId="0" fontId="160" fillId="48" borderId="0" xfId="0" applyFont="1" applyFill="1" applyAlignment="1">
      <alignment horizontal="left" vertical="center"/>
    </xf>
    <xf numFmtId="0" fontId="161" fillId="48" borderId="0" xfId="0" applyFont="1" applyFill="1" applyAlignment="1">
      <alignment vertical="center"/>
    </xf>
    <xf numFmtId="0" fontId="162" fillId="48" borderId="0" xfId="0" applyFont="1" applyFill="1" applyAlignment="1">
      <alignment vertical="center"/>
    </xf>
    <xf numFmtId="0" fontId="163" fillId="48" borderId="0" xfId="0" applyFont="1" applyFill="1" applyAlignment="1" applyProtection="1">
      <alignment vertical="center"/>
      <protection locked="0"/>
    </xf>
    <xf numFmtId="14" fontId="50" fillId="7" borderId="0" xfId="616" applyNumberFormat="1" applyFont="1" applyFill="1" applyAlignment="1" applyProtection="1">
      <alignment horizontal="center" vertical="center"/>
      <protection locked="0"/>
    </xf>
    <xf numFmtId="164" fontId="146" fillId="0" borderId="35" xfId="1242" applyNumberFormat="1" applyFont="1" applyFill="1" applyBorder="1" applyAlignment="1" applyProtection="1">
      <alignment horizontal="center" vertical="center" wrapText="1"/>
      <protection locked="0"/>
    </xf>
    <xf numFmtId="0" fontId="0" fillId="0" borderId="22" xfId="0" applyNumberFormat="1" applyFont="1" applyFill="1" applyBorder="1" applyAlignment="1" applyProtection="1">
      <alignment horizontal="center" vertical="center" wrapText="1"/>
    </xf>
    <xf numFmtId="0" fontId="0" fillId="48" borderId="0" xfId="0" applyFill="1" applyAlignment="1" applyProtection="1">
      <alignment horizontal="center" vertical="center"/>
    </xf>
    <xf numFmtId="0" fontId="52" fillId="48" borderId="0" xfId="0" applyFont="1" applyFill="1" applyAlignment="1" applyProtection="1">
      <alignment horizontal="left" wrapText="1"/>
    </xf>
    <xf numFmtId="164" fontId="46" fillId="48" borderId="0" xfId="616" applyNumberFormat="1" applyFont="1" applyFill="1" applyProtection="1"/>
    <xf numFmtId="0" fontId="50" fillId="48" borderId="23" xfId="0" applyNumberFormat="1" applyFont="1" applyFill="1" applyBorder="1" applyAlignment="1" applyProtection="1">
      <alignment horizontal="center" vertical="center"/>
    </xf>
    <xf numFmtId="164" fontId="85" fillId="48" borderId="27" xfId="616" applyNumberFormat="1" applyFont="1" applyFill="1" applyBorder="1" applyAlignment="1" applyProtection="1">
      <alignment vertical="center"/>
    </xf>
    <xf numFmtId="39" fontId="0" fillId="0" borderId="26" xfId="0" applyNumberFormat="1" applyFill="1" applyBorder="1" applyAlignment="1" applyProtection="1">
      <alignment vertical="center"/>
    </xf>
    <xf numFmtId="0" fontId="0" fillId="0" borderId="26" xfId="0" applyFill="1" applyBorder="1" applyAlignment="1" applyProtection="1">
      <alignment vertical="center"/>
    </xf>
    <xf numFmtId="164" fontId="79" fillId="48" borderId="22" xfId="616" applyNumberFormat="1" applyFont="1" applyFill="1" applyBorder="1" applyAlignment="1" applyProtection="1">
      <alignment horizontal="center" vertical="center" wrapText="1"/>
      <protection locked="0"/>
    </xf>
    <xf numFmtId="0" fontId="0" fillId="48" borderId="29" xfId="0" applyFill="1" applyBorder="1" applyAlignment="1" applyProtection="1">
      <alignment vertical="center"/>
      <protection locked="0"/>
    </xf>
    <xf numFmtId="0" fontId="123" fillId="48" borderId="29" xfId="0" applyFont="1" applyFill="1" applyBorder="1" applyAlignment="1" applyProtection="1">
      <alignment vertical="center"/>
    </xf>
    <xf numFmtId="0" fontId="0" fillId="48" borderId="29" xfId="0" applyFill="1" applyBorder="1" applyAlignment="1" applyProtection="1">
      <alignment vertical="center"/>
    </xf>
    <xf numFmtId="39" fontId="0" fillId="48" borderId="26" xfId="0" applyNumberFormat="1" applyFill="1" applyBorder="1" applyAlignment="1" applyProtection="1">
      <alignment vertical="center"/>
    </xf>
    <xf numFmtId="0" fontId="0" fillId="48" borderId="26" xfId="0" applyFill="1" applyBorder="1" applyAlignment="1" applyProtection="1">
      <alignment vertical="center"/>
    </xf>
    <xf numFmtId="0" fontId="0" fillId="48" borderId="0" xfId="0" applyFill="1"/>
    <xf numFmtId="0" fontId="165" fillId="0" borderId="0" xfId="0" applyFont="1" applyAlignment="1">
      <alignment horizontal="center"/>
    </xf>
    <xf numFmtId="0" fontId="0" fillId="47" borderId="23" xfId="0" applyNumberFormat="1" applyFill="1" applyBorder="1" applyAlignment="1" applyProtection="1">
      <alignment horizontal="left" vertical="center" wrapText="1"/>
    </xf>
    <xf numFmtId="0" fontId="79" fillId="47" borderId="22" xfId="0" applyNumberFormat="1" applyFont="1" applyFill="1" applyBorder="1" applyAlignment="1" applyProtection="1">
      <alignment horizontal="left" vertical="center" wrapText="1"/>
    </xf>
    <xf numFmtId="0" fontId="0" fillId="47" borderId="22" xfId="0" applyNumberFormat="1" applyFill="1" applyBorder="1" applyAlignment="1" applyProtection="1">
      <alignment horizontal="left" vertical="center" wrapText="1"/>
    </xf>
    <xf numFmtId="0" fontId="50" fillId="47" borderId="23" xfId="0" applyNumberFormat="1" applyFont="1" applyFill="1" applyBorder="1" applyAlignment="1" applyProtection="1">
      <alignment horizontal="center" vertical="center"/>
    </xf>
    <xf numFmtId="0" fontId="0" fillId="47" borderId="22" xfId="0" applyFont="1" applyFill="1" applyBorder="1" applyAlignment="1" applyProtection="1">
      <alignment vertical="center" wrapText="1"/>
    </xf>
    <xf numFmtId="164" fontId="1" fillId="47" borderId="22" xfId="616" applyNumberFormat="1" applyFont="1" applyFill="1" applyBorder="1" applyAlignment="1" applyProtection="1">
      <alignment horizontal="center" vertical="center" wrapText="1"/>
    </xf>
    <xf numFmtId="164" fontId="79" fillId="47" borderId="22" xfId="616" applyNumberFormat="1" applyFont="1" applyFill="1" applyBorder="1" applyAlignment="1" applyProtection="1">
      <alignment horizontal="center" vertical="center" wrapText="1"/>
    </xf>
    <xf numFmtId="39" fontId="79" fillId="47" borderId="27" xfId="616" applyNumberFormat="1" applyFont="1" applyFill="1" applyBorder="1" applyAlignment="1" applyProtection="1">
      <alignment horizontal="center" vertical="center" wrapText="1"/>
    </xf>
    <xf numFmtId="164" fontId="79" fillId="47" borderId="28" xfId="616" applyNumberFormat="1" applyFont="1" applyFill="1" applyBorder="1" applyAlignment="1" applyProtection="1">
      <alignment horizontal="center" vertical="center" wrapText="1"/>
    </xf>
    <xf numFmtId="0" fontId="130" fillId="47" borderId="36" xfId="0" applyFont="1" applyFill="1" applyBorder="1" applyAlignment="1">
      <alignment horizontal="center" vertical="center"/>
    </xf>
    <xf numFmtId="0" fontId="0" fillId="47" borderId="35" xfId="0" applyFill="1" applyBorder="1" applyAlignment="1">
      <alignment vertical="center" wrapText="1"/>
    </xf>
    <xf numFmtId="0" fontId="86" fillId="0" borderId="0" xfId="0" applyFont="1" applyFill="1" applyAlignment="1" applyProtection="1">
      <alignment horizontal="center" vertical="center" wrapText="1"/>
    </xf>
    <xf numFmtId="164" fontId="46" fillId="47" borderId="28" xfId="616" applyNumberFormat="1" applyFont="1" applyFill="1" applyBorder="1" applyAlignment="1" applyProtection="1">
      <alignment vertical="center"/>
    </xf>
    <xf numFmtId="0" fontId="51" fillId="51" borderId="0" xfId="0" applyFont="1" applyFill="1" applyAlignment="1" applyProtection="1">
      <alignment vertical="center" wrapText="1"/>
    </xf>
    <xf numFmtId="167" fontId="50" fillId="51" borderId="0" xfId="662" applyNumberFormat="1" applyFont="1" applyFill="1" applyProtection="1"/>
    <xf numFmtId="0" fontId="79" fillId="51" borderId="22" xfId="0" applyNumberFormat="1" applyFont="1" applyFill="1" applyBorder="1" applyAlignment="1" applyProtection="1">
      <alignment horizontal="left" vertical="center" wrapText="1"/>
    </xf>
    <xf numFmtId="0" fontId="0" fillId="51" borderId="22" xfId="0" applyNumberFormat="1" applyFill="1" applyBorder="1" applyAlignment="1" applyProtection="1">
      <alignment horizontal="left" vertical="center" wrapText="1"/>
    </xf>
    <xf numFmtId="164" fontId="1" fillId="51" borderId="22" xfId="616" applyNumberFormat="1" applyFont="1" applyFill="1" applyBorder="1" applyAlignment="1" applyProtection="1">
      <alignment horizontal="center" vertical="center" wrapText="1"/>
    </xf>
    <xf numFmtId="164" fontId="79" fillId="51" borderId="22" xfId="616" applyNumberFormat="1" applyFont="1" applyFill="1" applyBorder="1" applyAlignment="1" applyProtection="1">
      <alignment horizontal="center" vertical="center" wrapText="1"/>
    </xf>
    <xf numFmtId="39" fontId="79" fillId="51" borderId="27" xfId="616" applyNumberFormat="1" applyFont="1" applyFill="1" applyBorder="1" applyAlignment="1" applyProtection="1">
      <alignment horizontal="center" vertical="center" wrapText="1"/>
    </xf>
    <xf numFmtId="0" fontId="50" fillId="51" borderId="23" xfId="0" applyNumberFormat="1" applyFont="1" applyFill="1" applyBorder="1" applyAlignment="1" applyProtection="1">
      <alignment horizontal="center" vertical="center"/>
    </xf>
    <xf numFmtId="0" fontId="0" fillId="51" borderId="22" xfId="0" applyFont="1" applyFill="1" applyBorder="1" applyAlignment="1" applyProtection="1">
      <alignment vertical="center" wrapText="1"/>
    </xf>
    <xf numFmtId="164" fontId="46" fillId="51" borderId="27" xfId="616" applyNumberFormat="1" applyFont="1" applyFill="1" applyBorder="1" applyAlignment="1" applyProtection="1">
      <alignment vertical="center"/>
    </xf>
    <xf numFmtId="37" fontId="50" fillId="51" borderId="27" xfId="616" applyNumberFormat="1" applyFont="1" applyFill="1" applyBorder="1" applyAlignment="1" applyProtection="1">
      <alignment horizontal="center" vertical="center" wrapText="1"/>
    </xf>
    <xf numFmtId="0" fontId="0" fillId="51" borderId="23" xfId="0" applyNumberFormat="1" applyFill="1" applyBorder="1" applyAlignment="1" applyProtection="1">
      <alignment horizontal="left" vertical="center" wrapText="1"/>
    </xf>
    <xf numFmtId="164" fontId="46" fillId="47" borderId="27" xfId="616" applyNumberFormat="1" applyFont="1" applyFill="1" applyBorder="1" applyAlignment="1" applyProtection="1">
      <alignment vertical="center"/>
    </xf>
    <xf numFmtId="39" fontId="166" fillId="46" borderId="40" xfId="1721" applyNumberFormat="1" applyFont="1" applyFill="1" applyBorder="1" applyAlignment="1">
      <alignment horizontal="center" vertical="center" wrapText="1"/>
    </xf>
    <xf numFmtId="43" fontId="0" fillId="0" borderId="0" xfId="616" applyFont="1"/>
    <xf numFmtId="0" fontId="0" fillId="47" borderId="32" xfId="0" applyNumberFormat="1" applyFill="1" applyBorder="1" applyAlignment="1" applyProtection="1">
      <alignment horizontal="left" vertical="center" wrapText="1"/>
    </xf>
    <xf numFmtId="0" fontId="92" fillId="47" borderId="22" xfId="0" applyNumberFormat="1" applyFont="1" applyFill="1" applyBorder="1" applyAlignment="1" applyProtection="1">
      <alignment horizontal="left" vertical="center" wrapText="1"/>
    </xf>
    <xf numFmtId="0" fontId="0" fillId="47" borderId="22" xfId="0" applyFont="1" applyFill="1" applyBorder="1" applyAlignment="1">
      <alignment vertical="center" wrapText="1"/>
    </xf>
    <xf numFmtId="165" fontId="46" fillId="47" borderId="27" xfId="616" applyNumberFormat="1" applyFont="1" applyFill="1" applyBorder="1" applyAlignment="1" applyProtection="1">
      <alignment vertical="center"/>
    </xf>
    <xf numFmtId="164" fontId="129" fillId="47" borderId="22" xfId="616" applyNumberFormat="1" applyFont="1" applyFill="1" applyBorder="1" applyAlignment="1" applyProtection="1">
      <alignment horizontal="center" vertical="center" wrapText="1"/>
    </xf>
    <xf numFmtId="165" fontId="1" fillId="47" borderId="22" xfId="616" applyNumberFormat="1" applyFont="1" applyFill="1" applyBorder="1" applyAlignment="1" applyProtection="1">
      <alignment horizontal="center" vertical="center" wrapText="1"/>
    </xf>
    <xf numFmtId="0" fontId="67" fillId="51" borderId="0" xfId="761" applyFont="1" applyFill="1"/>
    <xf numFmtId="0" fontId="126" fillId="51" borderId="0" xfId="761" applyFill="1"/>
    <xf numFmtId="0" fontId="69" fillId="51" borderId="0" xfId="761" applyFont="1" applyFill="1"/>
    <xf numFmtId="42" fontId="67" fillId="51" borderId="0" xfId="663" applyNumberFormat="1" applyFont="1" applyFill="1"/>
    <xf numFmtId="42" fontId="69" fillId="51" borderId="0" xfId="663" applyNumberFormat="1" applyFont="1" applyFill="1"/>
    <xf numFmtId="42" fontId="67" fillId="51" borderId="33" xfId="663" applyNumberFormat="1" applyFont="1" applyFill="1" applyBorder="1"/>
    <xf numFmtId="0" fontId="130" fillId="0" borderId="41" xfId="0" applyFont="1" applyBorder="1" applyAlignment="1">
      <alignment horizontal="center" vertical="center"/>
    </xf>
    <xf numFmtId="0" fontId="0" fillId="0" borderId="0" xfId="0" applyAlignment="1">
      <alignment vertical="center" wrapText="1"/>
    </xf>
    <xf numFmtId="37" fontId="85" fillId="0" borderId="27" xfId="616" applyNumberFormat="1" applyFont="1" applyBorder="1" applyAlignment="1" applyProtection="1">
      <alignment vertical="center"/>
    </xf>
    <xf numFmtId="164" fontId="50" fillId="14" borderId="0" xfId="616" applyNumberFormat="1" applyFont="1" applyFill="1" applyAlignment="1" applyProtection="1">
      <alignment horizontal="center" vertical="center"/>
      <protection locked="0"/>
    </xf>
    <xf numFmtId="164" fontId="46" fillId="14" borderId="0" xfId="616" applyNumberFormat="1" applyFont="1" applyFill="1" applyAlignment="1" applyProtection="1">
      <alignment horizontal="center" vertical="center"/>
      <protection locked="0"/>
    </xf>
    <xf numFmtId="164" fontId="46" fillId="45" borderId="0" xfId="616" applyNumberFormat="1" applyFont="1" applyFill="1" applyAlignment="1" applyProtection="1">
      <alignment horizontal="center" vertical="center"/>
      <protection locked="0"/>
    </xf>
    <xf numFmtId="0" fontId="0" fillId="47" borderId="42" xfId="0" applyFill="1" applyBorder="1" applyAlignment="1">
      <alignment horizontal="center" vertical="center" wrapText="1"/>
    </xf>
    <xf numFmtId="0" fontId="147" fillId="47" borderId="42" xfId="0" applyFont="1" applyFill="1" applyBorder="1" applyAlignment="1">
      <alignment horizontal="center" vertical="center" wrapText="1"/>
    </xf>
    <xf numFmtId="0" fontId="148" fillId="47" borderId="42" xfId="0" applyFont="1" applyFill="1" applyBorder="1" applyAlignment="1">
      <alignment horizontal="center" vertical="center" wrapText="1"/>
    </xf>
    <xf numFmtId="0" fontId="1" fillId="47" borderId="42" xfId="0" applyFont="1" applyFill="1" applyBorder="1" applyAlignment="1">
      <alignment horizontal="left" vertical="center" wrapText="1"/>
    </xf>
    <xf numFmtId="38" fontId="131" fillId="47" borderId="42" xfId="1242" applyNumberFormat="1" applyFont="1" applyFill="1" applyBorder="1" applyAlignment="1">
      <alignment horizontal="center" vertical="center" wrapText="1"/>
    </xf>
    <xf numFmtId="0" fontId="0" fillId="47" borderId="42" xfId="0" applyFill="1" applyBorder="1" applyAlignment="1">
      <alignment horizontal="center" vertical="center"/>
    </xf>
    <xf numFmtId="0" fontId="28" fillId="47" borderId="42" xfId="0" applyFont="1" applyFill="1" applyBorder="1" applyAlignment="1">
      <alignment horizontal="center" vertical="center" wrapText="1"/>
    </xf>
    <xf numFmtId="0" fontId="36" fillId="47" borderId="42" xfId="0" applyFont="1" applyFill="1" applyBorder="1" applyAlignment="1">
      <alignment horizontal="center" vertical="center" wrapText="1"/>
    </xf>
    <xf numFmtId="0" fontId="0" fillId="47" borderId="42" xfId="0" applyFill="1" applyBorder="1" applyAlignment="1">
      <alignment vertical="center" wrapText="1"/>
    </xf>
    <xf numFmtId="0" fontId="0" fillId="47" borderId="42" xfId="0" applyFill="1" applyBorder="1" applyAlignment="1">
      <alignment horizontal="left" vertical="center" wrapText="1"/>
    </xf>
    <xf numFmtId="38" fontId="131" fillId="47" borderId="42" xfId="1721" applyNumberFormat="1" applyFont="1" applyFill="1" applyBorder="1" applyAlignment="1">
      <alignment horizontal="center" vertical="center" wrapText="1"/>
    </xf>
    <xf numFmtId="41" fontId="168" fillId="0" borderId="0" xfId="1721" applyNumberFormat="1" applyFont="1" applyAlignment="1">
      <alignment vertical="center" wrapText="1"/>
    </xf>
    <xf numFmtId="41" fontId="169" fillId="0" borderId="0" xfId="1721" applyNumberFormat="1" applyFont="1" applyAlignment="1">
      <alignment vertical="center" wrapText="1"/>
    </xf>
    <xf numFmtId="0" fontId="130" fillId="53" borderId="18" xfId="0" applyFont="1" applyFill="1" applyBorder="1" applyAlignment="1">
      <alignment horizontal="left"/>
    </xf>
    <xf numFmtId="0" fontId="0" fillId="53" borderId="18" xfId="0" applyFill="1" applyBorder="1" applyAlignment="1">
      <alignment horizontal="center"/>
    </xf>
    <xf numFmtId="0" fontId="0" fillId="53" borderId="14" xfId="0" applyFill="1" applyBorder="1" applyAlignment="1">
      <alignment horizontal="center"/>
    </xf>
    <xf numFmtId="0" fontId="50" fillId="54" borderId="23" xfId="0" applyNumberFormat="1" applyFont="1" applyFill="1" applyBorder="1" applyAlignment="1" applyProtection="1">
      <alignment horizontal="center" vertical="center"/>
    </xf>
    <xf numFmtId="0" fontId="0" fillId="54" borderId="22" xfId="0" applyFont="1" applyFill="1" applyBorder="1" applyAlignment="1" applyProtection="1">
      <alignment vertical="center" wrapText="1"/>
    </xf>
    <xf numFmtId="164" fontId="85" fillId="54" borderId="27" xfId="616" applyNumberFormat="1" applyFont="1" applyFill="1" applyBorder="1" applyAlignment="1" applyProtection="1">
      <alignment vertical="center"/>
    </xf>
    <xf numFmtId="0" fontId="130" fillId="47" borderId="45" xfId="0" applyFont="1" applyFill="1" applyBorder="1" applyAlignment="1">
      <alignment horizontal="center" vertical="center"/>
    </xf>
    <xf numFmtId="0" fontId="0" fillId="48" borderId="30" xfId="0" applyFont="1" applyFill="1" applyBorder="1" applyAlignment="1" applyProtection="1">
      <alignment vertical="center" wrapText="1"/>
    </xf>
    <xf numFmtId="0" fontId="155" fillId="47" borderId="42" xfId="0" applyFont="1" applyFill="1" applyBorder="1" applyAlignment="1" applyProtection="1">
      <alignment vertical="center" wrapText="1"/>
      <protection locked="0"/>
    </xf>
    <xf numFmtId="37" fontId="85" fillId="47" borderId="46" xfId="616" applyNumberFormat="1" applyFont="1" applyFill="1" applyBorder="1" applyAlignment="1" applyProtection="1">
      <alignment vertical="center"/>
    </xf>
    <xf numFmtId="0" fontId="0" fillId="55" borderId="0" xfId="0" applyFill="1" applyAlignment="1" applyProtection="1">
      <alignment horizontal="center" vertical="center"/>
    </xf>
    <xf numFmtId="14" fontId="1" fillId="0" borderId="22" xfId="616" applyNumberFormat="1" applyFont="1" applyFill="1" applyBorder="1" applyAlignment="1" applyProtection="1">
      <alignment horizontal="center" vertical="center" wrapText="1"/>
    </xf>
    <xf numFmtId="164" fontId="50" fillId="0" borderId="0" xfId="616" applyNumberFormat="1" applyFont="1" applyFill="1" applyAlignment="1" applyProtection="1">
      <alignment horizontal="center" vertical="center"/>
      <protection locked="0"/>
    </xf>
    <xf numFmtId="0" fontId="0" fillId="56" borderId="0" xfId="0" applyFill="1"/>
    <xf numFmtId="0" fontId="170" fillId="57" borderId="38" xfId="0" applyFont="1" applyFill="1" applyBorder="1" applyAlignment="1">
      <alignment horizontal="center" vertical="center"/>
    </xf>
    <xf numFmtId="0" fontId="152" fillId="56" borderId="0" xfId="0" applyFont="1" applyFill="1" applyAlignment="1">
      <alignment vertical="center" wrapText="1"/>
    </xf>
    <xf numFmtId="0" fontId="174" fillId="57" borderId="0" xfId="0" applyFont="1" applyFill="1" applyAlignment="1">
      <alignment horizontal="center" vertical="center" wrapText="1"/>
    </xf>
    <xf numFmtId="0" fontId="153" fillId="56" borderId="0" xfId="0" applyFont="1" applyFill="1" applyAlignment="1">
      <alignment horizontal="justify" vertical="center"/>
    </xf>
    <xf numFmtId="0" fontId="153" fillId="56" borderId="0" xfId="0" applyFont="1" applyFill="1" applyAlignment="1">
      <alignment vertical="center"/>
    </xf>
    <xf numFmtId="0" fontId="153" fillId="56" borderId="0" xfId="0" applyFont="1" applyFill="1" applyAlignment="1">
      <alignment vertical="center" wrapText="1"/>
    </xf>
    <xf numFmtId="0" fontId="175" fillId="57" borderId="0" xfId="0" applyFont="1" applyFill="1" applyAlignment="1">
      <alignment horizontal="center" vertical="center"/>
    </xf>
    <xf numFmtId="0" fontId="176" fillId="57" borderId="0" xfId="0" applyFont="1" applyFill="1" applyAlignment="1">
      <alignment horizontal="center" vertical="center"/>
    </xf>
    <xf numFmtId="0" fontId="155" fillId="56" borderId="0" xfId="0" applyFont="1" applyFill="1" applyAlignment="1">
      <alignment vertical="center"/>
    </xf>
    <xf numFmtId="0" fontId="124" fillId="56" borderId="0" xfId="722" applyFill="1" applyAlignment="1" applyProtection="1">
      <alignment vertical="center"/>
      <protection locked="0"/>
    </xf>
    <xf numFmtId="0" fontId="124" fillId="56" borderId="0" xfId="722" applyFill="1" applyProtection="1">
      <protection locked="0"/>
    </xf>
    <xf numFmtId="0" fontId="177" fillId="57" borderId="0" xfId="0" applyFont="1" applyFill="1" applyAlignment="1">
      <alignment vertical="center"/>
    </xf>
    <xf numFmtId="49" fontId="50" fillId="7" borderId="0" xfId="616" applyNumberFormat="1" applyFont="1" applyFill="1" applyAlignment="1" applyProtection="1">
      <alignment horizontal="center" vertical="center"/>
      <protection locked="0"/>
    </xf>
    <xf numFmtId="49" fontId="1" fillId="0" borderId="22" xfId="616" applyNumberFormat="1" applyFont="1" applyFill="1" applyBorder="1" applyAlignment="1" applyProtection="1">
      <alignment horizontal="center" vertical="center" wrapText="1"/>
    </xf>
    <xf numFmtId="0" fontId="0" fillId="58" borderId="23" xfId="0" applyNumberFormat="1" applyFill="1" applyBorder="1" applyAlignment="1" applyProtection="1">
      <alignment horizontal="left" vertical="center" wrapText="1"/>
    </xf>
    <xf numFmtId="0" fontId="79" fillId="58" borderId="22" xfId="0" applyNumberFormat="1" applyFont="1" applyFill="1" applyBorder="1" applyAlignment="1" applyProtection="1">
      <alignment horizontal="left" vertical="center" wrapText="1"/>
    </xf>
    <xf numFmtId="0" fontId="0" fillId="58" borderId="22" xfId="0" applyNumberFormat="1" applyFill="1" applyBorder="1" applyAlignment="1" applyProtection="1">
      <alignment horizontal="left" vertical="center" wrapText="1"/>
    </xf>
    <xf numFmtId="0" fontId="50" fillId="58" borderId="23" xfId="0" applyNumberFormat="1" applyFont="1" applyFill="1" applyBorder="1" applyAlignment="1" applyProtection="1">
      <alignment horizontal="center" vertical="center"/>
    </xf>
    <xf numFmtId="0" fontId="0" fillId="58" borderId="22" xfId="0" applyFont="1" applyFill="1" applyBorder="1" applyAlignment="1" applyProtection="1">
      <alignment vertical="center" wrapText="1"/>
    </xf>
    <xf numFmtId="0" fontId="0" fillId="52" borderId="42" xfId="0" applyFill="1" applyBorder="1" applyAlignment="1" applyProtection="1">
      <alignment horizontal="center" vertical="center"/>
    </xf>
    <xf numFmtId="0" fontId="0" fillId="52" borderId="0" xfId="0" applyFill="1"/>
    <xf numFmtId="0" fontId="50" fillId="58" borderId="22" xfId="0" applyNumberFormat="1" applyFont="1" applyFill="1" applyBorder="1" applyAlignment="1" applyProtection="1">
      <alignment horizontal="center" vertical="center"/>
    </xf>
    <xf numFmtId="1" fontId="85" fillId="58" borderId="27" xfId="616" applyNumberFormat="1" applyFont="1" applyFill="1" applyBorder="1" applyAlignment="1" applyProtection="1">
      <alignment vertical="center"/>
    </xf>
    <xf numFmtId="0" fontId="0" fillId="52" borderId="47" xfId="0" applyFill="1" applyBorder="1" applyProtection="1"/>
    <xf numFmtId="164" fontId="79" fillId="48" borderId="29" xfId="616" applyNumberFormat="1" applyFont="1" applyFill="1" applyBorder="1" applyAlignment="1" applyProtection="1">
      <alignment horizontal="center" vertical="center" wrapText="1"/>
      <protection locked="0"/>
    </xf>
    <xf numFmtId="0" fontId="0" fillId="48" borderId="48" xfId="0" applyFill="1" applyBorder="1" applyAlignment="1" applyProtection="1">
      <alignment vertical="center"/>
      <protection locked="0"/>
    </xf>
    <xf numFmtId="164" fontId="79" fillId="48" borderId="0" xfId="616" applyNumberFormat="1" applyFont="1" applyFill="1" applyBorder="1" applyAlignment="1" applyProtection="1">
      <alignment horizontal="center" vertical="center" wrapText="1"/>
      <protection locked="0"/>
    </xf>
    <xf numFmtId="49" fontId="0" fillId="52" borderId="47" xfId="0" applyNumberFormat="1" applyFill="1" applyBorder="1" applyAlignment="1" applyProtection="1">
      <alignment horizontal="center" vertical="center"/>
    </xf>
    <xf numFmtId="14" fontId="0" fillId="52" borderId="47" xfId="0" applyNumberFormat="1" applyFill="1" applyBorder="1" applyAlignment="1" applyProtection="1">
      <alignment horizontal="center" vertical="center"/>
    </xf>
    <xf numFmtId="49" fontId="46" fillId="52" borderId="27" xfId="616" applyNumberFormat="1" applyFont="1" applyFill="1" applyBorder="1" applyAlignment="1" applyProtection="1">
      <alignment horizontal="center" vertical="center"/>
    </xf>
    <xf numFmtId="14" fontId="46" fillId="52" borderId="27" xfId="616" applyNumberFormat="1" applyFont="1" applyFill="1" applyBorder="1" applyAlignment="1" applyProtection="1">
      <alignment horizontal="center" vertical="center"/>
    </xf>
    <xf numFmtId="49" fontId="46" fillId="58" borderId="27" xfId="616" applyNumberFormat="1" applyFont="1" applyFill="1" applyBorder="1" applyAlignment="1" applyProtection="1">
      <alignment horizontal="center" vertical="center"/>
    </xf>
    <xf numFmtId="14" fontId="46" fillId="58" borderId="27" xfId="616" applyNumberFormat="1" applyFont="1" applyFill="1" applyBorder="1" applyAlignment="1" applyProtection="1">
      <alignment horizontal="center" vertical="center"/>
    </xf>
    <xf numFmtId="0" fontId="167" fillId="52" borderId="43" xfId="0" applyFont="1" applyFill="1" applyBorder="1" applyAlignment="1">
      <alignment horizontal="center" vertical="center" wrapText="1"/>
    </xf>
    <xf numFmtId="0" fontId="167" fillId="52" borderId="44" xfId="0" applyFont="1" applyFill="1" applyBorder="1" applyAlignment="1">
      <alignment horizontal="center" vertical="center" wrapText="1"/>
    </xf>
    <xf numFmtId="0" fontId="146" fillId="0" borderId="16" xfId="0" applyFont="1" applyBorder="1" applyAlignment="1">
      <alignment horizontal="left" wrapText="1"/>
    </xf>
    <xf numFmtId="0" fontId="146" fillId="0" borderId="18" xfId="0" applyFont="1" applyBorder="1" applyAlignment="1">
      <alignment horizontal="left" wrapText="1"/>
    </xf>
    <xf numFmtId="49" fontId="0" fillId="52" borderId="16" xfId="0" applyNumberFormat="1" applyFill="1" applyBorder="1" applyAlignment="1" applyProtection="1">
      <alignment horizontal="center"/>
      <protection locked="0"/>
    </xf>
    <xf numFmtId="49" fontId="0" fillId="52" borderId="14" xfId="0" applyNumberFormat="1" applyFill="1" applyBorder="1" applyAlignment="1" applyProtection="1">
      <alignment horizontal="center"/>
      <protection locked="0"/>
    </xf>
    <xf numFmtId="0" fontId="146" fillId="0" borderId="16" xfId="0" applyFont="1" applyBorder="1" applyAlignment="1">
      <alignment horizontal="left"/>
    </xf>
    <xf numFmtId="0" fontId="146" fillId="0" borderId="18" xfId="0" applyFont="1" applyBorder="1" applyAlignment="1">
      <alignment horizontal="left"/>
    </xf>
    <xf numFmtId="49" fontId="124" fillId="52" borderId="16" xfId="722" applyNumberFormat="1" applyFill="1" applyBorder="1" applyAlignment="1" applyProtection="1">
      <alignment horizontal="center"/>
      <protection locked="0"/>
    </xf>
    <xf numFmtId="14" fontId="0" fillId="52" borderId="16" xfId="0" applyNumberFormat="1" applyFill="1" applyBorder="1" applyAlignment="1" applyProtection="1">
      <alignment horizontal="center"/>
      <protection locked="0"/>
    </xf>
    <xf numFmtId="14" fontId="0" fillId="52" borderId="14" xfId="0" applyNumberFormat="1" applyFill="1" applyBorder="1" applyAlignment="1" applyProtection="1">
      <alignment horizontal="center"/>
      <protection locked="0"/>
    </xf>
    <xf numFmtId="0" fontId="52" fillId="10" borderId="18" xfId="0" applyFont="1" applyFill="1" applyBorder="1" applyAlignment="1" applyProtection="1">
      <alignment horizontal="center" wrapText="1"/>
      <protection locked="0"/>
    </xf>
    <xf numFmtId="0" fontId="52" fillId="10" borderId="14" xfId="0" applyFont="1" applyFill="1" applyBorder="1" applyAlignment="1" applyProtection="1">
      <alignment horizontal="center" wrapText="1"/>
      <protection locked="0"/>
    </xf>
    <xf numFmtId="0" fontId="63" fillId="44" borderId="16" xfId="0" applyFont="1" applyFill="1" applyBorder="1" applyAlignment="1" applyProtection="1">
      <alignment horizontal="center" vertical="center" wrapText="1"/>
    </xf>
    <xf numFmtId="0" fontId="63" fillId="44" borderId="18" xfId="0" applyFont="1" applyFill="1" applyBorder="1" applyAlignment="1" applyProtection="1">
      <alignment horizontal="center" vertical="center" wrapText="1"/>
    </xf>
    <xf numFmtId="0" fontId="159" fillId="0" borderId="16" xfId="0" applyFont="1" applyBorder="1" applyAlignment="1">
      <alignment horizontal="center"/>
    </xf>
    <xf numFmtId="0" fontId="159" fillId="0" borderId="18" xfId="0" applyFont="1" applyBorder="1" applyAlignment="1">
      <alignment horizontal="center"/>
    </xf>
    <xf numFmtId="0" fontId="159" fillId="0" borderId="14" xfId="0" applyFont="1" applyBorder="1" applyAlignment="1">
      <alignment horizontal="center"/>
    </xf>
    <xf numFmtId="0" fontId="127" fillId="0" borderId="31" xfId="0" applyFont="1" applyBorder="1" applyAlignment="1">
      <alignment horizontal="left" vertical="center" wrapText="1"/>
    </xf>
    <xf numFmtId="0" fontId="127" fillId="0" borderId="0" xfId="0" applyFont="1" applyAlignment="1">
      <alignment horizontal="left" vertical="center" wrapText="1"/>
    </xf>
    <xf numFmtId="0" fontId="34" fillId="50" borderId="0" xfId="0" applyFont="1" applyFill="1" applyAlignment="1">
      <alignment horizontal="left" vertical="center" wrapText="1"/>
    </xf>
    <xf numFmtId="0" fontId="69" fillId="0" borderId="0" xfId="761" applyFont="1" applyAlignment="1">
      <alignment horizontal="left" wrapText="1"/>
    </xf>
    <xf numFmtId="0" fontId="93" fillId="51" borderId="0" xfId="761" applyFont="1" applyFill="1" applyAlignment="1">
      <alignment horizontal="left" vertical="center" wrapText="1"/>
    </xf>
    <xf numFmtId="0" fontId="68" fillId="0" borderId="0" xfId="761" applyFont="1" applyAlignment="1">
      <alignment horizontal="center" vertical="center"/>
    </xf>
    <xf numFmtId="0" fontId="73" fillId="51" borderId="0" xfId="761" applyFont="1" applyFill="1" applyAlignment="1">
      <alignment horizontal="left" wrapText="1"/>
    </xf>
    <xf numFmtId="0" fontId="124" fillId="56" borderId="0" xfId="722" applyFill="1"/>
  </cellXfs>
  <cellStyles count="5647">
    <cellStyle name="20% - Accent1 2" xfId="1" xr:uid="{00000000-0005-0000-0000-000000000000}"/>
    <cellStyle name="20% - Accent1 2 2" xfId="1247" xr:uid="{00000000-0005-0000-0000-000000000000}"/>
    <cellStyle name="20% - Accent2 2" xfId="2" xr:uid="{00000000-0005-0000-0000-000001000000}"/>
    <cellStyle name="20% - Accent2 2 2" xfId="1248" xr:uid="{00000000-0005-0000-0000-000001000000}"/>
    <cellStyle name="20% - Accent3 2" xfId="3" xr:uid="{00000000-0005-0000-0000-000002000000}"/>
    <cellStyle name="20% - Accent3 2 2" xfId="1249" xr:uid="{00000000-0005-0000-0000-000002000000}"/>
    <cellStyle name="20% - Accent4 2" xfId="4" xr:uid="{00000000-0005-0000-0000-000003000000}"/>
    <cellStyle name="20% - Accent4 2 2" xfId="1250" xr:uid="{00000000-0005-0000-0000-000003000000}"/>
    <cellStyle name="20% - Accent5 2" xfId="5" xr:uid="{00000000-0005-0000-0000-000004000000}"/>
    <cellStyle name="20% - Accent5 2 2" xfId="1251" xr:uid="{00000000-0005-0000-0000-000004000000}"/>
    <cellStyle name="20% - Accent6 2" xfId="6" xr:uid="{00000000-0005-0000-0000-000005000000}"/>
    <cellStyle name="20% - Accent6 2 2" xfId="1252" xr:uid="{00000000-0005-0000-0000-000005000000}"/>
    <cellStyle name="40% - Accent1 2" xfId="7" xr:uid="{00000000-0005-0000-0000-000006000000}"/>
    <cellStyle name="40% - Accent1 2 2" xfId="1253" xr:uid="{00000000-0005-0000-0000-000006000000}"/>
    <cellStyle name="40% - Accent2 2" xfId="8" xr:uid="{00000000-0005-0000-0000-000007000000}"/>
    <cellStyle name="40% - Accent2 2 2" xfId="1254" xr:uid="{00000000-0005-0000-0000-000007000000}"/>
    <cellStyle name="40% - Accent3 2" xfId="9" xr:uid="{00000000-0005-0000-0000-000008000000}"/>
    <cellStyle name="40% - Accent3 2 2" xfId="1255" xr:uid="{00000000-0005-0000-0000-000008000000}"/>
    <cellStyle name="40% - Accent4 2" xfId="10" xr:uid="{00000000-0005-0000-0000-000009000000}"/>
    <cellStyle name="40% - Accent4 2 2" xfId="1256" xr:uid="{00000000-0005-0000-0000-000009000000}"/>
    <cellStyle name="40% - Accent5 2" xfId="11" xr:uid="{00000000-0005-0000-0000-00000A000000}"/>
    <cellStyle name="40% - Accent5 2 2" xfId="1257" xr:uid="{00000000-0005-0000-0000-00000A000000}"/>
    <cellStyle name="40% - Accent6 2" xfId="12" xr:uid="{00000000-0005-0000-0000-00000B000000}"/>
    <cellStyle name="40% - Accent6 2 2" xfId="1258" xr:uid="{00000000-0005-0000-0000-00000B000000}"/>
    <cellStyle name="60% - Accent1 2" xfId="13" xr:uid="{00000000-0005-0000-0000-00000C000000}"/>
    <cellStyle name="60% - Accent1 2 2" xfId="1259" xr:uid="{00000000-0005-0000-0000-00000C000000}"/>
    <cellStyle name="60% - Accent2 2" xfId="14" xr:uid="{00000000-0005-0000-0000-00000D000000}"/>
    <cellStyle name="60% - Accent2 2 2" xfId="1260" xr:uid="{00000000-0005-0000-0000-00000D000000}"/>
    <cellStyle name="60% - Accent3 2" xfId="15" xr:uid="{00000000-0005-0000-0000-00000E000000}"/>
    <cellStyle name="60% - Accent3 2 2" xfId="1261" xr:uid="{00000000-0005-0000-0000-00000E000000}"/>
    <cellStyle name="60% - Accent4 2" xfId="16" xr:uid="{00000000-0005-0000-0000-00000F000000}"/>
    <cellStyle name="60% - Accent4 2 2" xfId="1262" xr:uid="{00000000-0005-0000-0000-00000F000000}"/>
    <cellStyle name="60% - Accent5 2" xfId="17" xr:uid="{00000000-0005-0000-0000-000010000000}"/>
    <cellStyle name="60% - Accent5 2 2" xfId="1263" xr:uid="{00000000-0005-0000-0000-000010000000}"/>
    <cellStyle name="60% - Accent6 2" xfId="18" xr:uid="{00000000-0005-0000-0000-000011000000}"/>
    <cellStyle name="60% - Accent6 2 2" xfId="1264" xr:uid="{00000000-0005-0000-0000-000011000000}"/>
    <cellStyle name="Accent1 - 20%" xfId="19" xr:uid="{00000000-0005-0000-0000-000012000000}"/>
    <cellStyle name="Accent1 - 20% 2" xfId="20" xr:uid="{00000000-0005-0000-0000-000013000000}"/>
    <cellStyle name="Accent1 - 20% 2 2" xfId="21" xr:uid="{00000000-0005-0000-0000-000014000000}"/>
    <cellStyle name="Accent1 - 20% 2 3" xfId="22" xr:uid="{00000000-0005-0000-0000-000015000000}"/>
    <cellStyle name="Accent1 - 20% 2 3 2" xfId="1265" xr:uid="{00000000-0005-0000-0000-000015000000}"/>
    <cellStyle name="Accent1 - 40%" xfId="23" xr:uid="{00000000-0005-0000-0000-000016000000}"/>
    <cellStyle name="Accent1 - 40% 2" xfId="24" xr:uid="{00000000-0005-0000-0000-000017000000}"/>
    <cellStyle name="Accent1 - 40% 2 2" xfId="25" xr:uid="{00000000-0005-0000-0000-000018000000}"/>
    <cellStyle name="Accent1 - 40% 2 3" xfId="26" xr:uid="{00000000-0005-0000-0000-000019000000}"/>
    <cellStyle name="Accent1 - 40% 2 3 2" xfId="1266" xr:uid="{00000000-0005-0000-0000-000019000000}"/>
    <cellStyle name="Accent1 - 60%" xfId="27" xr:uid="{00000000-0005-0000-0000-00001A000000}"/>
    <cellStyle name="Accent1 - 60% 2" xfId="28" xr:uid="{00000000-0005-0000-0000-00001B000000}"/>
    <cellStyle name="Accent1 - 60% 2 2" xfId="1267" xr:uid="{00000000-0005-0000-0000-00001B000000}"/>
    <cellStyle name="Accent1 10" xfId="29" xr:uid="{00000000-0005-0000-0000-00001C000000}"/>
    <cellStyle name="Accent1 10 2" xfId="30" xr:uid="{00000000-0005-0000-0000-00001D000000}"/>
    <cellStyle name="Accent1 10 2 2" xfId="1268" xr:uid="{00000000-0005-0000-0000-00001D000000}"/>
    <cellStyle name="Accent1 11" xfId="31" xr:uid="{00000000-0005-0000-0000-00001E000000}"/>
    <cellStyle name="Accent1 11 2" xfId="32" xr:uid="{00000000-0005-0000-0000-00001F000000}"/>
    <cellStyle name="Accent1 11 2 2" xfId="1269" xr:uid="{00000000-0005-0000-0000-00001F000000}"/>
    <cellStyle name="Accent1 12" xfId="33" xr:uid="{00000000-0005-0000-0000-000020000000}"/>
    <cellStyle name="Accent1 12 2" xfId="34" xr:uid="{00000000-0005-0000-0000-000021000000}"/>
    <cellStyle name="Accent1 12 2 2" xfId="1270" xr:uid="{00000000-0005-0000-0000-000021000000}"/>
    <cellStyle name="Accent1 13" xfId="35" xr:uid="{00000000-0005-0000-0000-000022000000}"/>
    <cellStyle name="Accent1 13 2" xfId="36" xr:uid="{00000000-0005-0000-0000-000023000000}"/>
    <cellStyle name="Accent1 13 2 2" xfId="1271" xr:uid="{00000000-0005-0000-0000-000023000000}"/>
    <cellStyle name="Accent1 14" xfId="37" xr:uid="{00000000-0005-0000-0000-000024000000}"/>
    <cellStyle name="Accent1 14 2" xfId="38" xr:uid="{00000000-0005-0000-0000-000025000000}"/>
    <cellStyle name="Accent1 14 2 2" xfId="1272" xr:uid="{00000000-0005-0000-0000-000025000000}"/>
    <cellStyle name="Accent1 15" xfId="39" xr:uid="{00000000-0005-0000-0000-000026000000}"/>
    <cellStyle name="Accent1 15 2" xfId="40" xr:uid="{00000000-0005-0000-0000-000027000000}"/>
    <cellStyle name="Accent1 15 2 2" xfId="1273" xr:uid="{00000000-0005-0000-0000-000027000000}"/>
    <cellStyle name="Accent1 16" xfId="41" xr:uid="{00000000-0005-0000-0000-000028000000}"/>
    <cellStyle name="Accent1 16 2" xfId="42" xr:uid="{00000000-0005-0000-0000-000029000000}"/>
    <cellStyle name="Accent1 16 2 2" xfId="1274" xr:uid="{00000000-0005-0000-0000-000029000000}"/>
    <cellStyle name="Accent1 17" xfId="43" xr:uid="{00000000-0005-0000-0000-00002A000000}"/>
    <cellStyle name="Accent1 17 2" xfId="44" xr:uid="{00000000-0005-0000-0000-00002B000000}"/>
    <cellStyle name="Accent1 17 2 2" xfId="1275" xr:uid="{00000000-0005-0000-0000-00002B000000}"/>
    <cellStyle name="Accent1 18" xfId="45" xr:uid="{00000000-0005-0000-0000-00002C000000}"/>
    <cellStyle name="Accent1 18 2" xfId="46" xr:uid="{00000000-0005-0000-0000-00002D000000}"/>
    <cellStyle name="Accent1 18 2 2" xfId="1276" xr:uid="{00000000-0005-0000-0000-00002D000000}"/>
    <cellStyle name="Accent1 19" xfId="47" xr:uid="{00000000-0005-0000-0000-00002E000000}"/>
    <cellStyle name="Accent1 19 2" xfId="48" xr:uid="{00000000-0005-0000-0000-00002F000000}"/>
    <cellStyle name="Accent1 19 2 2" xfId="1277" xr:uid="{00000000-0005-0000-0000-00002F000000}"/>
    <cellStyle name="Accent1 2" xfId="49" xr:uid="{00000000-0005-0000-0000-000030000000}"/>
    <cellStyle name="Accent1 2 2" xfId="50" xr:uid="{00000000-0005-0000-0000-000031000000}"/>
    <cellStyle name="Accent1 2 2 2" xfId="1278" xr:uid="{00000000-0005-0000-0000-000031000000}"/>
    <cellStyle name="Accent1 20" xfId="51" xr:uid="{00000000-0005-0000-0000-000032000000}"/>
    <cellStyle name="Accent1 20 2" xfId="52" xr:uid="{00000000-0005-0000-0000-000033000000}"/>
    <cellStyle name="Accent1 20 2 2" xfId="1279" xr:uid="{00000000-0005-0000-0000-000033000000}"/>
    <cellStyle name="Accent1 21" xfId="53" xr:uid="{00000000-0005-0000-0000-000034000000}"/>
    <cellStyle name="Accent1 21 2" xfId="54" xr:uid="{00000000-0005-0000-0000-000035000000}"/>
    <cellStyle name="Accent1 21 2 2" xfId="1280" xr:uid="{00000000-0005-0000-0000-000035000000}"/>
    <cellStyle name="Accent1 22" xfId="55" xr:uid="{00000000-0005-0000-0000-000036000000}"/>
    <cellStyle name="Accent1 22 2" xfId="56" xr:uid="{00000000-0005-0000-0000-000037000000}"/>
    <cellStyle name="Accent1 22 2 2" xfId="1281" xr:uid="{00000000-0005-0000-0000-000037000000}"/>
    <cellStyle name="Accent1 23" xfId="57" xr:uid="{00000000-0005-0000-0000-000038000000}"/>
    <cellStyle name="Accent1 23 2" xfId="58" xr:uid="{00000000-0005-0000-0000-000039000000}"/>
    <cellStyle name="Accent1 23 2 2" xfId="1282" xr:uid="{00000000-0005-0000-0000-000039000000}"/>
    <cellStyle name="Accent1 24" xfId="59" xr:uid="{00000000-0005-0000-0000-00003A000000}"/>
    <cellStyle name="Accent1 24 2" xfId="60" xr:uid="{00000000-0005-0000-0000-00003B000000}"/>
    <cellStyle name="Accent1 24 2 2" xfId="1283" xr:uid="{00000000-0005-0000-0000-00003B000000}"/>
    <cellStyle name="Accent1 25" xfId="61" xr:uid="{00000000-0005-0000-0000-00003C000000}"/>
    <cellStyle name="Accent1 25 2" xfId="62" xr:uid="{00000000-0005-0000-0000-00003D000000}"/>
    <cellStyle name="Accent1 25 2 2" xfId="1284" xr:uid="{00000000-0005-0000-0000-00003D000000}"/>
    <cellStyle name="Accent1 26" xfId="63" xr:uid="{00000000-0005-0000-0000-00003E000000}"/>
    <cellStyle name="Accent1 26 2" xfId="64" xr:uid="{00000000-0005-0000-0000-00003F000000}"/>
    <cellStyle name="Accent1 26 2 2" xfId="1285" xr:uid="{00000000-0005-0000-0000-00003F000000}"/>
    <cellStyle name="Accent1 27" xfId="65" xr:uid="{00000000-0005-0000-0000-000040000000}"/>
    <cellStyle name="Accent1 27 2" xfId="66" xr:uid="{00000000-0005-0000-0000-000041000000}"/>
    <cellStyle name="Accent1 27 2 2" xfId="1287" xr:uid="{00000000-0005-0000-0000-000041000000}"/>
    <cellStyle name="Accent1 27 3" xfId="67" xr:uid="{00000000-0005-0000-0000-000042000000}"/>
    <cellStyle name="Accent1 27 4" xfId="68" xr:uid="{00000000-0005-0000-0000-000043000000}"/>
    <cellStyle name="Accent1 27 4 2" xfId="1286" xr:uid="{00000000-0005-0000-0000-000043000000}"/>
    <cellStyle name="Accent1 28" xfId="69" xr:uid="{00000000-0005-0000-0000-000044000000}"/>
    <cellStyle name="Accent1 28 2" xfId="70" xr:uid="{00000000-0005-0000-0000-000045000000}"/>
    <cellStyle name="Accent1 28 2 2" xfId="1289" xr:uid="{00000000-0005-0000-0000-000045000000}"/>
    <cellStyle name="Accent1 28 3" xfId="71" xr:uid="{00000000-0005-0000-0000-000046000000}"/>
    <cellStyle name="Accent1 28 4" xfId="72" xr:uid="{00000000-0005-0000-0000-000047000000}"/>
    <cellStyle name="Accent1 28 4 2" xfId="1288" xr:uid="{00000000-0005-0000-0000-000047000000}"/>
    <cellStyle name="Accent1 29" xfId="73" xr:uid="{00000000-0005-0000-0000-000048000000}"/>
    <cellStyle name="Accent1 29 2" xfId="74" xr:uid="{00000000-0005-0000-0000-000049000000}"/>
    <cellStyle name="Accent1 29 2 2" xfId="1291" xr:uid="{00000000-0005-0000-0000-000049000000}"/>
    <cellStyle name="Accent1 29 3" xfId="75" xr:uid="{00000000-0005-0000-0000-00004A000000}"/>
    <cellStyle name="Accent1 29 4" xfId="76" xr:uid="{00000000-0005-0000-0000-00004B000000}"/>
    <cellStyle name="Accent1 29 4 2" xfId="1290" xr:uid="{00000000-0005-0000-0000-00004B000000}"/>
    <cellStyle name="Accent1 3" xfId="77" xr:uid="{00000000-0005-0000-0000-00004C000000}"/>
    <cellStyle name="Accent1 3 2" xfId="78" xr:uid="{00000000-0005-0000-0000-00004D000000}"/>
    <cellStyle name="Accent1 3 2 2" xfId="1292" xr:uid="{00000000-0005-0000-0000-00004D000000}"/>
    <cellStyle name="Accent1 30" xfId="79" xr:uid="{00000000-0005-0000-0000-00004E000000}"/>
    <cellStyle name="Accent1 30 2" xfId="80" xr:uid="{00000000-0005-0000-0000-00004F000000}"/>
    <cellStyle name="Accent1 30 3" xfId="81" xr:uid="{00000000-0005-0000-0000-000050000000}"/>
    <cellStyle name="Accent1 30 3 2" xfId="1293" xr:uid="{00000000-0005-0000-0000-000050000000}"/>
    <cellStyle name="Accent1 31" xfId="82" xr:uid="{00000000-0005-0000-0000-000051000000}"/>
    <cellStyle name="Accent1 31 2" xfId="83" xr:uid="{00000000-0005-0000-0000-000052000000}"/>
    <cellStyle name="Accent1 31 3" xfId="84" xr:uid="{00000000-0005-0000-0000-000053000000}"/>
    <cellStyle name="Accent1 31 3 2" xfId="1294" xr:uid="{00000000-0005-0000-0000-000053000000}"/>
    <cellStyle name="Accent1 32" xfId="85" xr:uid="{00000000-0005-0000-0000-000054000000}"/>
    <cellStyle name="Accent1 32 2" xfId="86" xr:uid="{00000000-0005-0000-0000-000055000000}"/>
    <cellStyle name="Accent1 32 3" xfId="87" xr:uid="{00000000-0005-0000-0000-000056000000}"/>
    <cellStyle name="Accent1 32 3 2" xfId="1295" xr:uid="{00000000-0005-0000-0000-000056000000}"/>
    <cellStyle name="Accent1 33" xfId="88" xr:uid="{00000000-0005-0000-0000-000057000000}"/>
    <cellStyle name="Accent1 34" xfId="89" xr:uid="{00000000-0005-0000-0000-000058000000}"/>
    <cellStyle name="Accent1 35" xfId="90" xr:uid="{00000000-0005-0000-0000-000059000000}"/>
    <cellStyle name="Accent1 36" xfId="91" xr:uid="{00000000-0005-0000-0000-00005A000000}"/>
    <cellStyle name="Accent1 37" xfId="92" xr:uid="{00000000-0005-0000-0000-00005B000000}"/>
    <cellStyle name="Accent1 38" xfId="93" xr:uid="{00000000-0005-0000-0000-00005C000000}"/>
    <cellStyle name="Accent1 39" xfId="94" xr:uid="{00000000-0005-0000-0000-00005D000000}"/>
    <cellStyle name="Accent1 4" xfId="95" xr:uid="{00000000-0005-0000-0000-00005E000000}"/>
    <cellStyle name="Accent1 4 2" xfId="96" xr:uid="{00000000-0005-0000-0000-00005F000000}"/>
    <cellStyle name="Accent1 4 2 2" xfId="1296" xr:uid="{00000000-0005-0000-0000-00005F000000}"/>
    <cellStyle name="Accent1 40" xfId="97" xr:uid="{00000000-0005-0000-0000-000060000000}"/>
    <cellStyle name="Accent1 41" xfId="98" xr:uid="{00000000-0005-0000-0000-000061000000}"/>
    <cellStyle name="Accent1 42" xfId="99" xr:uid="{00000000-0005-0000-0000-000062000000}"/>
    <cellStyle name="Accent1 43" xfId="100" xr:uid="{00000000-0005-0000-0000-000063000000}"/>
    <cellStyle name="Accent1 44" xfId="101" xr:uid="{00000000-0005-0000-0000-000064000000}"/>
    <cellStyle name="Accent1 45" xfId="102" xr:uid="{00000000-0005-0000-0000-000065000000}"/>
    <cellStyle name="Accent1 46" xfId="103" xr:uid="{00000000-0005-0000-0000-000066000000}"/>
    <cellStyle name="Accent1 47" xfId="104" xr:uid="{00000000-0005-0000-0000-000067000000}"/>
    <cellStyle name="Accent1 48" xfId="105" xr:uid="{00000000-0005-0000-0000-000068000000}"/>
    <cellStyle name="Accent1 49" xfId="1599" xr:uid="{00000000-0005-0000-0000-0000DF030000}"/>
    <cellStyle name="Accent1 5" xfId="106" xr:uid="{00000000-0005-0000-0000-000069000000}"/>
    <cellStyle name="Accent1 5 2" xfId="107" xr:uid="{00000000-0005-0000-0000-00006A000000}"/>
    <cellStyle name="Accent1 5 2 2" xfId="1297" xr:uid="{00000000-0005-0000-0000-00006A000000}"/>
    <cellStyle name="Accent1 50" xfId="1612" xr:uid="{00000000-0005-0000-0000-0000E7030000}"/>
    <cellStyle name="Accent1 51" xfId="1613" xr:uid="{211E08AE-C7DB-4077-8543-402D091E3C1E}"/>
    <cellStyle name="Accent1 52" xfId="1614" xr:uid="{8794B891-A179-4D76-8242-750F6D324187}"/>
    <cellStyle name="Accent1 53" xfId="1615" xr:uid="{9B9A2D6B-1D6C-461E-8856-D34AB037039A}"/>
    <cellStyle name="Accent1 54" xfId="1616" xr:uid="{40301C7A-532B-44C6-A630-BBAB992044C6}"/>
    <cellStyle name="Accent1 55" xfId="1617" xr:uid="{E555F729-D27A-4569-AF2B-7891FF2484F5}"/>
    <cellStyle name="Accent1 56" xfId="1618" xr:uid="{EE3F99F9-C5BC-421E-8E8F-8415FCAE3BF7}"/>
    <cellStyle name="Accent1 57" xfId="1619" xr:uid="{36E7732D-D0C7-4A5E-B351-A251D579167E}"/>
    <cellStyle name="Accent1 58" xfId="1620" xr:uid="{9F40B0AE-660B-4701-AA62-36720F976106}"/>
    <cellStyle name="Accent1 59" xfId="1621" xr:uid="{59502BEB-DBB5-451C-A2C7-CA63EBD3A2E0}"/>
    <cellStyle name="Accent1 6" xfId="108" xr:uid="{00000000-0005-0000-0000-00006B000000}"/>
    <cellStyle name="Accent1 6 2" xfId="109" xr:uid="{00000000-0005-0000-0000-00006C000000}"/>
    <cellStyle name="Accent1 6 2 2" xfId="1298" xr:uid="{00000000-0005-0000-0000-00006C000000}"/>
    <cellStyle name="Accent1 60" xfId="1622" xr:uid="{4A9E3835-46E7-457B-8684-694F62EC4F5E}"/>
    <cellStyle name="Accent1 61" xfId="1623" xr:uid="{76D38EA9-D6F1-4780-A211-30107BAE651A}"/>
    <cellStyle name="Accent1 62" xfId="1624" xr:uid="{BE1AD564-1F36-4AB0-8B24-DA3B4985D7A1}"/>
    <cellStyle name="Accent1 63" xfId="1625" xr:uid="{689ED75C-7E16-4D31-AC09-1389B8EE52E9}"/>
    <cellStyle name="Accent1 64" xfId="1626" xr:uid="{ABBD07DD-FBBD-4428-B823-8661A9F55DEF}"/>
    <cellStyle name="Accent1 65" xfId="1627" xr:uid="{02FF35C0-F0BC-4DDE-A408-6D35181B50D9}"/>
    <cellStyle name="Accent1 66" xfId="1628" xr:uid="{B7B102C5-243B-436B-A5BC-44888C0F390C}"/>
    <cellStyle name="Accent1 67" xfId="1629" xr:uid="{B79CA3BD-B92A-4AC4-A895-E7849C2F52D4}"/>
    <cellStyle name="Accent1 68" xfId="1630" xr:uid="{02AA6377-4C4A-4086-8229-2E8873BEB5A1}"/>
    <cellStyle name="Accent1 7" xfId="110" xr:uid="{00000000-0005-0000-0000-00006D000000}"/>
    <cellStyle name="Accent1 7 2" xfId="111" xr:uid="{00000000-0005-0000-0000-00006E000000}"/>
    <cellStyle name="Accent1 7 2 2" xfId="1299" xr:uid="{00000000-0005-0000-0000-00006E000000}"/>
    <cellStyle name="Accent1 8" xfId="112" xr:uid="{00000000-0005-0000-0000-00006F000000}"/>
    <cellStyle name="Accent1 8 2" xfId="113" xr:uid="{00000000-0005-0000-0000-000070000000}"/>
    <cellStyle name="Accent1 8 2 2" xfId="1300" xr:uid="{00000000-0005-0000-0000-000070000000}"/>
    <cellStyle name="Accent1 9" xfId="114" xr:uid="{00000000-0005-0000-0000-000071000000}"/>
    <cellStyle name="Accent1 9 2" xfId="115" xr:uid="{00000000-0005-0000-0000-000072000000}"/>
    <cellStyle name="Accent1 9 2 2" xfId="1301" xr:uid="{00000000-0005-0000-0000-000072000000}"/>
    <cellStyle name="Accent2 - 20%" xfId="116" xr:uid="{00000000-0005-0000-0000-000073000000}"/>
    <cellStyle name="Accent2 - 20% 2" xfId="117" xr:uid="{00000000-0005-0000-0000-000074000000}"/>
    <cellStyle name="Accent2 - 20% 2 2" xfId="118" xr:uid="{00000000-0005-0000-0000-000075000000}"/>
    <cellStyle name="Accent2 - 20% 2 3" xfId="119" xr:uid="{00000000-0005-0000-0000-000076000000}"/>
    <cellStyle name="Accent2 - 20% 2 3 2" xfId="1302" xr:uid="{00000000-0005-0000-0000-000076000000}"/>
    <cellStyle name="Accent2 - 40%" xfId="120" xr:uid="{00000000-0005-0000-0000-000077000000}"/>
    <cellStyle name="Accent2 - 40% 2" xfId="121" xr:uid="{00000000-0005-0000-0000-000078000000}"/>
    <cellStyle name="Accent2 - 40% 2 2" xfId="122" xr:uid="{00000000-0005-0000-0000-000079000000}"/>
    <cellStyle name="Accent2 - 40% 2 3" xfId="123" xr:uid="{00000000-0005-0000-0000-00007A000000}"/>
    <cellStyle name="Accent2 - 40% 2 3 2" xfId="1303" xr:uid="{00000000-0005-0000-0000-00007A000000}"/>
    <cellStyle name="Accent2 - 60%" xfId="124" xr:uid="{00000000-0005-0000-0000-00007B000000}"/>
    <cellStyle name="Accent2 - 60% 2" xfId="125" xr:uid="{00000000-0005-0000-0000-00007C000000}"/>
    <cellStyle name="Accent2 - 60% 2 2" xfId="1304" xr:uid="{00000000-0005-0000-0000-00007C000000}"/>
    <cellStyle name="Accent2 10" xfId="126" xr:uid="{00000000-0005-0000-0000-00007D000000}"/>
    <cellStyle name="Accent2 10 2" xfId="127" xr:uid="{00000000-0005-0000-0000-00007E000000}"/>
    <cellStyle name="Accent2 10 2 2" xfId="1305" xr:uid="{00000000-0005-0000-0000-00007E000000}"/>
    <cellStyle name="Accent2 11" xfId="128" xr:uid="{00000000-0005-0000-0000-00007F000000}"/>
    <cellStyle name="Accent2 11 2" xfId="129" xr:uid="{00000000-0005-0000-0000-000080000000}"/>
    <cellStyle name="Accent2 11 2 2" xfId="1306" xr:uid="{00000000-0005-0000-0000-000080000000}"/>
    <cellStyle name="Accent2 12" xfId="130" xr:uid="{00000000-0005-0000-0000-000081000000}"/>
    <cellStyle name="Accent2 12 2" xfId="131" xr:uid="{00000000-0005-0000-0000-000082000000}"/>
    <cellStyle name="Accent2 12 2 2" xfId="1307" xr:uid="{00000000-0005-0000-0000-000082000000}"/>
    <cellStyle name="Accent2 13" xfId="132" xr:uid="{00000000-0005-0000-0000-000083000000}"/>
    <cellStyle name="Accent2 13 2" xfId="133" xr:uid="{00000000-0005-0000-0000-000084000000}"/>
    <cellStyle name="Accent2 13 2 2" xfId="1308" xr:uid="{00000000-0005-0000-0000-000084000000}"/>
    <cellStyle name="Accent2 14" xfId="134" xr:uid="{00000000-0005-0000-0000-000085000000}"/>
    <cellStyle name="Accent2 14 2" xfId="135" xr:uid="{00000000-0005-0000-0000-000086000000}"/>
    <cellStyle name="Accent2 14 2 2" xfId="1309" xr:uid="{00000000-0005-0000-0000-000086000000}"/>
    <cellStyle name="Accent2 15" xfId="136" xr:uid="{00000000-0005-0000-0000-000087000000}"/>
    <cellStyle name="Accent2 15 2" xfId="137" xr:uid="{00000000-0005-0000-0000-000088000000}"/>
    <cellStyle name="Accent2 15 2 2" xfId="1310" xr:uid="{00000000-0005-0000-0000-000088000000}"/>
    <cellStyle name="Accent2 16" xfId="138" xr:uid="{00000000-0005-0000-0000-000089000000}"/>
    <cellStyle name="Accent2 16 2" xfId="139" xr:uid="{00000000-0005-0000-0000-00008A000000}"/>
    <cellStyle name="Accent2 16 2 2" xfId="1311" xr:uid="{00000000-0005-0000-0000-00008A000000}"/>
    <cellStyle name="Accent2 17" xfId="140" xr:uid="{00000000-0005-0000-0000-00008B000000}"/>
    <cellStyle name="Accent2 17 2" xfId="141" xr:uid="{00000000-0005-0000-0000-00008C000000}"/>
    <cellStyle name="Accent2 17 2 2" xfId="1312" xr:uid="{00000000-0005-0000-0000-00008C000000}"/>
    <cellStyle name="Accent2 18" xfId="142" xr:uid="{00000000-0005-0000-0000-00008D000000}"/>
    <cellStyle name="Accent2 18 2" xfId="143" xr:uid="{00000000-0005-0000-0000-00008E000000}"/>
    <cellStyle name="Accent2 18 2 2" xfId="1313" xr:uid="{00000000-0005-0000-0000-00008E000000}"/>
    <cellStyle name="Accent2 19" xfId="144" xr:uid="{00000000-0005-0000-0000-00008F000000}"/>
    <cellStyle name="Accent2 19 2" xfId="145" xr:uid="{00000000-0005-0000-0000-000090000000}"/>
    <cellStyle name="Accent2 19 2 2" xfId="1314" xr:uid="{00000000-0005-0000-0000-000090000000}"/>
    <cellStyle name="Accent2 2" xfId="146" xr:uid="{00000000-0005-0000-0000-000091000000}"/>
    <cellStyle name="Accent2 2 2" xfId="147" xr:uid="{00000000-0005-0000-0000-000092000000}"/>
    <cellStyle name="Accent2 2 2 2" xfId="1315" xr:uid="{00000000-0005-0000-0000-000092000000}"/>
    <cellStyle name="Accent2 20" xfId="148" xr:uid="{00000000-0005-0000-0000-000093000000}"/>
    <cellStyle name="Accent2 20 2" xfId="149" xr:uid="{00000000-0005-0000-0000-000094000000}"/>
    <cellStyle name="Accent2 20 2 2" xfId="1316" xr:uid="{00000000-0005-0000-0000-000094000000}"/>
    <cellStyle name="Accent2 21" xfId="150" xr:uid="{00000000-0005-0000-0000-000095000000}"/>
    <cellStyle name="Accent2 21 2" xfId="151" xr:uid="{00000000-0005-0000-0000-000096000000}"/>
    <cellStyle name="Accent2 21 2 2" xfId="1317" xr:uid="{00000000-0005-0000-0000-000096000000}"/>
    <cellStyle name="Accent2 22" xfId="152" xr:uid="{00000000-0005-0000-0000-000097000000}"/>
    <cellStyle name="Accent2 22 2" xfId="153" xr:uid="{00000000-0005-0000-0000-000098000000}"/>
    <cellStyle name="Accent2 22 2 2" xfId="1318" xr:uid="{00000000-0005-0000-0000-000098000000}"/>
    <cellStyle name="Accent2 23" xfId="154" xr:uid="{00000000-0005-0000-0000-000099000000}"/>
    <cellStyle name="Accent2 23 2" xfId="155" xr:uid="{00000000-0005-0000-0000-00009A000000}"/>
    <cellStyle name="Accent2 23 2 2" xfId="1319" xr:uid="{00000000-0005-0000-0000-00009A000000}"/>
    <cellStyle name="Accent2 24" xfId="156" xr:uid="{00000000-0005-0000-0000-00009B000000}"/>
    <cellStyle name="Accent2 24 2" xfId="157" xr:uid="{00000000-0005-0000-0000-00009C000000}"/>
    <cellStyle name="Accent2 24 2 2" xfId="1320" xr:uid="{00000000-0005-0000-0000-00009C000000}"/>
    <cellStyle name="Accent2 25" xfId="158" xr:uid="{00000000-0005-0000-0000-00009D000000}"/>
    <cellStyle name="Accent2 25 2" xfId="159" xr:uid="{00000000-0005-0000-0000-00009E000000}"/>
    <cellStyle name="Accent2 25 2 2" xfId="1321" xr:uid="{00000000-0005-0000-0000-00009E000000}"/>
    <cellStyle name="Accent2 26" xfId="160" xr:uid="{00000000-0005-0000-0000-00009F000000}"/>
    <cellStyle name="Accent2 26 2" xfId="161" xr:uid="{00000000-0005-0000-0000-0000A0000000}"/>
    <cellStyle name="Accent2 26 2 2" xfId="1322" xr:uid="{00000000-0005-0000-0000-0000A0000000}"/>
    <cellStyle name="Accent2 27" xfId="162" xr:uid="{00000000-0005-0000-0000-0000A1000000}"/>
    <cellStyle name="Accent2 27 2" xfId="163" xr:uid="{00000000-0005-0000-0000-0000A2000000}"/>
    <cellStyle name="Accent2 27 2 2" xfId="1324" xr:uid="{00000000-0005-0000-0000-0000A2000000}"/>
    <cellStyle name="Accent2 27 3" xfId="164" xr:uid="{00000000-0005-0000-0000-0000A3000000}"/>
    <cellStyle name="Accent2 27 4" xfId="165" xr:uid="{00000000-0005-0000-0000-0000A4000000}"/>
    <cellStyle name="Accent2 27 4 2" xfId="1323" xr:uid="{00000000-0005-0000-0000-0000A4000000}"/>
    <cellStyle name="Accent2 28" xfId="166" xr:uid="{00000000-0005-0000-0000-0000A5000000}"/>
    <cellStyle name="Accent2 28 2" xfId="167" xr:uid="{00000000-0005-0000-0000-0000A6000000}"/>
    <cellStyle name="Accent2 28 2 2" xfId="1326" xr:uid="{00000000-0005-0000-0000-0000A6000000}"/>
    <cellStyle name="Accent2 28 3" xfId="168" xr:uid="{00000000-0005-0000-0000-0000A7000000}"/>
    <cellStyle name="Accent2 28 4" xfId="169" xr:uid="{00000000-0005-0000-0000-0000A8000000}"/>
    <cellStyle name="Accent2 28 4 2" xfId="1325" xr:uid="{00000000-0005-0000-0000-0000A8000000}"/>
    <cellStyle name="Accent2 29" xfId="170" xr:uid="{00000000-0005-0000-0000-0000A9000000}"/>
    <cellStyle name="Accent2 29 2" xfId="171" xr:uid="{00000000-0005-0000-0000-0000AA000000}"/>
    <cellStyle name="Accent2 29 2 2" xfId="1328" xr:uid="{00000000-0005-0000-0000-0000AA000000}"/>
    <cellStyle name="Accent2 29 3" xfId="172" xr:uid="{00000000-0005-0000-0000-0000AB000000}"/>
    <cellStyle name="Accent2 29 4" xfId="173" xr:uid="{00000000-0005-0000-0000-0000AC000000}"/>
    <cellStyle name="Accent2 29 4 2" xfId="1327" xr:uid="{00000000-0005-0000-0000-0000AC000000}"/>
    <cellStyle name="Accent2 3" xfId="174" xr:uid="{00000000-0005-0000-0000-0000AD000000}"/>
    <cellStyle name="Accent2 3 2" xfId="175" xr:uid="{00000000-0005-0000-0000-0000AE000000}"/>
    <cellStyle name="Accent2 3 2 2" xfId="1329" xr:uid="{00000000-0005-0000-0000-0000AE000000}"/>
    <cellStyle name="Accent2 30" xfId="176" xr:uid="{00000000-0005-0000-0000-0000AF000000}"/>
    <cellStyle name="Accent2 30 2" xfId="177" xr:uid="{00000000-0005-0000-0000-0000B0000000}"/>
    <cellStyle name="Accent2 30 3" xfId="178" xr:uid="{00000000-0005-0000-0000-0000B1000000}"/>
    <cellStyle name="Accent2 30 3 2" xfId="1330" xr:uid="{00000000-0005-0000-0000-0000B1000000}"/>
    <cellStyle name="Accent2 31" xfId="179" xr:uid="{00000000-0005-0000-0000-0000B2000000}"/>
    <cellStyle name="Accent2 31 2" xfId="180" xr:uid="{00000000-0005-0000-0000-0000B3000000}"/>
    <cellStyle name="Accent2 31 3" xfId="181" xr:uid="{00000000-0005-0000-0000-0000B4000000}"/>
    <cellStyle name="Accent2 31 3 2" xfId="1331" xr:uid="{00000000-0005-0000-0000-0000B4000000}"/>
    <cellStyle name="Accent2 32" xfId="182" xr:uid="{00000000-0005-0000-0000-0000B5000000}"/>
    <cellStyle name="Accent2 32 2" xfId="183" xr:uid="{00000000-0005-0000-0000-0000B6000000}"/>
    <cellStyle name="Accent2 32 3" xfId="184" xr:uid="{00000000-0005-0000-0000-0000B7000000}"/>
    <cellStyle name="Accent2 32 3 2" xfId="1332" xr:uid="{00000000-0005-0000-0000-0000B7000000}"/>
    <cellStyle name="Accent2 33" xfId="185" xr:uid="{00000000-0005-0000-0000-0000B8000000}"/>
    <cellStyle name="Accent2 34" xfId="186" xr:uid="{00000000-0005-0000-0000-0000B9000000}"/>
    <cellStyle name="Accent2 35" xfId="187" xr:uid="{00000000-0005-0000-0000-0000BA000000}"/>
    <cellStyle name="Accent2 36" xfId="188" xr:uid="{00000000-0005-0000-0000-0000BB000000}"/>
    <cellStyle name="Accent2 37" xfId="189" xr:uid="{00000000-0005-0000-0000-0000BC000000}"/>
    <cellStyle name="Accent2 38" xfId="190" xr:uid="{00000000-0005-0000-0000-0000BD000000}"/>
    <cellStyle name="Accent2 39" xfId="191" xr:uid="{00000000-0005-0000-0000-0000BE000000}"/>
    <cellStyle name="Accent2 4" xfId="192" xr:uid="{00000000-0005-0000-0000-0000BF000000}"/>
    <cellStyle name="Accent2 4 2" xfId="193" xr:uid="{00000000-0005-0000-0000-0000C0000000}"/>
    <cellStyle name="Accent2 4 2 2" xfId="1333" xr:uid="{00000000-0005-0000-0000-0000C0000000}"/>
    <cellStyle name="Accent2 40" xfId="194" xr:uid="{00000000-0005-0000-0000-0000C1000000}"/>
    <cellStyle name="Accent2 41" xfId="195" xr:uid="{00000000-0005-0000-0000-0000C2000000}"/>
    <cellStyle name="Accent2 42" xfId="196" xr:uid="{00000000-0005-0000-0000-0000C3000000}"/>
    <cellStyle name="Accent2 43" xfId="197" xr:uid="{00000000-0005-0000-0000-0000C4000000}"/>
    <cellStyle name="Accent2 44" xfId="198" xr:uid="{00000000-0005-0000-0000-0000C5000000}"/>
    <cellStyle name="Accent2 45" xfId="199" xr:uid="{00000000-0005-0000-0000-0000C6000000}"/>
    <cellStyle name="Accent2 46" xfId="200" xr:uid="{00000000-0005-0000-0000-0000C7000000}"/>
    <cellStyle name="Accent2 47" xfId="201" xr:uid="{00000000-0005-0000-0000-0000C8000000}"/>
    <cellStyle name="Accent2 48" xfId="202" xr:uid="{00000000-0005-0000-0000-0000C9000000}"/>
    <cellStyle name="Accent2 49" xfId="1600" xr:uid="{00000000-0005-0000-0000-0000E0030000}"/>
    <cellStyle name="Accent2 5" xfId="203" xr:uid="{00000000-0005-0000-0000-0000CA000000}"/>
    <cellStyle name="Accent2 5 2" xfId="204" xr:uid="{00000000-0005-0000-0000-0000CB000000}"/>
    <cellStyle name="Accent2 5 2 2" xfId="1334" xr:uid="{00000000-0005-0000-0000-0000CB000000}"/>
    <cellStyle name="Accent2 50" xfId="1609" xr:uid="{00000000-0005-0000-0000-0000E8030000}"/>
    <cellStyle name="Accent2 51" xfId="1631" xr:uid="{1AF49E3E-5021-458C-83E6-DADD4B8DE019}"/>
    <cellStyle name="Accent2 52" xfId="1632" xr:uid="{0865BF81-BD8D-42B4-9A47-9CB71FC1493E}"/>
    <cellStyle name="Accent2 53" xfId="1633" xr:uid="{B8E0492D-0D3C-497B-8A03-761D9AD3593B}"/>
    <cellStyle name="Accent2 54" xfId="1634" xr:uid="{EADC63A9-EDCD-4106-8800-B13B2C3E698A}"/>
    <cellStyle name="Accent2 55" xfId="1635" xr:uid="{6EE70C80-DDD3-431E-BE49-973AA4C9C72C}"/>
    <cellStyle name="Accent2 56" xfId="1636" xr:uid="{6927A512-98A2-4000-B23F-BDA774F44508}"/>
    <cellStyle name="Accent2 57" xfId="1637" xr:uid="{20AF4F73-C5C2-4B30-AC34-8F10FED59485}"/>
    <cellStyle name="Accent2 58" xfId="1638" xr:uid="{529F2A89-48B2-4568-9CC5-1B9E196234FE}"/>
    <cellStyle name="Accent2 59" xfId="1639" xr:uid="{545CB47C-74A3-4605-A691-8CB423720937}"/>
    <cellStyle name="Accent2 6" xfId="205" xr:uid="{00000000-0005-0000-0000-0000CC000000}"/>
    <cellStyle name="Accent2 6 2" xfId="206" xr:uid="{00000000-0005-0000-0000-0000CD000000}"/>
    <cellStyle name="Accent2 6 2 2" xfId="1335" xr:uid="{00000000-0005-0000-0000-0000CD000000}"/>
    <cellStyle name="Accent2 60" xfId="1640" xr:uid="{FE4B3863-AB65-4D8F-9D42-97E0EAE46AFC}"/>
    <cellStyle name="Accent2 61" xfId="1641" xr:uid="{F262734D-D6DA-4BAF-A8BF-CE637E1904E2}"/>
    <cellStyle name="Accent2 62" xfId="1642" xr:uid="{591432B6-8713-4C95-B761-D9BFFC6EDB45}"/>
    <cellStyle name="Accent2 63" xfId="1643" xr:uid="{499E1B86-9F67-4068-9CCE-BDCA92F306F6}"/>
    <cellStyle name="Accent2 64" xfId="1644" xr:uid="{23AC41CF-CB50-48CF-981F-2144AD0E1895}"/>
    <cellStyle name="Accent2 65" xfId="1645" xr:uid="{6B9BC147-E3EB-40DD-BB22-EC8D675088FA}"/>
    <cellStyle name="Accent2 66" xfId="1646" xr:uid="{342377E4-7BAD-47DC-91A2-89932F912447}"/>
    <cellStyle name="Accent2 67" xfId="1647" xr:uid="{83AD3FE8-FC6C-4115-AC53-4DC88473C3F4}"/>
    <cellStyle name="Accent2 68" xfId="1648" xr:uid="{2BBDA0CF-F0CA-4740-B553-24BB31B136CE}"/>
    <cellStyle name="Accent2 7" xfId="207" xr:uid="{00000000-0005-0000-0000-0000CE000000}"/>
    <cellStyle name="Accent2 7 2" xfId="208" xr:uid="{00000000-0005-0000-0000-0000CF000000}"/>
    <cellStyle name="Accent2 7 2 2" xfId="1336" xr:uid="{00000000-0005-0000-0000-0000CF000000}"/>
    <cellStyle name="Accent2 8" xfId="209" xr:uid="{00000000-0005-0000-0000-0000D0000000}"/>
    <cellStyle name="Accent2 8 2" xfId="210" xr:uid="{00000000-0005-0000-0000-0000D1000000}"/>
    <cellStyle name="Accent2 8 2 2" xfId="1337" xr:uid="{00000000-0005-0000-0000-0000D1000000}"/>
    <cellStyle name="Accent2 9" xfId="211" xr:uid="{00000000-0005-0000-0000-0000D2000000}"/>
    <cellStyle name="Accent2 9 2" xfId="212" xr:uid="{00000000-0005-0000-0000-0000D3000000}"/>
    <cellStyle name="Accent2 9 2 2" xfId="1338" xr:uid="{00000000-0005-0000-0000-0000D3000000}"/>
    <cellStyle name="Accent3 - 20%" xfId="213" xr:uid="{00000000-0005-0000-0000-0000D4000000}"/>
    <cellStyle name="Accent3 - 20% 2" xfId="214" xr:uid="{00000000-0005-0000-0000-0000D5000000}"/>
    <cellStyle name="Accent3 - 20% 2 2" xfId="215" xr:uid="{00000000-0005-0000-0000-0000D6000000}"/>
    <cellStyle name="Accent3 - 20% 2 3" xfId="216" xr:uid="{00000000-0005-0000-0000-0000D7000000}"/>
    <cellStyle name="Accent3 - 20% 2 3 2" xfId="1339" xr:uid="{00000000-0005-0000-0000-0000D7000000}"/>
    <cellStyle name="Accent3 - 40%" xfId="217" xr:uid="{00000000-0005-0000-0000-0000D8000000}"/>
    <cellStyle name="Accent3 - 40% 2" xfId="218" xr:uid="{00000000-0005-0000-0000-0000D9000000}"/>
    <cellStyle name="Accent3 - 40% 2 2" xfId="219" xr:uid="{00000000-0005-0000-0000-0000DA000000}"/>
    <cellStyle name="Accent3 - 40% 2 3" xfId="220" xr:uid="{00000000-0005-0000-0000-0000DB000000}"/>
    <cellStyle name="Accent3 - 40% 2 3 2" xfId="1340" xr:uid="{00000000-0005-0000-0000-0000DB000000}"/>
    <cellStyle name="Accent3 - 60%" xfId="221" xr:uid="{00000000-0005-0000-0000-0000DC000000}"/>
    <cellStyle name="Accent3 - 60% 2" xfId="222" xr:uid="{00000000-0005-0000-0000-0000DD000000}"/>
    <cellStyle name="Accent3 - 60% 2 2" xfId="1341" xr:uid="{00000000-0005-0000-0000-0000DD000000}"/>
    <cellStyle name="Accent3 10" xfId="223" xr:uid="{00000000-0005-0000-0000-0000DE000000}"/>
    <cellStyle name="Accent3 10 2" xfId="224" xr:uid="{00000000-0005-0000-0000-0000DF000000}"/>
    <cellStyle name="Accent3 10 2 2" xfId="1342" xr:uid="{00000000-0005-0000-0000-0000DF000000}"/>
    <cellStyle name="Accent3 11" xfId="225" xr:uid="{00000000-0005-0000-0000-0000E0000000}"/>
    <cellStyle name="Accent3 11 2" xfId="226" xr:uid="{00000000-0005-0000-0000-0000E1000000}"/>
    <cellStyle name="Accent3 11 2 2" xfId="1343" xr:uid="{00000000-0005-0000-0000-0000E1000000}"/>
    <cellStyle name="Accent3 12" xfId="227" xr:uid="{00000000-0005-0000-0000-0000E2000000}"/>
    <cellStyle name="Accent3 12 2" xfId="228" xr:uid="{00000000-0005-0000-0000-0000E3000000}"/>
    <cellStyle name="Accent3 12 2 2" xfId="1344" xr:uid="{00000000-0005-0000-0000-0000E3000000}"/>
    <cellStyle name="Accent3 13" xfId="229" xr:uid="{00000000-0005-0000-0000-0000E4000000}"/>
    <cellStyle name="Accent3 13 2" xfId="230" xr:uid="{00000000-0005-0000-0000-0000E5000000}"/>
    <cellStyle name="Accent3 13 2 2" xfId="1345" xr:uid="{00000000-0005-0000-0000-0000E5000000}"/>
    <cellStyle name="Accent3 14" xfId="231" xr:uid="{00000000-0005-0000-0000-0000E6000000}"/>
    <cellStyle name="Accent3 14 2" xfId="232" xr:uid="{00000000-0005-0000-0000-0000E7000000}"/>
    <cellStyle name="Accent3 14 2 2" xfId="1346" xr:uid="{00000000-0005-0000-0000-0000E7000000}"/>
    <cellStyle name="Accent3 15" xfId="233" xr:uid="{00000000-0005-0000-0000-0000E8000000}"/>
    <cellStyle name="Accent3 15 2" xfId="234" xr:uid="{00000000-0005-0000-0000-0000E9000000}"/>
    <cellStyle name="Accent3 15 2 2" xfId="1347" xr:uid="{00000000-0005-0000-0000-0000E9000000}"/>
    <cellStyle name="Accent3 16" xfId="235" xr:uid="{00000000-0005-0000-0000-0000EA000000}"/>
    <cellStyle name="Accent3 16 2" xfId="236" xr:uid="{00000000-0005-0000-0000-0000EB000000}"/>
    <cellStyle name="Accent3 16 2 2" xfId="1348" xr:uid="{00000000-0005-0000-0000-0000EB000000}"/>
    <cellStyle name="Accent3 17" xfId="237" xr:uid="{00000000-0005-0000-0000-0000EC000000}"/>
    <cellStyle name="Accent3 17 2" xfId="238" xr:uid="{00000000-0005-0000-0000-0000ED000000}"/>
    <cellStyle name="Accent3 17 2 2" xfId="1349" xr:uid="{00000000-0005-0000-0000-0000ED000000}"/>
    <cellStyle name="Accent3 18" xfId="239" xr:uid="{00000000-0005-0000-0000-0000EE000000}"/>
    <cellStyle name="Accent3 18 2" xfId="240" xr:uid="{00000000-0005-0000-0000-0000EF000000}"/>
    <cellStyle name="Accent3 18 2 2" xfId="1350" xr:uid="{00000000-0005-0000-0000-0000EF000000}"/>
    <cellStyle name="Accent3 19" xfId="241" xr:uid="{00000000-0005-0000-0000-0000F0000000}"/>
    <cellStyle name="Accent3 19 2" xfId="242" xr:uid="{00000000-0005-0000-0000-0000F1000000}"/>
    <cellStyle name="Accent3 19 2 2" xfId="1351" xr:uid="{00000000-0005-0000-0000-0000F1000000}"/>
    <cellStyle name="Accent3 2" xfId="243" xr:uid="{00000000-0005-0000-0000-0000F2000000}"/>
    <cellStyle name="Accent3 2 2" xfId="244" xr:uid="{00000000-0005-0000-0000-0000F3000000}"/>
    <cellStyle name="Accent3 2 2 2" xfId="1352" xr:uid="{00000000-0005-0000-0000-0000F3000000}"/>
    <cellStyle name="Accent3 20" xfId="245" xr:uid="{00000000-0005-0000-0000-0000F4000000}"/>
    <cellStyle name="Accent3 20 2" xfId="246" xr:uid="{00000000-0005-0000-0000-0000F5000000}"/>
    <cellStyle name="Accent3 20 2 2" xfId="1353" xr:uid="{00000000-0005-0000-0000-0000F5000000}"/>
    <cellStyle name="Accent3 21" xfId="247" xr:uid="{00000000-0005-0000-0000-0000F6000000}"/>
    <cellStyle name="Accent3 21 2" xfId="248" xr:uid="{00000000-0005-0000-0000-0000F7000000}"/>
    <cellStyle name="Accent3 21 2 2" xfId="1354" xr:uid="{00000000-0005-0000-0000-0000F7000000}"/>
    <cellStyle name="Accent3 22" xfId="249" xr:uid="{00000000-0005-0000-0000-0000F8000000}"/>
    <cellStyle name="Accent3 22 2" xfId="250" xr:uid="{00000000-0005-0000-0000-0000F9000000}"/>
    <cellStyle name="Accent3 22 2 2" xfId="1355" xr:uid="{00000000-0005-0000-0000-0000F9000000}"/>
    <cellStyle name="Accent3 23" xfId="251" xr:uid="{00000000-0005-0000-0000-0000FA000000}"/>
    <cellStyle name="Accent3 23 2" xfId="252" xr:uid="{00000000-0005-0000-0000-0000FB000000}"/>
    <cellStyle name="Accent3 23 2 2" xfId="1356" xr:uid="{00000000-0005-0000-0000-0000FB000000}"/>
    <cellStyle name="Accent3 24" xfId="253" xr:uid="{00000000-0005-0000-0000-0000FC000000}"/>
    <cellStyle name="Accent3 24 2" xfId="254" xr:uid="{00000000-0005-0000-0000-0000FD000000}"/>
    <cellStyle name="Accent3 24 2 2" xfId="1357" xr:uid="{00000000-0005-0000-0000-0000FD000000}"/>
    <cellStyle name="Accent3 25" xfId="255" xr:uid="{00000000-0005-0000-0000-0000FE000000}"/>
    <cellStyle name="Accent3 25 2" xfId="256" xr:uid="{00000000-0005-0000-0000-0000FF000000}"/>
    <cellStyle name="Accent3 25 2 2" xfId="1358" xr:uid="{00000000-0005-0000-0000-0000FF000000}"/>
    <cellStyle name="Accent3 26" xfId="257" xr:uid="{00000000-0005-0000-0000-000000010000}"/>
    <cellStyle name="Accent3 26 2" xfId="258" xr:uid="{00000000-0005-0000-0000-000001010000}"/>
    <cellStyle name="Accent3 26 2 2" xfId="1359" xr:uid="{00000000-0005-0000-0000-000001010000}"/>
    <cellStyle name="Accent3 27" xfId="259" xr:uid="{00000000-0005-0000-0000-000002010000}"/>
    <cellStyle name="Accent3 27 2" xfId="260" xr:uid="{00000000-0005-0000-0000-000003010000}"/>
    <cellStyle name="Accent3 27 2 2" xfId="1361" xr:uid="{00000000-0005-0000-0000-000003010000}"/>
    <cellStyle name="Accent3 27 3" xfId="261" xr:uid="{00000000-0005-0000-0000-000004010000}"/>
    <cellStyle name="Accent3 27 4" xfId="262" xr:uid="{00000000-0005-0000-0000-000005010000}"/>
    <cellStyle name="Accent3 27 4 2" xfId="1360" xr:uid="{00000000-0005-0000-0000-000005010000}"/>
    <cellStyle name="Accent3 28" xfId="263" xr:uid="{00000000-0005-0000-0000-000006010000}"/>
    <cellStyle name="Accent3 28 2" xfId="264" xr:uid="{00000000-0005-0000-0000-000007010000}"/>
    <cellStyle name="Accent3 28 2 2" xfId="1363" xr:uid="{00000000-0005-0000-0000-000007010000}"/>
    <cellStyle name="Accent3 28 3" xfId="265" xr:uid="{00000000-0005-0000-0000-000008010000}"/>
    <cellStyle name="Accent3 28 4" xfId="266" xr:uid="{00000000-0005-0000-0000-000009010000}"/>
    <cellStyle name="Accent3 28 4 2" xfId="1362" xr:uid="{00000000-0005-0000-0000-000009010000}"/>
    <cellStyle name="Accent3 29" xfId="267" xr:uid="{00000000-0005-0000-0000-00000A010000}"/>
    <cellStyle name="Accent3 29 2" xfId="268" xr:uid="{00000000-0005-0000-0000-00000B010000}"/>
    <cellStyle name="Accent3 29 2 2" xfId="1365" xr:uid="{00000000-0005-0000-0000-00000B010000}"/>
    <cellStyle name="Accent3 29 3" xfId="269" xr:uid="{00000000-0005-0000-0000-00000C010000}"/>
    <cellStyle name="Accent3 29 4" xfId="270" xr:uid="{00000000-0005-0000-0000-00000D010000}"/>
    <cellStyle name="Accent3 29 4 2" xfId="1364" xr:uid="{00000000-0005-0000-0000-00000D010000}"/>
    <cellStyle name="Accent3 3" xfId="271" xr:uid="{00000000-0005-0000-0000-00000E010000}"/>
    <cellStyle name="Accent3 3 2" xfId="272" xr:uid="{00000000-0005-0000-0000-00000F010000}"/>
    <cellStyle name="Accent3 3 2 2" xfId="1366" xr:uid="{00000000-0005-0000-0000-00000F010000}"/>
    <cellStyle name="Accent3 30" xfId="273" xr:uid="{00000000-0005-0000-0000-000010010000}"/>
    <cellStyle name="Accent3 30 2" xfId="274" xr:uid="{00000000-0005-0000-0000-000011010000}"/>
    <cellStyle name="Accent3 30 3" xfId="275" xr:uid="{00000000-0005-0000-0000-000012010000}"/>
    <cellStyle name="Accent3 30 3 2" xfId="1367" xr:uid="{00000000-0005-0000-0000-000012010000}"/>
    <cellStyle name="Accent3 31" xfId="276" xr:uid="{00000000-0005-0000-0000-000013010000}"/>
    <cellStyle name="Accent3 31 2" xfId="277" xr:uid="{00000000-0005-0000-0000-000014010000}"/>
    <cellStyle name="Accent3 31 3" xfId="278" xr:uid="{00000000-0005-0000-0000-000015010000}"/>
    <cellStyle name="Accent3 31 3 2" xfId="1368" xr:uid="{00000000-0005-0000-0000-000015010000}"/>
    <cellStyle name="Accent3 32" xfId="279" xr:uid="{00000000-0005-0000-0000-000016010000}"/>
    <cellStyle name="Accent3 32 2" xfId="280" xr:uid="{00000000-0005-0000-0000-000017010000}"/>
    <cellStyle name="Accent3 32 3" xfId="281" xr:uid="{00000000-0005-0000-0000-000018010000}"/>
    <cellStyle name="Accent3 32 3 2" xfId="1369" xr:uid="{00000000-0005-0000-0000-000018010000}"/>
    <cellStyle name="Accent3 33" xfId="282" xr:uid="{00000000-0005-0000-0000-000019010000}"/>
    <cellStyle name="Accent3 34" xfId="283" xr:uid="{00000000-0005-0000-0000-00001A010000}"/>
    <cellStyle name="Accent3 35" xfId="284" xr:uid="{00000000-0005-0000-0000-00001B010000}"/>
    <cellStyle name="Accent3 36" xfId="285" xr:uid="{00000000-0005-0000-0000-00001C010000}"/>
    <cellStyle name="Accent3 37" xfId="286" xr:uid="{00000000-0005-0000-0000-00001D010000}"/>
    <cellStyle name="Accent3 38" xfId="287" xr:uid="{00000000-0005-0000-0000-00001E010000}"/>
    <cellStyle name="Accent3 39" xfId="288" xr:uid="{00000000-0005-0000-0000-00001F010000}"/>
    <cellStyle name="Accent3 4" xfId="289" xr:uid="{00000000-0005-0000-0000-000020010000}"/>
    <cellStyle name="Accent3 4 2" xfId="290" xr:uid="{00000000-0005-0000-0000-000021010000}"/>
    <cellStyle name="Accent3 4 2 2" xfId="1370" xr:uid="{00000000-0005-0000-0000-000021010000}"/>
    <cellStyle name="Accent3 40" xfId="291" xr:uid="{00000000-0005-0000-0000-000022010000}"/>
    <cellStyle name="Accent3 41" xfId="292" xr:uid="{00000000-0005-0000-0000-000023010000}"/>
    <cellStyle name="Accent3 42" xfId="293" xr:uid="{00000000-0005-0000-0000-000024010000}"/>
    <cellStyle name="Accent3 43" xfId="294" xr:uid="{00000000-0005-0000-0000-000025010000}"/>
    <cellStyle name="Accent3 44" xfId="295" xr:uid="{00000000-0005-0000-0000-000026010000}"/>
    <cellStyle name="Accent3 45" xfId="296" xr:uid="{00000000-0005-0000-0000-000027010000}"/>
    <cellStyle name="Accent3 46" xfId="297" xr:uid="{00000000-0005-0000-0000-000028010000}"/>
    <cellStyle name="Accent3 47" xfId="298" xr:uid="{00000000-0005-0000-0000-000029010000}"/>
    <cellStyle name="Accent3 48" xfId="299" xr:uid="{00000000-0005-0000-0000-00002A010000}"/>
    <cellStyle name="Accent3 49" xfId="1601" xr:uid="{00000000-0005-0000-0000-0000E1030000}"/>
    <cellStyle name="Accent3 5" xfId="300" xr:uid="{00000000-0005-0000-0000-00002B010000}"/>
    <cellStyle name="Accent3 5 2" xfId="301" xr:uid="{00000000-0005-0000-0000-00002C010000}"/>
    <cellStyle name="Accent3 5 2 2" xfId="1371" xr:uid="{00000000-0005-0000-0000-00002C010000}"/>
    <cellStyle name="Accent3 50" xfId="1608" xr:uid="{00000000-0005-0000-0000-0000E9030000}"/>
    <cellStyle name="Accent3 51" xfId="1649" xr:uid="{B0FBE68F-4405-41A5-8C03-BD8B42008E2A}"/>
    <cellStyle name="Accent3 52" xfId="1650" xr:uid="{4C1C8A79-8741-4FF9-A31E-C874E8D54E0B}"/>
    <cellStyle name="Accent3 53" xfId="1651" xr:uid="{AF65175E-63DF-4FB7-8901-000D45D780C5}"/>
    <cellStyle name="Accent3 54" xfId="1652" xr:uid="{8C01F69D-9EAA-4009-82BC-216687DB51FF}"/>
    <cellStyle name="Accent3 55" xfId="1653" xr:uid="{65AD3713-D6A8-4C28-B4A3-33C857070A06}"/>
    <cellStyle name="Accent3 56" xfId="1654" xr:uid="{058871E9-D9C0-4E37-A435-B86C4FB7C5EB}"/>
    <cellStyle name="Accent3 57" xfId="1655" xr:uid="{D88247EA-605E-40B4-AAB6-8036245751C7}"/>
    <cellStyle name="Accent3 58" xfId="1656" xr:uid="{5E6AE0A3-BC57-4796-9B4A-87503FE6A960}"/>
    <cellStyle name="Accent3 59" xfId="1657" xr:uid="{8A5E9340-097F-4D8D-8363-76EA1FAD0137}"/>
    <cellStyle name="Accent3 6" xfId="302" xr:uid="{00000000-0005-0000-0000-00002D010000}"/>
    <cellStyle name="Accent3 6 2" xfId="303" xr:uid="{00000000-0005-0000-0000-00002E010000}"/>
    <cellStyle name="Accent3 6 2 2" xfId="1372" xr:uid="{00000000-0005-0000-0000-00002E010000}"/>
    <cellStyle name="Accent3 60" xfId="1658" xr:uid="{9FBCE042-3FA4-4423-878B-E59AFB274F54}"/>
    <cellStyle name="Accent3 61" xfId="1659" xr:uid="{41301A81-A770-4674-BBAE-BEAC47C5D86C}"/>
    <cellStyle name="Accent3 62" xfId="1660" xr:uid="{8E21F8D7-0A8F-4859-917F-D3151473B550}"/>
    <cellStyle name="Accent3 63" xfId="1661" xr:uid="{E80B892E-A409-40ED-8798-567979BA7124}"/>
    <cellStyle name="Accent3 64" xfId="1662" xr:uid="{0917BB01-6B95-40E0-BCD6-10205844DB03}"/>
    <cellStyle name="Accent3 65" xfId="1663" xr:uid="{031EF0B8-985D-4EC7-AB4A-92946C0721D9}"/>
    <cellStyle name="Accent3 66" xfId="1664" xr:uid="{BC02F9F5-5945-4FAB-8034-26E0142055EE}"/>
    <cellStyle name="Accent3 67" xfId="1665" xr:uid="{916178C2-8C49-4756-8F5F-0AF4ADC34747}"/>
    <cellStyle name="Accent3 68" xfId="1666" xr:uid="{9F5C806B-DADC-4B4D-AFFA-52DBE0FD7757}"/>
    <cellStyle name="Accent3 7" xfId="304" xr:uid="{00000000-0005-0000-0000-00002F010000}"/>
    <cellStyle name="Accent3 7 2" xfId="305" xr:uid="{00000000-0005-0000-0000-000030010000}"/>
    <cellStyle name="Accent3 7 2 2" xfId="1373" xr:uid="{00000000-0005-0000-0000-000030010000}"/>
    <cellStyle name="Accent3 8" xfId="306" xr:uid="{00000000-0005-0000-0000-000031010000}"/>
    <cellStyle name="Accent3 8 2" xfId="307" xr:uid="{00000000-0005-0000-0000-000032010000}"/>
    <cellStyle name="Accent3 8 2 2" xfId="1374" xr:uid="{00000000-0005-0000-0000-000032010000}"/>
    <cellStyle name="Accent3 9" xfId="308" xr:uid="{00000000-0005-0000-0000-000033010000}"/>
    <cellStyle name="Accent3 9 2" xfId="309" xr:uid="{00000000-0005-0000-0000-000034010000}"/>
    <cellStyle name="Accent3 9 2 2" xfId="1375" xr:uid="{00000000-0005-0000-0000-000034010000}"/>
    <cellStyle name="Accent4 - 20%" xfId="310" xr:uid="{00000000-0005-0000-0000-000035010000}"/>
    <cellStyle name="Accent4 - 20% 2" xfId="311" xr:uid="{00000000-0005-0000-0000-000036010000}"/>
    <cellStyle name="Accent4 - 20% 2 2" xfId="312" xr:uid="{00000000-0005-0000-0000-000037010000}"/>
    <cellStyle name="Accent4 - 20% 2 3" xfId="313" xr:uid="{00000000-0005-0000-0000-000038010000}"/>
    <cellStyle name="Accent4 - 20% 2 3 2" xfId="1376" xr:uid="{00000000-0005-0000-0000-000038010000}"/>
    <cellStyle name="Accent4 - 40%" xfId="314" xr:uid="{00000000-0005-0000-0000-000039010000}"/>
    <cellStyle name="Accent4 - 40% 2" xfId="315" xr:uid="{00000000-0005-0000-0000-00003A010000}"/>
    <cellStyle name="Accent4 - 40% 2 2" xfId="316" xr:uid="{00000000-0005-0000-0000-00003B010000}"/>
    <cellStyle name="Accent4 - 40% 2 3" xfId="317" xr:uid="{00000000-0005-0000-0000-00003C010000}"/>
    <cellStyle name="Accent4 - 40% 2 3 2" xfId="1377" xr:uid="{00000000-0005-0000-0000-00003C010000}"/>
    <cellStyle name="Accent4 - 60%" xfId="318" xr:uid="{00000000-0005-0000-0000-00003D010000}"/>
    <cellStyle name="Accent4 - 60% 2" xfId="319" xr:uid="{00000000-0005-0000-0000-00003E010000}"/>
    <cellStyle name="Accent4 - 60% 2 2" xfId="1378" xr:uid="{00000000-0005-0000-0000-00003E010000}"/>
    <cellStyle name="Accent4 10" xfId="320" xr:uid="{00000000-0005-0000-0000-00003F010000}"/>
    <cellStyle name="Accent4 10 2" xfId="321" xr:uid="{00000000-0005-0000-0000-000040010000}"/>
    <cellStyle name="Accent4 10 2 2" xfId="1379" xr:uid="{00000000-0005-0000-0000-000040010000}"/>
    <cellStyle name="Accent4 11" xfId="322" xr:uid="{00000000-0005-0000-0000-000041010000}"/>
    <cellStyle name="Accent4 11 2" xfId="323" xr:uid="{00000000-0005-0000-0000-000042010000}"/>
    <cellStyle name="Accent4 11 2 2" xfId="1380" xr:uid="{00000000-0005-0000-0000-000042010000}"/>
    <cellStyle name="Accent4 12" xfId="324" xr:uid="{00000000-0005-0000-0000-000043010000}"/>
    <cellStyle name="Accent4 12 2" xfId="325" xr:uid="{00000000-0005-0000-0000-000044010000}"/>
    <cellStyle name="Accent4 12 2 2" xfId="1381" xr:uid="{00000000-0005-0000-0000-000044010000}"/>
    <cellStyle name="Accent4 13" xfId="326" xr:uid="{00000000-0005-0000-0000-000045010000}"/>
    <cellStyle name="Accent4 13 2" xfId="327" xr:uid="{00000000-0005-0000-0000-000046010000}"/>
    <cellStyle name="Accent4 13 2 2" xfId="1382" xr:uid="{00000000-0005-0000-0000-000046010000}"/>
    <cellStyle name="Accent4 14" xfId="328" xr:uid="{00000000-0005-0000-0000-000047010000}"/>
    <cellStyle name="Accent4 14 2" xfId="329" xr:uid="{00000000-0005-0000-0000-000048010000}"/>
    <cellStyle name="Accent4 14 2 2" xfId="1383" xr:uid="{00000000-0005-0000-0000-000048010000}"/>
    <cellStyle name="Accent4 15" xfId="330" xr:uid="{00000000-0005-0000-0000-000049010000}"/>
    <cellStyle name="Accent4 15 2" xfId="331" xr:uid="{00000000-0005-0000-0000-00004A010000}"/>
    <cellStyle name="Accent4 15 2 2" xfId="1384" xr:uid="{00000000-0005-0000-0000-00004A010000}"/>
    <cellStyle name="Accent4 16" xfId="332" xr:uid="{00000000-0005-0000-0000-00004B010000}"/>
    <cellStyle name="Accent4 16 2" xfId="333" xr:uid="{00000000-0005-0000-0000-00004C010000}"/>
    <cellStyle name="Accent4 16 2 2" xfId="1385" xr:uid="{00000000-0005-0000-0000-00004C010000}"/>
    <cellStyle name="Accent4 17" xfId="334" xr:uid="{00000000-0005-0000-0000-00004D010000}"/>
    <cellStyle name="Accent4 17 2" xfId="335" xr:uid="{00000000-0005-0000-0000-00004E010000}"/>
    <cellStyle name="Accent4 17 2 2" xfId="1386" xr:uid="{00000000-0005-0000-0000-00004E010000}"/>
    <cellStyle name="Accent4 18" xfId="336" xr:uid="{00000000-0005-0000-0000-00004F010000}"/>
    <cellStyle name="Accent4 18 2" xfId="337" xr:uid="{00000000-0005-0000-0000-000050010000}"/>
    <cellStyle name="Accent4 18 2 2" xfId="1387" xr:uid="{00000000-0005-0000-0000-000050010000}"/>
    <cellStyle name="Accent4 19" xfId="338" xr:uid="{00000000-0005-0000-0000-000051010000}"/>
    <cellStyle name="Accent4 19 2" xfId="339" xr:uid="{00000000-0005-0000-0000-000052010000}"/>
    <cellStyle name="Accent4 19 2 2" xfId="1388" xr:uid="{00000000-0005-0000-0000-000052010000}"/>
    <cellStyle name="Accent4 2" xfId="340" xr:uid="{00000000-0005-0000-0000-000053010000}"/>
    <cellStyle name="Accent4 2 2" xfId="341" xr:uid="{00000000-0005-0000-0000-000054010000}"/>
    <cellStyle name="Accent4 2 2 2" xfId="1389" xr:uid="{00000000-0005-0000-0000-000054010000}"/>
    <cellStyle name="Accent4 20" xfId="342" xr:uid="{00000000-0005-0000-0000-000055010000}"/>
    <cellStyle name="Accent4 20 2" xfId="343" xr:uid="{00000000-0005-0000-0000-000056010000}"/>
    <cellStyle name="Accent4 20 2 2" xfId="1390" xr:uid="{00000000-0005-0000-0000-000056010000}"/>
    <cellStyle name="Accent4 21" xfId="344" xr:uid="{00000000-0005-0000-0000-000057010000}"/>
    <cellStyle name="Accent4 21 2" xfId="345" xr:uid="{00000000-0005-0000-0000-000058010000}"/>
    <cellStyle name="Accent4 21 2 2" xfId="1391" xr:uid="{00000000-0005-0000-0000-000058010000}"/>
    <cellStyle name="Accent4 22" xfId="346" xr:uid="{00000000-0005-0000-0000-000059010000}"/>
    <cellStyle name="Accent4 22 2" xfId="347" xr:uid="{00000000-0005-0000-0000-00005A010000}"/>
    <cellStyle name="Accent4 22 2 2" xfId="1392" xr:uid="{00000000-0005-0000-0000-00005A010000}"/>
    <cellStyle name="Accent4 23" xfId="348" xr:uid="{00000000-0005-0000-0000-00005B010000}"/>
    <cellStyle name="Accent4 23 2" xfId="349" xr:uid="{00000000-0005-0000-0000-00005C010000}"/>
    <cellStyle name="Accent4 23 2 2" xfId="1393" xr:uid="{00000000-0005-0000-0000-00005C010000}"/>
    <cellStyle name="Accent4 24" xfId="350" xr:uid="{00000000-0005-0000-0000-00005D010000}"/>
    <cellStyle name="Accent4 24 2" xfId="351" xr:uid="{00000000-0005-0000-0000-00005E010000}"/>
    <cellStyle name="Accent4 24 2 2" xfId="1394" xr:uid="{00000000-0005-0000-0000-00005E010000}"/>
    <cellStyle name="Accent4 25" xfId="352" xr:uid="{00000000-0005-0000-0000-00005F010000}"/>
    <cellStyle name="Accent4 25 2" xfId="353" xr:uid="{00000000-0005-0000-0000-000060010000}"/>
    <cellStyle name="Accent4 25 2 2" xfId="1395" xr:uid="{00000000-0005-0000-0000-000060010000}"/>
    <cellStyle name="Accent4 26" xfId="354" xr:uid="{00000000-0005-0000-0000-000061010000}"/>
    <cellStyle name="Accent4 26 2" xfId="355" xr:uid="{00000000-0005-0000-0000-000062010000}"/>
    <cellStyle name="Accent4 26 2 2" xfId="1396" xr:uid="{00000000-0005-0000-0000-000062010000}"/>
    <cellStyle name="Accent4 27" xfId="356" xr:uid="{00000000-0005-0000-0000-000063010000}"/>
    <cellStyle name="Accent4 27 2" xfId="357" xr:uid="{00000000-0005-0000-0000-000064010000}"/>
    <cellStyle name="Accent4 27 2 2" xfId="1398" xr:uid="{00000000-0005-0000-0000-000064010000}"/>
    <cellStyle name="Accent4 27 3" xfId="358" xr:uid="{00000000-0005-0000-0000-000065010000}"/>
    <cellStyle name="Accent4 27 4" xfId="359" xr:uid="{00000000-0005-0000-0000-000066010000}"/>
    <cellStyle name="Accent4 27 4 2" xfId="1397" xr:uid="{00000000-0005-0000-0000-000066010000}"/>
    <cellStyle name="Accent4 28" xfId="360" xr:uid="{00000000-0005-0000-0000-000067010000}"/>
    <cellStyle name="Accent4 28 2" xfId="361" xr:uid="{00000000-0005-0000-0000-000068010000}"/>
    <cellStyle name="Accent4 28 2 2" xfId="1400" xr:uid="{00000000-0005-0000-0000-000068010000}"/>
    <cellStyle name="Accent4 28 3" xfId="362" xr:uid="{00000000-0005-0000-0000-000069010000}"/>
    <cellStyle name="Accent4 28 4" xfId="363" xr:uid="{00000000-0005-0000-0000-00006A010000}"/>
    <cellStyle name="Accent4 28 4 2" xfId="1399" xr:uid="{00000000-0005-0000-0000-00006A010000}"/>
    <cellStyle name="Accent4 29" xfId="364" xr:uid="{00000000-0005-0000-0000-00006B010000}"/>
    <cellStyle name="Accent4 29 2" xfId="365" xr:uid="{00000000-0005-0000-0000-00006C010000}"/>
    <cellStyle name="Accent4 29 2 2" xfId="1402" xr:uid="{00000000-0005-0000-0000-00006C010000}"/>
    <cellStyle name="Accent4 29 3" xfId="366" xr:uid="{00000000-0005-0000-0000-00006D010000}"/>
    <cellStyle name="Accent4 29 4" xfId="367" xr:uid="{00000000-0005-0000-0000-00006E010000}"/>
    <cellStyle name="Accent4 29 4 2" xfId="1401" xr:uid="{00000000-0005-0000-0000-00006E010000}"/>
    <cellStyle name="Accent4 3" xfId="368" xr:uid="{00000000-0005-0000-0000-00006F010000}"/>
    <cellStyle name="Accent4 3 2" xfId="369" xr:uid="{00000000-0005-0000-0000-000070010000}"/>
    <cellStyle name="Accent4 3 2 2" xfId="1403" xr:uid="{00000000-0005-0000-0000-000070010000}"/>
    <cellStyle name="Accent4 30" xfId="370" xr:uid="{00000000-0005-0000-0000-000071010000}"/>
    <cellStyle name="Accent4 30 2" xfId="371" xr:uid="{00000000-0005-0000-0000-000072010000}"/>
    <cellStyle name="Accent4 30 3" xfId="372" xr:uid="{00000000-0005-0000-0000-000073010000}"/>
    <cellStyle name="Accent4 30 3 2" xfId="1404" xr:uid="{00000000-0005-0000-0000-000073010000}"/>
    <cellStyle name="Accent4 31" xfId="373" xr:uid="{00000000-0005-0000-0000-000074010000}"/>
    <cellStyle name="Accent4 31 2" xfId="374" xr:uid="{00000000-0005-0000-0000-000075010000}"/>
    <cellStyle name="Accent4 31 3" xfId="375" xr:uid="{00000000-0005-0000-0000-000076010000}"/>
    <cellStyle name="Accent4 31 3 2" xfId="1405" xr:uid="{00000000-0005-0000-0000-000076010000}"/>
    <cellStyle name="Accent4 32" xfId="376" xr:uid="{00000000-0005-0000-0000-000077010000}"/>
    <cellStyle name="Accent4 32 2" xfId="377" xr:uid="{00000000-0005-0000-0000-000078010000}"/>
    <cellStyle name="Accent4 32 3" xfId="378" xr:uid="{00000000-0005-0000-0000-000079010000}"/>
    <cellStyle name="Accent4 32 3 2" xfId="1406" xr:uid="{00000000-0005-0000-0000-000079010000}"/>
    <cellStyle name="Accent4 33" xfId="379" xr:uid="{00000000-0005-0000-0000-00007A010000}"/>
    <cellStyle name="Accent4 34" xfId="380" xr:uid="{00000000-0005-0000-0000-00007B010000}"/>
    <cellStyle name="Accent4 35" xfId="381" xr:uid="{00000000-0005-0000-0000-00007C010000}"/>
    <cellStyle name="Accent4 36" xfId="382" xr:uid="{00000000-0005-0000-0000-00007D010000}"/>
    <cellStyle name="Accent4 37" xfId="383" xr:uid="{00000000-0005-0000-0000-00007E010000}"/>
    <cellStyle name="Accent4 38" xfId="384" xr:uid="{00000000-0005-0000-0000-00007F010000}"/>
    <cellStyle name="Accent4 39" xfId="385" xr:uid="{00000000-0005-0000-0000-000080010000}"/>
    <cellStyle name="Accent4 4" xfId="386" xr:uid="{00000000-0005-0000-0000-000081010000}"/>
    <cellStyle name="Accent4 4 2" xfId="387" xr:uid="{00000000-0005-0000-0000-000082010000}"/>
    <cellStyle name="Accent4 4 2 2" xfId="1407" xr:uid="{00000000-0005-0000-0000-000082010000}"/>
    <cellStyle name="Accent4 40" xfId="388" xr:uid="{00000000-0005-0000-0000-000083010000}"/>
    <cellStyle name="Accent4 41" xfId="389" xr:uid="{00000000-0005-0000-0000-000084010000}"/>
    <cellStyle name="Accent4 42" xfId="390" xr:uid="{00000000-0005-0000-0000-000085010000}"/>
    <cellStyle name="Accent4 43" xfId="391" xr:uid="{00000000-0005-0000-0000-000086010000}"/>
    <cellStyle name="Accent4 44" xfId="392" xr:uid="{00000000-0005-0000-0000-000087010000}"/>
    <cellStyle name="Accent4 45" xfId="393" xr:uid="{00000000-0005-0000-0000-000088010000}"/>
    <cellStyle name="Accent4 46" xfId="394" xr:uid="{00000000-0005-0000-0000-000089010000}"/>
    <cellStyle name="Accent4 47" xfId="395" xr:uid="{00000000-0005-0000-0000-00008A010000}"/>
    <cellStyle name="Accent4 48" xfId="396" xr:uid="{00000000-0005-0000-0000-00008B010000}"/>
    <cellStyle name="Accent4 49" xfId="1603" xr:uid="{00000000-0005-0000-0000-0000E2030000}"/>
    <cellStyle name="Accent4 5" xfId="397" xr:uid="{00000000-0005-0000-0000-00008C010000}"/>
    <cellStyle name="Accent4 5 2" xfId="398" xr:uid="{00000000-0005-0000-0000-00008D010000}"/>
    <cellStyle name="Accent4 5 2 2" xfId="1408" xr:uid="{00000000-0005-0000-0000-00008D010000}"/>
    <cellStyle name="Accent4 50" xfId="1606" xr:uid="{00000000-0005-0000-0000-0000EA030000}"/>
    <cellStyle name="Accent4 51" xfId="1667" xr:uid="{F211D1DF-46C6-4583-A74E-B3CA502BDEA2}"/>
    <cellStyle name="Accent4 52" xfId="1668" xr:uid="{058719C6-81FD-49C5-A45A-4418D6E6B163}"/>
    <cellStyle name="Accent4 53" xfId="1669" xr:uid="{587DA817-EF40-4E74-9768-2D2C38249EA0}"/>
    <cellStyle name="Accent4 54" xfId="1670" xr:uid="{DB9E3367-9AD6-4419-9B72-5E7CCB79A8D5}"/>
    <cellStyle name="Accent4 55" xfId="1671" xr:uid="{E87D6977-2454-44B7-A3BA-B8FF66AF3184}"/>
    <cellStyle name="Accent4 56" xfId="1672" xr:uid="{550ED647-8103-494C-9F11-39EAF3CB95AF}"/>
    <cellStyle name="Accent4 57" xfId="1673" xr:uid="{365AA475-44ED-46B0-8C7E-8B1782200380}"/>
    <cellStyle name="Accent4 58" xfId="1674" xr:uid="{95E83670-4017-4D00-9BF6-0A32C3390202}"/>
    <cellStyle name="Accent4 59" xfId="1675" xr:uid="{CEFBF55F-0C70-4DCF-9876-4056B7711562}"/>
    <cellStyle name="Accent4 6" xfId="399" xr:uid="{00000000-0005-0000-0000-00008E010000}"/>
    <cellStyle name="Accent4 6 2" xfId="400" xr:uid="{00000000-0005-0000-0000-00008F010000}"/>
    <cellStyle name="Accent4 6 2 2" xfId="1409" xr:uid="{00000000-0005-0000-0000-00008F010000}"/>
    <cellStyle name="Accent4 60" xfId="1676" xr:uid="{91E1EE87-429E-44BE-9F6B-385F92B35901}"/>
    <cellStyle name="Accent4 61" xfId="1677" xr:uid="{77F25256-D6C8-493A-8E60-CA3236C9996B}"/>
    <cellStyle name="Accent4 62" xfId="1678" xr:uid="{5CB0C22C-BF34-4B8E-9B00-9591CD68CDE3}"/>
    <cellStyle name="Accent4 63" xfId="1679" xr:uid="{246874BB-53DE-437B-934F-DE01E8FDA99E}"/>
    <cellStyle name="Accent4 64" xfId="1680" xr:uid="{DA2BD538-E691-4DAC-B748-D2F486440550}"/>
    <cellStyle name="Accent4 65" xfId="1681" xr:uid="{19CAECD1-3A4D-4162-93E4-85CDEC879F31}"/>
    <cellStyle name="Accent4 66" xfId="1682" xr:uid="{93A64A80-910D-4415-9B2E-C0E170DAFDCF}"/>
    <cellStyle name="Accent4 67" xfId="1683" xr:uid="{9F74CAC0-0685-49A5-843B-865073B8DA27}"/>
    <cellStyle name="Accent4 68" xfId="1684" xr:uid="{33D825E4-0836-4F71-B79B-49B5AA24765B}"/>
    <cellStyle name="Accent4 7" xfId="401" xr:uid="{00000000-0005-0000-0000-000090010000}"/>
    <cellStyle name="Accent4 7 2" xfId="402" xr:uid="{00000000-0005-0000-0000-000091010000}"/>
    <cellStyle name="Accent4 7 2 2" xfId="1410" xr:uid="{00000000-0005-0000-0000-000091010000}"/>
    <cellStyle name="Accent4 8" xfId="403" xr:uid="{00000000-0005-0000-0000-000092010000}"/>
    <cellStyle name="Accent4 8 2" xfId="404" xr:uid="{00000000-0005-0000-0000-000093010000}"/>
    <cellStyle name="Accent4 8 2 2" xfId="1411" xr:uid="{00000000-0005-0000-0000-000093010000}"/>
    <cellStyle name="Accent4 9" xfId="405" xr:uid="{00000000-0005-0000-0000-000094010000}"/>
    <cellStyle name="Accent4 9 2" xfId="406" xr:uid="{00000000-0005-0000-0000-000095010000}"/>
    <cellStyle name="Accent4 9 2 2" xfId="1412" xr:uid="{00000000-0005-0000-0000-000095010000}"/>
    <cellStyle name="Accent5 - 20%" xfId="407" xr:uid="{00000000-0005-0000-0000-000096010000}"/>
    <cellStyle name="Accent5 - 20% 2" xfId="408" xr:uid="{00000000-0005-0000-0000-000097010000}"/>
    <cellStyle name="Accent5 - 20% 2 2" xfId="409" xr:uid="{00000000-0005-0000-0000-000098010000}"/>
    <cellStyle name="Accent5 - 20% 2 3" xfId="410" xr:uid="{00000000-0005-0000-0000-000099010000}"/>
    <cellStyle name="Accent5 - 20% 2 3 2" xfId="1413" xr:uid="{00000000-0005-0000-0000-000099010000}"/>
    <cellStyle name="Accent5 - 40%" xfId="411" xr:uid="{00000000-0005-0000-0000-00009A010000}"/>
    <cellStyle name="Accent5 - 40% 2" xfId="412" xr:uid="{00000000-0005-0000-0000-00009B010000}"/>
    <cellStyle name="Accent5 - 40% 2 2" xfId="413" xr:uid="{00000000-0005-0000-0000-00009C010000}"/>
    <cellStyle name="Accent5 - 40% 2 3" xfId="414" xr:uid="{00000000-0005-0000-0000-00009D010000}"/>
    <cellStyle name="Accent5 - 40% 2 3 2" xfId="1414" xr:uid="{00000000-0005-0000-0000-00009D010000}"/>
    <cellStyle name="Accent5 - 60%" xfId="415" xr:uid="{00000000-0005-0000-0000-00009E010000}"/>
    <cellStyle name="Accent5 - 60% 2" xfId="416" xr:uid="{00000000-0005-0000-0000-00009F010000}"/>
    <cellStyle name="Accent5 - 60% 2 2" xfId="1415" xr:uid="{00000000-0005-0000-0000-00009F010000}"/>
    <cellStyle name="Accent5 10" xfId="417" xr:uid="{00000000-0005-0000-0000-0000A0010000}"/>
    <cellStyle name="Accent5 10 2" xfId="418" xr:uid="{00000000-0005-0000-0000-0000A1010000}"/>
    <cellStyle name="Accent5 10 2 2" xfId="1416" xr:uid="{00000000-0005-0000-0000-0000A1010000}"/>
    <cellStyle name="Accent5 11" xfId="419" xr:uid="{00000000-0005-0000-0000-0000A2010000}"/>
    <cellStyle name="Accent5 11 2" xfId="420" xr:uid="{00000000-0005-0000-0000-0000A3010000}"/>
    <cellStyle name="Accent5 11 2 2" xfId="1417" xr:uid="{00000000-0005-0000-0000-0000A3010000}"/>
    <cellStyle name="Accent5 12" xfId="421" xr:uid="{00000000-0005-0000-0000-0000A4010000}"/>
    <cellStyle name="Accent5 12 2" xfId="422" xr:uid="{00000000-0005-0000-0000-0000A5010000}"/>
    <cellStyle name="Accent5 12 2 2" xfId="1418" xr:uid="{00000000-0005-0000-0000-0000A5010000}"/>
    <cellStyle name="Accent5 13" xfId="423" xr:uid="{00000000-0005-0000-0000-0000A6010000}"/>
    <cellStyle name="Accent5 13 2" xfId="424" xr:uid="{00000000-0005-0000-0000-0000A7010000}"/>
    <cellStyle name="Accent5 13 2 2" xfId="1419" xr:uid="{00000000-0005-0000-0000-0000A7010000}"/>
    <cellStyle name="Accent5 14" xfId="425" xr:uid="{00000000-0005-0000-0000-0000A8010000}"/>
    <cellStyle name="Accent5 14 2" xfId="426" xr:uid="{00000000-0005-0000-0000-0000A9010000}"/>
    <cellStyle name="Accent5 14 2 2" xfId="1420" xr:uid="{00000000-0005-0000-0000-0000A9010000}"/>
    <cellStyle name="Accent5 15" xfId="427" xr:uid="{00000000-0005-0000-0000-0000AA010000}"/>
    <cellStyle name="Accent5 15 2" xfId="428" xr:uid="{00000000-0005-0000-0000-0000AB010000}"/>
    <cellStyle name="Accent5 15 2 2" xfId="1421" xr:uid="{00000000-0005-0000-0000-0000AB010000}"/>
    <cellStyle name="Accent5 16" xfId="429" xr:uid="{00000000-0005-0000-0000-0000AC010000}"/>
    <cellStyle name="Accent5 16 2" xfId="430" xr:uid="{00000000-0005-0000-0000-0000AD010000}"/>
    <cellStyle name="Accent5 16 2 2" xfId="1422" xr:uid="{00000000-0005-0000-0000-0000AD010000}"/>
    <cellStyle name="Accent5 17" xfId="431" xr:uid="{00000000-0005-0000-0000-0000AE010000}"/>
    <cellStyle name="Accent5 17 2" xfId="432" xr:uid="{00000000-0005-0000-0000-0000AF010000}"/>
    <cellStyle name="Accent5 17 2 2" xfId="1423" xr:uid="{00000000-0005-0000-0000-0000AF010000}"/>
    <cellStyle name="Accent5 18" xfId="433" xr:uid="{00000000-0005-0000-0000-0000B0010000}"/>
    <cellStyle name="Accent5 18 2" xfId="434" xr:uid="{00000000-0005-0000-0000-0000B1010000}"/>
    <cellStyle name="Accent5 18 2 2" xfId="1424" xr:uid="{00000000-0005-0000-0000-0000B1010000}"/>
    <cellStyle name="Accent5 19" xfId="435" xr:uid="{00000000-0005-0000-0000-0000B2010000}"/>
    <cellStyle name="Accent5 19 2" xfId="436" xr:uid="{00000000-0005-0000-0000-0000B3010000}"/>
    <cellStyle name="Accent5 19 2 2" xfId="1425" xr:uid="{00000000-0005-0000-0000-0000B3010000}"/>
    <cellStyle name="Accent5 2" xfId="437" xr:uid="{00000000-0005-0000-0000-0000B4010000}"/>
    <cellStyle name="Accent5 2 2" xfId="438" xr:uid="{00000000-0005-0000-0000-0000B5010000}"/>
    <cellStyle name="Accent5 2 2 2" xfId="1426" xr:uid="{00000000-0005-0000-0000-0000B5010000}"/>
    <cellStyle name="Accent5 20" xfId="439" xr:uid="{00000000-0005-0000-0000-0000B6010000}"/>
    <cellStyle name="Accent5 20 2" xfId="440" xr:uid="{00000000-0005-0000-0000-0000B7010000}"/>
    <cellStyle name="Accent5 20 2 2" xfId="1427" xr:uid="{00000000-0005-0000-0000-0000B7010000}"/>
    <cellStyle name="Accent5 21" xfId="441" xr:uid="{00000000-0005-0000-0000-0000B8010000}"/>
    <cellStyle name="Accent5 21 2" xfId="442" xr:uid="{00000000-0005-0000-0000-0000B9010000}"/>
    <cellStyle name="Accent5 21 2 2" xfId="1428" xr:uid="{00000000-0005-0000-0000-0000B9010000}"/>
    <cellStyle name="Accent5 22" xfId="443" xr:uid="{00000000-0005-0000-0000-0000BA010000}"/>
    <cellStyle name="Accent5 22 2" xfId="444" xr:uid="{00000000-0005-0000-0000-0000BB010000}"/>
    <cellStyle name="Accent5 22 2 2" xfId="1429" xr:uid="{00000000-0005-0000-0000-0000BB010000}"/>
    <cellStyle name="Accent5 23" xfId="445" xr:uid="{00000000-0005-0000-0000-0000BC010000}"/>
    <cellStyle name="Accent5 23 2" xfId="446" xr:uid="{00000000-0005-0000-0000-0000BD010000}"/>
    <cellStyle name="Accent5 23 2 2" xfId="1430" xr:uid="{00000000-0005-0000-0000-0000BD010000}"/>
    <cellStyle name="Accent5 24" xfId="447" xr:uid="{00000000-0005-0000-0000-0000BE010000}"/>
    <cellStyle name="Accent5 24 2" xfId="448" xr:uid="{00000000-0005-0000-0000-0000BF010000}"/>
    <cellStyle name="Accent5 24 2 2" xfId="1431" xr:uid="{00000000-0005-0000-0000-0000BF010000}"/>
    <cellStyle name="Accent5 25" xfId="449" xr:uid="{00000000-0005-0000-0000-0000C0010000}"/>
    <cellStyle name="Accent5 25 2" xfId="450" xr:uid="{00000000-0005-0000-0000-0000C1010000}"/>
    <cellStyle name="Accent5 25 2 2" xfId="1432" xr:uid="{00000000-0005-0000-0000-0000C1010000}"/>
    <cellStyle name="Accent5 26" xfId="451" xr:uid="{00000000-0005-0000-0000-0000C2010000}"/>
    <cellStyle name="Accent5 26 2" xfId="452" xr:uid="{00000000-0005-0000-0000-0000C3010000}"/>
    <cellStyle name="Accent5 26 2 2" xfId="1433" xr:uid="{00000000-0005-0000-0000-0000C3010000}"/>
    <cellStyle name="Accent5 27" xfId="453" xr:uid="{00000000-0005-0000-0000-0000C4010000}"/>
    <cellStyle name="Accent5 27 2" xfId="454" xr:uid="{00000000-0005-0000-0000-0000C5010000}"/>
    <cellStyle name="Accent5 27 3" xfId="455" xr:uid="{00000000-0005-0000-0000-0000C6010000}"/>
    <cellStyle name="Accent5 27 3 2" xfId="1434" xr:uid="{00000000-0005-0000-0000-0000C6010000}"/>
    <cellStyle name="Accent5 28" xfId="456" xr:uid="{00000000-0005-0000-0000-0000C7010000}"/>
    <cellStyle name="Accent5 28 2" xfId="457" xr:uid="{00000000-0005-0000-0000-0000C8010000}"/>
    <cellStyle name="Accent5 28 3" xfId="458" xr:uid="{00000000-0005-0000-0000-0000C9010000}"/>
    <cellStyle name="Accent5 28 3 2" xfId="1435" xr:uid="{00000000-0005-0000-0000-0000C9010000}"/>
    <cellStyle name="Accent5 29" xfId="459" xr:uid="{00000000-0005-0000-0000-0000CA010000}"/>
    <cellStyle name="Accent5 29 2" xfId="460" xr:uid="{00000000-0005-0000-0000-0000CB010000}"/>
    <cellStyle name="Accent5 29 3" xfId="461" xr:uid="{00000000-0005-0000-0000-0000CC010000}"/>
    <cellStyle name="Accent5 29 3 2" xfId="1436" xr:uid="{00000000-0005-0000-0000-0000CC010000}"/>
    <cellStyle name="Accent5 3" xfId="462" xr:uid="{00000000-0005-0000-0000-0000CD010000}"/>
    <cellStyle name="Accent5 3 2" xfId="463" xr:uid="{00000000-0005-0000-0000-0000CE010000}"/>
    <cellStyle name="Accent5 3 2 2" xfId="1437" xr:uid="{00000000-0005-0000-0000-0000CE010000}"/>
    <cellStyle name="Accent5 30" xfId="464" xr:uid="{00000000-0005-0000-0000-0000CF010000}"/>
    <cellStyle name="Accent5 30 2" xfId="465" xr:uid="{00000000-0005-0000-0000-0000D0010000}"/>
    <cellStyle name="Accent5 30 3" xfId="466" xr:uid="{00000000-0005-0000-0000-0000D1010000}"/>
    <cellStyle name="Accent5 30 3 2" xfId="1438" xr:uid="{00000000-0005-0000-0000-0000D1010000}"/>
    <cellStyle name="Accent5 31" xfId="467" xr:uid="{00000000-0005-0000-0000-0000D2010000}"/>
    <cellStyle name="Accent5 31 2" xfId="468" xr:uid="{00000000-0005-0000-0000-0000D3010000}"/>
    <cellStyle name="Accent5 31 3" xfId="469" xr:uid="{00000000-0005-0000-0000-0000D4010000}"/>
    <cellStyle name="Accent5 31 3 2" xfId="1439" xr:uid="{00000000-0005-0000-0000-0000D4010000}"/>
    <cellStyle name="Accent5 32" xfId="470" xr:uid="{00000000-0005-0000-0000-0000D5010000}"/>
    <cellStyle name="Accent5 32 2" xfId="471" xr:uid="{00000000-0005-0000-0000-0000D6010000}"/>
    <cellStyle name="Accent5 32 3" xfId="472" xr:uid="{00000000-0005-0000-0000-0000D7010000}"/>
    <cellStyle name="Accent5 32 3 2" xfId="1440" xr:uid="{00000000-0005-0000-0000-0000D7010000}"/>
    <cellStyle name="Accent5 33" xfId="473" xr:uid="{00000000-0005-0000-0000-0000D8010000}"/>
    <cellStyle name="Accent5 34" xfId="474" xr:uid="{00000000-0005-0000-0000-0000D9010000}"/>
    <cellStyle name="Accent5 35" xfId="475" xr:uid="{00000000-0005-0000-0000-0000DA010000}"/>
    <cellStyle name="Accent5 36" xfId="476" xr:uid="{00000000-0005-0000-0000-0000DB010000}"/>
    <cellStyle name="Accent5 37" xfId="477" xr:uid="{00000000-0005-0000-0000-0000DC010000}"/>
    <cellStyle name="Accent5 38" xfId="478" xr:uid="{00000000-0005-0000-0000-0000DD010000}"/>
    <cellStyle name="Accent5 39" xfId="479" xr:uid="{00000000-0005-0000-0000-0000DE010000}"/>
    <cellStyle name="Accent5 4" xfId="480" xr:uid="{00000000-0005-0000-0000-0000DF010000}"/>
    <cellStyle name="Accent5 4 2" xfId="481" xr:uid="{00000000-0005-0000-0000-0000E0010000}"/>
    <cellStyle name="Accent5 4 2 2" xfId="1441" xr:uid="{00000000-0005-0000-0000-0000E0010000}"/>
    <cellStyle name="Accent5 40" xfId="482" xr:uid="{00000000-0005-0000-0000-0000E1010000}"/>
    <cellStyle name="Accent5 41" xfId="483" xr:uid="{00000000-0005-0000-0000-0000E2010000}"/>
    <cellStyle name="Accent5 42" xfId="484" xr:uid="{00000000-0005-0000-0000-0000E3010000}"/>
    <cellStyle name="Accent5 43" xfId="485" xr:uid="{00000000-0005-0000-0000-0000E4010000}"/>
    <cellStyle name="Accent5 44" xfId="486" xr:uid="{00000000-0005-0000-0000-0000E5010000}"/>
    <cellStyle name="Accent5 45" xfId="487" xr:uid="{00000000-0005-0000-0000-0000E6010000}"/>
    <cellStyle name="Accent5 46" xfId="488" xr:uid="{00000000-0005-0000-0000-0000E7010000}"/>
    <cellStyle name="Accent5 47" xfId="489" xr:uid="{00000000-0005-0000-0000-0000E8010000}"/>
    <cellStyle name="Accent5 48" xfId="490" xr:uid="{00000000-0005-0000-0000-0000E9010000}"/>
    <cellStyle name="Accent5 49" xfId="1605" xr:uid="{00000000-0005-0000-0000-0000E3030000}"/>
    <cellStyle name="Accent5 5" xfId="491" xr:uid="{00000000-0005-0000-0000-0000EA010000}"/>
    <cellStyle name="Accent5 5 2" xfId="492" xr:uid="{00000000-0005-0000-0000-0000EB010000}"/>
    <cellStyle name="Accent5 5 2 2" xfId="1442" xr:uid="{00000000-0005-0000-0000-0000EB010000}"/>
    <cellStyle name="Accent5 50" xfId="1604" xr:uid="{00000000-0005-0000-0000-0000EB030000}"/>
    <cellStyle name="Accent5 51" xfId="1685" xr:uid="{77F5339E-8981-472D-9961-E51D4EA86EAC}"/>
    <cellStyle name="Accent5 52" xfId="1686" xr:uid="{DEBEAC69-1D04-4A0F-94D9-F39E544982F3}"/>
    <cellStyle name="Accent5 53" xfId="1687" xr:uid="{00847F9A-09BC-4571-85D7-0FE64C6049EF}"/>
    <cellStyle name="Accent5 54" xfId="1688" xr:uid="{0FEF5CAC-223D-409C-8062-61D6584F568E}"/>
    <cellStyle name="Accent5 55" xfId="1689" xr:uid="{D8F68275-CE8A-4F79-9CFD-D997AA519229}"/>
    <cellStyle name="Accent5 56" xfId="1690" xr:uid="{4B545F52-F8B3-428C-8252-05B5116303F1}"/>
    <cellStyle name="Accent5 57" xfId="1691" xr:uid="{2F6869E1-3691-4753-B5BE-93B262B59B20}"/>
    <cellStyle name="Accent5 58" xfId="1692" xr:uid="{AB360CAC-2422-4FF9-8041-313341166B68}"/>
    <cellStyle name="Accent5 59" xfId="1693" xr:uid="{9C7B9592-146A-4083-876B-C969B4C0FEC2}"/>
    <cellStyle name="Accent5 6" xfId="493" xr:uid="{00000000-0005-0000-0000-0000EC010000}"/>
    <cellStyle name="Accent5 6 2" xfId="494" xr:uid="{00000000-0005-0000-0000-0000ED010000}"/>
    <cellStyle name="Accent5 6 2 2" xfId="1443" xr:uid="{00000000-0005-0000-0000-0000ED010000}"/>
    <cellStyle name="Accent5 60" xfId="1694" xr:uid="{E67679FE-9FA5-454E-B44D-3CA3F2065A92}"/>
    <cellStyle name="Accent5 61" xfId="1695" xr:uid="{5740A494-BC07-465E-A9BD-C6A3E97F2CBE}"/>
    <cellStyle name="Accent5 62" xfId="1696" xr:uid="{C01499E2-1C65-49F0-AB99-5F0C567E805D}"/>
    <cellStyle name="Accent5 63" xfId="1697" xr:uid="{2CD58623-83A0-4158-9C56-353BC4BFCA1B}"/>
    <cellStyle name="Accent5 64" xfId="1698" xr:uid="{3B8A1132-A1A2-48C6-8824-FECF777BC45D}"/>
    <cellStyle name="Accent5 65" xfId="1699" xr:uid="{713866A0-494D-40C4-BEC6-F30670117D39}"/>
    <cellStyle name="Accent5 66" xfId="1700" xr:uid="{307D4E1B-A65E-49E7-8BD7-4A1A92F0801E}"/>
    <cellStyle name="Accent5 67" xfId="1701" xr:uid="{27DD948D-C935-40B5-9728-290B968EF3E0}"/>
    <cellStyle name="Accent5 68" xfId="1702" xr:uid="{E4127405-16AF-47B2-AAF4-4D0B6BB92B52}"/>
    <cellStyle name="Accent5 7" xfId="495" xr:uid="{00000000-0005-0000-0000-0000EE010000}"/>
    <cellStyle name="Accent5 7 2" xfId="496" xr:uid="{00000000-0005-0000-0000-0000EF010000}"/>
    <cellStyle name="Accent5 7 2 2" xfId="1444" xr:uid="{00000000-0005-0000-0000-0000EF010000}"/>
    <cellStyle name="Accent5 8" xfId="497" xr:uid="{00000000-0005-0000-0000-0000F0010000}"/>
    <cellStyle name="Accent5 8 2" xfId="498" xr:uid="{00000000-0005-0000-0000-0000F1010000}"/>
    <cellStyle name="Accent5 8 2 2" xfId="1445" xr:uid="{00000000-0005-0000-0000-0000F1010000}"/>
    <cellStyle name="Accent5 9" xfId="499" xr:uid="{00000000-0005-0000-0000-0000F2010000}"/>
    <cellStyle name="Accent5 9 2" xfId="500" xr:uid="{00000000-0005-0000-0000-0000F3010000}"/>
    <cellStyle name="Accent5 9 2 2" xfId="1446" xr:uid="{00000000-0005-0000-0000-0000F3010000}"/>
    <cellStyle name="Accent6 - 20%" xfId="501" xr:uid="{00000000-0005-0000-0000-0000F4010000}"/>
    <cellStyle name="Accent6 - 20% 2" xfId="502" xr:uid="{00000000-0005-0000-0000-0000F5010000}"/>
    <cellStyle name="Accent6 - 20% 2 2" xfId="503" xr:uid="{00000000-0005-0000-0000-0000F6010000}"/>
    <cellStyle name="Accent6 - 20% 2 3" xfId="504" xr:uid="{00000000-0005-0000-0000-0000F7010000}"/>
    <cellStyle name="Accent6 - 20% 2 3 2" xfId="1447" xr:uid="{00000000-0005-0000-0000-0000F7010000}"/>
    <cellStyle name="Accent6 - 40%" xfId="505" xr:uid="{00000000-0005-0000-0000-0000F8010000}"/>
    <cellStyle name="Accent6 - 40% 2" xfId="506" xr:uid="{00000000-0005-0000-0000-0000F9010000}"/>
    <cellStyle name="Accent6 - 40% 2 2" xfId="507" xr:uid="{00000000-0005-0000-0000-0000FA010000}"/>
    <cellStyle name="Accent6 - 40% 2 3" xfId="508" xr:uid="{00000000-0005-0000-0000-0000FB010000}"/>
    <cellStyle name="Accent6 - 40% 2 3 2" xfId="1448" xr:uid="{00000000-0005-0000-0000-0000FB010000}"/>
    <cellStyle name="Accent6 - 60%" xfId="509" xr:uid="{00000000-0005-0000-0000-0000FC010000}"/>
    <cellStyle name="Accent6 - 60% 2" xfId="510" xr:uid="{00000000-0005-0000-0000-0000FD010000}"/>
    <cellStyle name="Accent6 - 60% 2 2" xfId="1449" xr:uid="{00000000-0005-0000-0000-0000FD010000}"/>
    <cellStyle name="Accent6 10" xfId="511" xr:uid="{00000000-0005-0000-0000-0000FE010000}"/>
    <cellStyle name="Accent6 10 2" xfId="512" xr:uid="{00000000-0005-0000-0000-0000FF010000}"/>
    <cellStyle name="Accent6 10 2 2" xfId="1450" xr:uid="{00000000-0005-0000-0000-0000FF010000}"/>
    <cellStyle name="Accent6 11" xfId="513" xr:uid="{00000000-0005-0000-0000-000000020000}"/>
    <cellStyle name="Accent6 11 2" xfId="514" xr:uid="{00000000-0005-0000-0000-000001020000}"/>
    <cellStyle name="Accent6 11 2 2" xfId="1451" xr:uid="{00000000-0005-0000-0000-000001020000}"/>
    <cellStyle name="Accent6 12" xfId="515" xr:uid="{00000000-0005-0000-0000-000002020000}"/>
    <cellStyle name="Accent6 12 2" xfId="516" xr:uid="{00000000-0005-0000-0000-000003020000}"/>
    <cellStyle name="Accent6 12 2 2" xfId="1452" xr:uid="{00000000-0005-0000-0000-000003020000}"/>
    <cellStyle name="Accent6 13" xfId="517" xr:uid="{00000000-0005-0000-0000-000004020000}"/>
    <cellStyle name="Accent6 13 2" xfId="518" xr:uid="{00000000-0005-0000-0000-000005020000}"/>
    <cellStyle name="Accent6 13 2 2" xfId="1453" xr:uid="{00000000-0005-0000-0000-000005020000}"/>
    <cellStyle name="Accent6 14" xfId="519" xr:uid="{00000000-0005-0000-0000-000006020000}"/>
    <cellStyle name="Accent6 14 2" xfId="520" xr:uid="{00000000-0005-0000-0000-000007020000}"/>
    <cellStyle name="Accent6 14 2 2" xfId="1454" xr:uid="{00000000-0005-0000-0000-000007020000}"/>
    <cellStyle name="Accent6 15" xfId="521" xr:uid="{00000000-0005-0000-0000-000008020000}"/>
    <cellStyle name="Accent6 15 2" xfId="522" xr:uid="{00000000-0005-0000-0000-000009020000}"/>
    <cellStyle name="Accent6 15 2 2" xfId="1455" xr:uid="{00000000-0005-0000-0000-000009020000}"/>
    <cellStyle name="Accent6 16" xfId="523" xr:uid="{00000000-0005-0000-0000-00000A020000}"/>
    <cellStyle name="Accent6 16 2" xfId="524" xr:uid="{00000000-0005-0000-0000-00000B020000}"/>
    <cellStyle name="Accent6 16 2 2" xfId="1456" xr:uid="{00000000-0005-0000-0000-00000B020000}"/>
    <cellStyle name="Accent6 17" xfId="525" xr:uid="{00000000-0005-0000-0000-00000C020000}"/>
    <cellStyle name="Accent6 17 2" xfId="526" xr:uid="{00000000-0005-0000-0000-00000D020000}"/>
    <cellStyle name="Accent6 17 2 2" xfId="1457" xr:uid="{00000000-0005-0000-0000-00000D020000}"/>
    <cellStyle name="Accent6 18" xfId="527" xr:uid="{00000000-0005-0000-0000-00000E020000}"/>
    <cellStyle name="Accent6 18 2" xfId="528" xr:uid="{00000000-0005-0000-0000-00000F020000}"/>
    <cellStyle name="Accent6 18 2 2" xfId="1458" xr:uid="{00000000-0005-0000-0000-00000F020000}"/>
    <cellStyle name="Accent6 19" xfId="529" xr:uid="{00000000-0005-0000-0000-000010020000}"/>
    <cellStyle name="Accent6 19 2" xfId="530" xr:uid="{00000000-0005-0000-0000-000011020000}"/>
    <cellStyle name="Accent6 19 2 2" xfId="1459" xr:uid="{00000000-0005-0000-0000-000011020000}"/>
    <cellStyle name="Accent6 2" xfId="531" xr:uid="{00000000-0005-0000-0000-000012020000}"/>
    <cellStyle name="Accent6 2 2" xfId="532" xr:uid="{00000000-0005-0000-0000-000013020000}"/>
    <cellStyle name="Accent6 2 2 2" xfId="1460" xr:uid="{00000000-0005-0000-0000-000013020000}"/>
    <cellStyle name="Accent6 20" xfId="533" xr:uid="{00000000-0005-0000-0000-000014020000}"/>
    <cellStyle name="Accent6 20 2" xfId="534" xr:uid="{00000000-0005-0000-0000-000015020000}"/>
    <cellStyle name="Accent6 20 2 2" xfId="1461" xr:uid="{00000000-0005-0000-0000-000015020000}"/>
    <cellStyle name="Accent6 21" xfId="535" xr:uid="{00000000-0005-0000-0000-000016020000}"/>
    <cellStyle name="Accent6 21 2" xfId="536" xr:uid="{00000000-0005-0000-0000-000017020000}"/>
    <cellStyle name="Accent6 21 2 2" xfId="1462" xr:uid="{00000000-0005-0000-0000-000017020000}"/>
    <cellStyle name="Accent6 22" xfId="537" xr:uid="{00000000-0005-0000-0000-000018020000}"/>
    <cellStyle name="Accent6 22 2" xfId="538" xr:uid="{00000000-0005-0000-0000-000019020000}"/>
    <cellStyle name="Accent6 22 2 2" xfId="1463" xr:uid="{00000000-0005-0000-0000-000019020000}"/>
    <cellStyle name="Accent6 23" xfId="539" xr:uid="{00000000-0005-0000-0000-00001A020000}"/>
    <cellStyle name="Accent6 23 2" xfId="540" xr:uid="{00000000-0005-0000-0000-00001B020000}"/>
    <cellStyle name="Accent6 23 2 2" xfId="1464" xr:uid="{00000000-0005-0000-0000-00001B020000}"/>
    <cellStyle name="Accent6 24" xfId="541" xr:uid="{00000000-0005-0000-0000-00001C020000}"/>
    <cellStyle name="Accent6 24 2" xfId="542" xr:uid="{00000000-0005-0000-0000-00001D020000}"/>
    <cellStyle name="Accent6 24 2 2" xfId="1465" xr:uid="{00000000-0005-0000-0000-00001D020000}"/>
    <cellStyle name="Accent6 25" xfId="543" xr:uid="{00000000-0005-0000-0000-00001E020000}"/>
    <cellStyle name="Accent6 25 2" xfId="544" xr:uid="{00000000-0005-0000-0000-00001F020000}"/>
    <cellStyle name="Accent6 25 2 2" xfId="1466" xr:uid="{00000000-0005-0000-0000-00001F020000}"/>
    <cellStyle name="Accent6 26" xfId="545" xr:uid="{00000000-0005-0000-0000-000020020000}"/>
    <cellStyle name="Accent6 26 2" xfId="546" xr:uid="{00000000-0005-0000-0000-000021020000}"/>
    <cellStyle name="Accent6 26 2 2" xfId="1467" xr:uid="{00000000-0005-0000-0000-000021020000}"/>
    <cellStyle name="Accent6 27" xfId="547" xr:uid="{00000000-0005-0000-0000-000022020000}"/>
    <cellStyle name="Accent6 27 2" xfId="548" xr:uid="{00000000-0005-0000-0000-000023020000}"/>
    <cellStyle name="Accent6 27 2 2" xfId="1469" xr:uid="{00000000-0005-0000-0000-000023020000}"/>
    <cellStyle name="Accent6 27 3" xfId="549" xr:uid="{00000000-0005-0000-0000-000024020000}"/>
    <cellStyle name="Accent6 27 4" xfId="550" xr:uid="{00000000-0005-0000-0000-000025020000}"/>
    <cellStyle name="Accent6 27 4 2" xfId="1468" xr:uid="{00000000-0005-0000-0000-000025020000}"/>
    <cellStyle name="Accent6 28" xfId="551" xr:uid="{00000000-0005-0000-0000-000026020000}"/>
    <cellStyle name="Accent6 28 2" xfId="552" xr:uid="{00000000-0005-0000-0000-000027020000}"/>
    <cellStyle name="Accent6 28 2 2" xfId="1471" xr:uid="{00000000-0005-0000-0000-000027020000}"/>
    <cellStyle name="Accent6 28 3" xfId="553" xr:uid="{00000000-0005-0000-0000-000028020000}"/>
    <cellStyle name="Accent6 28 4" xfId="554" xr:uid="{00000000-0005-0000-0000-000029020000}"/>
    <cellStyle name="Accent6 28 4 2" xfId="1470" xr:uid="{00000000-0005-0000-0000-000029020000}"/>
    <cellStyle name="Accent6 29" xfId="555" xr:uid="{00000000-0005-0000-0000-00002A020000}"/>
    <cellStyle name="Accent6 29 2" xfId="556" xr:uid="{00000000-0005-0000-0000-00002B020000}"/>
    <cellStyle name="Accent6 29 2 2" xfId="1473" xr:uid="{00000000-0005-0000-0000-00002B020000}"/>
    <cellStyle name="Accent6 29 3" xfId="557" xr:uid="{00000000-0005-0000-0000-00002C020000}"/>
    <cellStyle name="Accent6 29 4" xfId="558" xr:uid="{00000000-0005-0000-0000-00002D020000}"/>
    <cellStyle name="Accent6 29 4 2" xfId="1472" xr:uid="{00000000-0005-0000-0000-00002D020000}"/>
    <cellStyle name="Accent6 3" xfId="559" xr:uid="{00000000-0005-0000-0000-00002E020000}"/>
    <cellStyle name="Accent6 3 2" xfId="560" xr:uid="{00000000-0005-0000-0000-00002F020000}"/>
    <cellStyle name="Accent6 3 2 2" xfId="1474" xr:uid="{00000000-0005-0000-0000-00002F020000}"/>
    <cellStyle name="Accent6 30" xfId="561" xr:uid="{00000000-0005-0000-0000-000030020000}"/>
    <cellStyle name="Accent6 30 2" xfId="562" xr:uid="{00000000-0005-0000-0000-000031020000}"/>
    <cellStyle name="Accent6 30 3" xfId="563" xr:uid="{00000000-0005-0000-0000-000032020000}"/>
    <cellStyle name="Accent6 30 3 2" xfId="1475" xr:uid="{00000000-0005-0000-0000-000032020000}"/>
    <cellStyle name="Accent6 31" xfId="564" xr:uid="{00000000-0005-0000-0000-000033020000}"/>
    <cellStyle name="Accent6 31 2" xfId="565" xr:uid="{00000000-0005-0000-0000-000034020000}"/>
    <cellStyle name="Accent6 31 3" xfId="566" xr:uid="{00000000-0005-0000-0000-000035020000}"/>
    <cellStyle name="Accent6 31 3 2" xfId="1476" xr:uid="{00000000-0005-0000-0000-000035020000}"/>
    <cellStyle name="Accent6 32" xfId="567" xr:uid="{00000000-0005-0000-0000-000036020000}"/>
    <cellStyle name="Accent6 32 2" xfId="568" xr:uid="{00000000-0005-0000-0000-000037020000}"/>
    <cellStyle name="Accent6 32 3" xfId="569" xr:uid="{00000000-0005-0000-0000-000038020000}"/>
    <cellStyle name="Accent6 32 3 2" xfId="1477" xr:uid="{00000000-0005-0000-0000-000038020000}"/>
    <cellStyle name="Accent6 33" xfId="570" xr:uid="{00000000-0005-0000-0000-000039020000}"/>
    <cellStyle name="Accent6 34" xfId="571" xr:uid="{00000000-0005-0000-0000-00003A020000}"/>
    <cellStyle name="Accent6 35" xfId="572" xr:uid="{00000000-0005-0000-0000-00003B020000}"/>
    <cellStyle name="Accent6 36" xfId="573" xr:uid="{00000000-0005-0000-0000-00003C020000}"/>
    <cellStyle name="Accent6 37" xfId="574" xr:uid="{00000000-0005-0000-0000-00003D020000}"/>
    <cellStyle name="Accent6 38" xfId="575" xr:uid="{00000000-0005-0000-0000-00003E020000}"/>
    <cellStyle name="Accent6 39" xfId="576" xr:uid="{00000000-0005-0000-0000-00003F020000}"/>
    <cellStyle name="Accent6 4" xfId="577" xr:uid="{00000000-0005-0000-0000-000040020000}"/>
    <cellStyle name="Accent6 4 2" xfId="578" xr:uid="{00000000-0005-0000-0000-000041020000}"/>
    <cellStyle name="Accent6 4 2 2" xfId="1478" xr:uid="{00000000-0005-0000-0000-000041020000}"/>
    <cellStyle name="Accent6 40" xfId="579" xr:uid="{00000000-0005-0000-0000-000042020000}"/>
    <cellStyle name="Accent6 41" xfId="580" xr:uid="{00000000-0005-0000-0000-000043020000}"/>
    <cellStyle name="Accent6 42" xfId="581" xr:uid="{00000000-0005-0000-0000-000044020000}"/>
    <cellStyle name="Accent6 43" xfId="582" xr:uid="{00000000-0005-0000-0000-000045020000}"/>
    <cellStyle name="Accent6 44" xfId="583" xr:uid="{00000000-0005-0000-0000-000046020000}"/>
    <cellStyle name="Accent6 45" xfId="584" xr:uid="{00000000-0005-0000-0000-000047020000}"/>
    <cellStyle name="Accent6 46" xfId="585" xr:uid="{00000000-0005-0000-0000-000048020000}"/>
    <cellStyle name="Accent6 47" xfId="586" xr:uid="{00000000-0005-0000-0000-000049020000}"/>
    <cellStyle name="Accent6 48" xfId="587" xr:uid="{00000000-0005-0000-0000-00004A020000}"/>
    <cellStyle name="Accent6 49" xfId="1607" xr:uid="{00000000-0005-0000-0000-0000E4030000}"/>
    <cellStyle name="Accent6 5" xfId="588" xr:uid="{00000000-0005-0000-0000-00004B020000}"/>
    <cellStyle name="Accent6 5 2" xfId="589" xr:uid="{00000000-0005-0000-0000-00004C020000}"/>
    <cellStyle name="Accent6 5 2 2" xfId="1479" xr:uid="{00000000-0005-0000-0000-00004C020000}"/>
    <cellStyle name="Accent6 50" xfId="1602" xr:uid="{00000000-0005-0000-0000-0000EC030000}"/>
    <cellStyle name="Accent6 51" xfId="1703" xr:uid="{0A2BB0AF-1C6B-45D1-9F2D-394CC80ABBF3}"/>
    <cellStyle name="Accent6 52" xfId="1704" xr:uid="{2E849A73-432D-4292-A1AD-04D78AB1D6C5}"/>
    <cellStyle name="Accent6 53" xfId="1705" xr:uid="{13E738E4-CF87-4ED8-85C4-DEDD5A32EE6D}"/>
    <cellStyle name="Accent6 54" xfId="1706" xr:uid="{3F2BBAD4-F453-42A0-9003-3D599C019CE3}"/>
    <cellStyle name="Accent6 55" xfId="1707" xr:uid="{DCB79401-1CD8-4301-B3E3-FE0B264E7C47}"/>
    <cellStyle name="Accent6 56" xfId="1708" xr:uid="{D528113B-2C65-4FE3-97F4-815B11134E6D}"/>
    <cellStyle name="Accent6 57" xfId="1709" xr:uid="{6309E048-1D66-4F46-821F-2026282FD086}"/>
    <cellStyle name="Accent6 58" xfId="1710" xr:uid="{5FAC8B58-73AF-4DAC-BB00-FD4D4F9A2947}"/>
    <cellStyle name="Accent6 59" xfId="1711" xr:uid="{57867BDC-5E6A-49A9-886B-CD9BF408133C}"/>
    <cellStyle name="Accent6 6" xfId="590" xr:uid="{00000000-0005-0000-0000-00004D020000}"/>
    <cellStyle name="Accent6 6 2" xfId="591" xr:uid="{00000000-0005-0000-0000-00004E020000}"/>
    <cellStyle name="Accent6 6 2 2" xfId="1480" xr:uid="{00000000-0005-0000-0000-00004E020000}"/>
    <cellStyle name="Accent6 60" xfId="1712" xr:uid="{46201511-D860-427B-BCA2-BF8E7830660B}"/>
    <cellStyle name="Accent6 61" xfId="1713" xr:uid="{6FA1BEDC-54F6-4D83-9937-DC3313742F1E}"/>
    <cellStyle name="Accent6 62" xfId="1714" xr:uid="{EDB2ED36-2694-4270-8A8D-D2BBCBA91A6E}"/>
    <cellStyle name="Accent6 63" xfId="1715" xr:uid="{9803CD5A-8480-4D06-BB7A-4EA34608F582}"/>
    <cellStyle name="Accent6 64" xfId="1716" xr:uid="{F2B473FA-3872-41F1-A71E-7DB224B1904C}"/>
    <cellStyle name="Accent6 65" xfId="1717" xr:uid="{D8F25038-6771-49F8-97E9-9ED3678083F0}"/>
    <cellStyle name="Accent6 66" xfId="1718" xr:uid="{5C2371EB-8B14-4A02-855E-A9DF15C8C8E5}"/>
    <cellStyle name="Accent6 67" xfId="1719" xr:uid="{D324BC32-1C6E-4C68-A336-4141EF1CCC84}"/>
    <cellStyle name="Accent6 68" xfId="1720" xr:uid="{5C024F27-2127-4385-8E6D-3AE0727C0B8E}"/>
    <cellStyle name="Accent6 7" xfId="592" xr:uid="{00000000-0005-0000-0000-00004F020000}"/>
    <cellStyle name="Accent6 7 2" xfId="593" xr:uid="{00000000-0005-0000-0000-000050020000}"/>
    <cellStyle name="Accent6 7 2 2" xfId="1481" xr:uid="{00000000-0005-0000-0000-000050020000}"/>
    <cellStyle name="Accent6 8" xfId="594" xr:uid="{00000000-0005-0000-0000-000051020000}"/>
    <cellStyle name="Accent6 8 2" xfId="595" xr:uid="{00000000-0005-0000-0000-000052020000}"/>
    <cellStyle name="Accent6 8 2 2" xfId="1482" xr:uid="{00000000-0005-0000-0000-000052020000}"/>
    <cellStyle name="Accent6 9" xfId="596" xr:uid="{00000000-0005-0000-0000-000053020000}"/>
    <cellStyle name="Accent6 9 2" xfId="597" xr:uid="{00000000-0005-0000-0000-000054020000}"/>
    <cellStyle name="Accent6 9 2 2" xfId="1483" xr:uid="{00000000-0005-0000-0000-000054020000}"/>
    <cellStyle name="Bad 2" xfId="598" xr:uid="{00000000-0005-0000-0000-000055020000}"/>
    <cellStyle name="Bad 2 2" xfId="599" xr:uid="{00000000-0005-0000-0000-000056020000}"/>
    <cellStyle name="Bad 2 2 2" xfId="1484" xr:uid="{00000000-0005-0000-0000-000056020000}"/>
    <cellStyle name="Bad 3" xfId="600" xr:uid="{00000000-0005-0000-0000-000057020000}"/>
    <cellStyle name="Bad 3 2" xfId="601" xr:uid="{00000000-0005-0000-0000-000058020000}"/>
    <cellStyle name="Bad 3 3" xfId="602" xr:uid="{00000000-0005-0000-0000-000059020000}"/>
    <cellStyle name="Bad 3 3 2" xfId="1485" xr:uid="{00000000-0005-0000-0000-000059020000}"/>
    <cellStyle name="Bad 4" xfId="603" xr:uid="{00000000-0005-0000-0000-00005A020000}"/>
    <cellStyle name="Bad 4 2" xfId="1486" xr:uid="{00000000-0005-0000-0000-00005A020000}"/>
    <cellStyle name="Calculation 2" xfId="604" xr:uid="{00000000-0005-0000-0000-00005B020000}"/>
    <cellStyle name="Calculation 2 2" xfId="605" xr:uid="{00000000-0005-0000-0000-00005C020000}"/>
    <cellStyle name="Calculation 2 2 2" xfId="1487" xr:uid="{00000000-0005-0000-0000-00005C020000}"/>
    <cellStyle name="Calculation 3" xfId="606" xr:uid="{00000000-0005-0000-0000-00005D020000}"/>
    <cellStyle name="Calculation 3 2" xfId="607" xr:uid="{00000000-0005-0000-0000-00005E020000}"/>
    <cellStyle name="Calculation 3 3" xfId="608" xr:uid="{00000000-0005-0000-0000-00005F020000}"/>
    <cellStyle name="Calculation 3 3 2" xfId="1488" xr:uid="{00000000-0005-0000-0000-00005F020000}"/>
    <cellStyle name="Calculation 4" xfId="609" xr:uid="{00000000-0005-0000-0000-000060020000}"/>
    <cellStyle name="Calculation 4 2" xfId="1489" xr:uid="{00000000-0005-0000-0000-000060020000}"/>
    <cellStyle name="Check Cell 2" xfId="610" xr:uid="{00000000-0005-0000-0000-000061020000}"/>
    <cellStyle name="Check Cell 2 2" xfId="611" xr:uid="{00000000-0005-0000-0000-000062020000}"/>
    <cellStyle name="Check Cell 2 2 2" xfId="1490" xr:uid="{00000000-0005-0000-0000-000062020000}"/>
    <cellStyle name="Check Cell 3" xfId="612" xr:uid="{00000000-0005-0000-0000-000063020000}"/>
    <cellStyle name="Check Cell 3 2" xfId="613" xr:uid="{00000000-0005-0000-0000-000064020000}"/>
    <cellStyle name="Check Cell 3 3" xfId="614" xr:uid="{00000000-0005-0000-0000-000065020000}"/>
    <cellStyle name="Check Cell 3 3 2" xfId="1491" xr:uid="{00000000-0005-0000-0000-000065020000}"/>
    <cellStyle name="Check Cell 4" xfId="615" xr:uid="{00000000-0005-0000-0000-000066020000}"/>
    <cellStyle name="Check Cell 4 2" xfId="1492" xr:uid="{00000000-0005-0000-0000-000066020000}"/>
    <cellStyle name="Comma" xfId="616" builtinId="3"/>
    <cellStyle name="Comma 10" xfId="617" xr:uid="{00000000-0005-0000-0000-000068020000}"/>
    <cellStyle name="Comma 10 2" xfId="1203" xr:uid="{00000000-0005-0000-0000-000067020000}"/>
    <cellStyle name="Comma 10 2 2" xfId="1721" xr:uid="{96899F84-5E61-4DA1-A1D0-FC91CDF6A056}"/>
    <cellStyle name="Comma 10 2 2 2" xfId="2391" xr:uid="{E3EE791B-6296-4ADB-A1DE-3AB42E67B76A}"/>
    <cellStyle name="Comma 10 2 3" xfId="2392" xr:uid="{CE68E065-4084-47F6-86EA-4FC7C5EAA705}"/>
    <cellStyle name="Comma 10 2 3 2" xfId="3484" xr:uid="{650C7A39-8024-43E5-B5FF-38011D89EA91}"/>
    <cellStyle name="Comma 10 2 3 3" xfId="4462" xr:uid="{F2F90B70-BD86-4126-98F8-B7A1584B4078}"/>
    <cellStyle name="Comma 10 2 4" xfId="2390" xr:uid="{FA621E80-3535-4132-86EA-EB20404B6FBC}"/>
    <cellStyle name="Comma 10 2 4 2" xfId="5605" xr:uid="{C54AC121-BA31-47BE-97E5-86B465438CF8}"/>
    <cellStyle name="Comma 10 2 5" xfId="4741" xr:uid="{829C4C5D-17FC-4ED8-9DB7-219F11F5DF45}"/>
    <cellStyle name="Comma 10 3" xfId="1722" xr:uid="{E9D10DD9-5E1D-475F-AD05-BF2D5D50C4CD}"/>
    <cellStyle name="Comma 10 3 2" xfId="2393" xr:uid="{F0FB7DC6-A28A-4D56-876D-14BB1766A2CF}"/>
    <cellStyle name="Comma 10 3 2 2" xfId="3483" xr:uid="{630F547C-A0C3-43F7-B9C6-C8B40043088F}"/>
    <cellStyle name="Comma 10 3 2 3" xfId="2883" xr:uid="{9B4E4A88-28B9-4B44-BE7B-FD6F048389D4}"/>
    <cellStyle name="Comma 10 3 3" xfId="4531" xr:uid="{9F939D20-14AB-4EA0-858D-18D8095B9953}"/>
    <cellStyle name="Comma 10 3 4" xfId="4737" xr:uid="{699B61BD-2236-4825-91FC-214169F23D8E}"/>
    <cellStyle name="Comma 10 4" xfId="2394" xr:uid="{98A179CD-FCAD-4493-9A42-C7BC5BF10385}"/>
    <cellStyle name="Comma 10 4 2" xfId="3830" xr:uid="{66C06E4E-3105-4346-BCFE-E75D7616CA1F}"/>
    <cellStyle name="Comma 10 4 3" xfId="4383" xr:uid="{9516B39C-7564-4A76-A1C3-9B01587E8D17}"/>
    <cellStyle name="Comma 10 4 4" xfId="5321" xr:uid="{A3D345BD-B770-4F6F-90B9-B23A4CCC58E9}"/>
    <cellStyle name="Comma 10 5" xfId="2389" xr:uid="{503BCB68-46CE-44D1-A8B9-9A6FE66776AA}"/>
    <cellStyle name="Comma 10 5 2" xfId="3474" xr:uid="{94AF4FE2-19BE-43C8-AB87-9BB36ABF99B7}"/>
    <cellStyle name="Comma 10 5 3" xfId="4412" xr:uid="{27145FD2-AE1B-4095-9EEA-5BCB3563DDCA}"/>
    <cellStyle name="Comma 10 6" xfId="3079" xr:uid="{12B578CA-14D4-4D44-9DC9-42CE9C415390}"/>
    <cellStyle name="Comma 11" xfId="1723" xr:uid="{63702D38-45F9-4CD6-BA16-21E149311AD5}"/>
    <cellStyle name="Comma 11 2" xfId="2396" xr:uid="{18CF2CD1-461D-40BC-9BA3-749CC1F4F242}"/>
    <cellStyle name="Comma 11 2 2" xfId="3831" xr:uid="{32152E75-9AE4-4389-BF94-D0EF38383618}"/>
    <cellStyle name="Comma 11 2 3" xfId="4455" xr:uid="{0EFFDAA5-2222-4FB1-9449-882C1E5AE1FC}"/>
    <cellStyle name="Comma 11 3" xfId="2397" xr:uid="{5963AB65-A2B9-49A9-B44D-8C88D54EAA6C}"/>
    <cellStyle name="Comma 11 3 2" xfId="3482" xr:uid="{736256B6-9FA7-4F20-BA7A-4E1B8D5FB391}"/>
    <cellStyle name="Comma 11 3 3" xfId="4446" xr:uid="{E930E039-4970-4578-B6D8-41A1617AD2D2}"/>
    <cellStyle name="Comma 11 4" xfId="2395" xr:uid="{63FF2E16-C6A6-482A-9C9E-E779AB9D1248}"/>
    <cellStyle name="Comma 11 5" xfId="4787" xr:uid="{EB4A1CAC-2B3D-4E45-86B3-135B2AB720D3}"/>
    <cellStyle name="Comma 12" xfId="2398" xr:uid="{D863D7CF-9428-4001-9E5B-DDF732534743}"/>
    <cellStyle name="Comma 12 2" xfId="3249" xr:uid="{A46EBE16-E762-4A4C-A625-F389CE2B8E33}"/>
    <cellStyle name="Comma 12 3" xfId="4447" xr:uid="{F7B3FC07-91E9-4EAE-8A9F-A2C82BAA5DB9}"/>
    <cellStyle name="Comma 2" xfId="618" xr:uid="{00000000-0005-0000-0000-000069020000}"/>
    <cellStyle name="Comma 2 2" xfId="619" xr:uid="{00000000-0005-0000-0000-00006A020000}"/>
    <cellStyle name="Comma 2 2 2" xfId="620" xr:uid="{00000000-0005-0000-0000-00006B020000}"/>
    <cellStyle name="Comma 2 2 3" xfId="621" xr:uid="{00000000-0005-0000-0000-00006C020000}"/>
    <cellStyle name="Comma 2 2 3 2" xfId="1493" xr:uid="{00000000-0005-0000-0000-00006B020000}"/>
    <cellStyle name="Comma 3" xfId="622" xr:uid="{00000000-0005-0000-0000-00006D020000}"/>
    <cellStyle name="Comma 3 2" xfId="623" xr:uid="{00000000-0005-0000-0000-00006E020000}"/>
    <cellStyle name="Comma 3 2 2" xfId="624" xr:uid="{00000000-0005-0000-0000-00006F020000}"/>
    <cellStyle name="Comma 3 2 3" xfId="625" xr:uid="{00000000-0005-0000-0000-000070020000}"/>
    <cellStyle name="Comma 3 2 3 2" xfId="1494" xr:uid="{00000000-0005-0000-0000-00006F020000}"/>
    <cellStyle name="Comma 4" xfId="626" xr:uid="{00000000-0005-0000-0000-000071020000}"/>
    <cellStyle name="Comma 4 2" xfId="627" xr:uid="{00000000-0005-0000-0000-000072020000}"/>
    <cellStyle name="Comma 4 2 2" xfId="628" xr:uid="{00000000-0005-0000-0000-000073020000}"/>
    <cellStyle name="Comma 4 2 2 2" xfId="1496" xr:uid="{00000000-0005-0000-0000-000072020000}"/>
    <cellStyle name="Comma 4 2 2 3" xfId="2400" xr:uid="{C57EFBFB-22B6-4DCA-B1C5-57C8DB3B8308}"/>
    <cellStyle name="Comma 4 2 3" xfId="629" xr:uid="{00000000-0005-0000-0000-000074020000}"/>
    <cellStyle name="Comma 4 2 3 2" xfId="1495" xr:uid="{00000000-0005-0000-0000-000073020000}"/>
    <cellStyle name="Comma 4 2 3 3" xfId="2401" xr:uid="{70D2460F-AC4E-412E-853C-62BF3FC66E9B}"/>
    <cellStyle name="Comma 4 2 4" xfId="1208" xr:uid="{00000000-0005-0000-0000-000071020000}"/>
    <cellStyle name="Comma 4 2 4 2" xfId="2399" xr:uid="{A249054E-71C8-4CB2-9310-3169EC3C00BD}"/>
    <cellStyle name="Comma 4 3" xfId="630" xr:uid="{00000000-0005-0000-0000-000075020000}"/>
    <cellStyle name="Comma 4 4" xfId="631" xr:uid="{00000000-0005-0000-0000-000076020000}"/>
    <cellStyle name="Comma 4 4 2" xfId="1242" xr:uid="{00000000-0005-0000-0000-000075020000}"/>
    <cellStyle name="Comma 4 4 2 2" xfId="2404" xr:uid="{471C3768-556E-4F9D-8682-D88011EA861E}"/>
    <cellStyle name="Comma 4 4 2 3" xfId="2405" xr:uid="{1AE7F512-CF89-4B5F-9011-0D2AC26A545C}"/>
    <cellStyle name="Comma 4 4 2 4" xfId="2403" xr:uid="{A3D789FF-954F-4C95-804B-35BC5DA75370}"/>
    <cellStyle name="Comma 4 4 3" xfId="2406" xr:uid="{3000C9B5-7CB1-4BE4-987F-88B40A7E93E2}"/>
    <cellStyle name="Comma 4 4 4" xfId="2407" xr:uid="{1106CCEA-97ED-4048-ACA1-7C68BEA29DC2}"/>
    <cellStyle name="Comma 4 4 5" xfId="2402" xr:uid="{C30817D0-9B8B-40D2-905A-A6940C5C2C22}"/>
    <cellStyle name="Comma 4 5" xfId="1204" xr:uid="{00000000-0005-0000-0000-000070020000}"/>
    <cellStyle name="Comma 4 5 2" xfId="2409" xr:uid="{2B361F52-8A51-4CDC-8C2E-D10D1EA20F5A}"/>
    <cellStyle name="Comma 4 5 3" xfId="2410" xr:uid="{CA9F628F-6E34-4164-9B29-694C0E0CC0AE}"/>
    <cellStyle name="Comma 4 5 4" xfId="2408" xr:uid="{0F441E97-53CE-47C5-8DD3-258DC2841839}"/>
    <cellStyle name="Comma 4 5 5" xfId="1724" xr:uid="{7B6C6308-5CB5-4617-93C0-35128B5E93AC}"/>
    <cellStyle name="Comma 4 6" xfId="2411" xr:uid="{0847270B-3F7B-409A-A661-B2DA10835B53}"/>
    <cellStyle name="Comma 5" xfId="632" xr:uid="{00000000-0005-0000-0000-000077020000}"/>
    <cellStyle name="Comma 5 10" xfId="633" xr:uid="{00000000-0005-0000-0000-000078020000}"/>
    <cellStyle name="Comma 5 10 2" xfId="1498" xr:uid="{00000000-0005-0000-0000-000077020000}"/>
    <cellStyle name="Comma 5 10 2 2" xfId="3832" xr:uid="{C0936807-7214-4365-80F4-80096D1BF2FC}"/>
    <cellStyle name="Comma 5 10 2 3" xfId="4504" xr:uid="{2434D9E5-C3FF-4344-82AA-571F1F2B15FC}"/>
    <cellStyle name="Comma 5 10 2 4" xfId="2413" xr:uid="{03216B55-05F7-4FF3-8F43-7D50841583E7}"/>
    <cellStyle name="Comma 5 10 3" xfId="2414" xr:uid="{F65C3074-193B-47E4-AA95-75A4F139B4CD}"/>
    <cellStyle name="Comma 5 10 3 2" xfId="3485" xr:uid="{016F53E8-183E-4CDE-AD8B-54F2D709216B}"/>
    <cellStyle name="Comma 5 10 3 3" xfId="4444" xr:uid="{88E55CFF-22EF-43AB-B4FC-EE799EC2E7CF}"/>
    <cellStyle name="Comma 5 10 4" xfId="2412" xr:uid="{2BB4A985-024B-40F9-B186-79950F442AC6}"/>
    <cellStyle name="Comma 5 10 4 2" xfId="3092" xr:uid="{E7280315-5A15-456A-8190-3EB39C6D73A0}"/>
    <cellStyle name="Comma 5 10 4 3" xfId="4398" xr:uid="{5355419B-E485-4882-875B-3DEA7F5A4DEE}"/>
    <cellStyle name="Comma 5 10 5" xfId="4789" xr:uid="{F638A102-0281-4EED-A2D6-D4C04E50CFE0}"/>
    <cellStyle name="Comma 5 11" xfId="634" xr:uid="{00000000-0005-0000-0000-000079020000}"/>
    <cellStyle name="Comma 5 11 2" xfId="1497" xr:uid="{00000000-0005-0000-0000-000078020000}"/>
    <cellStyle name="Comma 5 11 2 2" xfId="3833" xr:uid="{66446FEA-08E8-492D-B667-13C9A582FF26}"/>
    <cellStyle name="Comma 5 11 2 3" xfId="4488" xr:uid="{9B5DBD92-AD80-463F-A67F-DC244C6C3A5C}"/>
    <cellStyle name="Comma 5 11 3" xfId="2416" xr:uid="{2089B1DE-8F00-4873-BAAA-61816FD8067B}"/>
    <cellStyle name="Comma 5 11 4" xfId="2415" xr:uid="{88C3C5EC-581B-47AD-A112-7D6734D6A22D}"/>
    <cellStyle name="Comma 5 11 5" xfId="5048" xr:uid="{4855C287-C712-4527-AEA7-9EF213B9DA93}"/>
    <cellStyle name="Comma 5 11 6" xfId="1725" xr:uid="{014387D8-04CD-4E0B-9024-1512E10F91D5}"/>
    <cellStyle name="Comma 5 12" xfId="1205" xr:uid="{00000000-0005-0000-0000-000076020000}"/>
    <cellStyle name="Comma 5 12 2" xfId="2418" xr:uid="{533A274C-1BFF-49B1-9124-70525F5A3D17}"/>
    <cellStyle name="Comma 5 12 3" xfId="2419" xr:uid="{6A01B429-3C52-41AD-9EA9-A4C6472FB57A}"/>
    <cellStyle name="Comma 5 12 4" xfId="2417" xr:uid="{B566BCC5-8ED5-4EEB-B1F8-3837E8B7ACB2}"/>
    <cellStyle name="Comma 5 13" xfId="2420" xr:uid="{C8AB2E3A-4552-4949-82CA-B6CB3A398A0F}"/>
    <cellStyle name="Comma 5 13 2" xfId="3250" xr:uid="{66D0399D-834A-4E4A-9B7F-97B2D08A5DE8}"/>
    <cellStyle name="Comma 5 13 3" xfId="4397" xr:uid="{248CC28E-2C97-4CE7-B1B2-7CE46184D3C9}"/>
    <cellStyle name="Comma 5 14" xfId="2977" xr:uid="{FED342FA-5D1D-49C8-BA8E-725C8FAAB8A9}"/>
    <cellStyle name="Comma 5 15" xfId="4707" xr:uid="{15608762-EB59-4D50-960A-B60E7B164403}"/>
    <cellStyle name="Comma 5 2" xfId="635" xr:uid="{00000000-0005-0000-0000-00007A020000}"/>
    <cellStyle name="Comma 5 2 2" xfId="636" xr:uid="{00000000-0005-0000-0000-00007B020000}"/>
    <cellStyle name="Comma 5 2 2 2" xfId="1244" xr:uid="{00000000-0005-0000-0000-00007A020000}"/>
    <cellStyle name="Comma 5 2 2 2 2" xfId="2422" xr:uid="{504C2677-DE4A-4107-A464-1D6176D67005}"/>
    <cellStyle name="Comma 5 2 2 3" xfId="2423" xr:uid="{E3CC753B-1C43-4941-998E-5C35D3306A99}"/>
    <cellStyle name="Comma 5 2 2 4" xfId="2421" xr:uid="{D36070D0-A105-4651-962E-82045E61741C}"/>
    <cellStyle name="Comma 5 3" xfId="637" xr:uid="{00000000-0005-0000-0000-00007C020000}"/>
    <cellStyle name="Comma 5 3 2" xfId="1238" xr:uid="{00000000-0005-0000-0000-00007B020000}"/>
    <cellStyle name="Comma 5 3 2 2" xfId="1726" xr:uid="{E4D10AD9-FFA1-438A-876F-DD7579AAF9A3}"/>
    <cellStyle name="Comma 5 3 2 2 2" xfId="2427" xr:uid="{3978A1E9-91B2-44FB-870F-5C846C92BF2F}"/>
    <cellStyle name="Comma 5 3 2 2 2 2" xfId="3836" xr:uid="{6D65C1D3-6626-451F-81F9-69F108D25941}"/>
    <cellStyle name="Comma 5 3 2 2 2 3" xfId="3488" xr:uid="{9E0E925E-90FE-4901-A859-269FD2D99712}"/>
    <cellStyle name="Comma 5 3 2 2 2 4" xfId="4451" xr:uid="{73641E2C-C3C8-4496-942D-5097BD271A49}"/>
    <cellStyle name="Comma 5 3 2 2 2 5" xfId="5182" xr:uid="{558FCA37-C480-4A31-8265-A4A881B43ABE}"/>
    <cellStyle name="Comma 5 3 2 2 3" xfId="2428" xr:uid="{0F3B96FE-785A-4E44-B7DD-CB25F02C6A2D}"/>
    <cellStyle name="Comma 5 3 2 2 3 2" xfId="3837" xr:uid="{F35002D8-CB97-448C-8251-7834D843438C}"/>
    <cellStyle name="Comma 5 3 2 2 3 3" xfId="2904" xr:uid="{E09A7C1D-6F1F-4AD7-87EC-9B38D6D46F00}"/>
    <cellStyle name="Comma 5 3 2 2 3 4" xfId="5322" xr:uid="{1DFAFE0C-128D-4CFC-AC87-312D4E5FABC0}"/>
    <cellStyle name="Comma 5 3 2 2 4" xfId="2426" xr:uid="{685B9208-B204-44C9-B2D2-03B1AC8DA84E}"/>
    <cellStyle name="Comma 5 3 2 2 4 2" xfId="3835" xr:uid="{30258260-ABE1-4776-BD6D-174ECB68C162}"/>
    <cellStyle name="Comma 5 3 2 2 4 3" xfId="4473" xr:uid="{F42083DC-BA2B-4303-A609-47FB52BA18C7}"/>
    <cellStyle name="Comma 5 3 2 2 5" xfId="5168" xr:uid="{9015E909-9850-4085-B84D-1E31A7E3731D}"/>
    <cellStyle name="Comma 5 3 2 3" xfId="2429" xr:uid="{FF2947A9-8203-420E-B12B-38CEADE7F619}"/>
    <cellStyle name="Comma 5 3 2 3 2" xfId="3838" xr:uid="{D69B8163-4698-4FEF-B812-086041820EEE}"/>
    <cellStyle name="Comma 5 3 2 3 3" xfId="3487" xr:uid="{CFED63D5-377F-4F57-B794-F3E2C4DE11CE}"/>
    <cellStyle name="Comma 5 3 2 3 4" xfId="4432" xr:uid="{4A189815-B176-4A72-A0AD-F9A67988BB1B}"/>
    <cellStyle name="Comma 5 3 2 3 5" xfId="5181" xr:uid="{1DBBE660-D4A6-4BB1-B14E-E93F736D995C}"/>
    <cellStyle name="Comma 5 3 2 4" xfId="2430" xr:uid="{842B7318-C4D3-4D88-B5B3-C77B8CB2B89D}"/>
    <cellStyle name="Comma 5 3 2 4 2" xfId="3839" xr:uid="{FFA9F504-D229-4F34-9D30-49330602124E}"/>
    <cellStyle name="Comma 5 3 2 4 3" xfId="2976" xr:uid="{8F937A5F-491B-4B58-BB00-82D2A99CFFAE}"/>
    <cellStyle name="Comma 5 3 2 4 4" xfId="5323" xr:uid="{731893C5-949F-43A0-B25C-75BCBB9D528D}"/>
    <cellStyle name="Comma 5 3 2 5" xfId="2425" xr:uid="{4A920AE7-860F-4251-BF3B-7397F20D761B}"/>
    <cellStyle name="Comma 5 3 2 5 2" xfId="3834" xr:uid="{37DC1401-27B4-4BC5-B6CB-32AC38F186B0}"/>
    <cellStyle name="Comma 5 3 2 5 3" xfId="4450" xr:uid="{C8E7A7AF-2C1D-4BD6-A25A-6B050379E9ED}"/>
    <cellStyle name="Comma 5 3 2 6" xfId="3367" xr:uid="{660A677F-D254-4DD1-8142-5A71E0EDDF09}"/>
    <cellStyle name="Comma 5 3 2 7" xfId="3061" xr:uid="{3625E260-D613-4177-A3F1-C2F97610E977}"/>
    <cellStyle name="Comma 5 3 2 8" xfId="4723" xr:uid="{AA16345A-D4DA-4D60-B54F-1FB161C93BE8}"/>
    <cellStyle name="Comma 5 3 3" xfId="1727" xr:uid="{A8D3069F-844D-47A6-9D82-4B5312630845}"/>
    <cellStyle name="Comma 5 3 3 2" xfId="2432" xr:uid="{64E6E3FE-0D0E-4A46-AF4C-90DE604262DF}"/>
    <cellStyle name="Comma 5 3 3 2 2" xfId="3841" xr:uid="{54662EA5-D16C-4A4A-8B0C-CDB46BC61CA2}"/>
    <cellStyle name="Comma 5 3 3 2 3" xfId="3489" xr:uid="{86F0C2FB-E113-4066-875E-E02565028C70}"/>
    <cellStyle name="Comma 5 3 3 2 4" xfId="4402" xr:uid="{5D5BD886-D63D-4407-BEA1-6EC6B1220967}"/>
    <cellStyle name="Comma 5 3 3 2 5" xfId="5183" xr:uid="{E346A7AE-EE82-4D3D-9219-16A725B6641D}"/>
    <cellStyle name="Comma 5 3 3 3" xfId="2433" xr:uid="{6248DA40-3793-42B8-8973-977E3FB2FF34}"/>
    <cellStyle name="Comma 5 3 3 3 2" xfId="3842" xr:uid="{009F8F40-7EDF-4A13-92E2-D78D027949EB}"/>
    <cellStyle name="Comma 5 3 3 3 3" xfId="2882" xr:uid="{BC5C26C1-008A-4224-B3B7-2877671D28F9}"/>
    <cellStyle name="Comma 5 3 3 3 4" xfId="5324" xr:uid="{2F448EBC-E8AF-4E02-B055-F962BABEF6D8}"/>
    <cellStyle name="Comma 5 3 3 4" xfId="2431" xr:uid="{8468B638-00F6-4D84-8F7C-F01EA7973387}"/>
    <cellStyle name="Comma 5 3 3 4 2" xfId="3840" xr:uid="{7F752DCA-0F2F-404B-9D14-E29EB6F48D53}"/>
    <cellStyle name="Comma 5 3 3 4 3" xfId="4525" xr:uid="{3CAE6F27-78D2-4E3B-88B6-A061D7B9175E}"/>
    <cellStyle name="Comma 5 3 3 5" xfId="3410" xr:uid="{480FC02F-A290-4EC7-A7CF-CA00C092267D}"/>
    <cellStyle name="Comma 5 3 3 6" xfId="3094" xr:uid="{285C1249-E525-409A-9F72-8E3D69B4C4D3}"/>
    <cellStyle name="Comma 5 3 3 7" xfId="4742" xr:uid="{DCBD0E99-73E6-4148-ACDC-BB8EE714D46F}"/>
    <cellStyle name="Comma 5 3 4" xfId="1728" xr:uid="{8E414838-53C8-4017-9846-543CB2EC5C91}"/>
    <cellStyle name="Comma 5 3 4 2" xfId="2435" xr:uid="{370E17A5-36D0-4B6D-BD38-D3ED73FAB93B}"/>
    <cellStyle name="Comma 5 3 4 2 2" xfId="3843" xr:uid="{2C98D593-FDC3-4FA7-B2FB-91448A59B92F}"/>
    <cellStyle name="Comma 5 3 4 2 3" xfId="4417" xr:uid="{48D85AD8-076E-4D4A-A158-AE94CE92B8C3}"/>
    <cellStyle name="Comma 5 3 4 3" xfId="2436" xr:uid="{BFE6DA2A-05FC-4D12-8F49-DA10FB2B407E}"/>
    <cellStyle name="Comma 5 3 4 3 2" xfId="3486" xr:uid="{961B73F2-65EC-4046-8E10-672B2590F0E4}"/>
    <cellStyle name="Comma 5 3 4 3 3" xfId="3685" xr:uid="{A08FD71E-8329-4493-B58A-F723B4E4EB71}"/>
    <cellStyle name="Comma 5 3 4 4" xfId="2434" xr:uid="{21709148-21C9-44B5-8564-BFDAEEDA08A8}"/>
    <cellStyle name="Comma 5 3 4 4 2" xfId="5581" xr:uid="{F4B2855A-B948-40BF-BD00-12F6D15CC46A}"/>
    <cellStyle name="Comma 5 3 4 5" xfId="5050" xr:uid="{483B4FA4-A8BA-4C8B-921C-8C1E75DAD088}"/>
    <cellStyle name="Comma 5 3 5" xfId="2437" xr:uid="{55B9058D-B43A-4C92-9BA7-C2B6F1454236}"/>
    <cellStyle name="Comma 5 3 5 2" xfId="3844" xr:uid="{36725BB6-1466-451E-9FEB-006E0029DAAD}"/>
    <cellStyle name="Comma 5 3 5 3" xfId="4423" xr:uid="{F4D6D71F-EA32-4D6A-88F0-A15BB9721BD9}"/>
    <cellStyle name="Comma 5 3 5 4" xfId="5325" xr:uid="{357CA066-18BB-4129-A1C3-44CC16C83F87}"/>
    <cellStyle name="Comma 5 3 6" xfId="2438" xr:uid="{68B8ADE0-1355-42FD-8260-F512D9EF4BC4}"/>
    <cellStyle name="Comma 5 3 6 2" xfId="3689" xr:uid="{49E66458-0AE6-4D4C-82A6-0184DDCADB64}"/>
    <cellStyle name="Comma 5 3 6 3" xfId="2884" xr:uid="{65D13D46-E163-41AA-923C-2045066DF23C}"/>
    <cellStyle name="Comma 5 3 7" xfId="2424" xr:uid="{D57D842B-C02C-4C39-97C7-12B5D176919F}"/>
    <cellStyle name="Comma 5 3 7 2" xfId="3307" xr:uid="{BF5841AF-0491-46CB-9B43-63FED6F225AF}"/>
    <cellStyle name="Comma 5 3 7 3" xfId="4431" xr:uid="{77EE3690-74B6-4ECD-907F-52F91EA4475D}"/>
    <cellStyle name="Comma 5 3 8" xfId="3001" xr:uid="{6A3E64E3-2973-49D8-9770-002B1936DAE5}"/>
    <cellStyle name="Comma 5 3 9" xfId="4790" xr:uid="{AE85F16D-60F9-4F82-ADF8-712875F2F207}"/>
    <cellStyle name="Comma 5 4" xfId="638" xr:uid="{00000000-0005-0000-0000-00007D020000}"/>
    <cellStyle name="Comma 5 4 2" xfId="1232" xr:uid="{00000000-0005-0000-0000-00007C020000}"/>
    <cellStyle name="Comma 5 4 2 2" xfId="1729" xr:uid="{F29284B3-0E54-4854-9F59-223C82AF582F}"/>
    <cellStyle name="Comma 5 4 2 2 2" xfId="2442" xr:uid="{E2B3CF48-4F77-4C7A-A816-F29A2146B157}"/>
    <cellStyle name="Comma 5 4 2 2 2 2" xfId="3846" xr:uid="{ADAE0EAC-0879-4416-B48D-C60410167FF4}"/>
    <cellStyle name="Comma 5 4 2 2 2 3" xfId="2870" xr:uid="{CA743256-6E38-4AC0-91A7-4EB3C3DD943E}"/>
    <cellStyle name="Comma 5 4 2 2 3" xfId="2443" xr:uid="{776FD3F1-B80B-44BE-979A-3CCE5E9FD49F}"/>
    <cellStyle name="Comma 5 4 2 2 3 2" xfId="5563" xr:uid="{71E5A87B-5EF2-4D35-9C50-9ECC1A159323}"/>
    <cellStyle name="Comma 5 4 2 2 4" xfId="2441" xr:uid="{0349CBE1-6D90-470B-9447-B285A4260CDD}"/>
    <cellStyle name="Comma 5 4 2 2 5" xfId="5185" xr:uid="{5A59BC5E-C7C2-44F2-80B3-B0262B8CA32D}"/>
    <cellStyle name="Comma 5 4 2 3" xfId="2444" xr:uid="{847CD6E8-DA53-4140-8337-72AEA5935C30}"/>
    <cellStyle name="Comma 5 4 2 3 2" xfId="3847" xr:uid="{7DAC2770-8B46-4F1F-9FEB-5F9AE27D7BF4}"/>
    <cellStyle name="Comma 5 4 2 3 3" xfId="4373" xr:uid="{B5C4B77C-9BD5-4A6E-AB2F-28705A06E2D1}"/>
    <cellStyle name="Comma 5 4 2 3 4" xfId="5326" xr:uid="{838EAF54-79DC-41D4-B827-CA7D0B42FB69}"/>
    <cellStyle name="Comma 5 4 2 4" xfId="2445" xr:uid="{B88A2DB4-B01B-4E7A-ACE0-AEFD7BEAAD53}"/>
    <cellStyle name="Comma 5 4 2 4 2" xfId="3845" xr:uid="{C0D138C7-5FA1-4EBA-A36F-538449B7E762}"/>
    <cellStyle name="Comma 5 4 2 4 3" xfId="2912" xr:uid="{FF44F255-4608-4CDB-A667-7A8BECBE6581}"/>
    <cellStyle name="Comma 5 4 2 5" xfId="2440" xr:uid="{A5AF78C1-476C-42FE-9741-8F5A6EC2C517}"/>
    <cellStyle name="Comma 5 4 2 5 2" xfId="3341" xr:uid="{CF3036B4-F5AD-467F-9136-002651A119B1}"/>
    <cellStyle name="Comma 5 4 2 5 3" xfId="2913" xr:uid="{B7D343DC-01B5-4EE2-90A5-52B6C245CB02}"/>
    <cellStyle name="Comma 5 4 2 6" xfId="3095" xr:uid="{4F97FDD9-648D-495B-8D6F-C3BDDBE1E60B}"/>
    <cellStyle name="Comma 5 4 2 7" xfId="4743" xr:uid="{62E801C9-0590-4745-8042-20A1E5DA4202}"/>
    <cellStyle name="Comma 5 4 3" xfId="1730" xr:uid="{D1B3B8D1-48DC-45A9-8852-6BD28AD8D6AD}"/>
    <cellStyle name="Comma 5 4 3 2" xfId="2447" xr:uid="{CD0EAE63-93FB-4FF5-9DC4-1BFEEEF9056F}"/>
    <cellStyle name="Comma 5 4 3 2 2" xfId="3849" xr:uid="{264E41EE-D36D-4875-AFEA-367F563B3224}"/>
    <cellStyle name="Comma 5 4 3 2 3" xfId="3490" xr:uid="{8EBBFD08-4071-4CD6-8F04-0B2FD053A0B0}"/>
    <cellStyle name="Comma 5 4 3 2 4" xfId="4454" xr:uid="{DB1C90D0-D3AF-4270-81A2-CB8D65DE8E70}"/>
    <cellStyle name="Comma 5 4 3 2 5" xfId="5186" xr:uid="{7D1AAFE0-19CA-466C-88CA-DA7CF2332A46}"/>
    <cellStyle name="Comma 5 4 3 3" xfId="2448" xr:uid="{73FE65FD-1188-4CBC-B985-B214E1E1747A}"/>
    <cellStyle name="Comma 5 4 3 3 2" xfId="3850" xr:uid="{76BCD4A2-BA12-4A0B-8015-27D6D972E6D2}"/>
    <cellStyle name="Comma 5 4 3 3 3" xfId="2871" xr:uid="{CBA38028-9FEA-4836-ABDC-A4A1991C0029}"/>
    <cellStyle name="Comma 5 4 3 3 4" xfId="5327" xr:uid="{0ED6292C-266C-4F29-9729-39E80D472DDE}"/>
    <cellStyle name="Comma 5 4 3 4" xfId="2446" xr:uid="{FDF76570-FDDA-4D31-B58E-F77B3222908D}"/>
    <cellStyle name="Comma 5 4 3 4 2" xfId="3848" xr:uid="{16CB8591-6836-43B0-9D99-93BD79B53990}"/>
    <cellStyle name="Comma 5 4 3 4 3" xfId="4465" xr:uid="{D99F75D7-0739-43B6-83C1-AEAB498ED099}"/>
    <cellStyle name="Comma 5 4 3 5" xfId="3444" xr:uid="{EAE1D4DA-2D4E-42CF-A4CA-71198208E631}"/>
    <cellStyle name="Comma 5 4 3 6" xfId="5051" xr:uid="{B553DA3F-24D1-47A9-9C28-45A16A04065C}"/>
    <cellStyle name="Comma 5 4 4" xfId="1731" xr:uid="{3FFF7F60-A23A-496A-85AD-FB00EB56DC09}"/>
    <cellStyle name="Comma 5 4 4 2" xfId="2450" xr:uid="{F8E951AB-C535-49A4-9A6C-FD94FD22B231}"/>
    <cellStyle name="Comma 5 4 4 2 2" xfId="3851" xr:uid="{4C36E1C8-7EC1-4AF1-9C16-4D4D5F8C1A32}"/>
    <cellStyle name="Comma 5 4 4 2 3" xfId="2888" xr:uid="{1F662D4F-195C-4D54-AA4E-DF0422E5DECC}"/>
    <cellStyle name="Comma 5 4 4 3" xfId="2451" xr:uid="{49BDCFC7-E550-4437-8E73-CCF904D5587D}"/>
    <cellStyle name="Comma 5 4 4 3 2" xfId="5574" xr:uid="{4D86C3A6-7B13-442A-B734-9ABE309CB54E}"/>
    <cellStyle name="Comma 5 4 4 4" xfId="2449" xr:uid="{B0CB8EC6-2ADD-4707-8932-C1B86B59FBA9}"/>
    <cellStyle name="Comma 5 4 4 5" xfId="5184" xr:uid="{30DD048C-A3EE-47C4-904C-3BD64C720826}"/>
    <cellStyle name="Comma 5 4 5" xfId="2452" xr:uid="{B86E2CB7-A421-4DEA-B1E4-0C441F740573}"/>
    <cellStyle name="Comma 5 4 5 2" xfId="3852" xr:uid="{FA81D97A-7385-42CC-A766-BE9EE36508F3}"/>
    <cellStyle name="Comma 5 4 5 3" xfId="2903" xr:uid="{6C14C5F5-BD0B-46C7-93E5-71D02B5E173D}"/>
    <cellStyle name="Comma 5 4 5 4" xfId="5328" xr:uid="{36E4FFF9-582B-4A82-8CA2-6DD0AEC0E93E}"/>
    <cellStyle name="Comma 5 4 6" xfId="2453" xr:uid="{CF10327E-7A91-4309-AD54-E27AED11CD7B}"/>
    <cellStyle name="Comma 5 4 6 2" xfId="3690" xr:uid="{35D0415D-A1C7-44DF-B4FA-2590FC85E7CA}"/>
    <cellStyle name="Comma 5 4 6 3" xfId="3682" xr:uid="{DD43F1E8-E264-4D1D-8A1C-CFB7D6659A9B}"/>
    <cellStyle name="Comma 5 4 7" xfId="2439" xr:uid="{B9052308-125F-49A2-B260-C4A55187DF54}"/>
    <cellStyle name="Comma 5 4 7 2" xfId="3281" xr:uid="{4D6A63C1-4BF3-4BF8-8AFC-A92A8F03046F}"/>
    <cellStyle name="Comma 5 4 7 3" xfId="4392" xr:uid="{E6836749-1330-48B3-9B6D-F2503D057923}"/>
    <cellStyle name="Comma 5 4 8" xfId="3035" xr:uid="{8AD9EA43-0991-4B10-81C6-731ADDC14753}"/>
    <cellStyle name="Comma 5 4 9" xfId="4791" xr:uid="{D32B4E52-8E07-42D7-8AF5-DCCA5BCFF19E}"/>
    <cellStyle name="Comma 5 5" xfId="639" xr:uid="{00000000-0005-0000-0000-00007E020000}"/>
    <cellStyle name="Comma 5 5 2" xfId="1229" xr:uid="{00000000-0005-0000-0000-00007D020000}"/>
    <cellStyle name="Comma 5 5 2 2" xfId="1732" xr:uid="{89080A74-30EB-47B1-A719-1F391F74A00B}"/>
    <cellStyle name="Comma 5 5 2 2 2" xfId="2457" xr:uid="{1C94075D-A8C5-446D-B7EA-5FE305384DE7}"/>
    <cellStyle name="Comma 5 5 2 2 2 2" xfId="3854" xr:uid="{D9F787EA-2BEF-489A-98AF-7F02F3F2CEA5}"/>
    <cellStyle name="Comma 5 5 2 2 2 3" xfId="4368" xr:uid="{98DD1FC5-7F27-493A-ADAA-84DD6BD4D338}"/>
    <cellStyle name="Comma 5 5 2 2 3" xfId="2458" xr:uid="{63970E77-2856-4D2A-A333-0365CE3569FC}"/>
    <cellStyle name="Comma 5 5 2 2 3 2" xfId="5592" xr:uid="{046F20F0-FFEF-41DC-A27A-1E2EF783AAA4}"/>
    <cellStyle name="Comma 5 5 2 2 4" xfId="2456" xr:uid="{121C59C5-128E-412F-A3D8-BEE252AA5A08}"/>
    <cellStyle name="Comma 5 5 2 2 5" xfId="5187" xr:uid="{FECB1668-C5A7-46FF-BCDB-CA9184DDAE41}"/>
    <cellStyle name="Comma 5 5 2 3" xfId="2459" xr:uid="{018E03DF-1FEA-4DFC-9C14-EDAB099D3D0D}"/>
    <cellStyle name="Comma 5 5 2 3 2" xfId="3855" xr:uid="{DB05B354-5878-47A2-8F9D-EE826D11982F}"/>
    <cellStyle name="Comma 5 5 2 3 3" xfId="4390" xr:uid="{16FABF9F-34CB-4FF2-9E1C-AA4F21A70A8B}"/>
    <cellStyle name="Comma 5 5 2 3 4" xfId="5329" xr:uid="{64AE120D-4152-4503-80ED-45A770A191AB}"/>
    <cellStyle name="Comma 5 5 2 4" xfId="2460" xr:uid="{E25FD2F0-E899-4818-87B2-F7CABB8CDE9E}"/>
    <cellStyle name="Comma 5 5 2 4 2" xfId="3853" xr:uid="{B0471596-12D6-4A64-935F-3A75ADC0A8F7}"/>
    <cellStyle name="Comma 5 5 2 4 3" xfId="4460" xr:uid="{340D40F1-C381-49A8-9359-395EAA4F988B}"/>
    <cellStyle name="Comma 5 5 2 5" xfId="2455" xr:uid="{38AB5025-A15D-44E5-B5C9-30BEC36E90DB}"/>
    <cellStyle name="Comma 5 5 2 5 2" xfId="3427" xr:uid="{032F46F4-E58F-4322-886B-AAF7F33AC777}"/>
    <cellStyle name="Comma 5 5 2 5 3" xfId="4371" xr:uid="{BF75618E-23E7-4165-83C3-D82F41813E28}"/>
    <cellStyle name="Comma 5 5 2 6" xfId="3096" xr:uid="{85CA9850-6FF9-40A0-B06F-FAD36928AD85}"/>
    <cellStyle name="Comma 5 5 2 7" xfId="4744" xr:uid="{7A9B8FF9-E81B-4CE3-93DB-339B1DC4541A}"/>
    <cellStyle name="Comma 5 5 3" xfId="1733" xr:uid="{2DB82075-F86E-4F39-A95E-5E85F0A73483}"/>
    <cellStyle name="Comma 5 5 3 2" xfId="2462" xr:uid="{DBF37E22-FAEC-47E1-BD06-D8B8944FC553}"/>
    <cellStyle name="Comma 5 5 3 2 2" xfId="3856" xr:uid="{8B499AC1-5366-44CB-A801-BE3639ACA761}"/>
    <cellStyle name="Comma 5 5 3 2 3" xfId="2905" xr:uid="{342E3F56-2F3B-4BC9-9018-31EB5C6469C5}"/>
    <cellStyle name="Comma 5 5 3 3" xfId="2463" xr:uid="{D493582C-F207-40FD-B6A5-263D4DA340C9}"/>
    <cellStyle name="Comma 5 5 3 3 2" xfId="3491" xr:uid="{87DFA935-3237-477A-854A-C23184814928}"/>
    <cellStyle name="Comma 5 5 3 3 3" xfId="4453" xr:uid="{1207D29B-5010-435E-953F-964AF173E3C3}"/>
    <cellStyle name="Comma 5 5 3 4" xfId="2461" xr:uid="{8F5F741E-3B67-439C-B45D-06E33CDE36E5}"/>
    <cellStyle name="Comma 5 5 3 4 2" xfId="5608" xr:uid="{A0D84D48-5719-4686-83FC-C40B6799930A}"/>
    <cellStyle name="Comma 5 5 3 5" xfId="5052" xr:uid="{2A7ED911-4C17-471A-924F-BF69697EABF3}"/>
    <cellStyle name="Comma 5 5 4" xfId="1734" xr:uid="{061B72B8-03D5-4877-BF74-3AB8452F3341}"/>
    <cellStyle name="Comma 5 5 4 2" xfId="2465" xr:uid="{A627E5A2-09E2-4737-80C6-A682946565CA}"/>
    <cellStyle name="Comma 5 5 4 3" xfId="2466" xr:uid="{A8E94E9F-3F53-4712-A65D-446EA5C181B8}"/>
    <cellStyle name="Comma 5 5 4 4" xfId="2464" xr:uid="{BFC43F47-4C13-456B-B3B4-134127BA4D11}"/>
    <cellStyle name="Comma 5 5 4 5" xfId="5330" xr:uid="{5E359A84-F9EA-4D71-A296-E0EC5114112D}"/>
    <cellStyle name="Comma 5 5 5" xfId="2467" xr:uid="{FDD4CFDD-3A5E-4043-889B-3265521A97DF}"/>
    <cellStyle name="Comma 5 5 5 2" xfId="3691" xr:uid="{0EB10513-9817-4C96-9796-B50B4E23BDBA}"/>
    <cellStyle name="Comma 5 5 5 3" xfId="4434" xr:uid="{10B8DB10-FAEA-4D33-BDA3-07E9DE7F6DBF}"/>
    <cellStyle name="Comma 5 5 6" xfId="2468" xr:uid="{F5866156-68CA-416B-B8C6-3F696AF3F309}"/>
    <cellStyle name="Comma 5 5 6 2" xfId="3264" xr:uid="{636DC824-2D98-4A9A-95A8-453CD9B91C58}"/>
    <cellStyle name="Comma 5 5 6 3" xfId="4515" xr:uid="{4C8A728C-C7DA-4B7F-B6AA-FAA186DAAF19}"/>
    <cellStyle name="Comma 5 5 7" xfId="2454" xr:uid="{3D35E83B-876C-4052-A48F-A02D0310828F}"/>
    <cellStyle name="Comma 5 5 7 2" xfId="3018" xr:uid="{8535F26C-42E8-4622-A99F-2E081021085A}"/>
    <cellStyle name="Comma 5 5 7 3" xfId="2896" xr:uid="{E053061A-D410-437F-B719-CB0EF0041369}"/>
    <cellStyle name="Comma 5 5 8" xfId="4792" xr:uid="{D0DBB539-2021-4873-B327-E59B725C92CB}"/>
    <cellStyle name="Comma 5 6" xfId="640" xr:uid="{00000000-0005-0000-0000-00007F020000}"/>
    <cellStyle name="Comma 5 6 2" xfId="1226" xr:uid="{00000000-0005-0000-0000-00007E020000}"/>
    <cellStyle name="Comma 5 6 2 2" xfId="1735" xr:uid="{275ED8EE-6909-4EF1-9AC0-9B81DC6A7D65}"/>
    <cellStyle name="Comma 5 6 2 2 2" xfId="2472" xr:uid="{C8289B0E-579C-4024-AADE-49E128F7D792}"/>
    <cellStyle name="Comma 5 6 2 2 2 2" xfId="3858" xr:uid="{40F1975F-23A3-4503-B03B-F3B32127628E}"/>
    <cellStyle name="Comma 5 6 2 2 2 3" xfId="4452" xr:uid="{8D9CA63E-18F0-466A-9C7D-DE7C365A0026}"/>
    <cellStyle name="Comma 5 6 2 2 3" xfId="2473" xr:uid="{8DC01C1B-769C-48C8-B4E3-6C05F779F86A}"/>
    <cellStyle name="Comma 5 6 2 2 3 2" xfId="4704" xr:uid="{9AAB2078-4EEA-4744-BAA6-4AC39C35964F}"/>
    <cellStyle name="Comma 5 6 2 2 4" xfId="2471" xr:uid="{180E1017-4D6D-4F8A-AD7F-299C6D444D30}"/>
    <cellStyle name="Comma 5 6 2 2 5" xfId="5188" xr:uid="{A1786199-6AD1-4078-BE87-EAFDC49726F1}"/>
    <cellStyle name="Comma 5 6 2 3" xfId="2474" xr:uid="{DE6A8344-F8B9-4352-B71D-26B0E55D2F60}"/>
    <cellStyle name="Comma 5 6 2 3 2" xfId="3859" xr:uid="{D2C6E009-DFDC-45AB-8E91-91ECE0F3F854}"/>
    <cellStyle name="Comma 5 6 2 3 3" xfId="4395" xr:uid="{C80A2C27-15BF-4383-8CA3-714E4890C393}"/>
    <cellStyle name="Comma 5 6 2 3 4" xfId="5331" xr:uid="{D0D284D7-FB14-4019-9DF0-967F4A08A4CB}"/>
    <cellStyle name="Comma 5 6 2 4" xfId="2475" xr:uid="{5F974A57-9E44-4B14-9D8D-52AC98147699}"/>
    <cellStyle name="Comma 5 6 2 4 2" xfId="3857" xr:uid="{FB9F1D4B-8FC3-4D5A-B776-7268644E15FC}"/>
    <cellStyle name="Comma 5 6 2 4 3" xfId="4510" xr:uid="{956C386A-B80E-48AD-811D-52DAE7792ECF}"/>
    <cellStyle name="Comma 5 6 2 5" xfId="2470" xr:uid="{43A9EFB9-C02B-46DB-834D-234E28DED615}"/>
    <cellStyle name="Comma 5 6 2 5 2" xfId="3475" xr:uid="{F88D5D71-BE6E-4690-BECC-C88DCDAF7968}"/>
    <cellStyle name="Comma 5 6 2 5 3" xfId="4391" xr:uid="{65B6D032-6CDE-4CFF-9139-3EDCBD35453F}"/>
    <cellStyle name="Comma 5 6 2 6" xfId="3097" xr:uid="{9C52E5AC-E59B-408D-8073-3C595E224075}"/>
    <cellStyle name="Comma 5 6 2 7" xfId="4747" xr:uid="{AF22D6CC-D747-4581-9174-75AEC32CB336}"/>
    <cellStyle name="Comma 5 6 3" xfId="1736" xr:uid="{F3F54288-83A9-47B9-A6E1-F629D9929718}"/>
    <cellStyle name="Comma 5 6 3 2" xfId="2477" xr:uid="{982DF990-211A-4574-9044-69B62E619BF3}"/>
    <cellStyle name="Comma 5 6 3 2 2" xfId="3860" xr:uid="{8AE2F5D2-3192-49E4-8D12-2A5533177C7F}"/>
    <cellStyle name="Comma 5 6 3 2 3" xfId="4359" xr:uid="{073250FB-53E5-4AA5-A1BB-06EF04FBA431}"/>
    <cellStyle name="Comma 5 6 3 3" xfId="2478" xr:uid="{44EA1A65-57BC-4C8B-91A1-CEBA50D72269}"/>
    <cellStyle name="Comma 5 6 3 3 2" xfId="3492" xr:uid="{8C46AC3F-C991-4DC8-B593-DC4117331DC7}"/>
    <cellStyle name="Comma 5 6 3 3 3" xfId="4361" xr:uid="{7122F743-44C7-4DD6-A99B-B72CC69391EA}"/>
    <cellStyle name="Comma 5 6 3 4" xfId="2476" xr:uid="{D8AEF725-F275-4EE8-B3E1-AC6AC8B1A381}"/>
    <cellStyle name="Comma 5 6 3 4 2" xfId="5586" xr:uid="{0AECE7EB-8EC1-4643-B85F-368BE12F471E}"/>
    <cellStyle name="Comma 5 6 3 5" xfId="5053" xr:uid="{6B9BBBDA-48BE-4966-B355-DFAF6BC1D532}"/>
    <cellStyle name="Comma 5 6 4" xfId="1737" xr:uid="{659489D7-0310-4331-A30B-A7DD649F561E}"/>
    <cellStyle name="Comma 5 6 4 2" xfId="2480" xr:uid="{41793C7B-2093-4E8F-81F3-572156ED8CC5}"/>
    <cellStyle name="Comma 5 6 4 3" xfId="2481" xr:uid="{9F73F592-4C64-4FB1-8ABE-52FF0B56585F}"/>
    <cellStyle name="Comma 5 6 4 4" xfId="2479" xr:uid="{0479DD1D-45B4-4B61-9A98-66D0CC9985DD}"/>
    <cellStyle name="Comma 5 6 4 5" xfId="5332" xr:uid="{F1A8E5CC-F495-4B24-B93D-0BBAD51ED1E3}"/>
    <cellStyle name="Comma 5 6 5" xfId="2482" xr:uid="{7B160354-5FB7-40B3-87E8-A8489C2721F3}"/>
    <cellStyle name="Comma 5 6 5 2" xfId="3692" xr:uid="{4FF2393F-154C-4D49-BE8C-4D966DDF7A9E}"/>
    <cellStyle name="Comma 5 6 5 3" xfId="4362" xr:uid="{D1FEB41A-39FF-4D2A-AC58-67879E21A23A}"/>
    <cellStyle name="Comma 5 6 6" xfId="2483" xr:uid="{15644F62-8797-462B-8E2D-EF936B4EFA39}"/>
    <cellStyle name="Comma 5 6 6 2" xfId="3324" xr:uid="{B0095723-322C-408B-ABD1-F236EF43D030}"/>
    <cellStyle name="Comma 5 6 6 3" xfId="4364" xr:uid="{27BB346B-360C-4641-A3CD-2CA7DB14ACD2}"/>
    <cellStyle name="Comma 5 6 7" xfId="2469" xr:uid="{52081DFE-E7A2-4B8B-B886-00E1FFBF6E93}"/>
    <cellStyle name="Comma 5 6 7 2" xfId="3080" xr:uid="{81E61D22-0473-4D49-A3E1-D049D129E079}"/>
    <cellStyle name="Comma 5 6 7 3" xfId="4503" xr:uid="{EFC2F2B9-5C90-46E8-B4C4-1C0D7C03556F}"/>
    <cellStyle name="Comma 5 6 8" xfId="4793" xr:uid="{CD8DC556-85A4-4F7F-B342-0C7C901DAF93}"/>
    <cellStyle name="Comma 5 7" xfId="641" xr:uid="{00000000-0005-0000-0000-000080020000}"/>
    <cellStyle name="Comma 5 7 2" xfId="1223" xr:uid="{00000000-0005-0000-0000-00007F020000}"/>
    <cellStyle name="Comma 5 7 2 2" xfId="1738" xr:uid="{77F1D6FA-12D1-4E79-85F5-34C3824013D7}"/>
    <cellStyle name="Comma 5 7 2 2 2" xfId="2487" xr:uid="{20D3F3C7-49AC-482A-A38F-BAB59DEA5A22}"/>
    <cellStyle name="Comma 5 7 2 2 3" xfId="2488" xr:uid="{61D51F11-77A3-4974-A50E-9D0C3A804A8E}"/>
    <cellStyle name="Comma 5 7 2 2 4" xfId="2486" xr:uid="{F5017402-3A80-40BA-9901-7CC457DD0EF2}"/>
    <cellStyle name="Comma 5 7 2 3" xfId="2489" xr:uid="{446A25B3-C583-4A1C-9FD8-463F5FE6C8EA}"/>
    <cellStyle name="Comma 5 7 2 3 2" xfId="3493" xr:uid="{C366E65B-F7B7-448E-82C0-186A9531CEA5}"/>
    <cellStyle name="Comma 5 7 2 3 3" xfId="4363" xr:uid="{F62CA16F-8D71-47E2-85AE-D065E361F4A3}"/>
    <cellStyle name="Comma 5 7 2 4" xfId="2490" xr:uid="{EB8B669C-488F-4F0E-9617-6004ACB7AC4D}"/>
    <cellStyle name="Comma 5 7 2 4 2" xfId="5612" xr:uid="{759952A3-F2BA-4738-8BA5-B4FA7B6E7BFB}"/>
    <cellStyle name="Comma 5 7 2 5" xfId="2485" xr:uid="{4D1D9413-1700-4465-A44D-84D442AE8689}"/>
    <cellStyle name="Comma 5 7 2 6" xfId="5054" xr:uid="{7E0DF827-91DC-4117-B625-0452A4D10967}"/>
    <cellStyle name="Comma 5 7 3" xfId="1739" xr:uid="{A56ED784-0D86-43E2-B079-D0799779D6DE}"/>
    <cellStyle name="Comma 5 7 3 2" xfId="2492" xr:uid="{4F3F12CF-CE3F-4307-B3F3-A1685781BE4B}"/>
    <cellStyle name="Comma 5 7 3 3" xfId="2493" xr:uid="{3E5C588E-4FBD-4E25-87F2-8599E89BFCA0}"/>
    <cellStyle name="Comma 5 7 3 4" xfId="2491" xr:uid="{A46431E8-60C5-45AB-AA2C-66F48374AAB9}"/>
    <cellStyle name="Comma 5 7 3 5" xfId="5333" xr:uid="{62BD3DE2-7299-4E2B-BD54-DDE71657B92E}"/>
    <cellStyle name="Comma 5 7 4" xfId="1740" xr:uid="{AABACF3E-1B19-4040-9706-D5791CC8B8AA}"/>
    <cellStyle name="Comma 5 7 4 2" xfId="2495" xr:uid="{EE7CBD4E-E884-4356-91E2-565AEA738807}"/>
    <cellStyle name="Comma 5 7 4 3" xfId="2496" xr:uid="{98EEC9EC-E687-4AB6-84BA-4C3FC41A43C7}"/>
    <cellStyle name="Comma 5 7 4 4" xfId="2494" xr:uid="{74482699-D093-4977-9C05-5C1523B07BFF}"/>
    <cellStyle name="Comma 5 7 5" xfId="2497" xr:uid="{2AB599D0-3087-4BD2-A4EE-8D85C21F3883}"/>
    <cellStyle name="Comma 5 7 5 2" xfId="3384" xr:uid="{F2099187-0CE8-4DB1-92DA-CD2048E6B90F}"/>
    <cellStyle name="Comma 5 7 5 3" xfId="4529" xr:uid="{43DD8A5D-33A6-49E7-9732-FCB95A6522DB}"/>
    <cellStyle name="Comma 5 7 6" xfId="2498" xr:uid="{AB9B3D65-E8A2-4EE8-B295-5809E0A8F5A6}"/>
    <cellStyle name="Comma 5 7 6 2" xfId="3098" xr:uid="{8A4DD6ED-2CDD-4266-8A9E-22E79CB890BD}"/>
    <cellStyle name="Comma 5 7 6 3" xfId="2892" xr:uid="{205DEFBB-9099-4E9F-98FF-AAD012560DA0}"/>
    <cellStyle name="Comma 5 7 7" xfId="2484" xr:uid="{CB8555FF-152D-49AA-B2BB-9C10F017141A}"/>
    <cellStyle name="Comma 5 7 8" xfId="4794" xr:uid="{96194878-47F7-41E3-A6F6-95C8A75DC971}"/>
    <cellStyle name="Comma 5 8" xfId="642" xr:uid="{00000000-0005-0000-0000-000081020000}"/>
    <cellStyle name="Comma 5 8 2" xfId="1220" xr:uid="{00000000-0005-0000-0000-000080020000}"/>
    <cellStyle name="Comma 5 8 2 2" xfId="2501" xr:uid="{5F1498DD-5DFE-44C7-9119-63C79790D510}"/>
    <cellStyle name="Comma 5 8 2 2 2" xfId="3861" xr:uid="{337A08E0-317E-43FA-8CF2-63FAF90DBD67}"/>
    <cellStyle name="Comma 5 8 2 2 3" xfId="2901" xr:uid="{77EF98BB-A683-4279-B59F-11F30DC7F0D4}"/>
    <cellStyle name="Comma 5 8 2 3" xfId="2502" xr:uid="{8D122F42-0019-4005-BA37-BE5FD4BF84BB}"/>
    <cellStyle name="Comma 5 8 2 4" xfId="2500" xr:uid="{C934093E-FA74-44A3-BFD9-31D17943A237}"/>
    <cellStyle name="Comma 5 8 2 5" xfId="5055" xr:uid="{6583854D-739A-4DC9-BA02-5ABD007B462E}"/>
    <cellStyle name="Comma 5 8 3" xfId="1741" xr:uid="{D452FABA-44E9-42CA-8EA3-600C429D0E42}"/>
    <cellStyle name="Comma 5 8 3 2" xfId="2504" xr:uid="{623E5838-2630-492F-BB2B-4B90199B4471}"/>
    <cellStyle name="Comma 5 8 3 3" xfId="2505" xr:uid="{DCB07E83-8450-4E61-97D7-CAFEA966ADB2}"/>
    <cellStyle name="Comma 5 8 3 4" xfId="2503" xr:uid="{AE88D438-E261-4654-829F-AFEE5FBD0302}"/>
    <cellStyle name="Comma 5 8 4" xfId="2506" xr:uid="{E7F7ED1F-C5BD-4563-BBA5-80691E50DE91}"/>
    <cellStyle name="Comma 5 8 4 2" xfId="3494" xr:uid="{C32C5EE3-8323-4ED3-8053-1321180793B1}"/>
    <cellStyle name="Comma 5 8 4 3" xfId="4413" xr:uid="{271D6449-13D0-4AAE-B23E-44B4335F01F9}"/>
    <cellStyle name="Comma 5 8 5" xfId="2507" xr:uid="{67936881-089F-4A9D-909B-6CF1A1CE1C34}"/>
    <cellStyle name="Comma 5 8 5 2" xfId="3099" xr:uid="{875DA3B6-E75C-44DA-A4E3-27808F72563E}"/>
    <cellStyle name="Comma 5 8 5 3" xfId="2907" xr:uid="{15F1E23C-F3CE-49F0-B728-EFF9F4B0BD8C}"/>
    <cellStyle name="Comma 5 8 6" xfId="2499" xr:uid="{10BAA0AE-5FED-4EB9-B078-3659C6D2C735}"/>
    <cellStyle name="Comma 5 8 7" xfId="4795" xr:uid="{EC70DA78-F089-4C11-BE9D-D9B39FB583E4}"/>
    <cellStyle name="Comma 5 9" xfId="643" xr:uid="{00000000-0005-0000-0000-000082020000}"/>
    <cellStyle name="Comma 5 9 2" xfId="1217" xr:uid="{00000000-0005-0000-0000-000081020000}"/>
    <cellStyle name="Comma 5 9 2 2" xfId="2510" xr:uid="{C47CAF4A-A32C-40DC-8BB9-BFEBD4739BF2}"/>
    <cellStyle name="Comma 5 9 2 2 2" xfId="3693" xr:uid="{F3D63FD4-85E4-4CCD-90A8-C2FE14732263}"/>
    <cellStyle name="Comma 5 9 2 2 3" xfId="4509" xr:uid="{9EE01C09-8ED1-4D92-AE49-F4DA2ACB7CB1}"/>
    <cellStyle name="Comma 5 9 2 3" xfId="2511" xr:uid="{BECF6218-82A2-4D43-97B7-AD3E137F4863}"/>
    <cellStyle name="Comma 5 9 2 4" xfId="2509" xr:uid="{2A0815B1-58F4-449B-9A95-765B79AA92E4}"/>
    <cellStyle name="Comma 5 9 3" xfId="1742" xr:uid="{AEFA268B-FA41-4AE7-A8B1-05114FEDA490}"/>
    <cellStyle name="Comma 5 9 3 2" xfId="2513" xr:uid="{CCD84452-4FE3-4A58-B271-CC37305BEF08}"/>
    <cellStyle name="Comma 5 9 3 3" xfId="2514" xr:uid="{9AAD92EA-EA56-4DC8-B1F3-93ACB982218A}"/>
    <cellStyle name="Comma 5 9 3 4" xfId="2512" xr:uid="{02666482-23B7-464C-80A6-2E48FE737960}"/>
    <cellStyle name="Comma 5 9 4" xfId="2515" xr:uid="{4E82D53B-7785-4B2E-875C-375AF5E67D8F}"/>
    <cellStyle name="Comma 5 9 4 2" xfId="3100" xr:uid="{EFB97E3E-9180-456C-B2E8-367BE9BDED00}"/>
    <cellStyle name="Comma 5 9 4 3" xfId="2885" xr:uid="{76B36885-BA3D-4D4D-8F59-84B4CFF2D6E5}"/>
    <cellStyle name="Comma 5 9 5" xfId="2516" xr:uid="{B0951581-2131-4370-9127-6D6CB60ADD6C}"/>
    <cellStyle name="Comma 5 9 6" xfId="2508" xr:uid="{F43B9273-93FD-41D2-8F2A-7BB1E1CF5553}"/>
    <cellStyle name="Comma 5 9 7" xfId="4796" xr:uid="{BDBB5907-0739-46B1-BB55-2C69B8D7859D}"/>
    <cellStyle name="Comma 6" xfId="644" xr:uid="{00000000-0005-0000-0000-000083020000}"/>
    <cellStyle name="Comma 6 2" xfId="645" xr:uid="{00000000-0005-0000-0000-000084020000}"/>
    <cellStyle name="Comma 6 3" xfId="646" xr:uid="{00000000-0005-0000-0000-000085020000}"/>
    <cellStyle name="Comma 6 3 2" xfId="1239" xr:uid="{00000000-0005-0000-0000-000084020000}"/>
    <cellStyle name="Comma 6 3 2 2" xfId="2518" xr:uid="{6061DA41-5E05-4970-8678-3FF893B0CFDF}"/>
    <cellStyle name="Comma 6 3 3" xfId="2519" xr:uid="{5FA8BA58-CA8D-4783-B8F1-5B90DBA07256}"/>
    <cellStyle name="Comma 6 3 4" xfId="2517" xr:uid="{64A27485-B9C7-492F-8719-FF105AF9D17D}"/>
    <cellStyle name="Comma 6 4" xfId="647" xr:uid="{00000000-0005-0000-0000-000086020000}"/>
    <cellStyle name="Comma 6 4 2" xfId="1233" xr:uid="{00000000-0005-0000-0000-000085020000}"/>
    <cellStyle name="Comma 6 4 2 2" xfId="1743" xr:uid="{D4073F2E-DA06-478A-9F6E-38283AF384E3}"/>
    <cellStyle name="Comma 6 4 2 2 2" xfId="2523" xr:uid="{676EDFCF-91FD-411B-A1EF-F647908FDCDA}"/>
    <cellStyle name="Comma 6 4 2 2 2 2" xfId="3863" xr:uid="{F041E69A-78B5-4CF9-AD66-E0F02448AE13}"/>
    <cellStyle name="Comma 6 4 2 2 2 3" xfId="4396" xr:uid="{32712FD7-CAB2-4C86-9730-CF28B776A4F6}"/>
    <cellStyle name="Comma 6 4 2 2 3" xfId="2524" xr:uid="{58D3C539-C34D-46A1-944E-BA52B108205D}"/>
    <cellStyle name="Comma 6 4 2 2 3 2" xfId="5577" xr:uid="{205D0E53-AA42-41FF-B479-90E07A73D1A7}"/>
    <cellStyle name="Comma 6 4 2 2 4" xfId="2522" xr:uid="{4AD2576C-085E-4164-B1D6-9FDD387E39CE}"/>
    <cellStyle name="Comma 6 4 2 2 5" xfId="5190" xr:uid="{603FD659-1563-458B-A01A-D05C4CC0B2B1}"/>
    <cellStyle name="Comma 6 4 2 3" xfId="2525" xr:uid="{F144067E-5537-4B1A-A0A8-9BBA1009D794}"/>
    <cellStyle name="Comma 6 4 2 3 2" xfId="3864" xr:uid="{AE84D3AB-BF26-403B-BA14-74B775F6BBF5}"/>
    <cellStyle name="Comma 6 4 2 3 3" xfId="2902" xr:uid="{D755F8EB-4118-4E59-97C1-F043EBE59B37}"/>
    <cellStyle name="Comma 6 4 2 3 4" xfId="5334" xr:uid="{E9DDBA77-BBA9-4FF2-B3C0-D4AEBA047D55}"/>
    <cellStyle name="Comma 6 4 2 4" xfId="2526" xr:uid="{979A1612-0D85-4E55-A5DE-959F926FAC21}"/>
    <cellStyle name="Comma 6 4 2 4 2" xfId="3862" xr:uid="{423C576A-4F94-4281-88F5-ECC73C9C56CF}"/>
    <cellStyle name="Comma 6 4 2 4 3" xfId="4492" xr:uid="{F16B14F1-DD18-40EA-BCDF-F84B48DB5AA4}"/>
    <cellStyle name="Comma 6 4 2 5" xfId="2521" xr:uid="{4E1C0255-2280-4D39-AE37-0ABB0A19C70B}"/>
    <cellStyle name="Comma 6 4 2 5 2" xfId="3349" xr:uid="{31586C30-8FF9-4416-A5BF-30FFAC984B24}"/>
    <cellStyle name="Comma 6 4 2 5 3" xfId="4384" xr:uid="{09191441-B0F3-4ACB-994D-AA594A80A7DA}"/>
    <cellStyle name="Comma 6 4 2 6" xfId="3101" xr:uid="{1E3DCB7E-1969-4157-BE99-EF4EF4E8D837}"/>
    <cellStyle name="Comma 6 4 2 7" xfId="4749" xr:uid="{77FC5435-49DE-4D75-974F-D5AF9FA0108F}"/>
    <cellStyle name="Comma 6 4 3" xfId="1744" xr:uid="{0DC91C9F-ACA2-487B-BF4E-C5083542A8A2}"/>
    <cellStyle name="Comma 6 4 3 2" xfId="2528" xr:uid="{B9FCF58A-7A37-429D-9866-C7F5234BD187}"/>
    <cellStyle name="Comma 6 4 3 2 2" xfId="3866" xr:uid="{F55D9CD7-66F4-4D38-80A6-BD3F409A7A33}"/>
    <cellStyle name="Comma 6 4 3 2 3" xfId="3495" xr:uid="{066BFB7C-60BF-4F82-B2CD-BC8EAF2C0110}"/>
    <cellStyle name="Comma 6 4 3 2 4" xfId="4470" xr:uid="{4E3C1907-1947-4BF3-9DBA-7B5A8015383D}"/>
    <cellStyle name="Comma 6 4 3 2 5" xfId="5191" xr:uid="{69370E2F-8914-4888-B2B4-8178AA1066B5}"/>
    <cellStyle name="Comma 6 4 3 3" xfId="2529" xr:uid="{67E1CAA6-25AC-42A7-B582-180FF3488569}"/>
    <cellStyle name="Comma 6 4 3 3 2" xfId="3867" xr:uid="{D5A1028F-0F3A-4503-B079-EC1024B39EAA}"/>
    <cellStyle name="Comma 6 4 3 3 3" xfId="4433" xr:uid="{1695FABA-B62D-40A3-B998-8C1CA8686BD2}"/>
    <cellStyle name="Comma 6 4 3 3 4" xfId="5335" xr:uid="{6C448750-0E1F-4445-9E7F-64EE56DBA1AD}"/>
    <cellStyle name="Comma 6 4 3 4" xfId="2527" xr:uid="{8B46C67C-B7C5-44CC-8C43-C92DB72E2A04}"/>
    <cellStyle name="Comma 6 4 3 4 2" xfId="3865" xr:uid="{26FB1ABB-13DD-400E-A3A4-60DD823457CA}"/>
    <cellStyle name="Comma 6 4 3 4 3" xfId="4518" xr:uid="{0BC1B54D-5B46-49CA-AC6F-0BC2E376198F}"/>
    <cellStyle name="Comma 6 4 3 5" xfId="3452" xr:uid="{390CDB18-F8F2-4762-A3C3-3B85827A6741}"/>
    <cellStyle name="Comma 6 4 3 6" xfId="5056" xr:uid="{44585F09-1D53-4DBE-BFDC-447907E24BC9}"/>
    <cellStyle name="Comma 6 4 4" xfId="1745" xr:uid="{05AC16C2-BEE1-498E-8F24-772F0C56233D}"/>
    <cellStyle name="Comma 6 4 4 2" xfId="2531" xr:uid="{6900A611-56F4-4366-B3B7-BBC685B1B242}"/>
    <cellStyle name="Comma 6 4 4 2 2" xfId="3868" xr:uid="{792A8B8C-2C43-4EF4-8D34-2B41FB72BCB4}"/>
    <cellStyle name="Comma 6 4 4 2 3" xfId="4461" xr:uid="{2D768552-DB14-47FB-90D5-004B0C5F4FE8}"/>
    <cellStyle name="Comma 6 4 4 3" xfId="2532" xr:uid="{41CB4B2E-0E95-46C9-A2D9-1A3C1E466863}"/>
    <cellStyle name="Comma 6 4 4 3 2" xfId="5554" xr:uid="{CACB4EE7-F627-4C09-A454-F77C913940CC}"/>
    <cellStyle name="Comma 6 4 4 4" xfId="2530" xr:uid="{3725C9CE-109E-4104-A379-7BC18A29DBCB}"/>
    <cellStyle name="Comma 6 4 4 5" xfId="5189" xr:uid="{15FFD7E1-F823-4B83-A3A3-64F8D5A26D84}"/>
    <cellStyle name="Comma 6 4 5" xfId="2533" xr:uid="{51E53F1F-5DEA-4218-91BF-9E0A09A1EA02}"/>
    <cellStyle name="Comma 6 4 5 2" xfId="3869" xr:uid="{4D55843A-A5ED-4E84-84A9-5B192C0D609D}"/>
    <cellStyle name="Comma 6 4 5 3" xfId="4411" xr:uid="{F6E6667A-D091-414E-8DA2-483B4D0BE3D4}"/>
    <cellStyle name="Comma 6 4 5 4" xfId="5336" xr:uid="{7BE23638-3DD8-455A-AA2F-11B9C1864CE3}"/>
    <cellStyle name="Comma 6 4 6" xfId="2534" xr:uid="{04D2DBEC-9FC2-49BA-BD15-ABBED85C2C2A}"/>
    <cellStyle name="Comma 6 4 6 2" xfId="3694" xr:uid="{68DB1AA2-D5F1-486A-9035-DD5533654AE6}"/>
    <cellStyle name="Comma 6 4 6 3" xfId="4506" xr:uid="{7C6C8417-C641-46E6-ADC9-5F9EC58A54CA}"/>
    <cellStyle name="Comma 6 4 7" xfId="2520" xr:uid="{2E6CD64C-C206-4B5B-BF42-30C9848DA158}"/>
    <cellStyle name="Comma 6 4 7 2" xfId="3289" xr:uid="{846CA6B3-44B4-40B5-85BF-E7411B744734}"/>
    <cellStyle name="Comma 6 4 7 3" xfId="4456" xr:uid="{50A3D39C-60FE-4B9F-9382-DEC1CCC81038}"/>
    <cellStyle name="Comma 6 4 8" xfId="3043" xr:uid="{B3E7DEF3-A431-4AEE-B0E5-1557CC0A3370}"/>
    <cellStyle name="Comma 6 4 9" xfId="4797" xr:uid="{7AE74868-FFCA-4F57-8552-4259949E318E}"/>
    <cellStyle name="Comma 6 5" xfId="648" xr:uid="{00000000-0005-0000-0000-000087020000}"/>
    <cellStyle name="Comma 6 5 2" xfId="1500" xr:uid="{00000000-0005-0000-0000-000086020000}"/>
    <cellStyle name="Comma 6 5 2 2" xfId="3871" xr:uid="{C70A6596-0B43-44BA-9910-6B5FBE79CFFB}"/>
    <cellStyle name="Comma 6 5 2 3" xfId="5192" xr:uid="{94641BD7-362E-438E-BBD8-86B55722A697}"/>
    <cellStyle name="Comma 6 5 2 4" xfId="3496" xr:uid="{B49AE755-7E80-4571-AC5C-08F581F9CDD7}"/>
    <cellStyle name="Comma 6 5 3" xfId="3872" xr:uid="{D6708CD6-F191-4CD1-91E1-0ADB86317957}"/>
    <cellStyle name="Comma 6 5 3 2" xfId="5337" xr:uid="{2685B608-97A7-48BA-96C0-AA9BE7A419B7}"/>
    <cellStyle name="Comma 6 5 4" xfId="3870" xr:uid="{3EB541A1-B0C5-42F8-86EF-7AFC9176E517}"/>
    <cellStyle name="Comma 6 5 5" xfId="3392" xr:uid="{EEC7F0E5-953C-406C-99E5-2D8C5153AD09}"/>
    <cellStyle name="Comma 6 5 6" xfId="2880" xr:uid="{D46480C1-B12B-4069-9DF9-D249EDBEA14F}"/>
    <cellStyle name="Comma 6 5 7" xfId="5166" xr:uid="{5A94879F-86B0-447C-8479-AF892FB29CC3}"/>
    <cellStyle name="Comma 6 5 8" xfId="2535" xr:uid="{237729E5-D3DC-42A0-A88C-86C485B9205E}"/>
    <cellStyle name="Comma 6 6" xfId="649" xr:uid="{00000000-0005-0000-0000-000088020000}"/>
    <cellStyle name="Comma 6 6 2" xfId="1499" xr:uid="{00000000-0005-0000-0000-000087020000}"/>
    <cellStyle name="Comma 6 6 3" xfId="2983" xr:uid="{A44EBAA1-0C05-4D9B-A3FC-EF404804A788}"/>
    <cellStyle name="Comma 6 7" xfId="1206" xr:uid="{00000000-0005-0000-0000-000082020000}"/>
    <cellStyle name="Comma 7" xfId="650" xr:uid="{00000000-0005-0000-0000-000089020000}"/>
    <cellStyle name="Comma 7 10" xfId="1746" xr:uid="{CDC61877-2016-42B4-AF81-B8DD94746EF9}"/>
    <cellStyle name="Comma 7 10 2" xfId="2538" xr:uid="{3896000C-5D35-44FC-A201-E0445EE23AB3}"/>
    <cellStyle name="Comma 7 10 2 2" xfId="3873" xr:uid="{743B0D11-90E8-4FC5-95F8-F520F7B9F228}"/>
    <cellStyle name="Comma 7 10 2 3" xfId="4377" xr:uid="{F9DF7764-8866-4652-9427-CE8A7E0FA4FD}"/>
    <cellStyle name="Comma 7 10 3" xfId="2539" xr:uid="{C4B45A38-1461-40BC-9A7E-E5EF6BE49A49}"/>
    <cellStyle name="Comma 7 10 4" xfId="2537" xr:uid="{5FC36F4F-CD95-498B-9C84-0B59C984258E}"/>
    <cellStyle name="Comma 7 10 5" xfId="5057" xr:uid="{5CB58096-0DB2-45A7-A66A-0FA0809CB0EE}"/>
    <cellStyle name="Comma 7 11" xfId="1747" xr:uid="{22649814-A2E3-4D92-A020-B1863EC63829}"/>
    <cellStyle name="Comma 7 11 2" xfId="2541" xr:uid="{97F4AD3D-5724-41E7-87A6-FFEF081A2ED4}"/>
    <cellStyle name="Comma 7 11 3" xfId="2542" xr:uid="{E2265B97-91E0-4E91-9DC7-C9515BF3AA2B}"/>
    <cellStyle name="Comma 7 11 4" xfId="2540" xr:uid="{6218E5AE-AAE0-4BBA-AEC4-AB357F31B805}"/>
    <cellStyle name="Comma 7 12" xfId="2543" xr:uid="{CD39EB4F-8666-436B-9EA1-B7079F484AF3}"/>
    <cellStyle name="Comma 7 12 2" xfId="3255" xr:uid="{A3EF51D5-F265-4B8E-990D-BCC14C3512E7}"/>
    <cellStyle name="Comma 7 12 3" xfId="4418" xr:uid="{856F54EC-A213-40EE-9026-7386A77AEF65}"/>
    <cellStyle name="Comma 7 13" xfId="2544" xr:uid="{03B5A16B-9092-4876-A9FB-6EAE8ECF296C}"/>
    <cellStyle name="Comma 7 13 2" xfId="2985" xr:uid="{44416144-44B2-4521-AEF7-D96F1324C151}"/>
    <cellStyle name="Comma 7 13 3" xfId="4435" xr:uid="{828D22AA-DFCF-4E82-BDAB-974B48DCCDF7}"/>
    <cellStyle name="Comma 7 14" xfId="2536" xr:uid="{0083459E-AE4A-4451-960D-50BD1172515E}"/>
    <cellStyle name="Comma 7 15" xfId="4798" xr:uid="{6E19084B-FDBC-44AC-92D1-79ECB5CBB120}"/>
    <cellStyle name="Comma 7 2" xfId="651" xr:uid="{00000000-0005-0000-0000-00008A020000}"/>
    <cellStyle name="Comma 7 2 2" xfId="652" xr:uid="{00000000-0005-0000-0000-00008B020000}"/>
    <cellStyle name="Comma 7 2 2 2" xfId="1240" xr:uid="{00000000-0005-0000-0000-00008A020000}"/>
    <cellStyle name="Comma 7 2 2 2 2" xfId="2548" xr:uid="{0390F184-9DBB-4E3C-8F53-F65F40F62E72}"/>
    <cellStyle name="Comma 7 2 2 2 2 2" xfId="3875" xr:uid="{E3C348E6-7EB5-479B-B555-A201FF08BAA8}"/>
    <cellStyle name="Comma 7 2 2 2 2 3" xfId="3500" xr:uid="{97198AAA-130D-49BD-9EF5-DC6FABE1E543}"/>
    <cellStyle name="Comma 7 2 2 2 2 4" xfId="4495" xr:uid="{93A21701-0023-425B-91BC-E42EA62149D5}"/>
    <cellStyle name="Comma 7 2 2 2 2 5" xfId="5193" xr:uid="{62B208B8-8BDA-42B3-9141-F8C538F5E42F}"/>
    <cellStyle name="Comma 7 2 2 2 3" xfId="2549" xr:uid="{2B833691-C553-4A9B-8346-39ED8D536522}"/>
    <cellStyle name="Comma 7 2 2 2 3 2" xfId="3876" xr:uid="{4A648B3F-0770-4075-89F0-B69E6594D069}"/>
    <cellStyle name="Comma 7 2 2 2 3 3" xfId="4469" xr:uid="{AC5B6789-073A-47C1-AA70-0C955A7510BC}"/>
    <cellStyle name="Comma 7 2 2 2 3 4" xfId="5338" xr:uid="{33D17776-D70F-474B-A5FE-FA36E72F0B06}"/>
    <cellStyle name="Comma 7 2 2 2 4" xfId="2547" xr:uid="{E5376CBD-1D67-4BD0-AEB5-6FC2C83C34F8}"/>
    <cellStyle name="Comma 7 2 2 2 4 2" xfId="3874" xr:uid="{F151DEFC-FC64-467C-8412-DAA89F1D5394}"/>
    <cellStyle name="Comma 7 2 2 2 4 3" xfId="4528" xr:uid="{DFA1938D-DDF1-44E6-8D48-0FD7AE88E377}"/>
    <cellStyle name="Comma 7 2 2 2 5" xfId="3469" xr:uid="{56B47F4F-E388-4B97-B300-1C0CFD38EAAB}"/>
    <cellStyle name="Comma 7 2 2 2 6" xfId="3104" xr:uid="{535FBCF6-D4C6-440C-9B83-3F9F0820D11F}"/>
    <cellStyle name="Comma 7 2 2 2 7" xfId="4752" xr:uid="{0E4C8352-EE36-41D4-BD74-48FEA052AA08}"/>
    <cellStyle name="Comma 7 2 2 3" xfId="1748" xr:uid="{92556294-3A42-4D14-86F0-FDEAC11A0E6F}"/>
    <cellStyle name="Comma 7 2 2 3 2" xfId="2551" xr:uid="{397A0DC8-91DE-4A10-BF4E-59E934E7C897}"/>
    <cellStyle name="Comma 7 2 2 3 2 2" xfId="3877" xr:uid="{068602F2-26E9-4F98-A967-6E647D02CD9E}"/>
    <cellStyle name="Comma 7 2 2 3 2 3" xfId="4482" xr:uid="{B3704285-B9AF-4F53-BDCF-DC1F98EC395E}"/>
    <cellStyle name="Comma 7 2 2 3 3" xfId="2552" xr:uid="{7C070BF0-11E2-4572-B96D-BEBD9FAE5844}"/>
    <cellStyle name="Comma 7 2 2 3 3 2" xfId="3499" xr:uid="{9FB256A0-3FB2-4ABA-B6DF-E46D772E7EFC}"/>
    <cellStyle name="Comma 7 2 2 3 3 3" xfId="4430" xr:uid="{9152B96F-646A-4118-9DAF-DDD7BF67BB48}"/>
    <cellStyle name="Comma 7 2 2 3 4" xfId="2550" xr:uid="{8E2EC65B-D14C-4AA5-81FA-34AC0411C676}"/>
    <cellStyle name="Comma 7 2 2 3 4 2" xfId="5584" xr:uid="{8DF0DBA7-75DF-40D8-9432-0CEA8E3A60BA}"/>
    <cellStyle name="Comma 7 2 2 3 5" xfId="5059" xr:uid="{AF9F773D-B4CE-421C-97B8-30062B783B7F}"/>
    <cellStyle name="Comma 7 2 2 4" xfId="2553" xr:uid="{EB3A3A7D-0542-48AE-9CF8-7FA471625C50}"/>
    <cellStyle name="Comma 7 2 2 4 2" xfId="3878" xr:uid="{91B5D107-92CB-4089-85B2-8D1427C98059}"/>
    <cellStyle name="Comma 7 2 2 4 3" xfId="4501" xr:uid="{09B17A4A-5509-46B4-97D8-82546884CBF1}"/>
    <cellStyle name="Comma 7 2 2 4 4" xfId="5339" xr:uid="{E1D843F5-B887-4250-B70C-B4020E3FA22C}"/>
    <cellStyle name="Comma 7 2 2 5" xfId="2554" xr:uid="{6EB2C8CD-CDF2-4ACE-BF7D-CF49EB0CE329}"/>
    <cellStyle name="Comma 7 2 2 5 2" xfId="3696" xr:uid="{68C3A383-8C16-446B-92D0-C4EC83129904}"/>
    <cellStyle name="Comma 7 2 2 5 3" xfId="4485" xr:uid="{0D5431DA-5811-44FF-BF09-8C9ABBFB48A3}"/>
    <cellStyle name="Comma 7 2 2 6" xfId="2546" xr:uid="{BC8ADD38-1F28-45D6-B9BA-5C766C94376C}"/>
    <cellStyle name="Comma 7 2 2 6 2" xfId="3374" xr:uid="{CCA99F39-6229-4483-8261-F15A6B6D42D4}"/>
    <cellStyle name="Comma 7 2 2 6 3" xfId="2881" xr:uid="{81F83560-E7BD-4174-8B93-6EA10CBD02D7}"/>
    <cellStyle name="Comma 7 2 2 7" xfId="3068" xr:uid="{8F879BC2-4F55-4924-9286-F5F36670D086}"/>
    <cellStyle name="Comma 7 2 2 8" xfId="4800" xr:uid="{0BAF06CE-AC84-44B6-AA7B-17AB84154A09}"/>
    <cellStyle name="Comma 7 2 3" xfId="1215" xr:uid="{00000000-0005-0000-0000-000089020000}"/>
    <cellStyle name="Comma 7 2 3 2" xfId="2556" xr:uid="{E2DD4C6A-C231-49CA-82E4-0053A411F265}"/>
    <cellStyle name="Comma 7 2 3 2 2" xfId="3880" xr:uid="{B3149C2B-4738-4FF7-87CB-0D1FD466D317}"/>
    <cellStyle name="Comma 7 2 3 2 3" xfId="3501" xr:uid="{B92269B0-68B0-44DE-92DC-533B2777266E}"/>
    <cellStyle name="Comma 7 2 3 2 4" xfId="4393" xr:uid="{147C9C4C-8C0B-411B-84EB-DFCFCD8C61F0}"/>
    <cellStyle name="Comma 7 2 3 2 5" xfId="5194" xr:uid="{9E8EC2C2-6B18-4824-938C-957FD774DC79}"/>
    <cellStyle name="Comma 7 2 3 3" xfId="2557" xr:uid="{B3A440F4-7E62-46F9-B149-19500E3D17FD}"/>
    <cellStyle name="Comma 7 2 3 3 2" xfId="3881" xr:uid="{055320D4-05DD-4896-A32C-CA7AB141FC55}"/>
    <cellStyle name="Comma 7 2 3 3 3" xfId="4386" xr:uid="{E53F293C-9142-46A0-8E28-4EC7A7B283BE}"/>
    <cellStyle name="Comma 7 2 3 3 4" xfId="5340" xr:uid="{5F10E108-881E-4EB7-8A36-B12790906BDC}"/>
    <cellStyle name="Comma 7 2 3 4" xfId="2555" xr:uid="{FBE98F97-F32D-4256-B23C-0D60E3604D64}"/>
    <cellStyle name="Comma 7 2 3 4 2" xfId="3879" xr:uid="{212DC42A-C934-4F79-BF94-8F173047970E}"/>
    <cellStyle name="Comma 7 2 3 4 3" xfId="4422" xr:uid="{47541ECE-3DBF-4782-AD60-484F188EDB83}"/>
    <cellStyle name="Comma 7 2 3 5" xfId="3417" xr:uid="{30747ED4-F9DA-46F6-8936-CC45AA2FCAA8}"/>
    <cellStyle name="Comma 7 2 3 6" xfId="3103" xr:uid="{92B778D2-29AB-4BD9-981A-CD38DEF9422D}"/>
    <cellStyle name="Comma 7 2 3 7" xfId="4751" xr:uid="{61C82A12-9950-42F9-83E4-A1E7FC35082A}"/>
    <cellStyle name="Comma 7 2 4" xfId="1749" xr:uid="{F0F1FAF1-66BB-4238-8E7E-CA874A9C5A86}"/>
    <cellStyle name="Comma 7 2 4 2" xfId="2559" xr:uid="{8A984B6D-D917-4EF7-9306-1BFA380FC5AB}"/>
    <cellStyle name="Comma 7 2 4 2 2" xfId="3882" xr:uid="{92C373AE-9537-4D22-A925-9DF6D4E4F1FB}"/>
    <cellStyle name="Comma 7 2 4 2 3" xfId="4399" xr:uid="{3B168330-2A02-46F2-93C1-22BB07E87DF6}"/>
    <cellStyle name="Comma 7 2 4 3" xfId="2560" xr:uid="{DEB59B52-C1E6-4F7B-BB18-F3A20A3618D6}"/>
    <cellStyle name="Comma 7 2 4 3 2" xfId="3498" xr:uid="{F57CD2ED-2525-478F-B101-DD5A2D299895}"/>
    <cellStyle name="Comma 7 2 4 3 3" xfId="4511" xr:uid="{0C5EC921-4F6D-4230-972D-8578F3B6CAE5}"/>
    <cellStyle name="Comma 7 2 4 4" xfId="2558" xr:uid="{F789229B-B42D-41BB-9B40-C79AFBA7A464}"/>
    <cellStyle name="Comma 7 2 4 4 2" xfId="5607" xr:uid="{396978FA-5881-40E7-9A84-24ACF6B3AE1D}"/>
    <cellStyle name="Comma 7 2 4 5" xfId="5058" xr:uid="{61C2176A-03E7-48BB-8CE2-EFEC688AD005}"/>
    <cellStyle name="Comma 7 2 5" xfId="1750" xr:uid="{2E145DEE-63D9-465C-85F6-B5E81778C81B}"/>
    <cellStyle name="Comma 7 2 5 2" xfId="2562" xr:uid="{ACF31B20-D2B0-4E1F-80F1-C6942FB20013}"/>
    <cellStyle name="Comma 7 2 5 3" xfId="2563" xr:uid="{766620AB-DEC2-412C-8E02-2F42E5892911}"/>
    <cellStyle name="Comma 7 2 5 4" xfId="2561" xr:uid="{0FA8D1AA-E7A6-40BC-B591-EDB96AB4C2C1}"/>
    <cellStyle name="Comma 7 2 5 5" xfId="5341" xr:uid="{5A003349-31D6-45C9-B61A-DCDDD915BB7D}"/>
    <cellStyle name="Comma 7 2 6" xfId="2564" xr:uid="{BF1377E7-D4FD-42C4-9E4C-17B94C3CE282}"/>
    <cellStyle name="Comma 7 2 6 2" xfId="3695" xr:uid="{4AB2B21C-783F-40A2-B5AF-505330B61889}"/>
    <cellStyle name="Comma 7 2 6 3" xfId="4505" xr:uid="{53D2C9AC-8A82-4129-BD68-465596C877C6}"/>
    <cellStyle name="Comma 7 2 7" xfId="2565" xr:uid="{75DEA87D-1DD7-4540-9468-CF87E69DCA1A}"/>
    <cellStyle name="Comma 7 2 7 2" xfId="3314" xr:uid="{61D7076B-171E-4910-8FE0-265015831C9E}"/>
    <cellStyle name="Comma 7 2 7 3" xfId="4441" xr:uid="{D8C5FAE6-EDEE-4C82-8520-D29DC323677E}"/>
    <cellStyle name="Comma 7 2 8" xfId="2545" xr:uid="{5617A238-885C-4761-AFEC-D3DFF3CBDFE7}"/>
    <cellStyle name="Comma 7 2 8 2" xfId="3008" xr:uid="{2B5203FC-23FE-45B2-A95D-E8FEB3388FD5}"/>
    <cellStyle name="Comma 7 2 8 3" xfId="4471" xr:uid="{2F1D7E6A-6D4E-4E7E-8DAA-4F2B8633310A}"/>
    <cellStyle name="Comma 7 2 9" xfId="4799" xr:uid="{275A6488-CDFA-46A0-872A-902CCFCB694E}"/>
    <cellStyle name="Comma 7 3" xfId="653" xr:uid="{00000000-0005-0000-0000-00008C020000}"/>
    <cellStyle name="Comma 7 3 2" xfId="1234" xr:uid="{00000000-0005-0000-0000-00008B020000}"/>
    <cellStyle name="Comma 7 3 2 2" xfId="1751" xr:uid="{BC3B42E4-242E-48C7-82C5-D004BFD5CB6A}"/>
    <cellStyle name="Comma 7 3 2 2 2" xfId="2569" xr:uid="{387E34B0-4765-4465-AE6B-9A64830863D6}"/>
    <cellStyle name="Comma 7 3 2 2 2 2" xfId="3884" xr:uid="{6283B1C4-39C3-4907-896E-46B095A1721B}"/>
    <cellStyle name="Comma 7 3 2 2 2 3" xfId="4498" xr:uid="{37A79FE6-A42C-468E-B828-4F8DA96A08D8}"/>
    <cellStyle name="Comma 7 3 2 2 3" xfId="2570" xr:uid="{1F912C76-1E76-4D76-BC4A-07ED2A370972}"/>
    <cellStyle name="Comma 7 3 2 2 3 2" xfId="5561" xr:uid="{B176E694-02CB-401A-BBE5-157BB3E05920}"/>
    <cellStyle name="Comma 7 3 2 2 4" xfId="2568" xr:uid="{3777783E-50D1-4911-A4EE-9F60D222D18D}"/>
    <cellStyle name="Comma 7 3 2 2 5" xfId="5196" xr:uid="{EC54D65C-0D4D-45CA-88D0-BDB630783578}"/>
    <cellStyle name="Comma 7 3 2 3" xfId="2571" xr:uid="{2906C49C-0FF6-43D1-84A8-1495699886E7}"/>
    <cellStyle name="Comma 7 3 2 3 2" xfId="3885" xr:uid="{88AD2E15-DBCF-4805-AAF0-598CF150C54D}"/>
    <cellStyle name="Comma 7 3 2 3 3" xfId="4474" xr:uid="{69D046F9-6716-4CC3-8E75-7131C8C1A202}"/>
    <cellStyle name="Comma 7 3 2 3 4" xfId="5342" xr:uid="{40189F36-45D1-4FE9-A94F-F77663B52613}"/>
    <cellStyle name="Comma 7 3 2 4" xfId="2572" xr:uid="{80889C5A-13FF-4164-B1ED-EF0320CDC135}"/>
    <cellStyle name="Comma 7 3 2 4 2" xfId="3883" xr:uid="{DD68E47E-1B5B-4311-8713-E25FCE8CFF03}"/>
    <cellStyle name="Comma 7 3 2 4 3" xfId="4467" xr:uid="{635D65F5-7AFB-4063-B086-83237B712363}"/>
    <cellStyle name="Comma 7 3 2 5" xfId="2567" xr:uid="{C2DDEE2D-1E31-4C17-8B0C-E7664AAF7484}"/>
    <cellStyle name="Comma 7 3 2 5 2" xfId="3351" xr:uid="{08BCF5AD-2EFD-4953-B9F5-64762B55A69E}"/>
    <cellStyle name="Comma 7 3 2 5 3" xfId="4426" xr:uid="{D342F4EB-CDC8-4D57-B390-AC1E16DD591A}"/>
    <cellStyle name="Comma 7 3 2 6" xfId="3105" xr:uid="{FCCDC795-ACD3-4A05-A290-E50B42BC7DD8}"/>
    <cellStyle name="Comma 7 3 2 7" xfId="4753" xr:uid="{C0E424E3-AF30-49B1-8B25-8C69FC36F63B}"/>
    <cellStyle name="Comma 7 3 3" xfId="1752" xr:uid="{583D1441-69AA-4739-AC65-6972133EFB86}"/>
    <cellStyle name="Comma 7 3 3 2" xfId="2574" xr:uid="{ED2A3790-4EC5-4BD6-B158-5A89CD201DC6}"/>
    <cellStyle name="Comma 7 3 3 2 2" xfId="3887" xr:uid="{894470D9-CDFE-492B-A8CA-6321F650F137}"/>
    <cellStyle name="Comma 7 3 3 2 3" xfId="3502" xr:uid="{3545344E-5BEA-4AD4-890A-DA47C2BAD8BE}"/>
    <cellStyle name="Comma 7 3 3 2 4" xfId="2891" xr:uid="{700F4369-2935-4D28-974A-B2CCB910286B}"/>
    <cellStyle name="Comma 7 3 3 2 5" xfId="5197" xr:uid="{00B01145-8A5F-4355-8648-9B6EF08B7035}"/>
    <cellStyle name="Comma 7 3 3 3" xfId="2575" xr:uid="{F74F97F7-4979-4C50-BBE1-69DEA73AE969}"/>
    <cellStyle name="Comma 7 3 3 3 2" xfId="3888" xr:uid="{1900285E-1608-41EE-9E3D-C7A16DC67856}"/>
    <cellStyle name="Comma 7 3 3 3 3" xfId="4481" xr:uid="{6D776E75-C6E9-4795-A62F-2E0A1732EFA0}"/>
    <cellStyle name="Comma 7 3 3 3 4" xfId="5343" xr:uid="{DC6D1B54-D268-4C69-9FC9-4BE74CD34628}"/>
    <cellStyle name="Comma 7 3 3 4" xfId="2573" xr:uid="{A70F3D13-3DFA-4D49-947E-3675519B7198}"/>
    <cellStyle name="Comma 7 3 3 4 2" xfId="3886" xr:uid="{F7DC468E-D49E-4E15-8E7F-C4E1AA82B442}"/>
    <cellStyle name="Comma 7 3 3 4 3" xfId="4394" xr:uid="{D581F8DA-E00B-4F8D-A681-B4DFBB989F87}"/>
    <cellStyle name="Comma 7 3 3 5" xfId="3454" xr:uid="{6EEE41FC-80A8-4A6B-9D6F-153E8AAE711D}"/>
    <cellStyle name="Comma 7 3 3 6" xfId="5060" xr:uid="{E47F5AF5-5D8E-42E3-B28E-990A45B69D2D}"/>
    <cellStyle name="Comma 7 3 4" xfId="1753" xr:uid="{3333E351-E118-4731-9B9B-289395E5EFCC}"/>
    <cellStyle name="Comma 7 3 4 2" xfId="2577" xr:uid="{210EE029-18D2-4F9A-BC6B-18FC97B4068B}"/>
    <cellStyle name="Comma 7 3 4 2 2" xfId="3889" xr:uid="{C5DAB11B-CA9B-4D42-87ED-80BC40EC8AEC}"/>
    <cellStyle name="Comma 7 3 4 2 3" xfId="4388" xr:uid="{F15FB46E-D752-40E7-8BAC-6E73B01FD22D}"/>
    <cellStyle name="Comma 7 3 4 3" xfId="2578" xr:uid="{96444309-6254-4343-8C75-BA4ABE2CF39D}"/>
    <cellStyle name="Comma 7 3 4 3 2" xfId="4745" xr:uid="{33E24D54-F1B0-496F-8B7C-E7C500C08572}"/>
    <cellStyle name="Comma 7 3 4 4" xfId="2576" xr:uid="{A7729191-906C-42B5-8E1A-79DC80B856C8}"/>
    <cellStyle name="Comma 7 3 4 5" xfId="5195" xr:uid="{8984D68D-FAAA-4035-8EEE-D76136BEB9EC}"/>
    <cellStyle name="Comma 7 3 5" xfId="2579" xr:uid="{D37444F4-E6C6-46BD-A953-E023F0FF093E}"/>
    <cellStyle name="Comma 7 3 5 2" xfId="3890" xr:uid="{7C3FE28C-75E0-4869-841E-20CD4496F958}"/>
    <cellStyle name="Comma 7 3 5 3" xfId="4499" xr:uid="{D53ED7D5-F0A6-49A4-859D-466EE006B578}"/>
    <cellStyle name="Comma 7 3 5 4" xfId="5344" xr:uid="{6246358A-6A5F-42C4-9924-4E7DE7BA8780}"/>
    <cellStyle name="Comma 7 3 6" xfId="2580" xr:uid="{54804443-7D5D-4C4E-93F3-E317AB6CBBAE}"/>
    <cellStyle name="Comma 7 3 6 2" xfId="3697" xr:uid="{FB5D47B9-BA8D-4BC7-868A-1CD8C0A3F4FD}"/>
    <cellStyle name="Comma 7 3 6 3" xfId="4405" xr:uid="{4A63F454-4393-4AB9-99AA-D7F840B7B672}"/>
    <cellStyle name="Comma 7 3 7" xfId="2566" xr:uid="{8F33FE44-827C-4C9C-902C-747F5B090162}"/>
    <cellStyle name="Comma 7 3 7 2" xfId="3291" xr:uid="{8E46048C-CB2D-447B-846A-6FCF1D693F8B}"/>
    <cellStyle name="Comma 7 3 7 3" xfId="4490" xr:uid="{E7BCF4B2-8135-413E-8B29-5E64B1B6A2AB}"/>
    <cellStyle name="Comma 7 3 8" xfId="3045" xr:uid="{8949C5C1-513B-4CE9-9F3B-E2A21922F176}"/>
    <cellStyle name="Comma 7 3 9" xfId="4801" xr:uid="{ED2553D0-D2A0-4E6A-A601-329DD60CE4CB}"/>
    <cellStyle name="Comma 7 4" xfId="654" xr:uid="{00000000-0005-0000-0000-00008D020000}"/>
    <cellStyle name="Comma 7 4 2" xfId="1230" xr:uid="{00000000-0005-0000-0000-00008C020000}"/>
    <cellStyle name="Comma 7 4 2 2" xfId="1754" xr:uid="{C4AE8257-A126-4FE8-B958-C7B5E68F5065}"/>
    <cellStyle name="Comma 7 4 2 2 2" xfId="2584" xr:uid="{17861DBD-3F87-46AD-8967-3F7A09321EF6}"/>
    <cellStyle name="Comma 7 4 2 2 2 2" xfId="3892" xr:uid="{E2E4409E-1C06-4BFA-9B7C-449419A8B18E}"/>
    <cellStyle name="Comma 7 4 2 2 2 3" xfId="2895" xr:uid="{39199F19-AD93-45D2-90EC-598BB5466E39}"/>
    <cellStyle name="Comma 7 4 2 2 3" xfId="2585" xr:uid="{92DAFFD3-A271-4E46-847B-134C11C93DB9}"/>
    <cellStyle name="Comma 7 4 2 2 3 2" xfId="5583" xr:uid="{C7579EA6-110F-44C0-8C5F-768A345F707B}"/>
    <cellStyle name="Comma 7 4 2 2 4" xfId="2583" xr:uid="{83E4B12E-9FDB-484F-9CAE-F1E5CC49A8DF}"/>
    <cellStyle name="Comma 7 4 2 2 5" xfId="5198" xr:uid="{44BF426E-E368-4247-90E2-C2D9DE1A039F}"/>
    <cellStyle name="Comma 7 4 2 3" xfId="2586" xr:uid="{3388BEF4-BF49-4F0B-B4E9-CEA309816D0C}"/>
    <cellStyle name="Comma 7 4 2 3 2" xfId="3893" xr:uid="{1CD51ECE-E525-4A5A-BD24-0E2D75EE6A5D}"/>
    <cellStyle name="Comma 7 4 2 3 3" xfId="4436" xr:uid="{EE72EC0C-5541-4F98-B12B-090A6238DF38}"/>
    <cellStyle name="Comma 7 4 2 3 4" xfId="5345" xr:uid="{CE88F1E3-90FD-409F-ACCE-6623672C28A5}"/>
    <cellStyle name="Comma 7 4 2 4" xfId="2587" xr:uid="{00739C46-2F22-42B9-A1E8-07AA2DB7ED86}"/>
    <cellStyle name="Comma 7 4 2 4 2" xfId="3891" xr:uid="{A6360C79-C945-41F5-B755-1568012229B2}"/>
    <cellStyle name="Comma 7 4 2 4 3" xfId="4459" xr:uid="{4F4FBB69-1940-4CA3-9C86-85F794B57FDD}"/>
    <cellStyle name="Comma 7 4 2 5" xfId="2582" xr:uid="{D09720E8-9A48-4589-9D73-0F52AB417F1E}"/>
    <cellStyle name="Comma 7 4 2 5 2" xfId="3434" xr:uid="{E427C2A6-6EE2-4CC0-93D2-74C94E33748C}"/>
    <cellStyle name="Comma 7 4 2 5 3" xfId="4494" xr:uid="{2BB3517B-11BB-4163-96C7-A18FEAF5842C}"/>
    <cellStyle name="Comma 7 4 2 6" xfId="3106" xr:uid="{9EE8B33A-E37C-4256-A31C-6D4A5B2DBDB9}"/>
    <cellStyle name="Comma 7 4 2 7" xfId="4754" xr:uid="{FA90C326-7F8D-4BF2-91B1-07B815AD77D6}"/>
    <cellStyle name="Comma 7 4 3" xfId="1755" xr:uid="{AA604D40-B8B7-4816-B1B6-FF375E65CAAE}"/>
    <cellStyle name="Comma 7 4 3 2" xfId="2589" xr:uid="{7ACEB8BC-7074-44CE-8D8C-AAAD9EE1E4AD}"/>
    <cellStyle name="Comma 7 4 3 2 2" xfId="3894" xr:uid="{A61516BD-AE8F-46B5-9C41-1B0363E7E644}"/>
    <cellStyle name="Comma 7 4 3 2 3" xfId="4487" xr:uid="{A44CE559-5752-4C6F-8B1F-2A4DC5E7F8AC}"/>
    <cellStyle name="Comma 7 4 3 3" xfId="2590" xr:uid="{3D5042B4-32FB-4480-B83D-AF0F520B28DD}"/>
    <cellStyle name="Comma 7 4 3 3 2" xfId="3503" xr:uid="{E1F7E616-F8C7-4EB6-A70E-AD8E166DE6F1}"/>
    <cellStyle name="Comma 7 4 3 3 3" xfId="4438" xr:uid="{052BF9AF-04F3-4FB8-9427-CA78DB76697F}"/>
    <cellStyle name="Comma 7 4 3 4" xfId="2588" xr:uid="{7E8944A7-DC52-45A7-97BD-E2CB168E7214}"/>
    <cellStyle name="Comma 7 4 3 4 2" xfId="4746" xr:uid="{F1A153BC-DF3E-451D-B325-2226D02640C8}"/>
    <cellStyle name="Comma 7 4 3 5" xfId="5061" xr:uid="{DBDC1720-2696-4F3C-9A4D-0F05C45FB6C6}"/>
    <cellStyle name="Comma 7 4 4" xfId="1756" xr:uid="{7B5723AF-D0C9-4F12-934E-3172BB196CDE}"/>
    <cellStyle name="Comma 7 4 4 2" xfId="2592" xr:uid="{7F30EB11-846F-4BD0-A8DD-478F412192A8}"/>
    <cellStyle name="Comma 7 4 4 3" xfId="2593" xr:uid="{704AA55D-E8C9-47B8-97C2-3C9A6AC356CD}"/>
    <cellStyle name="Comma 7 4 4 4" xfId="2591" xr:uid="{EAA6FE81-7F9F-4839-A005-D2CD5F162E09}"/>
    <cellStyle name="Comma 7 4 4 5" xfId="5346" xr:uid="{4EE8CB9B-7C3B-4483-8061-3228877B1D74}"/>
    <cellStyle name="Comma 7 4 5" xfId="2594" xr:uid="{E8554F18-37B6-45F2-AA35-8303B381BD08}"/>
    <cellStyle name="Comma 7 4 5 2" xfId="3698" xr:uid="{C29BBB71-D379-4515-BAE7-DF702A9455F9}"/>
    <cellStyle name="Comma 7 4 5 3" xfId="4378" xr:uid="{E226F2FA-C104-497B-94C3-5230C85AE7B1}"/>
    <cellStyle name="Comma 7 4 6" xfId="2595" xr:uid="{F6BE1E72-9F04-4CEF-AAEF-4B571943EF56}"/>
    <cellStyle name="Comma 7 4 6 2" xfId="3271" xr:uid="{4136F03D-8DC9-4331-9912-C3AA0634D170}"/>
    <cellStyle name="Comma 7 4 6 3" xfId="4419" xr:uid="{F8147806-CD74-448B-BE6F-4B94F458178F}"/>
    <cellStyle name="Comma 7 4 7" xfId="2581" xr:uid="{78DBA733-461A-4301-8160-1F38BA3D7660}"/>
    <cellStyle name="Comma 7 4 7 2" xfId="3025" xr:uid="{2F7319AC-AB51-4526-8EE7-A4CBC55F20D7}"/>
    <cellStyle name="Comma 7 4 7 3" xfId="4407" xr:uid="{A07C9B1A-508D-4AA4-AC64-0F6AA2532F80}"/>
    <cellStyle name="Comma 7 4 8" xfId="4802" xr:uid="{33F797B2-D4C4-4D73-8763-15157AA6BBC8}"/>
    <cellStyle name="Comma 7 5" xfId="655" xr:uid="{00000000-0005-0000-0000-00008E020000}"/>
    <cellStyle name="Comma 7 5 2" xfId="1227" xr:uid="{00000000-0005-0000-0000-00008D020000}"/>
    <cellStyle name="Comma 7 5 2 2" xfId="1757" xr:uid="{C7E51A8F-272A-4426-B685-DDF8566468D8}"/>
    <cellStyle name="Comma 7 5 2 2 2" xfId="2599" xr:uid="{4B800D92-AC6A-4811-8B2D-D66A9187F424}"/>
    <cellStyle name="Comma 7 5 2 2 3" xfId="2600" xr:uid="{61AA466F-2566-451C-A702-86D81227887B}"/>
    <cellStyle name="Comma 7 5 2 2 4" xfId="2598" xr:uid="{6ED1F107-6253-4EF7-88FF-E62D3258B95D}"/>
    <cellStyle name="Comma 7 5 2 3" xfId="2601" xr:uid="{7EF417A2-99F9-4783-A37F-C669983370D3}"/>
    <cellStyle name="Comma 7 5 2 3 2" xfId="3504" xr:uid="{A2B58F13-B1B7-447D-8D31-89D58FADC58A}"/>
    <cellStyle name="Comma 7 5 2 3 3" xfId="4425" xr:uid="{921FA457-C2FB-4066-9A0B-01309D735199}"/>
    <cellStyle name="Comma 7 5 2 4" xfId="2602" xr:uid="{C3EBDED1-82DF-41E3-889F-45386D2F67A0}"/>
    <cellStyle name="Comma 7 5 2 4 2" xfId="5591" xr:uid="{B1ABF616-DD77-43A5-B717-8B3BEB88DA42}"/>
    <cellStyle name="Comma 7 5 2 5" xfId="2597" xr:uid="{6215699A-4FD4-480B-BC9E-4355CA02B063}"/>
    <cellStyle name="Comma 7 5 2 6" xfId="5062" xr:uid="{F0D973E0-9851-46A8-B6F3-405151BD55A4}"/>
    <cellStyle name="Comma 7 5 3" xfId="1758" xr:uid="{A5F65447-DFB7-40C0-8269-2D5077FA6F0A}"/>
    <cellStyle name="Comma 7 5 3 2" xfId="2604" xr:uid="{66472A18-359E-4ABE-86A4-FE464B296678}"/>
    <cellStyle name="Comma 7 5 3 3" xfId="2605" xr:uid="{9DFFDE3D-41F5-4C45-A046-605A2EF78BBB}"/>
    <cellStyle name="Comma 7 5 3 4" xfId="2603" xr:uid="{1879AFC8-9849-4B2C-8323-8E9729619241}"/>
    <cellStyle name="Comma 7 5 3 5" xfId="5347" xr:uid="{E6E7FF39-5BDF-4ABC-B436-18BB3244FED8}"/>
    <cellStyle name="Comma 7 5 4" xfId="1759" xr:uid="{278DA308-DF3B-42D6-B273-7BD432DFFE6E}"/>
    <cellStyle name="Comma 7 5 4 2" xfId="2607" xr:uid="{F31B8172-3BC9-4A1B-B83B-7179205B3434}"/>
    <cellStyle name="Comma 7 5 4 3" xfId="2608" xr:uid="{59862092-AEE7-42C7-B8E6-DF231F47B3C7}"/>
    <cellStyle name="Comma 7 5 4 4" xfId="2606" xr:uid="{11F9EBCA-5025-438E-88FE-4BB26AF34BF8}"/>
    <cellStyle name="Comma 7 5 5" xfId="2609" xr:uid="{F1B0B80B-3915-40F2-8EFE-710F93A03AFC}"/>
    <cellStyle name="Comma 7 5 5 2" xfId="3331" xr:uid="{23B56E19-567E-484D-B3C5-EF9173FC6E86}"/>
    <cellStyle name="Comma 7 5 5 3" xfId="4489" xr:uid="{EB4C29C4-C00F-4CC8-A567-39A514C8AA4B}"/>
    <cellStyle name="Comma 7 5 6" xfId="2610" xr:uid="{27323C69-3F4C-4FDE-9CA5-C1128F59C5B4}"/>
    <cellStyle name="Comma 7 5 6 2" xfId="3107" xr:uid="{07697E90-56F6-4CFA-96BC-3156517D8EE0}"/>
    <cellStyle name="Comma 7 5 6 3" xfId="4530" xr:uid="{B086231C-7EE4-4BDF-929B-DB04B27F381C}"/>
    <cellStyle name="Comma 7 5 7" xfId="2596" xr:uid="{E104B75A-7F09-44C5-8916-2913F4178209}"/>
    <cellStyle name="Comma 7 5 8" xfId="4803" xr:uid="{7438F2AB-6FC5-4DC1-8C46-84A36885EC3D}"/>
    <cellStyle name="Comma 7 6" xfId="656" xr:uid="{00000000-0005-0000-0000-00008F020000}"/>
    <cellStyle name="Comma 7 6 2" xfId="1224" xr:uid="{00000000-0005-0000-0000-00008E020000}"/>
    <cellStyle name="Comma 7 6 2 2" xfId="1760" xr:uid="{2F930262-3856-47BA-B9C6-E78F42381D45}"/>
    <cellStyle name="Comma 7 6 2 2 2" xfId="2614" xr:uid="{083DE96A-DE48-4D16-B02E-AEA4C05FF167}"/>
    <cellStyle name="Comma 7 6 2 2 3" xfId="2615" xr:uid="{333D4F65-A4A3-4EF6-91AF-55FB68FF7510}"/>
    <cellStyle name="Comma 7 6 2 2 4" xfId="2613" xr:uid="{B418369D-9B76-4A59-A804-562EC5F9F541}"/>
    <cellStyle name="Comma 7 6 2 3" xfId="2616" xr:uid="{22F770CB-BA6E-447C-ADD3-6CC068922246}"/>
    <cellStyle name="Comma 7 6 2 3 2" xfId="3505" xr:uid="{152C9BB4-5EEC-4D7D-8562-7D471A6DDAF6}"/>
    <cellStyle name="Comma 7 6 2 3 3" xfId="4439" xr:uid="{E6BCD3CD-CA5F-4735-A1B3-BD8B23127044}"/>
    <cellStyle name="Comma 7 6 2 4" xfId="2617" xr:uid="{F96C4202-42B3-49F1-BDD9-8B7445CBCD1D}"/>
    <cellStyle name="Comma 7 6 2 4 2" xfId="5594" xr:uid="{8441FCC2-E001-402F-9E4E-F51E89C2938E}"/>
    <cellStyle name="Comma 7 6 2 5" xfId="2612" xr:uid="{8C0A649F-D23A-4BE5-A599-30D57074A5B6}"/>
    <cellStyle name="Comma 7 6 2 6" xfId="5063" xr:uid="{82ED260E-550E-4F7E-AA5D-D627983B5459}"/>
    <cellStyle name="Comma 7 6 3" xfId="1761" xr:uid="{B46569EE-6B92-4F29-97B1-6178DA0B429A}"/>
    <cellStyle name="Comma 7 6 3 2" xfId="2619" xr:uid="{8B310694-08A8-4A78-AFBC-CAA7E17E4FE3}"/>
    <cellStyle name="Comma 7 6 3 3" xfId="2620" xr:uid="{F9713134-0DFF-439B-8D12-F847E56CC62E}"/>
    <cellStyle name="Comma 7 6 3 4" xfId="2618" xr:uid="{AF5F955D-CF96-4199-9A99-642D69894A50}"/>
    <cellStyle name="Comma 7 6 3 5" xfId="5348" xr:uid="{41451004-6488-478C-843D-3F1B53F13F67}"/>
    <cellStyle name="Comma 7 6 4" xfId="1762" xr:uid="{A41E83D5-91F9-4697-A1F5-497CE5B1497B}"/>
    <cellStyle name="Comma 7 6 4 2" xfId="2622" xr:uid="{11EB47EF-ADC4-4A0E-9DF3-54C60413798F}"/>
    <cellStyle name="Comma 7 6 4 3" xfId="2623" xr:uid="{F0C4745D-463E-4B42-B1B8-79EC927CE0FF}"/>
    <cellStyle name="Comma 7 6 4 4" xfId="2621" xr:uid="{FA0DF954-77DA-4853-B651-74ECEDBC2D46}"/>
    <cellStyle name="Comma 7 6 5" xfId="2624" xr:uid="{69515558-D265-42A6-AD6C-AB4669C55073}"/>
    <cellStyle name="Comma 7 6 5 2" xfId="3394" xr:uid="{E8F3DF0B-E9C6-4C74-8F2D-270448C4E5F5}"/>
    <cellStyle name="Comma 7 6 5 3" xfId="2890" xr:uid="{1F5E01F0-9542-4B20-880C-C58F0FD422DB}"/>
    <cellStyle name="Comma 7 6 6" xfId="2625" xr:uid="{AE625232-124A-4896-ADED-95D1074A40AD}"/>
    <cellStyle name="Comma 7 6 6 2" xfId="3108" xr:uid="{6610CE7D-0C47-4686-ABAF-D51365B4D670}"/>
    <cellStyle name="Comma 7 6 6 3" xfId="4387" xr:uid="{8D7B8B99-556A-4E95-8431-5F591804B4A9}"/>
    <cellStyle name="Comma 7 6 7" xfId="2611" xr:uid="{035052F7-7B99-4781-A238-1E82F2CB1A31}"/>
    <cellStyle name="Comma 7 6 8" xfId="4804" xr:uid="{E0B26456-71B8-432D-9E6E-B7DBEE40FA4C}"/>
    <cellStyle name="Comma 7 7" xfId="657" xr:uid="{00000000-0005-0000-0000-000090020000}"/>
    <cellStyle name="Comma 7 7 2" xfId="1221" xr:uid="{00000000-0005-0000-0000-00008F020000}"/>
    <cellStyle name="Comma 7 7 2 2" xfId="2628" xr:uid="{8B8131ED-1C80-491D-9BE6-4D1B54EFC450}"/>
    <cellStyle name="Comma 7 7 2 2 2" xfId="3699" xr:uid="{DA251BB1-7E51-41CE-BF17-5ECEFB1EA6D1}"/>
    <cellStyle name="Comma 7 7 2 2 3" xfId="4401" xr:uid="{7825C4C1-E10C-49E4-BBEE-57743F1C84BC}"/>
    <cellStyle name="Comma 7 7 2 3" xfId="2629" xr:uid="{09C10383-98D4-4B50-A0A4-BEB1AAC28A64}"/>
    <cellStyle name="Comma 7 7 2 4" xfId="2627" xr:uid="{77C245BE-E0D7-40EA-807C-C3AEC66F7B61}"/>
    <cellStyle name="Comma 7 7 3" xfId="1763" xr:uid="{8B8A1916-56B3-49CC-BDE2-CEE40667E2FC}"/>
    <cellStyle name="Comma 7 7 3 2" xfId="2631" xr:uid="{7EF8BC76-B3CA-4FD6-A8E2-ADF0AA710E83}"/>
    <cellStyle name="Comma 7 7 3 3" xfId="2632" xr:uid="{12AC067C-18FE-4542-BBD6-10A57C911A2E}"/>
    <cellStyle name="Comma 7 7 3 4" xfId="2630" xr:uid="{5B7D5416-4F62-4B9C-A8A2-A612799FB1E2}"/>
    <cellStyle name="Comma 7 7 4" xfId="2633" xr:uid="{52135DE3-C205-426E-A897-4D2276E42B9A}"/>
    <cellStyle name="Comma 7 7 4 2" xfId="3109" xr:uid="{D9384F90-2F3E-494C-BC11-A21D6AFD54FD}"/>
    <cellStyle name="Comma 7 7 4 3" xfId="2886" xr:uid="{AE3477F3-606D-4C7E-93C5-060A5DF541CA}"/>
    <cellStyle name="Comma 7 7 5" xfId="2634" xr:uid="{13DE5016-9BB8-4196-814B-CAACC5048BF3}"/>
    <cellStyle name="Comma 7 7 6" xfId="2626" xr:uid="{71EBC6ED-69F7-45E8-9235-DD041A3452A5}"/>
    <cellStyle name="Comma 7 7 7" xfId="4805" xr:uid="{9FB51D80-061A-42F8-B2B8-59CF353E3BE4}"/>
    <cellStyle name="Comma 7 8" xfId="658" xr:uid="{00000000-0005-0000-0000-000091020000}"/>
    <cellStyle name="Comma 7 8 2" xfId="1218" xr:uid="{00000000-0005-0000-0000-000090020000}"/>
    <cellStyle name="Comma 7 8 2 2" xfId="2637" xr:uid="{E6E42E2F-90E8-413E-A10A-7E5D6329F70B}"/>
    <cellStyle name="Comma 7 8 2 2 2" xfId="3700" xr:uid="{2AE65250-3834-4640-95FF-14EFF43534D5}"/>
    <cellStyle name="Comma 7 8 2 2 3" xfId="4493" xr:uid="{0E0FD166-6BF2-48CC-9B95-BFB26C6FF75C}"/>
    <cellStyle name="Comma 7 8 2 3" xfId="2638" xr:uid="{37EE0E44-D1BC-48E1-B007-590C317FE6D1}"/>
    <cellStyle name="Comma 7 8 2 4" xfId="2636" xr:uid="{C6AA3525-2FE8-4019-BBA2-0ACF4D98F2A6}"/>
    <cellStyle name="Comma 7 8 3" xfId="1764" xr:uid="{75BD8D4C-B199-4BD7-89D7-AFC3E117068A}"/>
    <cellStyle name="Comma 7 8 3 2" xfId="2640" xr:uid="{2B420E13-038A-4F51-9792-68A7071C589A}"/>
    <cellStyle name="Comma 7 8 3 3" xfId="2641" xr:uid="{C9FEF88B-F511-4F7B-AF03-4E8FB70C95CC}"/>
    <cellStyle name="Comma 7 8 3 4" xfId="2639" xr:uid="{8E7C820B-80C4-4A7B-A387-ABBDC9B75F39}"/>
    <cellStyle name="Comma 7 8 4" xfId="2642" xr:uid="{748A1342-A278-48F3-8A7A-47A26B952108}"/>
    <cellStyle name="Comma 7 8 4 2" xfId="3110" xr:uid="{5D59C3A8-B877-43AA-83CA-AD158E8D107F}"/>
    <cellStyle name="Comma 7 8 4 3" xfId="4420" xr:uid="{DC9585ED-18AA-4DFD-A2E2-94FA608F46B4}"/>
    <cellStyle name="Comma 7 8 5" xfId="2643" xr:uid="{43260823-1586-4031-98E5-57A3F403950B}"/>
    <cellStyle name="Comma 7 8 6" xfId="2635" xr:uid="{04FD3B2E-A1FD-4A8E-BD94-7A9B70378A60}"/>
    <cellStyle name="Comma 7 8 7" xfId="4806" xr:uid="{CB07CDAE-753F-436F-B32F-A929FD4699F6}"/>
    <cellStyle name="Comma 7 9" xfId="1209" xr:uid="{00000000-0005-0000-0000-000088020000}"/>
    <cellStyle name="Comma 7 9 2" xfId="2645" xr:uid="{226AFFBF-6A15-404D-BBA4-AAE25E76CD9C}"/>
    <cellStyle name="Comma 7 9 2 2" xfId="3895" xr:uid="{F3728385-74A4-41CA-820C-E42DC317CE5E}"/>
    <cellStyle name="Comma 7 9 2 3" xfId="4360" xr:uid="{D4C91F56-910A-4104-B4CD-5F2ECED6F45A}"/>
    <cellStyle name="Comma 7 9 3" xfId="2646" xr:uid="{18E899DF-D8DA-40E7-9D46-6DDE613B1ACF}"/>
    <cellStyle name="Comma 7 9 3 2" xfId="3497" xr:uid="{6D5C7725-58C7-40ED-9812-0961D227150A}"/>
    <cellStyle name="Comma 7 9 3 3" xfId="4500" xr:uid="{43778756-50B8-45FC-AF19-18C93BFF946C}"/>
    <cellStyle name="Comma 7 9 4" xfId="2644" xr:uid="{0CE38E19-700E-4081-918C-9871310C9636}"/>
    <cellStyle name="Comma 7 9 4 2" xfId="3102" xr:uid="{BB691180-9FE2-4DF1-9665-D91D86F49860}"/>
    <cellStyle name="Comma 7 9 4 3" xfId="4375" xr:uid="{BA78D258-1EBE-4197-A6A1-2A09BF5CBC48}"/>
    <cellStyle name="Comma 7 9 5" xfId="4750" xr:uid="{BD9A5A29-B00B-48AF-8B64-954E747F71AD}"/>
    <cellStyle name="Comma 8" xfId="659" xr:uid="{00000000-0005-0000-0000-000092020000}"/>
    <cellStyle name="Comma 9" xfId="660" xr:uid="{00000000-0005-0000-0000-000093020000}"/>
    <cellStyle name="Comma 9 2" xfId="661" xr:uid="{00000000-0005-0000-0000-000094020000}"/>
    <cellStyle name="Comma 9 2 2" xfId="1236" xr:uid="{00000000-0005-0000-0000-000093020000}"/>
    <cellStyle name="Comma 9 2 2 2" xfId="2650" xr:uid="{01CEE095-E1B7-4F90-8BBD-A2D79EEA504A}"/>
    <cellStyle name="Comma 9 2 2 2 2" xfId="3897" xr:uid="{693777BF-8153-49A4-B15F-12BDD1DCDC44}"/>
    <cellStyle name="Comma 9 2 2 2 3" xfId="3508" xr:uid="{FFE1E8D4-6B7F-4EEB-9CCA-C6CCC55C6691}"/>
    <cellStyle name="Comma 9 2 2 2 4" xfId="2873" xr:uid="{5638B795-2291-4D6D-B946-2879A9BB1226}"/>
    <cellStyle name="Comma 9 2 2 2 5" xfId="5199" xr:uid="{C9FA1142-E7B0-47E4-B50E-216063156C53}"/>
    <cellStyle name="Comma 9 2 2 3" xfId="2651" xr:uid="{637B992D-44A8-41A4-9C2A-9986D7CF04B9}"/>
    <cellStyle name="Comma 9 2 2 3 2" xfId="3898" xr:uid="{08DF1470-97BE-4EFB-8626-1B8B254D206D}"/>
    <cellStyle name="Comma 9 2 2 3 3" xfId="2911" xr:uid="{1AD0EB01-74D5-48A4-893A-6A61A3D7CFF0}"/>
    <cellStyle name="Comma 9 2 2 3 4" xfId="5349" xr:uid="{391ADFDD-4700-4377-85E4-D19077B18827}"/>
    <cellStyle name="Comma 9 2 2 4" xfId="2649" xr:uid="{525688CD-2B7C-4983-8E83-67C3A70D7C76}"/>
    <cellStyle name="Comma 9 2 2 4 2" xfId="3896" xr:uid="{92E2FCE5-605D-4131-B5C5-B7582A5A0944}"/>
    <cellStyle name="Comma 9 2 2 4 3" xfId="4428" xr:uid="{5B0A7EDD-A441-4037-8D05-5451C6FC324B}"/>
    <cellStyle name="Comma 9 2 2 5" xfId="3463" xr:uid="{1F7FC7B2-1CCF-47C3-82D4-FA4AD12F085B}"/>
    <cellStyle name="Comma 9 2 2 6" xfId="3112" xr:uid="{76A132D0-64B4-4E5C-BDCC-A5304B91FE16}"/>
    <cellStyle name="Comma 9 2 2 7" xfId="4756" xr:uid="{CB7F9017-12FC-4EF5-83E5-485910CDB710}"/>
    <cellStyle name="Comma 9 2 3" xfId="1765" xr:uid="{3EA11F0D-3B6B-46BF-AFC6-F15C574970C2}"/>
    <cellStyle name="Comma 9 2 3 2" xfId="2653" xr:uid="{08655D85-15FB-4EAC-9BC0-3EDBAF28735B}"/>
    <cellStyle name="Comma 9 2 3 2 2" xfId="3899" xr:uid="{684C4594-285D-4F88-841D-4C3EDFAC4896}"/>
    <cellStyle name="Comma 9 2 3 2 3" xfId="4519" xr:uid="{3D7FA25C-4D5F-478C-8C8D-F8D6846FDF07}"/>
    <cellStyle name="Comma 9 2 3 3" xfId="2654" xr:uid="{56ECF6D1-E29E-4E2F-A6D0-9D2B11C31080}"/>
    <cellStyle name="Comma 9 2 3 3 2" xfId="3507" xr:uid="{BB4A944A-AAC1-4C82-BBAB-C9DA17570DDE}"/>
    <cellStyle name="Comma 9 2 3 3 3" xfId="2900" xr:uid="{76FFCD1E-3F94-4EAB-BDEA-700598DFB357}"/>
    <cellStyle name="Comma 9 2 3 4" xfId="2652" xr:uid="{E6600F27-F4F4-458B-8953-644BBE75ECBE}"/>
    <cellStyle name="Comma 9 2 3 4 2" xfId="5585" xr:uid="{C79AD193-6CAE-405E-B2ED-CBA8E1A57B6B}"/>
    <cellStyle name="Comma 9 2 3 5" xfId="5065" xr:uid="{BC953C4F-41A9-4F9A-82E5-BB6C3A6B53CE}"/>
    <cellStyle name="Comma 9 2 4" xfId="2655" xr:uid="{BD66C48E-87C0-4987-9023-471206A0998A}"/>
    <cellStyle name="Comma 9 2 4 2" xfId="3900" xr:uid="{DE67D61A-75D8-432B-B333-D4E7772A9C45}"/>
    <cellStyle name="Comma 9 2 4 3" xfId="4440" xr:uid="{A9F10944-02FB-43F9-8B04-A644711E8E7E}"/>
    <cellStyle name="Comma 9 2 4 4" xfId="5350" xr:uid="{DD2C83C1-651E-445F-AC4D-13B88A3234DA}"/>
    <cellStyle name="Comma 9 2 5" xfId="2656" xr:uid="{E25B40EE-2E47-4FE4-B7CC-48AB29943351}"/>
    <cellStyle name="Comma 9 2 5 2" xfId="3702" xr:uid="{9128E718-10CA-4E59-ACD0-56F5054E7B9B}"/>
    <cellStyle name="Comma 9 2 5 3" xfId="4358" xr:uid="{E969B343-6E64-4D7A-9973-B10437ED1D16}"/>
    <cellStyle name="Comma 9 2 6" xfId="2648" xr:uid="{63B4E7FC-FC67-452C-83D0-F9BBFE2A64C4}"/>
    <cellStyle name="Comma 9 2 6 2" xfId="3361" xr:uid="{08DCE708-D767-46DA-946B-124560990429}"/>
    <cellStyle name="Comma 9 2 6 3" xfId="4527" xr:uid="{07E3331F-17B7-4D9B-89E2-6B57D47961B1}"/>
    <cellStyle name="Comma 9 2 7" xfId="3055" xr:uid="{941FF326-95AD-43C8-9DC6-BC7C6D4BDE19}"/>
    <cellStyle name="Comma 9 2 8" xfId="4808" xr:uid="{3C188235-0DA1-4686-BB8A-966EED8C48A9}"/>
    <cellStyle name="Comma 9 3" xfId="1213" xr:uid="{00000000-0005-0000-0000-000092020000}"/>
    <cellStyle name="Comma 9 3 2" xfId="2658" xr:uid="{E98D41F8-9B75-449C-A551-902ED8C86926}"/>
    <cellStyle name="Comma 9 3 2 2" xfId="3902" xr:uid="{1D9359CF-7920-4E5B-AC94-78E2D949A403}"/>
    <cellStyle name="Comma 9 3 2 3" xfId="3509" xr:uid="{797C1E3B-F8D3-4B79-8EF4-1CAF9D2D4C19}"/>
    <cellStyle name="Comma 9 3 2 4" xfId="4516" xr:uid="{0B581C1F-0E80-4934-A03A-F4EF3297F623}"/>
    <cellStyle name="Comma 9 3 2 5" xfId="5200" xr:uid="{172AD5DD-BB6E-4D96-A243-5983292BB4F1}"/>
    <cellStyle name="Comma 9 3 3" xfId="2659" xr:uid="{8195CCC6-B8E6-45EE-9625-D6FB3D84C076}"/>
    <cellStyle name="Comma 9 3 3 2" xfId="3903" xr:uid="{56906BD3-2D14-4EB2-B105-58B50FBCA599}"/>
    <cellStyle name="Comma 9 3 3 3" xfId="4526" xr:uid="{5885504A-5EE6-475E-B3D1-148591827AA2}"/>
    <cellStyle name="Comma 9 3 3 4" xfId="5351" xr:uid="{EE1488BB-2352-44F0-A222-94E59E8431B1}"/>
    <cellStyle name="Comma 9 3 4" xfId="2657" xr:uid="{912E8E57-9512-4C1F-9887-959A3F45DE5B}"/>
    <cellStyle name="Comma 9 3 4 2" xfId="3901" xr:uid="{2CC11585-954C-4AB3-B1EC-A8BD1B8D93AB}"/>
    <cellStyle name="Comma 9 3 4 3" xfId="4491" xr:uid="{0A0AC202-15C6-4EA8-B888-F9876ED1E2FE}"/>
    <cellStyle name="Comma 9 3 5" xfId="3404" xr:uid="{6E910DB3-2864-40EC-BC5D-6C43214CF541}"/>
    <cellStyle name="Comma 9 3 6" xfId="3111" xr:uid="{98F4932B-1E87-44CB-A672-28231B673922}"/>
    <cellStyle name="Comma 9 3 7" xfId="4755" xr:uid="{F39E349F-24F7-4555-B17A-8D9417FDEDEF}"/>
    <cellStyle name="Comma 9 4" xfId="1766" xr:uid="{414C5246-5B88-48F4-BD5E-20090937DB73}"/>
    <cellStyle name="Comma 9 4 2" xfId="2661" xr:uid="{793C516B-6425-43A3-AA9F-D41E24A724AF}"/>
    <cellStyle name="Comma 9 4 2 2" xfId="3904" xr:uid="{0B28BB96-2E99-4B8C-BD13-D48D77CBEF16}"/>
    <cellStyle name="Comma 9 4 2 3" xfId="3684" xr:uid="{FBC04224-ABF8-49DD-8020-165E7D6D9A21}"/>
    <cellStyle name="Comma 9 4 3" xfId="2662" xr:uid="{88BC6AFD-57F5-41DD-BE5C-2B6617F1E58C}"/>
    <cellStyle name="Comma 9 4 3 2" xfId="3506" xr:uid="{5A7B59DE-8715-42AE-98BD-46C983EE7B86}"/>
    <cellStyle name="Comma 9 4 3 3" xfId="3686" xr:uid="{35D413C6-5B91-41A2-8B67-5F5C1D7B9DB5}"/>
    <cellStyle name="Comma 9 4 4" xfId="2660" xr:uid="{F3AD0AFE-B176-4C85-8357-F4430255E8B5}"/>
    <cellStyle name="Comma 9 4 4 2" xfId="5555" xr:uid="{B0080076-1074-4FB9-B5FA-CD886CCB789A}"/>
    <cellStyle name="Comma 9 4 5" xfId="5064" xr:uid="{4DB8BEEC-080F-4C60-A3A1-3E53973053D7}"/>
    <cellStyle name="Comma 9 5" xfId="1767" xr:uid="{01B6E13A-A7B8-4BAE-B882-5A51778D4253}"/>
    <cellStyle name="Comma 9 5 2" xfId="2664" xr:uid="{3E3B20DE-5719-48E1-BE15-43F192479860}"/>
    <cellStyle name="Comma 9 5 3" xfId="2665" xr:uid="{0B851F72-6C67-431D-B839-6E78788BA8F9}"/>
    <cellStyle name="Comma 9 5 4" xfId="2663" xr:uid="{2E954811-BDEB-4ADF-A775-7367A51C59B6}"/>
    <cellStyle name="Comma 9 5 5" xfId="5352" xr:uid="{A0AADD60-A26D-46D9-8352-075D7CCA1C4B}"/>
    <cellStyle name="Comma 9 6" xfId="2666" xr:uid="{EE671DF8-26AD-4070-9D6E-54966173E2FE}"/>
    <cellStyle name="Comma 9 6 2" xfId="3701" xr:uid="{C2405C53-1BA0-46E5-B418-8EBEC673EDB5}"/>
    <cellStyle name="Comma 9 6 3" xfId="4522" xr:uid="{4CA0BD27-C433-4354-8496-00F94129AC34}"/>
    <cellStyle name="Comma 9 7" xfId="2667" xr:uid="{AE69B9CB-04B4-4060-BA94-77C57F156D9C}"/>
    <cellStyle name="Comma 9 7 2" xfId="3301" xr:uid="{FC80D269-FE39-46F0-A25C-3E55BEAF73B2}"/>
    <cellStyle name="Comma 9 7 3" xfId="4480" xr:uid="{578B7E00-8BD1-49B6-8B55-4141F20660BD}"/>
    <cellStyle name="Comma 9 8" xfId="2647" xr:uid="{94B4A6CE-86E1-4ED5-978D-30C1D9116D96}"/>
    <cellStyle name="Comma 9 8 2" xfId="2995" xr:uid="{D4498BF0-5CA8-4CDB-B057-D957C8A33DF3}"/>
    <cellStyle name="Comma 9 8 3" xfId="4367" xr:uid="{CFDFD693-654A-4352-B028-EADEDEAB8271}"/>
    <cellStyle name="Comma 9 9" xfId="4807" xr:uid="{DCD137AF-3211-417E-8D5B-EDA08207DE53}"/>
    <cellStyle name="Currency" xfId="662" builtinId="4"/>
    <cellStyle name="Currency 2" xfId="663" xr:uid="{00000000-0005-0000-0000-000096020000}"/>
    <cellStyle name="Currency 2 2" xfId="664" xr:uid="{00000000-0005-0000-0000-000097020000}"/>
    <cellStyle name="Currency 2 2 2" xfId="665" xr:uid="{00000000-0005-0000-0000-000098020000}"/>
    <cellStyle name="Currency 2 2 2 2" xfId="1502" xr:uid="{00000000-0005-0000-0000-000096020000}"/>
    <cellStyle name="Currency 2 2 2 3" xfId="2669" xr:uid="{D63BA33E-4E44-4DDA-8D88-F2444557AD3C}"/>
    <cellStyle name="Currency 2 2 3" xfId="666" xr:uid="{00000000-0005-0000-0000-000099020000}"/>
    <cellStyle name="Currency 2 2 3 2" xfId="1501" xr:uid="{00000000-0005-0000-0000-000097020000}"/>
    <cellStyle name="Currency 2 2 3 3" xfId="2670" xr:uid="{A94061BC-8E84-418C-AA49-94D52B4AD24E}"/>
    <cellStyle name="Currency 2 2 4" xfId="1210" xr:uid="{00000000-0005-0000-0000-000095020000}"/>
    <cellStyle name="Currency 2 2 4 2" xfId="2668" xr:uid="{6BFA8C25-EF95-4715-A9D9-5FF737EBACCC}"/>
    <cellStyle name="Currency 2 3" xfId="667" xr:uid="{00000000-0005-0000-0000-00009A020000}"/>
    <cellStyle name="Currency 2 4" xfId="668" xr:uid="{00000000-0005-0000-0000-00009B020000}"/>
    <cellStyle name="Currency 2 4 2" xfId="1243" xr:uid="{00000000-0005-0000-0000-000099020000}"/>
    <cellStyle name="Currency 2 4 2 2" xfId="2673" xr:uid="{72190B19-0C79-4907-82E2-476A3DDA86E8}"/>
    <cellStyle name="Currency 2 4 2 3" xfId="2674" xr:uid="{616676FA-1564-4939-934B-EAB3BC2BCD7F}"/>
    <cellStyle name="Currency 2 4 2 4" xfId="2672" xr:uid="{4C606984-76EB-490A-B76B-73E0E1120C11}"/>
    <cellStyle name="Currency 2 4 3" xfId="2675" xr:uid="{756A2DD7-9875-480C-8E7C-BD0BA89A58A3}"/>
    <cellStyle name="Currency 2 4 4" xfId="2676" xr:uid="{3774B827-6CC3-4769-BAB6-817DF6B6A731}"/>
    <cellStyle name="Currency 2 4 5" xfId="2671" xr:uid="{C9694D62-27A0-4C97-999F-569E09245469}"/>
    <cellStyle name="Currency 2 5" xfId="1207" xr:uid="{00000000-0005-0000-0000-000094020000}"/>
    <cellStyle name="Currency 2 5 2" xfId="2677" xr:uid="{F21B7396-3F06-4E8E-9CBD-02FC067D6423}"/>
    <cellStyle name="Currency 3" xfId="669" xr:uid="{00000000-0005-0000-0000-00009C020000}"/>
    <cellStyle name="Currency 3 2" xfId="670" xr:uid="{00000000-0005-0000-0000-00009D020000}"/>
    <cellStyle name="Currency 3 2 2" xfId="671" xr:uid="{00000000-0005-0000-0000-00009E020000}"/>
    <cellStyle name="Currency 3 2 2 2" xfId="1504" xr:uid="{00000000-0005-0000-0000-00009C020000}"/>
    <cellStyle name="Currency 3 2 2 3" xfId="2679" xr:uid="{DACE2EAA-BADA-4CDA-9E0A-DE66612E73DE}"/>
    <cellStyle name="Currency 3 2 3" xfId="672" xr:uid="{00000000-0005-0000-0000-00009F020000}"/>
    <cellStyle name="Currency 3 2 4" xfId="1245" xr:uid="{00000000-0005-0000-0000-00009B020000}"/>
    <cellStyle name="Currency 3 2 4 2" xfId="2678" xr:uid="{33911789-63A9-49DD-B0BC-291ABBF5DCDD}"/>
    <cellStyle name="Currency 3 3" xfId="673" xr:uid="{00000000-0005-0000-0000-0000A0020000}"/>
    <cellStyle name="Currency 3 3 2" xfId="1503" xr:uid="{00000000-0005-0000-0000-00009E020000}"/>
    <cellStyle name="Currency 4" xfId="674" xr:uid="{00000000-0005-0000-0000-0000A1020000}"/>
    <cellStyle name="Currency 4 10" xfId="1768" xr:uid="{7EF84D07-E6D9-4874-92F6-8E89E1E346C3}"/>
    <cellStyle name="Currency 4 10 2" xfId="2682" xr:uid="{F615F9D4-EB54-423E-90A7-B7BDC85C2AC7}"/>
    <cellStyle name="Currency 4 10 2 2" xfId="3905" xr:uid="{87664A1D-09D5-4F6C-B188-57E6DDBD0716}"/>
    <cellStyle name="Currency 4 10 2 3" xfId="2879" xr:uid="{ECA18C3F-2CF4-41FF-A753-56C7AE7B9694}"/>
    <cellStyle name="Currency 4 10 3" xfId="2683" xr:uid="{64BBAE08-061B-4C74-A814-53C7ACCF71DE}"/>
    <cellStyle name="Currency 4 10 4" xfId="2681" xr:uid="{90F69C23-B625-407E-96FD-1F46450B9653}"/>
    <cellStyle name="Currency 4 10 5" xfId="5066" xr:uid="{50E2E5D0-A922-41A9-AE21-708149FB0616}"/>
    <cellStyle name="Currency 4 11" xfId="1769" xr:uid="{21DB6F44-EB76-443B-86F0-CA366A4BA866}"/>
    <cellStyle name="Currency 4 11 2" xfId="2685" xr:uid="{85E7E642-B71B-4BCA-A771-6873488E9729}"/>
    <cellStyle name="Currency 4 11 3" xfId="2686" xr:uid="{BCED30B7-6F32-4709-9E6E-35E0F8A83AFF}"/>
    <cellStyle name="Currency 4 11 4" xfId="2684" xr:uid="{6B3DC311-E4E1-446F-823B-4FDAA6804208}"/>
    <cellStyle name="Currency 4 12" xfId="2687" xr:uid="{63ED6BBB-C264-4645-89EF-F537E6FEF1AE}"/>
    <cellStyle name="Currency 4 12 2" xfId="3256" xr:uid="{2E5BAB6B-7F56-40F4-B888-53B6CB39A08F}"/>
    <cellStyle name="Currency 4 12 3" xfId="4427" xr:uid="{5BDA6E04-EBF7-4FD7-B355-3A2B2F918546}"/>
    <cellStyle name="Currency 4 13" xfId="2688" xr:uid="{D61AB694-EBD3-4258-8935-5053181BD0E8}"/>
    <cellStyle name="Currency 4 13 2" xfId="2986" xr:uid="{F07821CA-9D8F-4F33-8644-75293DEE5E62}"/>
    <cellStyle name="Currency 4 13 3" xfId="2898" xr:uid="{BC2CF705-7A3F-46F8-A4A3-FB88EB88BA0C}"/>
    <cellStyle name="Currency 4 14" xfId="2680" xr:uid="{91E883A2-AEE8-4BEC-9B04-95185D1DECF9}"/>
    <cellStyle name="Currency 4 15" xfId="4811" xr:uid="{99D13933-2EE5-4A8A-9EC9-74AF263CB0B9}"/>
    <cellStyle name="Currency 4 2" xfId="675" xr:uid="{00000000-0005-0000-0000-0000A2020000}"/>
    <cellStyle name="Currency 4 2 2" xfId="676" xr:uid="{00000000-0005-0000-0000-0000A3020000}"/>
    <cellStyle name="Currency 4 2 2 2" xfId="1241" xr:uid="{00000000-0005-0000-0000-0000A1020000}"/>
    <cellStyle name="Currency 4 2 2 2 2" xfId="2692" xr:uid="{97E4E8B4-80C0-4991-B39A-58152B19C448}"/>
    <cellStyle name="Currency 4 2 2 2 2 2" xfId="3907" xr:uid="{EAAB0B55-BB28-427D-B2BE-245422B60906}"/>
    <cellStyle name="Currency 4 2 2 2 2 3" xfId="3514" xr:uid="{E35D0232-712A-4870-A9BE-BDEA54BB0323}"/>
    <cellStyle name="Currency 4 2 2 2 2 4" xfId="4524" xr:uid="{6D92EC3B-968B-4429-8A3C-68807AD3EDC0}"/>
    <cellStyle name="Currency 4 2 2 2 2 5" xfId="5202" xr:uid="{7AC177EF-A15F-48C9-86AF-57D56673A679}"/>
    <cellStyle name="Currency 4 2 2 2 3" xfId="2693" xr:uid="{5557C974-AB17-493B-91FE-0DAE47E14534}"/>
    <cellStyle name="Currency 4 2 2 2 3 2" xfId="3908" xr:uid="{8F073B59-D943-4037-BB6F-94966B4D8C91}"/>
    <cellStyle name="Currency 4 2 2 2 3 3" xfId="2909" xr:uid="{5E8EB3FF-7B07-486B-8CBB-7415B0AD95A5}"/>
    <cellStyle name="Currency 4 2 2 2 3 4" xfId="5353" xr:uid="{B49C7D6F-5EBB-484D-9BB4-17A1F8DA9736}"/>
    <cellStyle name="Currency 4 2 2 2 4" xfId="2691" xr:uid="{5D17B568-9611-40B1-BA8B-F3CC1D145140}"/>
    <cellStyle name="Currency 4 2 2 2 4 2" xfId="3906" xr:uid="{89AEA961-F0F8-40DC-95D3-AFF8B9E4303E}"/>
    <cellStyle name="Currency 4 2 2 2 4 3" xfId="4408" xr:uid="{A61AAEDB-85CC-4403-8EEB-EAD8093DD853}"/>
    <cellStyle name="Currency 4 2 2 2 5" xfId="3470" xr:uid="{C3BC2D89-26B8-441A-884D-D616BBD10A78}"/>
    <cellStyle name="Currency 4 2 2 2 6" xfId="3115" xr:uid="{193C16A6-87A3-4938-A785-13DC1824C51A}"/>
    <cellStyle name="Currency 4 2 2 2 7" xfId="4759" xr:uid="{E9CE194E-078D-4961-AADF-198B9BCBF70E}"/>
    <cellStyle name="Currency 4 2 2 3" xfId="1770" xr:uid="{EBD557A8-1906-4A4F-9087-FFF8C434DC77}"/>
    <cellStyle name="Currency 4 2 2 3 2" xfId="2695" xr:uid="{D7284219-F967-4938-99C7-AC388F29DD7E}"/>
    <cellStyle name="Currency 4 2 2 3 2 2" xfId="3909" xr:uid="{2EE43DA1-4638-442C-9335-A3D8B212126D}"/>
    <cellStyle name="Currency 4 2 2 3 2 3" xfId="4409" xr:uid="{D89649A7-28B2-4FAE-ADF4-CCE824A62282}"/>
    <cellStyle name="Currency 4 2 2 3 3" xfId="2696" xr:uid="{F01A99AE-94D9-4C1B-B446-38EC878C9C9D}"/>
    <cellStyle name="Currency 4 2 2 3 3 2" xfId="3513" xr:uid="{3ADFB22C-B5C8-43C6-AB5A-95FA16717388}"/>
    <cellStyle name="Currency 4 2 2 3 3 3" xfId="4478" xr:uid="{9A8652CC-334C-495C-82A2-7AD8447373CE}"/>
    <cellStyle name="Currency 4 2 2 3 4" xfId="2694" xr:uid="{1FCD589F-D383-4524-8E17-883D5EFC8528}"/>
    <cellStyle name="Currency 4 2 2 3 4 2" xfId="5587" xr:uid="{3B1D4B41-B0C6-4EAB-8122-DC026CA89777}"/>
    <cellStyle name="Currency 4 2 2 3 5" xfId="5068" xr:uid="{C4F547C2-BD7A-41DB-A189-27BEF22B9A0E}"/>
    <cellStyle name="Currency 4 2 2 4" xfId="2697" xr:uid="{36865521-64A7-4AA3-A9B5-6A6E4833B3E8}"/>
    <cellStyle name="Currency 4 2 2 4 2" xfId="3910" xr:uid="{600722FC-EBFF-4439-A470-AF8C9E207725}"/>
    <cellStyle name="Currency 4 2 2 4 3" xfId="4479" xr:uid="{99BC2C72-63BC-49F7-8D80-CF7355A8A067}"/>
    <cellStyle name="Currency 4 2 2 4 4" xfId="5354" xr:uid="{7B14C2C1-050A-4221-9D2E-AB7B7DD234A5}"/>
    <cellStyle name="Currency 4 2 2 5" xfId="2698" xr:uid="{0F3C2C69-F995-4F54-9857-2EE345D400C2}"/>
    <cellStyle name="Currency 4 2 2 5 2" xfId="3704" xr:uid="{B9119757-788C-4925-BA81-E6A4B73DB736}"/>
    <cellStyle name="Currency 4 2 2 5 3" xfId="4404" xr:uid="{915F8CD5-3943-40FC-A4B5-2EDACE219C1C}"/>
    <cellStyle name="Currency 4 2 2 6" xfId="2690" xr:uid="{C954D1D6-B5DE-425A-96D5-675E7F1DC881}"/>
    <cellStyle name="Currency 4 2 2 6 2" xfId="3375" xr:uid="{F99D097A-DC7B-49C8-A3A1-15D59391E3B6}"/>
    <cellStyle name="Currency 4 2 2 6 3" xfId="4443" xr:uid="{6CEE0F58-C4EB-4326-9366-726A9FAF9644}"/>
    <cellStyle name="Currency 4 2 2 7" xfId="3069" xr:uid="{E27C34CE-8233-407B-B99D-956399BDBFFD}"/>
    <cellStyle name="Currency 4 2 2 8" xfId="4813" xr:uid="{6E6D126F-A654-4C44-901B-5117F67B94D4}"/>
    <cellStyle name="Currency 4 2 3" xfId="1216" xr:uid="{00000000-0005-0000-0000-0000A0020000}"/>
    <cellStyle name="Currency 4 2 3 2" xfId="2700" xr:uid="{DB9D7FC8-509E-47D2-9A7F-A3FC2C32B1D6}"/>
    <cellStyle name="Currency 4 2 3 2 2" xfId="3912" xr:uid="{6F18FBC5-A925-410B-8768-B9BC4CE5705E}"/>
    <cellStyle name="Currency 4 2 3 2 3" xfId="3515" xr:uid="{58CB387F-0B1C-400A-9899-E1A8FB3256A2}"/>
    <cellStyle name="Currency 4 2 3 2 4" xfId="4437" xr:uid="{2A17E583-3653-4805-B342-A192185D2CBF}"/>
    <cellStyle name="Currency 4 2 3 2 5" xfId="5203" xr:uid="{F167769E-3E27-415B-93B2-28AA48EA702C}"/>
    <cellStyle name="Currency 4 2 3 3" xfId="2701" xr:uid="{E0089B13-696C-4A11-AC6E-0DF82B4C5B4B}"/>
    <cellStyle name="Currency 4 2 3 3 2" xfId="3913" xr:uid="{70F337CD-D9AB-48F5-A28F-6054A4BB1AA9}"/>
    <cellStyle name="Currency 4 2 3 3 3" xfId="4517" xr:uid="{C35332C8-80AA-4C24-8FB5-10C82ED78DAD}"/>
    <cellStyle name="Currency 4 2 3 3 4" xfId="5355" xr:uid="{A065BC95-FDBA-4717-814F-97820511FE5C}"/>
    <cellStyle name="Currency 4 2 3 4" xfId="2699" xr:uid="{02065BF0-068A-4BA3-9769-C5EE42F8D25C}"/>
    <cellStyle name="Currency 4 2 3 4 2" xfId="3911" xr:uid="{1CABF531-5178-4016-BA1A-CAC8AA076E04}"/>
    <cellStyle name="Currency 4 2 3 4 3" xfId="2899" xr:uid="{867B3B11-EC21-49A1-87BE-42BBA7D7FD06}"/>
    <cellStyle name="Currency 4 2 3 5" xfId="3418" xr:uid="{BBD5C64E-5E29-4BBF-BFD7-9BD3C447A214}"/>
    <cellStyle name="Currency 4 2 3 6" xfId="3114" xr:uid="{096BE58F-FA2F-4B59-AA56-E477F5C21372}"/>
    <cellStyle name="Currency 4 2 3 7" xfId="4758" xr:uid="{20688063-F13C-4BA7-869D-AC182C6BAE1B}"/>
    <cellStyle name="Currency 4 2 4" xfId="1771" xr:uid="{1951E9CE-BBA1-45DF-B034-78EBED2919C1}"/>
    <cellStyle name="Currency 4 2 4 2" xfId="2703" xr:uid="{214D0D55-C4E5-4FEF-B8FA-3A644134C686}"/>
    <cellStyle name="Currency 4 2 4 2 2" xfId="3914" xr:uid="{2A3EF02A-E0AB-4F61-98C4-83AFB7B37AE7}"/>
    <cellStyle name="Currency 4 2 4 2 3" xfId="3683" xr:uid="{ADA76840-3C9A-4A2E-B9B0-CCE735DBC1A1}"/>
    <cellStyle name="Currency 4 2 4 3" xfId="2704" xr:uid="{364D437B-578C-4218-8AD2-7A85B877ED39}"/>
    <cellStyle name="Currency 4 2 4 3 2" xfId="3512" xr:uid="{798A0DE1-EB8E-434A-A4A7-94BCBA65AD9F}"/>
    <cellStyle name="Currency 4 2 4 3 3" xfId="4365" xr:uid="{1066CBFC-8FCD-401A-BB5F-A231868D4382}"/>
    <cellStyle name="Currency 4 2 4 4" xfId="2702" xr:uid="{A5972E1F-2161-463E-9C86-0BD4AC7FA4EB}"/>
    <cellStyle name="Currency 4 2 4 4 2" xfId="5604" xr:uid="{A1A4DF4D-C70F-4A24-97AA-3DEBF9D1BE8F}"/>
    <cellStyle name="Currency 4 2 4 5" xfId="5067" xr:uid="{7597FB8D-1ED6-4322-9839-256916D28C6D}"/>
    <cellStyle name="Currency 4 2 5" xfId="1772" xr:uid="{BD81C6BB-AF96-4322-A097-720DD76C2AC4}"/>
    <cellStyle name="Currency 4 2 5 2" xfId="2706" xr:uid="{B0DD77A9-FCE8-4482-BBA0-BB08C80AC183}"/>
    <cellStyle name="Currency 4 2 5 3" xfId="2707" xr:uid="{2EB94EE7-6BF6-4EE0-9DEF-CD4B0A483FE1}"/>
    <cellStyle name="Currency 4 2 5 4" xfId="2705" xr:uid="{D35A64DD-8725-4300-A38F-CD2E87785DB5}"/>
    <cellStyle name="Currency 4 2 5 5" xfId="5356" xr:uid="{4D6E3C8C-936C-444A-BCE8-9F488D9CF8E2}"/>
    <cellStyle name="Currency 4 2 6" xfId="2708" xr:uid="{7257C90F-6C28-4D23-AC12-0AA000AF8AD5}"/>
    <cellStyle name="Currency 4 2 6 2" xfId="3703" xr:uid="{FAF47A58-F4B5-4222-96DE-DDD05BE694A3}"/>
    <cellStyle name="Currency 4 2 6 3" xfId="4442" xr:uid="{0CB20136-3323-41CC-BED1-EFFF8EB33225}"/>
    <cellStyle name="Currency 4 2 7" xfId="2709" xr:uid="{98783F0F-EE74-418C-8115-FC495FE745EF}"/>
    <cellStyle name="Currency 4 2 7 2" xfId="3315" xr:uid="{E965B1D2-1204-478C-97A1-4D585563C2B0}"/>
    <cellStyle name="Currency 4 2 7 3" xfId="4424" xr:uid="{C6800E68-83B9-44EB-8FD4-5A80B928FE41}"/>
    <cellStyle name="Currency 4 2 8" xfId="2689" xr:uid="{98AD1889-EF64-4B0B-A8CA-C80E29CE8700}"/>
    <cellStyle name="Currency 4 2 8 2" xfId="3009" xr:uid="{68AD43CD-4243-4106-BA6C-00FDA87047EF}"/>
    <cellStyle name="Currency 4 2 8 3" xfId="4472" xr:uid="{23F958DA-8BF8-4716-B2AB-A908753AEB98}"/>
    <cellStyle name="Currency 4 2 9" xfId="4812" xr:uid="{B86F7A7C-36E6-433E-BDC8-C90F1F32A66B}"/>
    <cellStyle name="Currency 4 3" xfId="677" xr:uid="{00000000-0005-0000-0000-0000A4020000}"/>
    <cellStyle name="Currency 4 3 2" xfId="1235" xr:uid="{00000000-0005-0000-0000-0000A2020000}"/>
    <cellStyle name="Currency 4 3 2 2" xfId="1773" xr:uid="{6D1456BB-B54F-447E-A44B-1B595EA9B525}"/>
    <cellStyle name="Currency 4 3 2 2 2" xfId="2713" xr:uid="{C3EFE1EA-29CE-445F-9DF0-08305677F849}"/>
    <cellStyle name="Currency 4 3 2 2 2 2" xfId="3916" xr:uid="{67A25B9B-9433-44C3-A85B-B02011FE0C4A}"/>
    <cellStyle name="Currency 4 3 2 2 2 3" xfId="2878" xr:uid="{371379F2-FCCA-4BE8-BD12-6201C9792FCE}"/>
    <cellStyle name="Currency 4 3 2 2 3" xfId="2714" xr:uid="{7FA690C8-8619-42C5-B98E-832CA2B1FC42}"/>
    <cellStyle name="Currency 4 3 2 2 3 2" xfId="5613" xr:uid="{5347E255-AC35-4E59-A87E-91EC426F52B5}"/>
    <cellStyle name="Currency 4 3 2 2 4" xfId="2712" xr:uid="{B15FD6C9-44C7-4395-BD38-FA8BA847B56B}"/>
    <cellStyle name="Currency 4 3 2 2 5" xfId="5205" xr:uid="{90DADDE4-CE54-4C2D-8C67-C6F199D750D7}"/>
    <cellStyle name="Currency 4 3 2 3" xfId="2715" xr:uid="{1A15D4B8-4AEF-4AF1-B345-96512D3A490D}"/>
    <cellStyle name="Currency 4 3 2 3 2" xfId="3917" xr:uid="{33279E39-8B0F-4F24-806F-6E295012A710}"/>
    <cellStyle name="Currency 4 3 2 3 3" xfId="4421" xr:uid="{774505CB-3729-42CC-A2E6-F2F6AEDD516D}"/>
    <cellStyle name="Currency 4 3 2 3 4" xfId="5357" xr:uid="{27C2FAE4-E191-49E4-B9E4-A1CB4DEBC2A7}"/>
    <cellStyle name="Currency 4 3 2 4" xfId="2716" xr:uid="{D1C9A51A-25C5-4C89-9C57-221E85316E64}"/>
    <cellStyle name="Currency 4 3 2 4 2" xfId="3915" xr:uid="{A07FC097-A9D5-4391-9D86-2AD8275549D4}"/>
    <cellStyle name="Currency 4 3 2 4 3" xfId="4464" xr:uid="{DAFD4C8B-5A9F-4BE3-9F89-B2AC2EC5F302}"/>
    <cellStyle name="Currency 4 3 2 5" xfId="2711" xr:uid="{A1BE8C66-E022-4C71-BAC6-C7885E556855}"/>
    <cellStyle name="Currency 4 3 2 5 2" xfId="3352" xr:uid="{1818533E-B659-42F1-A07F-282775879E1A}"/>
    <cellStyle name="Currency 4 3 2 5 3" xfId="4416" xr:uid="{11A246EA-6186-431D-9B1F-E6CD43B88112}"/>
    <cellStyle name="Currency 4 3 2 6" xfId="3116" xr:uid="{BFBFBDE9-7D40-43DE-A723-1ED571DEA240}"/>
    <cellStyle name="Currency 4 3 2 7" xfId="4760" xr:uid="{BDE06001-39FC-4EAB-9BAA-C530E37E8FE7}"/>
    <cellStyle name="Currency 4 3 3" xfId="1774" xr:uid="{E9FE0AE0-92DE-4573-9F16-500F90E717AC}"/>
    <cellStyle name="Currency 4 3 3 2" xfId="2718" xr:uid="{EFC864D8-D1F4-4C21-904A-7E5A7BC2A2C8}"/>
    <cellStyle name="Currency 4 3 3 2 2" xfId="3919" xr:uid="{E649C6AD-EEC8-4189-A41D-BC030E48D41C}"/>
    <cellStyle name="Currency 4 3 3 2 3" xfId="3516" xr:uid="{822AEC73-0613-4ACF-A31B-0603A504837A}"/>
    <cellStyle name="Currency 4 3 3 2 4" xfId="2889" xr:uid="{54071DC3-9938-4ED3-B121-1249169B9E48}"/>
    <cellStyle name="Currency 4 3 3 2 5" xfId="5206" xr:uid="{897E012F-9475-4B18-9F5B-027210D090FF}"/>
    <cellStyle name="Currency 4 3 3 3" xfId="2719" xr:uid="{1FF2633D-5141-4078-9CDC-7A8837E5CEB3}"/>
    <cellStyle name="Currency 4 3 3 3 2" xfId="3920" xr:uid="{DEA19B74-9DE8-42E6-96CC-B79A289B0AC4}"/>
    <cellStyle name="Currency 4 3 3 3 3" xfId="4484" xr:uid="{9F9F4FB9-7F06-4C07-AF66-6BF2FA779D59}"/>
    <cellStyle name="Currency 4 3 3 3 4" xfId="5358" xr:uid="{D0D22671-56AD-4787-920D-78776E9AF1D1}"/>
    <cellStyle name="Currency 4 3 3 4" xfId="2717" xr:uid="{0135AAB3-E79E-420B-AF35-C554A1838E49}"/>
    <cellStyle name="Currency 4 3 3 4 2" xfId="3918" xr:uid="{DCD432B8-74A0-4A8B-A4F6-DDF1629A707B}"/>
    <cellStyle name="Currency 4 3 3 4 3" xfId="4513" xr:uid="{6396F08D-2C90-477A-A5F2-5C096C79A9CA}"/>
    <cellStyle name="Currency 4 3 3 5" xfId="3455" xr:uid="{78648FB6-090A-4B38-984F-AF509A7E8AE1}"/>
    <cellStyle name="Currency 4 3 3 6" xfId="5069" xr:uid="{76B6F631-4FB9-46FF-9DB1-555F683B0234}"/>
    <cellStyle name="Currency 4 3 4" xfId="1775" xr:uid="{B93C4D7A-7462-4602-8B09-1F4CCD63FA81}"/>
    <cellStyle name="Currency 4 3 4 2" xfId="2721" xr:uid="{23638097-1510-4EC1-B22C-3A032AA38301}"/>
    <cellStyle name="Currency 4 3 4 2 2" xfId="3921" xr:uid="{CAA9212B-2792-457C-BB71-04F193B9C310}"/>
    <cellStyle name="Currency 4 3 4 2 3" xfId="4449" xr:uid="{82E583FB-5AFF-4AE7-8D0A-AC327EB63EE4}"/>
    <cellStyle name="Currency 4 3 4 3" xfId="2722" xr:uid="{BA3199BA-2067-4C23-B780-DC98E73A6526}"/>
    <cellStyle name="Currency 4 3 4 3 2" xfId="5603" xr:uid="{4962B10E-7AE9-45FA-8F85-D4B1FC00DB58}"/>
    <cellStyle name="Currency 4 3 4 4" xfId="2720" xr:uid="{9571789A-949C-4BF6-B723-27F752E8161B}"/>
    <cellStyle name="Currency 4 3 4 5" xfId="5204" xr:uid="{D2A8F831-D11E-4276-A95F-0808FA9CC5CE}"/>
    <cellStyle name="Currency 4 3 5" xfId="2723" xr:uid="{381F0751-AFBF-41F8-ABFD-09414F5D992D}"/>
    <cellStyle name="Currency 4 3 5 2" xfId="3922" xr:uid="{284DCCDB-E7BE-4DC7-87FD-020B2FA80A34}"/>
    <cellStyle name="Currency 4 3 5 3" xfId="4381" xr:uid="{7349EFDC-D5AC-4D1F-859E-38E165BC404C}"/>
    <cellStyle name="Currency 4 3 5 4" xfId="5359" xr:uid="{F56D05FF-74F6-4B93-ACCC-2F795D83C998}"/>
    <cellStyle name="Currency 4 3 6" xfId="2724" xr:uid="{E1E58CD5-4DDC-491F-8AE7-F2EC17356284}"/>
    <cellStyle name="Currency 4 3 6 2" xfId="3705" xr:uid="{EB2BE75A-48D6-43DB-9E57-0AD90D03BA75}"/>
    <cellStyle name="Currency 4 3 6 3" xfId="4410" xr:uid="{45A0EC83-0E42-461C-AA36-301F2CA89E5B}"/>
    <cellStyle name="Currency 4 3 7" xfId="2710" xr:uid="{03835EB1-18A3-4FDF-9936-2CD123A75A1F}"/>
    <cellStyle name="Currency 4 3 7 2" xfId="3292" xr:uid="{39F3E322-242C-466F-8EE2-433CBE8F7E6E}"/>
    <cellStyle name="Currency 4 3 7 3" xfId="4523" xr:uid="{4220542E-B5FD-4F4A-A34B-DF3C207B7B60}"/>
    <cellStyle name="Currency 4 3 8" xfId="3046" xr:uid="{9B6FD740-60B8-4F31-8BDE-0F21D6CADD7A}"/>
    <cellStyle name="Currency 4 3 9" xfId="4814" xr:uid="{C2C57BCF-71F4-4760-BE45-857C727198EE}"/>
    <cellStyle name="Currency 4 4" xfId="678" xr:uid="{00000000-0005-0000-0000-0000A5020000}"/>
    <cellStyle name="Currency 4 4 2" xfId="1231" xr:uid="{00000000-0005-0000-0000-0000A3020000}"/>
    <cellStyle name="Currency 4 4 2 2" xfId="1776" xr:uid="{C3F2CF27-6A4A-4C92-837A-8EA119CF67FE}"/>
    <cellStyle name="Currency 4 4 2 2 2" xfId="2728" xr:uid="{2163E0BD-2504-4FC8-AB7D-465B01636BF9}"/>
    <cellStyle name="Currency 4 4 2 2 2 2" xfId="3924" xr:uid="{CDAD7910-E041-453E-8A1E-DDCD3BA3DBB2}"/>
    <cellStyle name="Currency 4 4 2 2 2 3" xfId="2887" xr:uid="{7B453F4E-AE7D-4FB3-BAEA-D56A81BDBCB0}"/>
    <cellStyle name="Currency 4 4 2 2 3" xfId="2729" xr:uid="{AC3B8441-4D31-44BA-9308-1F21C4A3ECA9}"/>
    <cellStyle name="Currency 4 4 2 2 3 2" xfId="5568" xr:uid="{4D7F46FC-08B5-48FB-9246-4A1684A2D5A0}"/>
    <cellStyle name="Currency 4 4 2 2 4" xfId="2727" xr:uid="{D29618D2-C95A-448E-9A6B-604D9AC84036}"/>
    <cellStyle name="Currency 4 4 2 2 5" xfId="5207" xr:uid="{4EF5CFED-610B-4EA6-BF68-CABDCB87B7C0}"/>
    <cellStyle name="Currency 4 4 2 3" xfId="2730" xr:uid="{79478E8C-2B9F-4CA6-AF58-8891375CC4D7}"/>
    <cellStyle name="Currency 4 4 2 3 2" xfId="3925" xr:uid="{C673B1DA-C27D-4EC4-BA50-6735567AF8A6}"/>
    <cellStyle name="Currency 4 4 2 3 3" xfId="4514" xr:uid="{7F1A213F-6E73-49B2-9A1F-32064681BC43}"/>
    <cellStyle name="Currency 4 4 2 3 4" xfId="5360" xr:uid="{5C482CF8-247E-43A8-8BAE-3777462F19AA}"/>
    <cellStyle name="Currency 4 4 2 4" xfId="2731" xr:uid="{BF0C4EAE-2295-445D-B656-B883B401273B}"/>
    <cellStyle name="Currency 4 4 2 4 2" xfId="3923" xr:uid="{8FFBAB61-8865-4079-9987-172F6EEA5D07}"/>
    <cellStyle name="Currency 4 4 2 4 3" xfId="4379" xr:uid="{91A3E485-9C81-4D84-B837-36AB9A8AB21D}"/>
    <cellStyle name="Currency 4 4 2 5" xfId="2726" xr:uid="{68EF67E0-AC45-4C35-B4B4-354A4C311916}"/>
    <cellStyle name="Currency 4 4 2 5 2" xfId="3435" xr:uid="{07A459D8-6483-4E6A-93B9-57BD8715891D}"/>
    <cellStyle name="Currency 4 4 2 5 3" xfId="4483" xr:uid="{789CBAD3-40B3-4E60-AE0E-1653FB32BBEB}"/>
    <cellStyle name="Currency 4 4 2 6" xfId="3117" xr:uid="{56FDBEF7-BDE0-456B-9B46-AA39FF7BFDEC}"/>
    <cellStyle name="Currency 4 4 2 7" xfId="4761" xr:uid="{74EDC915-E948-44CB-8E45-785652E83F04}"/>
    <cellStyle name="Currency 4 4 3" xfId="1777" xr:uid="{3B9A416F-F5CA-48D7-BAF0-4CCD9B215335}"/>
    <cellStyle name="Currency 4 4 3 2" xfId="2733" xr:uid="{D295BCD9-E5B2-4AE0-9246-590F91F78FCE}"/>
    <cellStyle name="Currency 4 4 3 2 2" xfId="3926" xr:uid="{91A27380-7E46-4BC5-8104-BFD865EFFBD3}"/>
    <cellStyle name="Currency 4 4 3 2 3" xfId="4376" xr:uid="{C5A496F3-05CA-488A-A2D4-BE27D7CD15AA}"/>
    <cellStyle name="Currency 4 4 3 3" xfId="2734" xr:uid="{52E2A07D-F2B9-425B-B61A-13D406876007}"/>
    <cellStyle name="Currency 4 4 3 3 2" xfId="3517" xr:uid="{26DA80A0-AB6B-4C17-9EE4-141203B7FF25}"/>
    <cellStyle name="Currency 4 4 3 3 3" xfId="4406" xr:uid="{C9EA9847-EBC9-4734-9E2D-468B6F622206}"/>
    <cellStyle name="Currency 4 4 3 4" xfId="2732" xr:uid="{0400A435-228A-44DE-B20D-99A4A7ABCFBE}"/>
    <cellStyle name="Currency 4 4 3 4 2" xfId="4701" xr:uid="{9841F6C7-6026-44C7-B574-436B45EBAC3E}"/>
    <cellStyle name="Currency 4 4 3 5" xfId="5070" xr:uid="{1F81406D-B1F1-4783-B7B0-AA1574099B93}"/>
    <cellStyle name="Currency 4 4 4" xfId="1778" xr:uid="{4B97821A-DB74-464E-A3C5-54EF28D7B50A}"/>
    <cellStyle name="Currency 4 4 4 2" xfId="2736" xr:uid="{00B33676-D4C7-496D-8382-4361887269EC}"/>
    <cellStyle name="Currency 4 4 4 3" xfId="2737" xr:uid="{167D94DA-D5FC-409F-BEAD-ECDC6446CACD}"/>
    <cellStyle name="Currency 4 4 4 4" xfId="2735" xr:uid="{5F515202-1248-441E-958E-81DAAA8A65EF}"/>
    <cellStyle name="Currency 4 4 4 5" xfId="5361" xr:uid="{A4D37B6B-32FA-4C00-A49F-4580D73A5C28}"/>
    <cellStyle name="Currency 4 4 5" xfId="2738" xr:uid="{3D77F2AB-DB5C-4CA3-A497-73ADAFE0A11E}"/>
    <cellStyle name="Currency 4 4 5 2" xfId="3706" xr:uid="{AC234BA5-15E2-436F-BA77-85471B168200}"/>
    <cellStyle name="Currency 4 4 5 3" xfId="4382" xr:uid="{03DF8ECC-DD4F-4891-92CD-07BB90674CD9}"/>
    <cellStyle name="Currency 4 4 6" xfId="2739" xr:uid="{E69A7C08-7B9C-4001-B54F-E4A365204B64}"/>
    <cellStyle name="Currency 4 4 6 2" xfId="3272" xr:uid="{2EE972B3-9C43-4B91-8832-18C03E3DADF5}"/>
    <cellStyle name="Currency 4 4 6 3" xfId="4414" xr:uid="{40C01C8A-4BAE-4F58-AA13-AB3B9F87EF78}"/>
    <cellStyle name="Currency 4 4 7" xfId="2725" xr:uid="{F5B7D705-4AB0-4C07-9B3C-1020929010C2}"/>
    <cellStyle name="Currency 4 4 7 2" xfId="3026" xr:uid="{4D19FB79-1F6F-46A3-A57D-7E91FDB8E3EE}"/>
    <cellStyle name="Currency 4 4 7 3" xfId="4372" xr:uid="{7F65888B-9A1D-489D-89E7-E8A77FB71459}"/>
    <cellStyle name="Currency 4 4 8" xfId="4815" xr:uid="{33923DDC-DC64-4F6F-9256-F5ED0CD6C88C}"/>
    <cellStyle name="Currency 4 5" xfId="679" xr:uid="{00000000-0005-0000-0000-0000A6020000}"/>
    <cellStyle name="Currency 4 5 2" xfId="1228" xr:uid="{00000000-0005-0000-0000-0000A4020000}"/>
    <cellStyle name="Currency 4 5 2 2" xfId="1779" xr:uid="{FF00F287-475C-4B00-9ACD-6223D9239CB9}"/>
    <cellStyle name="Currency 4 5 2 2 2" xfId="2743" xr:uid="{48019EA3-D9F1-478A-97E8-7C619501BBC5}"/>
    <cellStyle name="Currency 4 5 2 2 3" xfId="2744" xr:uid="{08EA0B84-026A-4A77-B2CC-A8724940D90A}"/>
    <cellStyle name="Currency 4 5 2 2 4" xfId="2742" xr:uid="{5BD22C67-D971-46F5-9029-53546BC210CC}"/>
    <cellStyle name="Currency 4 5 2 3" xfId="2745" xr:uid="{CE125F44-E46B-4DE1-A822-4DE87B3B315E}"/>
    <cellStyle name="Currency 4 5 2 3 2" xfId="3518" xr:uid="{E4796A5A-3E08-4D1A-8786-6F4498675DD7}"/>
    <cellStyle name="Currency 4 5 2 3 3" xfId="4497" xr:uid="{884CC663-4230-45A3-B6E4-EC8931C967D7}"/>
    <cellStyle name="Currency 4 5 2 4" xfId="2746" xr:uid="{3DFFD8BF-2613-45C4-8E19-460FA6871BC3}"/>
    <cellStyle name="Currency 4 5 2 4 2" xfId="5562" xr:uid="{EAD1C2D0-4734-4D4A-8BC3-63C253F81737}"/>
    <cellStyle name="Currency 4 5 2 5" xfId="2741" xr:uid="{56DD2C42-FDC6-434E-BD56-244F03D89C22}"/>
    <cellStyle name="Currency 4 5 2 6" xfId="5071" xr:uid="{55FD4D11-2669-4313-9314-D867FD74B4C3}"/>
    <cellStyle name="Currency 4 5 3" xfId="1780" xr:uid="{6FC3DB40-9F98-4842-98D2-6408F8280721}"/>
    <cellStyle name="Currency 4 5 3 2" xfId="2748" xr:uid="{C6E52567-665B-44C6-9C80-C2BEF1878802}"/>
    <cellStyle name="Currency 4 5 3 3" xfId="2749" xr:uid="{757F76EF-D453-4E6D-AC8A-81894450C608}"/>
    <cellStyle name="Currency 4 5 3 4" xfId="2747" xr:uid="{1253A18D-3DC1-46A1-9544-9638D7D7E71C}"/>
    <cellStyle name="Currency 4 5 3 5" xfId="5362" xr:uid="{0855082F-6CE7-4891-81AE-52A7F409D2D0}"/>
    <cellStyle name="Currency 4 5 4" xfId="1781" xr:uid="{618C6886-D686-4810-B0DB-90A26942C174}"/>
    <cellStyle name="Currency 4 5 4 2" xfId="2751" xr:uid="{D02696FC-C50B-4C6F-AF8A-5A65B5492516}"/>
    <cellStyle name="Currency 4 5 4 3" xfId="2752" xr:uid="{3BE8B8CD-D962-417C-9DE0-B07707D1C5B0}"/>
    <cellStyle name="Currency 4 5 4 4" xfId="2750" xr:uid="{858C2831-8F9C-4F70-B354-097828E62D1D}"/>
    <cellStyle name="Currency 4 5 5" xfId="2753" xr:uid="{EF38CD6A-06B1-4010-8C98-040E0B2FE75F}"/>
    <cellStyle name="Currency 4 5 5 2" xfId="3332" xr:uid="{E5582CB8-3E35-4AEF-A622-D25171F0159E}"/>
    <cellStyle name="Currency 4 5 5 3" xfId="4508" xr:uid="{79D28351-D4CA-43FD-AB9C-298C82F8E5FB}"/>
    <cellStyle name="Currency 4 5 6" xfId="2754" xr:uid="{3A2EC1D5-1252-4566-95E0-421CCFC0CDA5}"/>
    <cellStyle name="Currency 4 5 6 2" xfId="3118" xr:uid="{76C30D62-1CCB-4091-A564-9DC4153B1081}"/>
    <cellStyle name="Currency 4 5 6 3" xfId="2877" xr:uid="{AEAB1FD0-336B-4D36-88B8-59EBECD0EA61}"/>
    <cellStyle name="Currency 4 5 7" xfId="2740" xr:uid="{AC92F50C-E876-4659-8EDF-C6461978C976}"/>
    <cellStyle name="Currency 4 5 8" xfId="4816" xr:uid="{679594E2-82C5-4922-9E07-A89BF909B1A2}"/>
    <cellStyle name="Currency 4 6" xfId="680" xr:uid="{00000000-0005-0000-0000-0000A7020000}"/>
    <cellStyle name="Currency 4 6 2" xfId="1225" xr:uid="{00000000-0005-0000-0000-0000A5020000}"/>
    <cellStyle name="Currency 4 6 2 2" xfId="1782" xr:uid="{BBEB44A2-50E8-470F-B7CA-A58CED1F19E5}"/>
    <cellStyle name="Currency 4 6 2 2 2" xfId="2758" xr:uid="{225F3360-4EC3-4C66-B6BC-E4FFC3F21FEC}"/>
    <cellStyle name="Currency 4 6 2 2 3" xfId="2759" xr:uid="{85FCA544-B20F-49BB-BD2B-86B6C66A7E88}"/>
    <cellStyle name="Currency 4 6 2 2 4" xfId="2757" xr:uid="{23D00818-015B-451C-A4C7-1C5AB3D1307B}"/>
    <cellStyle name="Currency 4 6 2 3" xfId="2760" xr:uid="{FC5CF645-4C03-447C-B8CD-0F07B4DCB172}"/>
    <cellStyle name="Currency 4 6 2 3 2" xfId="3519" xr:uid="{DD155B1A-AC15-4B7A-8653-6E5A2F8C8A3A}"/>
    <cellStyle name="Currency 4 6 2 3 3" xfId="4457" xr:uid="{E7DE502F-0E05-4EFE-B50E-CD434C0AE8B1}"/>
    <cellStyle name="Currency 4 6 2 4" xfId="2761" xr:uid="{FFEEE1B3-6903-41EC-86B0-E22349B015CE}"/>
    <cellStyle name="Currency 4 6 2 4 2" xfId="4700" xr:uid="{6EC778D0-53F5-40A2-A050-C8F1597962E9}"/>
    <cellStyle name="Currency 4 6 2 5" xfId="2756" xr:uid="{E8F69E9A-D650-44C8-97A3-8A4DEA271C1F}"/>
    <cellStyle name="Currency 4 6 2 6" xfId="5072" xr:uid="{CA41F48D-377E-4C13-9B7C-3F6888F025A4}"/>
    <cellStyle name="Currency 4 6 3" xfId="1783" xr:uid="{B6054E4D-C561-40A8-B434-8142CCF8D001}"/>
    <cellStyle name="Currency 4 6 3 2" xfId="2763" xr:uid="{DC4FB471-C808-4980-A599-8A74A060E90D}"/>
    <cellStyle name="Currency 4 6 3 3" xfId="2764" xr:uid="{EC81C9D9-2943-41EF-9A72-3F21C9218A05}"/>
    <cellStyle name="Currency 4 6 3 4" xfId="2762" xr:uid="{A3EBF922-11FF-40FB-B10A-416B7BF4E1BE}"/>
    <cellStyle name="Currency 4 6 3 5" xfId="5363" xr:uid="{62A6F7CF-1BA0-4823-B650-61B4553A94DC}"/>
    <cellStyle name="Currency 4 6 4" xfId="1784" xr:uid="{510A804F-248D-423F-ACCC-BB5D20D48867}"/>
    <cellStyle name="Currency 4 6 4 2" xfId="2766" xr:uid="{60332475-AD79-40F6-8866-EB9F0E4413F4}"/>
    <cellStyle name="Currency 4 6 4 3" xfId="2767" xr:uid="{AAE2A4E0-358D-4649-8436-DE5682008085}"/>
    <cellStyle name="Currency 4 6 4 4" xfId="2765" xr:uid="{3D004B9F-BA2E-41B8-88D0-4C055D63FE6D}"/>
    <cellStyle name="Currency 4 6 5" xfId="2768" xr:uid="{27A0BAAC-93EA-4D96-AFD8-52077ADE6DD2}"/>
    <cellStyle name="Currency 4 6 5 2" xfId="3395" xr:uid="{6E77B01E-6FD3-44BA-B5BB-07ADF2CAB77A}"/>
    <cellStyle name="Currency 4 6 5 3" xfId="2906" xr:uid="{D23228E3-C841-428B-928D-F655D5BB422C}"/>
    <cellStyle name="Currency 4 6 6" xfId="2769" xr:uid="{AFB53D16-3283-486C-A541-9D133AE55165}"/>
    <cellStyle name="Currency 4 6 6 2" xfId="3119" xr:uid="{F248B800-8C75-4837-A9A6-8249FDE05A81}"/>
    <cellStyle name="Currency 4 6 6 3" xfId="4389" xr:uid="{011546E8-8200-499F-A6C3-BA3291C72CC3}"/>
    <cellStyle name="Currency 4 6 7" xfId="2755" xr:uid="{DFCE48A4-23C6-4452-BB3A-DBA6E290F305}"/>
    <cellStyle name="Currency 4 6 8" xfId="4817" xr:uid="{CD40AC4F-2586-427F-9013-ED1B29235164}"/>
    <cellStyle name="Currency 4 7" xfId="681" xr:uid="{00000000-0005-0000-0000-0000A8020000}"/>
    <cellStyle name="Currency 4 7 2" xfId="1222" xr:uid="{00000000-0005-0000-0000-0000A6020000}"/>
    <cellStyle name="Currency 4 7 2 2" xfId="2772" xr:uid="{76CAE9D4-BCA6-401C-9971-E8A45ED0DC31}"/>
    <cellStyle name="Currency 4 7 2 2 2" xfId="3707" xr:uid="{2C6C7D58-FBAA-4DBF-B606-889AA17086A9}"/>
    <cellStyle name="Currency 4 7 2 2 3" xfId="4496" xr:uid="{46F1AA4B-68B8-4759-B011-8036E28132FB}"/>
    <cellStyle name="Currency 4 7 2 3" xfId="2773" xr:uid="{3536B627-B353-403A-89F6-EADD2723AE9E}"/>
    <cellStyle name="Currency 4 7 2 4" xfId="2771" xr:uid="{37B3A918-6E98-4309-9B30-179CAC76A2D7}"/>
    <cellStyle name="Currency 4 7 3" xfId="1785" xr:uid="{6FFC0FDE-E6AC-4F3C-AEA5-AA60A8BA46B7}"/>
    <cellStyle name="Currency 4 7 3 2" xfId="2775" xr:uid="{C65D93DC-8EFA-41DC-ABDB-A053A88B6D1D}"/>
    <cellStyle name="Currency 4 7 3 3" xfId="2776" xr:uid="{8842F502-B06B-4C68-AFE0-75F3B6825C5E}"/>
    <cellStyle name="Currency 4 7 3 4" xfId="2774" xr:uid="{B5F1B0EC-24DB-4BAF-806E-9E47C02F0976}"/>
    <cellStyle name="Currency 4 7 4" xfId="2777" xr:uid="{7ADB285C-423D-4DB6-860A-49324F070DCB}"/>
    <cellStyle name="Currency 4 7 4 2" xfId="3120" xr:uid="{BB7F386A-38B6-4FE6-9EA4-A34335FD100C}"/>
    <cellStyle name="Currency 4 7 4 3" xfId="4458" xr:uid="{00514927-027D-4682-86D8-343EBCA567F1}"/>
    <cellStyle name="Currency 4 7 5" xfId="2778" xr:uid="{2EA58A67-E916-4F81-80BD-B717716D65B3}"/>
    <cellStyle name="Currency 4 7 6" xfId="2770" xr:uid="{67A60F1C-58FD-4840-A03B-684564E9E7CA}"/>
    <cellStyle name="Currency 4 7 7" xfId="4818" xr:uid="{010F0ED3-B571-4255-97AF-47DFF6D4ADB1}"/>
    <cellStyle name="Currency 4 8" xfId="682" xr:uid="{00000000-0005-0000-0000-0000A9020000}"/>
    <cellStyle name="Currency 4 8 2" xfId="1219" xr:uid="{00000000-0005-0000-0000-0000A7020000}"/>
    <cellStyle name="Currency 4 8 2 2" xfId="2781" xr:uid="{EBC6E390-EBB9-4568-B96A-B142C862DE8C}"/>
    <cellStyle name="Currency 4 8 2 2 2" xfId="3708" xr:uid="{FE7A0283-8CF2-485B-9D1F-8CE83EA81F00}"/>
    <cellStyle name="Currency 4 8 2 2 3" xfId="4385" xr:uid="{2E2C8307-13F4-4A14-8845-03F625C659BF}"/>
    <cellStyle name="Currency 4 8 2 3" xfId="2782" xr:uid="{21F80776-3A99-4E20-9950-9896A3FC8DC1}"/>
    <cellStyle name="Currency 4 8 2 4" xfId="2780" xr:uid="{45744E99-9500-4624-A86B-5E07324E8604}"/>
    <cellStyle name="Currency 4 8 3" xfId="1786" xr:uid="{D60C9A53-240F-4E95-8D68-08102708E38B}"/>
    <cellStyle name="Currency 4 8 3 2" xfId="2784" xr:uid="{F0A5B567-36EE-4166-BBA0-FDCA9A1EDC3A}"/>
    <cellStyle name="Currency 4 8 3 3" xfId="2785" xr:uid="{B8D89B45-79DA-4E43-9F94-FC625AA9787B}"/>
    <cellStyle name="Currency 4 8 3 4" xfId="2783" xr:uid="{AD11E682-4D0E-4082-BD2B-AE5C498EC117}"/>
    <cellStyle name="Currency 4 8 4" xfId="2786" xr:uid="{9E43BE82-6A20-4C4B-8A56-E37FB911F88E}"/>
    <cellStyle name="Currency 4 8 4 2" xfId="3121" xr:uid="{8C3ACB5A-037A-447D-94D1-C802CE4EB209}"/>
    <cellStyle name="Currency 4 8 4 3" xfId="2910" xr:uid="{8726CFEC-01BB-43CE-AF78-73D984E07843}"/>
    <cellStyle name="Currency 4 8 5" xfId="2787" xr:uid="{0CB5422D-032A-48D9-B135-890BFA200CBD}"/>
    <cellStyle name="Currency 4 8 6" xfId="2779" xr:uid="{0E98351B-B7D0-4A22-977F-B703188C90BF}"/>
    <cellStyle name="Currency 4 8 7" xfId="4819" xr:uid="{8FBF93F5-3FAD-4F14-BB88-28628DC32A96}"/>
    <cellStyle name="Currency 4 9" xfId="1211" xr:uid="{00000000-0005-0000-0000-00009F020000}"/>
    <cellStyle name="Currency 4 9 2" xfId="2789" xr:uid="{3E48AD79-EE9C-47C1-895C-06CCEB2B7946}"/>
    <cellStyle name="Currency 4 9 2 2" xfId="3927" xr:uid="{47F74CA2-6CFB-49F9-A6D1-5826BCD4C54E}"/>
    <cellStyle name="Currency 4 9 2 3" xfId="4507" xr:uid="{08599946-3732-4166-96F8-D429B9DCA5B1}"/>
    <cellStyle name="Currency 4 9 3" xfId="2790" xr:uid="{D58BAF84-1CE4-482C-8ED0-B4D0914807BF}"/>
    <cellStyle name="Currency 4 9 3 2" xfId="3511" xr:uid="{3F08EDE7-5051-4087-956E-8B66775F8F1C}"/>
    <cellStyle name="Currency 4 9 3 3" xfId="4477" xr:uid="{9130774F-CD89-470E-A1C0-52F742960660}"/>
    <cellStyle name="Currency 4 9 4" xfId="2788" xr:uid="{605730A2-0066-41E6-9634-82C38805AC10}"/>
    <cellStyle name="Currency 4 9 4 2" xfId="3113" xr:uid="{6AFC7BD9-5D41-4E86-927D-C5974940F06F}"/>
    <cellStyle name="Currency 4 9 4 3" xfId="4466" xr:uid="{42D48570-2841-4946-930A-662706413323}"/>
    <cellStyle name="Currency 4 9 5" xfId="4757" xr:uid="{5A31CC8B-733D-467C-A3C4-DE12C08810F3}"/>
    <cellStyle name="Currency 5" xfId="683" xr:uid="{00000000-0005-0000-0000-0000AA020000}"/>
    <cellStyle name="Currency 5 2" xfId="684" xr:uid="{00000000-0005-0000-0000-0000AB020000}"/>
    <cellStyle name="Currency 5 2 2" xfId="1237" xr:uid="{00000000-0005-0000-0000-0000A9020000}"/>
    <cellStyle name="Currency 5 2 2 2" xfId="2794" xr:uid="{CD1C83BB-5111-4892-B2F8-AA11682140FA}"/>
    <cellStyle name="Currency 5 2 2 2 2" xfId="3929" xr:uid="{39ADECFA-F72B-4633-BC84-45B8F68F0C3F}"/>
    <cellStyle name="Currency 5 2 2 2 3" xfId="3522" xr:uid="{24D3F11F-5D4D-46A2-9D78-888FF385C840}"/>
    <cellStyle name="Currency 5 2 2 2 4" xfId="2875" xr:uid="{633235F7-D78C-40C3-8A99-0054BB2DF150}"/>
    <cellStyle name="Currency 5 2 2 2 5" xfId="5208" xr:uid="{6FFB2EAE-1E17-4D6E-AB90-D53B7F853CBB}"/>
    <cellStyle name="Currency 5 2 2 3" xfId="2795" xr:uid="{3B7D3E13-C0DB-4462-96C5-FDC93AB7FC8E}"/>
    <cellStyle name="Currency 5 2 2 3 2" xfId="3930" xr:uid="{B9777EE6-C11B-4511-89EF-3D2B9CAA7AEA}"/>
    <cellStyle name="Currency 5 2 2 3 3" xfId="4370" xr:uid="{F63354D9-559B-42E9-A76E-C36331FF5A22}"/>
    <cellStyle name="Currency 5 2 2 3 4" xfId="5364" xr:uid="{55697C73-AE1B-4663-A8F5-DDF04C0B9F8D}"/>
    <cellStyle name="Currency 5 2 2 4" xfId="2793" xr:uid="{44E71B98-FA9F-422D-927B-AF4533CEEF6C}"/>
    <cellStyle name="Currency 5 2 2 4 2" xfId="3928" xr:uid="{8F29F496-3F8E-4DAA-ADB6-80D92B1712F7}"/>
    <cellStyle name="Currency 5 2 2 4 3" xfId="4502" xr:uid="{9BDE750C-26DB-4518-9F90-D65E194EC313}"/>
    <cellStyle name="Currency 5 2 2 5" xfId="3464" xr:uid="{0A85B1EF-135E-4574-9251-C759E9D0D437}"/>
    <cellStyle name="Currency 5 2 2 6" xfId="3123" xr:uid="{2F677F2C-BD02-419B-AEA6-A5B0C97106D9}"/>
    <cellStyle name="Currency 5 2 2 7" xfId="4763" xr:uid="{8E7CC02C-E3F0-48DF-87AE-F1D7BC83D855}"/>
    <cellStyle name="Currency 5 2 3" xfId="1787" xr:uid="{5E18D665-44DF-4264-B687-F41BD95A25BB}"/>
    <cellStyle name="Currency 5 2 3 2" xfId="2797" xr:uid="{9EC864F1-5EC6-4BE1-9D55-9EE2841FAF20}"/>
    <cellStyle name="Currency 5 2 3 2 2" xfId="3931" xr:uid="{6ECAD93E-41E0-4845-B52F-1EB607585802}"/>
    <cellStyle name="Currency 5 2 3 2 3" xfId="4486" xr:uid="{164BB898-C31B-4604-B708-18E3C5C804C8}"/>
    <cellStyle name="Currency 5 2 3 3" xfId="2798" xr:uid="{92F4E94D-764B-4708-AA84-003151D29101}"/>
    <cellStyle name="Currency 5 2 3 3 2" xfId="3521" xr:uid="{F86B8983-3D03-4E79-8E7E-285EB26EB21D}"/>
    <cellStyle name="Currency 5 2 3 3 3" xfId="4400" xr:uid="{F39C4178-E0DD-4B2B-B49C-3D8726CF12C5}"/>
    <cellStyle name="Currency 5 2 3 4" xfId="2796" xr:uid="{2079B7D4-9AA2-4AC0-9E57-4E0ED5FE19C8}"/>
    <cellStyle name="Currency 5 2 3 4 2" xfId="4705" xr:uid="{2375F42E-3AB8-4695-A2C0-3790FBA5700D}"/>
    <cellStyle name="Currency 5 2 3 5" xfId="5074" xr:uid="{FB8C78EA-FD34-45C2-8719-3A9AB697935F}"/>
    <cellStyle name="Currency 5 2 4" xfId="2799" xr:uid="{85494383-D0FB-4377-B5FF-FB0880A9EBA4}"/>
    <cellStyle name="Currency 5 2 4 2" xfId="3932" xr:uid="{FFD64214-7D16-4009-9AA4-B4CF8046D6F5}"/>
    <cellStyle name="Currency 5 2 4 3" xfId="2876" xr:uid="{6AB26C33-C53A-4346-AD52-D7DD1BC3D3A3}"/>
    <cellStyle name="Currency 5 2 4 4" xfId="5365" xr:uid="{71A03D80-8A8A-45ED-8C03-66A085B725BC}"/>
    <cellStyle name="Currency 5 2 5" xfId="2800" xr:uid="{96306E80-D5EC-4B0B-92C5-5369D48C38B2}"/>
    <cellStyle name="Currency 5 2 5 2" xfId="3710" xr:uid="{F060EBB2-F986-4DDA-A897-F7C4C871E963}"/>
    <cellStyle name="Currency 5 2 5 3" xfId="4429" xr:uid="{0F5FA440-D891-4F20-AC91-9B5846F33ACD}"/>
    <cellStyle name="Currency 5 2 6" xfId="2792" xr:uid="{918B29A3-278C-411E-9503-FCBE21BEA846}"/>
    <cellStyle name="Currency 5 2 6 2" xfId="3362" xr:uid="{29413F4F-CDF8-49C6-AB0F-B0BA9D174BAD}"/>
    <cellStyle name="Currency 5 2 6 3" xfId="4415" xr:uid="{75353FEF-0A39-417D-9EDA-0764A060D145}"/>
    <cellStyle name="Currency 5 2 7" xfId="3056" xr:uid="{8C28E0FD-3670-4DE7-BE96-22C67A777E9C}"/>
    <cellStyle name="Currency 5 2 8" xfId="4821" xr:uid="{3DB2FBAD-D7DD-4F8D-8644-16365EE72E92}"/>
    <cellStyle name="Currency 5 3" xfId="1214" xr:uid="{00000000-0005-0000-0000-0000A8020000}"/>
    <cellStyle name="Currency 5 3 2" xfId="2802" xr:uid="{9F0EE366-7137-4F2A-AA12-237D86E95EAC}"/>
    <cellStyle name="Currency 5 3 2 2" xfId="3934" xr:uid="{123E7964-C7D3-422B-992F-0C172141B43F}"/>
    <cellStyle name="Currency 5 3 2 3" xfId="3523" xr:uid="{BA9BCE68-1BD4-4BC6-AED6-50188A73E5C0}"/>
    <cellStyle name="Currency 5 3 2 4" xfId="4521" xr:uid="{FDCD0D10-4B37-40E1-8172-BE66C7BD568F}"/>
    <cellStyle name="Currency 5 3 2 5" xfId="5209" xr:uid="{F1CA0499-540B-4C23-A461-B230635B2BBC}"/>
    <cellStyle name="Currency 5 3 3" xfId="2803" xr:uid="{AD352E7D-F026-4A6D-8DC3-408442D8B98A}"/>
    <cellStyle name="Currency 5 3 3 2" xfId="3935" xr:uid="{11D249EC-626E-4829-B7E3-5635CBB43C09}"/>
    <cellStyle name="Currency 5 3 3 3" xfId="2908" xr:uid="{D55DB32E-CB64-45B4-9859-D428C877C9CF}"/>
    <cellStyle name="Currency 5 3 3 4" xfId="5366" xr:uid="{CAAB395E-C167-427E-9C4C-6620B4ABC08A}"/>
    <cellStyle name="Currency 5 3 4" xfId="2801" xr:uid="{8339A476-A68C-4FBA-8C1B-4326DA673ADA}"/>
    <cellStyle name="Currency 5 3 4 2" xfId="3933" xr:uid="{8CA8C7D1-1582-4593-AF0F-422EFA92AB53}"/>
    <cellStyle name="Currency 5 3 4 3" xfId="4366" xr:uid="{B75BBA9C-1074-441A-B08D-33B1567A9E79}"/>
    <cellStyle name="Currency 5 3 5" xfId="3405" xr:uid="{DBAC160C-70E1-4145-AEC8-59816E5DE4F5}"/>
    <cellStyle name="Currency 5 3 6" xfId="3122" xr:uid="{1F3A8977-2721-4964-9FBF-470C4E322722}"/>
    <cellStyle name="Currency 5 3 7" xfId="4762" xr:uid="{0B9685E5-0C42-4AB2-95E7-A59950D93DDE}"/>
    <cellStyle name="Currency 5 4" xfId="1788" xr:uid="{A413DE1E-9556-4BAB-8C02-0AEEDE55514A}"/>
    <cellStyle name="Currency 5 4 2" xfId="2805" xr:uid="{69867153-5657-469E-857F-92CD2844CAD4}"/>
    <cellStyle name="Currency 5 4 2 2" xfId="3936" xr:uid="{8F8FDEFD-22DC-4F17-9FB2-33617DA55B21}"/>
    <cellStyle name="Currency 5 4 2 3" xfId="4463" xr:uid="{BB284C22-453B-4E38-9CD1-8C114A192836}"/>
    <cellStyle name="Currency 5 4 3" xfId="2806" xr:uid="{B062D853-A0C4-4C2C-B760-BDB0C54F5E6A}"/>
    <cellStyle name="Currency 5 4 3 2" xfId="3520" xr:uid="{A2C590D4-CDE0-4F76-B707-AFE1C3B1D630}"/>
    <cellStyle name="Currency 5 4 3 3" xfId="2897" xr:uid="{7ACEB461-B80D-4046-8ACA-B5AEFEB5513B}"/>
    <cellStyle name="Currency 5 4 4" xfId="2804" xr:uid="{FC5CD023-7028-4738-A4B7-02ED03509DF7}"/>
    <cellStyle name="Currency 5 4 4 2" xfId="5617" xr:uid="{BFC8C494-48B6-49CC-972E-23905205886B}"/>
    <cellStyle name="Currency 5 4 5" xfId="5073" xr:uid="{34C73F12-F344-4D3D-BDAE-F0596B536D97}"/>
    <cellStyle name="Currency 5 5" xfId="1789" xr:uid="{58FD3C0E-C172-4CBE-A6B0-1C25F94960B2}"/>
    <cellStyle name="Currency 5 5 2" xfId="2808" xr:uid="{88244BD8-857F-49C8-BB30-65D8C791C2DD}"/>
    <cellStyle name="Currency 5 5 3" xfId="2809" xr:uid="{773B7868-D3AD-49F3-A4F8-8ADF1D39C05F}"/>
    <cellStyle name="Currency 5 5 4" xfId="2807" xr:uid="{C674827B-123D-4CD8-A98E-148471742DFB}"/>
    <cellStyle name="Currency 5 5 5" xfId="5367" xr:uid="{6FF83BBF-A521-4E46-9A16-3BC391A00838}"/>
    <cellStyle name="Currency 5 6" xfId="2810" xr:uid="{19EF26AB-8872-49D5-8371-DB94AD70B4DC}"/>
    <cellStyle name="Currency 5 6 2" xfId="3709" xr:uid="{25A34EAC-F170-4CC6-A967-B50DB93207E0}"/>
    <cellStyle name="Currency 5 6 3" xfId="4512" xr:uid="{5D807E34-0C14-49CC-B817-902C9C80AA4F}"/>
    <cellStyle name="Currency 5 7" xfId="2811" xr:uid="{423538EC-E79D-4A0C-A068-2BC61CC09DFC}"/>
    <cellStyle name="Currency 5 7 2" xfId="3302" xr:uid="{9ACFC122-7CE8-49A4-9DB7-34CC1DA98A68}"/>
    <cellStyle name="Currency 5 7 3" xfId="4468" xr:uid="{A881015F-4E91-4841-94A3-EEE579EEC4D5}"/>
    <cellStyle name="Currency 5 8" xfId="2791" xr:uid="{A734932D-5E2F-43A2-BF22-DD6AC907EC80}"/>
    <cellStyle name="Currency 5 8 2" xfId="2996" xr:uid="{BB7C2BCD-C0AB-4084-A879-2A19BDDA008B}"/>
    <cellStyle name="Currency 5 8 3" xfId="4520" xr:uid="{9FC3B1B3-E073-42CB-88B4-DB3D5F901EB7}"/>
    <cellStyle name="Currency 5 9" xfId="4820" xr:uid="{AB0F7C0B-84A1-4011-BB7E-65EE82010F00}"/>
    <cellStyle name="Currency 6" xfId="1790" xr:uid="{9A09E534-BAC4-432E-BE37-BE1C8BE1C46D}"/>
    <cellStyle name="Currency 6 2" xfId="2813" xr:uid="{344ABE78-E8C6-434E-A038-B0256F20D9AA}"/>
    <cellStyle name="Currency 6 2 2" xfId="3938" xr:uid="{8B95AFA1-0F71-4D54-8E3E-2873F4B39DE7}"/>
    <cellStyle name="Currency 6 2 3" xfId="3524" xr:uid="{72403867-9746-46F9-A67C-7B9E31D7527C}"/>
    <cellStyle name="Currency 6 2 4" xfId="4476" xr:uid="{382A128E-8730-4568-9903-CE9E34D5A282}"/>
    <cellStyle name="Currency 6 2 5" xfId="5210" xr:uid="{B981946E-9F03-416A-BF4E-265B3AA3DA78}"/>
    <cellStyle name="Currency 6 3" xfId="2814" xr:uid="{E5CC8924-AF5B-4872-B073-FE70474919D5}"/>
    <cellStyle name="Currency 6 3 2" xfId="3939" xr:uid="{6809F336-6622-4553-BE85-3CE2A5EECECD}"/>
    <cellStyle name="Currency 6 3 3" xfId="4369" xr:uid="{05A89B7A-7852-448C-AE05-4DB763024A4E}"/>
    <cellStyle name="Currency 6 3 4" xfId="5368" xr:uid="{90EDD814-6C46-4EE9-A791-DEDFEBF6FC30}"/>
    <cellStyle name="Currency 6 4" xfId="2812" xr:uid="{94CC0497-3FCA-458E-8038-079AF8B0188C}"/>
    <cellStyle name="Currency 6 4 2" xfId="3937" xr:uid="{0B923071-0FC7-42B5-BE7E-D9B5990CC234}"/>
    <cellStyle name="Currency 6 4 3" xfId="4374" xr:uid="{AF616D45-F287-4600-BB8C-0CA5BE8F1B7D}"/>
    <cellStyle name="Currency 6 5" xfId="3476" xr:uid="{A259F5CC-544A-466A-ABF3-58DDD9F4EB48}"/>
    <cellStyle name="Currency 6 6" xfId="3081" xr:uid="{058CCD7E-7BA6-490E-9029-7FEDC979ED5B}"/>
    <cellStyle name="Currency 6 7" xfId="4809" xr:uid="{87234EE6-AC67-41A4-B688-4CDC9EC54B8E}"/>
    <cellStyle name="Currency 7" xfId="3510" xr:uid="{CF9C1815-2AFF-4B78-B25A-9103B0554177}"/>
    <cellStyle name="Currency 7 2" xfId="3940" xr:uid="{F38E5399-4A7B-424A-8924-76C34AE5D53C}"/>
    <cellStyle name="Currency 7 3" xfId="5201" xr:uid="{FB63EFBF-6AAC-4BF8-AE45-D537B0900AAD}"/>
    <cellStyle name="Emphasis 1" xfId="685" xr:uid="{00000000-0005-0000-0000-0000AC020000}"/>
    <cellStyle name="Emphasis 1 2" xfId="686" xr:uid="{00000000-0005-0000-0000-0000AD020000}"/>
    <cellStyle name="Emphasis 1 2 2" xfId="1505" xr:uid="{00000000-0005-0000-0000-0000AB020000}"/>
    <cellStyle name="Emphasis 2" xfId="687" xr:uid="{00000000-0005-0000-0000-0000AE020000}"/>
    <cellStyle name="Emphasis 2 2" xfId="688" xr:uid="{00000000-0005-0000-0000-0000AF020000}"/>
    <cellStyle name="Emphasis 2 2 2" xfId="1506" xr:uid="{00000000-0005-0000-0000-0000AD020000}"/>
    <cellStyle name="Emphasis 3" xfId="689" xr:uid="{00000000-0005-0000-0000-0000B0020000}"/>
    <cellStyle name="Emphasis 3 2" xfId="690" xr:uid="{00000000-0005-0000-0000-0000B1020000}"/>
    <cellStyle name="Emphasis 3 2 2" xfId="1507" xr:uid="{00000000-0005-0000-0000-0000AF020000}"/>
    <cellStyle name="Explanatory Text 2" xfId="691" xr:uid="{00000000-0005-0000-0000-0000B2020000}"/>
    <cellStyle name="Explanatory Text 2 2" xfId="1508" xr:uid="{00000000-0005-0000-0000-0000B0020000}"/>
    <cellStyle name="Good 2" xfId="692" xr:uid="{00000000-0005-0000-0000-0000B3020000}"/>
    <cellStyle name="Good 2 2" xfId="693" xr:uid="{00000000-0005-0000-0000-0000B4020000}"/>
    <cellStyle name="Good 2 2 2" xfId="1509" xr:uid="{00000000-0005-0000-0000-0000B2020000}"/>
    <cellStyle name="Good 3" xfId="694" xr:uid="{00000000-0005-0000-0000-0000B5020000}"/>
    <cellStyle name="Good 3 2" xfId="695" xr:uid="{00000000-0005-0000-0000-0000B6020000}"/>
    <cellStyle name="Good 3 3" xfId="696" xr:uid="{00000000-0005-0000-0000-0000B7020000}"/>
    <cellStyle name="Good 3 3 2" xfId="1510" xr:uid="{00000000-0005-0000-0000-0000B5020000}"/>
    <cellStyle name="Good 4" xfId="697" xr:uid="{00000000-0005-0000-0000-0000B8020000}"/>
    <cellStyle name="Good 4 2" xfId="1511" xr:uid="{00000000-0005-0000-0000-0000B6020000}"/>
    <cellStyle name="Heading 1 2" xfId="698" xr:uid="{00000000-0005-0000-0000-0000B9020000}"/>
    <cellStyle name="Heading 1 2 2" xfId="699" xr:uid="{00000000-0005-0000-0000-0000BA020000}"/>
    <cellStyle name="Heading 1 2 2 2" xfId="1512" xr:uid="{00000000-0005-0000-0000-0000B8020000}"/>
    <cellStyle name="Heading 1 3" xfId="700" xr:uid="{00000000-0005-0000-0000-0000BB020000}"/>
    <cellStyle name="Heading 1 3 2" xfId="701" xr:uid="{00000000-0005-0000-0000-0000BC020000}"/>
    <cellStyle name="Heading 1 3 3" xfId="702" xr:uid="{00000000-0005-0000-0000-0000BD020000}"/>
    <cellStyle name="Heading 1 3 3 2" xfId="1513" xr:uid="{00000000-0005-0000-0000-0000BB020000}"/>
    <cellStyle name="Heading 1 4" xfId="703" xr:uid="{00000000-0005-0000-0000-0000BE020000}"/>
    <cellStyle name="Heading 1 4 2" xfId="1514" xr:uid="{00000000-0005-0000-0000-0000BC020000}"/>
    <cellStyle name="Heading 2 2" xfId="704" xr:uid="{00000000-0005-0000-0000-0000BF020000}"/>
    <cellStyle name="Heading 2 2 2" xfId="705" xr:uid="{00000000-0005-0000-0000-0000C0020000}"/>
    <cellStyle name="Heading 2 2 2 2" xfId="1515" xr:uid="{00000000-0005-0000-0000-0000BE020000}"/>
    <cellStyle name="Heading 2 3" xfId="706" xr:uid="{00000000-0005-0000-0000-0000C1020000}"/>
    <cellStyle name="Heading 2 3 2" xfId="707" xr:uid="{00000000-0005-0000-0000-0000C2020000}"/>
    <cellStyle name="Heading 2 3 3" xfId="708" xr:uid="{00000000-0005-0000-0000-0000C3020000}"/>
    <cellStyle name="Heading 2 3 3 2" xfId="1516" xr:uid="{00000000-0005-0000-0000-0000C1020000}"/>
    <cellStyle name="Heading 2 4" xfId="709" xr:uid="{00000000-0005-0000-0000-0000C4020000}"/>
    <cellStyle name="Heading 2 4 2" xfId="1517" xr:uid="{00000000-0005-0000-0000-0000C2020000}"/>
    <cellStyle name="Heading 3 2" xfId="710" xr:uid="{00000000-0005-0000-0000-0000C5020000}"/>
    <cellStyle name="Heading 3 2 2" xfId="711" xr:uid="{00000000-0005-0000-0000-0000C6020000}"/>
    <cellStyle name="Heading 3 2 2 2" xfId="1518" xr:uid="{00000000-0005-0000-0000-0000C4020000}"/>
    <cellStyle name="Heading 3 3" xfId="712" xr:uid="{00000000-0005-0000-0000-0000C7020000}"/>
    <cellStyle name="Heading 3 3 2" xfId="713" xr:uid="{00000000-0005-0000-0000-0000C8020000}"/>
    <cellStyle name="Heading 3 3 3" xfId="714" xr:uid="{00000000-0005-0000-0000-0000C9020000}"/>
    <cellStyle name="Heading 3 3 3 2" xfId="1519" xr:uid="{00000000-0005-0000-0000-0000C7020000}"/>
    <cellStyle name="Heading 3 4" xfId="715" xr:uid="{00000000-0005-0000-0000-0000CA020000}"/>
    <cellStyle name="Heading 3 4 2" xfId="1520" xr:uid="{00000000-0005-0000-0000-0000C8020000}"/>
    <cellStyle name="Heading 4 2" xfId="716" xr:uid="{00000000-0005-0000-0000-0000CB020000}"/>
    <cellStyle name="Heading 4 2 2" xfId="717" xr:uid="{00000000-0005-0000-0000-0000CC020000}"/>
    <cellStyle name="Heading 4 2 2 2" xfId="1521" xr:uid="{00000000-0005-0000-0000-0000CA020000}"/>
    <cellStyle name="Heading 4 3" xfId="718" xr:uid="{00000000-0005-0000-0000-0000CD020000}"/>
    <cellStyle name="Heading 4 3 2" xfId="719" xr:uid="{00000000-0005-0000-0000-0000CE020000}"/>
    <cellStyle name="Heading 4 3 3" xfId="720" xr:uid="{00000000-0005-0000-0000-0000CF020000}"/>
    <cellStyle name="Heading 4 3 3 2" xfId="1522" xr:uid="{00000000-0005-0000-0000-0000CD020000}"/>
    <cellStyle name="Heading 4 4" xfId="721" xr:uid="{00000000-0005-0000-0000-0000D0020000}"/>
    <cellStyle name="Heading 4 4 2" xfId="1523" xr:uid="{00000000-0005-0000-0000-0000CE020000}"/>
    <cellStyle name="Hyperlink" xfId="722" builtinId="8"/>
    <cellStyle name="Hyperlink 2" xfId="723" xr:uid="{00000000-0005-0000-0000-0000D2020000}"/>
    <cellStyle name="Hyperlink 2 2" xfId="724" xr:uid="{00000000-0005-0000-0000-0000D3020000}"/>
    <cellStyle name="Hyperlink 2 2 2" xfId="1524" xr:uid="{00000000-0005-0000-0000-0000D0020000}"/>
    <cellStyle name="Hyperlink 3" xfId="725" xr:uid="{00000000-0005-0000-0000-0000D4020000}"/>
    <cellStyle name="Hyperlink 3 2" xfId="726" xr:uid="{00000000-0005-0000-0000-0000D5020000}"/>
    <cellStyle name="Hyperlink 3 2 2" xfId="1525" xr:uid="{00000000-0005-0000-0000-0000D2020000}"/>
    <cellStyle name="Hyperlink 4" xfId="727" xr:uid="{00000000-0005-0000-0000-0000D6020000}"/>
    <cellStyle name="Hyperlink 4 2" xfId="728" xr:uid="{00000000-0005-0000-0000-0000D7020000}"/>
    <cellStyle name="Hyperlink 4 2 2" xfId="1527" xr:uid="{00000000-0005-0000-0000-0000D4020000}"/>
    <cellStyle name="Hyperlink 4 3" xfId="729" xr:uid="{00000000-0005-0000-0000-0000D8020000}"/>
    <cellStyle name="Hyperlink 4 4" xfId="730" xr:uid="{00000000-0005-0000-0000-0000D9020000}"/>
    <cellStyle name="Hyperlink 4 4 2" xfId="1526" xr:uid="{00000000-0005-0000-0000-0000D6020000}"/>
    <cellStyle name="Input 2" xfId="731" xr:uid="{00000000-0005-0000-0000-0000DA020000}"/>
    <cellStyle name="Input 2 2" xfId="732" xr:uid="{00000000-0005-0000-0000-0000DB020000}"/>
    <cellStyle name="Input 2 2 2" xfId="1528" xr:uid="{00000000-0005-0000-0000-0000D8020000}"/>
    <cellStyle name="Input 3" xfId="733" xr:uid="{00000000-0005-0000-0000-0000DC020000}"/>
    <cellStyle name="Input 3 2" xfId="734" xr:uid="{00000000-0005-0000-0000-0000DD020000}"/>
    <cellStyle name="Input 3 3" xfId="735" xr:uid="{00000000-0005-0000-0000-0000DE020000}"/>
    <cellStyle name="Input 3 3 2" xfId="1529" xr:uid="{00000000-0005-0000-0000-0000DB020000}"/>
    <cellStyle name="Input 4" xfId="736" xr:uid="{00000000-0005-0000-0000-0000DF020000}"/>
    <cellStyle name="Input 4 2" xfId="1530" xr:uid="{00000000-0005-0000-0000-0000DC020000}"/>
    <cellStyle name="Linked Cell 2" xfId="737" xr:uid="{00000000-0005-0000-0000-0000E0020000}"/>
    <cellStyle name="Linked Cell 2 2" xfId="738" xr:uid="{00000000-0005-0000-0000-0000E1020000}"/>
    <cellStyle name="Linked Cell 2 2 2" xfId="1531" xr:uid="{00000000-0005-0000-0000-0000DE020000}"/>
    <cellStyle name="Linked Cell 3" xfId="739" xr:uid="{00000000-0005-0000-0000-0000E2020000}"/>
    <cellStyle name="Linked Cell 3 2" xfId="740" xr:uid="{00000000-0005-0000-0000-0000E3020000}"/>
    <cellStyle name="Linked Cell 3 3" xfId="741" xr:uid="{00000000-0005-0000-0000-0000E4020000}"/>
    <cellStyle name="Linked Cell 3 3 2" xfId="1532" xr:uid="{00000000-0005-0000-0000-0000E1020000}"/>
    <cellStyle name="Linked Cell 4" xfId="742" xr:uid="{00000000-0005-0000-0000-0000E5020000}"/>
    <cellStyle name="Linked Cell 4 2" xfId="1533" xr:uid="{00000000-0005-0000-0000-0000E2020000}"/>
    <cellStyle name="Neutral 2" xfId="743" xr:uid="{00000000-0005-0000-0000-0000E6020000}"/>
    <cellStyle name="Neutral 2 2" xfId="744" xr:uid="{00000000-0005-0000-0000-0000E7020000}"/>
    <cellStyle name="Neutral 2 2 2" xfId="1534" xr:uid="{00000000-0005-0000-0000-0000E4020000}"/>
    <cellStyle name="Neutral 3" xfId="745" xr:uid="{00000000-0005-0000-0000-0000E8020000}"/>
    <cellStyle name="Neutral 3 2" xfId="746" xr:uid="{00000000-0005-0000-0000-0000E9020000}"/>
    <cellStyle name="Neutral 3 3" xfId="747" xr:uid="{00000000-0005-0000-0000-0000EA020000}"/>
    <cellStyle name="Neutral 3 3 2" xfId="1535" xr:uid="{00000000-0005-0000-0000-0000E7020000}"/>
    <cellStyle name="Neutral 4" xfId="748" xr:uid="{00000000-0005-0000-0000-0000EB020000}"/>
    <cellStyle name="Neutral 4 2" xfId="1536" xr:uid="{00000000-0005-0000-0000-0000E8020000}"/>
    <cellStyle name="Normal" xfId="0" builtinId="0"/>
    <cellStyle name="Normal 10" xfId="749" xr:uid="{00000000-0005-0000-0000-0000ED020000}"/>
    <cellStyle name="Normal 10 10" xfId="1791" xr:uid="{DF25AFFE-EB64-4B71-A7CC-B266690951F0}"/>
    <cellStyle name="Normal 10 10 2" xfId="3941" xr:uid="{63866F19-D385-42BA-9DFD-D13FF12D0BE8}"/>
    <cellStyle name="Normal 10 10 3" xfId="3680" xr:uid="{8CEB9B60-8AE1-428D-B04C-036A8782072B}"/>
    <cellStyle name="Normal 10 10 4" xfId="5075" xr:uid="{56A50DEB-18CE-4F3B-8907-A9ACE6414765}"/>
    <cellStyle name="Normal 10 11" xfId="1792" xr:uid="{5F6D3E59-A803-46E5-B75D-C8080C900653}"/>
    <cellStyle name="Normal 10 12" xfId="1793" xr:uid="{C008379A-FE87-4FA2-8664-80A247AB8F0C}"/>
    <cellStyle name="Normal 10 13" xfId="2994" xr:uid="{74A4BE4B-05F0-41A5-9203-BCF60EBEB2F2}"/>
    <cellStyle name="Normal 10 14" xfId="4834" xr:uid="{7CA70AD6-5D3A-4D3B-9579-6AB592FBC3D7}"/>
    <cellStyle name="Normal 10 2" xfId="750" xr:uid="{00000000-0005-0000-0000-0000EE020000}"/>
    <cellStyle name="Normal 10 2 2" xfId="1794" xr:uid="{6F41B26B-9CBE-4F9E-84E5-5D04B3DE4169}"/>
    <cellStyle name="Normal 10 2 2 2" xfId="1795" xr:uid="{D78F3797-945C-490A-8C23-F60428677583}"/>
    <cellStyle name="Normal 10 2 2 2 2" xfId="1796" xr:uid="{89CA7FBE-C300-4930-B93A-2DF55F51FAFD}"/>
    <cellStyle name="Normal 10 2 2 2 2 2" xfId="3944" xr:uid="{00B124AA-4EE1-43F0-8C9C-BB8825C0A129}"/>
    <cellStyle name="Normal 10 2 2 2 2 3" xfId="5212" xr:uid="{66BD894E-0B64-4EEF-B3FB-53F330F4151D}"/>
    <cellStyle name="Normal 10 2 2 2 3" xfId="3945" xr:uid="{5560C379-C535-4C39-95EF-E54D5B1D5B2E}"/>
    <cellStyle name="Normal 10 2 2 2 3 2" xfId="5369" xr:uid="{54E4B0D0-1D82-4A7B-B224-E105E3E30F62}"/>
    <cellStyle name="Normal 10 2 2 2 4" xfId="3943" xr:uid="{101F0B5C-7D09-4129-BD7B-DBEEB16391E5}"/>
    <cellStyle name="Normal 10 2 2 2 5" xfId="5180" xr:uid="{236BB583-0985-4671-9B71-B5393600751E}"/>
    <cellStyle name="Normal 10 2 2 3" xfId="3527" xr:uid="{2569ACA8-A8BB-46DF-BD13-AC663FECA74D}"/>
    <cellStyle name="Normal 10 2 2 3 2" xfId="3946" xr:uid="{EE53847B-522A-4A81-A3E4-0BA15C2C37F3}"/>
    <cellStyle name="Normal 10 2 2 3 3" xfId="5211" xr:uid="{A5F84B19-7D3A-4614-A47D-B8093927A7D1}"/>
    <cellStyle name="Normal 10 2 2 4" xfId="3947" xr:uid="{6AA1298F-1113-426B-930C-516D778A0692}"/>
    <cellStyle name="Normal 10 2 2 4 2" xfId="5370" xr:uid="{6788E49A-070C-40FB-82B3-C561079B124B}"/>
    <cellStyle name="Normal 10 2 2 5" xfId="3942" xr:uid="{C4CEEEDF-441D-439B-BD19-39845761FFFA}"/>
    <cellStyle name="Normal 10 2 2 6" xfId="3383" xr:uid="{D547572E-0E31-4B23-906F-970DFBEC6DDA}"/>
    <cellStyle name="Normal 10 2 2 7" xfId="3077" xr:uid="{E63E28FA-1F8A-4AC2-986A-4CA909174207}"/>
    <cellStyle name="Normal 10 2 2 8" xfId="4736" xr:uid="{E71F6FB5-9A36-4927-90E9-5682BD6730C1}"/>
    <cellStyle name="Normal 10 2 3" xfId="1797" xr:uid="{1F483549-6E6E-4E5E-B32B-571EC2849B9E}"/>
    <cellStyle name="Normal 10 2 3 2" xfId="3528" xr:uid="{58C3C7F7-0AD6-4CBB-8788-C0592014572D}"/>
    <cellStyle name="Normal 10 2 3 2 2" xfId="3949" xr:uid="{4E34C3A7-8657-4138-AAC4-ED7BF44DDACB}"/>
    <cellStyle name="Normal 10 2 3 2 3" xfId="5213" xr:uid="{6BC317EA-D5CE-4806-BCB7-5D699F7A00CE}"/>
    <cellStyle name="Normal 10 2 3 3" xfId="3950" xr:uid="{EBBE8CBE-467B-45B6-B462-2D3AA9C82F80}"/>
    <cellStyle name="Normal 10 2 3 3 2" xfId="5371" xr:uid="{771747F2-410E-4C24-8E40-B2F7A4B5E811}"/>
    <cellStyle name="Normal 10 2 3 4" xfId="3948" xr:uid="{6CF4F615-0CBD-42A1-844A-CA5B3824DE81}"/>
    <cellStyle name="Normal 10 2 3 5" xfId="3426" xr:uid="{DB3AF5ED-4771-47B4-9201-5100782AF906}"/>
    <cellStyle name="Normal 10 2 3 6" xfId="3125" xr:uid="{B2012031-B360-4B09-BA3A-360C1F99297E}"/>
    <cellStyle name="Normal 10 2 3 7" xfId="4765" xr:uid="{2E764BF3-F50F-4066-B1BB-BBC72B38E991}"/>
    <cellStyle name="Normal 10 2 4" xfId="1798" xr:uid="{A27D6628-8CDC-49A5-B4E9-91CDF49694E5}"/>
    <cellStyle name="Normal 10 2 4 2" xfId="3951" xr:uid="{2FF83802-4CA1-4AD1-930E-141E264BEB95}"/>
    <cellStyle name="Normal 10 2 4 3" xfId="3526" xr:uid="{86DD7E5C-C297-4117-9726-9D00A4826F46}"/>
    <cellStyle name="Normal 10 2 4 4" xfId="5076" xr:uid="{8D643963-CC0F-4467-A42E-BF9475F29384}"/>
    <cellStyle name="Normal 10 2 5" xfId="3952" xr:uid="{4C0EB585-CC6F-4668-9CFF-6A283E2D2D27}"/>
    <cellStyle name="Normal 10 2 5 2" xfId="5372" xr:uid="{BF09FCF6-C0EC-4D8D-B609-49799F2C8748}"/>
    <cellStyle name="Normal 10 2 6" xfId="3711" xr:uid="{D34B6F18-2403-4B0F-94E1-899B63154D94}"/>
    <cellStyle name="Normal 10 2 7" xfId="3323" xr:uid="{0A3F0CE2-7A3C-4125-830F-B49DD68B4A4B}"/>
    <cellStyle name="Normal 10 2 8" xfId="3017" xr:uid="{93AB6AF8-F7A2-420C-BCAA-9F51645C4FD3}"/>
    <cellStyle name="Normal 10 2 9" xfId="4835" xr:uid="{DF284864-5AE6-43FD-BF0B-E428E8563414}"/>
    <cellStyle name="Normal 10 3" xfId="751" xr:uid="{00000000-0005-0000-0000-0000EF020000}"/>
    <cellStyle name="Normal 10 3 2" xfId="1799" xr:uid="{0B214B3B-63A1-497F-AF8D-5577C04F7526}"/>
    <cellStyle name="Normal 10 3 2 2" xfId="1800" xr:uid="{D4BF8821-F7EB-4C90-ABE8-2FA283FB46B4}"/>
    <cellStyle name="Normal 10 3 2 2 2" xfId="3954" xr:uid="{4F4487C5-D6FF-49BC-A16C-A8518AC10DF2}"/>
    <cellStyle name="Normal 10 3 2 2 3" xfId="5215" xr:uid="{664431FE-4579-4A87-BE8B-16E8D5DFB946}"/>
    <cellStyle name="Normal 10 3 2 3" xfId="3955" xr:uid="{2F75D807-F761-44A6-B55B-29D99116EEE5}"/>
    <cellStyle name="Normal 10 3 2 3 2" xfId="5373" xr:uid="{C943355E-E2BC-4E53-BDF3-8822DCEC4C09}"/>
    <cellStyle name="Normal 10 3 2 4" xfId="3953" xr:uid="{0539D430-5B5F-4763-9394-9AF9C784772E}"/>
    <cellStyle name="Normal 10 3 2 5" xfId="3360" xr:uid="{88C0CF82-1763-41DF-978A-09D463E4CC94}"/>
    <cellStyle name="Normal 10 3 2 6" xfId="3126" xr:uid="{E78C6270-F02B-4DC2-A889-1AFEFE33A5A7}"/>
    <cellStyle name="Normal 10 3 2 7" xfId="4766" xr:uid="{D9A2ABEE-2AB6-4470-8667-1E7C0CBFC233}"/>
    <cellStyle name="Normal 10 3 3" xfId="1801" xr:uid="{B1392EF9-B9B7-4B99-9C5E-41B33375C3E6}"/>
    <cellStyle name="Normal 10 3 3 2" xfId="3529" xr:uid="{D24CBF00-3B87-4166-B419-B4F473938796}"/>
    <cellStyle name="Normal 10 3 3 2 2" xfId="3957" xr:uid="{16443D78-9340-4892-B328-995E7829EBCE}"/>
    <cellStyle name="Normal 10 3 3 2 3" xfId="5216" xr:uid="{9656BEA3-80C0-4D41-8CC8-FEEDB28784BB}"/>
    <cellStyle name="Normal 10 3 3 3" xfId="3958" xr:uid="{47C14CC3-28D7-4F1F-9E9C-3D8F62C5272D}"/>
    <cellStyle name="Normal 10 3 3 3 2" xfId="5374" xr:uid="{256EC17E-16D8-489D-9143-C321BAF0437D}"/>
    <cellStyle name="Normal 10 3 3 4" xfId="3956" xr:uid="{D944ADC4-223E-4A4A-9B82-F081ED262734}"/>
    <cellStyle name="Normal 10 3 3 5" xfId="3462" xr:uid="{B24E4BE3-6A05-4C6F-A648-3CC38A4D5EAC}"/>
    <cellStyle name="Normal 10 3 3 6" xfId="5077" xr:uid="{A65FD03C-2CC9-4168-8CA3-B5D9B18A11A6}"/>
    <cellStyle name="Normal 10 3 4" xfId="1802" xr:uid="{80D56848-15B3-41A8-8B1B-18ED95CF9BFB}"/>
    <cellStyle name="Normal 10 3 4 2" xfId="3959" xr:uid="{8987DEA4-44FD-4922-AABA-38799B3EA94F}"/>
    <cellStyle name="Normal 10 3 4 3" xfId="5214" xr:uid="{F772BEE8-E414-49DB-A4D4-86B4E2979B5E}"/>
    <cellStyle name="Normal 10 3 5" xfId="3960" xr:uid="{E0E44D48-186D-4150-83DB-BC5F22005C84}"/>
    <cellStyle name="Normal 10 3 5 2" xfId="5375" xr:uid="{92DE5F9C-439E-4341-A6E2-5332DC54AA05}"/>
    <cellStyle name="Normal 10 3 6" xfId="3712" xr:uid="{D43733DA-B6B2-4505-86EE-1F1D1D04D623}"/>
    <cellStyle name="Normal 10 3 7" xfId="3300" xr:uid="{56045C8F-5C3D-4A82-9EFA-165278033BCA}"/>
    <cellStyle name="Normal 10 3 8" xfId="3054" xr:uid="{A5035066-6D90-488A-A31E-6E0FA36C53CA}"/>
    <cellStyle name="Normal 10 3 9" xfId="4836" xr:uid="{FBF76892-69B8-4174-984D-F4C181912BA3}"/>
    <cellStyle name="Normal 10 4" xfId="752" xr:uid="{00000000-0005-0000-0000-0000F0020000}"/>
    <cellStyle name="Normal 10 4 2" xfId="1803" xr:uid="{752E0763-BD33-4F27-A49B-BDB00B754B3E}"/>
    <cellStyle name="Normal 10 4 2 2" xfId="1804" xr:uid="{4C2B8268-8FB9-403D-A05D-80B34547CBC4}"/>
    <cellStyle name="Normal 10 4 2 2 2" xfId="3962" xr:uid="{068A46C6-7E2E-4570-8EFA-D4E76D983BDD}"/>
    <cellStyle name="Normal 10 4 2 2 3" xfId="5217" xr:uid="{6010A602-8712-4AA4-8A37-5A8E3B17F1E6}"/>
    <cellStyle name="Normal 10 4 2 3" xfId="3963" xr:uid="{97F18DA2-A97F-40CF-B3D1-91B14369A751}"/>
    <cellStyle name="Normal 10 4 2 3 2" xfId="5376" xr:uid="{B947A802-DFED-4919-94B7-FE047DFD04D5}"/>
    <cellStyle name="Normal 10 4 2 4" xfId="3961" xr:uid="{014DC0D3-ADE1-4D71-973A-EC7A8A0E5D15}"/>
    <cellStyle name="Normal 10 4 2 5" xfId="3443" xr:uid="{678F755B-F60D-4434-AF54-75051753B394}"/>
    <cellStyle name="Normal 10 4 2 6" xfId="3127" xr:uid="{3ACEBA1F-B7C9-49FA-B75E-42355ED44C6A}"/>
    <cellStyle name="Normal 10 4 2 7" xfId="4767" xr:uid="{F2AA25CE-2057-45EF-843E-B950C3905423}"/>
    <cellStyle name="Normal 10 4 3" xfId="1805" xr:uid="{73CB2B4C-7A14-4DA5-9644-AA4007E083BC}"/>
    <cellStyle name="Normal 10 4 3 2" xfId="3964" xr:uid="{3A0C2906-C987-464D-89E2-150B12BA0AE6}"/>
    <cellStyle name="Normal 10 4 3 3" xfId="3530" xr:uid="{5A879921-6870-4518-B588-5FC3A975B61D}"/>
    <cellStyle name="Normal 10 4 3 4" xfId="5078" xr:uid="{213564A9-B8C0-415D-BDE2-3F6933DFC34B}"/>
    <cellStyle name="Normal 10 4 4" xfId="1806" xr:uid="{8E69755D-68A2-4243-AEFE-29874CDC7B51}"/>
    <cellStyle name="Normal 10 4 4 2" xfId="5377" xr:uid="{A48E890A-16D1-4E6B-A57F-473038BA9EF7}"/>
    <cellStyle name="Normal 10 4 5" xfId="3713" xr:uid="{EF90E2D5-4A98-4327-89EC-80E55FF2DDBD}"/>
    <cellStyle name="Normal 10 4 6" xfId="3280" xr:uid="{B2ADB950-76D6-4312-87F4-001D026E3FDA}"/>
    <cellStyle name="Normal 10 4 7" xfId="3034" xr:uid="{78551340-CB3C-4048-85E4-C74B91CE0320}"/>
    <cellStyle name="Normal 10 4 8" xfId="4837" xr:uid="{DFED069D-8990-4834-A6C2-2B0AB37CF643}"/>
    <cellStyle name="Normal 10 5" xfId="753" xr:uid="{00000000-0005-0000-0000-0000F1020000}"/>
    <cellStyle name="Normal 10 5 2" xfId="1807" xr:uid="{8F92DAAE-7030-4D54-A8E3-B76AC42DD48F}"/>
    <cellStyle name="Normal 10 5 2 2" xfId="1808" xr:uid="{3F02F3E2-8B97-4E22-8C89-66D903CD6FD5}"/>
    <cellStyle name="Normal 10 5 2 3" xfId="3531" xr:uid="{899D1F75-0D0D-402E-93A7-FF728850937C}"/>
    <cellStyle name="Normal 10 5 2 4" xfId="5079" xr:uid="{46DC4C3B-29B1-46DA-928C-AC55FF188B9C}"/>
    <cellStyle name="Normal 10 5 3" xfId="1809" xr:uid="{41A91863-67DA-4ADD-A509-B554FC08EFE2}"/>
    <cellStyle name="Normal 10 5 3 2" xfId="5378" xr:uid="{A585FC14-3D62-4AE8-A3F7-FD51CD7F3225}"/>
    <cellStyle name="Normal 10 5 4" xfId="1810" xr:uid="{3A95DA1F-2AB6-466A-882A-D80447A05C3C}"/>
    <cellStyle name="Normal 10 5 5" xfId="3340" xr:uid="{8CFF61DD-D485-4FA5-9FA0-CE117836BA1E}"/>
    <cellStyle name="Normal 10 5 6" xfId="3128" xr:uid="{A06C43CE-5A8E-437B-AB0E-AEEFC8E1B7BC}"/>
    <cellStyle name="Normal 10 5 7" xfId="4838" xr:uid="{BCB92D2D-929E-45FB-AAC4-F7934BA11297}"/>
    <cellStyle name="Normal 10 6" xfId="754" xr:uid="{00000000-0005-0000-0000-0000F2020000}"/>
    <cellStyle name="Normal 10 6 2" xfId="1811" xr:uid="{A7C6657F-239A-4D66-8352-E1C801AC652F}"/>
    <cellStyle name="Normal 10 6 2 2" xfId="1812" xr:uid="{347A0A72-9054-4C7D-BBE8-0C1DE115DDA9}"/>
    <cellStyle name="Normal 10 6 2 3" xfId="3532" xr:uid="{0C530D37-305E-4830-932F-D6C4D39D73D6}"/>
    <cellStyle name="Normal 10 6 2 4" xfId="5080" xr:uid="{1FFBB914-455F-4955-9389-459C870F0293}"/>
    <cellStyle name="Normal 10 6 3" xfId="1813" xr:uid="{7D23FF15-CC3F-4DE4-A267-4FD8DD2833E0}"/>
    <cellStyle name="Normal 10 6 3 2" xfId="5379" xr:uid="{8647E04B-F078-4DE9-A9CA-188018073E9E}"/>
    <cellStyle name="Normal 10 6 4" xfId="1814" xr:uid="{8F6FECE8-63F4-4EE9-A281-23FF5EEF25AD}"/>
    <cellStyle name="Normal 10 6 5" xfId="3403" xr:uid="{9A6955F4-EC1E-4B5E-B9C0-561CA4D1EFDB}"/>
    <cellStyle name="Normal 10 6 6" xfId="3129" xr:uid="{C9FDF586-F189-4915-9A40-72B07735E907}"/>
    <cellStyle name="Normal 10 6 7" xfId="4839" xr:uid="{2698B817-3FB5-42E9-ACA8-BCB20B161ED8}"/>
    <cellStyle name="Normal 10 7" xfId="755" xr:uid="{00000000-0005-0000-0000-0000F3020000}"/>
    <cellStyle name="Normal 10 7 2" xfId="1815" xr:uid="{31F5D3A2-1785-43DF-8447-18C04639D09D}"/>
    <cellStyle name="Normal 10 7 2 2" xfId="3714" xr:uid="{AA9E9911-2BCC-47B8-B181-42645599106F}"/>
    <cellStyle name="Normal 10 7 3" xfId="1816" xr:uid="{6D98A103-AFA6-4606-BA04-7A03D026D6A1}"/>
    <cellStyle name="Normal 10 7 4" xfId="3130" xr:uid="{F1FEBE91-B8AF-43CD-8D41-C660C08765B4}"/>
    <cellStyle name="Normal 10 7 5" xfId="4840" xr:uid="{5ED2BA70-E355-4937-9D5F-C38BF584ADE8}"/>
    <cellStyle name="Normal 10 8" xfId="756" xr:uid="{00000000-0005-0000-0000-0000F4020000}"/>
    <cellStyle name="Normal 10 8 2" xfId="1817" xr:uid="{FD0F5312-6121-4BA9-A5C4-3F800BDB0737}"/>
    <cellStyle name="Normal 10 8 2 2" xfId="3715" xr:uid="{D4EBBA5A-6976-4B93-966E-9A2CC8EB7CAB}"/>
    <cellStyle name="Normal 10 8 3" xfId="1818" xr:uid="{A97F74AC-5B2D-46FA-9584-D5D89ADD56B5}"/>
    <cellStyle name="Normal 10 8 4" xfId="3131" xr:uid="{C8F79D1B-7DB6-4C64-92FB-C5C04A3943E9}"/>
    <cellStyle name="Normal 10 8 5" xfId="4841" xr:uid="{62C88326-3865-4084-B17F-48745BE351D9}"/>
    <cellStyle name="Normal 10 9" xfId="1819" xr:uid="{95D055EF-535D-4603-B31D-1C6BBAC844E9}"/>
    <cellStyle name="Normal 10 9 2" xfId="1820" xr:uid="{CF2BF89E-3737-4EC9-8AB7-36F4511DD19D}"/>
    <cellStyle name="Normal 10 9 3" xfId="1821" xr:uid="{196D07EE-49B2-47FC-B2A8-71174D3702B2}"/>
    <cellStyle name="Normal 10 9 3 2" xfId="3525" xr:uid="{82F6E01F-30AB-4542-B922-30C8A9763B10}"/>
    <cellStyle name="Normal 10 9 3 3" xfId="4448" xr:uid="{F3F176C6-8371-4D02-9D0E-AB1ED1E39760}"/>
    <cellStyle name="Normal 10 9 4" xfId="3124" xr:uid="{375D3284-FFDE-4A1D-A91B-D594BFAA47AD}"/>
    <cellStyle name="Normal 10 9 5" xfId="4764" xr:uid="{F44CEF34-7C8A-4604-BC84-3B8A5AE47AD1}"/>
    <cellStyle name="Normal 11" xfId="757" xr:uid="{00000000-0005-0000-0000-0000F5020000}"/>
    <cellStyle name="Normal 11 10" xfId="4842" xr:uid="{1B0B4716-AD35-4F11-BBAE-9F5A75554C44}"/>
    <cellStyle name="Normal 11 2" xfId="758" xr:uid="{00000000-0005-0000-0000-0000F6020000}"/>
    <cellStyle name="Normal 11 2 2" xfId="1822" xr:uid="{58853197-4EAF-43F8-B73F-1933947BF88F}"/>
    <cellStyle name="Normal 11 2 2 2" xfId="1823" xr:uid="{2EB1E41C-03DC-47F2-978C-575D87C4DDB0}"/>
    <cellStyle name="Normal 11 2 3" xfId="1824" xr:uid="{3DE83BD0-B034-4470-AC05-669AC9F7D84F}"/>
    <cellStyle name="Normal 11 2 4" xfId="1825" xr:uid="{44BDD0CB-129A-4212-81BB-DF5C217FD171}"/>
    <cellStyle name="Normal 11 2 5" xfId="4843" xr:uid="{0EA45F34-C554-4A93-B838-8AC458761DDD}"/>
    <cellStyle name="Normal 11 3" xfId="759" xr:uid="{00000000-0005-0000-0000-0000F7020000}"/>
    <cellStyle name="Normal 11 3 2" xfId="1826" xr:uid="{0420FFDC-89F7-4DF8-A518-A5B6659E70E2}"/>
    <cellStyle name="Normal 11 3 2 2" xfId="1827" xr:uid="{205AFA1C-163C-4BCC-92F1-DF5C071EF100}"/>
    <cellStyle name="Normal 11 3 3" xfId="1828" xr:uid="{97A2D109-04FC-412B-8793-34AB1517CC9F}"/>
    <cellStyle name="Normal 11 3 4" xfId="1829" xr:uid="{383751B5-B631-412E-81E2-52E3FAE5F38D}"/>
    <cellStyle name="Normal 11 3 5" xfId="4844" xr:uid="{FDFA62EF-8D67-413F-8EA2-59745170B8A6}"/>
    <cellStyle name="Normal 11 4" xfId="760" xr:uid="{00000000-0005-0000-0000-0000F8020000}"/>
    <cellStyle name="Normal 11 4 2" xfId="1830" xr:uid="{C4AAD38A-3FA5-4F86-B4AE-615CD7707D1E}"/>
    <cellStyle name="Normal 11 4 2 2" xfId="3716" xr:uid="{A27F2EE4-C29D-46FA-BB46-E3341912D67E}"/>
    <cellStyle name="Normal 11 4 3" xfId="1831" xr:uid="{FD35426C-E0E6-4BA3-AA4A-11311FC6B686}"/>
    <cellStyle name="Normal 11 4 4" xfId="3133" xr:uid="{7E9905A2-B1DE-41AB-A49F-A64F92290254}"/>
    <cellStyle name="Normal 11 4 5" xfId="4845" xr:uid="{FAD24410-4449-4C23-9611-697A196B37DE}"/>
    <cellStyle name="Normal 11 5" xfId="1832" xr:uid="{2F727C8E-F2E8-4FFD-A597-93444090F6F7}"/>
    <cellStyle name="Normal 11 5 2" xfId="1833" xr:uid="{466343C2-49B8-4FFA-8765-3861D74C6825}"/>
    <cellStyle name="Normal 11 5 3" xfId="3533" xr:uid="{BCFD6294-950E-421B-9A1A-B3EE15BE92F0}"/>
    <cellStyle name="Normal 11 5 4" xfId="3132" xr:uid="{6633AF1F-E30D-4692-AB01-8D264B3F6B2B}"/>
    <cellStyle name="Normal 11 5 5" xfId="4768" xr:uid="{DD88A3ED-A460-4B52-8664-8040B6D08011}"/>
    <cellStyle name="Normal 11 6" xfId="1834" xr:uid="{9B2D2EBF-ABA8-46F8-BE35-777F0251FF8E}"/>
    <cellStyle name="Normal 11 6 2" xfId="3965" xr:uid="{5D8B2482-DA2E-4C10-8A52-33D55DCBD2E2}"/>
    <cellStyle name="Normal 11 6 3" xfId="3681" xr:uid="{39C97734-039A-4CA1-9E86-A4CA0B772FA8}"/>
    <cellStyle name="Normal 11 6 4" xfId="5081" xr:uid="{6B973784-3ADF-4BCD-B67D-E1558297D2C0}"/>
    <cellStyle name="Normal 11 7" xfId="1835" xr:uid="{3CCBEE3A-71F7-4E40-AF9B-4F4BFDE6A1D2}"/>
    <cellStyle name="Normal 11 8" xfId="3473" xr:uid="{5259FC53-A70E-4BEC-B832-10C7613D2A80}"/>
    <cellStyle name="Normal 11 9" xfId="3078" xr:uid="{884B2C71-099B-4F01-93A4-2D1642894F93}"/>
    <cellStyle name="Normal 12" xfId="1836" xr:uid="{16395124-D221-4869-A94F-1270E5AB4335}"/>
    <cellStyle name="Normal 12 2" xfId="1837" xr:uid="{631015B5-F1A7-4052-BF22-8D9CB7374D3A}"/>
    <cellStyle name="Normal 12 3" xfId="3966" xr:uid="{941EF282-0B81-4EA3-B668-B97828F9AEA5}"/>
    <cellStyle name="Normal 12 4" xfId="3481" xr:uid="{1D572425-E260-4452-8D86-C7FEFAA83BE3}"/>
    <cellStyle name="Normal 12 5" xfId="3086" xr:uid="{D12520E5-E2DC-4A8B-8CFD-E260B81B0C22}"/>
    <cellStyle name="Normal 12 6" xfId="4718" xr:uid="{B252D8D5-F239-4A0D-89D6-55ACF3453988}"/>
    <cellStyle name="Normal 13" xfId="1838" xr:uid="{02FADFAC-8011-43BD-BD32-7CF9B9D56482}"/>
    <cellStyle name="Normal 13 2" xfId="3679" xr:uid="{372E8BC8-5328-4756-9E98-507D15914E5F}"/>
    <cellStyle name="Normal 14" xfId="1839" xr:uid="{367996C6-CEA6-4ECB-980E-B76C98CE87C5}"/>
    <cellStyle name="Normal 15" xfId="3248" xr:uid="{D70FF4AC-DA4E-485D-BC2F-FD2FA790360A}"/>
    <cellStyle name="Normal 16" xfId="3247" xr:uid="{F32A585A-8A90-47C2-AE8B-64DD9C7838CC}"/>
    <cellStyle name="Normal 2" xfId="761" xr:uid="{00000000-0005-0000-0000-0000F9020000}"/>
    <cellStyle name="Normal 2 10" xfId="762" xr:uid="{00000000-0005-0000-0000-0000FA020000}"/>
    <cellStyle name="Normal 2 10 2" xfId="1840" xr:uid="{0E8DA040-4D3A-47BD-9D2C-3D96EF4C4987}"/>
    <cellStyle name="Normal 2 10 2 2" xfId="1841" xr:uid="{74DF3A26-EF0A-4929-BFCA-EA132198949D}"/>
    <cellStyle name="Normal 2 10 2 3" xfId="3534" xr:uid="{59D1C287-ECDE-48CB-94BE-C33B28256741}"/>
    <cellStyle name="Normal 2 10 2 4" xfId="3242" xr:uid="{6C971EF5-7D87-47D4-8E58-9EBA685BC752}"/>
    <cellStyle name="Normal 2 10 2 5" xfId="4847" xr:uid="{029DF3BC-1B63-4E44-8B44-8BA27F3EED25}"/>
    <cellStyle name="Normal 2 10 3" xfId="1842" xr:uid="{DEBD81C0-D3CF-48BA-9150-35FC35790A48}"/>
    <cellStyle name="Normal 2 10 3 2" xfId="5380" xr:uid="{6184C939-59C0-46C7-AF70-37F412EF8D17}"/>
    <cellStyle name="Normal 2 10 4" xfId="1843" xr:uid="{A8A8B2D2-734E-49E9-9974-E2E5591E6FDE}"/>
    <cellStyle name="Normal 2 10 5" xfId="3325" xr:uid="{C5A5A8E9-26E6-4A90-8B12-2D84B2B81E37}"/>
    <cellStyle name="Normal 2 10 6" xfId="3134" xr:uid="{B8C9F54D-6B07-4A75-AD98-70CD83D4D089}"/>
    <cellStyle name="Normal 2 10 7" xfId="4717" xr:uid="{71E436CD-D99E-4565-A8A7-C5C21AEF21BC}"/>
    <cellStyle name="Normal 2 11" xfId="763" xr:uid="{00000000-0005-0000-0000-0000FB020000}"/>
    <cellStyle name="Normal 2 11 2" xfId="1844" xr:uid="{5399A589-E3A6-4B85-89A6-6881271E2AC5}"/>
    <cellStyle name="Normal 2 11 2 2" xfId="1845" xr:uid="{1500EA43-DF2F-4E80-AD09-2539AAC24651}"/>
    <cellStyle name="Normal 2 11 2 3" xfId="3535" xr:uid="{D7D4F81C-F09F-43C3-9BF0-47646AFECAD3}"/>
    <cellStyle name="Normal 2 11 2 4" xfId="5082" xr:uid="{98D23F28-38B3-4D4E-B391-0EB5A4765B16}"/>
    <cellStyle name="Normal 2 11 3" xfId="1846" xr:uid="{8AAC8BAA-F90C-47A3-9FAD-D40A71BA9B78}"/>
    <cellStyle name="Normal 2 11 3 2" xfId="5381" xr:uid="{BD024FE0-BC2D-40FE-ADDD-16260D4FBFB9}"/>
    <cellStyle name="Normal 2 11 4" xfId="1847" xr:uid="{79285487-A49D-43B5-B0FC-70726079BE92}"/>
    <cellStyle name="Normal 2 11 5" xfId="3385" xr:uid="{1ACD0837-87AD-4745-8724-2E62FC80060B}"/>
    <cellStyle name="Normal 2 11 6" xfId="3135" xr:uid="{B1D5D1CD-98BC-4C79-8C42-F8C291A2CED8}"/>
    <cellStyle name="Normal 2 11 7" xfId="4848" xr:uid="{13659099-91A2-458C-9084-F9CD0E4CD1B0}"/>
    <cellStyle name="Normal 2 12" xfId="764" xr:uid="{00000000-0005-0000-0000-0000FC020000}"/>
    <cellStyle name="Normal 2 12 2" xfId="1848" xr:uid="{882D0FE4-F41E-4410-B155-07763B989135}"/>
    <cellStyle name="Normal 2 12 2 2" xfId="3967" xr:uid="{28AB5A25-18A1-49BC-BA14-3A95F1413B13}"/>
    <cellStyle name="Normal 2 12 2 3" xfId="5083" xr:uid="{D02CBBE0-838D-4BE7-8F1C-4819CF2BAE77}"/>
    <cellStyle name="Normal 2 12 3" xfId="1849" xr:uid="{798223DD-80BE-4E04-9718-77286A86FFDB}"/>
    <cellStyle name="Normal 2 12 4" xfId="3536" xr:uid="{C323C7A4-2559-4F09-A9F5-E2DC1E631D17}"/>
    <cellStyle name="Normal 2 12 5" xfId="3136" xr:uid="{29D47011-46FC-4C7D-85CB-6D4AFF73D9E9}"/>
    <cellStyle name="Normal 2 12 6" xfId="4849" xr:uid="{CBF7A0BB-DA17-4EE4-BE27-ED4A19FC2180}"/>
    <cellStyle name="Normal 2 13" xfId="765" xr:uid="{00000000-0005-0000-0000-0000FD020000}"/>
    <cellStyle name="Normal 2 13 2" xfId="1850" xr:uid="{612BAAE0-6C6F-4C80-A890-BC20D31B1BC7}"/>
    <cellStyle name="Normal 2 13 2 2" xfId="3717" xr:uid="{598BA777-22F1-454C-9D08-9E645E91300C}"/>
    <cellStyle name="Normal 2 13 3" xfId="1851" xr:uid="{B2EF4F6D-05F9-4630-9775-EB32D6E3DBEB}"/>
    <cellStyle name="Normal 2 13 4" xfId="3137" xr:uid="{E5A6BE3D-481D-4DF5-AC85-E5943AC22939}"/>
    <cellStyle name="Normal 2 13 5" xfId="4850" xr:uid="{6DAB72C0-EC36-41BD-8D73-D72D93BE1419}"/>
    <cellStyle name="Normal 2 14" xfId="766" xr:uid="{00000000-0005-0000-0000-0000FE020000}"/>
    <cellStyle name="Normal 2 14 2" xfId="1852" xr:uid="{860909EA-F522-49D9-BD8C-DFB67A4C6A75}"/>
    <cellStyle name="Normal 2 14 3" xfId="3687" xr:uid="{0E887369-9119-43BE-A3E0-3240B4095E04}"/>
    <cellStyle name="Normal 2 14 4" xfId="3087" xr:uid="{5AF5C693-B579-4DF8-8124-1BBA370C17E2}"/>
    <cellStyle name="Normal 2 14 5" xfId="4739" xr:uid="{784EB3D2-775E-4BD0-BD38-81642B387661}"/>
    <cellStyle name="Normal 2 15" xfId="1610" xr:uid="{00000000-0005-0000-0000-0000E5030000}"/>
    <cellStyle name="Normal 2 15 2" xfId="1853" xr:uid="{D88C6088-983F-45B6-88EB-4DE47A26CFE3}"/>
    <cellStyle name="Normal 2 16" xfId="1854" xr:uid="{BBD73EDE-F2C6-4F0A-9576-62037C478500}"/>
    <cellStyle name="Normal 2 17" xfId="1855" xr:uid="{624084D2-C5CF-4125-A982-E1C9F8884FFF}"/>
    <cellStyle name="Normal 2 18" xfId="4709" xr:uid="{B77BAEEB-B9FF-4106-96ED-8360027AB0B3}"/>
    <cellStyle name="Normal 2 2" xfId="767" xr:uid="{00000000-0005-0000-0000-0000FF020000}"/>
    <cellStyle name="Normal 2 2 10" xfId="768" xr:uid="{00000000-0005-0000-0000-000000030000}"/>
    <cellStyle name="Normal 2 2 10 2" xfId="1856" xr:uid="{427653BC-308E-484C-B66E-06B420C4AE56}"/>
    <cellStyle name="Normal 2 2 10 2 2" xfId="1857" xr:uid="{9A162AB1-E1D7-43DF-94FC-5555F4F27D70}"/>
    <cellStyle name="Normal 2 2 10 2 3" xfId="3538" xr:uid="{389027DD-BF69-4620-9C8B-67544F85863E}"/>
    <cellStyle name="Normal 2 2 10 2 4" xfId="5084" xr:uid="{18B862EE-D11E-4C1A-8E28-5704B4F6EAAF}"/>
    <cellStyle name="Normal 2 2 10 3" xfId="1858" xr:uid="{5F9CD8E9-F61F-419E-BC2D-7D8997423D6D}"/>
    <cellStyle name="Normal 2 2 10 3 2" xfId="5382" xr:uid="{63184955-1CCC-4ECC-98F7-6F196E0B18FF}"/>
    <cellStyle name="Normal 2 2 10 4" xfId="1859" xr:uid="{E360B660-22B7-40EE-8AAE-02D2D1AFFC6D}"/>
    <cellStyle name="Normal 2 2 10 5" xfId="3386" xr:uid="{E08C553C-05CB-4538-A8F9-B37AEE00AA08}"/>
    <cellStyle name="Normal 2 2 10 6" xfId="3138" xr:uid="{14D108AC-6168-4F7B-A70F-CAF632236E27}"/>
    <cellStyle name="Normal 2 2 10 7" xfId="4852" xr:uid="{BFF3CA98-C366-491C-BBBE-A20BB261F775}"/>
    <cellStyle name="Normal 2 2 11" xfId="769" xr:uid="{00000000-0005-0000-0000-000001030000}"/>
    <cellStyle name="Normal 2 2 11 2" xfId="1860" xr:uid="{4C8E1C1B-52FC-45AD-B353-4216E0965A03}"/>
    <cellStyle name="Normal 2 2 11 2 2" xfId="3968" xr:uid="{43AEEECE-6731-4397-80B4-3CCABF5C3805}"/>
    <cellStyle name="Normal 2 2 11 2 3" xfId="5085" xr:uid="{163AD671-73DB-40FF-943B-A9F7FB546E7F}"/>
    <cellStyle name="Normal 2 2 11 3" xfId="1861" xr:uid="{62F4EF2F-E904-4541-9C28-9551948F747D}"/>
    <cellStyle name="Normal 2 2 11 4" xfId="3539" xr:uid="{F0B973AA-16F7-41F5-89B7-D63125671C13}"/>
    <cellStyle name="Normal 2 2 11 5" xfId="3139" xr:uid="{F5F5524F-45A9-4574-A80F-64BA823CD6B2}"/>
    <cellStyle name="Normal 2 2 11 6" xfId="4853" xr:uid="{092034D1-61ED-46FF-89DE-C9FEA0B0525C}"/>
    <cellStyle name="Normal 2 2 12" xfId="770" xr:uid="{00000000-0005-0000-0000-000002030000}"/>
    <cellStyle name="Normal 2 2 12 2" xfId="1862" xr:uid="{156F9987-B546-4D82-856C-450F307EB064}"/>
    <cellStyle name="Normal 2 2 12 2 2" xfId="3718" xr:uid="{1C9D79A2-AE5C-456A-8B59-3A2B3FDCE7FC}"/>
    <cellStyle name="Normal 2 2 12 3" xfId="1863" xr:uid="{012559A4-1751-4361-BEC8-3E1D98D5CFB3}"/>
    <cellStyle name="Normal 2 2 12 4" xfId="3140" xr:uid="{7AD7A559-9595-4216-86C0-251C3AA4992E}"/>
    <cellStyle name="Normal 2 2 12 5" xfId="4854" xr:uid="{EE47271C-4797-4DCB-9679-8E46B1B7284D}"/>
    <cellStyle name="Normal 2 2 13" xfId="1864" xr:uid="{466ED233-B5B8-4989-B188-82ADB902AFFA}"/>
    <cellStyle name="Normal 2 2 13 2" xfId="3969" xr:uid="{B2C08C06-1A1A-4CE0-9B36-DAC5389EA3F1}"/>
    <cellStyle name="Normal 2 2 13 3" xfId="3537" xr:uid="{213CBF84-6895-4171-9331-A5DDBDCE0ECD}"/>
    <cellStyle name="Normal 2 2 13 4" xfId="3088" xr:uid="{B851A1D8-9D99-4CBE-B35A-4479930BDB95}"/>
    <cellStyle name="Normal 2 2 13 5" xfId="4851" xr:uid="{87F08B0F-B3BB-4B31-9E86-7D14DCDC3317}"/>
    <cellStyle name="Normal 2 2 14" xfId="1865" xr:uid="{B6F7A9D0-ED1A-4366-A520-3D25B31D8ABF}"/>
    <cellStyle name="Normal 2 2 14 2" xfId="3970" xr:uid="{EF12FE82-0FFB-4D90-B89A-845F94E1BC6B}"/>
    <cellStyle name="Normal 2 2 14 3" xfId="5044" xr:uid="{A5C320BB-217B-4624-A0ED-526746563A5F}"/>
    <cellStyle name="Normal 2 2 15" xfId="1866" xr:uid="{3EA8753C-5F44-42D5-8A4A-BBD4F86BE575}"/>
    <cellStyle name="Normal 2 2 16" xfId="3251" xr:uid="{E44F7A1C-746F-4437-ABC4-4CCF778AA4BC}"/>
    <cellStyle name="Normal 2 2 17" xfId="2978" xr:uid="{24AC6286-A260-46DB-9B07-2B58BB17FEC3}"/>
    <cellStyle name="Normal 2 2 18" xfId="4710" xr:uid="{FD5C63DC-63C7-4DD0-BAD0-14128F42B9D8}"/>
    <cellStyle name="Normal 2 2 2" xfId="771" xr:uid="{00000000-0005-0000-0000-000003030000}"/>
    <cellStyle name="Normal 2 2 2 2" xfId="772" xr:uid="{00000000-0005-0000-0000-000004030000}"/>
    <cellStyle name="Normal 2 2 2 2 2" xfId="1537" xr:uid="{00000000-0005-0000-0000-000001030000}"/>
    <cellStyle name="Normal 2 2 3" xfId="773" xr:uid="{00000000-0005-0000-0000-000005030000}"/>
    <cellStyle name="Normal 2 2 3 2" xfId="774" xr:uid="{00000000-0005-0000-0000-000006030000}"/>
    <cellStyle name="Normal 2 2 3 2 2" xfId="1538" xr:uid="{00000000-0005-0000-0000-000003030000}"/>
    <cellStyle name="Normal 2 2 4" xfId="775" xr:uid="{00000000-0005-0000-0000-000007030000}"/>
    <cellStyle name="Normal 2 2 4 10" xfId="776" xr:uid="{00000000-0005-0000-0000-000008030000}"/>
    <cellStyle name="Normal 2 2 4 10 2" xfId="1539" xr:uid="{00000000-0005-0000-0000-000005030000}"/>
    <cellStyle name="Normal 2 2 4 10 2 2" xfId="3971" xr:uid="{AA692927-BF5A-4452-964F-D6060B8626C0}"/>
    <cellStyle name="Normal 2 2 4 10 3" xfId="5086" xr:uid="{180589DE-A1E6-4AFD-BC97-3C441A1F6B8E}"/>
    <cellStyle name="Normal 2 2 4 10 4" xfId="1867" xr:uid="{7117AD56-BAEE-46ED-AFA4-0E9FD508ED22}"/>
    <cellStyle name="Normal 2 2 4 11" xfId="1868" xr:uid="{12D61D57-7B87-411B-B81C-C62F089AD82B}"/>
    <cellStyle name="Normal 2 2 4 12" xfId="3258" xr:uid="{5594F42A-E2D6-4E4A-8361-15B99E46F19D}"/>
    <cellStyle name="Normal 2 2 4 13" xfId="2988" xr:uid="{48592FF4-E8B8-4091-99FC-7DE9B58B9039}"/>
    <cellStyle name="Normal 2 2 4 14" xfId="4857" xr:uid="{728842EC-AE08-42A4-AB41-7615A23F9B87}"/>
    <cellStyle name="Normal 2 2 4 2" xfId="777" xr:uid="{00000000-0005-0000-0000-000009030000}"/>
    <cellStyle name="Normal 2 2 4 2 2" xfId="1869" xr:uid="{460D44BD-C3BF-4F10-A59A-F009F94A0695}"/>
    <cellStyle name="Normal 2 2 4 2 2 2" xfId="1870" xr:uid="{EBE422F3-5641-426A-9F27-F60FCA85B023}"/>
    <cellStyle name="Normal 2 2 4 2 2 2 2" xfId="3543" xr:uid="{0AC8E397-DE21-4E3F-8101-B8907C27ECE9}"/>
    <cellStyle name="Normal 2 2 4 2 2 2 2 2" xfId="3974" xr:uid="{7FF5D37D-A1E2-4496-89B9-936F0EC1158D}"/>
    <cellStyle name="Normal 2 2 4 2 2 2 2 3" xfId="5219" xr:uid="{3E6A21A5-99F6-46B2-9470-2B57DCD2C2FF}"/>
    <cellStyle name="Normal 2 2 4 2 2 2 3" xfId="3975" xr:uid="{FCA9C443-D877-413B-A736-FA873C7F6894}"/>
    <cellStyle name="Normal 2 2 4 2 2 2 3 2" xfId="5383" xr:uid="{C6F1F726-21E8-4395-A990-D58159DD3488}"/>
    <cellStyle name="Normal 2 2 4 2 2 2 4" xfId="3973" xr:uid="{551F785C-7E23-4961-83FC-30713135E84D}"/>
    <cellStyle name="Normal 2 2 4 2 2 2 5" xfId="5176" xr:uid="{B0D08223-03F7-4359-A0DE-A1E33CB08E30}"/>
    <cellStyle name="Normal 2 2 4 2 2 3" xfId="3542" xr:uid="{251848CC-7124-4348-96D6-80768A38CA2D}"/>
    <cellStyle name="Normal 2 2 4 2 2 3 2" xfId="3976" xr:uid="{29A89F20-0B50-4EDB-85F2-F9C785AC33BB}"/>
    <cellStyle name="Normal 2 2 4 2 2 3 3" xfId="5218" xr:uid="{96CAF6FC-864F-4276-9ACC-921012135B4D}"/>
    <cellStyle name="Normal 2 2 4 2 2 4" xfId="3977" xr:uid="{354348F1-1D1A-442E-A844-601755C30D3C}"/>
    <cellStyle name="Normal 2 2 4 2 2 4 2" xfId="5384" xr:uid="{D1B914D2-721A-4D0C-8027-E46DD8CE2782}"/>
    <cellStyle name="Normal 2 2 4 2 2 5" xfId="3972" xr:uid="{282A9C89-D4D6-457F-B0E3-AF6C816A0CC7}"/>
    <cellStyle name="Normal 2 2 4 2 2 6" xfId="3377" xr:uid="{48403B0A-9DA2-4FD9-871B-B1FAB73FF355}"/>
    <cellStyle name="Normal 2 2 4 2 2 7" xfId="3071" xr:uid="{A72B004E-431D-4A09-9FFA-60D755D324D5}"/>
    <cellStyle name="Normal 2 2 4 2 2 8" xfId="4731" xr:uid="{8AA066B0-B82D-4F02-8C69-8F5297FE853E}"/>
    <cellStyle name="Normal 2 2 4 2 3" xfId="1871" xr:uid="{297003D1-801B-46C8-96F0-35A50045FA52}"/>
    <cellStyle name="Normal 2 2 4 2 3 2" xfId="3544" xr:uid="{40C06A07-FC62-4A55-A3DF-C7CB46883862}"/>
    <cellStyle name="Normal 2 2 4 2 3 2 2" xfId="3979" xr:uid="{8B1A6C6F-62F8-49DA-B49D-197D74098643}"/>
    <cellStyle name="Normal 2 2 4 2 3 2 3" xfId="5220" xr:uid="{D7CF5D13-F5AA-4D4F-9FCC-AA63C8E01767}"/>
    <cellStyle name="Normal 2 2 4 2 3 3" xfId="3980" xr:uid="{1176EAC5-CFAB-4198-82D4-F441AA649C1B}"/>
    <cellStyle name="Normal 2 2 4 2 3 3 2" xfId="5385" xr:uid="{222DF4EF-F6A3-4EA6-AFC9-E27E3979A3F4}"/>
    <cellStyle name="Normal 2 2 4 2 3 4" xfId="3978" xr:uid="{4442063F-94F4-4E01-BC86-7AE25F1072D0}"/>
    <cellStyle name="Normal 2 2 4 2 3 5" xfId="3420" xr:uid="{72349440-BB0D-4BB8-AD1F-21188784B2C3}"/>
    <cellStyle name="Normal 2 2 4 2 3 6" xfId="3142" xr:uid="{D5BB8A8F-F76E-4413-BAE8-F523E952C1EA}"/>
    <cellStyle name="Normal 2 2 4 2 3 7" xfId="4770" xr:uid="{94EB98E7-E54B-49CA-905E-A11C21794A84}"/>
    <cellStyle name="Normal 2 2 4 2 4" xfId="1872" xr:uid="{244F0DDA-3908-4DC5-9A30-48B36AE40ABD}"/>
    <cellStyle name="Normal 2 2 4 2 4 2" xfId="3981" xr:uid="{6EE222DA-3342-4E17-BA3C-76B03568A2F9}"/>
    <cellStyle name="Normal 2 2 4 2 4 3" xfId="3541" xr:uid="{23DB7769-8016-45C9-9D0D-E9F4D48FC847}"/>
    <cellStyle name="Normal 2 2 4 2 4 4" xfId="5087" xr:uid="{FC280364-9EE0-4165-B8C2-D1251EBC585E}"/>
    <cellStyle name="Normal 2 2 4 2 5" xfId="3982" xr:uid="{E6AFCE3E-6300-4E14-A8F7-99F8361EC550}"/>
    <cellStyle name="Normal 2 2 4 2 5 2" xfId="5386" xr:uid="{3236087E-39D5-45B5-A48A-430608B437F4}"/>
    <cellStyle name="Normal 2 2 4 2 6" xfId="3719" xr:uid="{DC885039-F33B-4F46-89C9-FC5141590A0D}"/>
    <cellStyle name="Normal 2 2 4 2 7" xfId="3317" xr:uid="{619143DB-F2A8-4DD4-BDD4-D62F6051A572}"/>
    <cellStyle name="Normal 2 2 4 2 8" xfId="3011" xr:uid="{05CDD922-FF0B-40B0-8B72-F123CE4C2987}"/>
    <cellStyle name="Normal 2 2 4 2 9" xfId="4858" xr:uid="{A5A60B6F-4637-4A70-8494-B6785808D654}"/>
    <cellStyle name="Normal 2 2 4 3" xfId="778" xr:uid="{00000000-0005-0000-0000-00000A030000}"/>
    <cellStyle name="Normal 2 2 4 3 2" xfId="1873" xr:uid="{E925784B-C6D0-474F-97F7-AF38B15C0962}"/>
    <cellStyle name="Normal 2 2 4 3 2 2" xfId="1874" xr:uid="{1BDE0485-F452-4C28-A459-8132B6481A90}"/>
    <cellStyle name="Normal 2 2 4 3 2 2 2" xfId="3984" xr:uid="{DBE92A3D-2C70-402F-A850-7006DE3A47B5}"/>
    <cellStyle name="Normal 2 2 4 3 2 2 3" xfId="5222" xr:uid="{8A616EF2-BDB9-451F-B2F9-17FB9AD24302}"/>
    <cellStyle name="Normal 2 2 4 3 2 3" xfId="3985" xr:uid="{B242C5AB-0ACB-4510-BC91-01DE79899A07}"/>
    <cellStyle name="Normal 2 2 4 3 2 3 2" xfId="5387" xr:uid="{99FAB407-898F-423D-977C-EAA3133517B0}"/>
    <cellStyle name="Normal 2 2 4 3 2 4" xfId="3983" xr:uid="{36155F17-1172-4934-B9F1-50B74825F59B}"/>
    <cellStyle name="Normal 2 2 4 3 2 5" xfId="3354" xr:uid="{270C532E-5ADF-4B06-9C86-B125E25A1B52}"/>
    <cellStyle name="Normal 2 2 4 3 2 6" xfId="3143" xr:uid="{34684263-5CC9-4FC1-B654-D73CE08ECBE8}"/>
    <cellStyle name="Normal 2 2 4 3 2 7" xfId="4771" xr:uid="{648783A4-773A-4FA9-B23F-99AFA9055480}"/>
    <cellStyle name="Normal 2 2 4 3 3" xfId="1875" xr:uid="{63533A40-FC9F-422B-B73D-10D7876DFCAB}"/>
    <cellStyle name="Normal 2 2 4 3 3 2" xfId="3545" xr:uid="{67980764-9B7A-483D-B32F-7529BFDE7780}"/>
    <cellStyle name="Normal 2 2 4 3 3 2 2" xfId="3987" xr:uid="{67EA6F29-B3F1-44F1-939C-74CE16EDA034}"/>
    <cellStyle name="Normal 2 2 4 3 3 2 3" xfId="5223" xr:uid="{D3860A56-FFF4-44CC-9F87-B46FC88F6C5D}"/>
    <cellStyle name="Normal 2 2 4 3 3 3" xfId="3988" xr:uid="{74057D1C-B83C-43A7-91B5-416FC9E10722}"/>
    <cellStyle name="Normal 2 2 4 3 3 3 2" xfId="5388" xr:uid="{D97E65A1-F978-41A3-A98F-00D769537EFA}"/>
    <cellStyle name="Normal 2 2 4 3 3 4" xfId="3986" xr:uid="{9EA86ABB-7643-4D64-9189-27F621B6A91A}"/>
    <cellStyle name="Normal 2 2 4 3 3 5" xfId="3456" xr:uid="{DA297134-1FF0-4DDF-85E5-5E8547E29538}"/>
    <cellStyle name="Normal 2 2 4 3 3 6" xfId="5088" xr:uid="{BDFBDBD8-2E4B-433C-88B8-BF5509BCD314}"/>
    <cellStyle name="Normal 2 2 4 3 4" xfId="1876" xr:uid="{B1C5722A-2E24-4905-922E-70A731EE1EB1}"/>
    <cellStyle name="Normal 2 2 4 3 4 2" xfId="3989" xr:uid="{2F617051-7CB8-4490-A1B4-A826FDDDEFEE}"/>
    <cellStyle name="Normal 2 2 4 3 4 3" xfId="5221" xr:uid="{BC895423-7419-43A9-8A93-E84A9A93FC8C}"/>
    <cellStyle name="Normal 2 2 4 3 5" xfId="3990" xr:uid="{6CB12B2B-A32B-44AE-AA1E-2B0738161754}"/>
    <cellStyle name="Normal 2 2 4 3 5 2" xfId="5389" xr:uid="{BE35187C-699A-4EBF-99BA-47DE0622F5B7}"/>
    <cellStyle name="Normal 2 2 4 3 6" xfId="3720" xr:uid="{C0D1F203-50A5-4D43-AAF8-395ED1D90562}"/>
    <cellStyle name="Normal 2 2 4 3 7" xfId="3294" xr:uid="{8974F91F-388E-4D9D-88F1-40F1E362D9A5}"/>
    <cellStyle name="Normal 2 2 4 3 8" xfId="3048" xr:uid="{ABFE22F4-59F8-4BC3-B69F-F06DBD9F2257}"/>
    <cellStyle name="Normal 2 2 4 3 9" xfId="4859" xr:uid="{41E9F5EA-4D23-4FF5-9855-58C14EFBD45D}"/>
    <cellStyle name="Normal 2 2 4 4" xfId="779" xr:uid="{00000000-0005-0000-0000-00000B030000}"/>
    <cellStyle name="Normal 2 2 4 4 2" xfId="1877" xr:uid="{0DDCCF20-EE73-48F1-8CB1-74736FFD80E5}"/>
    <cellStyle name="Normal 2 2 4 4 2 2" xfId="1878" xr:uid="{FBA91137-6B04-476D-995B-0C0E212AB7FD}"/>
    <cellStyle name="Normal 2 2 4 4 2 2 2" xfId="3992" xr:uid="{AA0FE043-B95E-4F23-AC24-74258FCCC239}"/>
    <cellStyle name="Normal 2 2 4 4 2 2 3" xfId="5224" xr:uid="{B225AA53-FC33-4316-83A9-BF497BA4FFFD}"/>
    <cellStyle name="Normal 2 2 4 4 2 3" xfId="3993" xr:uid="{5E925049-3AD0-4D1C-BE58-088F64EB7566}"/>
    <cellStyle name="Normal 2 2 4 4 2 3 2" xfId="5390" xr:uid="{A79C2004-1A77-4572-819D-2038340CA0B4}"/>
    <cellStyle name="Normal 2 2 4 4 2 4" xfId="3991" xr:uid="{821D7069-1B48-4281-B354-CCAAD36DA53F}"/>
    <cellStyle name="Normal 2 2 4 4 2 5" xfId="3437" xr:uid="{039C07BE-CB26-48FB-AEBF-6F01CAE9F2B2}"/>
    <cellStyle name="Normal 2 2 4 4 2 6" xfId="3144" xr:uid="{5E478B20-9B2A-410A-B03F-128780F0B5D0}"/>
    <cellStyle name="Normal 2 2 4 4 2 7" xfId="4772" xr:uid="{E2B93DE6-3839-45E0-899E-54115A033861}"/>
    <cellStyle name="Normal 2 2 4 4 3" xfId="1879" xr:uid="{E1A7B22A-58C9-4BC6-A5FB-53543397BA9F}"/>
    <cellStyle name="Normal 2 2 4 4 3 2" xfId="3994" xr:uid="{229ECC55-8A6B-4B9A-B4CA-3E90D72B5EA9}"/>
    <cellStyle name="Normal 2 2 4 4 3 3" xfId="3546" xr:uid="{DAA60DCB-F2A6-413F-9CC8-DE2746BCB924}"/>
    <cellStyle name="Normal 2 2 4 4 3 4" xfId="5089" xr:uid="{4EAAF030-2FF6-4988-A1FC-B60D50704BEC}"/>
    <cellStyle name="Normal 2 2 4 4 4" xfId="1880" xr:uid="{76E8BFE3-C4E5-4D2D-AE44-8D5772B1FDAB}"/>
    <cellStyle name="Normal 2 2 4 4 4 2" xfId="5391" xr:uid="{0601F827-7434-4179-BA8D-FB1A44109706}"/>
    <cellStyle name="Normal 2 2 4 4 5" xfId="3721" xr:uid="{81859BC7-7DBE-479C-8B2D-4A14F2577A47}"/>
    <cellStyle name="Normal 2 2 4 4 6" xfId="3274" xr:uid="{E8FF09FD-BFA4-491C-8199-D1941D7CA4DB}"/>
    <cellStyle name="Normal 2 2 4 4 7" xfId="3028" xr:uid="{5D3336BD-59F9-484F-8F5F-4753905E5F25}"/>
    <cellStyle name="Normal 2 2 4 4 8" xfId="4860" xr:uid="{61868AD3-5FF5-47CD-A7A7-F3B234FCE107}"/>
    <cellStyle name="Normal 2 2 4 5" xfId="780" xr:uid="{00000000-0005-0000-0000-00000C030000}"/>
    <cellStyle name="Normal 2 2 4 5 2" xfId="1881" xr:uid="{63171EA7-B63E-49FE-897C-BAAE2F2FE3BE}"/>
    <cellStyle name="Normal 2 2 4 5 2 2" xfId="1882" xr:uid="{9EE6E9B4-573D-493D-8EB7-3625138D70B9}"/>
    <cellStyle name="Normal 2 2 4 5 2 3" xfId="3547" xr:uid="{6E3BCF7C-7135-410B-AE12-49067F22EC69}"/>
    <cellStyle name="Normal 2 2 4 5 2 4" xfId="5090" xr:uid="{E48D3EBD-E2BA-4A3C-AB48-883917783361}"/>
    <cellStyle name="Normal 2 2 4 5 3" xfId="1883" xr:uid="{3555C4C8-8F0B-4841-A6EF-357D3032E58C}"/>
    <cellStyle name="Normal 2 2 4 5 3 2" xfId="5392" xr:uid="{018ADC53-90E2-4E77-8E7B-993A4BC31D55}"/>
    <cellStyle name="Normal 2 2 4 5 4" xfId="1884" xr:uid="{FBDFE9B0-4538-4E4E-B7ED-2D3089067317}"/>
    <cellStyle name="Normal 2 2 4 5 5" xfId="3334" xr:uid="{B4959ED4-CFA1-460C-B0FA-589A28E98934}"/>
    <cellStyle name="Normal 2 2 4 5 6" xfId="3145" xr:uid="{FAFE7AB9-D5E9-4A44-A9F0-05CFC90EFC30}"/>
    <cellStyle name="Normal 2 2 4 5 7" xfId="4861" xr:uid="{562AD478-7836-4960-A259-828CA769E3F9}"/>
    <cellStyle name="Normal 2 2 4 6" xfId="781" xr:uid="{00000000-0005-0000-0000-00000D030000}"/>
    <cellStyle name="Normal 2 2 4 6 2" xfId="1885" xr:uid="{70DA6238-AAA8-47C3-9FDD-69FFDA3373BC}"/>
    <cellStyle name="Normal 2 2 4 6 2 2" xfId="1886" xr:uid="{F5FE598D-B4EA-4E2A-BD96-30217E491641}"/>
    <cellStyle name="Normal 2 2 4 6 2 3" xfId="3548" xr:uid="{00987250-F62F-4209-9D90-922F17DC0564}"/>
    <cellStyle name="Normal 2 2 4 6 2 4" xfId="5091" xr:uid="{E9174CAE-FD86-4CF6-9F8F-FB373CBF862D}"/>
    <cellStyle name="Normal 2 2 4 6 3" xfId="1887" xr:uid="{7F60CDC6-86C5-4D5C-91C3-780A7F8CC2C9}"/>
    <cellStyle name="Normal 2 2 4 6 3 2" xfId="5393" xr:uid="{67873A70-AF23-41A0-B54E-64730E931590}"/>
    <cellStyle name="Normal 2 2 4 6 4" xfId="1888" xr:uid="{703EC614-1ECF-45A0-A4FC-A70A4A627477}"/>
    <cellStyle name="Normal 2 2 4 6 5" xfId="3397" xr:uid="{A4FF2DA8-625F-46D0-B578-A85653CA33F1}"/>
    <cellStyle name="Normal 2 2 4 6 6" xfId="3146" xr:uid="{C409FF81-3D02-4938-B291-6819D1668750}"/>
    <cellStyle name="Normal 2 2 4 6 7" xfId="4862" xr:uid="{DEE175C0-E84F-4507-ACCD-219D1954BAC2}"/>
    <cellStyle name="Normal 2 2 4 7" xfId="782" xr:uid="{00000000-0005-0000-0000-00000E030000}"/>
    <cellStyle name="Normal 2 2 4 7 2" xfId="1889" xr:uid="{1C30C0D4-7952-4861-B977-02921FE27DDB}"/>
    <cellStyle name="Normal 2 2 4 7 2 2" xfId="3722" xr:uid="{2E2AFC4E-98ED-4B21-92D5-AC52F72752EE}"/>
    <cellStyle name="Normal 2 2 4 7 3" xfId="1890" xr:uid="{4924E8D0-8EFE-4508-B226-704B089422A1}"/>
    <cellStyle name="Normal 2 2 4 7 4" xfId="3147" xr:uid="{3E7898C8-B788-4CAB-A3A9-50038F12A0EF}"/>
    <cellStyle name="Normal 2 2 4 7 5" xfId="4863" xr:uid="{AEDA157F-22D5-4048-9ABC-B5A1FE46685E}"/>
    <cellStyle name="Normal 2 2 4 8" xfId="783" xr:uid="{00000000-0005-0000-0000-00000F030000}"/>
    <cellStyle name="Normal 2 2 4 8 2" xfId="1891" xr:uid="{E9F3BB53-5EF2-41CE-B690-03C34C1C29DC}"/>
    <cellStyle name="Normal 2 2 4 8 2 2" xfId="3723" xr:uid="{90C7CCAE-818B-4B9E-98B3-63A729104387}"/>
    <cellStyle name="Normal 2 2 4 8 3" xfId="1892" xr:uid="{E538F7BD-0016-4222-A842-A3AD70EB6685}"/>
    <cellStyle name="Normal 2 2 4 8 4" xfId="3148" xr:uid="{1558FCE4-73FC-4E55-9DE4-BBE1AD7DCB03}"/>
    <cellStyle name="Normal 2 2 4 8 5" xfId="4864" xr:uid="{41034091-D88B-4B10-8B91-84FA59276EAE}"/>
    <cellStyle name="Normal 2 2 4 9" xfId="784" xr:uid="{00000000-0005-0000-0000-000010030000}"/>
    <cellStyle name="Normal 2 2 4 9 2" xfId="3995" xr:uid="{3CDBB9B1-5329-4D54-8BE6-83DCB7A06D1C}"/>
    <cellStyle name="Normal 2 2 4 9 3" xfId="3540" xr:uid="{F00C0EF6-EDA8-41F3-AF03-10CB50D3E514}"/>
    <cellStyle name="Normal 2 2 4 9 4" xfId="3141" xr:uid="{08FEF83A-5FEB-4189-B5A4-D3D11A3C8940}"/>
    <cellStyle name="Normal 2 2 4 9 5" xfId="4769" xr:uid="{003AFC1A-7FAC-43B7-AF6C-D05268E42403}"/>
    <cellStyle name="Normal 2 2 5" xfId="785" xr:uid="{00000000-0005-0000-0000-000011030000}"/>
    <cellStyle name="Normal 2 2 5 2" xfId="786" xr:uid="{00000000-0005-0000-0000-000012030000}"/>
    <cellStyle name="Normal 2 2 5 2 2" xfId="1893" xr:uid="{F8D894C3-0FE4-4248-97BA-676E8EF77141}"/>
    <cellStyle name="Normal 2 2 5 2 2 2" xfId="3551" xr:uid="{E8DFA5E4-27F1-43B0-A008-DAA48EF69095}"/>
    <cellStyle name="Normal 2 2 5 2 2 2 2" xfId="3997" xr:uid="{973CBBE7-2D6E-44BA-A947-DC11EC68D522}"/>
    <cellStyle name="Normal 2 2 5 2 2 2 3" xfId="5225" xr:uid="{2937FF3D-8A69-4D65-9C06-C7BA887EE42A}"/>
    <cellStyle name="Normal 2 2 5 2 2 3" xfId="3998" xr:uid="{F990E97C-D695-473E-BB82-5AB306F230CB}"/>
    <cellStyle name="Normal 2 2 5 2 2 3 2" xfId="5394" xr:uid="{B01F1A46-769A-41A4-A75D-0A7CFF862C6F}"/>
    <cellStyle name="Normal 2 2 5 2 2 4" xfId="3996" xr:uid="{7E7D3A0C-136B-424D-9659-FA7639BA8A71}"/>
    <cellStyle name="Normal 2 2 5 2 2 5" xfId="3465" xr:uid="{9666DB04-42F6-4026-A58B-096DFBA51633}"/>
    <cellStyle name="Normal 2 2 5 2 2 6" xfId="3150" xr:uid="{D4DC6C0E-731E-44AF-B3A5-F7596ECEB448}"/>
    <cellStyle name="Normal 2 2 5 2 2 7" xfId="4774" xr:uid="{D318DD5E-D34E-446E-B8F4-3BBD69DDC40F}"/>
    <cellStyle name="Normal 2 2 5 2 3" xfId="1894" xr:uid="{C2706B50-313A-42E1-9941-326D422EC8CE}"/>
    <cellStyle name="Normal 2 2 5 2 3 2" xfId="3999" xr:uid="{3ED3836E-E86F-4DE2-B993-CDE827C59EDD}"/>
    <cellStyle name="Normal 2 2 5 2 3 3" xfId="3550" xr:uid="{CBE9A6BB-8826-40A5-AA33-2A9980DB02CE}"/>
    <cellStyle name="Normal 2 2 5 2 3 4" xfId="5093" xr:uid="{2315228D-A6A6-4F22-9F3E-D818952673E5}"/>
    <cellStyle name="Normal 2 2 5 2 4" xfId="4000" xr:uid="{FB3EFFF1-E849-4B8E-B9DC-8659E7B2D8FB}"/>
    <cellStyle name="Normal 2 2 5 2 4 2" xfId="5395" xr:uid="{EFB43283-94A2-4B3B-A2F1-C0CA41A4D87B}"/>
    <cellStyle name="Normal 2 2 5 2 5" xfId="3725" xr:uid="{74D6DE04-82AA-47A2-ADA6-D0CC1E690A24}"/>
    <cellStyle name="Normal 2 2 5 2 6" xfId="3363" xr:uid="{055036CF-6197-4289-8491-C6F7BE3905C6}"/>
    <cellStyle name="Normal 2 2 5 2 7" xfId="3057" xr:uid="{B7C129FD-16B0-45EB-92F3-F5D6A72870D3}"/>
    <cellStyle name="Normal 2 2 5 2 8" xfId="4866" xr:uid="{3DF4AD8B-CC00-496A-995C-37C036D61CC8}"/>
    <cellStyle name="Normal 2 2 5 3" xfId="1895" xr:uid="{B7ECC0F3-D2F8-4F06-B26C-390460AF2A67}"/>
    <cellStyle name="Normal 2 2 5 3 2" xfId="3552" xr:uid="{B759DC8B-8F1A-4BCA-9016-6B20677FB94D}"/>
    <cellStyle name="Normal 2 2 5 3 2 2" xfId="4002" xr:uid="{5ABBFED6-F49E-4BBF-BE66-6C55DA25C593}"/>
    <cellStyle name="Normal 2 2 5 3 2 3" xfId="5226" xr:uid="{404800D5-8F89-42E0-B685-0B9705A769BA}"/>
    <cellStyle name="Normal 2 2 5 3 3" xfId="4003" xr:uid="{91B09211-C670-45BA-9280-1408300898D3}"/>
    <cellStyle name="Normal 2 2 5 3 3 2" xfId="5396" xr:uid="{9B786056-770B-45DD-AAE5-89874DE01AD0}"/>
    <cellStyle name="Normal 2 2 5 3 4" xfId="4001" xr:uid="{BA1F0049-B403-4551-888C-50E9D4FBB734}"/>
    <cellStyle name="Normal 2 2 5 3 5" xfId="3406" xr:uid="{D6039B2F-A3B2-4BFE-A679-9E189FAF6AD4}"/>
    <cellStyle name="Normal 2 2 5 3 6" xfId="3149" xr:uid="{0E71BC93-757F-47C7-9321-C771EB65BD9E}"/>
    <cellStyle name="Normal 2 2 5 3 7" xfId="4773" xr:uid="{0A05BCC1-7887-4D48-8080-0DE1F68B7C2B}"/>
    <cellStyle name="Normal 2 2 5 4" xfId="1896" xr:uid="{EE0BE448-5E5B-450E-B3D1-68F3F3ED0EC0}"/>
    <cellStyle name="Normal 2 2 5 4 2" xfId="4004" xr:uid="{B46635EA-9A2B-4A1E-9086-B75E7C28919F}"/>
    <cellStyle name="Normal 2 2 5 4 3" xfId="3549" xr:uid="{587B3BEA-A4BB-4AD6-A75F-45D6F2B1B577}"/>
    <cellStyle name="Normal 2 2 5 4 4" xfId="5092" xr:uid="{5AB26C99-96B3-4FDA-B9CE-419C184ABEEE}"/>
    <cellStyle name="Normal 2 2 5 5" xfId="1897" xr:uid="{B748A5CE-8CB3-4C29-82EE-5964996E6988}"/>
    <cellStyle name="Normal 2 2 5 5 2" xfId="5397" xr:uid="{6A1A0D3C-026B-44AF-8AB3-3D9484FC245C}"/>
    <cellStyle name="Normal 2 2 5 6" xfId="3724" xr:uid="{DF14D3A2-A982-4B35-97D6-6D541A070B3E}"/>
    <cellStyle name="Normal 2 2 5 7" xfId="3303" xr:uid="{98A6C6BF-2820-4BDE-875C-CC2BA3ED2A94}"/>
    <cellStyle name="Normal 2 2 5 8" xfId="2997" xr:uid="{54CE075C-7D4B-4735-9066-1FAE3CE5908A}"/>
    <cellStyle name="Normal 2 2 5 9" xfId="4865" xr:uid="{DFC99E91-84D4-41A6-AF3C-0FD22CACF4AF}"/>
    <cellStyle name="Normal 2 2 6" xfId="787" xr:uid="{00000000-0005-0000-0000-000013030000}"/>
    <cellStyle name="Normal 2 2 6 2" xfId="1898" xr:uid="{808DE7D1-1813-414B-B1D1-EE22E6E759DA}"/>
    <cellStyle name="Normal 2 2 6 2 2" xfId="1899" xr:uid="{C0F41BAF-0B2D-4D74-B7D8-BEED7D7F8AFC}"/>
    <cellStyle name="Normal 2 2 6 2 2 2" xfId="3555" xr:uid="{612A7EDD-4E00-475F-8E22-5A72E25C2950}"/>
    <cellStyle name="Normal 2 2 6 2 2 2 2" xfId="4007" xr:uid="{979BBF93-F092-40A5-8F2D-EFD348F6F47A}"/>
    <cellStyle name="Normal 2 2 6 2 2 2 3" xfId="5228" xr:uid="{F4BC7B7F-76D5-403D-8E15-F4B2C613EA12}"/>
    <cellStyle name="Normal 2 2 6 2 2 3" xfId="4008" xr:uid="{B0B0E719-A684-4953-849E-E25ABDA0740D}"/>
    <cellStyle name="Normal 2 2 6 2 2 3 2" xfId="5398" xr:uid="{3843401F-8C95-4307-9A03-1AC1F7AAA966}"/>
    <cellStyle name="Normal 2 2 6 2 2 4" xfId="4006" xr:uid="{687BFB1B-1ACA-44E0-B050-DF14A5F83B6C}"/>
    <cellStyle name="Normal 2 2 6 2 2 5" xfId="5170" xr:uid="{44B834F7-FFF0-4DF9-97CA-928DB194B68B}"/>
    <cellStyle name="Normal 2 2 6 2 3" xfId="3554" xr:uid="{9774352B-7316-4E20-A028-5D177B550CB7}"/>
    <cellStyle name="Normal 2 2 6 2 3 2" xfId="4009" xr:uid="{1E7460A4-46E9-49CE-80A9-A8A4C6951D88}"/>
    <cellStyle name="Normal 2 2 6 2 3 3" xfId="5227" xr:uid="{6CBF076A-7A14-49EB-9EF7-11AE3C20A037}"/>
    <cellStyle name="Normal 2 2 6 2 4" xfId="4010" xr:uid="{1F93A891-BDBA-4E27-AEEB-39BAE7F44381}"/>
    <cellStyle name="Normal 2 2 6 2 4 2" xfId="5399" xr:uid="{50EF85FA-4719-40AB-8C6B-8A0EDBA3C0AF}"/>
    <cellStyle name="Normal 2 2 6 2 5" xfId="4005" xr:uid="{9ACF6F15-5A54-4906-B8A8-9AF121AC1B1C}"/>
    <cellStyle name="Normal 2 2 6 2 6" xfId="3369" xr:uid="{046603B1-316B-447E-9ADD-BE6FD304746D}"/>
    <cellStyle name="Normal 2 2 6 2 7" xfId="3063" xr:uid="{6934B8F4-4D19-4A92-B4C8-E51412EC29C4}"/>
    <cellStyle name="Normal 2 2 6 2 8" xfId="4725" xr:uid="{31D2E905-B601-4868-ABEE-4CFE2749095F}"/>
    <cellStyle name="Normal 2 2 6 3" xfId="1900" xr:uid="{CC50ABA7-CEB6-43C7-8194-ED268F3AF22A}"/>
    <cellStyle name="Normal 2 2 6 3 2" xfId="3556" xr:uid="{A90F8C79-485B-407D-BD2D-F9D1F96E9138}"/>
    <cellStyle name="Normal 2 2 6 3 2 2" xfId="4012" xr:uid="{D04862D0-EA0F-49B6-8CAA-EDC7DB547AD6}"/>
    <cellStyle name="Normal 2 2 6 3 2 3" xfId="5229" xr:uid="{06986859-6888-4019-A468-B1EEF622D1F9}"/>
    <cellStyle name="Normal 2 2 6 3 3" xfId="4013" xr:uid="{7AD83DD6-B204-42BC-8564-2EAD0DDD134E}"/>
    <cellStyle name="Normal 2 2 6 3 3 2" xfId="5400" xr:uid="{B03B66BF-7B54-49C8-B2F6-C3D7D6D95A93}"/>
    <cellStyle name="Normal 2 2 6 3 4" xfId="4011" xr:uid="{4F4B5E5A-3CC8-4629-9437-5502E5CC8D94}"/>
    <cellStyle name="Normal 2 2 6 3 5" xfId="3412" xr:uid="{ACDF439B-FF88-4F30-8371-78513623958E}"/>
    <cellStyle name="Normal 2 2 6 3 6" xfId="3151" xr:uid="{EB234D06-D422-46AD-9A4D-A1149003FA0E}"/>
    <cellStyle name="Normal 2 2 6 3 7" xfId="4775" xr:uid="{18288175-3C21-44A2-9A32-290D6C3E801A}"/>
    <cellStyle name="Normal 2 2 6 4" xfId="1901" xr:uid="{D53F1909-9D07-470F-8CE0-347C5BDE2675}"/>
    <cellStyle name="Normal 2 2 6 4 2" xfId="4014" xr:uid="{9B205761-7D79-464C-A046-592F1A0BDE9C}"/>
    <cellStyle name="Normal 2 2 6 4 3" xfId="3553" xr:uid="{359265A7-9E09-4571-829F-D59A1D5EDF7D}"/>
    <cellStyle name="Normal 2 2 6 4 4" xfId="5094" xr:uid="{68B505E2-C050-439A-90CE-373F5A8C6404}"/>
    <cellStyle name="Normal 2 2 6 5" xfId="4015" xr:uid="{F41D44B2-DB2B-4143-AE11-2FEAC17B889B}"/>
    <cellStyle name="Normal 2 2 6 5 2" xfId="5401" xr:uid="{D5A746A7-548F-4F7C-905C-56AEB3C95F50}"/>
    <cellStyle name="Normal 2 2 6 6" xfId="3726" xr:uid="{3441C00A-B1E5-4368-915C-A971F410A3C1}"/>
    <cellStyle name="Normal 2 2 6 7" xfId="3309" xr:uid="{0436CCD0-9613-4D21-A179-5B831D539AAD}"/>
    <cellStyle name="Normal 2 2 6 8" xfId="3003" xr:uid="{B788524C-FDDA-4489-ADDD-9922220A8A79}"/>
    <cellStyle name="Normal 2 2 6 9" xfId="4867" xr:uid="{E5E3B1D5-F72B-46F0-AD13-698AA1400347}"/>
    <cellStyle name="Normal 2 2 7" xfId="788" xr:uid="{00000000-0005-0000-0000-000014030000}"/>
    <cellStyle name="Normal 2 2 7 2" xfId="1902" xr:uid="{8DF27A54-F942-48A3-9F1B-887DF3472E2A}"/>
    <cellStyle name="Normal 2 2 7 2 2" xfId="1903" xr:uid="{BCCA39B0-D216-4483-9A14-142CC03F8A99}"/>
    <cellStyle name="Normal 2 2 7 2 2 2" xfId="4017" xr:uid="{148A5494-0D07-4163-872C-62E2D53D6ACA}"/>
    <cellStyle name="Normal 2 2 7 2 2 3" xfId="5231" xr:uid="{69CFAA91-4983-48EA-8F1B-A678E9E0443A}"/>
    <cellStyle name="Normal 2 2 7 2 3" xfId="4018" xr:uid="{F2CFB53F-0389-43C5-934E-C28046E72BA7}"/>
    <cellStyle name="Normal 2 2 7 2 3 2" xfId="5402" xr:uid="{FE69F849-FD40-401E-A139-3EDDC2F58777}"/>
    <cellStyle name="Normal 2 2 7 2 4" xfId="4016" xr:uid="{4EE62D4F-D61F-4EED-9A1C-E511A151EDBF}"/>
    <cellStyle name="Normal 2 2 7 2 5" xfId="3343" xr:uid="{57C4E9A2-6FE6-4A98-A129-24BE5B0D1A83}"/>
    <cellStyle name="Normal 2 2 7 2 6" xfId="3152" xr:uid="{7F69F01B-D3AD-4504-824A-4C9E615EDCF9}"/>
    <cellStyle name="Normal 2 2 7 2 7" xfId="4776" xr:uid="{DC52A4D7-52B4-405B-9D06-1F59634A7B93}"/>
    <cellStyle name="Normal 2 2 7 3" xfId="1904" xr:uid="{A095FB5B-4325-451C-84F4-AAFEA646D5D6}"/>
    <cellStyle name="Normal 2 2 7 3 2" xfId="3557" xr:uid="{4C20758F-1C92-420A-A6C7-FF88A3643E0E}"/>
    <cellStyle name="Normal 2 2 7 3 2 2" xfId="4020" xr:uid="{57FA8B4A-BFEC-44FF-9441-5DC4BE890A1F}"/>
    <cellStyle name="Normal 2 2 7 3 2 3" xfId="5232" xr:uid="{99179F12-D8C2-4605-B045-E459CD5D5D15}"/>
    <cellStyle name="Normal 2 2 7 3 3" xfId="4021" xr:uid="{EBD5F2F6-3A39-4460-A202-5F255BF6B832}"/>
    <cellStyle name="Normal 2 2 7 3 3 2" xfId="5403" xr:uid="{2ED4D0AE-C84A-4D5D-BD1D-91173B3D52C0}"/>
    <cellStyle name="Normal 2 2 7 3 4" xfId="4019" xr:uid="{EB2B75F0-016B-4DE3-AAEA-985C2D460D20}"/>
    <cellStyle name="Normal 2 2 7 3 5" xfId="3446" xr:uid="{5A172B5D-6ECC-48AB-B135-7C6BC6B99463}"/>
    <cellStyle name="Normal 2 2 7 3 6" xfId="5095" xr:uid="{FC9287E5-7618-43B4-AEF5-44F38BFEB4DF}"/>
    <cellStyle name="Normal 2 2 7 4" xfId="1905" xr:uid="{488DFF43-4AA2-4226-9A15-242405F00E97}"/>
    <cellStyle name="Normal 2 2 7 4 2" xfId="4022" xr:uid="{9C7EEACE-46E3-486F-A68D-65AF5A4C24A6}"/>
    <cellStyle name="Normal 2 2 7 4 3" xfId="5230" xr:uid="{60017CB6-BEE6-40CA-9EE8-7627391DCF70}"/>
    <cellStyle name="Normal 2 2 7 5" xfId="4023" xr:uid="{CDA182CA-76DF-4E5E-9A2E-5601413C14C4}"/>
    <cellStyle name="Normal 2 2 7 5 2" xfId="5404" xr:uid="{D54EFB2D-F89D-4298-98FD-2D2380785D43}"/>
    <cellStyle name="Normal 2 2 7 6" xfId="3727" xr:uid="{EC2A869C-C934-488F-877C-91AA4698E1D3}"/>
    <cellStyle name="Normal 2 2 7 7" xfId="3283" xr:uid="{2AC0A8A9-3E77-4558-A1CF-8489B114CF2B}"/>
    <cellStyle name="Normal 2 2 7 8" xfId="3037" xr:uid="{FF3A8F8E-CE99-4064-82FA-FD34964C566D}"/>
    <cellStyle name="Normal 2 2 7 9" xfId="4868" xr:uid="{DF20DE03-51DE-49C8-839A-0838BCC6C2B5}"/>
    <cellStyle name="Normal 2 2 8" xfId="789" xr:uid="{00000000-0005-0000-0000-000015030000}"/>
    <cellStyle name="Normal 2 2 8 2" xfId="1906" xr:uid="{8E8FBF56-A15D-45F7-91EB-0EC1B551E556}"/>
    <cellStyle name="Normal 2 2 8 2 2" xfId="1907" xr:uid="{F17E9D0E-2EB0-4C2D-8E30-EC638BE2C0B4}"/>
    <cellStyle name="Normal 2 2 8 2 2 2" xfId="4025" xr:uid="{5E5382ED-E5F3-4927-BAA8-4B8E90F37D5C}"/>
    <cellStyle name="Normal 2 2 8 2 2 3" xfId="5233" xr:uid="{819DD147-DD7F-43B0-B7F9-522969FEFEC0}"/>
    <cellStyle name="Normal 2 2 8 2 3" xfId="4026" xr:uid="{F1D32749-6BE8-46B3-BF70-6F5DEBF73950}"/>
    <cellStyle name="Normal 2 2 8 2 3 2" xfId="5405" xr:uid="{48EF6C36-6E8A-4CDD-951D-36D7F99DB35E}"/>
    <cellStyle name="Normal 2 2 8 2 4" xfId="4024" xr:uid="{9C950558-4610-465E-976E-B2C7D0F4D092}"/>
    <cellStyle name="Normal 2 2 8 2 5" xfId="3429" xr:uid="{B39DB78D-A92A-43B9-8416-8A821E8842FC}"/>
    <cellStyle name="Normal 2 2 8 2 6" xfId="3153" xr:uid="{6500B2AE-755F-4440-989E-7A8F13286902}"/>
    <cellStyle name="Normal 2 2 8 2 7" xfId="4777" xr:uid="{D543D7ED-59CF-4E3F-8376-DA454E964E0F}"/>
    <cellStyle name="Normal 2 2 8 3" xfId="1908" xr:uid="{BC333874-E3AB-4B9B-8DF1-D777F62D1665}"/>
    <cellStyle name="Normal 2 2 8 3 2" xfId="4027" xr:uid="{4810EF2A-8A26-4B43-A0B2-B19285D905B5}"/>
    <cellStyle name="Normal 2 2 8 3 3" xfId="3558" xr:uid="{F01837F8-B53F-4277-B7CA-9731B46576D4}"/>
    <cellStyle name="Normal 2 2 8 3 4" xfId="5096" xr:uid="{83260D2E-22E7-4138-9199-3AB8C8C0E2B0}"/>
    <cellStyle name="Normal 2 2 8 4" xfId="1909" xr:uid="{374B6356-E750-4004-99E9-EBB27B2B774F}"/>
    <cellStyle name="Normal 2 2 8 4 2" xfId="5406" xr:uid="{8FBA2A5C-C4C2-4E29-9665-3074EA9BE1D9}"/>
    <cellStyle name="Normal 2 2 8 5" xfId="3728" xr:uid="{E9284579-8D9A-43C4-8E5E-1B143488027E}"/>
    <cellStyle name="Normal 2 2 8 6" xfId="3266" xr:uid="{36BBFCC0-1396-4EDB-9F0B-D59A0B623CA8}"/>
    <cellStyle name="Normal 2 2 8 7" xfId="3020" xr:uid="{75697492-E469-4C5E-A531-6EFE316366FE}"/>
    <cellStyle name="Normal 2 2 8 8" xfId="4869" xr:uid="{46791097-8449-42E5-B742-73C31EC5825A}"/>
    <cellStyle name="Normal 2 2 9" xfId="790" xr:uid="{00000000-0005-0000-0000-000016030000}"/>
    <cellStyle name="Normal 2 2 9 2" xfId="1910" xr:uid="{36A05AEC-0E69-43FC-B1B8-966015BF99CD}"/>
    <cellStyle name="Normal 2 2 9 2 2" xfId="1911" xr:uid="{12C6CEB7-7ED8-4EC6-AB50-2A9840DC7FBE}"/>
    <cellStyle name="Normal 2 2 9 2 2 2" xfId="4029" xr:uid="{1F03E0A9-C3C6-4958-8BF1-1229CC192DA6}"/>
    <cellStyle name="Normal 2 2 9 2 2 3" xfId="5234" xr:uid="{3F768766-9282-4CFA-9D70-9C2B2179AF70}"/>
    <cellStyle name="Normal 2 2 9 2 3" xfId="4030" xr:uid="{2C1D7B6F-C811-4F22-8126-A14EE6A70FA1}"/>
    <cellStyle name="Normal 2 2 9 2 3 2" xfId="5407" xr:uid="{A35EC8EA-368E-4714-BB0B-012D763A3307}"/>
    <cellStyle name="Normal 2 2 9 2 4" xfId="4028" xr:uid="{9A22BA88-22C6-4459-A0E1-19907728B13D}"/>
    <cellStyle name="Normal 2 2 9 2 5" xfId="3477" xr:uid="{B0FEF588-19F7-4D3E-B13D-B5E907566368}"/>
    <cellStyle name="Normal 2 2 9 2 6" xfId="3154" xr:uid="{9E2D6D4A-A30E-4FFC-9F8D-44AFB305C71C}"/>
    <cellStyle name="Normal 2 2 9 2 7" xfId="4778" xr:uid="{31EF09C0-BD2E-4D62-A310-7D11B8C991A1}"/>
    <cellStyle name="Normal 2 2 9 3" xfId="1912" xr:uid="{779A8A89-1ACB-4AD4-BE88-C88E97DCC5BF}"/>
    <cellStyle name="Normal 2 2 9 3 2" xfId="4031" xr:uid="{4B8B3FEA-1E5F-474A-AEE7-012D30AF06F0}"/>
    <cellStyle name="Normal 2 2 9 3 3" xfId="3559" xr:uid="{F59E4BE2-C36A-4A6A-8756-F3BD39E242B5}"/>
    <cellStyle name="Normal 2 2 9 3 4" xfId="5097" xr:uid="{3F459D3B-4377-4C58-959F-C4892F2A493F}"/>
    <cellStyle name="Normal 2 2 9 4" xfId="1913" xr:uid="{A139D953-4EAF-4B22-BF75-A6A2A111EF18}"/>
    <cellStyle name="Normal 2 2 9 4 2" xfId="5408" xr:uid="{2D1212DD-63A6-412F-94A1-D03C4FCCFD08}"/>
    <cellStyle name="Normal 2 2 9 5" xfId="3729" xr:uid="{1E085376-08BD-455E-8FFC-AF946E73EE45}"/>
    <cellStyle name="Normal 2 2 9 6" xfId="3326" xr:uid="{F1805C8E-683B-4E1A-B6C2-1CB00FB5B292}"/>
    <cellStyle name="Normal 2 2 9 7" xfId="3082" xr:uid="{0E6CBB2B-3AE6-49BC-B509-BEE14F521AD5}"/>
    <cellStyle name="Normal 2 2 9 8" xfId="4870" xr:uid="{C9FC0756-453B-4410-B747-06FB01E1C41D}"/>
    <cellStyle name="Normal 2 3" xfId="791" xr:uid="{00000000-0005-0000-0000-000017030000}"/>
    <cellStyle name="Normal 2 3 2" xfId="792" xr:uid="{00000000-0005-0000-0000-000018030000}"/>
    <cellStyle name="Normal 2 3 2 2" xfId="1540" xr:uid="{00000000-0005-0000-0000-000015030000}"/>
    <cellStyle name="Normal 2 4" xfId="793" xr:uid="{00000000-0005-0000-0000-000019030000}"/>
    <cellStyle name="Normal 2 4 2" xfId="794" xr:uid="{00000000-0005-0000-0000-00001A030000}"/>
    <cellStyle name="Normal 2 4 3" xfId="795" xr:uid="{00000000-0005-0000-0000-00001B030000}"/>
    <cellStyle name="Normal 2 4 3 2" xfId="1541" xr:uid="{00000000-0005-0000-0000-000018030000}"/>
    <cellStyle name="Normal 2 5" xfId="796" xr:uid="{00000000-0005-0000-0000-00001C030000}"/>
    <cellStyle name="Normal 2 5 10" xfId="797" xr:uid="{00000000-0005-0000-0000-00001D030000}"/>
    <cellStyle name="Normal 2 5 10 2" xfId="1542" xr:uid="{00000000-0005-0000-0000-00001A030000}"/>
    <cellStyle name="Normal 2 5 10 2 2" xfId="4032" xr:uid="{087811F2-E2F5-4379-9604-13099B4CAC2F}"/>
    <cellStyle name="Normal 2 5 10 3" xfId="5049" xr:uid="{92CC829C-FED4-438F-ADAA-D8F14D6B0B40}"/>
    <cellStyle name="Normal 2 5 10 4" xfId="1914" xr:uid="{631A2A4B-9BB6-43FA-91D0-454E694D0598}"/>
    <cellStyle name="Normal 2 5 11" xfId="1915" xr:uid="{93FED5A5-9E9C-4F83-BFB3-298F3D58D6F2}"/>
    <cellStyle name="Normal 2 5 12" xfId="3257" xr:uid="{0443A2E3-671B-42BE-8339-8CE16D816AAA}"/>
    <cellStyle name="Normal 2 5 13" xfId="2984" xr:uid="{BD3B149E-E863-43E1-A75C-A983BB8F5BC5}"/>
    <cellStyle name="Normal 2 5 14" xfId="4873" xr:uid="{398B8668-8037-4883-9EC9-9DEC6715B573}"/>
    <cellStyle name="Normal 2 5 2" xfId="798" xr:uid="{00000000-0005-0000-0000-00001E030000}"/>
    <cellStyle name="Normal 2 5 2 2" xfId="799" xr:uid="{00000000-0005-0000-0000-00001F030000}"/>
    <cellStyle name="Normal 2 5 2 2 2" xfId="1916" xr:uid="{B4510189-95E8-4B66-88C5-4A3133ACD113}"/>
    <cellStyle name="Normal 2 5 2 2 2 2" xfId="3563" xr:uid="{0FA8A2E1-5E73-411C-B9E8-9EEE34987AB1}"/>
    <cellStyle name="Normal 2 5 2 2 2 2 2" xfId="4035" xr:uid="{E0E47CFD-B0F4-458D-9239-0B285DE5E6A6}"/>
    <cellStyle name="Normal 2 5 2 2 2 2 3" xfId="5236" xr:uid="{0B29667D-457A-4D15-8646-9206856BC7CD}"/>
    <cellStyle name="Normal 2 5 2 2 2 3" xfId="4036" xr:uid="{F6801AF3-99A0-4C58-B693-0B36A7C15BED}"/>
    <cellStyle name="Normal 2 5 2 2 2 3 2" xfId="5409" xr:uid="{BAC8755B-55F7-49C5-B086-4F0DEE6FCD7E}"/>
    <cellStyle name="Normal 2 5 2 2 2 4" xfId="4034" xr:uid="{847CEAED-2B91-4EAF-AE15-19353DCBAFEB}"/>
    <cellStyle name="Normal 2 5 2 2 2 5" xfId="5175" xr:uid="{6EC05E8A-2636-4C08-B965-02ED32A93579}"/>
    <cellStyle name="Normal 2 5 2 2 3" xfId="3562" xr:uid="{3B80E741-988E-4B5B-82C5-9E55EE2B0C50}"/>
    <cellStyle name="Normal 2 5 2 2 3 2" xfId="4037" xr:uid="{BA6C8A90-692C-4E21-B27E-AB561CAC29E0}"/>
    <cellStyle name="Normal 2 5 2 2 3 3" xfId="5235" xr:uid="{3269C162-3502-4590-AD13-1B3920E3A70C}"/>
    <cellStyle name="Normal 2 5 2 2 4" xfId="4038" xr:uid="{E6F41CE2-0983-4520-AB43-3DC5CFCE6FEC}"/>
    <cellStyle name="Normal 2 5 2 2 4 2" xfId="5410" xr:uid="{69D9309A-D367-4903-B982-ED57327E8999}"/>
    <cellStyle name="Normal 2 5 2 2 5" xfId="4033" xr:uid="{EEE2D9B7-D360-4B61-801A-AF80C422976D}"/>
    <cellStyle name="Normal 2 5 2 2 6" xfId="3376" xr:uid="{80E0D15E-B4C3-4FF0-AD81-95AA6DD35D99}"/>
    <cellStyle name="Normal 2 5 2 2 7" xfId="3070" xr:uid="{E8C847E8-E327-45BC-ABE7-E206227CB24E}"/>
    <cellStyle name="Normal 2 5 2 2 8" xfId="4730" xr:uid="{0A8A016C-DC8F-4874-A3F4-48129376AD07}"/>
    <cellStyle name="Normal 2 5 2 3" xfId="800" xr:uid="{00000000-0005-0000-0000-000020030000}"/>
    <cellStyle name="Normal 2 5 2 3 2" xfId="1543" xr:uid="{00000000-0005-0000-0000-00001D030000}"/>
    <cellStyle name="Normal 2 5 2 3 2 2" xfId="4040" xr:uid="{67BB1191-9E57-42D9-85C1-9B9663D66A4C}"/>
    <cellStyle name="Normal 2 5 2 3 2 3" xfId="5237" xr:uid="{F605ADDD-6EDE-4318-9208-49A5495D2B0C}"/>
    <cellStyle name="Normal 2 5 2 3 2 4" xfId="3564" xr:uid="{8DF6C47D-91BA-4846-BD94-CD21374BE39C}"/>
    <cellStyle name="Normal 2 5 2 3 3" xfId="4041" xr:uid="{8425CB9C-AD09-44FA-A444-3003647A6277}"/>
    <cellStyle name="Normal 2 5 2 3 3 2" xfId="5411" xr:uid="{9CE13E9C-6227-4253-BE09-786C0F5E83FF}"/>
    <cellStyle name="Normal 2 5 2 3 4" xfId="4039" xr:uid="{06417C4C-DE60-45E3-A0CC-4A638FFF3A1D}"/>
    <cellStyle name="Normal 2 5 2 3 5" xfId="3419" xr:uid="{54F0BA8C-CDCE-4F36-A2C1-E611DE794ED9}"/>
    <cellStyle name="Normal 2 5 2 3 6" xfId="3155" xr:uid="{DE869A7D-A988-4031-A4C9-6D7D3A04AB20}"/>
    <cellStyle name="Normal 2 5 2 3 7" xfId="4779" xr:uid="{0569BC48-63E1-434F-AC82-E735E92B15BB}"/>
    <cellStyle name="Normal 2 5 2 3 8" xfId="1917" xr:uid="{974E2D56-D457-4484-8878-9198C425C61B}"/>
    <cellStyle name="Normal 2 5 2 4" xfId="1918" xr:uid="{9F792B72-6CFA-42D1-93D9-3F3251A5689C}"/>
    <cellStyle name="Normal 2 5 2 4 2" xfId="4042" xr:uid="{76EC95EC-063A-46E6-B253-F28271BCF439}"/>
    <cellStyle name="Normal 2 5 2 4 3" xfId="3561" xr:uid="{6C8999CF-E9BB-45CB-B005-C0EEF5987477}"/>
    <cellStyle name="Normal 2 5 2 4 4" xfId="5098" xr:uid="{7BB856CE-4BFF-460E-96BE-AA846D755EC0}"/>
    <cellStyle name="Normal 2 5 2 5" xfId="4043" xr:uid="{EA4306ED-E9CF-4A12-BE51-196E6E6BAC2F}"/>
    <cellStyle name="Normal 2 5 2 5 2" xfId="5412" xr:uid="{C7D21E32-AD09-47F0-A17E-D8B3BA0F0F95}"/>
    <cellStyle name="Normal 2 5 2 6" xfId="3730" xr:uid="{3A149D4B-3AD7-4A1E-B193-4819F4B86D19}"/>
    <cellStyle name="Normal 2 5 2 7" xfId="3316" xr:uid="{8DCF4387-6B97-4106-AE10-15BB6BBDC6D6}"/>
    <cellStyle name="Normal 2 5 2 8" xfId="3010" xr:uid="{97043F7A-A5B1-4890-AA56-09B39A2D807F}"/>
    <cellStyle name="Normal 2 5 2 9" xfId="4874" xr:uid="{895C0276-3B85-4863-BEDA-1DD86C807F2A}"/>
    <cellStyle name="Normal 2 5 3" xfId="801" xr:uid="{00000000-0005-0000-0000-000021030000}"/>
    <cellStyle name="Normal 2 5 3 2" xfId="1919" xr:uid="{EC29857E-EF76-431D-B0AC-DDAC3DD78756}"/>
    <cellStyle name="Normal 2 5 3 2 2" xfId="1920" xr:uid="{FC414D3B-09D5-4FC2-9FF7-544467C913CD}"/>
    <cellStyle name="Normal 2 5 3 2 2 2" xfId="4045" xr:uid="{CCA216E3-97E2-48A0-8063-68937D229679}"/>
    <cellStyle name="Normal 2 5 3 2 2 3" xfId="5239" xr:uid="{5BAA9A15-CD6C-478D-B259-93BF9FEA1626}"/>
    <cellStyle name="Normal 2 5 3 2 3" xfId="4046" xr:uid="{04C9FF27-5CC1-42BE-A16F-4A91577528C2}"/>
    <cellStyle name="Normal 2 5 3 2 3 2" xfId="5413" xr:uid="{13F5003E-A672-4854-B3B3-4EE96E4E7250}"/>
    <cellStyle name="Normal 2 5 3 2 4" xfId="4044" xr:uid="{9CE715D3-70AC-46D7-9D32-2055590A45BE}"/>
    <cellStyle name="Normal 2 5 3 2 5" xfId="3350" xr:uid="{99EC6701-0E03-4A09-9401-6374E977F093}"/>
    <cellStyle name="Normal 2 5 3 2 6" xfId="3156" xr:uid="{5B0A5970-0E18-4272-A238-08344BC5624E}"/>
    <cellStyle name="Normal 2 5 3 2 7" xfId="4780" xr:uid="{339BE052-D3D6-42BE-9D84-169191DA0EAC}"/>
    <cellStyle name="Normal 2 5 3 3" xfId="1921" xr:uid="{7D4B12BF-FDD4-40E8-95AD-81A378A0325C}"/>
    <cellStyle name="Normal 2 5 3 3 2" xfId="3565" xr:uid="{BE002A4B-8413-4CFD-8108-E1B11432A9FD}"/>
    <cellStyle name="Normal 2 5 3 3 2 2" xfId="4048" xr:uid="{5F3174E6-6B32-4D7B-970B-CCFB5B25BD07}"/>
    <cellStyle name="Normal 2 5 3 3 2 3" xfId="5240" xr:uid="{79F86784-3A70-40FF-B29D-B67927685DE2}"/>
    <cellStyle name="Normal 2 5 3 3 3" xfId="4049" xr:uid="{D9485159-E1C7-4DEC-B913-171DD0C4D90B}"/>
    <cellStyle name="Normal 2 5 3 3 3 2" xfId="5414" xr:uid="{974D2FF5-D673-43B7-8919-49D75E5D4E2A}"/>
    <cellStyle name="Normal 2 5 3 3 4" xfId="4047" xr:uid="{CB82EDC8-418F-45AB-8165-3D1E04A6143A}"/>
    <cellStyle name="Normal 2 5 3 3 5" xfId="3453" xr:uid="{7273D840-C47A-4F51-B92B-D010D1B710E1}"/>
    <cellStyle name="Normal 2 5 3 3 6" xfId="5099" xr:uid="{ED33530D-E34F-40DB-86F8-2648B6D8CC01}"/>
    <cellStyle name="Normal 2 5 3 4" xfId="1922" xr:uid="{4F9E0F14-BE09-4F9B-BB22-96A4C74C79E6}"/>
    <cellStyle name="Normal 2 5 3 4 2" xfId="4050" xr:uid="{73FF77B3-45AA-4FBB-9E92-37E326267BA6}"/>
    <cellStyle name="Normal 2 5 3 4 3" xfId="5238" xr:uid="{65DFC9BA-1264-422C-91EA-B2A1D0A23334}"/>
    <cellStyle name="Normal 2 5 3 5" xfId="4051" xr:uid="{4797177A-5468-4ED6-BA79-1F348E9CFFDC}"/>
    <cellStyle name="Normal 2 5 3 5 2" xfId="5415" xr:uid="{50168D4D-787C-4BDE-9874-BD3FB66FB33A}"/>
    <cellStyle name="Normal 2 5 3 6" xfId="3731" xr:uid="{E45FE81D-7B67-4F09-A573-93D9CE50D9C0}"/>
    <cellStyle name="Normal 2 5 3 7" xfId="3290" xr:uid="{A3A9FA92-795F-4DF0-9788-58F6953FEE94}"/>
    <cellStyle name="Normal 2 5 3 8" xfId="3044" xr:uid="{2775E761-D8EB-4702-B047-C756F807A397}"/>
    <cellStyle name="Normal 2 5 3 9" xfId="4875" xr:uid="{FB927992-5062-4685-8368-3BD972DE97C1}"/>
    <cellStyle name="Normal 2 5 4" xfId="802" xr:uid="{00000000-0005-0000-0000-000022030000}"/>
    <cellStyle name="Normal 2 5 4 2" xfId="1923" xr:uid="{000ED825-D537-46C3-9E3D-CAE1262846E5}"/>
    <cellStyle name="Normal 2 5 4 2 2" xfId="1924" xr:uid="{422F103E-36E1-4AAF-8F3A-F210C3523D68}"/>
    <cellStyle name="Normal 2 5 4 2 2 2" xfId="4053" xr:uid="{E9BF6FA9-634B-4050-A152-06B451970469}"/>
    <cellStyle name="Normal 2 5 4 2 2 3" xfId="5241" xr:uid="{4FB6D8B0-B810-4C7F-B549-6D15B7FD4EF0}"/>
    <cellStyle name="Normal 2 5 4 2 3" xfId="4054" xr:uid="{21B85A57-4DEA-4FCC-8D9D-C792B8D0DAB7}"/>
    <cellStyle name="Normal 2 5 4 2 3 2" xfId="5416" xr:uid="{455CAAFC-C5AE-48BC-AF49-E92CE21F8869}"/>
    <cellStyle name="Normal 2 5 4 2 4" xfId="4052" xr:uid="{125C8C10-36F5-4B4F-A1EC-2DB08AD6E819}"/>
    <cellStyle name="Normal 2 5 4 2 5" xfId="3436" xr:uid="{84D1766A-9236-4B20-854A-3A328274436C}"/>
    <cellStyle name="Normal 2 5 4 2 6" xfId="3157" xr:uid="{3E4DFF7E-BE8A-4BA8-BD2D-7283AE439255}"/>
    <cellStyle name="Normal 2 5 4 2 7" xfId="4781" xr:uid="{234434AB-DADF-437F-9DD9-845398D5D6AA}"/>
    <cellStyle name="Normal 2 5 4 3" xfId="1925" xr:uid="{EFEB1E5B-3F47-47A2-9E35-71BFABB77BCD}"/>
    <cellStyle name="Normal 2 5 4 3 2" xfId="4055" xr:uid="{DB0278A1-32BD-471A-BB9B-74EB1B720DCB}"/>
    <cellStyle name="Normal 2 5 4 3 3" xfId="3566" xr:uid="{E5A51240-6BD9-418F-9CC1-F03A1CF65171}"/>
    <cellStyle name="Normal 2 5 4 3 4" xfId="5100" xr:uid="{42924794-C6A8-4058-8D54-F9795228F6E8}"/>
    <cellStyle name="Normal 2 5 4 4" xfId="1926" xr:uid="{CC9639D8-ACAC-479F-8727-384061CAACAC}"/>
    <cellStyle name="Normal 2 5 4 4 2" xfId="5417" xr:uid="{667887DD-33E3-4904-8045-4BB74C3D101B}"/>
    <cellStyle name="Normal 2 5 4 5" xfId="3732" xr:uid="{2ECABF00-8040-48AC-BA6C-D41CAEB6938A}"/>
    <cellStyle name="Normal 2 5 4 6" xfId="3273" xr:uid="{2684C714-6A08-43CD-A2AC-49844F7C6AD8}"/>
    <cellStyle name="Normal 2 5 4 7" xfId="3027" xr:uid="{58B8E04E-B89A-4DC1-939F-A040EAD91540}"/>
    <cellStyle name="Normal 2 5 4 8" xfId="4876" xr:uid="{1F4E9338-3F11-4D09-9502-FDC5159C8621}"/>
    <cellStyle name="Normal 2 5 5" xfId="803" xr:uid="{00000000-0005-0000-0000-000023030000}"/>
    <cellStyle name="Normal 2 5 5 2" xfId="1927" xr:uid="{CAF4C702-D897-4E16-8D79-89DA169A629F}"/>
    <cellStyle name="Normal 2 5 5 2 2" xfId="1928" xr:uid="{8085ADF1-90EB-4154-95E5-BC36B662BD78}"/>
    <cellStyle name="Normal 2 5 5 2 3" xfId="3567" xr:uid="{73501F75-2B36-4CF5-A3F2-6C47A912E6E3}"/>
    <cellStyle name="Normal 2 5 5 2 4" xfId="5101" xr:uid="{1923648F-29CA-44C7-BE14-E6F25C0D6FEA}"/>
    <cellStyle name="Normal 2 5 5 3" xfId="1929" xr:uid="{F4F96600-A5C3-4A86-AAD4-ABEEF998B118}"/>
    <cellStyle name="Normal 2 5 5 3 2" xfId="5418" xr:uid="{D6C12C24-60DD-48C0-9E44-88981EB3BB27}"/>
    <cellStyle name="Normal 2 5 5 4" xfId="1930" xr:uid="{AB791F9A-A1A2-4FA4-BB44-C8621DE35633}"/>
    <cellStyle name="Normal 2 5 5 5" xfId="3333" xr:uid="{458A043C-789F-488F-91C6-440F17D06EEB}"/>
    <cellStyle name="Normal 2 5 5 6" xfId="3158" xr:uid="{5920AAF7-D759-4BA8-991B-0E3860A4117F}"/>
    <cellStyle name="Normal 2 5 5 7" xfId="4877" xr:uid="{B2B77B0D-D0FD-4ED0-AA05-EA183AB9C8E1}"/>
    <cellStyle name="Normal 2 5 6" xfId="804" xr:uid="{00000000-0005-0000-0000-000024030000}"/>
    <cellStyle name="Normal 2 5 6 2" xfId="1931" xr:uid="{18E6D83A-9BF7-4105-98EF-1AFD758CC344}"/>
    <cellStyle name="Normal 2 5 6 2 2" xfId="1932" xr:uid="{ECA021A0-9887-4126-88AD-EB9697E955F8}"/>
    <cellStyle name="Normal 2 5 6 2 3" xfId="3568" xr:uid="{E2E534F7-B978-4960-8FBF-144A497C4737}"/>
    <cellStyle name="Normal 2 5 6 2 4" xfId="5102" xr:uid="{2D08B127-C318-46B8-A65D-D60E7170BEC7}"/>
    <cellStyle name="Normal 2 5 6 3" xfId="1933" xr:uid="{3319D744-719D-4915-ADE8-9567355C3459}"/>
    <cellStyle name="Normal 2 5 6 3 2" xfId="5419" xr:uid="{8069D45C-F17A-40E9-8FD5-97B4C77ECB02}"/>
    <cellStyle name="Normal 2 5 6 4" xfId="1934" xr:uid="{FE599BC1-E6E0-425E-9A1C-5D822C9E615E}"/>
    <cellStyle name="Normal 2 5 6 5" xfId="3393" xr:uid="{61323ADD-72B2-42E9-8473-1186701AB4A5}"/>
    <cellStyle name="Normal 2 5 6 6" xfId="3159" xr:uid="{E0B9DF82-65C9-47C2-B6D5-5C890C0AB8C9}"/>
    <cellStyle name="Normal 2 5 6 7" xfId="4878" xr:uid="{9C91ABB1-27CD-45EE-A855-5FF483FA5157}"/>
    <cellStyle name="Normal 2 5 7" xfId="805" xr:uid="{00000000-0005-0000-0000-000025030000}"/>
    <cellStyle name="Normal 2 5 7 2" xfId="1935" xr:uid="{23203A4B-B5A5-4E26-B2DC-86CA9266FB74}"/>
    <cellStyle name="Normal 2 5 7 2 2" xfId="3733" xr:uid="{440785C3-8F8D-4938-988C-A51F86882E9D}"/>
    <cellStyle name="Normal 2 5 7 3" xfId="1936" xr:uid="{697879E4-4989-41BE-B34F-CEEC4F29B269}"/>
    <cellStyle name="Normal 2 5 7 4" xfId="3160" xr:uid="{BBF882E9-2E5E-4AA3-9307-88E71B87420A}"/>
    <cellStyle name="Normal 2 5 7 5" xfId="4879" xr:uid="{40676FC4-9260-4F7A-9BAF-CD4B108F0C09}"/>
    <cellStyle name="Normal 2 5 8" xfId="806" xr:uid="{00000000-0005-0000-0000-000026030000}"/>
    <cellStyle name="Normal 2 5 8 2" xfId="1937" xr:uid="{66E7682F-8533-49C5-AA81-2E403CAA3F7F}"/>
    <cellStyle name="Normal 2 5 8 2 2" xfId="3734" xr:uid="{41268E25-70CF-4BBB-A312-8174CABD2E1C}"/>
    <cellStyle name="Normal 2 5 8 3" xfId="1938" xr:uid="{A6A062CE-656D-4CA5-B89A-79011E03F673}"/>
    <cellStyle name="Normal 2 5 8 4" xfId="3161" xr:uid="{17EA078C-A80D-4FBB-9727-4267D399BA3C}"/>
    <cellStyle name="Normal 2 5 8 5" xfId="4880" xr:uid="{190AE244-0AC4-42E5-82D3-B4FFD70197CD}"/>
    <cellStyle name="Normal 2 5 9" xfId="807" xr:uid="{00000000-0005-0000-0000-000027030000}"/>
    <cellStyle name="Normal 2 5 9 2" xfId="4056" xr:uid="{503E8F85-1E83-401D-A84A-543609A7D7AF}"/>
    <cellStyle name="Normal 2 5 9 3" xfId="3560" xr:uid="{3A0AECA5-D192-4762-ACE3-D2A763BA2782}"/>
    <cellStyle name="Normal 2 5 9 4" xfId="3093" xr:uid="{A5052536-6323-4CA8-AE11-9217F3FDF6D8}"/>
    <cellStyle name="Normal 2 5 9 5" xfId="4740" xr:uid="{79FC59FC-DD28-43B9-B847-95B3FD70D151}"/>
    <cellStyle name="Normal 2 6" xfId="808" xr:uid="{00000000-0005-0000-0000-000028030000}"/>
    <cellStyle name="Normal 2 6 2" xfId="1939" xr:uid="{D96D17AE-9109-4C92-9F64-8215F6313AB3}"/>
    <cellStyle name="Normal 2 6 2 2" xfId="1940" xr:uid="{DE13D652-4BC3-4C41-96C8-87807AB25D8F}"/>
    <cellStyle name="Normal 2 6 2 2 2" xfId="3571" xr:uid="{67898808-ED8B-4B7A-B577-D40B7A053683}"/>
    <cellStyle name="Normal 2 6 2 2 2 2" xfId="4059" xr:uid="{834D2B17-9AFB-45D2-B5CC-0AFACC7C27A4}"/>
    <cellStyle name="Normal 2 6 2 2 2 3" xfId="5243" xr:uid="{3A42E024-E64C-435A-8424-6B83458DF299}"/>
    <cellStyle name="Normal 2 6 2 2 3" xfId="4060" xr:uid="{8187A34D-A9D5-4EBF-88E7-E5872922CDE5}"/>
    <cellStyle name="Normal 2 6 2 2 3 2" xfId="5420" xr:uid="{03E3EFC3-87FB-4F21-A9E7-F9359E9B543E}"/>
    <cellStyle name="Normal 2 6 2 2 4" xfId="4058" xr:uid="{DFC19A30-DE04-40C3-91C5-F0AA6F546B3E}"/>
    <cellStyle name="Normal 2 6 2 2 5" xfId="5167" xr:uid="{EFA311F5-E1F0-428F-9C20-2F8035A17E3D}"/>
    <cellStyle name="Normal 2 6 2 3" xfId="3570" xr:uid="{EEAF53C9-8856-41C8-8507-66D5EBADD64E}"/>
    <cellStyle name="Normal 2 6 2 3 2" xfId="4061" xr:uid="{86443072-2188-4970-9130-F63B4DE5FCA6}"/>
    <cellStyle name="Normal 2 6 2 3 3" xfId="5242" xr:uid="{7785BDEF-133A-4678-9A68-5466F7D5139C}"/>
    <cellStyle name="Normal 2 6 2 4" xfId="4062" xr:uid="{62F19594-E5B5-492E-A495-0F1677703E09}"/>
    <cellStyle name="Normal 2 6 2 4 2" xfId="5421" xr:uid="{BA2D038D-0ACF-4994-90AE-71BE04DC159D}"/>
    <cellStyle name="Normal 2 6 2 5" xfId="4057" xr:uid="{5B58BE85-693C-45C7-8D88-41D8FF9666CA}"/>
    <cellStyle name="Normal 2 6 2 6" xfId="3353" xr:uid="{EA192A8A-A4BF-4159-9C5E-C6EFC4220073}"/>
    <cellStyle name="Normal 2 6 2 7" xfId="3047" xr:uid="{EAA649B4-E8D7-4CDC-B604-E0A37E676628}"/>
    <cellStyle name="Normal 2 6 2 8" xfId="4722" xr:uid="{73817755-D8A4-41DF-BC80-6DFB93DFEA19}"/>
    <cellStyle name="Normal 2 6 3" xfId="1941" xr:uid="{0E9D1D2B-86E8-4C8E-B2F5-B76B8EF336C0}"/>
    <cellStyle name="Normal 2 6 3 2" xfId="3572" xr:uid="{861DF877-AE2F-472F-ADFB-F3E6E71FE1D6}"/>
    <cellStyle name="Normal 2 6 3 2 2" xfId="4064" xr:uid="{63401F2B-4D48-4D4B-82D3-8A7D2CBF1FCE}"/>
    <cellStyle name="Normal 2 6 3 2 3" xfId="5244" xr:uid="{1F24433D-97A9-48F0-B466-34C443023CE1}"/>
    <cellStyle name="Normal 2 6 3 3" xfId="4065" xr:uid="{F0F26511-E3D5-4DAD-9F0D-17CD1B65D0D3}"/>
    <cellStyle name="Normal 2 6 3 3 2" xfId="5422" xr:uid="{CE70EA1D-8F6F-4C5F-A7A4-42FF5C721303}"/>
    <cellStyle name="Normal 2 6 3 4" xfId="4063" xr:uid="{BA19AE7C-9F1C-4EC4-A9CD-29CC18F38109}"/>
    <cellStyle name="Normal 2 6 3 5" xfId="3396" xr:uid="{1270D630-BB40-4938-9C92-E6E0701D7659}"/>
    <cellStyle name="Normal 2 6 3 6" xfId="3162" xr:uid="{D314048B-F495-4235-BFC6-9183125E61CB}"/>
    <cellStyle name="Normal 2 6 3 7" xfId="4782" xr:uid="{5C7D6BAA-941F-4FED-9890-BB0577FE499F}"/>
    <cellStyle name="Normal 2 6 4" xfId="1942" xr:uid="{7E265FB3-A3DE-424F-83BC-70F6B139BE45}"/>
    <cellStyle name="Normal 2 6 4 2" xfId="4066" xr:uid="{812C5100-D717-4D8B-A120-736366EA583F}"/>
    <cellStyle name="Normal 2 6 4 3" xfId="3569" xr:uid="{81271E35-C570-4148-9ACC-8CC967D77377}"/>
    <cellStyle name="Normal 2 6 4 4" xfId="5103" xr:uid="{12CA308A-9C7D-4746-A088-CE2EEE9404A9}"/>
    <cellStyle name="Normal 2 6 5" xfId="4067" xr:uid="{F75AE895-8DDE-4641-8CD1-E6818693D28B}"/>
    <cellStyle name="Normal 2 6 5 2" xfId="5423" xr:uid="{39F8A230-56F5-4FDC-AFBF-A8A35B825013}"/>
    <cellStyle name="Normal 2 6 6" xfId="3735" xr:uid="{970349C0-0CB4-4FE2-83DA-FD13C1B1A004}"/>
    <cellStyle name="Normal 2 6 7" xfId="3293" xr:uid="{88085409-740E-42F8-967F-037F9BA4939F}"/>
    <cellStyle name="Normal 2 6 8" xfId="2987" xr:uid="{48E3FC3B-AE48-40A5-A40D-E89A4EFB4D96}"/>
    <cellStyle name="Normal 2 6 9" xfId="4881" xr:uid="{79308DF4-E05B-407F-A62F-76CAF11A2D39}"/>
    <cellStyle name="Normal 2 7" xfId="809" xr:uid="{00000000-0005-0000-0000-000029030000}"/>
    <cellStyle name="Normal 2 7 2" xfId="1943" xr:uid="{8D7F1178-C798-4529-858B-24142AACB5C5}"/>
    <cellStyle name="Normal 2 7 2 2" xfId="1944" xr:uid="{1EDA9487-9720-47A7-9CE2-EA9B889CC107}"/>
    <cellStyle name="Normal 2 7 2 2 2" xfId="3575" xr:uid="{92FFF567-9FCB-49DD-9574-085B2BDF1247}"/>
    <cellStyle name="Normal 2 7 2 2 2 2" xfId="4070" xr:uid="{061A9A13-B859-4367-B255-F016E61F01B7}"/>
    <cellStyle name="Normal 2 7 2 2 2 3" xfId="5246" xr:uid="{4E060CF1-9669-4489-BFA0-52E6F440AF33}"/>
    <cellStyle name="Normal 2 7 2 2 3" xfId="4071" xr:uid="{B68C25C5-B262-42A5-839B-994B04314099}"/>
    <cellStyle name="Normal 2 7 2 2 3 2" xfId="5424" xr:uid="{50379EC4-5F94-4EC3-8833-063132F072F1}"/>
    <cellStyle name="Normal 2 7 2 2 4" xfId="4069" xr:uid="{49CB30DD-F4CA-4E38-BAAE-C169F8E46489}"/>
    <cellStyle name="Normal 2 7 2 2 5" xfId="5169" xr:uid="{5039CBCD-8DD3-4270-8DD5-A5383825BD26}"/>
    <cellStyle name="Normal 2 7 2 3" xfId="3574" xr:uid="{52351A4E-1237-474D-854D-51B63E01C2DB}"/>
    <cellStyle name="Normal 2 7 2 3 2" xfId="4072" xr:uid="{EB66718C-2E16-4841-B5ED-E2CE8B4AD45A}"/>
    <cellStyle name="Normal 2 7 2 3 3" xfId="5245" xr:uid="{AE426C6F-F520-4EB8-B3EF-F66A3E363EF2}"/>
    <cellStyle name="Normal 2 7 2 4" xfId="4073" xr:uid="{5BD330BA-FA2B-47B9-97E3-60CAA47E7002}"/>
    <cellStyle name="Normal 2 7 2 4 2" xfId="5425" xr:uid="{86B88ABA-84E2-4410-9DD7-4C24D1930517}"/>
    <cellStyle name="Normal 2 7 2 5" xfId="4068" xr:uid="{70459266-805E-4581-93AF-A304E2D06E4D}"/>
    <cellStyle name="Normal 2 7 2 6" xfId="3368" xr:uid="{1025E718-8B70-4479-B3DB-0CE7FE9BB26B}"/>
    <cellStyle name="Normal 2 7 2 7" xfId="3062" xr:uid="{FA44701C-3CCB-4058-8405-3FA1648FD2FA}"/>
    <cellStyle name="Normal 2 7 2 8" xfId="4724" xr:uid="{161D75FA-10B0-498E-B817-3781D007DFC4}"/>
    <cellStyle name="Normal 2 7 3" xfId="1945" xr:uid="{07450539-1807-48F2-BE60-311C57F8171A}"/>
    <cellStyle name="Normal 2 7 3 2" xfId="3576" xr:uid="{37D2B979-372E-4EBB-8A9D-304E9E5A83E1}"/>
    <cellStyle name="Normal 2 7 3 2 2" xfId="4075" xr:uid="{5C96E70D-4E5C-4B02-8A0C-A03E571D6BAE}"/>
    <cellStyle name="Normal 2 7 3 2 3" xfId="5247" xr:uid="{C41B19B5-B105-42E8-A43C-59B7FCF20C79}"/>
    <cellStyle name="Normal 2 7 3 3" xfId="4076" xr:uid="{B02E7067-35A7-49FE-AF87-CA0CB433BE66}"/>
    <cellStyle name="Normal 2 7 3 3 2" xfId="5426" xr:uid="{DDBC82DB-5E8B-44B6-84B4-830965D7B7A6}"/>
    <cellStyle name="Normal 2 7 3 4" xfId="4074" xr:uid="{5781B42B-3E85-4AF8-8B11-BE77179B2865}"/>
    <cellStyle name="Normal 2 7 3 5" xfId="3411" xr:uid="{5D6EA574-CB5D-443F-AEF3-F8A231FFB182}"/>
    <cellStyle name="Normal 2 7 3 6" xfId="3163" xr:uid="{911EFAD3-918C-4D39-9B52-68FE28CCB949}"/>
    <cellStyle name="Normal 2 7 3 7" xfId="4783" xr:uid="{8C5ABBDA-080B-4765-AA8B-F6288228514E}"/>
    <cellStyle name="Normal 2 7 4" xfId="1946" xr:uid="{352B1526-135A-445B-9B74-71068281FF0B}"/>
    <cellStyle name="Normal 2 7 4 2" xfId="4077" xr:uid="{BADDD06D-276B-4436-BB1D-A3515C6A5EE2}"/>
    <cellStyle name="Normal 2 7 4 3" xfId="3573" xr:uid="{8540E058-86C2-41DF-B9A8-DDBED56301C2}"/>
    <cellStyle name="Normal 2 7 4 4" xfId="5104" xr:uid="{32317A81-4F1C-44DD-9F14-C1E9C3E24ED2}"/>
    <cellStyle name="Normal 2 7 5" xfId="4078" xr:uid="{DD9FCF8C-CCF2-4468-AF4E-6BEF792D2A0B}"/>
    <cellStyle name="Normal 2 7 5 2" xfId="5427" xr:uid="{9FB3A8E9-C50A-4BAB-B978-BD511A131B8D}"/>
    <cellStyle name="Normal 2 7 6" xfId="3736" xr:uid="{17B5D4F0-18DE-4CA2-B4AC-C87A6B67C8BB}"/>
    <cellStyle name="Normal 2 7 7" xfId="3308" xr:uid="{E540EFA3-E6EE-434A-8D98-43DD57685467}"/>
    <cellStyle name="Normal 2 7 8" xfId="3002" xr:uid="{35674001-62E5-4A84-9D5E-5288F5C4EBF7}"/>
    <cellStyle name="Normal 2 7 9" xfId="4882" xr:uid="{F61B546C-7A11-4EF1-B515-6DF03044387B}"/>
    <cellStyle name="Normal 2 8" xfId="810" xr:uid="{00000000-0005-0000-0000-00002A030000}"/>
    <cellStyle name="Normal 2 8 2" xfId="1947" xr:uid="{B68D5A8C-F334-4E9B-BA56-1BD039C565F8}"/>
    <cellStyle name="Normal 2 8 2 2" xfId="1948" xr:uid="{EC7CA078-3D1D-4D54-BDEC-E795CB6C11CF}"/>
    <cellStyle name="Normal 2 8 2 2 2" xfId="4080" xr:uid="{CF99C908-6A50-44FD-AA1B-E43FADEB01A1}"/>
    <cellStyle name="Normal 2 8 2 2 3" xfId="5249" xr:uid="{8AD8ECB4-73F4-4D9E-8711-681E1CDA094B}"/>
    <cellStyle name="Normal 2 8 2 3" xfId="4081" xr:uid="{80A37B96-1283-4E9E-847A-0ACCFA0DFD1A}"/>
    <cellStyle name="Normal 2 8 2 3 2" xfId="5428" xr:uid="{FAD5334B-340A-4476-8CF2-31988EC34D3D}"/>
    <cellStyle name="Normal 2 8 2 4" xfId="4079" xr:uid="{09B737AE-8D92-4B96-ADB8-90C04A37CAED}"/>
    <cellStyle name="Normal 2 8 2 5" xfId="3342" xr:uid="{61D87419-AD15-42AD-92C5-2707FD1A1EAA}"/>
    <cellStyle name="Normal 2 8 2 6" xfId="3164" xr:uid="{C96B1001-7E95-4AD5-961C-0E13378DDD99}"/>
    <cellStyle name="Normal 2 8 2 7" xfId="4784" xr:uid="{2C15E5BB-E2B3-421C-8C6F-90576FD4715F}"/>
    <cellStyle name="Normal 2 8 3" xfId="1949" xr:uid="{F4E0CD4E-75AE-4C26-A424-18CC0DAA4739}"/>
    <cellStyle name="Normal 2 8 3 2" xfId="3577" xr:uid="{F6F80ACD-BBCE-4273-BF9D-F4669660934A}"/>
    <cellStyle name="Normal 2 8 3 2 2" xfId="4083" xr:uid="{AB2BEC02-12FA-4B97-8D2C-0B5753A1C2EA}"/>
    <cellStyle name="Normal 2 8 3 2 3" xfId="5250" xr:uid="{F4C61405-9C05-4CFD-BB8A-FEEA8CCF8E4E}"/>
    <cellStyle name="Normal 2 8 3 3" xfId="4084" xr:uid="{FA838C39-81C9-41EC-BC49-C1999A2436F1}"/>
    <cellStyle name="Normal 2 8 3 3 2" xfId="5429" xr:uid="{77674616-A788-420B-885A-D54744CF7EF5}"/>
    <cellStyle name="Normal 2 8 3 4" xfId="4082" xr:uid="{979EE95D-96BA-4D68-9963-851843B6E6F4}"/>
    <cellStyle name="Normal 2 8 3 5" xfId="3445" xr:uid="{2CAF03DA-CA7E-4076-B6E0-69BC83ABF7C9}"/>
    <cellStyle name="Normal 2 8 3 6" xfId="5105" xr:uid="{2F34D701-8546-4835-9A43-E2864BB8A0F9}"/>
    <cellStyle name="Normal 2 8 4" xfId="1950" xr:uid="{854EDEBE-C37A-4DB8-88B6-3F48576ADE15}"/>
    <cellStyle name="Normal 2 8 4 2" xfId="4085" xr:uid="{563B16E4-1280-4532-9A67-572000D32451}"/>
    <cellStyle name="Normal 2 8 4 3" xfId="5248" xr:uid="{ED52C004-B1E4-4503-A5AA-5CBAD39C2C17}"/>
    <cellStyle name="Normal 2 8 5" xfId="4086" xr:uid="{7F236C9E-DCD1-40FA-BFF6-2AAD509CBE1C}"/>
    <cellStyle name="Normal 2 8 5 2" xfId="5430" xr:uid="{8A077B5F-48BC-4851-A170-549DC16991FE}"/>
    <cellStyle name="Normal 2 8 6" xfId="3737" xr:uid="{9E2FF9C8-4CC3-4F29-AC81-2D377C78DEEF}"/>
    <cellStyle name="Normal 2 8 7" xfId="3282" xr:uid="{F88BAAA7-F318-402B-A5D5-BA916CF9544C}"/>
    <cellStyle name="Normal 2 8 8" xfId="3036" xr:uid="{7103D674-BD8F-442D-B1E2-56E8B2493E8D}"/>
    <cellStyle name="Normal 2 8 9" xfId="4883" xr:uid="{FA645CE5-439A-44A6-B121-F81903CF67C1}"/>
    <cellStyle name="Normal 2 9" xfId="811" xr:uid="{00000000-0005-0000-0000-00002B030000}"/>
    <cellStyle name="Normal 2 9 2" xfId="1951" xr:uid="{35E394B0-24FA-4B8C-A081-011BDBD5EB74}"/>
    <cellStyle name="Normal 2 9 2 2" xfId="1952" xr:uid="{BBAF9277-FB3C-4666-AA9F-AC7E7FC0725F}"/>
    <cellStyle name="Normal 2 9 2 2 2" xfId="4088" xr:uid="{A1EBA8BD-F591-4287-9013-CE80263453C9}"/>
    <cellStyle name="Normal 2 9 2 2 3" xfId="5251" xr:uid="{86FA7126-673B-4918-AB69-A35FC81CCFFE}"/>
    <cellStyle name="Normal 2 9 2 3" xfId="4089" xr:uid="{30857860-7CCA-46FA-A483-57B88C1C5BE0}"/>
    <cellStyle name="Normal 2 9 2 3 2" xfId="5431" xr:uid="{8DF9D563-FF54-477A-BC29-512A7D951C24}"/>
    <cellStyle name="Normal 2 9 2 4" xfId="4087" xr:uid="{932396BD-8D2E-4F04-8F3D-509E1AF4FBD8}"/>
    <cellStyle name="Normal 2 9 2 5" xfId="3428" xr:uid="{857EE2E0-7385-478F-A5D5-D0A2BC3B53A4}"/>
    <cellStyle name="Normal 2 9 2 6" xfId="3165" xr:uid="{FAE083F6-6FE8-4921-B753-F581075752B0}"/>
    <cellStyle name="Normal 2 9 2 7" xfId="4786" xr:uid="{066A2560-21F0-44C2-B98E-C1FE535C6CC5}"/>
    <cellStyle name="Normal 2 9 3" xfId="1953" xr:uid="{7517C922-FC0C-452C-8624-8FB695F9A2A8}"/>
    <cellStyle name="Normal 2 9 3 2" xfId="4090" xr:uid="{D853819B-A95D-4EB6-A9C4-80827D08F12C}"/>
    <cellStyle name="Normal 2 9 3 3" xfId="3578" xr:uid="{5527C335-0F5D-4F31-A970-A99C24F230A3}"/>
    <cellStyle name="Normal 2 9 3 4" xfId="5106" xr:uid="{381A3229-DFEA-47D3-B474-7CF601EB5CFA}"/>
    <cellStyle name="Normal 2 9 4" xfId="1954" xr:uid="{0EE5CEA8-F7BF-4BED-B59E-DF90C8674D13}"/>
    <cellStyle name="Normal 2 9 4 2" xfId="5432" xr:uid="{9B6D6C66-D1FF-4C94-98B3-0BA3E645610D}"/>
    <cellStyle name="Normal 2 9 5" xfId="3738" xr:uid="{E4F66E73-6AC5-4F48-84D0-3E5E13A0B2D8}"/>
    <cellStyle name="Normal 2 9 6" xfId="3265" xr:uid="{8C54C085-57F0-48F5-852F-684ED97A44C2}"/>
    <cellStyle name="Normal 2 9 7" xfId="3019" xr:uid="{A345BA68-EFF7-4BFB-9125-A198501D0841}"/>
    <cellStyle name="Normal 2 9 8" xfId="4884" xr:uid="{BF9EDCFD-22E7-49AE-A751-44FF8FE36366}"/>
    <cellStyle name="Normal 3" xfId="812" xr:uid="{00000000-0005-0000-0000-00002C030000}"/>
    <cellStyle name="Normal 3 2" xfId="813" xr:uid="{00000000-0005-0000-0000-00002D030000}"/>
    <cellStyle name="Normal 3 2 2" xfId="814" xr:uid="{00000000-0005-0000-0000-00002E030000}"/>
    <cellStyle name="Normal 3 2 2 2" xfId="815" xr:uid="{00000000-0005-0000-0000-00002F030000}"/>
    <cellStyle name="Normal 3 2 2 2 2" xfId="816" xr:uid="{00000000-0005-0000-0000-000030030000}"/>
    <cellStyle name="Normal 3 2 2 2 3" xfId="817" xr:uid="{00000000-0005-0000-0000-000031030000}"/>
    <cellStyle name="Normal 3 2 2 2 3 2" xfId="1545" xr:uid="{00000000-0005-0000-0000-00002E030000}"/>
    <cellStyle name="Normal 3 2 2 3" xfId="818" xr:uid="{00000000-0005-0000-0000-000032030000}"/>
    <cellStyle name="Normal 3 2 2 3 2" xfId="1955" xr:uid="{7A306FD3-4C0A-402B-9A4B-656C430C1D25}"/>
    <cellStyle name="Normal 3 2 2 4" xfId="819" xr:uid="{00000000-0005-0000-0000-000033030000}"/>
    <cellStyle name="Normal 3 2 2 4 2" xfId="1544" xr:uid="{00000000-0005-0000-0000-000030030000}"/>
    <cellStyle name="Normal 3 2 2 4 3" xfId="4532" xr:uid="{95E98FA7-0DB6-4103-884D-5B6DEB597C31}"/>
    <cellStyle name="Normal 3 2 2 4 3 2" xfId="5624" xr:uid="{015C80F1-89D4-4C76-AF4A-6CEEDF40C3DE}"/>
    <cellStyle name="Normal 3 2 3" xfId="820" xr:uid="{00000000-0005-0000-0000-000034030000}"/>
    <cellStyle name="Normal 3 2 3 2" xfId="821" xr:uid="{00000000-0005-0000-0000-000035030000}"/>
    <cellStyle name="Normal 3 2 3 2 2" xfId="822" xr:uid="{00000000-0005-0000-0000-000036030000}"/>
    <cellStyle name="Normal 3 2 3 2 3" xfId="823" xr:uid="{00000000-0005-0000-0000-000037030000}"/>
    <cellStyle name="Normal 3 2 3 2 3 2" xfId="1546" xr:uid="{00000000-0005-0000-0000-000034030000}"/>
    <cellStyle name="Normal 3 2 3 3" xfId="824" xr:uid="{00000000-0005-0000-0000-000038030000}"/>
    <cellStyle name="Normal 3 2 3 3 2" xfId="825" xr:uid="{00000000-0005-0000-0000-000039030000}"/>
    <cellStyle name="Normal 3 2 3 3 2 2" xfId="826" xr:uid="{00000000-0005-0000-0000-00003A030000}"/>
    <cellStyle name="Normal 3 2 3 3 2 3" xfId="827" xr:uid="{00000000-0005-0000-0000-00003B030000}"/>
    <cellStyle name="Normal 3 2 3 3 2 3 2" xfId="828" xr:uid="{00000000-0005-0000-0000-00003C030000}"/>
    <cellStyle name="Normal 3 2 3 3 2 3 2 2" xfId="1956" xr:uid="{3E5C3261-B0EA-4C95-A7FB-66386760947E}"/>
    <cellStyle name="Normal 3 2 3 3 2 3 2 3" xfId="1957" xr:uid="{BB98345E-1EDD-4019-9DA6-10F73E4A4ED8}"/>
    <cellStyle name="Normal 3 2 3 3 2 3 2 3 2" xfId="2815" xr:uid="{0BEFF377-3292-4F23-8182-A74C3F973608}"/>
    <cellStyle name="Normal 3 2 3 3 2 3 2 3 3" xfId="4533" xr:uid="{ED80329E-EF19-42E5-8805-1DE06CD608C5}"/>
    <cellStyle name="Normal 3 2 3 3 2 3 2 3 3 2" xfId="4601" xr:uid="{00C27B2F-63E0-42CF-8DB3-49605D320590}"/>
    <cellStyle name="Normal 3 2 3 3 2 3 3" xfId="1958" xr:uid="{96F0CA79-52AF-4B59-9578-11D8321AE65E}"/>
    <cellStyle name="Normal 3 2 3 3 2 3 4" xfId="3740" xr:uid="{4CE86059-E8EB-48FF-A4BB-22BCAAF14997}"/>
    <cellStyle name="Normal 3 2 3 3 2 3 5" xfId="2915" xr:uid="{B5B16610-7547-4E75-BA45-3C7FCF737926}"/>
    <cellStyle name="Normal 3 2 3 3 2 3 5 2" xfId="5579" xr:uid="{FF00B8B6-1487-4760-A870-E610312239EB}"/>
    <cellStyle name="Normal 3 2 3 3 2 3 6" xfId="4887" xr:uid="{8D2AE2BD-2AC1-458A-A765-E2C525EEF42C}"/>
    <cellStyle name="Normal 3 2 3 3 2 3 6 2" xfId="4605" xr:uid="{21EA3168-41A1-4D97-B1E5-26B8A3265996}"/>
    <cellStyle name="Normal 3 2 3 3 2 4" xfId="1959" xr:uid="{556A9366-C539-4B4C-8391-9CA266202306}"/>
    <cellStyle name="Normal 3 2 3 3 2 4 2" xfId="3739" xr:uid="{BC1C73A1-F6B4-4D84-AF9F-531BE9F7C38D}"/>
    <cellStyle name="Normal 3 2 3 3 2 5" xfId="2914" xr:uid="{E4F436A6-A578-4374-9A6C-FB389E7A8D5C}"/>
    <cellStyle name="Normal 3 2 3 3 2 5 2" xfId="5596" xr:uid="{1ADCEC23-35CD-40BF-9AB3-8C9FD29D785E}"/>
    <cellStyle name="Normal 3 2 3 3 2 6" xfId="4886" xr:uid="{8CB92256-E998-449A-B76C-771F7B647D6A}"/>
    <cellStyle name="Normal 3 2 3 3 2 6 2" xfId="4666" xr:uid="{42257060-30E7-46C6-9EDA-D3A2FDF76648}"/>
    <cellStyle name="Normal 3 2 3 3 3" xfId="829" xr:uid="{00000000-0005-0000-0000-00003D030000}"/>
    <cellStyle name="Normal 3 2 3 3 4" xfId="830" xr:uid="{00000000-0005-0000-0000-00003E030000}"/>
    <cellStyle name="Normal 3 2 3 3 4 2" xfId="831" xr:uid="{00000000-0005-0000-0000-00003F030000}"/>
    <cellStyle name="Normal 3 2 3 3 4 2 2" xfId="832" xr:uid="{00000000-0005-0000-0000-000040030000}"/>
    <cellStyle name="Normal 3 2 3 3 4 2 2 2" xfId="1960" xr:uid="{3F1278D3-9D8A-42AA-A725-FE808AC1CFDA}"/>
    <cellStyle name="Normal 3 2 3 3 4 2 2 2 2" xfId="2816" xr:uid="{E8B6EC62-DB4B-4758-B5B4-FBFD10FD45B9}"/>
    <cellStyle name="Normal 3 2 3 3 4 2 2 2 3" xfId="4534" xr:uid="{9B86B30F-73EE-42B7-B8BB-A75E098FDF79}"/>
    <cellStyle name="Normal 3 2 3 3 4 2 2 2 3 2" xfId="4677" xr:uid="{F9339F53-B231-40E0-9FBB-FDC605FBF73C}"/>
    <cellStyle name="Normal 3 2 3 3 4 2 2 3" xfId="2817" xr:uid="{16EFE470-4B3B-4D74-9598-90FC06CA3067}"/>
    <cellStyle name="Normal 3 2 3 3 4 2 3" xfId="833" xr:uid="{00000000-0005-0000-0000-000041030000}"/>
    <cellStyle name="Normal 3 2 3 3 4 2 3 2" xfId="1962" xr:uid="{2D6EBA23-FB0B-4D32-8506-84349653E26F}"/>
    <cellStyle name="Normal 3 2 3 3 4 2 3 3" xfId="1963" xr:uid="{0FEE5F7F-3873-4D51-B182-B64D919C1FAE}"/>
    <cellStyle name="Normal 3 2 3 3 4 2 3 4" xfId="2917" xr:uid="{088345D9-72B7-494E-B063-AD9F966B8475}"/>
    <cellStyle name="Normal 3 2 3 3 4 2 3 4 2" xfId="4618" xr:uid="{003A879A-5C02-42D0-B082-6F3DD62E57F8}"/>
    <cellStyle name="Normal 3 2 3 3 4 2 3 5" xfId="1961" xr:uid="{25ADEB70-1B78-4AA8-9DC0-74951A0000A4}"/>
    <cellStyle name="Normal 3 2 3 3 4 3" xfId="1964" xr:uid="{33B212C9-2120-496C-B8D8-61A69B9B5CCE}"/>
    <cellStyle name="Normal 3 2 3 3 4 4" xfId="3741" xr:uid="{032F0834-9C7D-448B-A93C-118BA834BDCA}"/>
    <cellStyle name="Normal 3 2 3 3 4 5" xfId="2916" xr:uid="{203AB02A-E0F3-4436-B4C1-86077A36A312}"/>
    <cellStyle name="Normal 3 2 3 3 4 5 2" xfId="4738" xr:uid="{E2EA098A-691C-4EAE-9615-6C74D3BD3F7B}"/>
    <cellStyle name="Normal 3 2 3 3 4 6" xfId="4888" xr:uid="{88ABE69C-37DA-43FD-A117-DBD6994E6EB9}"/>
    <cellStyle name="Normal 3 2 3 3 4 6 2" xfId="4678" xr:uid="{DCEC79B5-9443-4F7A-9418-BC26A42B2306}"/>
    <cellStyle name="Normal 3 2 3 3 5" xfId="1965" xr:uid="{C1033F28-936D-4700-84DB-76AD2E0844C1}"/>
    <cellStyle name="Normal 3 2 3 3 5 2" xfId="1966" xr:uid="{CCA67709-6FA8-4E68-AEBA-BC450B696368}"/>
    <cellStyle name="Normal 3 2 3 3 5 3" xfId="4535" xr:uid="{5636EC09-F6FE-48DA-BDC4-660296F2D194}"/>
    <cellStyle name="Normal 3 2 3 3 5 3 2" xfId="4691" xr:uid="{A333FAA2-BFA3-4710-9960-3643E2330196}"/>
    <cellStyle name="Normal 3 2 3 4" xfId="834" xr:uid="{00000000-0005-0000-0000-000042030000}"/>
    <cellStyle name="Normal 3 2 3 4 2" xfId="835" xr:uid="{00000000-0005-0000-0000-000043030000}"/>
    <cellStyle name="Normal 3 2 3 4 3" xfId="836" xr:uid="{00000000-0005-0000-0000-000044030000}"/>
    <cellStyle name="Normal 3 2 3 4 3 2" xfId="837" xr:uid="{00000000-0005-0000-0000-000045030000}"/>
    <cellStyle name="Normal 3 2 3 4 3 2 2" xfId="1967" xr:uid="{2E429229-7491-4E16-9B77-D620116B403D}"/>
    <cellStyle name="Normal 3 2 3 4 3 2 3" xfId="1968" xr:uid="{D8041A87-07BE-4D58-95F0-EB5C335CE0FA}"/>
    <cellStyle name="Normal 3 2 3 4 3 2 3 2" xfId="2818" xr:uid="{6BB0A7B1-4BDF-4F3B-9140-5665C66C22A2}"/>
    <cellStyle name="Normal 3 2 3 4 3 2 3 3" xfId="4536" xr:uid="{472ABDBE-CAD2-4E9C-A410-E834528EB275}"/>
    <cellStyle name="Normal 3 2 3 4 3 2 3 3 2" xfId="4673" xr:uid="{12576215-51A7-445E-9E6E-3B519848F43C}"/>
    <cellStyle name="Normal 3 2 3 4 3 3" xfId="1969" xr:uid="{49A1F0B4-26CF-47AF-A04B-54AF0CB241AD}"/>
    <cellStyle name="Normal 3 2 3 4 3 4" xfId="3742" xr:uid="{06C22888-7A18-48EB-83B1-6E0E0D34401C}"/>
    <cellStyle name="Normal 3 2 3 4 3 5" xfId="2919" xr:uid="{00DFA477-7B83-427F-B461-CC8D11284829}"/>
    <cellStyle name="Normal 3 2 3 4 3 5 2" xfId="5601" xr:uid="{6010B0E8-4A49-4DEE-BB56-38E36AA34E79}"/>
    <cellStyle name="Normal 3 2 3 4 3 6" xfId="4890" xr:uid="{640430AE-7F39-42DC-97F9-0FBFC8C950EB}"/>
    <cellStyle name="Normal 3 2 3 4 3 6 2" xfId="4686" xr:uid="{0BC04CE3-E93B-4CB1-B16D-C92D0DDA7953}"/>
    <cellStyle name="Normal 3 2 3 4 4" xfId="1970" xr:uid="{12E98871-B698-499F-9775-8F4822B39DD7}"/>
    <cellStyle name="Normal 3 2 3 4 4 2" xfId="2819" xr:uid="{E8E87449-CD90-4CEE-B428-4A0892D8C974}"/>
    <cellStyle name="Normal 3 2 3 4 4 3" xfId="4537" xr:uid="{622DE6E8-6398-4602-AA21-07F10CD86B56}"/>
    <cellStyle name="Normal 3 2 3 4 4 3 2" xfId="4633" xr:uid="{BD5609CE-6C4A-451B-9626-3BBAF2684568}"/>
    <cellStyle name="Normal 3 2 3 4 5" xfId="2918" xr:uid="{425C73D2-43DB-4CE2-AEDC-E8D41451A28C}"/>
    <cellStyle name="Normal 3 2 3 4 5 2" xfId="4708" xr:uid="{DB555609-EF41-409F-B8B3-4CEE8CF0AC48}"/>
    <cellStyle name="Normal 3 2 3 4 6" xfId="4889" xr:uid="{EABF975A-2B57-4097-AD71-8A8BA8F6706F}"/>
    <cellStyle name="Normal 3 2 3 4 6 2" xfId="4651" xr:uid="{DD88CCF7-1538-49F8-823E-7CE2FB7BAE63}"/>
    <cellStyle name="Normal 3 2 3 5" xfId="838" xr:uid="{00000000-0005-0000-0000-000046030000}"/>
    <cellStyle name="Normal 3 2 3 5 2" xfId="4640" xr:uid="{3A99B624-3379-4149-A5B7-9CB09450118C}"/>
    <cellStyle name="Normal 3 2 4" xfId="839" xr:uid="{00000000-0005-0000-0000-000047030000}"/>
    <cellStyle name="Normal 3 2 4 2" xfId="840" xr:uid="{00000000-0005-0000-0000-000048030000}"/>
    <cellStyle name="Normal 3 2 4 3" xfId="841" xr:uid="{00000000-0005-0000-0000-000049030000}"/>
    <cellStyle name="Normal 3 2 4 3 2" xfId="842" xr:uid="{00000000-0005-0000-0000-00004A030000}"/>
    <cellStyle name="Normal 3 2 4 3 2 2" xfId="1971" xr:uid="{9BC25397-C59F-4EAB-BD00-148AB107E316}"/>
    <cellStyle name="Normal 3 2 4 3 2 3" xfId="1972" xr:uid="{902EDC5B-74B4-4D4E-B255-03864BB4A3E4}"/>
    <cellStyle name="Normal 3 2 4 3 2 3 2" xfId="2820" xr:uid="{152D5E88-0ACC-4A60-9CB9-3C4EFBCE1D87}"/>
    <cellStyle name="Normal 3 2 4 3 2 3 3" xfId="4538" xr:uid="{32304A54-BDE9-41D6-BFFF-DD24043770FD}"/>
    <cellStyle name="Normal 3 2 4 3 2 3 3 2" xfId="4603" xr:uid="{852C3D14-0EBC-4EB1-AA3E-FFD98CABF06C}"/>
    <cellStyle name="Normal 3 2 4 3 3" xfId="1973" xr:uid="{8C0597FD-182A-44B9-A9CC-3396DE7DCAA4}"/>
    <cellStyle name="Normal 3 2 4 3 4" xfId="3744" xr:uid="{829F3424-7C61-4A55-A2CB-B60DE317F13B}"/>
    <cellStyle name="Normal 3 2 4 3 5" xfId="2921" xr:uid="{6B57D9A1-C74F-417C-8C6E-0D1E2FF16A01}"/>
    <cellStyle name="Normal 3 2 4 3 5 2" xfId="5616" xr:uid="{9C53132D-4ED3-43FC-A2AC-21D5083D932B}"/>
    <cellStyle name="Normal 3 2 4 3 6" xfId="4893" xr:uid="{ACC1A6D7-6B49-40B9-9F2F-56BD3991241F}"/>
    <cellStyle name="Normal 3 2 4 3 6 2" xfId="4690" xr:uid="{17C4FF76-A1B9-4266-B148-6F00BD2A5FB1}"/>
    <cellStyle name="Normal 3 2 4 4" xfId="3743" xr:uid="{78647494-A60C-476F-8161-B5CCFD0B0313}"/>
    <cellStyle name="Normal 3 2 4 5" xfId="2920" xr:uid="{0EA25E98-5E33-41DE-B1B2-D74F07DEBD5F}"/>
    <cellStyle name="Normal 3 2 4 5 2" xfId="5575" xr:uid="{A5F44122-1839-4433-BB39-73731D66DB61}"/>
    <cellStyle name="Normal 3 2 4 6" xfId="4892" xr:uid="{3F5462C0-5334-4502-B833-F62E3613E3C8}"/>
    <cellStyle name="Normal 3 2 4 6 2" xfId="5637" xr:uid="{1AAD013A-FFFD-4C78-AF2A-6F819F0B4904}"/>
    <cellStyle name="Normal 3 2 5" xfId="843" xr:uid="{00000000-0005-0000-0000-00004B030000}"/>
    <cellStyle name="Normal 3 3" xfId="844" xr:uid="{00000000-0005-0000-0000-00004C030000}"/>
    <cellStyle name="Normal 3 3 2" xfId="845" xr:uid="{00000000-0005-0000-0000-00004D030000}"/>
    <cellStyle name="Normal 3 3 2 2" xfId="1548" xr:uid="{00000000-0005-0000-0000-000038030000}"/>
    <cellStyle name="Normal 3 3 3" xfId="846" xr:uid="{00000000-0005-0000-0000-00004E030000}"/>
    <cellStyle name="Normal 3 3 4" xfId="847" xr:uid="{00000000-0005-0000-0000-00004F030000}"/>
    <cellStyle name="Normal 3 3 4 2" xfId="1547" xr:uid="{00000000-0005-0000-0000-00003A030000}"/>
    <cellStyle name="Normal 4" xfId="848" xr:uid="{00000000-0005-0000-0000-000050030000}"/>
    <cellStyle name="Normal 4 10" xfId="849" xr:uid="{00000000-0005-0000-0000-000051030000}"/>
    <cellStyle name="Normal 4 10 2" xfId="1974" xr:uid="{48B1F6A6-2FCF-46E7-A7B4-C6A456611253}"/>
    <cellStyle name="Normal 4 10 2 2" xfId="1975" xr:uid="{288E4BC9-D63E-4DBA-AD69-63C8919210D7}"/>
    <cellStyle name="Normal 4 10 2 3" xfId="3580" xr:uid="{3095710E-9C92-4861-B97B-2C51D1AB510C}"/>
    <cellStyle name="Normal 4 10 2 4" xfId="5107" xr:uid="{53899962-AC4B-45C4-BA7C-2BED13DB085F}"/>
    <cellStyle name="Normal 4 10 3" xfId="1976" xr:uid="{166CC35D-8F9A-47DB-8DC9-5BA4E12DB26A}"/>
    <cellStyle name="Normal 4 10 3 2" xfId="5433" xr:uid="{C07A34D3-A802-4DFF-9996-CF3A049DF6BD}"/>
    <cellStyle name="Normal 4 10 4" xfId="1977" xr:uid="{CECAE66E-01C1-4D83-9121-BC80DC799734}"/>
    <cellStyle name="Normal 4 10 5" xfId="3387" xr:uid="{87032996-165E-4BB8-9673-88764CC2E310}"/>
    <cellStyle name="Normal 4 10 6" xfId="3166" xr:uid="{606455FC-0167-465F-BD93-B56A351D0B17}"/>
    <cellStyle name="Normal 4 10 7" xfId="4895" xr:uid="{EBB94242-5F55-4872-930C-AFEBD15E3E7F}"/>
    <cellStyle name="Normal 4 11" xfId="850" xr:uid="{00000000-0005-0000-0000-000052030000}"/>
    <cellStyle name="Normal 4 11 2" xfId="1978" xr:uid="{21CBAB48-BCF5-427B-8FEE-5E2A09655527}"/>
    <cellStyle name="Normal 4 11 2 2" xfId="4091" xr:uid="{735CF2D8-743E-4819-9B61-681823D943FF}"/>
    <cellStyle name="Normal 4 11 2 3" xfId="5108" xr:uid="{9CDE09AA-6342-4C94-BA0D-28BD6C37626A}"/>
    <cellStyle name="Normal 4 11 3" xfId="1979" xr:uid="{B9C3EE99-A64C-428D-9801-4FEFA5BEDFC7}"/>
    <cellStyle name="Normal 4 11 4" xfId="3581" xr:uid="{D6AF3DE4-047C-4836-A6D7-6B4DB3A855CE}"/>
    <cellStyle name="Normal 4 11 5" xfId="3167" xr:uid="{CEE9401C-212E-468F-B702-486EA8B5B75E}"/>
    <cellStyle name="Normal 4 11 6" xfId="4896" xr:uid="{C9213039-E7FF-470A-A404-C9883DF5017D}"/>
    <cellStyle name="Normal 4 12" xfId="851" xr:uid="{00000000-0005-0000-0000-000053030000}"/>
    <cellStyle name="Normal 4 12 2" xfId="1980" xr:uid="{FC1540B3-0921-444C-8C8D-245BB0CEC5C2}"/>
    <cellStyle name="Normal 4 12 2 2" xfId="3745" xr:uid="{BAD90030-A4C9-44E3-87B4-DA0A2557268E}"/>
    <cellStyle name="Normal 4 12 3" xfId="1981" xr:uid="{99804741-A3CE-4F16-B91F-8998CECA16B4}"/>
    <cellStyle name="Normal 4 12 4" xfId="3168" xr:uid="{1A3B78C3-08A9-4F7A-990B-23986B655CA1}"/>
    <cellStyle name="Normal 4 12 5" xfId="4897" xr:uid="{26F41C2C-659C-4390-9FEC-54A36947819E}"/>
    <cellStyle name="Normal 4 13" xfId="852" xr:uid="{00000000-0005-0000-0000-000054030000}"/>
    <cellStyle name="Normal 4 13 2" xfId="4092" xr:uid="{48C557D1-596A-4A78-ADB0-867606F570D0}"/>
    <cellStyle name="Normal 4 13 3" xfId="3579" xr:uid="{3D93CF70-09A6-4D4D-8F0F-96E7E7DC24F6}"/>
    <cellStyle name="Normal 4 13 4" xfId="3089" xr:uid="{7DF18958-7DA0-492B-8374-2FADEBEED506}"/>
    <cellStyle name="Normal 4 13 5" xfId="4894" xr:uid="{F95BF64E-23F3-472E-9971-D63C7BC7671F}"/>
    <cellStyle name="Normal 4 14" xfId="1611" xr:uid="{00000000-0005-0000-0000-0000E6030000}"/>
    <cellStyle name="Normal 4 14 2" xfId="4093" xr:uid="{2508F4BA-955D-483D-BF84-D9B0C7A1B3C5}"/>
    <cellStyle name="Normal 4 14 3" xfId="3688" xr:uid="{883375CC-7D3B-4E83-8303-B305AAA33F6B}"/>
    <cellStyle name="Normal 4 14 4" xfId="5045" xr:uid="{160E5B16-145A-4A83-A2B2-27AC0354BD2A}"/>
    <cellStyle name="Normal 4 15" xfId="1982" xr:uid="{B5C15A05-6146-468B-8356-DF091950A209}"/>
    <cellStyle name="Normal 4 16" xfId="1983" xr:uid="{A0D5587F-5C58-425A-AF34-CBDB1BD060CC}"/>
    <cellStyle name="Normal 4 17" xfId="1984" xr:uid="{609C6FFD-54DC-46C9-9017-91053CACCE58}"/>
    <cellStyle name="Normal 4 18" xfId="4711" xr:uid="{1677A8BE-45BD-4824-BAB5-51A38B20903A}"/>
    <cellStyle name="Normal 4 2" xfId="853" xr:uid="{00000000-0005-0000-0000-000055030000}"/>
    <cellStyle name="Normal 4 2 10" xfId="854" xr:uid="{00000000-0005-0000-0000-000056030000}"/>
    <cellStyle name="Normal 4 2 10 2" xfId="1985" xr:uid="{1DF597D6-FD65-4770-930E-97143100E1C6}"/>
    <cellStyle name="Normal 4 2 10 2 2" xfId="3746" xr:uid="{ED406BAF-7E48-4FAA-92EB-CB3BB678AB2F}"/>
    <cellStyle name="Normal 4 2 10 3" xfId="1986" xr:uid="{B2F8CD49-4AA8-4918-9DE2-7881688145D5}"/>
    <cellStyle name="Normal 4 2 10 4" xfId="3169" xr:uid="{395E06F3-B724-4A50-9089-08C14DE46565}"/>
    <cellStyle name="Normal 4 2 10 5" xfId="4899" xr:uid="{F2C50947-118D-4873-9005-C335733287D5}"/>
    <cellStyle name="Normal 4 2 11" xfId="1987" xr:uid="{16234FCA-AE20-424A-9528-F1E6915F438D}"/>
    <cellStyle name="Normal 4 2 11 2" xfId="4094" xr:uid="{E654B378-8527-49AB-83C1-EF9BFD6A4064}"/>
    <cellStyle name="Normal 4 2 11 3" xfId="3582" xr:uid="{BE3DA7D5-57C6-418C-B85C-A568545D454A}"/>
    <cellStyle name="Normal 4 2 11 4" xfId="3090" xr:uid="{DD2B8002-20B1-42E1-87C8-045E7BA0FD9F}"/>
    <cellStyle name="Normal 4 2 11 5" xfId="4898" xr:uid="{938D9FE0-2DCC-4E42-95EB-DEB5908B5DA2}"/>
    <cellStyle name="Normal 4 2 12" xfId="1988" xr:uid="{64716AF2-11BF-498F-9DBE-42DC640099D7}"/>
    <cellStyle name="Normal 4 2 12 2" xfId="4095" xr:uid="{A24259F7-3F11-4C6A-96B8-1FD5EFB8DAC9}"/>
    <cellStyle name="Normal 4 2 12 3" xfId="5046" xr:uid="{F53D500A-1ACB-4F3A-A36C-EA8DC06DED17}"/>
    <cellStyle name="Normal 4 2 13" xfId="1989" xr:uid="{8EBE361C-0D49-4676-857A-1E5D9F526E32}"/>
    <cellStyle name="Normal 4 2 14" xfId="3252" xr:uid="{85E0994A-9F55-4042-9DB2-2D194836FA63}"/>
    <cellStyle name="Normal 4 2 15" xfId="2979" xr:uid="{D1C48A73-732E-4E17-ABF7-D025CEDE33C7}"/>
    <cellStyle name="Normal 4 2 16" xfId="4712" xr:uid="{09F923DD-0FD5-41E7-8E87-E9485B4D4A0F}"/>
    <cellStyle name="Normal 4 2 2" xfId="855" xr:uid="{00000000-0005-0000-0000-000057030000}"/>
    <cellStyle name="Normal 4 2 2 10" xfId="856" xr:uid="{00000000-0005-0000-0000-000058030000}"/>
    <cellStyle name="Normal 4 2 2 10 2" xfId="1549" xr:uid="{00000000-0005-0000-0000-000043030000}"/>
    <cellStyle name="Normal 4 2 2 10 2 2" xfId="4096" xr:uid="{12CAFCC7-1A73-45E0-88A0-E3F44ED0B630}"/>
    <cellStyle name="Normal 4 2 2 10 3" xfId="5109" xr:uid="{5EDD4EBD-972A-468A-A0C3-F5623C6E4023}"/>
    <cellStyle name="Normal 4 2 2 10 4" xfId="1990" xr:uid="{3CE40291-6E8B-4F11-9BB8-510593DE9AFC}"/>
    <cellStyle name="Normal 4 2 2 11" xfId="1991" xr:uid="{DCF0E320-2BE4-4638-8AD4-1B1E299087C3}"/>
    <cellStyle name="Normal 4 2 2 12" xfId="3260" xr:uid="{99EFE2E7-611F-4F30-80D0-D68706A8255F}"/>
    <cellStyle name="Normal 4 2 2 13" xfId="2990" xr:uid="{357D5D33-0450-454C-9F88-4735ED56C026}"/>
    <cellStyle name="Normal 4 2 2 14" xfId="4900" xr:uid="{96FB435F-ECD9-471F-A9A7-FE86D6B1639B}"/>
    <cellStyle name="Normal 4 2 2 2" xfId="857" xr:uid="{00000000-0005-0000-0000-000059030000}"/>
    <cellStyle name="Normal 4 2 2 2 2" xfId="1992" xr:uid="{226C5A44-E0B8-4D98-8980-BE7983B2685E}"/>
    <cellStyle name="Normal 4 2 2 2 2 2" xfId="1993" xr:uid="{A8BD3D38-6D89-40CA-8D72-674A6A9C9413}"/>
    <cellStyle name="Normal 4 2 2 2 2 2 2" xfId="3586" xr:uid="{20FB7951-1BBF-43D7-A6D6-E09860919EA1}"/>
    <cellStyle name="Normal 4 2 2 2 2 2 2 2" xfId="4099" xr:uid="{3AA12056-E527-44AE-B4FD-D70940669AEF}"/>
    <cellStyle name="Normal 4 2 2 2 2 2 2 3" xfId="5253" xr:uid="{E1FD81CD-F4BF-4BC1-AC19-0A6C6068685C}"/>
    <cellStyle name="Normal 4 2 2 2 2 2 3" xfId="4100" xr:uid="{BF2D079F-9B1C-4BD6-B993-17054DE2D0DC}"/>
    <cellStyle name="Normal 4 2 2 2 2 2 3 2" xfId="5434" xr:uid="{6BA8C276-A47D-4A39-A7F2-492E04FB2862}"/>
    <cellStyle name="Normal 4 2 2 2 2 2 4" xfId="4098" xr:uid="{6122ABC5-480A-4B73-98D2-9AC72F1EF8BC}"/>
    <cellStyle name="Normal 4 2 2 2 2 2 5" xfId="5178" xr:uid="{37E1CC37-4BC1-4DFF-B634-0B6BE5892380}"/>
    <cellStyle name="Normal 4 2 2 2 2 3" xfId="3585" xr:uid="{CE8E50BA-482D-4212-AC2B-94EF839019BC}"/>
    <cellStyle name="Normal 4 2 2 2 2 3 2" xfId="4101" xr:uid="{609CE583-988D-4F47-BF98-91224F8C1CFF}"/>
    <cellStyle name="Normal 4 2 2 2 2 3 3" xfId="5252" xr:uid="{BE12D22A-1C40-4B22-A54D-48DA39D49732}"/>
    <cellStyle name="Normal 4 2 2 2 2 4" xfId="4102" xr:uid="{D6321B20-9F77-4706-881B-114AE111AE22}"/>
    <cellStyle name="Normal 4 2 2 2 2 4 2" xfId="5435" xr:uid="{22E7B185-3691-413C-B864-2CA2ABBD94AB}"/>
    <cellStyle name="Normal 4 2 2 2 2 5" xfId="4097" xr:uid="{9B784C84-BC48-4DC6-A678-7FFA6B892040}"/>
    <cellStyle name="Normal 4 2 2 2 2 6" xfId="3379" xr:uid="{D003E440-E201-4D33-AA6C-B94BC8CE2827}"/>
    <cellStyle name="Normal 4 2 2 2 2 7" xfId="3073" xr:uid="{E9C61F7B-9B47-494B-B178-5505CBA433D7}"/>
    <cellStyle name="Normal 4 2 2 2 2 8" xfId="4733" xr:uid="{DF4E72C3-0F2F-4A69-9DA5-2872553278C2}"/>
    <cellStyle name="Normal 4 2 2 2 3" xfId="1994" xr:uid="{77293CC8-1258-4344-BF79-2AF6C23E19EB}"/>
    <cellStyle name="Normal 4 2 2 2 3 2" xfId="3587" xr:uid="{EC71710D-3F2B-4990-8A8E-4A0545A07D56}"/>
    <cellStyle name="Normal 4 2 2 2 3 2 2" xfId="4104" xr:uid="{3924C0C5-79AA-40FB-94B8-F1DD43F03CAE}"/>
    <cellStyle name="Normal 4 2 2 2 3 2 3" xfId="5254" xr:uid="{D8121129-677B-4DBF-83AB-6FE036EDECF6}"/>
    <cellStyle name="Normal 4 2 2 2 3 3" xfId="4105" xr:uid="{C113A84E-0ABB-4C71-B592-6996D3269318}"/>
    <cellStyle name="Normal 4 2 2 2 3 3 2" xfId="5436" xr:uid="{3FAFD548-F01F-4D7E-B732-E8F4734CC101}"/>
    <cellStyle name="Normal 4 2 2 2 3 4" xfId="4103" xr:uid="{DAE3D3F6-9E07-4BBC-B470-C3A111398AAC}"/>
    <cellStyle name="Normal 4 2 2 2 3 5" xfId="3422" xr:uid="{DA3688D1-C05A-4BA6-99E8-6DDA3A8F832E}"/>
    <cellStyle name="Normal 4 2 2 2 3 6" xfId="3171" xr:uid="{1E3DB38D-ECDF-453F-9E04-0CBB4AD816EE}"/>
    <cellStyle name="Normal 4 2 2 2 3 7" xfId="4810" xr:uid="{510FB0F6-4C9C-4B75-BEB3-075680990CFC}"/>
    <cellStyle name="Normal 4 2 2 2 4" xfId="1995" xr:uid="{B1D2A1AA-8BA1-4F64-855F-851771ED0AAB}"/>
    <cellStyle name="Normal 4 2 2 2 4 2" xfId="4106" xr:uid="{39A07658-B855-4B6A-9417-9FA999FE0582}"/>
    <cellStyle name="Normal 4 2 2 2 4 3" xfId="3584" xr:uid="{656852F2-B826-473E-92BD-3B319A1530D4}"/>
    <cellStyle name="Normal 4 2 2 2 4 4" xfId="5110" xr:uid="{277F2054-8286-4E3F-A802-EF9F32D9EE2D}"/>
    <cellStyle name="Normal 4 2 2 2 5" xfId="4107" xr:uid="{E51A4F5A-8124-4B77-AA7F-F9C29D44BF8A}"/>
    <cellStyle name="Normal 4 2 2 2 5 2" xfId="5437" xr:uid="{2CCD9D49-0FCE-4C22-AB31-FE3406AA41A5}"/>
    <cellStyle name="Normal 4 2 2 2 6" xfId="3747" xr:uid="{33581EBE-33BA-4BE2-BF05-C580E5D89A9D}"/>
    <cellStyle name="Normal 4 2 2 2 7" xfId="3319" xr:uid="{119D3B31-1C31-4BD6-8F56-1DD9A3A17868}"/>
    <cellStyle name="Normal 4 2 2 2 8" xfId="3013" xr:uid="{55FA4120-E157-42D7-8DD8-0CC36976A34A}"/>
    <cellStyle name="Normal 4 2 2 2 9" xfId="4901" xr:uid="{53F36289-6750-47B9-9C1C-CDB7E48F8B79}"/>
    <cellStyle name="Normal 4 2 2 3" xfId="858" xr:uid="{00000000-0005-0000-0000-00005A030000}"/>
    <cellStyle name="Normal 4 2 2 3 2" xfId="1996" xr:uid="{3C25A7BB-C018-40C1-B28E-50B894D4B07F}"/>
    <cellStyle name="Normal 4 2 2 3 2 2" xfId="1997" xr:uid="{695D6B45-FF78-47E6-B3A9-93606B078D21}"/>
    <cellStyle name="Normal 4 2 2 3 2 2 2" xfId="4109" xr:uid="{66304EF4-CDDF-4BD3-9F40-B5CF8AAC7734}"/>
    <cellStyle name="Normal 4 2 2 3 2 2 3" xfId="5256" xr:uid="{617280A9-2C29-4792-9BEA-750A6A8CEC21}"/>
    <cellStyle name="Normal 4 2 2 3 2 3" xfId="4110" xr:uid="{0E94D5D0-45CA-4122-A30B-5BB5D3DE9D63}"/>
    <cellStyle name="Normal 4 2 2 3 2 3 2" xfId="5438" xr:uid="{F7E0B5E5-4A3C-4753-891F-47817E74C284}"/>
    <cellStyle name="Normal 4 2 2 3 2 4" xfId="4108" xr:uid="{91D208C3-611E-46B7-AD39-BF358340CE07}"/>
    <cellStyle name="Normal 4 2 2 3 2 5" xfId="3356" xr:uid="{9F10E7FD-3C4B-4446-A757-C3C69BE5326F}"/>
    <cellStyle name="Normal 4 2 2 3 2 6" xfId="3172" xr:uid="{DA0B2D93-4E9B-447C-808E-7F5AE2737D4E}"/>
    <cellStyle name="Normal 4 2 2 3 2 7" xfId="4822" xr:uid="{469DC63B-0266-4126-B758-693FFB879C0D}"/>
    <cellStyle name="Normal 4 2 2 3 3" xfId="1998" xr:uid="{216A387F-C865-418F-8931-714EC13EA3C3}"/>
    <cellStyle name="Normal 4 2 2 3 3 2" xfId="3588" xr:uid="{2B822BBA-65DF-4422-9EAF-7F6EA7ABF95B}"/>
    <cellStyle name="Normal 4 2 2 3 3 2 2" xfId="4112" xr:uid="{CCE65816-7C23-4A30-B436-79CB81731983}"/>
    <cellStyle name="Normal 4 2 2 3 3 2 3" xfId="5257" xr:uid="{5BD5AA11-EB69-4DD5-8953-C47AD5217024}"/>
    <cellStyle name="Normal 4 2 2 3 3 3" xfId="4113" xr:uid="{45123BEE-95C4-4F9E-B835-E534C471D7F6}"/>
    <cellStyle name="Normal 4 2 2 3 3 3 2" xfId="5439" xr:uid="{3C88F7ED-B722-4483-974E-3AF123C1DE55}"/>
    <cellStyle name="Normal 4 2 2 3 3 4" xfId="4111" xr:uid="{F4599A0F-D1FE-42B2-879D-7845A853002E}"/>
    <cellStyle name="Normal 4 2 2 3 3 5" xfId="3458" xr:uid="{080C7760-9FDC-4528-90D4-0FA913F24092}"/>
    <cellStyle name="Normal 4 2 2 3 3 6" xfId="5111" xr:uid="{DB9B9968-ECC4-4619-BD09-3545002C047B}"/>
    <cellStyle name="Normal 4 2 2 3 4" xfId="1999" xr:uid="{61AF074E-8985-43BF-A8BB-4F6C8B4A072B}"/>
    <cellStyle name="Normal 4 2 2 3 4 2" xfId="4114" xr:uid="{16000711-4AF0-437D-B935-AA4BF367D8C7}"/>
    <cellStyle name="Normal 4 2 2 3 4 3" xfId="5255" xr:uid="{0027C6EF-70F2-44F2-9AB9-D9713C9EE76C}"/>
    <cellStyle name="Normal 4 2 2 3 5" xfId="4115" xr:uid="{E40D8575-6974-44BD-9C66-B254C1EC7552}"/>
    <cellStyle name="Normal 4 2 2 3 5 2" xfId="5440" xr:uid="{BED734D4-4DC5-432F-9DCE-CC08943BFC7D}"/>
    <cellStyle name="Normal 4 2 2 3 6" xfId="3748" xr:uid="{22CCDFE8-30BC-410E-A1A7-81BED491D05B}"/>
    <cellStyle name="Normal 4 2 2 3 7" xfId="3296" xr:uid="{B2F249EC-9E79-4E0C-B996-7596ED4B9504}"/>
    <cellStyle name="Normal 4 2 2 3 8" xfId="3050" xr:uid="{F35D19CD-366D-4626-9ACE-1B01E68A8FAE}"/>
    <cellStyle name="Normal 4 2 2 3 9" xfId="4902" xr:uid="{6CC0CD8B-8E66-4BC2-BF82-9CF06252A4E7}"/>
    <cellStyle name="Normal 4 2 2 4" xfId="859" xr:uid="{00000000-0005-0000-0000-00005B030000}"/>
    <cellStyle name="Normal 4 2 2 4 2" xfId="2000" xr:uid="{A33261C5-F28E-4CEE-8D0D-491BF9A0BCA9}"/>
    <cellStyle name="Normal 4 2 2 4 2 2" xfId="2001" xr:uid="{4FFE3C26-E439-446F-9A3F-E5A4A016BAC3}"/>
    <cellStyle name="Normal 4 2 2 4 2 2 2" xfId="4117" xr:uid="{4FC2F770-141C-4ACB-81E0-98E1FA29FB83}"/>
    <cellStyle name="Normal 4 2 2 4 2 2 3" xfId="5258" xr:uid="{88FA5FA7-4D71-408C-983C-05D757533A8C}"/>
    <cellStyle name="Normal 4 2 2 4 2 3" xfId="4118" xr:uid="{0C5C0322-1FE8-4287-8517-5B317D71D999}"/>
    <cellStyle name="Normal 4 2 2 4 2 3 2" xfId="5441" xr:uid="{9C89CBF3-B5F2-4C0C-B85B-4BC607192D09}"/>
    <cellStyle name="Normal 4 2 2 4 2 4" xfId="4116" xr:uid="{7B87BE09-CC61-4640-AF80-AAB732999B50}"/>
    <cellStyle name="Normal 4 2 2 4 2 5" xfId="3439" xr:uid="{58DB9509-F55F-45DA-B470-B1002CECA942}"/>
    <cellStyle name="Normal 4 2 2 4 2 6" xfId="3173" xr:uid="{F05C078B-784B-4B22-B978-6BABD0BB7F30}"/>
    <cellStyle name="Normal 4 2 2 4 2 7" xfId="4823" xr:uid="{2FB41F7D-1DAE-4833-BABF-84A7EE65212A}"/>
    <cellStyle name="Normal 4 2 2 4 3" xfId="2002" xr:uid="{CAB12BBA-B4A2-4271-86E2-D5BBC0CDC5AE}"/>
    <cellStyle name="Normal 4 2 2 4 3 2" xfId="4119" xr:uid="{AD13A0D8-F39E-4DEE-AD58-BDDBD17E0F69}"/>
    <cellStyle name="Normal 4 2 2 4 3 3" xfId="3589" xr:uid="{90142C6D-C441-481A-86E5-96B951C59395}"/>
    <cellStyle name="Normal 4 2 2 4 3 4" xfId="5112" xr:uid="{648C3F95-3360-4264-8DE0-58E5711FC93F}"/>
    <cellStyle name="Normal 4 2 2 4 4" xfId="2003" xr:uid="{219763B4-9FAC-4C05-B7BE-E93B66269AC8}"/>
    <cellStyle name="Normal 4 2 2 4 4 2" xfId="5442" xr:uid="{86DC9A00-84FA-409B-AC73-E0482FE89D97}"/>
    <cellStyle name="Normal 4 2 2 4 5" xfId="3749" xr:uid="{C7FE4F24-296C-4BC8-BB9B-971D7D6DD556}"/>
    <cellStyle name="Normal 4 2 2 4 6" xfId="3276" xr:uid="{1BC23755-E86F-405A-9B34-7B94A6B518B1}"/>
    <cellStyle name="Normal 4 2 2 4 7" xfId="3030" xr:uid="{8757C2C1-403F-45CC-8343-EE581DB71B29}"/>
    <cellStyle name="Normal 4 2 2 4 8" xfId="4903" xr:uid="{0F899509-BF2D-425E-BE16-B72F02809A14}"/>
    <cellStyle name="Normal 4 2 2 5" xfId="860" xr:uid="{00000000-0005-0000-0000-00005C030000}"/>
    <cellStyle name="Normal 4 2 2 5 2" xfId="2004" xr:uid="{73B24465-E1D9-4371-B855-1A59DBD17493}"/>
    <cellStyle name="Normal 4 2 2 5 2 2" xfId="2005" xr:uid="{926BE66D-333B-4D9D-A926-ACC27894F2FB}"/>
    <cellStyle name="Normal 4 2 2 5 2 3" xfId="3590" xr:uid="{6299EDF1-D43A-4E21-BB86-1A1039967431}"/>
    <cellStyle name="Normal 4 2 2 5 2 4" xfId="5113" xr:uid="{0C486252-17EF-4EF6-B0F9-AA58F7BFBF57}"/>
    <cellStyle name="Normal 4 2 2 5 3" xfId="2006" xr:uid="{C2FF0AE5-51B5-450D-B6E9-D1CD947EFE3B}"/>
    <cellStyle name="Normal 4 2 2 5 3 2" xfId="5443" xr:uid="{1BB733F1-7C9C-4525-8B23-D9D25831E89E}"/>
    <cellStyle name="Normal 4 2 2 5 4" xfId="2007" xr:uid="{70D58E16-F057-4E74-81C8-B851ED234BC8}"/>
    <cellStyle name="Normal 4 2 2 5 5" xfId="3336" xr:uid="{8018AC67-1E61-41B7-B551-9598331C15DB}"/>
    <cellStyle name="Normal 4 2 2 5 6" xfId="3174" xr:uid="{05C94CA9-A580-4B5B-87F7-739130D92BA3}"/>
    <cellStyle name="Normal 4 2 2 5 7" xfId="4904" xr:uid="{5DD94FE6-0CCF-474B-87E6-492950D28C60}"/>
    <cellStyle name="Normal 4 2 2 6" xfId="861" xr:uid="{00000000-0005-0000-0000-00005D030000}"/>
    <cellStyle name="Normal 4 2 2 6 2" xfId="2008" xr:uid="{6DC67062-7875-4C43-AD28-496FA49D63EA}"/>
    <cellStyle name="Normal 4 2 2 6 2 2" xfId="2009" xr:uid="{9FE49042-F240-4540-A7F3-DE103E0E9F14}"/>
    <cellStyle name="Normal 4 2 2 6 2 3" xfId="3591" xr:uid="{1A2DAA0B-3C91-4BCB-908F-058FB6A45767}"/>
    <cellStyle name="Normal 4 2 2 6 2 4" xfId="5114" xr:uid="{DE0679A8-064B-43A4-B48C-0707BEB2F84E}"/>
    <cellStyle name="Normal 4 2 2 6 3" xfId="2010" xr:uid="{6D67A056-C8C9-4730-8C47-27197E513859}"/>
    <cellStyle name="Normal 4 2 2 6 3 2" xfId="5444" xr:uid="{5F3BA619-ACCA-40F0-97FF-68F579D3A76D}"/>
    <cellStyle name="Normal 4 2 2 6 4" xfId="2011" xr:uid="{FEF0AA3F-B6FE-42A2-A909-4BCCEB99760B}"/>
    <cellStyle name="Normal 4 2 2 6 5" xfId="3399" xr:uid="{FD5AFFDC-BDC1-42AC-91CC-643DD53D8B3B}"/>
    <cellStyle name="Normal 4 2 2 6 6" xfId="3175" xr:uid="{51F73985-9F71-48D6-A1BF-7B55CA814081}"/>
    <cellStyle name="Normal 4 2 2 6 7" xfId="4905" xr:uid="{96E9A836-3765-496D-A9B3-04AD3F9DE232}"/>
    <cellStyle name="Normal 4 2 2 7" xfId="862" xr:uid="{00000000-0005-0000-0000-00005E030000}"/>
    <cellStyle name="Normal 4 2 2 7 2" xfId="2012" xr:uid="{C1E63EAF-4248-4E81-B250-908AC3B6462B}"/>
    <cellStyle name="Normal 4 2 2 7 2 2" xfId="3750" xr:uid="{640822A3-0E54-48AB-89A9-265D8B554A52}"/>
    <cellStyle name="Normal 4 2 2 7 3" xfId="2013" xr:uid="{B720276B-7853-417B-8913-1920732D5C51}"/>
    <cellStyle name="Normal 4 2 2 7 4" xfId="3176" xr:uid="{6BD01D82-E9D8-48D2-BC2D-309937D71272}"/>
    <cellStyle name="Normal 4 2 2 7 5" xfId="4906" xr:uid="{1732C905-5846-4BFF-875B-6B822B301B18}"/>
    <cellStyle name="Normal 4 2 2 8" xfId="863" xr:uid="{00000000-0005-0000-0000-00005F030000}"/>
    <cellStyle name="Normal 4 2 2 8 2" xfId="2014" xr:uid="{39CDCB12-372A-4A3D-B977-A323FD1BE0C7}"/>
    <cellStyle name="Normal 4 2 2 8 2 2" xfId="3751" xr:uid="{7AAC7782-C4C0-49AC-BACB-AC77A2FF3AE2}"/>
    <cellStyle name="Normal 4 2 2 8 3" xfId="2015" xr:uid="{74870127-12EC-43BA-9373-D3EF68359A58}"/>
    <cellStyle name="Normal 4 2 2 8 4" xfId="3177" xr:uid="{5233ADDA-F63A-4D09-B6EA-D2776853D9D0}"/>
    <cellStyle name="Normal 4 2 2 8 5" xfId="4907" xr:uid="{2CAC187D-F5A5-48C3-8F76-DB63587FBD3B}"/>
    <cellStyle name="Normal 4 2 2 9" xfId="864" xr:uid="{00000000-0005-0000-0000-000060030000}"/>
    <cellStyle name="Normal 4 2 2 9 2" xfId="4120" xr:uid="{27DB00FC-A4FF-495D-AE72-09BBCE994280}"/>
    <cellStyle name="Normal 4 2 2 9 3" xfId="3583" xr:uid="{3FBC3837-4EB9-44C8-9F1E-E6813E759D9B}"/>
    <cellStyle name="Normal 4 2 2 9 4" xfId="3170" xr:uid="{ADDFA0E8-73A3-4322-A535-4644D518356E}"/>
    <cellStyle name="Normal 4 2 2 9 5" xfId="4788" xr:uid="{F2253CA0-F77D-454E-9C46-E4702C494571}"/>
    <cellStyle name="Normal 4 2 3" xfId="865" xr:uid="{00000000-0005-0000-0000-000061030000}"/>
    <cellStyle name="Normal 4 2 3 2" xfId="866" xr:uid="{00000000-0005-0000-0000-000062030000}"/>
    <cellStyle name="Normal 4 2 3 2 2" xfId="2016" xr:uid="{9C8E8213-633F-44E2-A25B-D0987E8ABB53}"/>
    <cellStyle name="Normal 4 2 3 2 2 2" xfId="3594" xr:uid="{306182C3-A7E6-4CD8-A863-365953DB4FE4}"/>
    <cellStyle name="Normal 4 2 3 2 2 2 2" xfId="4122" xr:uid="{F57CCCB3-A6C5-4880-8E3F-E839AA33E368}"/>
    <cellStyle name="Normal 4 2 3 2 2 2 3" xfId="5259" xr:uid="{13C58037-FCFE-4962-B831-B8B108C58B55}"/>
    <cellStyle name="Normal 4 2 3 2 2 3" xfId="4123" xr:uid="{24C89021-867E-4FAE-8D6F-554B10A7BD86}"/>
    <cellStyle name="Normal 4 2 3 2 2 3 2" xfId="5445" xr:uid="{9D0E6C53-1193-449E-8B82-F772D302178C}"/>
    <cellStyle name="Normal 4 2 3 2 2 4" xfId="4121" xr:uid="{A88BCF19-A636-4608-AE7E-1BD5454ABC9E}"/>
    <cellStyle name="Normal 4 2 3 2 2 5" xfId="3467" xr:uid="{3A29F1E9-F5AE-4E92-96AC-30E5AAEAB910}"/>
    <cellStyle name="Normal 4 2 3 2 2 6" xfId="3179" xr:uid="{201F1687-94D6-4838-9B56-099D8A9619DE}"/>
    <cellStyle name="Normal 4 2 3 2 2 7" xfId="4825" xr:uid="{E88DF96A-9CF5-4DC8-80A4-A3F7D538E87F}"/>
    <cellStyle name="Normal 4 2 3 2 3" xfId="2017" xr:uid="{3E89ECC6-F86B-4CF0-AFD0-416F473C773D}"/>
    <cellStyle name="Normal 4 2 3 2 3 2" xfId="4124" xr:uid="{D82EA9A0-F3B4-4D26-9748-0647356E39F5}"/>
    <cellStyle name="Normal 4 2 3 2 3 3" xfId="3593" xr:uid="{6CCF7EEA-3B45-4E91-8A40-8203D98A5B29}"/>
    <cellStyle name="Normal 4 2 3 2 3 4" xfId="5116" xr:uid="{91C0B81F-9522-400A-956A-ABAC3537BE55}"/>
    <cellStyle name="Normal 4 2 3 2 4" xfId="4125" xr:uid="{4F52FE83-ED75-46FD-A64C-438F082BABBA}"/>
    <cellStyle name="Normal 4 2 3 2 4 2" xfId="5446" xr:uid="{7EBF80D5-E45F-49A7-B333-30F00897176D}"/>
    <cellStyle name="Normal 4 2 3 2 5" xfId="3753" xr:uid="{C97FF4BB-06DC-4DAB-A31A-A372ED178A4F}"/>
    <cellStyle name="Normal 4 2 3 2 6" xfId="3365" xr:uid="{388FEEA9-026D-45FE-A5BA-BE5F18532BD5}"/>
    <cellStyle name="Normal 4 2 3 2 7" xfId="3059" xr:uid="{58C17B3E-CC68-4A44-97A0-403CD8331334}"/>
    <cellStyle name="Normal 4 2 3 2 8" xfId="4909" xr:uid="{848AEB3F-5F22-4A30-8AD9-5AA4634FED22}"/>
    <cellStyle name="Normal 4 2 3 3" xfId="2018" xr:uid="{2FC9357F-DAAB-4D7C-BCF2-2D0DCA23E2F1}"/>
    <cellStyle name="Normal 4 2 3 3 2" xfId="3595" xr:uid="{ECD2996E-F327-4732-A7B9-1550D966B218}"/>
    <cellStyle name="Normal 4 2 3 3 2 2" xfId="4127" xr:uid="{272B564E-3944-4E4E-9F39-831A46318D0F}"/>
    <cellStyle name="Normal 4 2 3 3 2 3" xfId="5260" xr:uid="{B4A48138-22CE-4531-AC0D-FBB95F0B360B}"/>
    <cellStyle name="Normal 4 2 3 3 3" xfId="4128" xr:uid="{056EF55C-17C2-4890-8FE9-8CA940293A87}"/>
    <cellStyle name="Normal 4 2 3 3 3 2" xfId="5447" xr:uid="{480E1115-6420-4780-9ED2-4AFC009D91E2}"/>
    <cellStyle name="Normal 4 2 3 3 4" xfId="4126" xr:uid="{5C1437DE-181D-4601-AE9D-D3D65D57D913}"/>
    <cellStyle name="Normal 4 2 3 3 5" xfId="3408" xr:uid="{455A73DD-7CD4-4CBD-B270-EBA16352230B}"/>
    <cellStyle name="Normal 4 2 3 3 6" xfId="3178" xr:uid="{0F416A6F-BEE8-4FB5-8948-0C89908D4915}"/>
    <cellStyle name="Normal 4 2 3 3 7" xfId="4824" xr:uid="{B41FD0CA-F60B-4C9B-9A05-1587DFC9F60D}"/>
    <cellStyle name="Normal 4 2 3 4" xfId="2019" xr:uid="{1890FEFA-9EEA-4252-95AB-C3C2D1B09E22}"/>
    <cellStyle name="Normal 4 2 3 4 2" xfId="4129" xr:uid="{5AE540CA-C130-4FB3-833D-5CF270C97E1B}"/>
    <cellStyle name="Normal 4 2 3 4 3" xfId="3592" xr:uid="{58484A98-ED6A-47D4-91BC-BF1F3C0D1F6A}"/>
    <cellStyle name="Normal 4 2 3 4 4" xfId="5115" xr:uid="{FD3F20EB-0825-4C92-B0F9-3A9BE8565D49}"/>
    <cellStyle name="Normal 4 2 3 5" xfId="2020" xr:uid="{ADB66E95-BB81-4498-A0EE-FCB2D2239A57}"/>
    <cellStyle name="Normal 4 2 3 5 2" xfId="5448" xr:uid="{4873720C-C096-45E6-BED4-A73294FDD406}"/>
    <cellStyle name="Normal 4 2 3 6" xfId="3752" xr:uid="{DA47B28A-7C9A-4738-97F4-783F1BCAF7E8}"/>
    <cellStyle name="Normal 4 2 3 7" xfId="3305" xr:uid="{19B3DB14-43F4-4334-BB2E-C3F3ECED2AF0}"/>
    <cellStyle name="Normal 4 2 3 8" xfId="2999" xr:uid="{FA1B8461-3AC0-47B6-97BF-B22D8F03D704}"/>
    <cellStyle name="Normal 4 2 3 9" xfId="4908" xr:uid="{4C8230BF-EA4C-4531-82C4-1FC3457EE85A}"/>
    <cellStyle name="Normal 4 2 4" xfId="867" xr:uid="{00000000-0005-0000-0000-000063030000}"/>
    <cellStyle name="Normal 4 2 4 2" xfId="2021" xr:uid="{6786DE39-0507-474D-BB19-A2D8F77984ED}"/>
    <cellStyle name="Normal 4 2 4 2 2" xfId="2022" xr:uid="{1D98576C-7703-4845-B156-CE041F27823C}"/>
    <cellStyle name="Normal 4 2 4 2 2 2" xfId="3598" xr:uid="{64A8B0CB-C2AD-45C5-8508-40C8DBC1D767}"/>
    <cellStyle name="Normal 4 2 4 2 2 2 2" xfId="4132" xr:uid="{73A4A7DC-F57B-4412-8A24-1F308120E5CC}"/>
    <cellStyle name="Normal 4 2 4 2 2 2 3" xfId="5262" xr:uid="{C0CF7491-F609-4BAE-B2EC-1203CD0C1F8D}"/>
    <cellStyle name="Normal 4 2 4 2 2 3" xfId="4133" xr:uid="{8B14937A-924E-48CB-81FC-2116167F0DF4}"/>
    <cellStyle name="Normal 4 2 4 2 2 3 2" xfId="5449" xr:uid="{87CEA426-74AC-4C20-9F98-8D61CF25FB89}"/>
    <cellStyle name="Normal 4 2 4 2 2 4" xfId="4131" xr:uid="{6741D09F-7EE3-4AE7-A79B-612CBC7F9846}"/>
    <cellStyle name="Normal 4 2 4 2 2 5" xfId="5172" xr:uid="{050C49AE-73C3-4EBA-A0CE-F0F521B14D9D}"/>
    <cellStyle name="Normal 4 2 4 2 3" xfId="3597" xr:uid="{399140C9-ABCB-4776-BAD5-D40927D98C97}"/>
    <cellStyle name="Normal 4 2 4 2 3 2" xfId="4134" xr:uid="{967BB15E-2AF3-41A1-AABF-8A1153883A06}"/>
    <cellStyle name="Normal 4 2 4 2 3 3" xfId="5261" xr:uid="{CBB74A29-9B6E-457A-AA61-BB4690A97F58}"/>
    <cellStyle name="Normal 4 2 4 2 4" xfId="4135" xr:uid="{9D04C1A0-6403-40D8-9A25-24B8E1F624CC}"/>
    <cellStyle name="Normal 4 2 4 2 4 2" xfId="5450" xr:uid="{F56C1D78-4A8F-4DDA-8029-84BB4CDD156D}"/>
    <cellStyle name="Normal 4 2 4 2 5" xfId="4130" xr:uid="{18868F4A-F558-418A-B7B9-8303121536E6}"/>
    <cellStyle name="Normal 4 2 4 2 6" xfId="3371" xr:uid="{7BE4DCE5-E6BD-4F84-8C43-9A86E68AD0E9}"/>
    <cellStyle name="Normal 4 2 4 2 7" xfId="3065" xr:uid="{D3DEFB66-06E3-457D-AE89-F9D9C4E639E5}"/>
    <cellStyle name="Normal 4 2 4 2 8" xfId="4727" xr:uid="{E9785A87-18CB-4381-A323-78A81CFA1CAA}"/>
    <cellStyle name="Normal 4 2 4 3" xfId="2023" xr:uid="{A401AA97-04C8-485E-B693-C95BCE6580D0}"/>
    <cellStyle name="Normal 4 2 4 3 2" xfId="3599" xr:uid="{44CE838A-E296-4CA7-A576-EEF8BC0DA90E}"/>
    <cellStyle name="Normal 4 2 4 3 2 2" xfId="4137" xr:uid="{4EFD8C29-3A68-4313-9949-E29CBC0D426D}"/>
    <cellStyle name="Normal 4 2 4 3 2 3" xfId="5263" xr:uid="{B0D15A5B-C4FD-4088-BB5B-C04EDC0B1E7C}"/>
    <cellStyle name="Normal 4 2 4 3 3" xfId="4138" xr:uid="{BA9CA16E-8A8E-413B-BF7F-4D6209F20412}"/>
    <cellStyle name="Normal 4 2 4 3 3 2" xfId="5451" xr:uid="{239A632F-C559-4DAA-873F-08367EAEC50F}"/>
    <cellStyle name="Normal 4 2 4 3 4" xfId="4136" xr:uid="{1F3CF277-1F05-41B5-BEB4-B6284967E385}"/>
    <cellStyle name="Normal 4 2 4 3 5" xfId="3414" xr:uid="{5F932FA6-D297-4089-ABE6-2A468FC178E8}"/>
    <cellStyle name="Normal 4 2 4 3 6" xfId="3180" xr:uid="{8DE3DC58-E8AF-45E5-B0C5-1D08C119C5CE}"/>
    <cellStyle name="Normal 4 2 4 3 7" xfId="4826" xr:uid="{831EA106-F396-4E44-BD24-40D3F16A2EFE}"/>
    <cellStyle name="Normal 4 2 4 4" xfId="2024" xr:uid="{8D358F92-B2A0-4662-AEDF-ADC2F1AE68B9}"/>
    <cellStyle name="Normal 4 2 4 4 2" xfId="4139" xr:uid="{D830FADB-4D22-4DC3-BD12-1E49C99B0AC8}"/>
    <cellStyle name="Normal 4 2 4 4 3" xfId="3596" xr:uid="{453152AD-21A5-45DE-BD50-DFA016A47134}"/>
    <cellStyle name="Normal 4 2 4 4 4" xfId="5117" xr:uid="{F5DB6DF6-02C4-4903-A6EF-64BF54D5C0D3}"/>
    <cellStyle name="Normal 4 2 4 5" xfId="4140" xr:uid="{0B6A52A3-714D-424F-AD1C-50F3892802D4}"/>
    <cellStyle name="Normal 4 2 4 5 2" xfId="5452" xr:uid="{0D2E3E5A-113C-46B6-B8A7-179DAD395EF0}"/>
    <cellStyle name="Normal 4 2 4 6" xfId="3754" xr:uid="{0E4BEC5F-5DFD-411B-95DA-C7438300F1D3}"/>
    <cellStyle name="Normal 4 2 4 7" xfId="3311" xr:uid="{248F46E3-493A-4DC1-984C-4657CBBAB87A}"/>
    <cellStyle name="Normal 4 2 4 8" xfId="3005" xr:uid="{5C36A630-C614-4F62-A7FC-F0ED897EC3BF}"/>
    <cellStyle name="Normal 4 2 4 9" xfId="4910" xr:uid="{C25CE27D-6115-47DC-B51F-A627309035CA}"/>
    <cellStyle name="Normal 4 2 5" xfId="868" xr:uid="{00000000-0005-0000-0000-000064030000}"/>
    <cellStyle name="Normal 4 2 5 2" xfId="2025" xr:uid="{576E262E-161D-47BA-901D-4B331ADDEC83}"/>
    <cellStyle name="Normal 4 2 5 2 2" xfId="2026" xr:uid="{EC0FAE0F-72AE-4332-8894-8051052CF7EC}"/>
    <cellStyle name="Normal 4 2 5 2 2 2" xfId="4142" xr:uid="{0C4C61AE-DADE-4642-ABE9-A5420344B991}"/>
    <cellStyle name="Normal 4 2 5 2 2 3" xfId="5265" xr:uid="{4C7C0D02-DFC6-4512-8054-A1BA10EC5CB5}"/>
    <cellStyle name="Normal 4 2 5 2 3" xfId="4143" xr:uid="{B91FA2E5-9633-48E5-BFC7-749845726563}"/>
    <cellStyle name="Normal 4 2 5 2 3 2" xfId="5453" xr:uid="{0CBC0186-FA9A-4431-9480-22E3F2D658F8}"/>
    <cellStyle name="Normal 4 2 5 2 4" xfId="4141" xr:uid="{B65F8373-3C39-43AA-8451-1454AB5E013E}"/>
    <cellStyle name="Normal 4 2 5 2 5" xfId="3345" xr:uid="{469C28F9-62C1-41D9-BFF1-771ECCDEE807}"/>
    <cellStyle name="Normal 4 2 5 2 6" xfId="3181" xr:uid="{6C575311-8EBB-4D1C-B27F-237819470FAE}"/>
    <cellStyle name="Normal 4 2 5 2 7" xfId="4827" xr:uid="{6FFA5BE8-130B-497C-BED4-E252CD0C74AD}"/>
    <cellStyle name="Normal 4 2 5 3" xfId="2027" xr:uid="{209015F4-DAE6-4B86-90D8-78687BE34470}"/>
    <cellStyle name="Normal 4 2 5 3 2" xfId="3600" xr:uid="{151002B6-A6A2-43B8-944F-A95642133624}"/>
    <cellStyle name="Normal 4 2 5 3 2 2" xfId="4145" xr:uid="{03D9F8D2-AB63-4DEE-8B9D-31E50A4F13AD}"/>
    <cellStyle name="Normal 4 2 5 3 2 3" xfId="5266" xr:uid="{33CB33F7-3B27-425D-9F5C-2D6C50B35B73}"/>
    <cellStyle name="Normal 4 2 5 3 3" xfId="4146" xr:uid="{28BDEB95-989C-4ECF-BFBA-4B54EA448F06}"/>
    <cellStyle name="Normal 4 2 5 3 3 2" xfId="5454" xr:uid="{4C37241E-44E2-48FC-B9FB-3CDF8299D349}"/>
    <cellStyle name="Normal 4 2 5 3 4" xfId="4144" xr:uid="{B9FCE506-0090-4481-ADB5-CBD874992A1A}"/>
    <cellStyle name="Normal 4 2 5 3 5" xfId="3448" xr:uid="{B7D74E5C-4E9D-412F-9C99-D9F70F3B3E0A}"/>
    <cellStyle name="Normal 4 2 5 3 6" xfId="5118" xr:uid="{366DA4BB-D2AA-4B82-9F1C-41D3347E51AC}"/>
    <cellStyle name="Normal 4 2 5 4" xfId="2028" xr:uid="{0C54CE22-6117-4841-B2C4-9231D6C05A74}"/>
    <cellStyle name="Normal 4 2 5 4 2" xfId="4147" xr:uid="{3EDF10EF-99D2-4A50-A6CD-AB442370ECC9}"/>
    <cellStyle name="Normal 4 2 5 4 3" xfId="5264" xr:uid="{1C213AEA-EBC6-4EED-AC35-D62CB0644FF8}"/>
    <cellStyle name="Normal 4 2 5 5" xfId="4148" xr:uid="{3E3CE896-395A-45A5-9801-9121DC218B83}"/>
    <cellStyle name="Normal 4 2 5 5 2" xfId="5455" xr:uid="{5B3830E1-D996-4244-8ED9-62B877B5583C}"/>
    <cellStyle name="Normal 4 2 5 6" xfId="3755" xr:uid="{8CA2C33B-FA4C-45B1-80BF-E02E7BB09CDB}"/>
    <cellStyle name="Normal 4 2 5 7" xfId="3285" xr:uid="{E3055358-D867-42F4-9147-8B09EBDCE6C8}"/>
    <cellStyle name="Normal 4 2 5 8" xfId="3039" xr:uid="{38F31E8C-B3F2-49AC-A737-ADD255EB3CCA}"/>
    <cellStyle name="Normal 4 2 5 9" xfId="4911" xr:uid="{EFF32D39-46E7-4CE8-A2FE-D449A064610D}"/>
    <cellStyle name="Normal 4 2 6" xfId="869" xr:uid="{00000000-0005-0000-0000-000065030000}"/>
    <cellStyle name="Normal 4 2 6 2" xfId="2029" xr:uid="{C4D21C50-1E7E-4656-B354-0078ED404898}"/>
    <cellStyle name="Normal 4 2 6 2 2" xfId="2030" xr:uid="{E65CB057-B510-47FA-BA0A-589BFC99FCB7}"/>
    <cellStyle name="Normal 4 2 6 2 2 2" xfId="4150" xr:uid="{D501283A-386C-4852-BADE-9517D5D27CEA}"/>
    <cellStyle name="Normal 4 2 6 2 2 3" xfId="5267" xr:uid="{906B312C-4173-4FA1-83CE-A188C7E07C24}"/>
    <cellStyle name="Normal 4 2 6 2 3" xfId="4151" xr:uid="{3EE8D4E9-FD0E-46BF-8129-00D8BDE02955}"/>
    <cellStyle name="Normal 4 2 6 2 3 2" xfId="5456" xr:uid="{025B7B57-F571-405F-A839-05FF5A0A8BEB}"/>
    <cellStyle name="Normal 4 2 6 2 4" xfId="4149" xr:uid="{97078D0F-22A5-40DF-A379-A637D93C826B}"/>
    <cellStyle name="Normal 4 2 6 2 5" xfId="3431" xr:uid="{ED530BDC-D07F-4AC6-902D-D6AC8F0E2663}"/>
    <cellStyle name="Normal 4 2 6 2 6" xfId="3182" xr:uid="{44D25BB1-FF7E-41DC-9E77-7C0E88C92A0A}"/>
    <cellStyle name="Normal 4 2 6 2 7" xfId="4828" xr:uid="{E72C9512-72D2-4AE5-88D9-181DBF0EBD9B}"/>
    <cellStyle name="Normal 4 2 6 3" xfId="2031" xr:uid="{32B8632B-DA61-4B61-A9B8-4C78E565E982}"/>
    <cellStyle name="Normal 4 2 6 3 2" xfId="4152" xr:uid="{7ADEA089-8076-4B84-A2DF-B83F0B4EA3D2}"/>
    <cellStyle name="Normal 4 2 6 3 3" xfId="3601" xr:uid="{0B5D0EC9-7B95-4A82-A114-E5B25241DBD5}"/>
    <cellStyle name="Normal 4 2 6 3 4" xfId="5119" xr:uid="{5559D5ED-17C0-40CC-B96A-99501C9E902D}"/>
    <cellStyle name="Normal 4 2 6 4" xfId="2032" xr:uid="{9B2F26B2-3084-4106-9DEB-45CFA6C3D01C}"/>
    <cellStyle name="Normal 4 2 6 4 2" xfId="5457" xr:uid="{0F34EF38-527A-4050-8C51-63D969DADD54}"/>
    <cellStyle name="Normal 4 2 6 5" xfId="3756" xr:uid="{B8D53AC5-4EC5-4446-ABA8-4CEAD0EF159D}"/>
    <cellStyle name="Normal 4 2 6 6" xfId="3268" xr:uid="{B0C376FC-BD1E-46EB-9AEB-B6BB6437C884}"/>
    <cellStyle name="Normal 4 2 6 7" xfId="3022" xr:uid="{9687C258-E57F-4C25-9922-8643211605A2}"/>
    <cellStyle name="Normal 4 2 6 8" xfId="4912" xr:uid="{E7A6D273-0E52-428C-AB0D-A4368F884F6D}"/>
    <cellStyle name="Normal 4 2 7" xfId="870" xr:uid="{00000000-0005-0000-0000-000066030000}"/>
    <cellStyle name="Normal 4 2 7 2" xfId="2033" xr:uid="{5B533058-F385-4FCF-B320-E041374162F7}"/>
    <cellStyle name="Normal 4 2 7 2 2" xfId="2034" xr:uid="{4B8243CD-83D1-4C75-A953-563FAD36F1A3}"/>
    <cellStyle name="Normal 4 2 7 2 2 2" xfId="4154" xr:uid="{A2124562-FB70-4E67-91E0-73D8ED3CDBA2}"/>
    <cellStyle name="Normal 4 2 7 2 2 3" xfId="5268" xr:uid="{31B151A0-858E-4503-8C96-6D173C98F8F5}"/>
    <cellStyle name="Normal 4 2 7 2 3" xfId="4155" xr:uid="{DB2798B1-7701-4DEF-B66B-A13DAB98AC27}"/>
    <cellStyle name="Normal 4 2 7 2 3 2" xfId="5458" xr:uid="{173BD393-E538-4EE3-A4FB-96F74D8BF31B}"/>
    <cellStyle name="Normal 4 2 7 2 4" xfId="4153" xr:uid="{C38798EC-5133-46C1-8A42-64A59849E3FC}"/>
    <cellStyle name="Normal 4 2 7 2 5" xfId="3479" xr:uid="{9687F4B9-7536-44F5-BEC4-97776ED7C5DE}"/>
    <cellStyle name="Normal 4 2 7 2 6" xfId="3183" xr:uid="{8426EE89-1628-4C7A-B7F2-35B731E5198A}"/>
    <cellStyle name="Normal 4 2 7 2 7" xfId="4829" xr:uid="{4F8DA1E2-7685-4C00-AF3D-E7EB501B4DC6}"/>
    <cellStyle name="Normal 4 2 7 3" xfId="2035" xr:uid="{F9EB7EEF-1548-4216-9484-7754AB9111AF}"/>
    <cellStyle name="Normal 4 2 7 3 2" xfId="4156" xr:uid="{A63F8525-3FA0-41E5-BC75-5A4B8996C48A}"/>
    <cellStyle name="Normal 4 2 7 3 3" xfId="3602" xr:uid="{1368C63C-4490-42D9-8FC5-DC939BD7AEBE}"/>
    <cellStyle name="Normal 4 2 7 3 4" xfId="5120" xr:uid="{D6D93957-F023-4D3D-9237-BA92AF5F3F21}"/>
    <cellStyle name="Normal 4 2 7 4" xfId="2036" xr:uid="{A8D97E66-976A-4F72-98AC-1D2E4B7EC0DC}"/>
    <cellStyle name="Normal 4 2 7 4 2" xfId="5459" xr:uid="{98C3274B-FF76-4594-AA85-CC304A98D57A}"/>
    <cellStyle name="Normal 4 2 7 5" xfId="3757" xr:uid="{22E2DB3E-151E-4D95-A4F6-845AFCB702C3}"/>
    <cellStyle name="Normal 4 2 7 6" xfId="3328" xr:uid="{39F11FC3-E7B8-4B55-B664-A904EEA13F85}"/>
    <cellStyle name="Normal 4 2 7 7" xfId="3084" xr:uid="{C1856AE5-D05C-4DC9-B730-0C11D314012E}"/>
    <cellStyle name="Normal 4 2 7 8" xfId="4913" xr:uid="{652253B6-5817-409A-BE2B-DB873763930E}"/>
    <cellStyle name="Normal 4 2 8" xfId="871" xr:uid="{00000000-0005-0000-0000-000067030000}"/>
    <cellStyle name="Normal 4 2 8 2" xfId="2037" xr:uid="{5C1364C9-EEC8-4493-9011-B0C9595EC312}"/>
    <cellStyle name="Normal 4 2 8 2 2" xfId="2038" xr:uid="{991682A7-8B9E-4712-AA00-B01DAA2DA6A3}"/>
    <cellStyle name="Normal 4 2 8 2 3" xfId="3603" xr:uid="{1C952D18-136C-4688-A2C4-AA8168A7847D}"/>
    <cellStyle name="Normal 4 2 8 2 4" xfId="5121" xr:uid="{6DD06A0C-1677-4B82-A329-E2545ED0878C}"/>
    <cellStyle name="Normal 4 2 8 3" xfId="2039" xr:uid="{56736622-A789-4BA5-AD32-60FCEA82B6BC}"/>
    <cellStyle name="Normal 4 2 8 3 2" xfId="5460" xr:uid="{05E15C61-3644-49D0-A1DA-4C1F900E5465}"/>
    <cellStyle name="Normal 4 2 8 4" xfId="2040" xr:uid="{00621A69-1891-410A-8D9B-C92470FFA2AC}"/>
    <cellStyle name="Normal 4 2 8 5" xfId="3388" xr:uid="{77EE5054-C964-41F7-A4ED-D42766C6AA6C}"/>
    <cellStyle name="Normal 4 2 8 6" xfId="3184" xr:uid="{BD619DC8-5EB4-4EE7-A33F-9800CFBBD042}"/>
    <cellStyle name="Normal 4 2 8 7" xfId="4914" xr:uid="{59F5F3A4-554B-4F14-B7D4-CEC416E28FC9}"/>
    <cellStyle name="Normal 4 2 9" xfId="872" xr:uid="{00000000-0005-0000-0000-000068030000}"/>
    <cellStyle name="Normal 4 2 9 2" xfId="2041" xr:uid="{6D352F67-CEB4-467C-9E2B-5FF80BA3984F}"/>
    <cellStyle name="Normal 4 2 9 2 2" xfId="4157" xr:uid="{42CF8204-3D2E-4218-BF1B-96F98DA7D914}"/>
    <cellStyle name="Normal 4 2 9 2 3" xfId="5122" xr:uid="{3B3FD81E-7544-4C1B-8AE9-9CD7CD5F529A}"/>
    <cellStyle name="Normal 4 2 9 3" xfId="2042" xr:uid="{99A7D452-4D95-4E9A-AED3-54DD2C27A698}"/>
    <cellStyle name="Normal 4 2 9 4" xfId="3604" xr:uid="{0291C321-9BB9-4C6B-BB69-0C429E2EA90F}"/>
    <cellStyle name="Normal 4 2 9 5" xfId="3185" xr:uid="{2E6A3DE8-1671-4535-B423-C41BFCA37BEA}"/>
    <cellStyle name="Normal 4 2 9 6" xfId="4915" xr:uid="{B68AF527-7CF7-47FB-B5B1-7C5E1B9CE30F}"/>
    <cellStyle name="Normal 4 3" xfId="873" xr:uid="{00000000-0005-0000-0000-000069030000}"/>
    <cellStyle name="Normal 4 3 2" xfId="874" xr:uid="{00000000-0005-0000-0000-00006A030000}"/>
    <cellStyle name="Normal 4 3 2 2" xfId="875" xr:uid="{00000000-0005-0000-0000-00006B030000}"/>
    <cellStyle name="Normal 4 3 2 3" xfId="876" xr:uid="{00000000-0005-0000-0000-00006C030000}"/>
    <cellStyle name="Normal 4 3 2 3 2" xfId="1550" xr:uid="{00000000-0005-0000-0000-000057030000}"/>
    <cellStyle name="Normal 4 4" xfId="877" xr:uid="{00000000-0005-0000-0000-00006D030000}"/>
    <cellStyle name="Normal 4 4 10" xfId="878" xr:uid="{00000000-0005-0000-0000-00006E030000}"/>
    <cellStyle name="Normal 4 4 10 2" xfId="1551" xr:uid="{00000000-0005-0000-0000-000059030000}"/>
    <cellStyle name="Normal 4 4 10 2 2" xfId="4158" xr:uid="{922310E1-89B3-4CE0-B845-FE2AA79D7150}"/>
    <cellStyle name="Normal 4 4 10 3" xfId="5123" xr:uid="{3A13E654-B1E6-4C7B-9117-8030DD2A032D}"/>
    <cellStyle name="Normal 4 4 10 4" xfId="2043" xr:uid="{F83D1150-0F7F-4074-95CB-54869FF43B5E}"/>
    <cellStyle name="Normal 4 4 11" xfId="2044" xr:uid="{C8313401-09E7-436B-A868-EA7E8CC8E642}"/>
    <cellStyle name="Normal 4 4 12" xfId="3259" xr:uid="{6AB619E2-14DB-4DFD-8E9B-93485049CCDF}"/>
    <cellStyle name="Normal 4 4 13" xfId="2989" xr:uid="{B18CCEAA-86D8-4562-90A5-6CB411B34269}"/>
    <cellStyle name="Normal 4 4 14" xfId="4916" xr:uid="{176D68FB-7C8C-4A97-90B7-A0B85852319F}"/>
    <cellStyle name="Normal 4 4 2" xfId="879" xr:uid="{00000000-0005-0000-0000-00006F030000}"/>
    <cellStyle name="Normal 4 4 2 2" xfId="2045" xr:uid="{0A484155-D875-434A-A009-0E62A69BEFD8}"/>
    <cellStyle name="Normal 4 4 2 2 2" xfId="2046" xr:uid="{0775D73E-6A35-4AE6-B9DB-11C2F51B6336}"/>
    <cellStyle name="Normal 4 4 2 2 2 2" xfId="3608" xr:uid="{695A8CF4-0898-47F2-91B9-2CEA3525D5B2}"/>
    <cellStyle name="Normal 4 4 2 2 2 2 2" xfId="4161" xr:uid="{D81D4324-00EF-4CBC-93F0-70A62B6F4E34}"/>
    <cellStyle name="Normal 4 4 2 2 2 2 3" xfId="5270" xr:uid="{EC440130-5C5D-4870-A103-3BAF7BF0EC0D}"/>
    <cellStyle name="Normal 4 4 2 2 2 3" xfId="4162" xr:uid="{5321B836-2D9E-4334-B142-E07F4FADE72B}"/>
    <cellStyle name="Normal 4 4 2 2 2 3 2" xfId="5461" xr:uid="{2152A1A7-4F49-49D4-9D1C-493227152BDE}"/>
    <cellStyle name="Normal 4 4 2 2 2 4" xfId="4160" xr:uid="{F3D738C7-38C2-4AC4-91D0-B7A37B0A44E2}"/>
    <cellStyle name="Normal 4 4 2 2 2 5" xfId="5177" xr:uid="{004298BA-268E-481C-A5A8-38576EABCB4E}"/>
    <cellStyle name="Normal 4 4 2 2 3" xfId="3607" xr:uid="{BCD99D8F-12A0-4C52-A260-E378C1195213}"/>
    <cellStyle name="Normal 4 4 2 2 3 2" xfId="4163" xr:uid="{63896C21-AECA-4205-BFF8-376B00761428}"/>
    <cellStyle name="Normal 4 4 2 2 3 3" xfId="5269" xr:uid="{EC64ED90-4133-4ACB-8292-DE15196B5578}"/>
    <cellStyle name="Normal 4 4 2 2 4" xfId="4164" xr:uid="{6ADEAFC3-EE19-41CF-9389-891DDA5E6200}"/>
    <cellStyle name="Normal 4 4 2 2 4 2" xfId="5462" xr:uid="{0BA0E99F-14EE-4944-8EA6-2EECAD2CB58B}"/>
    <cellStyle name="Normal 4 4 2 2 5" xfId="4159" xr:uid="{B3AB4C9D-C56F-4F22-948F-2369577E4563}"/>
    <cellStyle name="Normal 4 4 2 2 6" xfId="3378" xr:uid="{11DEEE43-3B72-4F41-8C13-8B7D9E943456}"/>
    <cellStyle name="Normal 4 4 2 2 7" xfId="3072" xr:uid="{1171804B-B767-440A-BBA7-86EB59F9E00D}"/>
    <cellStyle name="Normal 4 4 2 2 8" xfId="4732" xr:uid="{AC7A23CB-C321-4B68-80D6-CCE6C378BD1A}"/>
    <cellStyle name="Normal 4 4 2 3" xfId="2047" xr:uid="{A2DA9061-AC1A-47D8-827D-5336F88322A5}"/>
    <cellStyle name="Normal 4 4 2 3 2" xfId="3609" xr:uid="{325EC8D8-B555-4C5C-B9DE-3D1ABEEA6A57}"/>
    <cellStyle name="Normal 4 4 2 3 2 2" xfId="4166" xr:uid="{3A0706DC-B40E-4180-95BE-FD708CE7173A}"/>
    <cellStyle name="Normal 4 4 2 3 2 3" xfId="5271" xr:uid="{46B2E1D1-407C-42B5-86D3-0DE8AFB3D877}"/>
    <cellStyle name="Normal 4 4 2 3 3" xfId="4167" xr:uid="{E07EB428-C6FA-4AA6-ACE0-4CCFF5F7CD5F}"/>
    <cellStyle name="Normal 4 4 2 3 3 2" xfId="5463" xr:uid="{07486DF1-FBED-4A78-9DC0-915432221B99}"/>
    <cellStyle name="Normal 4 4 2 3 4" xfId="4165" xr:uid="{70FD222A-D359-4FC1-BD3F-47F289848A9A}"/>
    <cellStyle name="Normal 4 4 2 3 5" xfId="3421" xr:uid="{1FF33FAE-2042-4C51-8092-1AE454EE76B8}"/>
    <cellStyle name="Normal 4 4 2 3 6" xfId="3187" xr:uid="{C072ADA4-F6D0-4796-972C-F3D220BE4A73}"/>
    <cellStyle name="Normal 4 4 2 3 7" xfId="4831" xr:uid="{7940BD24-7364-42FC-81BC-CFD2D3BA1A7A}"/>
    <cellStyle name="Normal 4 4 2 4" xfId="2048" xr:uid="{F381C222-A257-41A3-B448-11B5EA3E3F7E}"/>
    <cellStyle name="Normal 4 4 2 4 2" xfId="4168" xr:uid="{06EA12C1-3BF8-4653-8E5C-DFC93536049B}"/>
    <cellStyle name="Normal 4 4 2 4 3" xfId="3606" xr:uid="{567D29E8-FD16-4E0F-BAEF-43C2DE604518}"/>
    <cellStyle name="Normal 4 4 2 4 4" xfId="5124" xr:uid="{CB4F795D-2E91-45B3-A1EC-0AC64A7AC013}"/>
    <cellStyle name="Normal 4 4 2 5" xfId="4169" xr:uid="{70618115-1BA6-45D7-A58A-6511E20242F7}"/>
    <cellStyle name="Normal 4 4 2 5 2" xfId="5464" xr:uid="{6009A0FB-9AAF-4DAC-9E47-AA5797EDEC06}"/>
    <cellStyle name="Normal 4 4 2 6" xfId="3758" xr:uid="{338ACC20-75EB-42F6-8F55-3BD9C6562BC6}"/>
    <cellStyle name="Normal 4 4 2 7" xfId="3318" xr:uid="{35795D12-FE47-4EF5-A764-48B75066C829}"/>
    <cellStyle name="Normal 4 4 2 8" xfId="3012" xr:uid="{2FF9093D-95D1-4A6B-B73C-0C68CD6D1F4A}"/>
    <cellStyle name="Normal 4 4 2 9" xfId="4917" xr:uid="{3E4C15A2-E27E-4169-A827-391DC3F64054}"/>
    <cellStyle name="Normal 4 4 3" xfId="880" xr:uid="{00000000-0005-0000-0000-000070030000}"/>
    <cellStyle name="Normal 4 4 3 2" xfId="2049" xr:uid="{81C8E40F-2676-4DAF-B0ED-9F11195E898B}"/>
    <cellStyle name="Normal 4 4 3 2 2" xfId="2050" xr:uid="{6A18A531-4A5F-4C57-A343-B1613275AA35}"/>
    <cellStyle name="Normal 4 4 3 2 2 2" xfId="4171" xr:uid="{0D9F90C3-7052-4618-83DA-BAA29A041874}"/>
    <cellStyle name="Normal 4 4 3 2 2 3" xfId="5273" xr:uid="{BEDC1D54-2C5C-457B-9553-92990A5D138E}"/>
    <cellStyle name="Normal 4 4 3 2 3" xfId="4172" xr:uid="{7A2FE841-88C1-4676-BC21-2115BA1499E4}"/>
    <cellStyle name="Normal 4 4 3 2 3 2" xfId="5465" xr:uid="{FC5D42D4-71D3-4A12-B89D-B3F4A2AC2CEF}"/>
    <cellStyle name="Normal 4 4 3 2 4" xfId="4170" xr:uid="{D2432624-0DF7-425F-BA00-AF8C2D6862DF}"/>
    <cellStyle name="Normal 4 4 3 2 5" xfId="3355" xr:uid="{EB77D67A-4989-4346-BB85-56DEAEE088E3}"/>
    <cellStyle name="Normal 4 4 3 2 6" xfId="3188" xr:uid="{6DB5BF4B-02BF-4A8E-8B74-2BEE7B8CC7E8}"/>
    <cellStyle name="Normal 4 4 3 2 7" xfId="4832" xr:uid="{D3BBCF4A-3EC1-4324-93AA-3A8A8C457470}"/>
    <cellStyle name="Normal 4 4 3 3" xfId="2051" xr:uid="{01EF2DF4-9B34-44B4-BBDF-A1178C765CD4}"/>
    <cellStyle name="Normal 4 4 3 3 2" xfId="3610" xr:uid="{FBD9B657-7F23-4FBE-ABF1-F406A2155569}"/>
    <cellStyle name="Normal 4 4 3 3 2 2" xfId="4174" xr:uid="{5786ECB3-615F-4993-A5F8-90F3C32A5E45}"/>
    <cellStyle name="Normal 4 4 3 3 2 3" xfId="5274" xr:uid="{7BA94E4C-3BF8-4F0B-AB25-497046D54225}"/>
    <cellStyle name="Normal 4 4 3 3 3" xfId="4175" xr:uid="{6604E30A-0C49-47F7-9E1B-3852A2B8FF40}"/>
    <cellStyle name="Normal 4 4 3 3 3 2" xfId="5466" xr:uid="{3A7A7FB5-AB6A-46F1-BEED-3F9F4A48A6CC}"/>
    <cellStyle name="Normal 4 4 3 3 4" xfId="4173" xr:uid="{DB9AF70C-5595-4240-B781-6201FA873FCB}"/>
    <cellStyle name="Normal 4 4 3 3 5" xfId="3457" xr:uid="{7DE536BE-2594-4E4B-A875-74CBC6C9CF45}"/>
    <cellStyle name="Normal 4 4 3 3 6" xfId="5125" xr:uid="{665DA829-C871-4BA9-9FF6-8D0B25351402}"/>
    <cellStyle name="Normal 4 4 3 4" xfId="2052" xr:uid="{89AFC67D-54CA-4196-BB6D-D0FA7104449B}"/>
    <cellStyle name="Normal 4 4 3 4 2" xfId="4176" xr:uid="{DCE77B56-9E7D-48D0-8DB9-D7B1DD1F417D}"/>
    <cellStyle name="Normal 4 4 3 4 3" xfId="5272" xr:uid="{78517905-3903-4B63-8C56-1A2C5ACD6DFF}"/>
    <cellStyle name="Normal 4 4 3 5" xfId="4177" xr:uid="{DB8942FF-211C-4ECD-8CA4-D571E1B0DE62}"/>
    <cellStyle name="Normal 4 4 3 5 2" xfId="5467" xr:uid="{4EAEC9F9-671E-4A9E-90ED-85065F9640B5}"/>
    <cellStyle name="Normal 4 4 3 6" xfId="3759" xr:uid="{483A1B90-CC4E-4B69-8BC8-30852F80E891}"/>
    <cellStyle name="Normal 4 4 3 7" xfId="3295" xr:uid="{879277ED-A68F-4A33-963C-75615A92F3F5}"/>
    <cellStyle name="Normal 4 4 3 8" xfId="3049" xr:uid="{1C4E3D9A-5CDA-468A-9C03-16C6A01C4B3B}"/>
    <cellStyle name="Normal 4 4 3 9" xfId="4918" xr:uid="{22863036-8114-412F-B2DD-D089ADC5B873}"/>
    <cellStyle name="Normal 4 4 4" xfId="881" xr:uid="{00000000-0005-0000-0000-000071030000}"/>
    <cellStyle name="Normal 4 4 4 2" xfId="2053" xr:uid="{C96C482E-DF5A-429E-A6EF-97CDBDA6F68E}"/>
    <cellStyle name="Normal 4 4 4 2 2" xfId="2054" xr:uid="{FBA956C4-8495-4F9D-8754-0D89073C9F2D}"/>
    <cellStyle name="Normal 4 4 4 2 2 2" xfId="4179" xr:uid="{443528F9-A3C6-495A-99AD-731D1319D1AA}"/>
    <cellStyle name="Normal 4 4 4 2 2 3" xfId="5275" xr:uid="{195E6186-B547-4D1C-99EA-596FB41628FC}"/>
    <cellStyle name="Normal 4 4 4 2 3" xfId="4180" xr:uid="{45BABA2E-151D-40E9-BE6B-495E0A28CCFE}"/>
    <cellStyle name="Normal 4 4 4 2 3 2" xfId="5468" xr:uid="{1ECFEA4D-B281-4B2D-B80A-6388A94BB83B}"/>
    <cellStyle name="Normal 4 4 4 2 4" xfId="4178" xr:uid="{5506AD65-AE15-41DD-8501-BBD75D3A21CB}"/>
    <cellStyle name="Normal 4 4 4 2 5" xfId="3438" xr:uid="{243E7AE1-ABF7-4A3C-8C03-34F6C93475AC}"/>
    <cellStyle name="Normal 4 4 4 2 6" xfId="3189" xr:uid="{EC304F98-8354-4B1C-854A-15BC91595587}"/>
    <cellStyle name="Normal 4 4 4 2 7" xfId="4833" xr:uid="{27C4625B-C388-46CD-9EF4-87ACD9EED964}"/>
    <cellStyle name="Normal 4 4 4 3" xfId="2055" xr:uid="{B06C0693-0107-4550-ABAA-228525AEF3D2}"/>
    <cellStyle name="Normal 4 4 4 3 2" xfId="4181" xr:uid="{5E4856CD-CE8D-494A-AAB2-4281B988B447}"/>
    <cellStyle name="Normal 4 4 4 3 3" xfId="3611" xr:uid="{1B53C31D-B161-4DC8-BE0A-1C470C7D037C}"/>
    <cellStyle name="Normal 4 4 4 3 4" xfId="5126" xr:uid="{4EED4A8D-99DD-4425-822D-563B114B430F}"/>
    <cellStyle name="Normal 4 4 4 4" xfId="2056" xr:uid="{209FB39C-AC20-4C3E-ACDE-5B5F1B20B439}"/>
    <cellStyle name="Normal 4 4 4 4 2" xfId="5469" xr:uid="{B9BC78F3-4BF9-4F3F-8C92-8FD0F443F8DA}"/>
    <cellStyle name="Normal 4 4 4 5" xfId="3760" xr:uid="{717AA0BD-885C-4A69-B6E6-080EDD870AE3}"/>
    <cellStyle name="Normal 4 4 4 6" xfId="3275" xr:uid="{A84BBDA5-636E-4BAC-9E5D-BDC68A4D88B5}"/>
    <cellStyle name="Normal 4 4 4 7" xfId="3029" xr:uid="{E1172521-A876-44F1-92C0-C29FFD9A1718}"/>
    <cellStyle name="Normal 4 4 4 8" xfId="4919" xr:uid="{E9D995C9-C266-410C-95A5-F4F6CCC1EA29}"/>
    <cellStyle name="Normal 4 4 5" xfId="882" xr:uid="{00000000-0005-0000-0000-000072030000}"/>
    <cellStyle name="Normal 4 4 5 2" xfId="2057" xr:uid="{5AA8DF3C-248A-41D8-96C7-823F58A2AD37}"/>
    <cellStyle name="Normal 4 4 5 2 2" xfId="2058" xr:uid="{8DBC8318-3AFD-45DA-BEE9-8F2F06A2392F}"/>
    <cellStyle name="Normal 4 4 5 2 3" xfId="3612" xr:uid="{517A5563-3E3B-47F6-B4C3-EA802E5EEDCF}"/>
    <cellStyle name="Normal 4 4 5 2 4" xfId="5127" xr:uid="{25740E39-24E3-4876-8B5C-62B41EB09A5B}"/>
    <cellStyle name="Normal 4 4 5 3" xfId="2059" xr:uid="{11C1E1F3-9B1C-4795-9F76-C59FBB5DF61B}"/>
    <cellStyle name="Normal 4 4 5 3 2" xfId="5470" xr:uid="{62D4EC0A-80F1-4D9D-A5C4-394CCE86C0B4}"/>
    <cellStyle name="Normal 4 4 5 4" xfId="2060" xr:uid="{8943B530-24E0-4218-B836-52D941D38FFD}"/>
    <cellStyle name="Normal 4 4 5 5" xfId="3335" xr:uid="{B4C7E845-7176-4F89-9905-6EA89E657486}"/>
    <cellStyle name="Normal 4 4 5 6" xfId="3190" xr:uid="{CDE0E505-F7DC-41CC-BA41-D43E9DF7E789}"/>
    <cellStyle name="Normal 4 4 5 7" xfId="4920" xr:uid="{45056242-593E-4164-AD13-BEAC56FC15CB}"/>
    <cellStyle name="Normal 4 4 6" xfId="883" xr:uid="{00000000-0005-0000-0000-000073030000}"/>
    <cellStyle name="Normal 4 4 6 2" xfId="2061" xr:uid="{06AE5850-9E08-49C5-8A5C-4200800F51FA}"/>
    <cellStyle name="Normal 4 4 6 2 2" xfId="2062" xr:uid="{9424EFEE-0FDA-4B57-AB2D-36353E77460D}"/>
    <cellStyle name="Normal 4 4 6 2 3" xfId="3613" xr:uid="{BEFCAB28-4D8F-4509-B846-2E03F7AAFE8A}"/>
    <cellStyle name="Normal 4 4 6 2 4" xfId="5128" xr:uid="{EE62C69E-8A99-4ED3-9E92-504B40FE4DE7}"/>
    <cellStyle name="Normal 4 4 6 3" xfId="2063" xr:uid="{E434F25A-A7AF-4A71-B20C-5B2FD7A44B3E}"/>
    <cellStyle name="Normal 4 4 6 3 2" xfId="5471" xr:uid="{877B4B31-43CA-484B-8A07-94A72BF6700E}"/>
    <cellStyle name="Normal 4 4 6 4" xfId="2064" xr:uid="{369D0E48-0A4A-4E07-B98B-A5C259A8CB05}"/>
    <cellStyle name="Normal 4 4 6 5" xfId="3398" xr:uid="{87B811EC-09FF-4B0C-BDF3-20105D0B97CE}"/>
    <cellStyle name="Normal 4 4 6 6" xfId="3191" xr:uid="{EA31157E-952F-47BD-B7E7-328A1BBC88A3}"/>
    <cellStyle name="Normal 4 4 6 7" xfId="4921" xr:uid="{4CF28BCD-23A3-4CF0-9987-A841F4397445}"/>
    <cellStyle name="Normal 4 4 7" xfId="884" xr:uid="{00000000-0005-0000-0000-000074030000}"/>
    <cellStyle name="Normal 4 4 7 2" xfId="2065" xr:uid="{A34AF329-17C1-4C68-8770-414845D17C08}"/>
    <cellStyle name="Normal 4 4 7 2 2" xfId="3761" xr:uid="{E7F63894-DC13-4DE2-85EC-6DAC080C2F8F}"/>
    <cellStyle name="Normal 4 4 7 3" xfId="2066" xr:uid="{0049EFC1-B3D6-4D48-A749-4C008991AED5}"/>
    <cellStyle name="Normal 4 4 7 4" xfId="3192" xr:uid="{23928729-0D20-4958-AD0B-5E00DECB3FBE}"/>
    <cellStyle name="Normal 4 4 7 5" xfId="4922" xr:uid="{7CBE22FE-762D-4310-92AE-3FA7031D4594}"/>
    <cellStyle name="Normal 4 4 8" xfId="885" xr:uid="{00000000-0005-0000-0000-000075030000}"/>
    <cellStyle name="Normal 4 4 8 2" xfId="2067" xr:uid="{128840F5-F4A4-4618-8661-AFFAF315EFFC}"/>
    <cellStyle name="Normal 4 4 8 2 2" xfId="3762" xr:uid="{9B9EAEC8-7E40-4B08-8E33-417A578D09AC}"/>
    <cellStyle name="Normal 4 4 8 3" xfId="2068" xr:uid="{E160571B-FB9F-4C7C-BCA2-8522A61F5C44}"/>
    <cellStyle name="Normal 4 4 8 4" xfId="3193" xr:uid="{50C5ED66-5E6C-4612-A2A4-3C987B044D27}"/>
    <cellStyle name="Normal 4 4 8 5" xfId="4923" xr:uid="{37ABE012-49BD-4D53-BEA2-A3408390A427}"/>
    <cellStyle name="Normal 4 4 9" xfId="886" xr:uid="{00000000-0005-0000-0000-000076030000}"/>
    <cellStyle name="Normal 4 4 9 2" xfId="4182" xr:uid="{97685424-FF94-424B-94FD-0CEC5A9BBA5F}"/>
    <cellStyle name="Normal 4 4 9 3" xfId="3605" xr:uid="{93467F22-D595-4086-993F-A0E5D409E2D2}"/>
    <cellStyle name="Normal 4 4 9 4" xfId="3186" xr:uid="{D0237714-F659-4204-900E-559357FA496E}"/>
    <cellStyle name="Normal 4 4 9 5" xfId="4830" xr:uid="{E5BD3CC4-0050-4D55-AE3D-10125DD356A0}"/>
    <cellStyle name="Normal 4 5" xfId="887" xr:uid="{00000000-0005-0000-0000-000077030000}"/>
    <cellStyle name="Normal 4 5 2" xfId="888" xr:uid="{00000000-0005-0000-0000-000078030000}"/>
    <cellStyle name="Normal 4 5 2 2" xfId="2069" xr:uid="{E9BA8B80-1BDF-458C-A579-01D17D6EC3A9}"/>
    <cellStyle name="Normal 4 5 2 2 2" xfId="3616" xr:uid="{8D425C33-63EA-4C86-A971-AA0E5BFD35D9}"/>
    <cellStyle name="Normal 4 5 2 2 2 2" xfId="4184" xr:uid="{5D946F83-9F8A-474D-8B8A-82EA03F87F06}"/>
    <cellStyle name="Normal 4 5 2 2 2 3" xfId="5276" xr:uid="{1CC24824-741C-49D0-AAC2-62F108D343C5}"/>
    <cellStyle name="Normal 4 5 2 2 3" xfId="4185" xr:uid="{469CD37E-C9A5-4221-BB6B-76AB2A3C7EDE}"/>
    <cellStyle name="Normal 4 5 2 2 3 2" xfId="5472" xr:uid="{B069F914-D8F6-4399-ABEB-958CF6DED22E}"/>
    <cellStyle name="Normal 4 5 2 2 4" xfId="4183" xr:uid="{2C97A368-2D0B-4209-AA30-D4E5850811AE}"/>
    <cellStyle name="Normal 4 5 2 2 5" xfId="3466" xr:uid="{95863FF9-9EE3-4534-9036-3FFDAC7C6245}"/>
    <cellStyle name="Normal 4 5 2 2 6" xfId="3195" xr:uid="{F4C4B374-4AEB-4EBB-8A4A-D5AD7B03F6BD}"/>
    <cellStyle name="Normal 4 5 2 2 7" xfId="4855" xr:uid="{C385DD9B-B322-4340-9DA9-1A507E4A19A2}"/>
    <cellStyle name="Normal 4 5 2 3" xfId="2070" xr:uid="{6EEA69DB-F61D-4F70-8143-8F4E01DBFEA5}"/>
    <cellStyle name="Normal 4 5 2 3 2" xfId="4186" xr:uid="{03C84646-3256-45DF-8319-49569649E57A}"/>
    <cellStyle name="Normal 4 5 2 3 3" xfId="3615" xr:uid="{17C045D5-CC03-44A1-BDD9-5F4FF4243524}"/>
    <cellStyle name="Normal 4 5 2 3 4" xfId="5130" xr:uid="{73983D62-BA7B-4532-86BF-09496EF127D0}"/>
    <cellStyle name="Normal 4 5 2 4" xfId="4187" xr:uid="{53D38051-C65C-4161-B3A2-3ED959038DF9}"/>
    <cellStyle name="Normal 4 5 2 4 2" xfId="5473" xr:uid="{402E8B8B-C6A0-4EF8-A200-3D5E084869FF}"/>
    <cellStyle name="Normal 4 5 2 5" xfId="3764" xr:uid="{84F3E5DD-0435-4C21-8DEA-FC1E6CAEE22B}"/>
    <cellStyle name="Normal 4 5 2 6" xfId="3364" xr:uid="{2770BB0A-8275-448D-A637-67D1A77C9741}"/>
    <cellStyle name="Normal 4 5 2 7" xfId="3058" xr:uid="{B71DCE27-90B3-4190-8EC2-3F642C7CC386}"/>
    <cellStyle name="Normal 4 5 2 8" xfId="4925" xr:uid="{EDFEF3C8-92CA-472F-A574-C36BC8680B5C}"/>
    <cellStyle name="Normal 4 5 3" xfId="2071" xr:uid="{36B78015-70D2-4D98-9F4C-40AD138F6FBE}"/>
    <cellStyle name="Normal 4 5 3 2" xfId="3617" xr:uid="{5D242854-35E9-4DE8-9E03-FB83FD2ADBDE}"/>
    <cellStyle name="Normal 4 5 3 2 2" xfId="4189" xr:uid="{6C72AEA6-07E8-481A-BCD7-66140BF0C17A}"/>
    <cellStyle name="Normal 4 5 3 2 3" xfId="5277" xr:uid="{2D954FB9-A255-43D8-A586-757A04E708CB}"/>
    <cellStyle name="Normal 4 5 3 3" xfId="4190" xr:uid="{ADA4B432-2F96-44FF-BB37-53DA1A89AA8D}"/>
    <cellStyle name="Normal 4 5 3 3 2" xfId="5474" xr:uid="{137DCCFB-247A-4815-A4DE-42F981CF9F50}"/>
    <cellStyle name="Normal 4 5 3 4" xfId="4188" xr:uid="{05C41528-429A-477A-9DC2-6F6A99A5AE7B}"/>
    <cellStyle name="Normal 4 5 3 5" xfId="3407" xr:uid="{55C56F10-A4C3-492A-A946-2BF1B621F8F9}"/>
    <cellStyle name="Normal 4 5 3 6" xfId="3194" xr:uid="{7042C97C-282C-42EC-9FA0-5DCDCB002E3B}"/>
    <cellStyle name="Normal 4 5 3 7" xfId="4846" xr:uid="{AB98040C-6787-48E7-9D5A-B3FC069B961F}"/>
    <cellStyle name="Normal 4 5 4" xfId="2072" xr:uid="{1092FCBD-8D1B-498A-8A1F-5173CB11E4E5}"/>
    <cellStyle name="Normal 4 5 4 2" xfId="4191" xr:uid="{9B1E44DB-9828-4288-8530-6EABAE5CEC74}"/>
    <cellStyle name="Normal 4 5 4 3" xfId="3614" xr:uid="{8215EF97-ADE5-4C23-8001-010C966B410E}"/>
    <cellStyle name="Normal 4 5 4 4" xfId="5129" xr:uid="{7633D9D9-2CF7-47CB-AE41-536661B1E7D2}"/>
    <cellStyle name="Normal 4 5 5" xfId="2073" xr:uid="{BF08F432-1761-4B92-A763-C12F2910F9B0}"/>
    <cellStyle name="Normal 4 5 5 2" xfId="5475" xr:uid="{679615ED-6B6C-409F-8C60-A07C2BF26714}"/>
    <cellStyle name="Normal 4 5 6" xfId="3763" xr:uid="{584DE2F8-8674-4996-8040-CD0487A4EA6C}"/>
    <cellStyle name="Normal 4 5 7" xfId="3304" xr:uid="{33608D4C-318D-40B7-BD83-3386E46A6589}"/>
    <cellStyle name="Normal 4 5 8" xfId="2998" xr:uid="{1DBB1CAD-F75C-402D-82C7-BF1A9DD7B3B2}"/>
    <cellStyle name="Normal 4 5 9" xfId="4924" xr:uid="{F9F89D72-4CD7-4CA9-8519-9ABA6FBFA8E7}"/>
    <cellStyle name="Normal 4 6" xfId="889" xr:uid="{00000000-0005-0000-0000-000079030000}"/>
    <cellStyle name="Normal 4 6 2" xfId="2074" xr:uid="{ED96EB4E-B298-48A6-9D2E-8D42CEC0C825}"/>
    <cellStyle name="Normal 4 6 2 2" xfId="2075" xr:uid="{57C23B8D-425B-4804-968F-DBE100D8EFC7}"/>
    <cellStyle name="Normal 4 6 2 2 2" xfId="3620" xr:uid="{3AF913A9-38E7-45CF-A028-A5BFDEB655DB}"/>
    <cellStyle name="Normal 4 6 2 2 2 2" xfId="4194" xr:uid="{3E813FBB-9DC7-4F30-AD86-B7697E93E789}"/>
    <cellStyle name="Normal 4 6 2 2 2 3" xfId="5279" xr:uid="{0EB7135F-5F67-4F99-A0FA-0D892B170A00}"/>
    <cellStyle name="Normal 4 6 2 2 3" xfId="4195" xr:uid="{F960D16E-82F1-4DF4-B2D7-31B09D8766E0}"/>
    <cellStyle name="Normal 4 6 2 2 3 2" xfId="5476" xr:uid="{F65F7EF1-FE54-4F2E-AF72-CFAFA5BC27F0}"/>
    <cellStyle name="Normal 4 6 2 2 4" xfId="4193" xr:uid="{FB4D8029-EDED-4413-935C-B4C2C8DD520A}"/>
    <cellStyle name="Normal 4 6 2 2 5" xfId="5171" xr:uid="{DDA28182-BC73-4B89-98A3-863075DEDB68}"/>
    <cellStyle name="Normal 4 6 2 3" xfId="3619" xr:uid="{568A3F99-01B9-426D-80CA-CFCC27B11BD0}"/>
    <cellStyle name="Normal 4 6 2 3 2" xfId="4196" xr:uid="{758C431A-C61C-4F29-ABED-E18B269DF265}"/>
    <cellStyle name="Normal 4 6 2 3 3" xfId="5278" xr:uid="{B906013C-0FEE-4355-A2B8-CC5C137284F5}"/>
    <cellStyle name="Normal 4 6 2 4" xfId="4197" xr:uid="{F22FD239-5EAF-41C2-832F-DCE651040258}"/>
    <cellStyle name="Normal 4 6 2 4 2" xfId="5477" xr:uid="{BC09FC9F-2154-481B-A78F-62290F50FE0A}"/>
    <cellStyle name="Normal 4 6 2 5" xfId="4192" xr:uid="{51F72DE5-2994-4D58-9792-B097F52D119D}"/>
    <cellStyle name="Normal 4 6 2 6" xfId="3370" xr:uid="{721F5494-0416-4874-A628-CA46D30E5F64}"/>
    <cellStyle name="Normal 4 6 2 7" xfId="3064" xr:uid="{51AA6475-CDB7-406F-BD69-193D4B0A2342}"/>
    <cellStyle name="Normal 4 6 2 8" xfId="4726" xr:uid="{74039FA3-2E67-46C0-A3A6-4CF6D3927E3D}"/>
    <cellStyle name="Normal 4 6 3" xfId="2076" xr:uid="{393FF231-138D-4768-814B-6E7A57A1FDA4}"/>
    <cellStyle name="Normal 4 6 3 2" xfId="3621" xr:uid="{A6EEDDF6-26F3-4565-BC80-67E9B6107175}"/>
    <cellStyle name="Normal 4 6 3 2 2" xfId="4199" xr:uid="{F530FB45-AE0C-4FD8-A19B-D76416D047F9}"/>
    <cellStyle name="Normal 4 6 3 2 3" xfId="5280" xr:uid="{9CB5C18E-C186-4BD9-B3AF-4638C6ECD9D1}"/>
    <cellStyle name="Normal 4 6 3 3" xfId="4200" xr:uid="{4765FC00-DCE4-4CBE-99E3-C2B93CEDF9A6}"/>
    <cellStyle name="Normal 4 6 3 3 2" xfId="5478" xr:uid="{A72276F1-F480-4FD6-8228-9A76846DF6B8}"/>
    <cellStyle name="Normal 4 6 3 4" xfId="4198" xr:uid="{D9B632B2-29FA-4BD7-AB10-0135E71E29D0}"/>
    <cellStyle name="Normal 4 6 3 5" xfId="3413" xr:uid="{A261D27F-08C3-484B-A2EA-11931053D546}"/>
    <cellStyle name="Normal 4 6 3 6" xfId="3196" xr:uid="{2ABE0A04-0430-4AF4-A8A9-697373229C11}"/>
    <cellStyle name="Normal 4 6 3 7" xfId="4856" xr:uid="{CADC3718-5632-4F16-B57C-FC894FE31D5E}"/>
    <cellStyle name="Normal 4 6 4" xfId="2077" xr:uid="{514A9675-8EE7-4442-92A8-55D36C8F7656}"/>
    <cellStyle name="Normal 4 6 4 2" xfId="4201" xr:uid="{8CDF2730-5F6A-4C42-BBC1-93A34510B105}"/>
    <cellStyle name="Normal 4 6 4 3" xfId="3618" xr:uid="{D5E4600F-C7C0-406A-8E20-C14C9E6A8D34}"/>
    <cellStyle name="Normal 4 6 4 4" xfId="5131" xr:uid="{13FB9D96-C511-47CB-9455-E23397BBAE55}"/>
    <cellStyle name="Normal 4 6 5" xfId="4202" xr:uid="{BDBCD392-19A7-45A3-8B86-F2FE7B289BE2}"/>
    <cellStyle name="Normal 4 6 5 2" xfId="5479" xr:uid="{CF5CBF42-0B08-46F9-B53A-9A82153C5021}"/>
    <cellStyle name="Normal 4 6 6" xfId="3765" xr:uid="{D73CA3BF-4B5D-4F63-A5AC-9CB5409B3F0A}"/>
    <cellStyle name="Normal 4 6 7" xfId="3310" xr:uid="{245632E1-AED1-47CC-86DD-2DA213EEB92A}"/>
    <cellStyle name="Normal 4 6 8" xfId="3004" xr:uid="{D6BCAEE3-071D-4E3C-9B79-363DB21091F8}"/>
    <cellStyle name="Normal 4 6 9" xfId="4926" xr:uid="{245B20B9-FB2C-477C-A969-9F518E2D929A}"/>
    <cellStyle name="Normal 4 7" xfId="890" xr:uid="{00000000-0005-0000-0000-00007A030000}"/>
    <cellStyle name="Normal 4 7 2" xfId="2078" xr:uid="{4AF5A1B3-AD88-4E6C-8D7B-FAB7BAF76B6A}"/>
    <cellStyle name="Normal 4 7 2 2" xfId="2079" xr:uid="{46BCC2C9-FA6F-4A8D-9283-83192F9F4090}"/>
    <cellStyle name="Normal 4 7 2 2 2" xfId="4204" xr:uid="{D8AF69E3-4FE1-41BD-86C5-C79CB5B636BD}"/>
    <cellStyle name="Normal 4 7 2 2 3" xfId="5282" xr:uid="{6BD0DA38-63CF-4B21-8560-EBE54AB8E1B7}"/>
    <cellStyle name="Normal 4 7 2 3" xfId="4205" xr:uid="{9062E808-9F61-46FD-9E0E-2155007B4BCD}"/>
    <cellStyle name="Normal 4 7 2 3 2" xfId="5480" xr:uid="{819E51E5-3E0C-4B74-B228-E161F9669309}"/>
    <cellStyle name="Normal 4 7 2 4" xfId="4203" xr:uid="{256FAA32-BFF5-4EBD-93CD-D1BA925F723C}"/>
    <cellStyle name="Normal 4 7 2 5" xfId="3344" xr:uid="{9225F13F-7F9F-4CAD-9A16-2BADB648FA02}"/>
    <cellStyle name="Normal 4 7 2 6" xfId="3197" xr:uid="{5C83AD63-CB5C-4AC3-ACAB-B6BEA6115D07}"/>
    <cellStyle name="Normal 4 7 2 7" xfId="4871" xr:uid="{A791B529-11DF-438F-A58A-3152A3F8720B}"/>
    <cellStyle name="Normal 4 7 3" xfId="2080" xr:uid="{D61C3C2A-FD72-4CAE-96C0-81C684BCAFAB}"/>
    <cellStyle name="Normal 4 7 3 2" xfId="3622" xr:uid="{99DA60B4-A23C-4864-8AC5-157193122AC7}"/>
    <cellStyle name="Normal 4 7 3 2 2" xfId="4207" xr:uid="{A13B6770-782F-413F-99C7-3B10659E69A7}"/>
    <cellStyle name="Normal 4 7 3 2 3" xfId="5283" xr:uid="{ED24652E-8C0F-4519-A82E-156F5F9A02B4}"/>
    <cellStyle name="Normal 4 7 3 3" xfId="4208" xr:uid="{22CF1DE5-5570-4825-92ED-50967B817CBD}"/>
    <cellStyle name="Normal 4 7 3 3 2" xfId="5481" xr:uid="{373A7CE1-8AE7-4CBF-A481-E4A43AA10F07}"/>
    <cellStyle name="Normal 4 7 3 4" xfId="4206" xr:uid="{74ED6908-77E0-4D8D-9C08-94B7500A268B}"/>
    <cellStyle name="Normal 4 7 3 5" xfId="3447" xr:uid="{B4B97516-4A46-4F78-8067-8ED6487D097E}"/>
    <cellStyle name="Normal 4 7 3 6" xfId="5132" xr:uid="{88658197-2822-4153-9FDF-C3158CA33727}"/>
    <cellStyle name="Normal 4 7 4" xfId="2081" xr:uid="{6EB5A736-DDE6-4228-8CE7-D404C977D53C}"/>
    <cellStyle name="Normal 4 7 4 2" xfId="4209" xr:uid="{D8CE54B5-AACA-4FDD-A162-F05EC1E2FC2A}"/>
    <cellStyle name="Normal 4 7 4 3" xfId="5281" xr:uid="{E3590C5A-2D2A-45C9-A420-2491800504BE}"/>
    <cellStyle name="Normal 4 7 5" xfId="4210" xr:uid="{07F9FBB8-0573-48DF-B229-492F2A182C24}"/>
    <cellStyle name="Normal 4 7 5 2" xfId="5482" xr:uid="{43A114E9-AD96-4932-894D-B720199A3E89}"/>
    <cellStyle name="Normal 4 7 6" xfId="3766" xr:uid="{7264BD01-59FA-4020-B365-E08C973D42D8}"/>
    <cellStyle name="Normal 4 7 7" xfId="3284" xr:uid="{191F1006-6894-458D-B26E-E93BE984D720}"/>
    <cellStyle name="Normal 4 7 8" xfId="3038" xr:uid="{844FD3A8-9AF8-4853-B316-77DF44DD13D0}"/>
    <cellStyle name="Normal 4 7 9" xfId="4927" xr:uid="{D8F8A4D0-E4BD-4F43-9B29-5BB26B8F6098}"/>
    <cellStyle name="Normal 4 8" xfId="891" xr:uid="{00000000-0005-0000-0000-00007B030000}"/>
    <cellStyle name="Normal 4 8 2" xfId="2082" xr:uid="{CCB75D7D-0F06-4D9D-B72A-102D9BD10118}"/>
    <cellStyle name="Normal 4 8 2 2" xfId="2083" xr:uid="{B672C640-B1BD-4E68-963A-26B6A9863E68}"/>
    <cellStyle name="Normal 4 8 2 2 2" xfId="4212" xr:uid="{EF90F25E-2DFE-4D57-8105-47D228D9B8C7}"/>
    <cellStyle name="Normal 4 8 2 2 3" xfId="5284" xr:uid="{69D1CC93-2099-41C4-9E02-B7BEB51C94AF}"/>
    <cellStyle name="Normal 4 8 2 3" xfId="4213" xr:uid="{1E54640E-4524-475C-9DDD-EE8D62AB6604}"/>
    <cellStyle name="Normal 4 8 2 3 2" xfId="5483" xr:uid="{CB20BCE2-74FA-4100-BA15-BDDB4732E75B}"/>
    <cellStyle name="Normal 4 8 2 4" xfId="4211" xr:uid="{5F5E55D0-296D-4AB2-ABE5-E1FA3E1FD015}"/>
    <cellStyle name="Normal 4 8 2 5" xfId="3430" xr:uid="{12C1B5E9-55FF-4FC9-994B-946056F937DD}"/>
    <cellStyle name="Normal 4 8 2 6" xfId="3198" xr:uid="{064426BD-CA8B-4F0E-B69F-88447C27DE39}"/>
    <cellStyle name="Normal 4 8 2 7" xfId="4872" xr:uid="{39100E1D-0862-4D9C-9005-3BA476EB8FCC}"/>
    <cellStyle name="Normal 4 8 3" xfId="2084" xr:uid="{339042AB-E05B-4ECE-9641-BD1352B3FC4E}"/>
    <cellStyle name="Normal 4 8 3 2" xfId="4214" xr:uid="{0C3D47BB-7DB3-4330-8338-0540A3F42600}"/>
    <cellStyle name="Normal 4 8 3 3" xfId="3623" xr:uid="{97402695-425E-4F94-B04F-B199CD2D1095}"/>
    <cellStyle name="Normal 4 8 3 4" xfId="5133" xr:uid="{F96A8DEC-22AB-47E5-AF9C-C21781B77883}"/>
    <cellStyle name="Normal 4 8 4" xfId="2085" xr:uid="{00ED1B0C-E82F-49EF-B8B6-FFA66C2F9A51}"/>
    <cellStyle name="Normal 4 8 4 2" xfId="5484" xr:uid="{2B589C59-7628-4C4E-A0D8-2DD118E4DDF5}"/>
    <cellStyle name="Normal 4 8 5" xfId="3767" xr:uid="{F94C84A0-9316-4BC2-8D21-DED1358AB75C}"/>
    <cellStyle name="Normal 4 8 6" xfId="3267" xr:uid="{807647E4-AC32-40EE-8CF6-C12389841DB0}"/>
    <cellStyle name="Normal 4 8 7" xfId="3021" xr:uid="{F76B2F09-7680-4A3B-93CD-E151F4FE0B77}"/>
    <cellStyle name="Normal 4 8 8" xfId="4928" xr:uid="{6DB9C177-3D73-4C79-BC2A-7629A9D44002}"/>
    <cellStyle name="Normal 4 9" xfId="892" xr:uid="{00000000-0005-0000-0000-00007C030000}"/>
    <cellStyle name="Normal 4 9 2" xfId="2086" xr:uid="{2A7B54F5-50CA-41D5-8E0C-E59F4D6E06E5}"/>
    <cellStyle name="Normal 4 9 2 2" xfId="2087" xr:uid="{D9B18112-6AEF-4E79-AE74-7796902A4E28}"/>
    <cellStyle name="Normal 4 9 2 2 2" xfId="4216" xr:uid="{61A40B2E-A6E5-42C4-8E67-E716D6A909C6}"/>
    <cellStyle name="Normal 4 9 2 2 3" xfId="5285" xr:uid="{0310C327-B789-4CE2-B8F7-D6D8D4AB81FF}"/>
    <cellStyle name="Normal 4 9 2 3" xfId="4217" xr:uid="{F96F3C00-894C-4754-8804-8EC4034C191D}"/>
    <cellStyle name="Normal 4 9 2 3 2" xfId="5485" xr:uid="{EC76CD21-6566-4064-A1BE-0E0F578D7377}"/>
    <cellStyle name="Normal 4 9 2 4" xfId="4215" xr:uid="{76194764-BDB7-412C-97A6-E5883E306641}"/>
    <cellStyle name="Normal 4 9 2 5" xfId="3478" xr:uid="{4F72191E-8BA0-471A-8500-A6AD798C1469}"/>
    <cellStyle name="Normal 4 9 2 6" xfId="3199" xr:uid="{B999247F-2A10-4B52-96CE-991DD34E6422}"/>
    <cellStyle name="Normal 4 9 2 7" xfId="4885" xr:uid="{B25830D4-0A78-445E-BE17-61855785E1AA}"/>
    <cellStyle name="Normal 4 9 3" xfId="2088" xr:uid="{B3F8CEFC-AC02-4532-B0F2-4003976F08D5}"/>
    <cellStyle name="Normal 4 9 3 2" xfId="4218" xr:uid="{DDF81D37-821A-402B-803A-33694917C98E}"/>
    <cellStyle name="Normal 4 9 3 3" xfId="3624" xr:uid="{7C38339C-94AD-4B7E-AD26-A7537B11995B}"/>
    <cellStyle name="Normal 4 9 3 4" xfId="5134" xr:uid="{EF6FC5DE-0F86-460C-A304-FDA86E49EDFA}"/>
    <cellStyle name="Normal 4 9 4" xfId="2089" xr:uid="{D9A38326-D97B-4928-B439-C210436C4CA2}"/>
    <cellStyle name="Normal 4 9 4 2" xfId="5486" xr:uid="{E168BC16-7ED9-4A96-87FD-D04ECED112AB}"/>
    <cellStyle name="Normal 4 9 5" xfId="3768" xr:uid="{0D954A89-964D-491C-9BA9-97A8B45DCC75}"/>
    <cellStyle name="Normal 4 9 6" xfId="3327" xr:uid="{38FD83FE-56C6-49D0-A16B-CFBD2005C9F7}"/>
    <cellStyle name="Normal 4 9 7" xfId="3083" xr:uid="{B67503ED-3DE4-4903-B8D6-25CAE50E75E2}"/>
    <cellStyle name="Normal 4 9 8" xfId="4929" xr:uid="{17755847-C17C-4D48-838B-6A7AA173D017}"/>
    <cellStyle name="Normal 5" xfId="893" xr:uid="{00000000-0005-0000-0000-00007D030000}"/>
    <cellStyle name="Normal 5 2" xfId="894" xr:uid="{00000000-0005-0000-0000-00007E030000}"/>
    <cellStyle name="Normal 5 2 2" xfId="895" xr:uid="{00000000-0005-0000-0000-00007F030000}"/>
    <cellStyle name="Normal 5 2 2 2" xfId="896" xr:uid="{00000000-0005-0000-0000-000080030000}"/>
    <cellStyle name="Normal 5 2 2 2 2" xfId="897" xr:uid="{00000000-0005-0000-0000-000081030000}"/>
    <cellStyle name="Normal 5 2 2 2 3" xfId="898" xr:uid="{00000000-0005-0000-0000-000082030000}"/>
    <cellStyle name="Normal 5 2 2 2 3 2" xfId="1554" xr:uid="{00000000-0005-0000-0000-00006D030000}"/>
    <cellStyle name="Normal 5 2 2 3" xfId="899" xr:uid="{00000000-0005-0000-0000-000083030000}"/>
    <cellStyle name="Normal 5 2 2 3 2" xfId="900" xr:uid="{00000000-0005-0000-0000-000084030000}"/>
    <cellStyle name="Normal 5 2 2 3 2 2" xfId="901" xr:uid="{00000000-0005-0000-0000-000085030000}"/>
    <cellStyle name="Normal 5 2 2 3 2 3" xfId="902" xr:uid="{00000000-0005-0000-0000-000086030000}"/>
    <cellStyle name="Normal 5 2 2 3 2 3 2" xfId="1555" xr:uid="{00000000-0005-0000-0000-000071030000}"/>
    <cellStyle name="Normal 5 2 2 3 3" xfId="903" xr:uid="{00000000-0005-0000-0000-000087030000}"/>
    <cellStyle name="Normal 5 2 2 3 3 2" xfId="904" xr:uid="{00000000-0005-0000-0000-000088030000}"/>
    <cellStyle name="Normal 5 2 2 3 3 2 2" xfId="905" xr:uid="{00000000-0005-0000-0000-000089030000}"/>
    <cellStyle name="Normal 5 2 2 3 3 2 3" xfId="906" xr:uid="{00000000-0005-0000-0000-00008A030000}"/>
    <cellStyle name="Normal 5 2 2 3 3 2 3 2" xfId="907" xr:uid="{00000000-0005-0000-0000-00008B030000}"/>
    <cellStyle name="Normal 5 2 2 3 3 2 3 2 2" xfId="2090" xr:uid="{BCA0DBD5-EAA1-4F83-A396-D079926652C0}"/>
    <cellStyle name="Normal 5 2 2 3 3 2 3 2 3" xfId="2091" xr:uid="{5492C6CA-AB79-47AE-B801-DE7612F5A6BE}"/>
    <cellStyle name="Normal 5 2 2 3 3 2 3 2 3 2" xfId="2821" xr:uid="{2D9DDBAE-44A0-477F-870E-2A8E793A89DA}"/>
    <cellStyle name="Normal 5 2 2 3 3 2 3 2 3 3" xfId="4539" xr:uid="{D4709622-E97E-4519-AC42-9AD8AE8E2D3C}"/>
    <cellStyle name="Normal 5 2 2 3 3 2 3 2 3 3 2" xfId="4594" xr:uid="{A6E77980-A82A-4285-B820-9B7143DCD81C}"/>
    <cellStyle name="Normal 5 2 2 3 3 2 3 3" xfId="2092" xr:uid="{03CD78A7-B960-42DD-8AA8-3C861461399E}"/>
    <cellStyle name="Normal 5 2 2 3 3 2 3 4" xfId="3770" xr:uid="{63002067-B75E-4332-8DFA-AC8B202FF645}"/>
    <cellStyle name="Normal 5 2 2 3 3 2 3 5" xfId="2923" xr:uid="{66EFB407-B754-446C-8160-ED36AE7C98BF}"/>
    <cellStyle name="Normal 5 2 2 3 3 2 3 5 2" xfId="5576" xr:uid="{F90E46F6-415F-49F7-9EE7-C66FFBB40C52}"/>
    <cellStyle name="Normal 5 2 2 3 3 2 3 6" xfId="4931" xr:uid="{3D0BDFB7-E562-49E0-8965-5814C26C06DD}"/>
    <cellStyle name="Normal 5 2 2 3 3 2 3 6 2" xfId="4598" xr:uid="{380668AA-427E-4BA6-AAD5-8BB073887C86}"/>
    <cellStyle name="Normal 5 2 2 3 3 2 4" xfId="2093" xr:uid="{F2A89CF7-9495-4DEE-BD5E-BAB060FDC924}"/>
    <cellStyle name="Normal 5 2 2 3 3 2 4 2" xfId="3769" xr:uid="{2E525C8E-C6EA-4D49-B9AD-1A62DDC3AC5D}"/>
    <cellStyle name="Normal 5 2 2 3 3 2 5" xfId="2922" xr:uid="{4643B148-5A32-4F83-8DEF-79FD18C89BB6}"/>
    <cellStyle name="Normal 5 2 2 3 3 2 5 2" xfId="5595" xr:uid="{C30FCDE8-FADC-430B-8E6A-F5C62BE75E10}"/>
    <cellStyle name="Normal 5 2 2 3 3 2 6" xfId="4930" xr:uid="{BE643FDE-88D0-44CE-B1CC-BDED36223649}"/>
    <cellStyle name="Normal 5 2 2 3 3 2 6 2" xfId="5635" xr:uid="{1C88A356-360E-4D26-954A-7515F2576B0D}"/>
    <cellStyle name="Normal 5 2 2 3 3 3" xfId="908" xr:uid="{00000000-0005-0000-0000-00008C030000}"/>
    <cellStyle name="Normal 5 2 2 3 3 4" xfId="909" xr:uid="{00000000-0005-0000-0000-00008D030000}"/>
    <cellStyle name="Normal 5 2 2 3 3 4 2" xfId="910" xr:uid="{00000000-0005-0000-0000-00008E030000}"/>
    <cellStyle name="Normal 5 2 2 3 3 4 2 2" xfId="911" xr:uid="{00000000-0005-0000-0000-00008F030000}"/>
    <cellStyle name="Normal 5 2 2 3 3 4 2 2 2" xfId="2094" xr:uid="{88B79005-CB52-4013-87EB-B12FC9E12B03}"/>
    <cellStyle name="Normal 5 2 2 3 3 4 2 2 2 2" xfId="2822" xr:uid="{E5722874-DD11-444E-BC48-649E01F44E46}"/>
    <cellStyle name="Normal 5 2 2 3 3 4 2 2 2 3" xfId="4540" xr:uid="{686FC501-08B9-41E3-B6F4-07FC68844239}"/>
    <cellStyle name="Normal 5 2 2 3 3 4 2 2 2 3 2" xfId="5636" xr:uid="{338BC187-F82C-4FCB-A199-9F0528F60AB8}"/>
    <cellStyle name="Normal 5 2 2 3 3 4 2 2 3" xfId="2823" xr:uid="{18FA7583-215E-4F7A-B787-716C1A8ADDF2}"/>
    <cellStyle name="Normal 5 2 2 3 3 4 2 3" xfId="912" xr:uid="{00000000-0005-0000-0000-000090030000}"/>
    <cellStyle name="Normal 5 2 2 3 3 4 2 3 2" xfId="2096" xr:uid="{6F03ABB0-5901-4BBA-9060-5BF7F85E91E8}"/>
    <cellStyle name="Normal 5 2 2 3 3 4 2 3 3" xfId="2097" xr:uid="{27C941E3-D5BE-4F57-A7B4-B31CFED6D368}"/>
    <cellStyle name="Normal 5 2 2 3 3 4 2 3 4" xfId="2925" xr:uid="{B11900C8-D6B4-42E9-8C12-5D356F3A3A16}"/>
    <cellStyle name="Normal 5 2 2 3 3 4 2 3 4 2" xfId="4611" xr:uid="{C30EC3F2-CB18-40F7-AA85-E26791D0C5BC}"/>
    <cellStyle name="Normal 5 2 2 3 3 4 2 3 5" xfId="2095" xr:uid="{E2FCAEC3-01F4-415D-B8AB-CFD38EFDDC01}"/>
    <cellStyle name="Normal 5 2 2 3 3 4 3" xfId="2098" xr:uid="{78DC959D-5342-48C3-878E-B8B7498EAEE8}"/>
    <cellStyle name="Normal 5 2 2 3 3 4 4" xfId="3771" xr:uid="{C2DF3F62-4722-4A69-9990-90794ACBAE60}"/>
    <cellStyle name="Normal 5 2 2 3 3 4 5" xfId="2924" xr:uid="{F2C6AE94-A077-4AD8-BBEA-616E02DF47E9}"/>
    <cellStyle name="Normal 5 2 2 3 3 4 5 2" xfId="4721" xr:uid="{73F3FF47-6C77-4001-B857-0E2AC8C1C1F7}"/>
    <cellStyle name="Normal 5 2 2 3 3 4 6" xfId="4932" xr:uid="{06053DCA-AF65-44EA-83CC-7CF4FDA05458}"/>
    <cellStyle name="Normal 5 2 2 3 3 4 6 2" xfId="4597" xr:uid="{9B6F8E39-77E8-423D-B9F9-C9AA87F9E3D1}"/>
    <cellStyle name="Normal 5 2 2 3 3 5" xfId="2099" xr:uid="{340A45A1-39E9-4D44-802D-2A1F3C304CBB}"/>
    <cellStyle name="Normal 5 2 2 3 3 5 2" xfId="2100" xr:uid="{E8F883D8-0E81-4692-8FCF-9B9965BBD07F}"/>
    <cellStyle name="Normal 5 2 2 3 3 5 3" xfId="4541" xr:uid="{ABA647D8-7AD6-4405-8BCC-09166440F7CD}"/>
    <cellStyle name="Normal 5 2 2 3 3 5 3 2" xfId="4697" xr:uid="{8DEB1239-FBE9-434B-84CD-F66987C359D2}"/>
    <cellStyle name="Normal 5 2 2 3 4" xfId="913" xr:uid="{00000000-0005-0000-0000-000091030000}"/>
    <cellStyle name="Normal 5 2 2 3 4 2" xfId="914" xr:uid="{00000000-0005-0000-0000-000092030000}"/>
    <cellStyle name="Normal 5 2 2 3 4 3" xfId="915" xr:uid="{00000000-0005-0000-0000-000093030000}"/>
    <cellStyle name="Normal 5 2 2 3 4 3 2" xfId="916" xr:uid="{00000000-0005-0000-0000-000094030000}"/>
    <cellStyle name="Normal 5 2 2 3 4 3 2 2" xfId="2101" xr:uid="{1BBDE57C-6DB2-4F13-84C2-C965D61B87B3}"/>
    <cellStyle name="Normal 5 2 2 3 4 3 2 3" xfId="2102" xr:uid="{0921CC2F-386C-4730-8A5B-42A215EC1113}"/>
    <cellStyle name="Normal 5 2 2 3 4 3 2 3 2" xfId="2824" xr:uid="{23EFD25B-1818-47E1-860D-7C9C85111967}"/>
    <cellStyle name="Normal 5 2 2 3 4 3 2 3 3" xfId="4542" xr:uid="{975580D1-7399-4826-BE4A-BC7A91D5A395}"/>
    <cellStyle name="Normal 5 2 2 3 4 3 2 3 3 2" xfId="4681" xr:uid="{A7F3D2B2-6054-4916-A112-3B0FB3A24224}"/>
    <cellStyle name="Normal 5 2 2 3 4 3 3" xfId="2103" xr:uid="{0685ED96-2F2C-4478-9FA1-E2B22F094C84}"/>
    <cellStyle name="Normal 5 2 2 3 4 3 4" xfId="3772" xr:uid="{FF987D17-2377-475D-83C8-4F067175EE7A}"/>
    <cellStyle name="Normal 5 2 2 3 4 3 5" xfId="2927" xr:uid="{E587F9F6-A126-4A6F-B0F1-BD9EEF6286F3}"/>
    <cellStyle name="Normal 5 2 2 3 4 3 5 2" xfId="4983" xr:uid="{049BD248-9169-4E25-B36E-A7D79D1835DB}"/>
    <cellStyle name="Normal 5 2 2 3 4 3 6" xfId="4934" xr:uid="{B4539224-AB13-4827-8BBC-C9DD19505040}"/>
    <cellStyle name="Normal 5 2 2 3 4 3 6 2" xfId="5625" xr:uid="{7F2F61FA-60E4-4BCF-AF43-0C874C66CF9A}"/>
    <cellStyle name="Normal 5 2 2 3 4 4" xfId="2104" xr:uid="{0EA341F9-575F-4592-A1AF-E636CA2D317E}"/>
    <cellStyle name="Normal 5 2 2 3 4 4 2" xfId="2825" xr:uid="{4AC97853-D4DC-4E8D-9C72-87697EA10927}"/>
    <cellStyle name="Normal 5 2 2 3 4 4 3" xfId="4543" xr:uid="{708EB7D1-A2E3-403E-A915-C1DB869753AE}"/>
    <cellStyle name="Normal 5 2 2 3 4 4 3 2" xfId="4609" xr:uid="{5FD727B3-E292-4BA9-AD25-9AFFFDD7BA46}"/>
    <cellStyle name="Normal 5 2 2 3 4 5" xfId="2926" xr:uid="{594FB3B2-5177-4DDE-9575-FBBF29384598}"/>
    <cellStyle name="Normal 5 2 2 3 4 5 2" xfId="5589" xr:uid="{1009E145-8234-4683-8E92-3A6ABAE28F1B}"/>
    <cellStyle name="Normal 5 2 2 3 4 6" xfId="4933" xr:uid="{85DE7631-7ADA-40BD-9B10-5BC909BD77DA}"/>
    <cellStyle name="Normal 5 2 2 3 4 6 2" xfId="4624" xr:uid="{1B8D2375-C206-4DB5-9B26-B154A8F6C7B8}"/>
    <cellStyle name="Normal 5 2 2 3 5" xfId="917" xr:uid="{00000000-0005-0000-0000-000095030000}"/>
    <cellStyle name="Normal 5 2 2 3 5 2" xfId="4647" xr:uid="{BDAFCA26-4AE3-4C67-A069-46D513B5DC79}"/>
    <cellStyle name="Normal 5 2 2 4" xfId="918" xr:uid="{00000000-0005-0000-0000-000096030000}"/>
    <cellStyle name="Normal 5 2 2 4 2" xfId="919" xr:uid="{00000000-0005-0000-0000-000097030000}"/>
    <cellStyle name="Normal 5 2 2 4 3" xfId="920" xr:uid="{00000000-0005-0000-0000-000098030000}"/>
    <cellStyle name="Normal 5 2 2 4 3 2" xfId="921" xr:uid="{00000000-0005-0000-0000-000099030000}"/>
    <cellStyle name="Normal 5 2 2 4 3 2 2" xfId="2105" xr:uid="{E8CEBB9A-972B-4014-8A52-4AA655EC50B1}"/>
    <cellStyle name="Normal 5 2 2 4 3 2 3" xfId="2106" xr:uid="{531E87FE-6C13-4820-B725-BB64020B05B0}"/>
    <cellStyle name="Normal 5 2 2 4 3 2 3 2" xfId="2826" xr:uid="{3BE8B423-2EEF-45D7-A67D-774A01FEA469}"/>
    <cellStyle name="Normal 5 2 2 4 3 2 3 3" xfId="4544" xr:uid="{4C5C0B04-FDDC-4C6E-BF83-4860A6F5738B}"/>
    <cellStyle name="Normal 5 2 2 4 3 2 3 3 2" xfId="4639" xr:uid="{4C7F1399-EE9D-4CE2-835B-2D3FCA5F4FC0}"/>
    <cellStyle name="Normal 5 2 2 4 3 3" xfId="2107" xr:uid="{9C412978-E98E-44CA-AB5F-D471C6F0E11E}"/>
    <cellStyle name="Normal 5 2 2 4 3 4" xfId="3773" xr:uid="{6236ED42-0426-4246-AF18-BD0BA1A14A2F}"/>
    <cellStyle name="Normal 5 2 2 4 3 5" xfId="2929" xr:uid="{86E9E3F3-6678-4EF1-AB3D-97AD60EF52F3}"/>
    <cellStyle name="Normal 5 2 2 4 3 5 2" xfId="5560" xr:uid="{5E4A6B3D-5C0D-43B8-89EF-5B5D49681A1C}"/>
    <cellStyle name="Normal 5 2 2 4 3 6" xfId="4936" xr:uid="{6C9F4883-4E89-470A-A70B-81B591B2036D}"/>
    <cellStyle name="Normal 5 2 2 4 3 6 2" xfId="4616" xr:uid="{36D6A428-5EE9-41C8-8FF9-8882097548BB}"/>
    <cellStyle name="Normal 5 2 2 4 4" xfId="2108" xr:uid="{73C9D43F-CFE5-4A83-BCE1-905A81CB65BC}"/>
    <cellStyle name="Normal 5 2 2 4 4 2" xfId="2109" xr:uid="{DD5D64D3-225D-4797-BD5A-26C479B6AFD1}"/>
    <cellStyle name="Normal 5 2 2 4 4 3" xfId="4545" xr:uid="{2B1F3E1D-01DB-443E-8186-7B157784CE6F}"/>
    <cellStyle name="Normal 5 2 2 4 4 3 2" xfId="4644" xr:uid="{508FD91C-B27F-4B70-A87B-392836D06D53}"/>
    <cellStyle name="Normal 5 2 2 4 5" xfId="2928" xr:uid="{7E1E2439-E834-41BD-8120-180FBB488BB3}"/>
    <cellStyle name="Normal 5 2 2 4 5 2" xfId="5609" xr:uid="{5BD872A9-969B-4A7C-9D63-4FE5C3151DA6}"/>
    <cellStyle name="Normal 5 2 2 4 6" xfId="4935" xr:uid="{EEAF2C0F-1BF2-4168-93B2-7FE4FAEB46C8}"/>
    <cellStyle name="Normal 5 2 2 4 6 2" xfId="4680" xr:uid="{ECC66AA0-0DBE-4B63-A1FA-A59A3D91564C}"/>
    <cellStyle name="Normal 5 2 2 5" xfId="922" xr:uid="{00000000-0005-0000-0000-00009A030000}"/>
    <cellStyle name="Normal 5 2 2 5 2" xfId="1553" xr:uid="{00000000-0005-0000-0000-000075030000}"/>
    <cellStyle name="Normal 5 2 3" xfId="923" xr:uid="{00000000-0005-0000-0000-00009B030000}"/>
    <cellStyle name="Normal 5 2 3 2" xfId="924" xr:uid="{00000000-0005-0000-0000-00009C030000}"/>
    <cellStyle name="Normal 5 2 3 2 2" xfId="925" xr:uid="{00000000-0005-0000-0000-00009D030000}"/>
    <cellStyle name="Normal 5 2 3 2 3" xfId="926" xr:uid="{00000000-0005-0000-0000-00009E030000}"/>
    <cellStyle name="Normal 5 2 3 2 3 2" xfId="1557" xr:uid="{00000000-0005-0000-0000-000079030000}"/>
    <cellStyle name="Normal 5 2 3 3" xfId="927" xr:uid="{00000000-0005-0000-0000-00009F030000}"/>
    <cellStyle name="Normal 5 2 3 4" xfId="928" xr:uid="{00000000-0005-0000-0000-0000A0030000}"/>
    <cellStyle name="Normal 5 2 3 4 2" xfId="1556" xr:uid="{00000000-0005-0000-0000-00007B030000}"/>
    <cellStyle name="Normal 5 2 3 4 3" xfId="2110" xr:uid="{641EFE2B-E6CA-42D5-8619-5165ECBDBA9A}"/>
    <cellStyle name="Normal 5 2 4" xfId="929" xr:uid="{00000000-0005-0000-0000-0000A1030000}"/>
    <cellStyle name="Normal 5 2 4 2" xfId="930" xr:uid="{00000000-0005-0000-0000-0000A2030000}"/>
    <cellStyle name="Normal 5 2 4 2 2" xfId="931" xr:uid="{00000000-0005-0000-0000-0000A3030000}"/>
    <cellStyle name="Normal 5 2 4 2 3" xfId="932" xr:uid="{00000000-0005-0000-0000-0000A4030000}"/>
    <cellStyle name="Normal 5 2 4 2 3 2" xfId="1558" xr:uid="{00000000-0005-0000-0000-00007F030000}"/>
    <cellStyle name="Normal 5 2 4 3" xfId="933" xr:uid="{00000000-0005-0000-0000-0000A5030000}"/>
    <cellStyle name="Normal 5 2 4 3 2" xfId="934" xr:uid="{00000000-0005-0000-0000-0000A6030000}"/>
    <cellStyle name="Normal 5 2 4 3 2 2" xfId="935" xr:uid="{00000000-0005-0000-0000-0000A7030000}"/>
    <cellStyle name="Normal 5 2 4 3 2 3" xfId="936" xr:uid="{00000000-0005-0000-0000-0000A8030000}"/>
    <cellStyle name="Normal 5 2 4 3 2 3 2" xfId="937" xr:uid="{00000000-0005-0000-0000-0000A9030000}"/>
    <cellStyle name="Normal 5 2 4 3 2 3 2 2" xfId="2111" xr:uid="{1B7720F1-710E-4743-898E-C93934D0359F}"/>
    <cellStyle name="Normal 5 2 4 3 2 3 2 3" xfId="2112" xr:uid="{E7503983-82EF-4618-A249-8A6679B0E7AC}"/>
    <cellStyle name="Normal 5 2 4 3 2 3 2 3 2" xfId="2827" xr:uid="{70E3C19E-245E-4C22-981A-FDBDA124BE08}"/>
    <cellStyle name="Normal 5 2 4 3 2 3 2 3 3" xfId="4546" xr:uid="{210A9A90-C2D3-4A72-ABD9-1B488DC1ABE3}"/>
    <cellStyle name="Normal 5 2 4 3 2 3 2 3 3 2" xfId="4656" xr:uid="{4025F470-CEB8-4860-9277-603CAB86C9D9}"/>
    <cellStyle name="Normal 5 2 4 3 2 3 3" xfId="2113" xr:uid="{8F5D9081-B070-45F6-8372-8C20180BF6FE}"/>
    <cellStyle name="Normal 5 2 4 3 2 3 4" xfId="3775" xr:uid="{CD4F9885-7F86-4A8F-B061-F29C7B1AACE2}"/>
    <cellStyle name="Normal 5 2 4 3 2 3 5" xfId="2931" xr:uid="{2147757B-C052-4842-B92F-2419004F39D7}"/>
    <cellStyle name="Normal 5 2 4 3 2 3 5 2" xfId="5559" xr:uid="{9A5B3233-05E5-4A8F-9316-5B4EA9190ACC}"/>
    <cellStyle name="Normal 5 2 4 3 2 3 6" xfId="4938" xr:uid="{3F1C7F42-3137-4FE8-AB76-850C7A5690A9}"/>
    <cellStyle name="Normal 5 2 4 3 2 3 6 2" xfId="4596" xr:uid="{9C060A5F-398F-4700-A116-148F497BB059}"/>
    <cellStyle name="Normal 5 2 4 3 2 4" xfId="2114" xr:uid="{9C02BD88-3787-476A-BAD1-0FAAF4B98EC4}"/>
    <cellStyle name="Normal 5 2 4 3 2 4 2" xfId="3774" xr:uid="{0F7F260B-0EA2-4233-86D6-E4FED110373E}"/>
    <cellStyle name="Normal 5 2 4 3 2 5" xfId="2930" xr:uid="{F45286AD-F380-414F-B638-A615BFC8239F}"/>
    <cellStyle name="Normal 5 2 4 3 2 5 2" xfId="5564" xr:uid="{3CFAEFAD-CAC2-4BB7-9F9D-FFF70A5A300E}"/>
    <cellStyle name="Normal 5 2 4 3 2 6" xfId="4937" xr:uid="{875AA9B2-97E9-4C90-8B61-40601C90075A}"/>
    <cellStyle name="Normal 5 2 4 3 2 6 2" xfId="5629" xr:uid="{1E6352D7-5EEA-4513-B230-406BAF488783}"/>
    <cellStyle name="Normal 5 2 4 3 3" xfId="938" xr:uid="{00000000-0005-0000-0000-0000AA030000}"/>
    <cellStyle name="Normal 5 2 4 3 4" xfId="939" xr:uid="{00000000-0005-0000-0000-0000AB030000}"/>
    <cellStyle name="Normal 5 2 4 3 4 2" xfId="940" xr:uid="{00000000-0005-0000-0000-0000AC030000}"/>
    <cellStyle name="Normal 5 2 4 3 4 2 2" xfId="941" xr:uid="{00000000-0005-0000-0000-0000AD030000}"/>
    <cellStyle name="Normal 5 2 4 3 4 2 2 2" xfId="2115" xr:uid="{4920D353-2104-4260-9BDE-4202729A2E20}"/>
    <cellStyle name="Normal 5 2 4 3 4 2 2 2 2" xfId="2828" xr:uid="{54857AF8-6A7E-430A-B81E-1D952AA50E0F}"/>
    <cellStyle name="Normal 5 2 4 3 4 2 2 2 3" xfId="4547" xr:uid="{1E1760D6-30F0-4CA6-952A-6B4EA08DF04E}"/>
    <cellStyle name="Normal 5 2 4 3 4 2 2 2 3 2" xfId="4602" xr:uid="{9D5A333B-DFA0-4B31-A2B4-35CA67D0C8EA}"/>
    <cellStyle name="Normal 5 2 4 3 4 2 2 3" xfId="2829" xr:uid="{672A19A8-F217-48BE-A671-808CC01BD243}"/>
    <cellStyle name="Normal 5 2 4 3 4 2 3" xfId="942" xr:uid="{00000000-0005-0000-0000-0000AE030000}"/>
    <cellStyle name="Normal 5 2 4 3 4 2 3 2" xfId="2117" xr:uid="{7CE7158A-C4C6-4A2B-9475-2ECD180BECC8}"/>
    <cellStyle name="Normal 5 2 4 3 4 2 3 3" xfId="2118" xr:uid="{29A747BA-FDFE-47F5-AF68-0482DB8B981A}"/>
    <cellStyle name="Normal 5 2 4 3 4 2 3 4" xfId="2933" xr:uid="{AA05A408-6B33-489F-A0B2-40B34EFED507}"/>
    <cellStyle name="Normal 5 2 4 3 4 2 3 4 2" xfId="4674" xr:uid="{018A3B93-A566-4C7F-8EDC-599891E8F303}"/>
    <cellStyle name="Normal 5 2 4 3 4 2 3 5" xfId="2116" xr:uid="{DA112215-8DB4-4DB7-ADF0-19114780EC84}"/>
    <cellStyle name="Normal 5 2 4 3 4 3" xfId="2119" xr:uid="{8D5D9E18-4E40-4E56-848E-0418A2B80105}"/>
    <cellStyle name="Normal 5 2 4 3 4 4" xfId="3776" xr:uid="{BB9DB9B3-6230-49CB-AE2D-BA2A3C124730}"/>
    <cellStyle name="Normal 5 2 4 3 4 5" xfId="2932" xr:uid="{C0DF8853-01A1-4EFE-9394-2F3A063FC40D}"/>
    <cellStyle name="Normal 5 2 4 3 4 5 2" xfId="5570" xr:uid="{FD4AD56A-33A2-4FA3-9011-47A71063D635}"/>
    <cellStyle name="Normal 5 2 4 3 4 6" xfId="4939" xr:uid="{D91C6057-FFFE-46CE-B1A7-183139D1A03D}"/>
    <cellStyle name="Normal 5 2 4 3 4 6 2" xfId="5642" xr:uid="{E08A526C-C02B-4916-A3EC-E6CA1EAD74BC}"/>
    <cellStyle name="Normal 5 2 4 3 5" xfId="2120" xr:uid="{550CD8CC-38FD-49F0-B1CD-C1CE22B4AF80}"/>
    <cellStyle name="Normal 5 2 4 3 5 2" xfId="2121" xr:uid="{65CAD3C0-38CA-4B8D-B09F-12E2A1F4EDFD}"/>
    <cellStyle name="Normal 5 2 4 3 5 3" xfId="4548" xr:uid="{C213134C-A426-4957-A3BC-2FEBD3392333}"/>
    <cellStyle name="Normal 5 2 4 3 5 3 2" xfId="4672" xr:uid="{0EF71362-60B0-4B5F-9B79-961C37DCB98C}"/>
    <cellStyle name="Normal 5 2 4 4" xfId="943" xr:uid="{00000000-0005-0000-0000-0000AF030000}"/>
    <cellStyle name="Normal 5 2 4 4 2" xfId="944" xr:uid="{00000000-0005-0000-0000-0000B0030000}"/>
    <cellStyle name="Normal 5 2 4 4 3" xfId="945" xr:uid="{00000000-0005-0000-0000-0000B1030000}"/>
    <cellStyle name="Normal 5 2 4 4 3 2" xfId="946" xr:uid="{00000000-0005-0000-0000-0000B2030000}"/>
    <cellStyle name="Normal 5 2 4 4 3 2 2" xfId="2122" xr:uid="{41C64266-B505-45FE-AC9E-C3388E054678}"/>
    <cellStyle name="Normal 5 2 4 4 3 2 3" xfId="2123" xr:uid="{25B0473C-A5D3-4587-986A-2BF0B5EF322B}"/>
    <cellStyle name="Normal 5 2 4 4 3 2 3 2" xfId="2830" xr:uid="{CCE58417-D386-454E-9D4D-05DD9508D375}"/>
    <cellStyle name="Normal 5 2 4 4 3 2 3 3" xfId="4549" xr:uid="{3B781589-1715-4AC0-B04C-0127846EC54C}"/>
    <cellStyle name="Normal 5 2 4 4 3 2 3 3 2" xfId="4622" xr:uid="{4D703FB5-9A57-4647-A130-067C29A08774}"/>
    <cellStyle name="Normal 5 2 4 4 3 3" xfId="2124" xr:uid="{937C50C8-F284-4F45-86F0-FFEF2D426743}"/>
    <cellStyle name="Normal 5 2 4 4 3 4" xfId="3777" xr:uid="{40988281-E09F-4BB0-88BE-6EE9606F9DBA}"/>
    <cellStyle name="Normal 5 2 4 4 3 5" xfId="2935" xr:uid="{5EF57FB6-4208-4D9C-B38C-3C8509FA695B}"/>
    <cellStyle name="Normal 5 2 4 4 3 5 2" xfId="4713" xr:uid="{A49EA3C8-48E7-448A-B7EF-F9CE32A26814}"/>
    <cellStyle name="Normal 5 2 4 4 3 6" xfId="4941" xr:uid="{34F0A522-D59A-48F3-A2A4-C39652F49F7B}"/>
    <cellStyle name="Normal 5 2 4 4 3 6 2" xfId="4612" xr:uid="{5D421D35-9159-48A8-AFAB-422963A82D5D}"/>
    <cellStyle name="Normal 5 2 4 4 4" xfId="2125" xr:uid="{C66A0F06-B454-49A5-8B6A-52A94CA0DA62}"/>
    <cellStyle name="Normal 5 2 4 4 4 2" xfId="2126" xr:uid="{762FFE0C-D285-4610-B0FD-E7E8B93EF0AC}"/>
    <cellStyle name="Normal 5 2 4 4 4 3" xfId="4550" xr:uid="{F74361D3-0E9E-4EFF-9E85-0A14FA272E74}"/>
    <cellStyle name="Normal 5 2 4 4 4 3 2" xfId="4607" xr:uid="{402A6E8C-F432-445A-BCDC-F600091BE69B}"/>
    <cellStyle name="Normal 5 2 4 4 5" xfId="2127" xr:uid="{D15446DB-8339-471B-85FF-B1D947C05170}"/>
    <cellStyle name="Normal 5 2 4 4 5 2" xfId="5615" xr:uid="{AAE31594-E922-417A-88E7-1687ADCD6847}"/>
    <cellStyle name="Normal 5 2 4 4 5 2 2" xfId="5646" xr:uid="{42C60BC6-CCF6-443A-B7FE-0467F851DEA6}"/>
    <cellStyle name="Normal 5 2 4 4 5 3" xfId="5590" xr:uid="{65EC1C0C-0F16-463F-B3A6-65964E1B5C4B}"/>
    <cellStyle name="Normal 5 2 4 4 6" xfId="2934" xr:uid="{F256337C-9E01-40F7-B88D-00B99F9B3682}"/>
    <cellStyle name="Normal 5 2 4 4 6 2" xfId="4599" xr:uid="{35F82457-1215-411E-8CE5-22743822EC1D}"/>
    <cellStyle name="Normal 5 2 4 4 7" xfId="4940" xr:uid="{606F4C5E-FB66-446E-B161-0A0CDFF92CB8}"/>
    <cellStyle name="Normal 5 2 4 4 7 2" xfId="4689" xr:uid="{94C91D10-674B-4411-B234-4A4961650D4B}"/>
    <cellStyle name="Normal 5 2 4 5" xfId="947" xr:uid="{00000000-0005-0000-0000-0000B3030000}"/>
    <cellStyle name="Normal 5 2 4 5 2" xfId="2129" xr:uid="{4A1DA741-578B-424A-BF0F-5E3334B9EE0D}"/>
    <cellStyle name="Normal 5 2 4 5 3" xfId="4551" xr:uid="{A065606A-B69E-4615-8496-677A656AAA98}"/>
    <cellStyle name="Normal 5 2 4 5 3 2" xfId="4696" xr:uid="{A517F87C-A199-44B0-A7FD-995EF1CE2C9D}"/>
    <cellStyle name="Normal 5 2 4 5 4" xfId="2128" xr:uid="{9C184285-5C79-4479-9152-982BDF959A02}"/>
    <cellStyle name="Normal 5 2 4 6" xfId="2893" xr:uid="{4E4BC5EA-C096-46CC-BAB2-C99928A614F9}"/>
    <cellStyle name="Normal 5 2 4 6 2" xfId="4663" xr:uid="{D11958E8-28F8-41CC-AC8A-4F1C59699B16}"/>
    <cellStyle name="Normal 5 2 5" xfId="948" xr:uid="{00000000-0005-0000-0000-0000B4030000}"/>
    <cellStyle name="Normal 5 2 5 2" xfId="949" xr:uid="{00000000-0005-0000-0000-0000B5030000}"/>
    <cellStyle name="Normal 5 2 5 3" xfId="950" xr:uid="{00000000-0005-0000-0000-0000B6030000}"/>
    <cellStyle name="Normal 5 2 5 3 2" xfId="1559" xr:uid="{00000000-0005-0000-0000-000084030000}"/>
    <cellStyle name="Normal 5 2 6" xfId="951" xr:uid="{00000000-0005-0000-0000-0000B7030000}"/>
    <cellStyle name="Normal 5 2 6 2" xfId="952" xr:uid="{00000000-0005-0000-0000-0000B8030000}"/>
    <cellStyle name="Normal 5 2 6 3" xfId="953" xr:uid="{00000000-0005-0000-0000-0000B9030000}"/>
    <cellStyle name="Normal 5 2 6 3 2" xfId="954" xr:uid="{00000000-0005-0000-0000-0000BA030000}"/>
    <cellStyle name="Normal 5 2 6 3 2 2" xfId="2130" xr:uid="{58603334-E9F1-4762-9B6B-44E82017D4F6}"/>
    <cellStyle name="Normal 5 2 6 3 2 3" xfId="2131" xr:uid="{802D81C0-05E7-4346-A587-7BBB5FA3961B}"/>
    <cellStyle name="Normal 5 2 6 3 2 3 2" xfId="2831" xr:uid="{C4F6CBC7-1427-49B6-AE7C-DF3EE3F72C73}"/>
    <cellStyle name="Normal 5 2 6 3 2 3 3" xfId="4552" xr:uid="{9E20FD9D-FC72-473D-BF3F-62B16BCA3234}"/>
    <cellStyle name="Normal 5 2 6 3 2 3 3 2" xfId="4614" xr:uid="{51868723-A32A-416D-877E-5EA64B277EBC}"/>
    <cellStyle name="Normal 5 2 6 3 3" xfId="2132" xr:uid="{69E03768-1B5C-48B7-ADFA-A41BED53915C}"/>
    <cellStyle name="Normal 5 2 6 3 4" xfId="3779" xr:uid="{9C0E3970-E1BB-4305-9EF8-1E8D7A4A3EDD}"/>
    <cellStyle name="Normal 5 2 6 3 5" xfId="2937" xr:uid="{56ABD1C0-411F-4154-B504-987ED5AB52D0}"/>
    <cellStyle name="Normal 5 2 6 3 5 2" xfId="5573" xr:uid="{652962B2-9239-4869-BCD9-D7AD91866904}"/>
    <cellStyle name="Normal 5 2 6 3 6" xfId="4943" xr:uid="{4BF2BA86-9BF4-47B8-A7BE-7CA60F8FF26B}"/>
    <cellStyle name="Normal 5 2 6 3 6 2" xfId="4604" xr:uid="{0013FFB2-2ECC-4312-8C8D-867113B7AF41}"/>
    <cellStyle name="Normal 5 2 6 4" xfId="3778" xr:uid="{5AC28F3E-C87B-4B6E-B47F-E8ADD1AECB9A}"/>
    <cellStyle name="Normal 5 2 6 5" xfId="2936" xr:uid="{72725D03-1651-4593-9178-0D5386431665}"/>
    <cellStyle name="Normal 5 2 6 5 2" xfId="4891" xr:uid="{475457C1-42EF-4C42-BC4D-9F402701E95B}"/>
    <cellStyle name="Normal 5 2 6 6" xfId="4942" xr:uid="{F45DA0B8-9AB0-459E-924F-5365AC3ED2D4}"/>
    <cellStyle name="Normal 5 2 6 6 2" xfId="4670" xr:uid="{AB29B97C-6685-4AF5-BBC0-9D824CC34EDB}"/>
    <cellStyle name="Normal 5 2 7" xfId="955" xr:uid="{00000000-0005-0000-0000-0000BB030000}"/>
    <cellStyle name="Normal 5 2 7 2" xfId="956" xr:uid="{00000000-0005-0000-0000-0000BC030000}"/>
    <cellStyle name="Normal 5 2 7 2 2" xfId="2133" xr:uid="{0EE42BB8-7838-4F6C-86D7-96CB4F28A79C}"/>
    <cellStyle name="Normal 5 2 7 3" xfId="1552" xr:uid="{00000000-0005-0000-0000-000086030000}"/>
    <cellStyle name="Normal 5 2 7 4" xfId="4553" xr:uid="{DF3C667F-F27F-4663-ABE7-1914250FFDE8}"/>
    <cellStyle name="Normal 5 2 7 4 2" xfId="4675" xr:uid="{0FA761C3-95D3-44D5-849C-9202A0919844}"/>
    <cellStyle name="Normal 5 3" xfId="957" xr:uid="{00000000-0005-0000-0000-0000BD030000}"/>
    <cellStyle name="Normal 5 3 2" xfId="958" xr:uid="{00000000-0005-0000-0000-0000BE030000}"/>
    <cellStyle name="Normal 5 3 2 2" xfId="959" xr:uid="{00000000-0005-0000-0000-0000BF030000}"/>
    <cellStyle name="Normal 5 3 2 3" xfId="960" xr:uid="{00000000-0005-0000-0000-0000C0030000}"/>
    <cellStyle name="Normal 5 3 2 3 2" xfId="1560" xr:uid="{00000000-0005-0000-0000-00008A030000}"/>
    <cellStyle name="Normal 5 3 3" xfId="961" xr:uid="{00000000-0005-0000-0000-0000C1030000}"/>
    <cellStyle name="Normal 5 3 3 2" xfId="962" xr:uid="{00000000-0005-0000-0000-0000C2030000}"/>
    <cellStyle name="Normal 5 3 3 2 2" xfId="963" xr:uid="{00000000-0005-0000-0000-0000C3030000}"/>
    <cellStyle name="Normal 5 3 3 2 3" xfId="964" xr:uid="{00000000-0005-0000-0000-0000C4030000}"/>
    <cellStyle name="Normal 5 3 3 2 3 2" xfId="965" xr:uid="{00000000-0005-0000-0000-0000C5030000}"/>
    <cellStyle name="Normal 5 3 3 2 3 2 2" xfId="2134" xr:uid="{783DB223-E7FB-446B-9C4D-3E32C607B56D}"/>
    <cellStyle name="Normal 5 3 3 2 3 2 3" xfId="2135" xr:uid="{D009FEAD-35B9-4D79-99CD-D39AADA1DBFF}"/>
    <cellStyle name="Normal 5 3 3 2 3 2 3 2" xfId="2832" xr:uid="{3CED44FE-9B39-465C-9E80-C61690455668}"/>
    <cellStyle name="Normal 5 3 3 2 3 2 3 3" xfId="4554" xr:uid="{17778F55-AEC8-4242-9BE9-1047C155D9FD}"/>
    <cellStyle name="Normal 5 3 3 2 3 2 3 3 2" xfId="5621" xr:uid="{8AF31BB5-122F-4F39-9937-881ACB35CF21}"/>
    <cellStyle name="Normal 5 3 3 2 3 3" xfId="2136" xr:uid="{AC11A68C-AF86-4AD6-A7EA-6F643E050CE3}"/>
    <cellStyle name="Normal 5 3 3 2 3 4" xfId="3780" xr:uid="{B987C7E1-447E-435D-8F58-C5744DD3E6E3}"/>
    <cellStyle name="Normal 5 3 3 2 3 5" xfId="2939" xr:uid="{83047EBC-1C9D-437B-91D9-98638C5B2526}"/>
    <cellStyle name="Normal 5 3 3 2 3 5 2" xfId="5597" xr:uid="{15E8D2A6-DD8C-4860-BBA7-22105684F9C9}"/>
    <cellStyle name="Normal 5 3 3 2 3 6" xfId="4945" xr:uid="{6631D215-F6C7-46CF-80BD-E87D199B22A7}"/>
    <cellStyle name="Normal 5 3 3 2 3 6 2" xfId="4648" xr:uid="{FF2A4DCB-692F-4B2D-B7E5-893B47C63BAD}"/>
    <cellStyle name="Normal 5 3 3 2 4" xfId="2137" xr:uid="{B066C589-C013-49BB-A836-2A8CA57F1550}"/>
    <cellStyle name="Normal 5 3 3 2 4 2" xfId="2138" xr:uid="{49838137-1B5F-4506-886A-1FD07AA2B47E}"/>
    <cellStyle name="Normal 5 3 3 2 4 3" xfId="2139" xr:uid="{EAB9F328-9793-4696-B30B-E20E84739FBB}"/>
    <cellStyle name="Normal 5 3 3 2 4 4" xfId="4555" xr:uid="{7644B5EE-A3A9-4081-83F9-1CFBB3FD92DB}"/>
    <cellStyle name="Normal 5 3 3 2 4 4 2" xfId="5645" xr:uid="{7A662F16-C047-4427-954A-192ACCE99628}"/>
    <cellStyle name="Normal 5 3 3 2 5" xfId="2938" xr:uid="{FB788DD3-E74E-4FA4-B8C5-405B3584A13E}"/>
    <cellStyle name="Normal 5 3 3 2 5 2" xfId="5572" xr:uid="{17E2E81F-86C3-4F27-906F-2826CA555378}"/>
    <cellStyle name="Normal 5 3 3 2 6" xfId="4944" xr:uid="{9E9E5511-F69F-41A4-81FE-16BF7B202842}"/>
    <cellStyle name="Normal 5 3 3 2 6 2" xfId="4655" xr:uid="{74A6CA26-4589-46FF-BF21-55739A14BE02}"/>
    <cellStyle name="Normal 5 3 3 3" xfId="966" xr:uid="{00000000-0005-0000-0000-0000C6030000}"/>
    <cellStyle name="Normal 5 3 3 3 2" xfId="2140" xr:uid="{9007BCA0-7D9D-40D7-9E44-17E283749F46}"/>
    <cellStyle name="Normal 5 3 3 3 3" xfId="4556" xr:uid="{7FECDE43-0B7F-43B2-8A58-FE952CA1E86D}"/>
    <cellStyle name="Normal 5 3 3 3 3 2" xfId="4621" xr:uid="{F3DDCF48-3076-44CC-80C8-0182ED6D5C37}"/>
    <cellStyle name="Normal 5 3 3 4" xfId="967" xr:uid="{00000000-0005-0000-0000-0000C7030000}"/>
    <cellStyle name="Normal 5 3 3 4 2" xfId="968" xr:uid="{00000000-0005-0000-0000-0000C8030000}"/>
    <cellStyle name="Normal 5 3 3 4 2 2" xfId="969" xr:uid="{00000000-0005-0000-0000-0000C9030000}"/>
    <cellStyle name="Normal 5 3 3 4 2 2 2" xfId="2141" xr:uid="{86F51DA0-50C5-406B-8656-56D92095BFCE}"/>
    <cellStyle name="Normal 5 3 3 4 2 2 2 2" xfId="2833" xr:uid="{1155F6F5-123E-4B01-A237-49CBDDD59807}"/>
    <cellStyle name="Normal 5 3 3 4 2 2 2 3" xfId="4557" xr:uid="{9E7179F2-3030-47F5-8159-6CF3BC5C875A}"/>
    <cellStyle name="Normal 5 3 3 4 2 2 2 3 2" xfId="4620" xr:uid="{F878C2C5-6046-4994-B40E-7859C7B2D72C}"/>
    <cellStyle name="Normal 5 3 3 4 2 2 3" xfId="2834" xr:uid="{848B83AF-758E-4FD4-96DA-CF3F16EFFD9E}"/>
    <cellStyle name="Normal 5 3 3 4 2 3" xfId="970" xr:uid="{00000000-0005-0000-0000-0000CA030000}"/>
    <cellStyle name="Normal 5 3 3 4 2 3 2" xfId="2143" xr:uid="{AFE923CF-2538-4066-A23D-A64A40715BC1}"/>
    <cellStyle name="Normal 5 3 3 4 2 3 3" xfId="2144" xr:uid="{9C085A15-5E86-4DCC-AB38-44B67A074DBB}"/>
    <cellStyle name="Normal 5 3 3 4 2 3 4" xfId="2941" xr:uid="{444AA3A3-672D-4C94-8CA1-8DADAC93E13A}"/>
    <cellStyle name="Normal 5 3 3 4 2 3 4 2" xfId="4619" xr:uid="{A89CE707-D1A0-4C26-B848-A43C303618B0}"/>
    <cellStyle name="Normal 5 3 3 4 2 3 5" xfId="2142" xr:uid="{B6BC72E8-DC76-4D49-B1D3-722E1CF7A880}"/>
    <cellStyle name="Normal 5 3 3 4 3" xfId="2145" xr:uid="{A5DA60CB-8328-458B-BA29-A160AC5AB921}"/>
    <cellStyle name="Normal 5 3 3 4 4" xfId="3781" xr:uid="{6C608347-D455-422A-8EEF-9EFCC78A1280}"/>
    <cellStyle name="Normal 5 3 3 4 5" xfId="2940" xr:uid="{4CC74C28-279E-4A00-B804-E7FEA86C75A0}"/>
    <cellStyle name="Normal 5 3 3 4 5 2" xfId="5600" xr:uid="{359C33BA-6600-4315-A971-B9DA5AB3453F}"/>
    <cellStyle name="Normal 5 3 3 4 6" xfId="4946" xr:uid="{0534DB79-E2D0-41BF-8F9A-643782817DF9}"/>
    <cellStyle name="Normal 5 3 3 4 6 2" xfId="4685" xr:uid="{8B47F092-411F-441E-9D09-601D5350CF37}"/>
    <cellStyle name="Normal 5 3 3 5" xfId="2146" xr:uid="{4F9AD85A-2FAC-4106-8E97-4BD4E96F82C1}"/>
    <cellStyle name="Normal 5 3 3 5 2" xfId="2147" xr:uid="{5A6DEDD3-AB12-4442-9A31-DD918E5D2E6B}"/>
    <cellStyle name="Normal 5 3 3 5 3" xfId="4558" xr:uid="{F239AEE9-BBF1-44E9-B469-2810130A99A3}"/>
    <cellStyle name="Normal 5 3 3 5 3 2" xfId="5628" xr:uid="{D601794D-6C9C-414C-AAF4-45E826801F27}"/>
    <cellStyle name="Normal 5 3 3 6" xfId="2148" xr:uid="{784B5F71-C5B6-440E-BADA-A62EF11D7EF9}"/>
    <cellStyle name="Normal 5 3 3 6 2" xfId="2835" xr:uid="{CF5C63EF-B58B-40B2-A50F-D4555CC8131B}"/>
    <cellStyle name="Normal 5 3 3 6 3" xfId="4559" xr:uid="{28287B25-38F0-4BED-8023-1BC3939F5854}"/>
    <cellStyle name="Normal 5 3 3 6 3 2" xfId="4635" xr:uid="{06036A1F-C236-4B91-B6E4-562806ABD3D6}"/>
    <cellStyle name="Normal 5 3 4" xfId="971" xr:uid="{00000000-0005-0000-0000-0000CB030000}"/>
    <cellStyle name="Normal 5 3 4 2" xfId="972" xr:uid="{00000000-0005-0000-0000-0000CC030000}"/>
    <cellStyle name="Normal 5 3 4 3" xfId="973" xr:uid="{00000000-0005-0000-0000-0000CD030000}"/>
    <cellStyle name="Normal 5 3 4 3 2" xfId="974" xr:uid="{00000000-0005-0000-0000-0000CE030000}"/>
    <cellStyle name="Normal 5 3 4 3 2 2" xfId="2149" xr:uid="{BE4AF735-A59F-4763-AFB9-71E939438C3D}"/>
    <cellStyle name="Normal 5 3 4 3 2 3" xfId="2150" xr:uid="{AAE1F812-3A50-4C73-B2DC-E1C4ABDE5B51}"/>
    <cellStyle name="Normal 5 3 4 3 2 3 2" xfId="2836" xr:uid="{E49ED554-627E-4059-82D1-7A4C84C1FC49}"/>
    <cellStyle name="Normal 5 3 4 3 2 3 3" xfId="4560" xr:uid="{DCA8FAC6-346C-4026-8813-02930DB3ED5F}"/>
    <cellStyle name="Normal 5 3 4 3 2 3 3 2" xfId="4661" xr:uid="{156D223A-51AA-4CEB-BF06-93D924227745}"/>
    <cellStyle name="Normal 5 3 4 3 3" xfId="2151" xr:uid="{7888F93E-61DA-4CC2-9797-B35A38C00878}"/>
    <cellStyle name="Normal 5 3 4 3 4" xfId="3782" xr:uid="{6441AC71-4589-471D-8EDC-249E85E9B1C8}"/>
    <cellStyle name="Normal 5 3 4 3 5" xfId="2943" xr:uid="{337D7017-383F-46E1-8CD1-F9C1F70AF5E8}"/>
    <cellStyle name="Normal 5 3 4 3 5 2" xfId="4748" xr:uid="{070F33BE-B7EC-4C14-924A-637A0F720FFB}"/>
    <cellStyle name="Normal 5 3 4 3 6" xfId="4948" xr:uid="{2A54C39A-B31F-4F5E-B8A8-C8FFC8D1DE43}"/>
    <cellStyle name="Normal 5 3 4 3 6 2" xfId="4600" xr:uid="{83588AD9-1C7C-4093-A28E-E9020C54092C}"/>
    <cellStyle name="Normal 5 3 4 4" xfId="2152" xr:uid="{B1B50723-7212-4449-B5E3-C35C040CA163}"/>
    <cellStyle name="Normal 5 3 4 4 2" xfId="2837" xr:uid="{30685650-449F-431C-BF2E-65F8F6B51DBD}"/>
    <cellStyle name="Normal 5 3 4 4 3" xfId="4561" xr:uid="{C24FE34D-0FB9-4B52-AF55-1D8B09F88600}"/>
    <cellStyle name="Normal 5 3 4 4 3 2" xfId="5634" xr:uid="{33A3BC35-164C-4D92-A661-BF174316F7F9}"/>
    <cellStyle name="Normal 5 3 4 5" xfId="2942" xr:uid="{95C90064-F5AF-4DF5-8787-EE6068824A04}"/>
    <cellStyle name="Normal 5 3 4 5 2" xfId="5582" xr:uid="{5B53459B-4BCA-4CF1-A2A4-9E288349DE5B}"/>
    <cellStyle name="Normal 5 3 4 6" xfId="4947" xr:uid="{21DD3F86-B7C3-4788-BCCD-B5E83494A438}"/>
    <cellStyle name="Normal 5 3 4 6 2" xfId="4591" xr:uid="{E62340F3-2D6F-4FE7-8AC1-D6D61AD41E66}"/>
    <cellStyle name="Normal 5 3 5" xfId="975" xr:uid="{00000000-0005-0000-0000-0000CF030000}"/>
    <cellStyle name="Normal 5 3 5 2" xfId="4626" xr:uid="{A4D80EEC-947D-42E0-8FD5-89FEC8E7F415}"/>
    <cellStyle name="Normal 5 4" xfId="976" xr:uid="{00000000-0005-0000-0000-0000D0030000}"/>
    <cellStyle name="Normal 5 4 2" xfId="977" xr:uid="{00000000-0005-0000-0000-0000D1030000}"/>
    <cellStyle name="Normal 5 4 2 2" xfId="978" xr:uid="{00000000-0005-0000-0000-0000D2030000}"/>
    <cellStyle name="Normal 5 4 2 3" xfId="979" xr:uid="{00000000-0005-0000-0000-0000D3030000}"/>
    <cellStyle name="Normal 5 4 2 3 2" xfId="1562" xr:uid="{00000000-0005-0000-0000-000090030000}"/>
    <cellStyle name="Normal 5 4 3" xfId="980" xr:uid="{00000000-0005-0000-0000-0000D4030000}"/>
    <cellStyle name="Normal 5 4 3 2" xfId="2153" xr:uid="{193108C1-3EB1-4A54-A166-88AEE28F9BB8}"/>
    <cellStyle name="Normal 5 4 3 3" xfId="4562" xr:uid="{C3335125-DFCA-4376-863F-9BCA63E02A1E}"/>
    <cellStyle name="Normal 5 4 3 3 2" xfId="4637" xr:uid="{C10CCCA7-19E3-4BA1-B8D1-4237D386BE28}"/>
    <cellStyle name="Normal 5 4 4" xfId="981" xr:uid="{00000000-0005-0000-0000-0000D5030000}"/>
    <cellStyle name="Normal 5 4 4 2" xfId="1561" xr:uid="{00000000-0005-0000-0000-000092030000}"/>
    <cellStyle name="Normal 5 5" xfId="982" xr:uid="{00000000-0005-0000-0000-0000D6030000}"/>
    <cellStyle name="Normal 5 5 10" xfId="983" xr:uid="{00000000-0005-0000-0000-0000D7030000}"/>
    <cellStyle name="Normal 5 5 10 2" xfId="984" xr:uid="{00000000-0005-0000-0000-0000D8030000}"/>
    <cellStyle name="Normal 5 5 10 2 2" xfId="985" xr:uid="{00000000-0005-0000-0000-0000D9030000}"/>
    <cellStyle name="Normal 5 5 10 2 3" xfId="2154" xr:uid="{E105FDFC-3BE5-4B52-9A02-044F0EEFE9FE}"/>
    <cellStyle name="Normal 5 5 10 2 3 2" xfId="2838" xr:uid="{00353399-8F97-4EA6-B039-EA944993A941}"/>
    <cellStyle name="Normal 5 5 10 2 3 3" xfId="4563" xr:uid="{A2E0C868-EEA9-49D9-A826-A682D7ADE0BE}"/>
    <cellStyle name="Normal 5 5 10 2 3 3 2" xfId="4671" xr:uid="{6F3F1471-4937-4BA1-B78C-D81532F5293C}"/>
    <cellStyle name="Normal 5 5 10 3" xfId="986" xr:uid="{00000000-0005-0000-0000-0000DA030000}"/>
    <cellStyle name="Normal 5 5 10 3 2" xfId="2155" xr:uid="{AAD39A4E-988E-457C-BA02-4AE26F705944}"/>
    <cellStyle name="Normal 5 5 10 4" xfId="3783" xr:uid="{2BAAB391-1309-43BC-B8B0-85C6EDA889E2}"/>
    <cellStyle name="Normal 5 5 10 5" xfId="2945" xr:uid="{CD06317A-99D3-4BE5-A7F5-656E5FD155FC}"/>
    <cellStyle name="Normal 5 5 10 5 2" xfId="4720" xr:uid="{4D656A8A-B558-47AB-8EDB-F92BEDA99AE1}"/>
    <cellStyle name="Normal 5 5 10 6" xfId="4950" xr:uid="{DB80FAC6-C5B0-4050-BBDA-0806F907FE16}"/>
    <cellStyle name="Normal 5 5 10 6 2" xfId="5626" xr:uid="{D1688D20-A94A-4BFF-846A-E6734161BDC2}"/>
    <cellStyle name="Normal 5 5 11" xfId="987" xr:uid="{00000000-0005-0000-0000-0000DB030000}"/>
    <cellStyle name="Normal 5 5 11 2" xfId="3243" xr:uid="{54F45150-2174-4B82-AE0E-EABF56E90E53}"/>
    <cellStyle name="Normal 5 5 11 2 2" xfId="3784" xr:uid="{5F199DA5-22F3-46B7-8F46-368DCAA51D86}"/>
    <cellStyle name="Normal 5 5 11 3" xfId="3625" xr:uid="{66E17959-78D0-4C97-A209-D87ABFA14EE8}"/>
    <cellStyle name="Normal 5 5 11 4" xfId="3200" xr:uid="{E68E554A-5A9C-4213-846C-01FE6120BE4E}"/>
    <cellStyle name="Normal 5 5 11 5" xfId="4951" xr:uid="{68A783BD-2A28-466D-8A2D-C8E255A0056C}"/>
    <cellStyle name="Normal 5 5 12" xfId="988" xr:uid="{00000000-0005-0000-0000-0000DC030000}"/>
    <cellStyle name="Normal 5 5 12 2" xfId="2157" xr:uid="{88F3B84C-4851-47C5-BAAB-7393EC52FCDB}"/>
    <cellStyle name="Normal 5 5 12 3" xfId="2158" xr:uid="{F65B6C28-D76B-448C-A883-74CE522B55CD}"/>
    <cellStyle name="Normal 5 5 12 3 2" xfId="2159" xr:uid="{061EAC2F-88C4-4AAE-8728-D774AFEBF6B9}"/>
    <cellStyle name="Normal 5 5 12 3 3" xfId="4703" xr:uid="{C0E85CDD-C23F-4111-9A29-C3D2F50FBCE4}"/>
    <cellStyle name="Normal 5 5 12 3 3 2" xfId="5627" xr:uid="{A223E245-3504-455B-8D16-A1CCBC4C5E56}"/>
    <cellStyle name="Normal 5 5 12 4" xfId="2160" xr:uid="{53150C2C-917D-42DA-AF2A-C4E53B74B357}"/>
    <cellStyle name="Normal 5 5 12 4 2" xfId="2839" xr:uid="{EB902C9D-F9D6-4F04-BE3E-F98278F8A872}"/>
    <cellStyle name="Normal 5 5 12 4 3" xfId="4564" xr:uid="{819D052E-EC73-421D-A52F-89EF9093B39C}"/>
    <cellStyle name="Normal 5 5 12 4 3 2" xfId="4634" xr:uid="{FABAE704-F216-4127-BA2F-D8D2FA826B2A}"/>
    <cellStyle name="Normal 5 5 12 5" xfId="2161" xr:uid="{5757905C-257B-4156-9EE7-E206AA0B640C}"/>
    <cellStyle name="Normal 5 5 12 6" xfId="2840" xr:uid="{7DBE108A-B6E2-429D-A72F-4BA20279A602}"/>
    <cellStyle name="Normal 5 5 12 7" xfId="2955" xr:uid="{AADAF776-2C56-429E-B1C4-7D190A3920D1}"/>
    <cellStyle name="Normal 5 5 12 7 2" xfId="5640" xr:uid="{8956A138-1B5F-4799-BF39-6A8D676F331D}"/>
    <cellStyle name="Normal 5 5 12 8" xfId="4970" xr:uid="{B732BBBE-D320-45CA-A7CA-926DB0A6E69B}"/>
    <cellStyle name="Normal 5 5 12 8 2" xfId="5638" xr:uid="{8D707947-699D-4996-B0AF-62E53E2DAF77}"/>
    <cellStyle name="Normal 5 5 12 9" xfId="2156" xr:uid="{E927C3A6-409F-430E-91B8-ADA57ADB94A7}"/>
    <cellStyle name="Normal 5 5 13" xfId="2162" xr:uid="{3BE7548A-39AD-48A5-A636-23159836A7CD}"/>
    <cellStyle name="Normal 5 5 13 2" xfId="5487" xr:uid="{F3964A5D-DBE0-48E3-B5EB-878AC7E57F74}"/>
    <cellStyle name="Normal 5 5 14" xfId="2163" xr:uid="{B0EA7531-2522-4A26-861A-BC0307E9EE01}"/>
    <cellStyle name="Normal 5 5 14 2" xfId="2164" xr:uid="{FB952B20-1EBC-4782-9F08-19F809D12017}"/>
    <cellStyle name="Normal 5 5 14 3" xfId="4565" xr:uid="{2AFD5B09-56ED-442B-985C-9E898330A08E}"/>
    <cellStyle name="Normal 5 5 14 3 2" xfId="4629" xr:uid="{FBE8979C-41B4-4014-80C5-212C123E4223}"/>
    <cellStyle name="Normal 5 5 15" xfId="3261" xr:uid="{3AFCEDB7-B0F8-449F-8942-F8AA3B04C865}"/>
    <cellStyle name="Normal 5 5 16" xfId="2991" xr:uid="{3CBE65D8-0272-4F7F-A3C2-EBFC850C7285}"/>
    <cellStyle name="Normal 5 5 17" xfId="2944" xr:uid="{C6555C3F-6DA2-47A9-9C9C-DFCE8C473302}"/>
    <cellStyle name="Normal 5 5 17 2" xfId="4613" xr:uid="{81AF51F2-B18A-4655-9329-B3E095242D0A}"/>
    <cellStyle name="Normal 5 5 18" xfId="4949" xr:uid="{0F48B462-3756-448A-9AAA-54FB289E1F8A}"/>
    <cellStyle name="Normal 5 5 18 2" xfId="5631" xr:uid="{952A8BE2-B3F0-48F7-AC87-403EAA04F111}"/>
    <cellStyle name="Normal 5 5 2" xfId="989" xr:uid="{00000000-0005-0000-0000-0000DD030000}"/>
    <cellStyle name="Normal 5 5 2 2" xfId="990" xr:uid="{00000000-0005-0000-0000-0000DE030000}"/>
    <cellStyle name="Normal 5 5 2 2 2" xfId="2165" xr:uid="{49B6A666-DABE-4B28-80AB-5E5F1D52613A}"/>
    <cellStyle name="Normal 5 5 2 2 2 2" xfId="3627" xr:uid="{632A28A2-D2E0-48AE-AE25-F5487011EA6C}"/>
    <cellStyle name="Normal 5 5 2 2 2 2 2" xfId="4220" xr:uid="{A2A92569-F2C4-4C5D-AE84-FA862BCF2CBF}"/>
    <cellStyle name="Normal 5 5 2 2 2 2 3" xfId="5286" xr:uid="{E5B4B6CA-3CC3-47E3-977B-80FCE98A9CD2}"/>
    <cellStyle name="Normal 5 5 2 2 2 3" xfId="4221" xr:uid="{55CF3489-8000-42BE-8214-776853D303A0}"/>
    <cellStyle name="Normal 5 5 2 2 2 3 2" xfId="5488" xr:uid="{C10C248A-CC3A-426C-81EE-6F881EC51AD0}"/>
    <cellStyle name="Normal 5 5 2 2 2 4" xfId="4219" xr:uid="{3FCCC5A1-E676-4472-99DE-E4AA41582233}"/>
    <cellStyle name="Normal 5 5 2 2 2 5" xfId="3471" xr:uid="{F81DE0DC-3C55-456D-9135-8251B7CDFDA0}"/>
    <cellStyle name="Normal 5 5 2 2 2 6" xfId="3201" xr:uid="{20CE739E-9A0C-4BFD-BB4C-8B95D2552A63}"/>
    <cellStyle name="Normal 5 5 2 2 2 7" xfId="4982" xr:uid="{D937A061-F076-4042-8E1E-6BB894D0F32D}"/>
    <cellStyle name="Normal 5 5 2 2 3" xfId="2166" xr:uid="{50E32307-0F75-4A7D-8203-0A5894054269}"/>
    <cellStyle name="Normal 5 5 2 2 3 2" xfId="4222" xr:uid="{14EF8332-E399-4C8D-9BAC-546D2A60CC11}"/>
    <cellStyle name="Normal 5 5 2 2 3 3" xfId="3626" xr:uid="{F12E594B-0B28-47A8-AB4D-C5D5D3CCE6D5}"/>
    <cellStyle name="Normal 5 5 2 2 3 4" xfId="5135" xr:uid="{6F67F005-E49E-4EB2-B5C2-6DEFC94D8CB3}"/>
    <cellStyle name="Normal 5 5 2 2 4" xfId="4223" xr:uid="{813E0E48-6EE6-42FF-9DCC-21CE95A4DEE9}"/>
    <cellStyle name="Normal 5 5 2 2 4 2" xfId="5489" xr:uid="{F63BF467-EA96-466E-AC59-7F69FB26AB31}"/>
    <cellStyle name="Normal 5 5 2 2 5" xfId="3785" xr:uid="{FAEABB89-2AF3-483C-86E7-590A0BFFEB3A}"/>
    <cellStyle name="Normal 5 5 2 2 6" xfId="3380" xr:uid="{C610AA3F-8943-4185-9CE7-A7C4C6667FD7}"/>
    <cellStyle name="Normal 5 5 2 2 7" xfId="3074" xr:uid="{7C9B1644-D94E-44A2-B5B3-DA9F0945BADC}"/>
    <cellStyle name="Normal 5 5 2 2 8" xfId="4952" xr:uid="{F3F45696-D652-4D4B-9379-9B136231B2C9}"/>
    <cellStyle name="Normal 5 5 2 3" xfId="991" xr:uid="{00000000-0005-0000-0000-0000DF030000}"/>
    <cellStyle name="Normal 5 5 2 3 2" xfId="3629" xr:uid="{6B6B2258-F5C0-4628-AF49-6318BFF05A10}"/>
    <cellStyle name="Normal 5 5 2 3 2 2" xfId="4224" xr:uid="{AF178374-B3D6-4C7E-9BF1-7FDC9156A63C}"/>
    <cellStyle name="Normal 5 5 2 3 2 3" xfId="5287" xr:uid="{E465FB2B-8FC2-400B-BD39-F920E3E3FA56}"/>
    <cellStyle name="Normal 5 5 2 3 3" xfId="3628" xr:uid="{42F976BB-6B6E-480C-A1A4-42164FA6EF5F}"/>
    <cellStyle name="Normal 5 5 2 3 4" xfId="4225" xr:uid="{1C7B5154-0582-4A7D-A82C-7DEB77072C61}"/>
    <cellStyle name="Normal 5 5 2 3 4 2" xfId="5490" xr:uid="{EC7F9ED7-80A5-4164-9671-6AA6D50D2A21}"/>
    <cellStyle name="Normal 5 5 2 3 5" xfId="3423" xr:uid="{1E004202-4137-40BB-9F9E-16F696615C62}"/>
    <cellStyle name="Normal 5 5 2 4" xfId="992" xr:uid="{00000000-0005-0000-0000-0000E0030000}"/>
    <cellStyle name="Normal 5 5 2 4 2" xfId="3244" xr:uid="{1F007EFD-8807-4538-B285-52F94EAD2BD2}"/>
    <cellStyle name="Normal 5 5 2 4 2 2" xfId="3786" xr:uid="{EFCCBF75-B1E5-4824-A6E9-E35B2E4BA54B}"/>
    <cellStyle name="Normal 5 5 2 4 3" xfId="3630" xr:uid="{0556539A-1A14-42FD-9CDE-0126364D5E75}"/>
    <cellStyle name="Normal 5 5 2 4 4" xfId="3202" xr:uid="{845964BC-C415-4FEF-B673-A79AF96E9A1E}"/>
    <cellStyle name="Normal 5 5 2 4 5" xfId="4954" xr:uid="{7F08066B-07DC-432E-B091-D3C0FA7E7535}"/>
    <cellStyle name="Normal 5 5 2 5" xfId="993" xr:uid="{00000000-0005-0000-0000-0000E1030000}"/>
    <cellStyle name="Normal 5 5 2 5 2" xfId="2167" xr:uid="{89A75E5B-A484-40D7-BE88-099076EBA9CA}"/>
    <cellStyle name="Normal 5 5 2 6" xfId="2168" xr:uid="{54552785-F302-4103-A4B9-DDCDB0E576B4}"/>
    <cellStyle name="Normal 5 5 2 6 2" xfId="5491" xr:uid="{9F0BCEE0-808E-4E4F-A93F-780755472101}"/>
    <cellStyle name="Normal 5 5 2 7" xfId="2169" xr:uid="{48040C80-A926-4BE2-8300-D7377E9E5BD4}"/>
    <cellStyle name="Normal 5 5 2 7 2" xfId="3320" xr:uid="{A3D14AE9-DA6F-4CF5-B0AD-4BEF8C6BEE33}"/>
    <cellStyle name="Normal 5 5 2 7 3" xfId="2872" xr:uid="{579C4A75-68D2-4D78-937F-74235482B307}"/>
    <cellStyle name="Normal 5 5 2 8" xfId="3014" xr:uid="{26E3F88E-4099-46BF-9940-45F0213490AD}"/>
    <cellStyle name="Normal 5 5 3" xfId="994" xr:uid="{00000000-0005-0000-0000-0000E2030000}"/>
    <cellStyle name="Normal 5 5 3 2" xfId="995" xr:uid="{00000000-0005-0000-0000-0000E3030000}"/>
    <cellStyle name="Normal 5 5 3 2 2" xfId="2170" xr:uid="{2A8B6950-5753-4069-A010-F662D1E13A1C}"/>
    <cellStyle name="Normal 5 5 3 2 2 2" xfId="4227" xr:uid="{B9E565D0-BBA4-4C8B-99F5-CE4BB013F649}"/>
    <cellStyle name="Normal 5 5 3 2 2 3" xfId="5288" xr:uid="{01814992-7227-454A-BBEA-061221BD981A}"/>
    <cellStyle name="Normal 5 5 3 2 3" xfId="4228" xr:uid="{C3BD467F-ADAB-46DC-8F14-108C176FD169}"/>
    <cellStyle name="Normal 5 5 3 2 3 2" xfId="5492" xr:uid="{9BBFF4D4-128F-4046-A8FB-7690E4D07600}"/>
    <cellStyle name="Normal 5 5 3 2 4" xfId="4226" xr:uid="{1B14423D-8169-4863-A583-6DD7905B412A}"/>
    <cellStyle name="Normal 5 5 3 2 5" xfId="3357" xr:uid="{A91E1FEF-F3D2-42C3-A944-99CD11BA8F72}"/>
    <cellStyle name="Normal 5 5 3 2 6" xfId="3203" xr:uid="{99A6EB51-3919-433B-9BE5-3FD6FC7D15B3}"/>
    <cellStyle name="Normal 5 5 3 2 7" xfId="4956" xr:uid="{1BBEEEA6-42D7-43F6-8E02-44E301A791AD}"/>
    <cellStyle name="Normal 5 5 3 3" xfId="996" xr:uid="{00000000-0005-0000-0000-0000E4030000}"/>
    <cellStyle name="Normal 5 5 3 3 2" xfId="2172" xr:uid="{83F533C1-9681-4FCD-8699-E0A6F605707B}"/>
    <cellStyle name="Normal 5 5 3 3 2 2" xfId="2173" xr:uid="{11A38DA4-6AF9-405A-BA10-D1C4FC86B774}"/>
    <cellStyle name="Normal 5 5 3 3 2 2 2" xfId="4231" xr:uid="{4A2C20BA-D668-4C99-B0A3-F8728716D1D2}"/>
    <cellStyle name="Normal 5 5 3 3 2 2 3" xfId="4475" xr:uid="{BE516DAE-008F-4886-85A7-67ED6166E512}"/>
    <cellStyle name="Normal 5 5 3 3 2 3" xfId="4230" xr:uid="{F4447962-8A37-4A72-B35E-C374F690DB9F}"/>
    <cellStyle name="Normal 5 5 3 3 2 4" xfId="3632" xr:uid="{E5645585-E69A-479B-8EC2-75E274CD6B60}"/>
    <cellStyle name="Normal 5 5 3 3 2 5" xfId="4566" xr:uid="{58E752BD-3191-4DA0-A883-A10F78445061}"/>
    <cellStyle name="Normal 5 5 3 3 2 5 2" xfId="4719" xr:uid="{648483AB-8F30-4F77-B2E1-81484C655AAE}"/>
    <cellStyle name="Normal 5 5 3 3 3" xfId="2174" xr:uid="{D607C9B7-0459-475D-A40C-44760DF0B16B}"/>
    <cellStyle name="Normal 5 5 3 3 3 2" xfId="4232" xr:uid="{23971CEA-1853-43E0-AF48-E7C1DC1B8F15}"/>
    <cellStyle name="Normal 5 5 3 3 3 3" xfId="4380" xr:uid="{4F4D5358-9D73-4EB8-BFD2-69E1A5952C54}"/>
    <cellStyle name="Normal 5 5 3 3 3 4" xfId="5493" xr:uid="{BA3850FF-9076-42AB-B135-12A5B42A9844}"/>
    <cellStyle name="Normal 5 5 3 3 4" xfId="4229" xr:uid="{7E441776-4A24-4A31-BC87-BB944F8F145D}"/>
    <cellStyle name="Normal 5 5 3 3 5" xfId="3459" xr:uid="{D5CCA3EA-05B6-4633-90C7-13D3D435EFA6}"/>
    <cellStyle name="Normal 5 5 3 3 6" xfId="2946" xr:uid="{9393D6D6-32DF-437F-842E-92A16BD94D33}"/>
    <cellStyle name="Normal 5 5 3 3 6 2" xfId="5580" xr:uid="{2454248A-7C6A-4CA8-873E-86784DF5A5E4}"/>
    <cellStyle name="Normal 5 5 3 3 7" xfId="4957" xr:uid="{33788BCB-5EBA-48FA-ACFF-F4BDE13DE52B}"/>
    <cellStyle name="Normal 5 5 3 3 7 2" xfId="4658" xr:uid="{C2A429A0-0E83-4351-BA51-6BED0C08B9EC}"/>
    <cellStyle name="Normal 5 5 3 3 8" xfId="2171" xr:uid="{A306DF39-61CB-4113-AB7D-1F125F386F28}"/>
    <cellStyle name="Normal 5 5 3 4" xfId="2175" xr:uid="{D6776941-C0D9-432B-84FE-671C041E49EF}"/>
    <cellStyle name="Normal 5 5 3 4 2" xfId="4233" xr:uid="{6B08577B-CDF8-4F07-93DB-79427FEFA7F2}"/>
    <cellStyle name="Normal 5 5 3 4 3" xfId="3631" xr:uid="{A0E631E5-2800-48B2-BED7-B4442C580CF5}"/>
    <cellStyle name="Normal 5 5 3 4 4" xfId="5136" xr:uid="{37EB66C4-9433-4769-B3B7-C81FCC15963D}"/>
    <cellStyle name="Normal 5 5 3 5" xfId="2176" xr:uid="{98DC8C32-19CB-4CBC-BD1D-D8003690C4C5}"/>
    <cellStyle name="Normal 5 5 3 5 2" xfId="5494" xr:uid="{07DE833C-339E-4DEF-BEDA-36DCF3C31A65}"/>
    <cellStyle name="Normal 5 5 3 6" xfId="3787" xr:uid="{00ED0172-FC30-4A8C-831E-6488EE6D4B15}"/>
    <cellStyle name="Normal 5 5 3 7" xfId="3297" xr:uid="{FC41DB26-5B1F-460B-AE76-B4EC98DDD4ED}"/>
    <cellStyle name="Normal 5 5 3 8" xfId="3051" xr:uid="{9AF2B152-099F-4761-9DCC-763A16686872}"/>
    <cellStyle name="Normal 5 5 3 9" xfId="4955" xr:uid="{6C0575BF-C42A-46F5-8D42-8C55F5F8F91C}"/>
    <cellStyle name="Normal 5 5 4" xfId="997" xr:uid="{00000000-0005-0000-0000-0000E5030000}"/>
    <cellStyle name="Normal 5 5 4 2" xfId="2177" xr:uid="{9BC4C278-42FB-44BC-A3B7-9CBC469D0BA1}"/>
    <cellStyle name="Normal 5 5 4 2 2" xfId="2178" xr:uid="{E74C7D5B-A7F1-4D94-9D2D-7D87BDE04762}"/>
    <cellStyle name="Normal 5 5 4 2 2 2" xfId="4235" xr:uid="{86C8884F-8152-4AE8-AC5E-CADEF8DA3575}"/>
    <cellStyle name="Normal 5 5 4 2 2 3" xfId="5289" xr:uid="{C6C44959-896B-434D-B2B0-35946CCB259C}"/>
    <cellStyle name="Normal 5 5 4 2 3" xfId="4236" xr:uid="{ACF8EA1B-80A4-48C1-BC9C-58E13077E2A2}"/>
    <cellStyle name="Normal 5 5 4 2 3 2" xfId="5495" xr:uid="{24211B6F-8181-409D-B154-3C3837108FC5}"/>
    <cellStyle name="Normal 5 5 4 2 4" xfId="4234" xr:uid="{F1B52006-F227-4C2C-96FB-792EFB763DF5}"/>
    <cellStyle name="Normal 5 5 4 2 5" xfId="3440" xr:uid="{E798A096-769F-4AFC-9D7C-BEEABBDEE904}"/>
    <cellStyle name="Normal 5 5 4 2 6" xfId="3204" xr:uid="{85B7F29B-9ED7-4449-AD9B-7BC955E7050C}"/>
    <cellStyle name="Normal 5 5 4 2 7" xfId="5007" xr:uid="{BA522BCD-0D97-4FEC-B0E8-24ECB7AC9643}"/>
    <cellStyle name="Normal 5 5 4 3" xfId="2179" xr:uid="{0557CE41-6ADA-4744-B310-23E64B9AFA93}"/>
    <cellStyle name="Normal 5 5 4 3 2" xfId="4237" xr:uid="{5CAEC4D1-5746-4332-884C-BEE50497A55D}"/>
    <cellStyle name="Normal 5 5 4 3 3" xfId="3633" xr:uid="{1FE1057D-A28A-4452-9CD0-3755A0D6A3EA}"/>
    <cellStyle name="Normal 5 5 4 3 4" xfId="5137" xr:uid="{2E94A4B0-A772-4C05-B873-899E5EA478D5}"/>
    <cellStyle name="Normal 5 5 4 4" xfId="2180" xr:uid="{03DA7676-24CC-4EC2-9E09-FB96610A3796}"/>
    <cellStyle name="Normal 5 5 4 4 2" xfId="5496" xr:uid="{CFF84B39-2FC6-45DC-8A8D-65A246B8DD56}"/>
    <cellStyle name="Normal 5 5 4 5" xfId="3788" xr:uid="{F8DF2031-E3CC-4A22-9FF0-48567BC1638F}"/>
    <cellStyle name="Normal 5 5 4 6" xfId="3277" xr:uid="{FC51BD34-41B4-4091-A455-6F1305FD81D5}"/>
    <cellStyle name="Normal 5 5 4 7" xfId="3031" xr:uid="{0E7603E8-4245-443D-87D3-9945E321E00E}"/>
    <cellStyle name="Normal 5 5 4 8" xfId="4958" xr:uid="{D3C7B678-73F9-4BC3-9E79-5D31E7FAB920}"/>
    <cellStyle name="Normal 5 5 5" xfId="998" xr:uid="{00000000-0005-0000-0000-0000E6030000}"/>
    <cellStyle name="Normal 5 5 5 2" xfId="2181" xr:uid="{5876D3F5-4F6A-4A83-BA2D-33748D0B5BEA}"/>
    <cellStyle name="Normal 5 5 5 2 2" xfId="2182" xr:uid="{752BA687-13F6-4D95-AFBC-2F0F780135B9}"/>
    <cellStyle name="Normal 5 5 5 2 3" xfId="3634" xr:uid="{20E96CD5-293A-4DCB-92D9-03A54BBD51CB}"/>
    <cellStyle name="Normal 5 5 5 2 4" xfId="5138" xr:uid="{1A4B3C97-8D93-435C-A12A-1EFD97EC92A2}"/>
    <cellStyle name="Normal 5 5 5 3" xfId="2183" xr:uid="{444A40C5-18FF-4616-840F-2673593FBC6A}"/>
    <cellStyle name="Normal 5 5 5 3 2" xfId="5497" xr:uid="{0E9714BA-3364-4A28-BA66-8F962388A372}"/>
    <cellStyle name="Normal 5 5 5 4" xfId="2184" xr:uid="{7ADFAF11-C6FF-4523-B62E-69550787A3B9}"/>
    <cellStyle name="Normal 5 5 5 5" xfId="3337" xr:uid="{D509AFA0-AE1F-455C-850A-4D842A8B4535}"/>
    <cellStyle name="Normal 5 5 5 6" xfId="3205" xr:uid="{04F62B96-ADB0-4B0D-8D9A-9CAF49205062}"/>
    <cellStyle name="Normal 5 5 5 7" xfId="4959" xr:uid="{E924FD8A-B3A1-4709-B75F-DD230310251E}"/>
    <cellStyle name="Normal 5 5 6" xfId="999" xr:uid="{00000000-0005-0000-0000-0000E7030000}"/>
    <cellStyle name="Normal 5 5 6 2" xfId="2185" xr:uid="{3F18C60C-7635-4FE9-87B5-E1B51F46A8A6}"/>
    <cellStyle name="Normal 5 5 6 2 2" xfId="2186" xr:uid="{8637A0A3-7F40-4BE3-A515-6B8BB2179ADB}"/>
    <cellStyle name="Normal 5 5 6 2 3" xfId="3635" xr:uid="{DA264C9F-EA10-4413-A012-A8AC9F2B7B21}"/>
    <cellStyle name="Normal 5 5 6 2 4" xfId="5139" xr:uid="{EB8BF2E6-6A21-4624-8FA1-247150771A04}"/>
    <cellStyle name="Normal 5 5 6 3" xfId="2187" xr:uid="{2B9ACAF0-7A8B-41E1-9348-A6391AA47A89}"/>
    <cellStyle name="Normal 5 5 6 3 2" xfId="5498" xr:uid="{3B115D06-F778-40F3-A5F7-77A32E214034}"/>
    <cellStyle name="Normal 5 5 6 4" xfId="2188" xr:uid="{139785C6-697E-41B7-B2DB-0451FFD49404}"/>
    <cellStyle name="Normal 5 5 6 5" xfId="3400" xr:uid="{F12E36B9-52D2-47AB-BFD4-42F42776C754}"/>
    <cellStyle name="Normal 5 5 6 6" xfId="3206" xr:uid="{06C4E0EA-F93A-4DEE-A52E-C2B961B27F97}"/>
    <cellStyle name="Normal 5 5 6 7" xfId="4960" xr:uid="{FF3146DD-DDF8-43AA-9D83-F89132C41C72}"/>
    <cellStyle name="Normal 5 5 7" xfId="1000" xr:uid="{00000000-0005-0000-0000-0000E8030000}"/>
    <cellStyle name="Normal 5 5 7 2" xfId="2189" xr:uid="{B30211AE-5970-4144-85BE-9BC5051B3933}"/>
    <cellStyle name="Normal 5 5 7 2 2" xfId="3789" xr:uid="{ECB38DBC-DC66-4B83-A89B-C507EAE982E5}"/>
    <cellStyle name="Normal 5 5 7 3" xfId="2190" xr:uid="{AAB17F0D-F139-4B57-A1A6-B2C33AFD2AA6}"/>
    <cellStyle name="Normal 5 5 7 4" xfId="3207" xr:uid="{9A7AEDCB-4CC1-4A8D-BE1B-FD594A5B99BE}"/>
    <cellStyle name="Normal 5 5 7 5" xfId="4961" xr:uid="{468F52BE-31B3-4D03-B3F0-CB935D44383D}"/>
    <cellStyle name="Normal 5 5 8" xfId="1001" xr:uid="{00000000-0005-0000-0000-0000E9030000}"/>
    <cellStyle name="Normal 5 5 8 2" xfId="2191" xr:uid="{84E1DA99-C6C4-4373-B915-1FAB25A0E9FD}"/>
    <cellStyle name="Normal 5 5 8 2 2" xfId="3790" xr:uid="{5D05654F-2B5C-4F0E-B793-B8D44ED15E86}"/>
    <cellStyle name="Normal 5 5 8 3" xfId="2192" xr:uid="{67E034AD-C59D-44A1-9F5D-9FF6CDE56896}"/>
    <cellStyle name="Normal 5 5 8 4" xfId="3208" xr:uid="{ED4AE9AC-B62C-4856-8A44-AF35E945C8BD}"/>
    <cellStyle name="Normal 5 5 8 5" xfId="4962" xr:uid="{A03C83A6-92DE-4C17-8525-AE9A78088F98}"/>
    <cellStyle name="Normal 5 5 9" xfId="1002" xr:uid="{00000000-0005-0000-0000-0000EA030000}"/>
    <cellStyle name="Normal 5 5 9 2" xfId="1003" xr:uid="{00000000-0005-0000-0000-0000EB030000}"/>
    <cellStyle name="Normal 5 5 9 3" xfId="2193" xr:uid="{24C08206-B798-403E-B687-3575D74FCBF8}"/>
    <cellStyle name="Normal 5 6" xfId="1004" xr:uid="{00000000-0005-0000-0000-0000EC030000}"/>
    <cellStyle name="Normal 5 7" xfId="1005" xr:uid="{00000000-0005-0000-0000-0000ED030000}"/>
    <cellStyle name="Normal 6" xfId="1006" xr:uid="{00000000-0005-0000-0000-0000EE030000}"/>
    <cellStyle name="Normal 6 2" xfId="1007" xr:uid="{00000000-0005-0000-0000-0000EF030000}"/>
    <cellStyle name="Normal 6 2 2" xfId="1008" xr:uid="{00000000-0005-0000-0000-0000F0030000}"/>
    <cellStyle name="Normal 6 2 2 2" xfId="1009" xr:uid="{00000000-0005-0000-0000-0000F1030000}"/>
    <cellStyle name="Normal 6 2 2 3" xfId="1010" xr:uid="{00000000-0005-0000-0000-0000F2030000}"/>
    <cellStyle name="Normal 6 2 2 3 2" xfId="1564" xr:uid="{00000000-0005-0000-0000-0000A5030000}"/>
    <cellStyle name="Normal 6 2 3" xfId="1011" xr:uid="{00000000-0005-0000-0000-0000F3030000}"/>
    <cellStyle name="Normal 6 2 3 2" xfId="1012" xr:uid="{00000000-0005-0000-0000-0000F4030000}"/>
    <cellStyle name="Normal 6 2 3 3" xfId="1013" xr:uid="{00000000-0005-0000-0000-0000F5030000}"/>
    <cellStyle name="Normal 6 2 3 3 2" xfId="1565" xr:uid="{00000000-0005-0000-0000-0000A8030000}"/>
    <cellStyle name="Normal 6 2 4" xfId="1014" xr:uid="{00000000-0005-0000-0000-0000F6030000}"/>
    <cellStyle name="Normal 6 2 4 2" xfId="1015" xr:uid="{00000000-0005-0000-0000-0000F7030000}"/>
    <cellStyle name="Normal 6 2 4 2 2" xfId="2194" xr:uid="{BFD30022-72A0-4E44-A236-E7A12A9FD4BE}"/>
    <cellStyle name="Normal 6 2 4 2 3" xfId="4567" xr:uid="{DC7FB16A-6AD7-4344-99FF-23B204182CD8}"/>
    <cellStyle name="Normal 6 2 4 2 3 2" xfId="4631" xr:uid="{39BDA4F5-2623-4DC0-AFD9-42CE03046E69}"/>
    <cellStyle name="Normal 6 2 4 3" xfId="1016" xr:uid="{00000000-0005-0000-0000-0000F8030000}"/>
    <cellStyle name="Normal 6 2 4 3 2" xfId="2195" xr:uid="{180D1FA5-472F-4617-96BE-614EAFB96AD0}"/>
    <cellStyle name="Normal 6 2 5" xfId="1017" xr:uid="{00000000-0005-0000-0000-0000F9030000}"/>
    <cellStyle name="Normal 6 2 5 2" xfId="1563" xr:uid="{00000000-0005-0000-0000-0000AC030000}"/>
    <cellStyle name="Normal 6 3" xfId="1018" xr:uid="{00000000-0005-0000-0000-0000FA030000}"/>
    <cellStyle name="Normal 6 3 2" xfId="1019" xr:uid="{00000000-0005-0000-0000-0000FB030000}"/>
    <cellStyle name="Normal 6 3 2 2" xfId="1020" xr:uid="{00000000-0005-0000-0000-0000FC030000}"/>
    <cellStyle name="Normal 6 3 2 3" xfId="1021" xr:uid="{00000000-0005-0000-0000-0000FD030000}"/>
    <cellStyle name="Normal 6 3 2 3 2" xfId="1567" xr:uid="{00000000-0005-0000-0000-0000B0030000}"/>
    <cellStyle name="Normal 6 3 3" xfId="1022" xr:uid="{00000000-0005-0000-0000-0000FE030000}"/>
    <cellStyle name="Normal 6 3 3 2" xfId="1023" xr:uid="{00000000-0005-0000-0000-0000FF030000}"/>
    <cellStyle name="Normal 6 3 3 2 2" xfId="1024" xr:uid="{00000000-0005-0000-0000-000000040000}"/>
    <cellStyle name="Normal 6 3 3 2 3" xfId="1025" xr:uid="{00000000-0005-0000-0000-000001040000}"/>
    <cellStyle name="Normal 6 3 3 2 3 2" xfId="1568" xr:uid="{00000000-0005-0000-0000-0000B4030000}"/>
    <cellStyle name="Normal 6 3 3 3" xfId="1026" xr:uid="{00000000-0005-0000-0000-000002040000}"/>
    <cellStyle name="Normal 6 3 3 3 2" xfId="1027" xr:uid="{00000000-0005-0000-0000-000003040000}"/>
    <cellStyle name="Normal 6 3 3 3 2 2" xfId="1028" xr:uid="{00000000-0005-0000-0000-000004040000}"/>
    <cellStyle name="Normal 6 3 3 3 2 3" xfId="1029" xr:uid="{00000000-0005-0000-0000-000005040000}"/>
    <cellStyle name="Normal 6 3 3 3 2 3 2" xfId="1030" xr:uid="{00000000-0005-0000-0000-000006040000}"/>
    <cellStyle name="Normal 6 3 3 3 2 3 2 2" xfId="2196" xr:uid="{2AB2EDE2-F4D6-4929-8F37-3FDC0A23BB37}"/>
    <cellStyle name="Normal 6 3 3 3 2 3 2 3" xfId="2197" xr:uid="{3E484408-CB87-4F51-921C-F8CBCBAEEB57}"/>
    <cellStyle name="Normal 6 3 3 3 2 3 2 3 2" xfId="2841" xr:uid="{DAD99434-2571-4C31-AF66-09CBCF1FFBD5}"/>
    <cellStyle name="Normal 6 3 3 3 2 3 2 3 3" xfId="4568" xr:uid="{ABE3C3DC-A9A5-492F-8523-B55F01901CD9}"/>
    <cellStyle name="Normal 6 3 3 3 2 3 2 3 3 2" xfId="4646" xr:uid="{B4AB543B-05CC-4DB8-964D-1CAE9CDC5302}"/>
    <cellStyle name="Normal 6 3 3 3 2 3 3" xfId="2198" xr:uid="{93FEB89B-7FD6-4B0C-9766-854E459B8D48}"/>
    <cellStyle name="Normal 6 3 3 3 2 3 4" xfId="3792" xr:uid="{DF77ECCB-2254-4183-B308-DD5C2684644D}"/>
    <cellStyle name="Normal 6 3 3 3 2 3 5" xfId="2948" xr:uid="{83C3D415-3901-42B5-83E2-D96B0129F3EB}"/>
    <cellStyle name="Normal 6 3 3 3 2 3 5 2" xfId="5610" xr:uid="{E7F8A2F5-1397-4F4B-BB3E-608E3A71EAFE}"/>
    <cellStyle name="Normal 6 3 3 3 2 3 6" xfId="4964" xr:uid="{298C6EAE-D1FE-49F5-B08B-A7C420637D0A}"/>
    <cellStyle name="Normal 6 3 3 3 2 3 6 2" xfId="5632" xr:uid="{A0B2B21D-6429-4F2E-9476-7A1214D4246E}"/>
    <cellStyle name="Normal 6 3 3 3 2 4" xfId="2199" xr:uid="{5E52D869-3F4E-4C9D-BB07-6033785FE1DE}"/>
    <cellStyle name="Normal 6 3 3 3 2 4 2" xfId="3791" xr:uid="{AE211739-2DA5-45CC-9D2E-2D8E9EBC52EC}"/>
    <cellStyle name="Normal 6 3 3 3 2 5" xfId="2947" xr:uid="{96FC4B23-C72D-4DCA-A130-C1F263F331C7}"/>
    <cellStyle name="Normal 6 3 3 3 2 5 2" xfId="5567" xr:uid="{7A07A83A-F85D-4572-9B9B-FC585817AB28}"/>
    <cellStyle name="Normal 6 3 3 3 2 6" xfId="4963" xr:uid="{B44ECB8A-1AE0-4183-B513-BC4BE8C96EBF}"/>
    <cellStyle name="Normal 6 3 3 3 2 6 2" xfId="4627" xr:uid="{DB9D5395-A9B1-44CC-A0D2-7870D8EF25D7}"/>
    <cellStyle name="Normal 6 3 3 3 3" xfId="1031" xr:uid="{00000000-0005-0000-0000-000007040000}"/>
    <cellStyle name="Normal 6 3 3 3 4" xfId="1032" xr:uid="{00000000-0005-0000-0000-000008040000}"/>
    <cellStyle name="Normal 6 3 3 3 4 2" xfId="1033" xr:uid="{00000000-0005-0000-0000-000009040000}"/>
    <cellStyle name="Normal 6 3 3 3 4 2 2" xfId="1034" xr:uid="{00000000-0005-0000-0000-00000A040000}"/>
    <cellStyle name="Normal 6 3 3 3 4 2 2 2" xfId="2200" xr:uid="{87BFE71A-C92A-46B2-B1E5-A2B53F6E4C2B}"/>
    <cellStyle name="Normal 6 3 3 3 4 2 2 2 2" xfId="2842" xr:uid="{84516ABD-F814-454D-8463-4BE5414C6636}"/>
    <cellStyle name="Normal 6 3 3 3 4 2 2 2 3" xfId="4569" xr:uid="{F79FF101-5B1B-4C6C-94EE-23CA671EE290}"/>
    <cellStyle name="Normal 6 3 3 3 4 2 2 2 3 2" xfId="4679" xr:uid="{412CCD8F-5190-4F1B-A2BE-0181E4EF071C}"/>
    <cellStyle name="Normal 6 3 3 3 4 2 2 3" xfId="2843" xr:uid="{86B8F458-2BAC-4257-B767-A9B10A9BEC60}"/>
    <cellStyle name="Normal 6 3 3 3 4 2 3" xfId="1035" xr:uid="{00000000-0005-0000-0000-00000B040000}"/>
    <cellStyle name="Normal 6 3 3 3 4 2 3 2" xfId="2202" xr:uid="{82EEACAE-CACB-403B-9994-4D39593830EF}"/>
    <cellStyle name="Normal 6 3 3 3 4 2 3 3" xfId="2203" xr:uid="{A7D9886B-E14B-4E60-99EA-1BB973E833BB}"/>
    <cellStyle name="Normal 6 3 3 3 4 2 3 4" xfId="2950" xr:uid="{2464DE43-683F-40FE-9313-022D6FC9B4AB}"/>
    <cellStyle name="Normal 6 3 3 3 4 2 3 4 2" xfId="4684" xr:uid="{6727D005-2C05-40EC-A27F-B202564D49B9}"/>
    <cellStyle name="Normal 6 3 3 3 4 2 3 5" xfId="2201" xr:uid="{109E9825-A4A9-4345-A37A-7501301860FE}"/>
    <cellStyle name="Normal 6 3 3 3 4 3" xfId="2204" xr:uid="{3EB8221A-C85F-43A5-868E-90B988991C12}"/>
    <cellStyle name="Normal 6 3 3 3 4 4" xfId="3793" xr:uid="{D8B48A5E-1EF4-441B-8F2C-1D50FFE78DAE}"/>
    <cellStyle name="Normal 6 3 3 3 4 5" xfId="2949" xr:uid="{9CC9D10D-276E-4473-B299-C4AE061D1572}"/>
    <cellStyle name="Normal 6 3 3 3 4 5 2" xfId="5602" xr:uid="{72BD3514-9D52-42EC-BED7-1FD4451FE28F}"/>
    <cellStyle name="Normal 6 3 3 3 4 6" xfId="4965" xr:uid="{30BCF153-D0F1-4188-9771-F4C88B452829}"/>
    <cellStyle name="Normal 6 3 3 3 4 6 2" xfId="4606" xr:uid="{09007B3D-A3BE-4450-BC1C-BD66E76F774D}"/>
    <cellStyle name="Normal 6 3 3 3 5" xfId="2205" xr:uid="{7FB0F803-703D-400B-8081-198B408492A6}"/>
    <cellStyle name="Normal 6 3 3 3 5 2" xfId="2206" xr:uid="{FC96BD03-28EA-45FB-A393-2E789D4139CB}"/>
    <cellStyle name="Normal 6 3 3 3 5 3" xfId="4570" xr:uid="{A60B2445-9B21-45E2-9C8D-7552868E68E7}"/>
    <cellStyle name="Normal 6 3 3 3 5 3 2" xfId="4630" xr:uid="{7079F48A-5AFF-4775-98AE-B58AF42F11C2}"/>
    <cellStyle name="Normal 6 3 3 4" xfId="1036" xr:uid="{00000000-0005-0000-0000-00000C040000}"/>
    <cellStyle name="Normal 6 3 3 4 2" xfId="1037" xr:uid="{00000000-0005-0000-0000-00000D040000}"/>
    <cellStyle name="Normal 6 3 3 4 3" xfId="1038" xr:uid="{00000000-0005-0000-0000-00000E040000}"/>
    <cellStyle name="Normal 6 3 3 4 3 2" xfId="1039" xr:uid="{00000000-0005-0000-0000-00000F040000}"/>
    <cellStyle name="Normal 6 3 3 4 3 2 2" xfId="2207" xr:uid="{C5A44FAF-AB36-46BB-B260-3C57B7B23092}"/>
    <cellStyle name="Normal 6 3 3 4 3 2 3" xfId="2208" xr:uid="{24D1D63B-ABCA-488C-AAE9-E2B103E1028C}"/>
    <cellStyle name="Normal 6 3 3 4 3 2 3 2" xfId="2844" xr:uid="{24FC3E1D-633E-43DB-934D-6936B8C87B26}"/>
    <cellStyle name="Normal 6 3 3 4 3 2 3 3" xfId="4571" xr:uid="{C1FFA931-029A-4868-ABB9-B52B2D336FC4}"/>
    <cellStyle name="Normal 6 3 3 4 3 2 3 3 2" xfId="4665" xr:uid="{0F96570D-5EB9-411E-B970-1806EEFD64DB}"/>
    <cellStyle name="Normal 6 3 3 4 3 3" xfId="2209" xr:uid="{9D27C59E-72F8-41D7-A914-A5D154FB2A9D}"/>
    <cellStyle name="Normal 6 3 3 4 3 4" xfId="3794" xr:uid="{02F8DEF3-7DEB-42AB-8643-E33BC5237FC5}"/>
    <cellStyle name="Normal 6 3 3 4 3 5" xfId="2952" xr:uid="{ABA6B2E8-A080-4161-8F6D-4371760145EB}"/>
    <cellStyle name="Normal 6 3 3 4 3 5 2" xfId="4785" xr:uid="{685ADC32-0BE4-450A-B6C5-B1495BCA254A}"/>
    <cellStyle name="Normal 6 3 3 4 3 6" xfId="4967" xr:uid="{B451BE79-7C30-47B7-8F7F-41BADA954D5E}"/>
    <cellStyle name="Normal 6 3 3 4 3 6 2" xfId="4642" xr:uid="{2D552F03-F775-4923-8AB0-F4F1E2B842C8}"/>
    <cellStyle name="Normal 6 3 3 4 4" xfId="2210" xr:uid="{A51BEDCC-76B2-4130-A3DA-5353D946C6B5}"/>
    <cellStyle name="Normal 6 3 3 4 4 2" xfId="2845" xr:uid="{CF13BAF3-81D1-4E84-8DF0-C07D2B07A1DE}"/>
    <cellStyle name="Normal 6 3 3 4 4 3" xfId="4572" xr:uid="{CE0D56B6-E75A-4C9A-A031-D8DF9313D130}"/>
    <cellStyle name="Normal 6 3 3 4 4 3 2" xfId="4636" xr:uid="{52E942E2-10BE-405F-BFB3-6013242B2A93}"/>
    <cellStyle name="Normal 6 3 3 4 5" xfId="2951" xr:uid="{9E58CBAD-CD87-4BDF-9A08-42D0B03B7F48}"/>
    <cellStyle name="Normal 6 3 3 4 5 2" xfId="4706" xr:uid="{0959895A-E5F7-4086-BED5-AD18CDFC47CB}"/>
    <cellStyle name="Normal 6 3 3 4 6" xfId="4966" xr:uid="{DC8E8B94-3AD8-4707-AC59-E93460B3251C}"/>
    <cellStyle name="Normal 6 3 3 4 6 2" xfId="4628" xr:uid="{A36EE569-093F-491F-AEC2-DB6EA48691BC}"/>
    <cellStyle name="Normal 6 3 3 5" xfId="1040" xr:uid="{00000000-0005-0000-0000-000010040000}"/>
    <cellStyle name="Normal 6 3 3 5 2" xfId="5619" xr:uid="{4FE69C7B-2527-4247-9ACD-4B98A9BD2BBD}"/>
    <cellStyle name="Normal 6 3 4" xfId="1041" xr:uid="{00000000-0005-0000-0000-000011040000}"/>
    <cellStyle name="Normal 6 3 4 2" xfId="1042" xr:uid="{00000000-0005-0000-0000-000012040000}"/>
    <cellStyle name="Normal 6 3 4 3" xfId="1043" xr:uid="{00000000-0005-0000-0000-000013040000}"/>
    <cellStyle name="Normal 6 3 4 3 2" xfId="1044" xr:uid="{00000000-0005-0000-0000-000014040000}"/>
    <cellStyle name="Normal 6 3 4 3 2 2" xfId="2211" xr:uid="{5052173D-BF5C-44A9-90DB-570AFBB867A3}"/>
    <cellStyle name="Normal 6 3 4 3 2 3" xfId="2212" xr:uid="{9860E49C-1520-4E61-97BD-98B1C5B99CA3}"/>
    <cellStyle name="Normal 6 3 4 3 2 3 2" xfId="2846" xr:uid="{ACD02066-3F9D-447E-ADC6-95FAD759E3FD}"/>
    <cellStyle name="Normal 6 3 4 3 2 3 3" xfId="4573" xr:uid="{848C4065-4CBD-4BFC-8325-701F70BA90CF}"/>
    <cellStyle name="Normal 6 3 4 3 2 3 3 2" xfId="4625" xr:uid="{3B0F1359-F3A3-4676-9E11-F49F424EBF12}"/>
    <cellStyle name="Normal 6 3 4 3 3" xfId="2213" xr:uid="{6B6F92B1-FD06-4ED7-AD54-40F012A1EACD}"/>
    <cellStyle name="Normal 6 3 4 3 4" xfId="3796" xr:uid="{7616B306-55E2-48E0-AB39-5571F062288B}"/>
    <cellStyle name="Normal 6 3 4 3 5" xfId="2954" xr:uid="{F773DFDB-465C-432C-8DC2-1D934E4DE542}"/>
    <cellStyle name="Normal 6 3 4 3 5 2" xfId="5571" xr:uid="{9359A06C-7DFC-469D-B31C-96B865C0138B}"/>
    <cellStyle name="Normal 6 3 4 3 6" xfId="4969" xr:uid="{8DD6A874-A555-4600-9255-B4A47B058944}"/>
    <cellStyle name="Normal 6 3 4 3 6 2" xfId="4687" xr:uid="{86186708-5A14-45CF-8404-2D071E30190C}"/>
    <cellStyle name="Normal 6 3 4 4" xfId="3795" xr:uid="{6CDC3882-FF92-43C1-95B7-03C96D8A1784}"/>
    <cellStyle name="Normal 6 3 4 5" xfId="2953" xr:uid="{A1D0F85E-8EC2-485F-A8C4-024B2D2DAF2E}"/>
    <cellStyle name="Normal 6 3 4 5 2" xfId="5556" xr:uid="{3BD18937-37C6-45A4-87A9-6B46CDBE4B77}"/>
    <cellStyle name="Normal 6 3 4 6" xfId="4968" xr:uid="{4E58BF02-57B2-48DB-9785-2A9C1F428773}"/>
    <cellStyle name="Normal 6 3 4 6 2" xfId="4610" xr:uid="{D97EA093-56E5-4956-BD83-BC72E5D84A72}"/>
    <cellStyle name="Normal 6 3 5" xfId="1045" xr:uid="{00000000-0005-0000-0000-000015040000}"/>
    <cellStyle name="Normal 6 3 5 2" xfId="1566" xr:uid="{00000000-0005-0000-0000-0000B8030000}"/>
    <cellStyle name="Normal 6 4" xfId="1046" xr:uid="{00000000-0005-0000-0000-000016040000}"/>
    <cellStyle name="Normal 6 4 2" xfId="1047" xr:uid="{00000000-0005-0000-0000-000017040000}"/>
    <cellStyle name="Normal 6 4 3" xfId="1048" xr:uid="{00000000-0005-0000-0000-000018040000}"/>
    <cellStyle name="Normal 6 4 3 2" xfId="1569" xr:uid="{00000000-0005-0000-0000-0000BB030000}"/>
    <cellStyle name="Normal 6 5" xfId="1049" xr:uid="{00000000-0005-0000-0000-000019040000}"/>
    <cellStyle name="Normal 6 5 2" xfId="1050" xr:uid="{00000000-0005-0000-0000-00001A040000}"/>
    <cellStyle name="Normal 6 5 2 2" xfId="1051" xr:uid="{00000000-0005-0000-0000-00001B040000}"/>
    <cellStyle name="Normal 6 5 2 3" xfId="1052" xr:uid="{00000000-0005-0000-0000-00001C040000}"/>
    <cellStyle name="Normal 6 5 2 3 2" xfId="1570" xr:uid="{00000000-0005-0000-0000-0000BF030000}"/>
    <cellStyle name="Normal 6 5 3" xfId="1053" xr:uid="{00000000-0005-0000-0000-00001D040000}"/>
    <cellStyle name="Normal 6 5 3 2" xfId="1054" xr:uid="{00000000-0005-0000-0000-00001E040000}"/>
    <cellStyle name="Normal 6 5 3 2 2" xfId="1055" xr:uid="{00000000-0005-0000-0000-00001F040000}"/>
    <cellStyle name="Normal 6 5 3 2 3" xfId="1056" xr:uid="{00000000-0005-0000-0000-000020040000}"/>
    <cellStyle name="Normal 6 5 3 2 3 2" xfId="1057" xr:uid="{00000000-0005-0000-0000-000021040000}"/>
    <cellStyle name="Normal 6 5 3 2 3 2 2" xfId="2214" xr:uid="{A0B90637-CC4D-4D84-B1AF-7E58F326D5F9}"/>
    <cellStyle name="Normal 6 5 3 2 3 2 3" xfId="2215" xr:uid="{A457EC28-2605-448B-BE95-6DD2FEDCE394}"/>
    <cellStyle name="Normal 6 5 3 2 3 2 3 2" xfId="2847" xr:uid="{3138E26F-3E02-487E-89B8-DED3E17849A0}"/>
    <cellStyle name="Normal 6 5 3 2 3 2 3 3" xfId="4574" xr:uid="{2D1095F4-C06E-406B-A551-4C9489E97B39}"/>
    <cellStyle name="Normal 6 5 3 2 3 2 3 3 2" xfId="4652" xr:uid="{2CB060AE-E244-4B39-B239-B2FD527B0CBF}"/>
    <cellStyle name="Normal 6 5 3 2 3 3" xfId="2216" xr:uid="{029E4DFB-3F0A-4561-917F-9BF83DC1DC5C}"/>
    <cellStyle name="Normal 6 5 3 2 3 4" xfId="3798" xr:uid="{F200B48C-3A66-46C4-8F69-ED961CAC9FA2}"/>
    <cellStyle name="Normal 6 5 3 2 3 5" xfId="2957" xr:uid="{2A75FD56-B80C-4087-9F99-E71C08C0A685}"/>
    <cellStyle name="Normal 6 5 3 2 3 5 2" xfId="5578" xr:uid="{6D4B65E4-71D0-40F0-8AD1-6AAE69690E00}"/>
    <cellStyle name="Normal 6 5 3 2 3 6" xfId="4972" xr:uid="{5E70B2AA-B773-4606-97F6-4864E685BF7B}"/>
    <cellStyle name="Normal 6 5 3 2 3 6 2" xfId="4615" xr:uid="{018EF930-EECB-4EA0-872D-B43749ACF0F0}"/>
    <cellStyle name="Normal 6 5 3 2 4" xfId="2217" xr:uid="{E7D20C8D-6BFA-42FC-8ECD-E55DFBC0346B}"/>
    <cellStyle name="Normal 6 5 3 2 4 2" xfId="3797" xr:uid="{6DDB23E6-284A-4059-8ADC-A36291B70776}"/>
    <cellStyle name="Normal 6 5 3 2 5" xfId="2956" xr:uid="{5DCCB0EF-7948-45ED-BDF5-7B154AFCF2A0}"/>
    <cellStyle name="Normal 6 5 3 2 5 2" xfId="5614" xr:uid="{3194480F-FB5C-4CF0-BFE3-5DFAA285A27C}"/>
    <cellStyle name="Normal 6 5 3 2 6" xfId="4971" xr:uid="{8A927C12-99C8-4522-8BE7-8C36646381EF}"/>
    <cellStyle name="Normal 6 5 3 2 6 2" xfId="4623" xr:uid="{09B129F3-5CBD-442C-BB09-17ED93F2E48F}"/>
    <cellStyle name="Normal 6 5 3 3" xfId="1058" xr:uid="{00000000-0005-0000-0000-000022040000}"/>
    <cellStyle name="Normal 6 5 3 4" xfId="1059" xr:uid="{00000000-0005-0000-0000-000023040000}"/>
    <cellStyle name="Normal 6 5 3 4 2" xfId="1060" xr:uid="{00000000-0005-0000-0000-000024040000}"/>
    <cellStyle name="Normal 6 5 3 4 2 2" xfId="1061" xr:uid="{00000000-0005-0000-0000-000025040000}"/>
    <cellStyle name="Normal 6 5 3 4 2 2 2" xfId="2218" xr:uid="{9B02C387-A0CA-4CBC-9EE3-DD7A91656850}"/>
    <cellStyle name="Normal 6 5 3 4 2 2 2 2" xfId="2848" xr:uid="{315ECD78-8E28-4D83-8BD9-57B56C4ABD9E}"/>
    <cellStyle name="Normal 6 5 3 4 2 2 2 3" xfId="4575" xr:uid="{0C5B282C-5F5A-4167-8E4F-429A825FEFDF}"/>
    <cellStyle name="Normal 6 5 3 4 2 2 2 3 2" xfId="4653" xr:uid="{BBD35513-48BA-47FE-97E4-9B51F3FB6192}"/>
    <cellStyle name="Normal 6 5 3 4 2 2 3" xfId="2849" xr:uid="{15163E0A-9A95-4C99-B7C6-2B1E8D6AF654}"/>
    <cellStyle name="Normal 6 5 3 4 2 3" xfId="1062" xr:uid="{00000000-0005-0000-0000-000026040000}"/>
    <cellStyle name="Normal 6 5 3 4 2 3 2" xfId="2220" xr:uid="{86322909-3914-465D-B59F-3BA66DAC2C5F}"/>
    <cellStyle name="Normal 6 5 3 4 2 3 3" xfId="2221" xr:uid="{40CB050F-6755-43BB-AE4A-136DC6352858}"/>
    <cellStyle name="Normal 6 5 3 4 2 3 4" xfId="2959" xr:uid="{CBAEDE3C-035B-434C-B12F-EEAB46420C6D}"/>
    <cellStyle name="Normal 6 5 3 4 2 3 4 2" xfId="4694" xr:uid="{8D3DF9B7-3B5C-4828-A207-53A38F493CDA}"/>
    <cellStyle name="Normal 6 5 3 4 2 3 5" xfId="2219" xr:uid="{2A4FABCD-7C1E-46A0-9A9F-89620F273844}"/>
    <cellStyle name="Normal 6 5 3 4 3" xfId="2222" xr:uid="{834803DC-4BAD-4692-93A4-A21F524A2166}"/>
    <cellStyle name="Normal 6 5 3 4 4" xfId="3799" xr:uid="{45CBAB66-BA42-4248-9C79-D2772EA41017}"/>
    <cellStyle name="Normal 6 5 3 4 5" xfId="2958" xr:uid="{2F2B5023-04EC-4ECE-B6AC-E77F0662947A}"/>
    <cellStyle name="Normal 6 5 3 4 5 2" xfId="5598" xr:uid="{7D9F3517-A6DE-4D42-9047-6EA65D4D089F}"/>
    <cellStyle name="Normal 6 5 3 4 6" xfId="4973" xr:uid="{32D695AF-CDE4-4512-BFA0-1CE2278F56FF}"/>
    <cellStyle name="Normal 6 5 3 4 6 2" xfId="4657" xr:uid="{53B3BA5D-D0ED-4C42-945D-54000A6B2703}"/>
    <cellStyle name="Normal 6 5 3 5" xfId="2223" xr:uid="{4ED93863-D348-4580-8640-01494E2ECE8C}"/>
    <cellStyle name="Normal 6 5 3 5 2" xfId="2224" xr:uid="{DD9BAF2E-419B-4707-B3E3-21D89AE0C6BF}"/>
    <cellStyle name="Normal 6 5 3 5 3" xfId="4576" xr:uid="{B69F63DF-010F-4F0D-BA7E-C9D85E1C96C2}"/>
    <cellStyle name="Normal 6 5 3 5 3 2" xfId="4632" xr:uid="{C5D9253F-9DBC-4AA2-9964-6F65887426C3}"/>
    <cellStyle name="Normal 6 5 4" xfId="1063" xr:uid="{00000000-0005-0000-0000-000027040000}"/>
    <cellStyle name="Normal 6 5 4 2" xfId="1064" xr:uid="{00000000-0005-0000-0000-000028040000}"/>
    <cellStyle name="Normal 6 5 4 3" xfId="1065" xr:uid="{00000000-0005-0000-0000-000029040000}"/>
    <cellStyle name="Normal 6 5 4 3 2" xfId="1066" xr:uid="{00000000-0005-0000-0000-00002A040000}"/>
    <cellStyle name="Normal 6 5 4 3 2 2" xfId="2225" xr:uid="{4E9063E5-0267-4AE3-8F19-C11833443242}"/>
    <cellStyle name="Normal 6 5 4 3 2 3" xfId="2226" xr:uid="{19FEF386-E2B6-46BF-B278-D315B16B169C}"/>
    <cellStyle name="Normal 6 5 4 3 2 3 2" xfId="2850" xr:uid="{EAF37984-CBF6-42C7-956F-047585A9C19D}"/>
    <cellStyle name="Normal 6 5 4 3 2 3 3" xfId="4577" xr:uid="{6D529C86-4286-440F-BAB7-E9EB67924CAC}"/>
    <cellStyle name="Normal 6 5 4 3 2 3 3 2" xfId="4695" xr:uid="{7DA46393-E92F-46EF-82AC-627C72B5A357}"/>
    <cellStyle name="Normal 6 5 4 3 3" xfId="2227" xr:uid="{C49E9139-2AB5-4F49-AA01-7F29C53E0E0F}"/>
    <cellStyle name="Normal 6 5 4 3 4" xfId="3800" xr:uid="{7AF8E986-042D-43AD-BFBF-A981A9296EC5}"/>
    <cellStyle name="Normal 6 5 4 3 5" xfId="2961" xr:uid="{86202948-F61C-4D5D-BBEC-5BF18812C1B6}"/>
    <cellStyle name="Normal 6 5 4 3 5 2" xfId="4702" xr:uid="{6D5EB678-0757-4DF7-9665-C1CF3124B996}"/>
    <cellStyle name="Normal 6 5 4 3 6" xfId="4975" xr:uid="{D480D995-078F-4C10-BAA6-63AE260E6A4B}"/>
    <cellStyle name="Normal 6 5 4 3 6 2" xfId="4645" xr:uid="{53127FD3-E65A-430C-9A5C-4FF1AE9E7EF1}"/>
    <cellStyle name="Normal 6 5 4 4" xfId="2228" xr:uid="{DC571B24-A593-4C8F-8169-D9D8F88CE544}"/>
    <cellStyle name="Normal 6 5 4 4 2" xfId="2851" xr:uid="{D9135F20-C80A-42C6-BD54-8579FCC2243F}"/>
    <cellStyle name="Normal 6 5 4 4 3" xfId="4578" xr:uid="{0DB8594F-0BBC-4B3B-AC8B-82F1D07704EB}"/>
    <cellStyle name="Normal 6 5 4 4 3 2" xfId="5623" xr:uid="{DA91066D-078E-4F0F-97A7-2BAA9FDC8444}"/>
    <cellStyle name="Normal 6 5 4 5" xfId="2960" xr:uid="{3F38636F-95F8-4402-8CC0-902529EE0DCE}"/>
    <cellStyle name="Normal 6 5 4 5 2" xfId="5558" xr:uid="{9FBF9A55-3522-48D8-AF47-B77B3D385236}"/>
    <cellStyle name="Normal 6 5 4 6" xfId="4974" xr:uid="{E8BBDC8D-95C6-4341-A1FD-CDAF37ED771F}"/>
    <cellStyle name="Normal 6 5 4 6 2" xfId="4660" xr:uid="{375D4A47-EC0D-4796-B649-4CD722E4D557}"/>
    <cellStyle name="Normal 6 5 5" xfId="1067" xr:uid="{00000000-0005-0000-0000-00002B040000}"/>
    <cellStyle name="Normal 6 5 5 2" xfId="4664" xr:uid="{E565A2D2-D81E-4295-8373-5B52A8E6D89A}"/>
    <cellStyle name="Normal 6 6" xfId="1068" xr:uid="{00000000-0005-0000-0000-00002C040000}"/>
    <cellStyle name="Normal 6 6 2" xfId="1069" xr:uid="{00000000-0005-0000-0000-00002D040000}"/>
    <cellStyle name="Normal 6 6 3" xfId="1070" xr:uid="{00000000-0005-0000-0000-00002E040000}"/>
    <cellStyle name="Normal 6 6 3 2" xfId="1071" xr:uid="{00000000-0005-0000-0000-00002F040000}"/>
    <cellStyle name="Normal 6 6 3 3" xfId="1072" xr:uid="{00000000-0005-0000-0000-000030040000}"/>
    <cellStyle name="Normal 6 6 3 3 2" xfId="2230" xr:uid="{E22AF9D8-2C19-4F48-BD62-0B24ACD13042}"/>
    <cellStyle name="Normal 6 6 3 3 3" xfId="2231" xr:uid="{7CAD9008-537F-453D-B462-D2E241570D98}"/>
    <cellStyle name="Normal 6 6 3 3 4" xfId="2963" xr:uid="{E930F4B1-0629-406F-88DF-86D1BC0EE847}"/>
    <cellStyle name="Normal 6 6 3 3 4 2" xfId="4649" xr:uid="{0D258F48-0285-460B-9E8C-807F1D8D37D7}"/>
    <cellStyle name="Normal 6 6 3 3 5" xfId="2229" xr:uid="{E15BBAF0-3807-4D7B-B7C7-44B9824CD465}"/>
    <cellStyle name="Normal 6 6 3 4" xfId="2232" xr:uid="{6F741E23-6D9D-4DB6-A4ED-97D5B588654F}"/>
    <cellStyle name="Normal 6 6 3 4 2" xfId="2233" xr:uid="{9E93DDD2-A855-4B43-AF6B-52BE53961630}"/>
    <cellStyle name="Normal 6 6 3 4 3" xfId="4579" xr:uid="{986BD272-2E5B-454A-BD61-EED68BE3EEAC}"/>
    <cellStyle name="Normal 6 6 3 4 3 2" xfId="4643" xr:uid="{3CF7D45F-6DFE-456F-A4A5-746E6C661E74}"/>
    <cellStyle name="Normal 6 6 4" xfId="1073" xr:uid="{00000000-0005-0000-0000-000031040000}"/>
    <cellStyle name="Normal 6 6 4 2" xfId="1074" xr:uid="{00000000-0005-0000-0000-000032040000}"/>
    <cellStyle name="Normal 6 6 4 2 2" xfId="2234" xr:uid="{642C22DA-78EC-4B49-9DB8-60124FC17CA2}"/>
    <cellStyle name="Normal 6 6 4 2 3" xfId="2235" xr:uid="{4D35248C-72A5-41A1-BCBC-0874759C2397}"/>
    <cellStyle name="Normal 6 6 4 2 3 2" xfId="2852" xr:uid="{AA185D08-263B-4A15-8FD8-8A37614BCD99}"/>
    <cellStyle name="Normal 6 6 4 2 3 3" xfId="4580" xr:uid="{605335AC-635B-41C6-8A94-EE2E1889DF83}"/>
    <cellStyle name="Normal 6 6 4 2 3 3 2" xfId="5630" xr:uid="{0237978B-4C6B-4D0C-A40A-0098D317B0C4}"/>
    <cellStyle name="Normal 6 6 4 3" xfId="2236" xr:uid="{B76761E8-FDAB-4EA9-9162-7886C26F66E5}"/>
    <cellStyle name="Normal 6 6 4 4" xfId="3801" xr:uid="{2717AAF8-7005-48B4-B174-68EE431E349F}"/>
    <cellStyle name="Normal 6 6 4 5" xfId="2964" xr:uid="{A1B36A8B-DB1E-4CFD-B96A-8B2A06F5BBB2}"/>
    <cellStyle name="Normal 6 6 4 5 2" xfId="5566" xr:uid="{6613FEDE-B8A4-4A51-A4DF-ED9EC86DE353}"/>
    <cellStyle name="Normal 6 6 4 6" xfId="4977" xr:uid="{BA24C715-E617-4A3F-93D8-047CAA4D8775}"/>
    <cellStyle name="Normal 6 6 4 6 2" xfId="4617" xr:uid="{83215587-780A-44A1-816F-EA29395396BB}"/>
    <cellStyle name="Normal 6 6 5" xfId="1075" xr:uid="{00000000-0005-0000-0000-000033040000}"/>
    <cellStyle name="Normal 6 6 6" xfId="1076" xr:uid="{00000000-0005-0000-0000-000034040000}"/>
    <cellStyle name="Normal 6 6 6 2" xfId="2238" xr:uid="{A156BF63-FA3E-44D3-B331-E3FCEB553588}"/>
    <cellStyle name="Normal 6 6 6 3" xfId="2239" xr:uid="{6761F9F8-5AED-4187-87F2-D8B80C1F5B19}"/>
    <cellStyle name="Normal 6 6 6 3 2" xfId="5557" xr:uid="{43365BBE-9DF6-4E21-A3CD-247747308D9E}"/>
    <cellStyle name="Normal 6 6 6 3 2 2" xfId="4688" xr:uid="{854F75B9-B5B4-4265-A66E-E1D3D41B7F0B}"/>
    <cellStyle name="Normal 6 6 6 4" xfId="2974" xr:uid="{DB51B42F-F170-4E26-A102-EDEDDD67C3C9}"/>
    <cellStyle name="Normal 6 6 6 4 2" xfId="4593" xr:uid="{BFABA011-28A5-441D-9095-3262CCB1ED80}"/>
    <cellStyle name="Normal 6 6 6 5" xfId="5026" xr:uid="{1A61317D-39F5-44AA-BB3A-EEE371399AC9}"/>
    <cellStyle name="Normal 6 6 6 5 2" xfId="4669" xr:uid="{D11CBE9F-5AE0-48E1-B38F-BCDD205C381F}"/>
    <cellStyle name="Normal 6 6 6 6" xfId="2237" xr:uid="{D8AA34FD-A746-4DD8-9D01-9A7CFBEF2A1A}"/>
    <cellStyle name="Normal 6 6 7" xfId="2240" xr:uid="{3401B7A6-D22A-4B52-9D3F-2DC7BF9A6BC4}"/>
    <cellStyle name="Normal 6 6 7 2" xfId="2241" xr:uid="{6026C537-B1BD-4C42-9B0F-2863BDC237DC}"/>
    <cellStyle name="Normal 6 6 7 3" xfId="4581" xr:uid="{2039346E-5672-47FB-A05E-0597B25CB0FC}"/>
    <cellStyle name="Normal 6 6 7 3 2" xfId="5618" xr:uid="{E0D1543B-639A-4565-9951-E19627D86875}"/>
    <cellStyle name="Normal 6 6 8" xfId="2962" xr:uid="{999D0AD5-3235-4D7F-B69D-1AA25F5A2566}"/>
    <cellStyle name="Normal 6 6 8 2" xfId="4676" xr:uid="{088A7162-D095-45DA-A5C2-D90641AB669C}"/>
    <cellStyle name="Normal 6 6 9" xfId="4976" xr:uid="{D4F351FB-15EC-4083-A75B-52820F3FB5CC}"/>
    <cellStyle name="Normal 6 6 9 2" xfId="5643" xr:uid="{1546B943-D7D0-4A77-9B61-67FB7D42A38A}"/>
    <cellStyle name="Normal 6 7" xfId="1077" xr:uid="{00000000-0005-0000-0000-000035040000}"/>
    <cellStyle name="Normal 7" xfId="1078" xr:uid="{00000000-0005-0000-0000-000036040000}"/>
    <cellStyle name="Normal 7 10" xfId="1079" xr:uid="{00000000-0005-0000-0000-000037040000}"/>
    <cellStyle name="Normal 7 10 2" xfId="2242" xr:uid="{296F49CA-232C-4885-B35A-09E1ACA62485}"/>
    <cellStyle name="Normal 7 10 2 2" xfId="2243" xr:uid="{403560AA-2E79-4BBD-AA1C-3B763ED37679}"/>
    <cellStyle name="Normal 7 10 2 3" xfId="3636" xr:uid="{FE525345-FB81-4EBD-972B-214DDBFEF655}"/>
    <cellStyle name="Normal 7 10 2 4" xfId="5140" xr:uid="{BABF0A44-A40A-444A-91D3-E12D7945A4DF}"/>
    <cellStyle name="Normal 7 10 3" xfId="2244" xr:uid="{1581494A-FB26-4C6F-A99D-A513D624FB2D}"/>
    <cellStyle name="Normal 7 10 3 2" xfId="5499" xr:uid="{6A138625-2D52-43DF-BCA9-BD5B3C9FBAC4}"/>
    <cellStyle name="Normal 7 10 4" xfId="2245" xr:uid="{1FC2C579-26AA-410E-A236-ADC0ACFD6F7F}"/>
    <cellStyle name="Normal 7 10 5" xfId="3329" xr:uid="{61DCD81F-B84E-4439-BF85-BC58855382A0}"/>
    <cellStyle name="Normal 7 10 6" xfId="3209" xr:uid="{E824CDD8-ED3C-48C9-B442-309B2DB24A31}"/>
    <cellStyle name="Normal 7 10 7" xfId="4978" xr:uid="{2E740BF1-5D14-4D48-AE31-5CA42799C255}"/>
    <cellStyle name="Normal 7 11" xfId="1080" xr:uid="{00000000-0005-0000-0000-000038040000}"/>
    <cellStyle name="Normal 7 11 2" xfId="2246" xr:uid="{1F3895CD-D777-475D-84EF-BA0C4BBE29E6}"/>
    <cellStyle name="Normal 7 11 2 2" xfId="2247" xr:uid="{38FB6545-FCAD-4D3D-BFB4-A091055B375F}"/>
    <cellStyle name="Normal 7 11 2 3" xfId="3637" xr:uid="{6C0BCD16-2D51-4208-90B5-76AA1EE645E0}"/>
    <cellStyle name="Normal 7 11 2 4" xfId="5141" xr:uid="{48ACB64A-3BD8-4956-8FBB-423DC6695533}"/>
    <cellStyle name="Normal 7 11 3" xfId="2248" xr:uid="{A259207B-A21E-4A4B-A6C2-97E61D640405}"/>
    <cellStyle name="Normal 7 11 3 2" xfId="5500" xr:uid="{05ABA88C-0D7C-4028-B700-5FBBA92B797D}"/>
    <cellStyle name="Normal 7 11 4" xfId="2249" xr:uid="{B51A5E9D-FE99-469B-A517-EEA526368BC8}"/>
    <cellStyle name="Normal 7 11 5" xfId="3389" xr:uid="{2445BEB7-2A61-4F40-AE4C-B5F91A47644A}"/>
    <cellStyle name="Normal 7 11 6" xfId="3210" xr:uid="{489717EC-9728-4458-BF95-C6F30ACEE3E4}"/>
    <cellStyle name="Normal 7 11 7" xfId="4979" xr:uid="{4F075E5E-9E51-4D32-A12F-27CF94D7B584}"/>
    <cellStyle name="Normal 7 12" xfId="1081" xr:uid="{00000000-0005-0000-0000-000039040000}"/>
    <cellStyle name="Normal 7 12 2" xfId="2250" xr:uid="{6F5A37A8-AAF8-42A4-8C74-BAB5AFE53A90}"/>
    <cellStyle name="Normal 7 12 2 2" xfId="4238" xr:uid="{880C48C8-3A64-4682-A65A-074C5DB87C4B}"/>
    <cellStyle name="Normal 7 12 2 3" xfId="5142" xr:uid="{8B3595AC-69DB-4C89-A8D0-98060BB98059}"/>
    <cellStyle name="Normal 7 12 3" xfId="2251" xr:uid="{E4D309E4-E4B2-407F-890B-1F7FE8B9FCCA}"/>
    <cellStyle name="Normal 7 12 4" xfId="3638" xr:uid="{3E0B634E-D960-4A06-982E-8D5C4FE7B0DB}"/>
    <cellStyle name="Normal 7 12 5" xfId="3211" xr:uid="{280FDCD4-55A4-48C8-9D1F-E854027ACFEC}"/>
    <cellStyle name="Normal 7 12 6" xfId="4980" xr:uid="{09E61304-58B9-4D6F-87ED-F40BC85169A8}"/>
    <cellStyle name="Normal 7 13" xfId="1082" xr:uid="{00000000-0005-0000-0000-00003A040000}"/>
    <cellStyle name="Normal 7 13 2" xfId="2252" xr:uid="{DB07B18B-0E3F-4EA9-8ED6-99BAC3B995B9}"/>
    <cellStyle name="Normal 7 13 2 2" xfId="3802" xr:uid="{A1750A8F-9EED-4A51-82E6-9F648C941B52}"/>
    <cellStyle name="Normal 7 13 3" xfId="2253" xr:uid="{DBF044B0-6319-4CCB-A010-A99D46A5AFE3}"/>
    <cellStyle name="Normal 7 13 4" xfId="3212" xr:uid="{B6DE07F0-D19F-41D8-A8AC-9A85FCC66760}"/>
    <cellStyle name="Normal 7 13 5" xfId="4981" xr:uid="{3DB22168-12E7-4398-A67A-635919E4E79C}"/>
    <cellStyle name="Normal 7 14" xfId="1083" xr:uid="{00000000-0005-0000-0000-00003B040000}"/>
    <cellStyle name="Normal 7 14 2" xfId="5501" xr:uid="{6255111C-ED71-4B53-92C9-B1C926E615E2}"/>
    <cellStyle name="Normal 7 14 3" xfId="2254" xr:uid="{B9A99855-1897-4B33-9278-B60A186925C8}"/>
    <cellStyle name="Normal 7 15" xfId="3253" xr:uid="{1C5E17EC-59DD-4F7B-827D-28462E06589E}"/>
    <cellStyle name="Normal 7 16" xfId="2980" xr:uid="{EBDACB28-D426-4B76-995C-D8F54AE0273F}"/>
    <cellStyle name="Normal 7 17" xfId="4714" xr:uid="{70220EFA-530A-4016-8DB2-6B824A68771D}"/>
    <cellStyle name="Normal 7 2" xfId="1084" xr:uid="{00000000-0005-0000-0000-00003C040000}"/>
    <cellStyle name="Normal 7 2 2" xfId="1085" xr:uid="{00000000-0005-0000-0000-00003D040000}"/>
    <cellStyle name="Normal 7 2 2 2" xfId="1086" xr:uid="{00000000-0005-0000-0000-00003E040000}"/>
    <cellStyle name="Normal 7 2 2 3" xfId="1087" xr:uid="{00000000-0005-0000-0000-00003F040000}"/>
    <cellStyle name="Normal 7 2 2 3 2" xfId="1572" xr:uid="{00000000-0005-0000-0000-0000CB030000}"/>
    <cellStyle name="Normal 7 2 3" xfId="1088" xr:uid="{00000000-0005-0000-0000-000040040000}"/>
    <cellStyle name="Normal 7 2 4" xfId="1089" xr:uid="{00000000-0005-0000-0000-000041040000}"/>
    <cellStyle name="Normal 7 2 4 2" xfId="1571" xr:uid="{00000000-0005-0000-0000-0000CD030000}"/>
    <cellStyle name="Normal 7 3" xfId="1090" xr:uid="{00000000-0005-0000-0000-000042040000}"/>
    <cellStyle name="Normal 7 3 2" xfId="1091" xr:uid="{00000000-0005-0000-0000-000043040000}"/>
    <cellStyle name="Normal 7 3 2 2" xfId="1092" xr:uid="{00000000-0005-0000-0000-000044040000}"/>
    <cellStyle name="Normal 7 3 2 3" xfId="1093" xr:uid="{00000000-0005-0000-0000-000045040000}"/>
    <cellStyle name="Normal 7 3 2 3 2" xfId="1573" xr:uid="{00000000-0005-0000-0000-0000D1030000}"/>
    <cellStyle name="Normal 7 3 3" xfId="1094" xr:uid="{00000000-0005-0000-0000-000046040000}"/>
    <cellStyle name="Normal 7 3 3 2" xfId="1095" xr:uid="{00000000-0005-0000-0000-000047040000}"/>
    <cellStyle name="Normal 7 3 3 2 2" xfId="1096" xr:uid="{00000000-0005-0000-0000-000048040000}"/>
    <cellStyle name="Normal 7 3 3 2 3" xfId="1097" xr:uid="{00000000-0005-0000-0000-000049040000}"/>
    <cellStyle name="Normal 7 3 3 2 3 2" xfId="1098" xr:uid="{00000000-0005-0000-0000-00004A040000}"/>
    <cellStyle name="Normal 7 3 3 2 3 2 2" xfId="2255" xr:uid="{72013D44-DF06-4229-A9BE-945D942612A1}"/>
    <cellStyle name="Normal 7 3 3 2 3 2 3" xfId="2256" xr:uid="{AD24CCBD-B8DB-4F6D-883E-DC2FEFFD8C91}"/>
    <cellStyle name="Normal 7 3 3 2 3 2 3 2" xfId="2853" xr:uid="{30220472-6BD9-4718-9D8D-3560F5C2F8CC}"/>
    <cellStyle name="Normal 7 3 3 2 3 2 3 3" xfId="4582" xr:uid="{3895E527-268C-4C18-B238-36CCB4759892}"/>
    <cellStyle name="Normal 7 3 3 2 3 2 3 3 2" xfId="4641" xr:uid="{03F159F5-C802-479D-83E4-201C62BAE14E}"/>
    <cellStyle name="Normal 7 3 3 2 3 3" xfId="2257" xr:uid="{6D49599E-717A-4429-93CC-B8599F40174A}"/>
    <cellStyle name="Normal 7 3 3 2 3 4" xfId="3804" xr:uid="{3BDC721F-400F-4B47-AD1A-08C6978A4ED8}"/>
    <cellStyle name="Normal 7 3 3 2 3 5" xfId="2966" xr:uid="{FDC2DE5D-4CF8-4059-8F82-6354F6ABF39D}"/>
    <cellStyle name="Normal 7 3 3 2 3 5 2" xfId="5565" xr:uid="{8122E993-9449-4EC6-B822-C4811D5D4F7F}"/>
    <cellStyle name="Normal 7 3 3 2 3 6" xfId="4985" xr:uid="{EB1B12E5-482E-434A-B92A-FF1B300B27B2}"/>
    <cellStyle name="Normal 7 3 3 2 3 6 2" xfId="5620" xr:uid="{B61C75F7-63E7-4034-BFED-B1E75700CB20}"/>
    <cellStyle name="Normal 7 3 3 2 4" xfId="2258" xr:uid="{A6A2BF1F-7AB9-48C4-8DCF-7BBF057FB9A4}"/>
    <cellStyle name="Normal 7 3 3 2 4 2" xfId="3803" xr:uid="{F1B6897C-3B8A-492F-A8B2-B62394F7B70A}"/>
    <cellStyle name="Normal 7 3 3 2 5" xfId="2965" xr:uid="{58B7CF2F-861B-477E-8677-54C9A4FB58BE}"/>
    <cellStyle name="Normal 7 3 3 2 5 2" xfId="5593" xr:uid="{F4A561B1-E6D0-45B0-9DFC-3958EC54F413}"/>
    <cellStyle name="Normal 7 3 3 2 6" xfId="4984" xr:uid="{F7E20682-2207-4F7B-BF85-39F463A9EE13}"/>
    <cellStyle name="Normal 7 3 3 2 6 2" xfId="4608" xr:uid="{FCAEBAC5-7A88-4169-AD39-D45936D9EEA8}"/>
    <cellStyle name="Normal 7 3 3 3" xfId="1099" xr:uid="{00000000-0005-0000-0000-00004B040000}"/>
    <cellStyle name="Normal 7 3 3 4" xfId="1100" xr:uid="{00000000-0005-0000-0000-00004C040000}"/>
    <cellStyle name="Normal 7 3 3 4 2" xfId="1101" xr:uid="{00000000-0005-0000-0000-00004D040000}"/>
    <cellStyle name="Normal 7 3 3 4 2 2" xfId="1102" xr:uid="{00000000-0005-0000-0000-00004E040000}"/>
    <cellStyle name="Normal 7 3 3 4 2 2 2" xfId="2259" xr:uid="{337C1AAC-CDFE-4091-AB01-38C2E75D8CB4}"/>
    <cellStyle name="Normal 7 3 3 4 2 2 2 2" xfId="2854" xr:uid="{9ACF5805-AA0A-476C-8374-28A334D8038A}"/>
    <cellStyle name="Normal 7 3 3 4 2 2 2 3" xfId="4583" xr:uid="{EE7D2B49-9EC6-4919-9B88-4298611B0D07}"/>
    <cellStyle name="Normal 7 3 3 4 2 2 2 3 2" xfId="4592" xr:uid="{7B380E5A-2A1C-4361-9AA2-3D59DB8AAB49}"/>
    <cellStyle name="Normal 7 3 3 4 2 2 3" xfId="2855" xr:uid="{CB572D8C-3BC2-4407-9306-A4A78EEC49AF}"/>
    <cellStyle name="Normal 7 3 3 4 2 3" xfId="1103" xr:uid="{00000000-0005-0000-0000-00004F040000}"/>
    <cellStyle name="Normal 7 3 3 4 2 3 2" xfId="2261" xr:uid="{D6EBF099-AE30-474F-A6D6-4105FBDB2EAB}"/>
    <cellStyle name="Normal 7 3 3 4 2 3 3" xfId="2262" xr:uid="{9093A749-3080-4132-A8DB-F0E3AD49C944}"/>
    <cellStyle name="Normal 7 3 3 4 2 3 4" xfId="2968" xr:uid="{27203F62-5B34-4CE2-A3C5-020D1DEB0F94}"/>
    <cellStyle name="Normal 7 3 3 4 2 3 4 2" xfId="5633" xr:uid="{A5413919-4B4D-45BF-BDE5-59E72F3B0274}"/>
    <cellStyle name="Normal 7 3 3 4 2 3 5" xfId="2260" xr:uid="{7DEE7389-61CD-4D96-B183-5453F8E8DA44}"/>
    <cellStyle name="Normal 7 3 3 4 3" xfId="2263" xr:uid="{83843B91-3411-4582-B1A2-A74F297B7633}"/>
    <cellStyle name="Normal 7 3 3 4 4" xfId="3805" xr:uid="{E1061013-3F68-423A-B735-AC3C4AB22390}"/>
    <cellStyle name="Normal 7 3 3 4 5" xfId="2967" xr:uid="{D2A4623F-17C2-4499-AD12-1FA5EDF777D3}"/>
    <cellStyle name="Normal 7 3 3 4 5 2" xfId="4953" xr:uid="{E494857C-856C-4640-A0FF-7E53C6075791}"/>
    <cellStyle name="Normal 7 3 3 4 6" xfId="4986" xr:uid="{016A68A7-4926-4494-8D40-EEA86B80CDDF}"/>
    <cellStyle name="Normal 7 3 3 4 6 2" xfId="4698" xr:uid="{FBEA1470-EE13-4D5B-A22D-AF834C8CB93A}"/>
    <cellStyle name="Normal 7 3 3 5" xfId="2264" xr:uid="{677B4AAD-71E0-4200-8A3E-E8425EDF8B39}"/>
    <cellStyle name="Normal 7 3 3 5 2" xfId="2265" xr:uid="{EDDB0E48-0FE6-4B41-85AF-51113EB04837}"/>
    <cellStyle name="Normal 7 3 3 5 3" xfId="4584" xr:uid="{CB0A096A-695C-4015-831E-B7485BCAE99B}"/>
    <cellStyle name="Normal 7 3 3 5 3 2" xfId="4699" xr:uid="{49A0ED92-74D5-4C3D-B7AF-79B763FC2F8B}"/>
    <cellStyle name="Normal 7 3 4" xfId="1104" xr:uid="{00000000-0005-0000-0000-000050040000}"/>
    <cellStyle name="Normal 7 3 4 2" xfId="1105" xr:uid="{00000000-0005-0000-0000-000051040000}"/>
    <cellStyle name="Normal 7 3 4 3" xfId="1106" xr:uid="{00000000-0005-0000-0000-000052040000}"/>
    <cellStyle name="Normal 7 3 4 3 2" xfId="1107" xr:uid="{00000000-0005-0000-0000-000053040000}"/>
    <cellStyle name="Normal 7 3 4 3 2 2" xfId="2266" xr:uid="{C8A4B8C0-35CF-43B5-9BA6-B225013D2E46}"/>
    <cellStyle name="Normal 7 3 4 3 2 3" xfId="2267" xr:uid="{5B7DDCB8-F3EB-46C7-BAE9-C6A39CC26385}"/>
    <cellStyle name="Normal 7 3 4 3 2 3 2" xfId="2856" xr:uid="{9E169157-CA29-4448-93C1-29D52A72DB4D}"/>
    <cellStyle name="Normal 7 3 4 3 2 3 3" xfId="4585" xr:uid="{14224662-BA26-4EB9-B490-39CF85E8F949}"/>
    <cellStyle name="Normal 7 3 4 3 2 3 3 2" xfId="5641" xr:uid="{70326F17-B91C-4BE1-8963-BA0D13D96326}"/>
    <cellStyle name="Normal 7 3 4 3 3" xfId="2268" xr:uid="{F7A83B1B-DE5D-42E4-BCFE-CFA59D3672E9}"/>
    <cellStyle name="Normal 7 3 4 3 4" xfId="3806" xr:uid="{41875E3B-49B3-4565-9361-4D661E726A49}"/>
    <cellStyle name="Normal 7 3 4 3 5" xfId="2970" xr:uid="{D5308F01-4B30-4ABD-8319-E7339209FBA5}"/>
    <cellStyle name="Normal 7 3 4 3 5 2" xfId="5599" xr:uid="{D8B54F84-321F-4069-8DD7-3F694F287739}"/>
    <cellStyle name="Normal 7 3 4 3 6" xfId="4988" xr:uid="{42501C5B-7D68-41B6-BBD5-449701CF9379}"/>
    <cellStyle name="Normal 7 3 4 3 6 2" xfId="5639" xr:uid="{812B40D3-F9C3-4065-9047-CCE5BA67F404}"/>
    <cellStyle name="Normal 7 3 4 4" xfId="2269" xr:uid="{A1C040A8-04CA-4D83-989C-6AEB9AB2F5FE}"/>
    <cellStyle name="Normal 7 3 4 4 2" xfId="2857" xr:uid="{1AB0803B-1827-436F-82E1-0B7B9E010C88}"/>
    <cellStyle name="Normal 7 3 4 4 3" xfId="4586" xr:uid="{46E773F4-B4A8-480A-94B5-A440ED63F65D}"/>
    <cellStyle name="Normal 7 3 4 4 3 2" xfId="4650" xr:uid="{6455B5AF-0972-4193-8683-4589C42D6526}"/>
    <cellStyle name="Normal 7 3 4 5" xfId="2969" xr:uid="{CDCF7B07-9C68-4EF1-A78E-A749408015D6}"/>
    <cellStyle name="Normal 7 3 4 5 2" xfId="5606" xr:uid="{1A7ED0E8-B715-46CE-8E55-A358C6EDA890}"/>
    <cellStyle name="Normal 7 3 4 6" xfId="4987" xr:uid="{FB7CCBAC-269C-4A50-B9A3-A48CA8F70707}"/>
    <cellStyle name="Normal 7 3 4 6 2" xfId="4668" xr:uid="{89406BAF-3E5F-45E1-92D0-D6B4EDDA0EA2}"/>
    <cellStyle name="Normal 7 3 5" xfId="1108" xr:uid="{00000000-0005-0000-0000-000054040000}"/>
    <cellStyle name="Normal 7 3 5 2" xfId="4682" xr:uid="{2DEA1C23-FC85-4C9D-B073-371F28C9A527}"/>
    <cellStyle name="Normal 7 4" xfId="1109" xr:uid="{00000000-0005-0000-0000-000055040000}"/>
    <cellStyle name="Normal 7 4 10" xfId="1110" xr:uid="{00000000-0005-0000-0000-000056040000}"/>
    <cellStyle name="Normal 7 4 10 2" xfId="2270" xr:uid="{C064B55C-F75F-4472-A522-1A05831CB91C}"/>
    <cellStyle name="Normal 7 4 10 2 2" xfId="3807" xr:uid="{86AB8778-39B5-4C4F-B0F6-BD6714D8FD44}"/>
    <cellStyle name="Normal 7 4 10 3" xfId="2271" xr:uid="{9F669376-4829-4157-89F6-9F058F2413ED}"/>
    <cellStyle name="Normal 7 4 10 4" xfId="3213" xr:uid="{1D366081-D0E6-4E57-A28E-E8209CFEDC17}"/>
    <cellStyle name="Normal 7 4 10 5" xfId="4990" xr:uid="{3AAD1174-4CC0-4393-9925-B1B5C470D722}"/>
    <cellStyle name="Normal 7 4 11" xfId="1111" xr:uid="{00000000-0005-0000-0000-000057040000}"/>
    <cellStyle name="Normal 7 4 11 2" xfId="1574" xr:uid="{00000000-0005-0000-0000-0000D6030000}"/>
    <cellStyle name="Normal 7 4 11 2 2" xfId="4239" xr:uid="{E0FC32E1-24C6-43A6-BAE0-3C520F360054}"/>
    <cellStyle name="Normal 7 4 11 3" xfId="3639" xr:uid="{55252E34-7B8B-4495-AF93-2EE9BD63E1D9}"/>
    <cellStyle name="Normal 7 4 11 4" xfId="3091" xr:uid="{A1A12FAB-5520-4435-B80F-BFE8B9472887}"/>
    <cellStyle name="Normal 7 4 11 5" xfId="4989" xr:uid="{0BEB11B8-6BE2-48B4-8E28-D82CE332C17F}"/>
    <cellStyle name="Normal 7 4 11 6" xfId="2272" xr:uid="{3F37DCE4-BA42-4637-A6D4-D9BD115279A5}"/>
    <cellStyle name="Normal 7 4 12" xfId="2273" xr:uid="{507AD0D9-FA50-471A-9B6B-A59F84D1C44F}"/>
    <cellStyle name="Normal 7 4 12 2" xfId="4240" xr:uid="{254D386C-A353-4F64-9052-3DFED4711FED}"/>
    <cellStyle name="Normal 7 4 12 3" xfId="5047" xr:uid="{4B28DAF8-D8E1-4292-8C05-3174157EC54A}"/>
    <cellStyle name="Normal 7 4 13" xfId="2274" xr:uid="{6C2AAC9D-BD33-4BF8-9893-24C3B1E20E6F}"/>
    <cellStyle name="Normal 7 4 14" xfId="3254" xr:uid="{F97AAA7E-649A-4BB7-ADF4-EB0A3FC46C6A}"/>
    <cellStyle name="Normal 7 4 15" xfId="2981" xr:uid="{B644A619-1058-4ACC-A40F-451AE385B470}"/>
    <cellStyle name="Normal 7 4 16" xfId="4715" xr:uid="{A2621F36-4DDD-4E4A-B6CC-0CB1C5D8E4A6}"/>
    <cellStyle name="Normal 7 4 2" xfId="1112" xr:uid="{00000000-0005-0000-0000-000058040000}"/>
    <cellStyle name="Normal 7 4 2 10" xfId="2275" xr:uid="{9872AC76-FE2C-4299-A359-9CA53CD9691A}"/>
    <cellStyle name="Normal 7 4 2 10 2" xfId="4241" xr:uid="{39E8E81A-F559-42A5-ACCE-90CEEFE2518C}"/>
    <cellStyle name="Normal 7 4 2 10 3" xfId="5143" xr:uid="{69E8EC4F-7A5D-4EDF-A513-0DF02A78BFA0}"/>
    <cellStyle name="Normal 7 4 2 11" xfId="2276" xr:uid="{016F08B1-97F4-4259-868E-EA879B3D6DB2}"/>
    <cellStyle name="Normal 7 4 2 12" xfId="3263" xr:uid="{950FD3D9-FDF6-48DE-B1DB-69594D7C390F}"/>
    <cellStyle name="Normal 7 4 2 13" xfId="2993" xr:uid="{C03F99CC-C6C4-4551-9323-CEDC523639DE}"/>
    <cellStyle name="Normal 7 4 2 14" xfId="4991" xr:uid="{308A344F-AE22-4361-907E-4EBE4AB11D67}"/>
    <cellStyle name="Normal 7 4 2 2" xfId="1113" xr:uid="{00000000-0005-0000-0000-000059040000}"/>
    <cellStyle name="Normal 7 4 2 2 2" xfId="2277" xr:uid="{EA0780A4-B820-4922-B851-EC061669ABAC}"/>
    <cellStyle name="Normal 7 4 2 2 2 2" xfId="2278" xr:uid="{4F3B5A59-3A3D-4AD8-98E9-C1B16CD5D74A}"/>
    <cellStyle name="Normal 7 4 2 2 2 2 2" xfId="3643" xr:uid="{41D751EB-C592-4CDF-B80B-74EAF052D0C1}"/>
    <cellStyle name="Normal 7 4 2 2 2 2 2 2" xfId="4244" xr:uid="{B49F776C-8E7A-4EF7-92EA-E6AEF7634338}"/>
    <cellStyle name="Normal 7 4 2 2 2 2 2 3" xfId="5291" xr:uid="{815676BE-39D5-421E-9796-B1AE65B8B3AE}"/>
    <cellStyle name="Normal 7 4 2 2 2 2 3" xfId="4245" xr:uid="{8FB257BB-40C7-41A7-802F-B2C279BE24E2}"/>
    <cellStyle name="Normal 7 4 2 2 2 2 3 2" xfId="5502" xr:uid="{32607BE9-A36D-4379-8064-57484B04673D}"/>
    <cellStyle name="Normal 7 4 2 2 2 2 4" xfId="4243" xr:uid="{827A9050-5654-4E90-8A3B-7B56A892FE59}"/>
    <cellStyle name="Normal 7 4 2 2 2 2 5" xfId="5179" xr:uid="{5CF58391-31E6-4CEF-A390-C3396CD02265}"/>
    <cellStyle name="Normal 7 4 2 2 2 3" xfId="3642" xr:uid="{67956D09-5184-4127-AB34-D747AC489C43}"/>
    <cellStyle name="Normal 7 4 2 2 2 3 2" xfId="4246" xr:uid="{F2814F28-DC2E-4B86-9DC7-DB06AD67112A}"/>
    <cellStyle name="Normal 7 4 2 2 2 3 3" xfId="5290" xr:uid="{D79F6903-5575-4B08-974F-98D5AE0565A0}"/>
    <cellStyle name="Normal 7 4 2 2 2 4" xfId="4247" xr:uid="{8F577933-C974-46AC-92AE-6F056C83B142}"/>
    <cellStyle name="Normal 7 4 2 2 2 4 2" xfId="5503" xr:uid="{3347B16A-7BF8-47B9-9E94-16F088D84100}"/>
    <cellStyle name="Normal 7 4 2 2 2 5" xfId="4242" xr:uid="{5F63474B-5241-49B7-A910-ECC24DE3AD04}"/>
    <cellStyle name="Normal 7 4 2 2 2 6" xfId="3382" xr:uid="{DC377360-7E30-4DD3-8EED-E4900333B082}"/>
    <cellStyle name="Normal 7 4 2 2 2 7" xfId="3076" xr:uid="{A6F57A7E-997B-4F43-B20E-2685DFDA9B64}"/>
    <cellStyle name="Normal 7 4 2 2 2 8" xfId="4735" xr:uid="{5A2304C7-DAB1-4D61-AFF5-671477652A95}"/>
    <cellStyle name="Normal 7 4 2 2 3" xfId="2279" xr:uid="{49E52995-B178-48CB-9A36-B7C1FDAC02AD}"/>
    <cellStyle name="Normal 7 4 2 2 3 2" xfId="3644" xr:uid="{03689EA8-5243-430B-A622-8060D41C6214}"/>
    <cellStyle name="Normal 7 4 2 2 3 2 2" xfId="4249" xr:uid="{E50DAFD3-8632-4FEC-A207-5BB80E8F6396}"/>
    <cellStyle name="Normal 7 4 2 2 3 2 3" xfId="5292" xr:uid="{AF8A9645-4FC9-44B6-841C-76987A6C62C9}"/>
    <cellStyle name="Normal 7 4 2 2 3 3" xfId="4250" xr:uid="{0540F679-5743-41C6-A50D-155B7389CF52}"/>
    <cellStyle name="Normal 7 4 2 2 3 3 2" xfId="5504" xr:uid="{6252C673-8056-40CC-96FD-E5C10030FBCD}"/>
    <cellStyle name="Normal 7 4 2 2 3 4" xfId="4248" xr:uid="{6330F461-5C2D-4C5F-8435-730ABF31DA00}"/>
    <cellStyle name="Normal 7 4 2 2 3 5" xfId="3425" xr:uid="{4DCAD1B7-0143-413A-BE2B-07E0D3B38292}"/>
    <cellStyle name="Normal 7 4 2 2 3 6" xfId="3215" xr:uid="{4AC4FE2A-A7E2-4B30-8412-CC5FDB58AB5E}"/>
    <cellStyle name="Normal 7 4 2 2 3 7" xfId="5028" xr:uid="{F75E1BF8-E3C6-4D88-9460-DADC1B277A8F}"/>
    <cellStyle name="Normal 7 4 2 2 4" xfId="2280" xr:uid="{8A9BD52A-F4FC-42FD-A731-0F5169A46A28}"/>
    <cellStyle name="Normal 7 4 2 2 4 2" xfId="4251" xr:uid="{5062237C-803A-4979-A5ED-CF2FA0E72A0B}"/>
    <cellStyle name="Normal 7 4 2 2 4 3" xfId="3641" xr:uid="{7B3519D7-B23E-4EB2-B9A2-CF5F018F7461}"/>
    <cellStyle name="Normal 7 4 2 2 4 4" xfId="5144" xr:uid="{2DC1A002-7377-4776-8166-917A36945A78}"/>
    <cellStyle name="Normal 7 4 2 2 5" xfId="4252" xr:uid="{937F8517-E31C-43AC-9308-F36FCE63799B}"/>
    <cellStyle name="Normal 7 4 2 2 5 2" xfId="5505" xr:uid="{D5D993CD-9C95-4FE2-8BB6-7353164DDE4F}"/>
    <cellStyle name="Normal 7 4 2 2 6" xfId="3808" xr:uid="{8D35A57A-31BD-4FAE-A3B7-80B0EE25D999}"/>
    <cellStyle name="Normal 7 4 2 2 7" xfId="3322" xr:uid="{337A87C8-5886-4158-9ED4-9EE989B50639}"/>
    <cellStyle name="Normal 7 4 2 2 8" xfId="3016" xr:uid="{39FBA48F-D3F3-4F16-8D98-0083C8D2D286}"/>
    <cellStyle name="Normal 7 4 2 2 9" xfId="4992" xr:uid="{D53D4DFB-5A91-43AC-A67D-167CED604979}"/>
    <cellStyle name="Normal 7 4 2 3" xfId="1114" xr:uid="{00000000-0005-0000-0000-00005A040000}"/>
    <cellStyle name="Normal 7 4 2 3 2" xfId="2281" xr:uid="{F0B79C42-2300-4B20-BC80-527B20BC98EF}"/>
    <cellStyle name="Normal 7 4 2 3 2 2" xfId="2282" xr:uid="{36FDD1BE-7302-44CD-86E8-5F67D1B35C39}"/>
    <cellStyle name="Normal 7 4 2 3 2 2 2" xfId="4254" xr:uid="{F3C93957-039B-42F1-B501-842AAF80B3C6}"/>
    <cellStyle name="Normal 7 4 2 3 2 2 3" xfId="5294" xr:uid="{420EBF71-6AEC-44F0-AF25-3B272CD61FEC}"/>
    <cellStyle name="Normal 7 4 2 3 2 3" xfId="4255" xr:uid="{0C4283A5-FB45-4A77-AEA6-C7B5D7EE430B}"/>
    <cellStyle name="Normal 7 4 2 3 2 3 2" xfId="5506" xr:uid="{D149FDA8-82F6-484A-8E56-F3A2C0C6D591}"/>
    <cellStyle name="Normal 7 4 2 3 2 4" xfId="4253" xr:uid="{DDB955CF-1C21-4802-AEA3-778F46342601}"/>
    <cellStyle name="Normal 7 4 2 3 2 5" xfId="3359" xr:uid="{0EEB2ACF-D03B-4F07-B667-0C1884B6EB24}"/>
    <cellStyle name="Normal 7 4 2 3 2 6" xfId="3216" xr:uid="{3D3E63EB-E1A2-4804-BD00-BC175CDA0FBD}"/>
    <cellStyle name="Normal 7 4 2 3 2 7" xfId="5029" xr:uid="{D3923573-00A5-487A-B74B-2F0D35FAFE3F}"/>
    <cellStyle name="Normal 7 4 2 3 3" xfId="2283" xr:uid="{FFE9D40B-0FFE-4B9A-92E0-97B3CCA79B9F}"/>
    <cellStyle name="Normal 7 4 2 3 3 2" xfId="3645" xr:uid="{58EA099C-919C-484F-9123-26D7C972B19A}"/>
    <cellStyle name="Normal 7 4 2 3 3 2 2" xfId="4257" xr:uid="{B128DDF4-7F7A-4F1D-B900-501D353B0DCB}"/>
    <cellStyle name="Normal 7 4 2 3 3 2 3" xfId="5295" xr:uid="{79EAB8EB-C94F-4A62-8F1A-5B81B83DE55F}"/>
    <cellStyle name="Normal 7 4 2 3 3 3" xfId="4258" xr:uid="{0C4FA398-4386-4ADB-B560-67CE50F3B173}"/>
    <cellStyle name="Normal 7 4 2 3 3 3 2" xfId="5507" xr:uid="{AB4524A0-8CE9-44FB-B3B4-D13A1024D367}"/>
    <cellStyle name="Normal 7 4 2 3 3 4" xfId="4256" xr:uid="{5A291F72-FDE2-40D3-8127-33429ED0A11A}"/>
    <cellStyle name="Normal 7 4 2 3 3 5" xfId="3461" xr:uid="{A50AA12C-03A8-44CB-BAA8-417E05BEE210}"/>
    <cellStyle name="Normal 7 4 2 3 3 6" xfId="5145" xr:uid="{17250D53-182D-4C8B-98CC-5EC7C5254281}"/>
    <cellStyle name="Normal 7 4 2 3 4" xfId="2284" xr:uid="{DCA29C6D-8D46-4980-8AF9-FFDECC00E22C}"/>
    <cellStyle name="Normal 7 4 2 3 4 2" xfId="4259" xr:uid="{6BD0748F-3721-4BF9-9969-79D1A05C11FA}"/>
    <cellStyle name="Normal 7 4 2 3 4 3" xfId="5293" xr:uid="{1577DDB3-5153-4400-B766-ADE1A712EA04}"/>
    <cellStyle name="Normal 7 4 2 3 5" xfId="4260" xr:uid="{8288C11E-6E08-4CEB-A6D0-93026E609447}"/>
    <cellStyle name="Normal 7 4 2 3 5 2" xfId="5508" xr:uid="{A40DD46F-10E4-4B9A-BCA5-A208895B51A7}"/>
    <cellStyle name="Normal 7 4 2 3 6" xfId="3809" xr:uid="{22843648-3E19-4D2C-BB9C-DB5A2A8DD2AA}"/>
    <cellStyle name="Normal 7 4 2 3 7" xfId="3299" xr:uid="{03162805-510A-452E-B66A-9643FF60DF50}"/>
    <cellStyle name="Normal 7 4 2 3 8" xfId="3053" xr:uid="{C79846D8-A68A-4322-AA18-9F8BEC28D538}"/>
    <cellStyle name="Normal 7 4 2 3 9" xfId="4993" xr:uid="{0D0399CB-29C6-424C-8A97-0BDB9771AB00}"/>
    <cellStyle name="Normal 7 4 2 4" xfId="1115" xr:uid="{00000000-0005-0000-0000-00005B040000}"/>
    <cellStyle name="Normal 7 4 2 4 2" xfId="2285" xr:uid="{07064BC6-83FF-4023-A6BE-F29E4F0BDCE9}"/>
    <cellStyle name="Normal 7 4 2 4 2 2" xfId="2286" xr:uid="{8B028760-244D-4485-A0DF-0B5B3DCC6451}"/>
    <cellStyle name="Normal 7 4 2 4 2 2 2" xfId="4262" xr:uid="{C2155785-C81B-4509-A2B8-F2892588A113}"/>
    <cellStyle name="Normal 7 4 2 4 2 2 3" xfId="5296" xr:uid="{3971D033-3527-4D98-B3EE-B586D6BCD69F}"/>
    <cellStyle name="Normal 7 4 2 4 2 3" xfId="4263" xr:uid="{0BD2B67F-A7A2-4A98-932A-6F22A065E099}"/>
    <cellStyle name="Normal 7 4 2 4 2 3 2" xfId="5509" xr:uid="{8AA21909-4D0E-4C20-B3EA-CEC78B615327}"/>
    <cellStyle name="Normal 7 4 2 4 2 4" xfId="4261" xr:uid="{8E786150-0F9D-4056-BE7C-C3B4E378685F}"/>
    <cellStyle name="Normal 7 4 2 4 2 5" xfId="3442" xr:uid="{740CFEB5-71C1-428F-8FBF-089CF83506DD}"/>
    <cellStyle name="Normal 7 4 2 4 2 6" xfId="3217" xr:uid="{D7CEA816-10CD-420C-BCF9-2B1D2A9BC415}"/>
    <cellStyle name="Normal 7 4 2 4 2 7" xfId="5030" xr:uid="{249A03A3-B338-4E3F-B704-31BE25D7CF4F}"/>
    <cellStyle name="Normal 7 4 2 4 3" xfId="2287" xr:uid="{423C3FD9-31FF-4727-9539-FEFEB3DD2BE9}"/>
    <cellStyle name="Normal 7 4 2 4 3 2" xfId="4264" xr:uid="{6B55854D-D75B-49F8-8956-4F65D63F8332}"/>
    <cellStyle name="Normal 7 4 2 4 3 3" xfId="3646" xr:uid="{2F14BCBC-A406-4B17-88C4-897CB5C18D63}"/>
    <cellStyle name="Normal 7 4 2 4 3 4" xfId="5146" xr:uid="{E97741B0-6FEC-4ABF-9375-9203B2F7D721}"/>
    <cellStyle name="Normal 7 4 2 4 4" xfId="2288" xr:uid="{E634CE9D-42C1-425F-9C42-6FCA96D65531}"/>
    <cellStyle name="Normal 7 4 2 4 4 2" xfId="5510" xr:uid="{5E173703-106A-404D-9A61-FD5CA53BC0DE}"/>
    <cellStyle name="Normal 7 4 2 4 5" xfId="3810" xr:uid="{3513D138-51AC-402E-9D8A-3ABA4908A71D}"/>
    <cellStyle name="Normal 7 4 2 4 6" xfId="3279" xr:uid="{7300C83A-E2A4-4903-9817-E8443961EB94}"/>
    <cellStyle name="Normal 7 4 2 4 7" xfId="3033" xr:uid="{CF174258-8F7E-486B-9CA8-87A46987D15B}"/>
    <cellStyle name="Normal 7 4 2 4 8" xfId="4994" xr:uid="{D9E780AB-F323-43BF-85A8-74C33FC24F3E}"/>
    <cellStyle name="Normal 7 4 2 5" xfId="1116" xr:uid="{00000000-0005-0000-0000-00005C040000}"/>
    <cellStyle name="Normal 7 4 2 5 2" xfId="2289" xr:uid="{C425C109-1615-4EED-B7DB-E4D66581078E}"/>
    <cellStyle name="Normal 7 4 2 5 2 2" xfId="2290" xr:uid="{48480783-1A37-40E5-8039-DD50548A4703}"/>
    <cellStyle name="Normal 7 4 2 5 2 3" xfId="3647" xr:uid="{FABE80A0-9DC6-44C5-9F21-0E4BFE1103DB}"/>
    <cellStyle name="Normal 7 4 2 5 2 4" xfId="5147" xr:uid="{39E6485B-D100-41AE-A004-A105DD2C3375}"/>
    <cellStyle name="Normal 7 4 2 5 3" xfId="2291" xr:uid="{F11FEC04-9D70-47C0-A364-2408CAF4B1F2}"/>
    <cellStyle name="Normal 7 4 2 5 3 2" xfId="5511" xr:uid="{6DAECE8D-ABC8-4708-B88E-AF318B05E8ED}"/>
    <cellStyle name="Normal 7 4 2 5 4" xfId="2292" xr:uid="{3F1EE520-3409-4CA6-B00D-68334AE219BA}"/>
    <cellStyle name="Normal 7 4 2 5 5" xfId="3339" xr:uid="{AAD080D8-66D3-4A4A-8DA3-10E96ADF55EE}"/>
    <cellStyle name="Normal 7 4 2 5 6" xfId="3218" xr:uid="{01CE0087-2DC2-4C82-A855-13182E7D2DA4}"/>
    <cellStyle name="Normal 7 4 2 5 7" xfId="4995" xr:uid="{C23DC09C-F210-41E3-A2FF-7A575F6BCB2D}"/>
    <cellStyle name="Normal 7 4 2 6" xfId="1117" xr:uid="{00000000-0005-0000-0000-00005D040000}"/>
    <cellStyle name="Normal 7 4 2 6 2" xfId="2293" xr:uid="{D8428C59-B083-420E-8514-8F837C369BEE}"/>
    <cellStyle name="Normal 7 4 2 6 2 2" xfId="2294" xr:uid="{C2473216-E158-4A2C-BCA0-7D99E51BE168}"/>
    <cellStyle name="Normal 7 4 2 6 2 3" xfId="3648" xr:uid="{FB57533C-4953-4F17-AF72-09CB0650D3B2}"/>
    <cellStyle name="Normal 7 4 2 6 2 4" xfId="5148" xr:uid="{F0A29865-404E-4317-8449-843735591033}"/>
    <cellStyle name="Normal 7 4 2 6 3" xfId="2295" xr:uid="{668457DC-5CBE-49C0-8456-EBF980FB304E}"/>
    <cellStyle name="Normal 7 4 2 6 3 2" xfId="5512" xr:uid="{97663A06-0973-4686-B122-D549C306EE61}"/>
    <cellStyle name="Normal 7 4 2 6 4" xfId="2296" xr:uid="{D0984AAE-4F90-4533-B54B-7164A44B23E3}"/>
    <cellStyle name="Normal 7 4 2 6 5" xfId="3402" xr:uid="{5500A327-A6FB-4070-9141-4D03865A8C7A}"/>
    <cellStyle name="Normal 7 4 2 6 6" xfId="3219" xr:uid="{8C270BE5-61B0-4998-B048-2A17E192718F}"/>
    <cellStyle name="Normal 7 4 2 6 7" xfId="4996" xr:uid="{9F239793-714F-4EB7-9F96-B5D70B7E3D10}"/>
    <cellStyle name="Normal 7 4 2 7" xfId="1118" xr:uid="{00000000-0005-0000-0000-00005E040000}"/>
    <cellStyle name="Normal 7 4 2 7 2" xfId="2297" xr:uid="{30F8C601-7AA9-42C5-A991-F21957F820B0}"/>
    <cellStyle name="Normal 7 4 2 7 2 2" xfId="3811" xr:uid="{C9EDCCC9-AA3B-4A48-8175-4AF0AC4CADF4}"/>
    <cellStyle name="Normal 7 4 2 7 3" xfId="2298" xr:uid="{673043F9-CB82-4C24-83B6-FD7F4D206D63}"/>
    <cellStyle name="Normal 7 4 2 7 4" xfId="3220" xr:uid="{A6AFA369-77A5-4AB3-B903-B0A375158557}"/>
    <cellStyle name="Normal 7 4 2 7 5" xfId="4997" xr:uid="{D6B256B3-8629-463C-9F1B-AF3D731258B2}"/>
    <cellStyle name="Normal 7 4 2 8" xfId="1119" xr:uid="{00000000-0005-0000-0000-00005F040000}"/>
    <cellStyle name="Normal 7 4 2 8 2" xfId="2299" xr:uid="{51E960B0-5744-4CFF-B10F-84AF41EAED99}"/>
    <cellStyle name="Normal 7 4 2 8 2 2" xfId="3812" xr:uid="{75458B96-ECEC-4ACD-ADEF-FF7B88AF18B6}"/>
    <cellStyle name="Normal 7 4 2 8 3" xfId="2300" xr:uid="{B8049F70-7F0A-477B-B37F-3756F94954DE}"/>
    <cellStyle name="Normal 7 4 2 8 4" xfId="3221" xr:uid="{CF62D2DB-BD85-4AB0-8DD5-438BAB47014B}"/>
    <cellStyle name="Normal 7 4 2 8 5" xfId="4998" xr:uid="{41F7AF6F-9B19-4E8C-A16F-D329F820E9F2}"/>
    <cellStyle name="Normal 7 4 2 9" xfId="2301" xr:uid="{6539A245-8F9E-442B-AC71-1D6593BA84F6}"/>
    <cellStyle name="Normal 7 4 2 9 2" xfId="4265" xr:uid="{BAEFBB33-75F4-4B7F-8048-499671781989}"/>
    <cellStyle name="Normal 7 4 2 9 3" xfId="3640" xr:uid="{2B90058F-1649-45AF-BA67-3390370DCF72}"/>
    <cellStyle name="Normal 7 4 2 9 4" xfId="3214" xr:uid="{DB2F4836-B73D-4448-ADA5-E5B7E7618C2F}"/>
    <cellStyle name="Normal 7 4 2 9 5" xfId="5027" xr:uid="{55E3075C-6FD4-4D77-9D64-1B1C213EB676}"/>
    <cellStyle name="Normal 7 4 3" xfId="1120" xr:uid="{00000000-0005-0000-0000-000060040000}"/>
    <cellStyle name="Normal 7 4 3 2" xfId="1121" xr:uid="{00000000-0005-0000-0000-000061040000}"/>
    <cellStyle name="Normal 7 4 3 2 2" xfId="2302" xr:uid="{6B3A7689-A3CC-4F9E-B6EE-BE7EEB9CA7C5}"/>
    <cellStyle name="Normal 7 4 3 2 2 2" xfId="3651" xr:uid="{D044861C-0104-4B2A-8D28-008628DBFABA}"/>
    <cellStyle name="Normal 7 4 3 2 2 2 2" xfId="4267" xr:uid="{FC5F69A3-1F23-4C56-BD63-AB9EB0B72C54}"/>
    <cellStyle name="Normal 7 4 3 2 2 2 3" xfId="5297" xr:uid="{51544237-E07F-41DC-AC08-E6546F8FA3D7}"/>
    <cellStyle name="Normal 7 4 3 2 2 3" xfId="4268" xr:uid="{9492355D-9DF6-42BB-8F13-35BD506E665A}"/>
    <cellStyle name="Normal 7 4 3 2 2 3 2" xfId="5513" xr:uid="{3ED97467-A78F-4565-99AB-CFC01B5E9C00}"/>
    <cellStyle name="Normal 7 4 3 2 2 4" xfId="4266" xr:uid="{6A78FFF6-A43F-4898-A572-4B98E4F6BA47}"/>
    <cellStyle name="Normal 7 4 3 2 2 5" xfId="3468" xr:uid="{52C09AF3-3FC2-4D42-8966-35A5D01969D2}"/>
    <cellStyle name="Normal 7 4 3 2 2 6" xfId="3223" xr:uid="{007365CF-0337-433F-9875-C303744AA542}"/>
    <cellStyle name="Normal 7 4 3 2 2 7" xfId="5032" xr:uid="{F9BD9917-C2B3-44FA-99A6-D7F5E755A07E}"/>
    <cellStyle name="Normal 7 4 3 2 3" xfId="2303" xr:uid="{3F2248AE-315E-4BF1-80DE-4488EB377554}"/>
    <cellStyle name="Normal 7 4 3 2 3 2" xfId="4269" xr:uid="{394EE26F-2887-48C5-AD50-BBF2E8B241D2}"/>
    <cellStyle name="Normal 7 4 3 2 3 3" xfId="3650" xr:uid="{7A0602A6-D0E1-4678-B211-B3420B5EEBFC}"/>
    <cellStyle name="Normal 7 4 3 2 3 4" xfId="5150" xr:uid="{41BCEADD-CD1B-4F95-A039-1A46B0D0CC0B}"/>
    <cellStyle name="Normal 7 4 3 2 4" xfId="4270" xr:uid="{B936ED75-C2BE-478F-814E-2EBFAC82AA6A}"/>
    <cellStyle name="Normal 7 4 3 2 4 2" xfId="5514" xr:uid="{D1F71072-CF42-43DA-A942-E2FF26AF81D8}"/>
    <cellStyle name="Normal 7 4 3 2 5" xfId="3814" xr:uid="{6D4B703E-B6AF-4732-A6AB-77321145775D}"/>
    <cellStyle name="Normal 7 4 3 2 6" xfId="3366" xr:uid="{0AF73626-739C-46D0-85B2-7D94354E3C0E}"/>
    <cellStyle name="Normal 7 4 3 2 7" xfId="3060" xr:uid="{1B8F778E-A929-4286-BDEA-738330AB025C}"/>
    <cellStyle name="Normal 7 4 3 2 8" xfId="5000" xr:uid="{B1C491D2-E614-48FE-9739-2F19E53F2B93}"/>
    <cellStyle name="Normal 7 4 3 3" xfId="2304" xr:uid="{B748798C-32E7-47AC-A24F-79421FF65829}"/>
    <cellStyle name="Normal 7 4 3 3 2" xfId="3652" xr:uid="{24C9DE97-C19B-419A-9C6F-1EFCE230410F}"/>
    <cellStyle name="Normal 7 4 3 3 2 2" xfId="4272" xr:uid="{2C1A6028-D51C-4657-AE67-9C24E285D05D}"/>
    <cellStyle name="Normal 7 4 3 3 2 3" xfId="5298" xr:uid="{8B3DA264-ED67-4EAD-9F24-2D12C7CAC530}"/>
    <cellStyle name="Normal 7 4 3 3 3" xfId="4273" xr:uid="{2717C61F-60D0-48F1-8867-DB13A4927766}"/>
    <cellStyle name="Normal 7 4 3 3 3 2" xfId="5515" xr:uid="{D9311C9E-41D0-4051-9A75-661921235952}"/>
    <cellStyle name="Normal 7 4 3 3 4" xfId="4271" xr:uid="{E3ECD0D1-F66D-4DB8-A79E-132BDDA73A93}"/>
    <cellStyle name="Normal 7 4 3 3 5" xfId="3409" xr:uid="{554AEA8C-5387-489A-B737-7A0B92941A33}"/>
    <cellStyle name="Normal 7 4 3 3 6" xfId="3222" xr:uid="{2938185D-75A7-4B8C-BE75-57FBA2547F68}"/>
    <cellStyle name="Normal 7 4 3 3 7" xfId="5031" xr:uid="{FB5E2326-4E28-43F8-80F4-F73A860374FA}"/>
    <cellStyle name="Normal 7 4 3 4" xfId="2305" xr:uid="{E5831D37-4EEF-4E6B-8419-4EBA00212B25}"/>
    <cellStyle name="Normal 7 4 3 4 2" xfId="4274" xr:uid="{4F079515-BE56-45BD-AC2E-962F9684B335}"/>
    <cellStyle name="Normal 7 4 3 4 3" xfId="3649" xr:uid="{ECAD39AB-5CC5-40E9-BABA-9E80D6589270}"/>
    <cellStyle name="Normal 7 4 3 4 4" xfId="5149" xr:uid="{7DA1EF28-FC60-43B7-94BF-4BAFB934125F}"/>
    <cellStyle name="Normal 7 4 3 5" xfId="2306" xr:uid="{784CA72C-CDA7-4CC6-B0E1-4DC5BD39CDD4}"/>
    <cellStyle name="Normal 7 4 3 5 2" xfId="5516" xr:uid="{AF1BF14B-FDD1-4473-AAD2-8161FA779362}"/>
    <cellStyle name="Normal 7 4 3 6" xfId="3813" xr:uid="{EFBDFC25-32ED-428B-9B9D-041054D45C66}"/>
    <cellStyle name="Normal 7 4 3 7" xfId="3306" xr:uid="{9B6DE8C9-BD5D-4CA8-BA6B-9773053AB68A}"/>
    <cellStyle name="Normal 7 4 3 8" xfId="3000" xr:uid="{E18539C5-1C75-4EF0-9C11-822A160BA4B4}"/>
    <cellStyle name="Normal 7 4 3 9" xfId="4999" xr:uid="{B4D108DE-17A9-4116-B335-C36538A915B4}"/>
    <cellStyle name="Normal 7 4 4" xfId="1122" xr:uid="{00000000-0005-0000-0000-000062040000}"/>
    <cellStyle name="Normal 7 4 4 2" xfId="2307" xr:uid="{DFF5B177-A5E7-4723-B06C-FF85C87D1B60}"/>
    <cellStyle name="Normal 7 4 4 2 2" xfId="2308" xr:uid="{0F42DCFD-3109-4A0F-BE1B-63069BB0E79B}"/>
    <cellStyle name="Normal 7 4 4 2 2 2" xfId="3655" xr:uid="{F56E4920-84BA-4D87-B271-E29D81250AE0}"/>
    <cellStyle name="Normal 7 4 4 2 2 2 2" xfId="4277" xr:uid="{B080702B-7D78-47C3-8C11-58E3611B23AE}"/>
    <cellStyle name="Normal 7 4 4 2 2 2 3" xfId="5300" xr:uid="{95D50131-00E9-4A6B-B503-BAF98F885B6A}"/>
    <cellStyle name="Normal 7 4 4 2 2 3" xfId="4278" xr:uid="{572AEC28-B8A0-49F9-8095-564244F2163A}"/>
    <cellStyle name="Normal 7 4 4 2 2 3 2" xfId="5517" xr:uid="{62233961-CE1E-43B9-8ADA-396149F16DD8}"/>
    <cellStyle name="Normal 7 4 4 2 2 4" xfId="4276" xr:uid="{6B78803E-FB2A-4AB5-ADFD-CA8889DCE055}"/>
    <cellStyle name="Normal 7 4 4 2 2 5" xfId="5174" xr:uid="{4AB9B81F-633C-41D6-8DB6-B65ED8F7B913}"/>
    <cellStyle name="Normal 7 4 4 2 3" xfId="3654" xr:uid="{9E90DC76-9E59-4BCB-8377-AAA03044E74F}"/>
    <cellStyle name="Normal 7 4 4 2 3 2" xfId="4279" xr:uid="{48377490-602D-472F-B3B6-0D2265F6C2B9}"/>
    <cellStyle name="Normal 7 4 4 2 3 3" xfId="5299" xr:uid="{1658362C-FBC0-4D7C-B3F0-15DC375AABFB}"/>
    <cellStyle name="Normal 7 4 4 2 4" xfId="4280" xr:uid="{099B1D14-AF9B-400A-94EC-242DAEDBF70C}"/>
    <cellStyle name="Normal 7 4 4 2 4 2" xfId="5518" xr:uid="{4641BA62-E946-4E7B-BED4-4A59AC82FBCE}"/>
    <cellStyle name="Normal 7 4 4 2 5" xfId="4275" xr:uid="{FDFBB561-001C-491F-AAEC-FA898F55540B}"/>
    <cellStyle name="Normal 7 4 4 2 6" xfId="3373" xr:uid="{56849493-8798-4994-A34F-91C785DCA03D}"/>
    <cellStyle name="Normal 7 4 4 2 7" xfId="3067" xr:uid="{2D2BE690-9DBE-433E-9454-D4A3C2B2088B}"/>
    <cellStyle name="Normal 7 4 4 2 8" xfId="4729" xr:uid="{16052FEB-613E-4B44-AF7E-B087CA0C457F}"/>
    <cellStyle name="Normal 7 4 4 3" xfId="2309" xr:uid="{29007DF6-98C3-4E53-A90E-E9A973ABA79F}"/>
    <cellStyle name="Normal 7 4 4 3 2" xfId="3656" xr:uid="{F4CDB2BC-250F-4CEC-8A45-C368A344AEAA}"/>
    <cellStyle name="Normal 7 4 4 3 2 2" xfId="4282" xr:uid="{7AE8F1FD-FF81-45D5-9B85-F0C9CBE63F99}"/>
    <cellStyle name="Normal 7 4 4 3 2 3" xfId="5301" xr:uid="{E4C06C46-B40A-423E-86F7-937ECAE101A3}"/>
    <cellStyle name="Normal 7 4 4 3 3" xfId="4283" xr:uid="{28E7226E-D557-4288-A6D8-75BDF92DD82F}"/>
    <cellStyle name="Normal 7 4 4 3 3 2" xfId="5519" xr:uid="{A902D2DE-1E1E-4D91-AC89-A1A934143B81}"/>
    <cellStyle name="Normal 7 4 4 3 4" xfId="4281" xr:uid="{557BCD05-0E80-4316-856B-63CCF38EA123}"/>
    <cellStyle name="Normal 7 4 4 3 5" xfId="3416" xr:uid="{7DE7B96E-3780-440F-B45F-6EE141A3B9D5}"/>
    <cellStyle name="Normal 7 4 4 3 6" xfId="3224" xr:uid="{4D7B1898-62E5-42C4-B86B-DA5D05C9ABE1}"/>
    <cellStyle name="Normal 7 4 4 3 7" xfId="5033" xr:uid="{3869FBDA-1A1C-4137-9375-36075E661BA6}"/>
    <cellStyle name="Normal 7 4 4 4" xfId="2310" xr:uid="{501DED34-04CE-4839-9AFF-78E038E22DD0}"/>
    <cellStyle name="Normal 7 4 4 4 2" xfId="4284" xr:uid="{7831FC28-BE59-4410-934A-9A66DE1FF13E}"/>
    <cellStyle name="Normal 7 4 4 4 3" xfId="3653" xr:uid="{5B97E72E-7306-4C62-8051-E4568FBE4D76}"/>
    <cellStyle name="Normal 7 4 4 4 4" xfId="5151" xr:uid="{64275843-A985-451A-8DE3-3A6464CD6064}"/>
    <cellStyle name="Normal 7 4 4 5" xfId="4285" xr:uid="{61D4738B-5EF1-4BE4-8AD0-857AE23505CA}"/>
    <cellStyle name="Normal 7 4 4 5 2" xfId="5520" xr:uid="{8312E236-B83A-4AFC-96C9-B4AA1B74C271}"/>
    <cellStyle name="Normal 7 4 4 6" xfId="3815" xr:uid="{C1F5D9DF-7652-4734-B5E4-DA277B25BA3D}"/>
    <cellStyle name="Normal 7 4 4 7" xfId="3313" xr:uid="{5DBC710E-0512-43C4-AA9E-375F3BE1822E}"/>
    <cellStyle name="Normal 7 4 4 8" xfId="3007" xr:uid="{3E751F34-FE1E-4BDB-A8C0-9A8EF5701C37}"/>
    <cellStyle name="Normal 7 4 4 9" xfId="5001" xr:uid="{D766E236-92F0-409E-8CA1-695AF2540ECE}"/>
    <cellStyle name="Normal 7 4 5" xfId="1123" xr:uid="{00000000-0005-0000-0000-000063040000}"/>
    <cellStyle name="Normal 7 4 5 2" xfId="2311" xr:uid="{01BA1919-4D76-4485-BACF-C679398E02D8}"/>
    <cellStyle name="Normal 7 4 5 2 2" xfId="2312" xr:uid="{03D996AD-7A58-462A-8C26-06F9323B25F3}"/>
    <cellStyle name="Normal 7 4 5 2 2 2" xfId="4287" xr:uid="{6F2D0F87-7DBB-4A92-8803-89FE93179D8F}"/>
    <cellStyle name="Normal 7 4 5 2 2 3" xfId="5303" xr:uid="{641B091F-9A22-4C8E-94AE-D12C323A0A00}"/>
    <cellStyle name="Normal 7 4 5 2 3" xfId="4288" xr:uid="{41C8431D-B149-4253-B25B-0B45B853B97C}"/>
    <cellStyle name="Normal 7 4 5 2 3 2" xfId="5521" xr:uid="{EBF63070-32D4-408D-A68B-E5F8A40E91EF}"/>
    <cellStyle name="Normal 7 4 5 2 4" xfId="4286" xr:uid="{40FA2C83-FDB9-4279-BE9D-96C7C4FEF724}"/>
    <cellStyle name="Normal 7 4 5 2 5" xfId="3347" xr:uid="{20D55385-CEF3-4FF1-9E49-8C7E717DA6DD}"/>
    <cellStyle name="Normal 7 4 5 2 6" xfId="3225" xr:uid="{81419E3D-1198-47BB-822D-1646F7D83F0C}"/>
    <cellStyle name="Normal 7 4 5 2 7" xfId="5034" xr:uid="{8B38187D-3DB2-482D-9F04-29EF431DD502}"/>
    <cellStyle name="Normal 7 4 5 3" xfId="2313" xr:uid="{9DA97A1B-93D9-4674-9BDD-F348026579C7}"/>
    <cellStyle name="Normal 7 4 5 3 2" xfId="3657" xr:uid="{E53DD3E3-38C5-45B0-8698-85DC08E2F3BC}"/>
    <cellStyle name="Normal 7 4 5 3 2 2" xfId="4290" xr:uid="{DAE53A27-3DEE-419A-8971-75C013198131}"/>
    <cellStyle name="Normal 7 4 5 3 2 3" xfId="5304" xr:uid="{6EAD1239-922F-437A-8EA7-3D58CFD1E2B7}"/>
    <cellStyle name="Normal 7 4 5 3 3" xfId="4291" xr:uid="{2D537972-9C59-4D8A-9132-33A52E9485BE}"/>
    <cellStyle name="Normal 7 4 5 3 3 2" xfId="5522" xr:uid="{B233E353-1C6E-40E2-A9A6-F56D75B4B2A5}"/>
    <cellStyle name="Normal 7 4 5 3 4" xfId="4289" xr:uid="{8100EFA8-479B-4B81-97AF-D202A60D4940}"/>
    <cellStyle name="Normal 7 4 5 3 5" xfId="3450" xr:uid="{35CEE355-2DCB-4ADC-84C9-4DA09CF45DE8}"/>
    <cellStyle name="Normal 7 4 5 3 6" xfId="5152" xr:uid="{FCBCC373-D944-4EC1-BEFE-E6DC2FCA93CB}"/>
    <cellStyle name="Normal 7 4 5 4" xfId="2314" xr:uid="{FC4BEF51-4EF7-47D4-AAC6-BF043DDA6024}"/>
    <cellStyle name="Normal 7 4 5 4 2" xfId="4292" xr:uid="{15528699-933A-4405-AE0D-DFCC8157E7DE}"/>
    <cellStyle name="Normal 7 4 5 4 3" xfId="5302" xr:uid="{815C3800-D85F-4E50-BED7-D1649BFBE1F0}"/>
    <cellStyle name="Normal 7 4 5 5" xfId="4293" xr:uid="{184F8083-14AC-403B-85C7-AFF1E9359E96}"/>
    <cellStyle name="Normal 7 4 5 5 2" xfId="5523" xr:uid="{990EEC88-B3B4-46C8-8A12-0CBD360C9DC6}"/>
    <cellStyle name="Normal 7 4 5 6" xfId="3816" xr:uid="{2050E5D9-9EBE-4870-B2C4-3D7B37DEB936}"/>
    <cellStyle name="Normal 7 4 5 7" xfId="3287" xr:uid="{1E76E13C-F26C-4809-9D35-4988CE2BA7E0}"/>
    <cellStyle name="Normal 7 4 5 8" xfId="3041" xr:uid="{89207AC9-90B4-4198-BD31-A715434CC024}"/>
    <cellStyle name="Normal 7 4 5 9" xfId="5002" xr:uid="{0CA3B88A-95FD-441B-9D01-267D1CE6CE82}"/>
    <cellStyle name="Normal 7 4 6" xfId="1124" xr:uid="{00000000-0005-0000-0000-000064040000}"/>
    <cellStyle name="Normal 7 4 6 2" xfId="2315" xr:uid="{A0A00118-E90B-4955-8313-DA9501A283BB}"/>
    <cellStyle name="Normal 7 4 6 2 2" xfId="2316" xr:uid="{1F6C539E-31E6-4B3F-8F0B-01AED1F4F06F}"/>
    <cellStyle name="Normal 7 4 6 2 2 2" xfId="4295" xr:uid="{0275BE40-8AB4-4477-918A-A3210FE75EC0}"/>
    <cellStyle name="Normal 7 4 6 2 2 3" xfId="5305" xr:uid="{FE2B7138-7389-4529-AE0B-921DE9108B30}"/>
    <cellStyle name="Normal 7 4 6 2 3" xfId="4296" xr:uid="{E31C7344-5E3B-4229-99BE-5C7ACB97D80A}"/>
    <cellStyle name="Normal 7 4 6 2 3 2" xfId="5524" xr:uid="{307D57B7-EECD-49B6-95D0-E3740EBD4993}"/>
    <cellStyle name="Normal 7 4 6 2 4" xfId="4294" xr:uid="{2CE27E19-CCB4-4DA9-9DB3-E1B52DEF5AED}"/>
    <cellStyle name="Normal 7 4 6 2 5" xfId="3433" xr:uid="{CD66A5EB-9DA6-49F3-9F39-F9A2846E9E5B}"/>
    <cellStyle name="Normal 7 4 6 2 6" xfId="3226" xr:uid="{08ED4AD4-20D1-40DF-987E-28E52558742E}"/>
    <cellStyle name="Normal 7 4 6 2 7" xfId="5035" xr:uid="{2B190F83-3D74-41C0-B0C0-AE3E7933C848}"/>
    <cellStyle name="Normal 7 4 6 3" xfId="2317" xr:uid="{28A38D9E-B665-448A-9A59-76CD26447F8D}"/>
    <cellStyle name="Normal 7 4 6 3 2" xfId="4297" xr:uid="{466B21D2-1960-44E3-8477-6490476311A9}"/>
    <cellStyle name="Normal 7 4 6 3 3" xfId="3658" xr:uid="{0AC13FD9-40F0-489E-916A-9687E6AEB6B5}"/>
    <cellStyle name="Normal 7 4 6 3 4" xfId="5153" xr:uid="{66CDF2D2-09FD-4050-8447-1B015AE420D1}"/>
    <cellStyle name="Normal 7 4 6 4" xfId="2318" xr:uid="{CC35DD3D-81BC-4C9C-A861-9948C641FA7B}"/>
    <cellStyle name="Normal 7 4 6 4 2" xfId="5525" xr:uid="{2F5D98AE-DC77-4AFA-AB04-5D81986F95A2}"/>
    <cellStyle name="Normal 7 4 6 5" xfId="3817" xr:uid="{50E9EFD8-8EC7-4AEA-AF12-AE95134A77C2}"/>
    <cellStyle name="Normal 7 4 6 6" xfId="3270" xr:uid="{B18DED4A-1666-43A6-9C7C-2D88ACD233C3}"/>
    <cellStyle name="Normal 7 4 6 7" xfId="3024" xr:uid="{5F71A00E-BE9C-4264-9CEC-713109CB698D}"/>
    <cellStyle name="Normal 7 4 6 8" xfId="5003" xr:uid="{64949A66-3881-4356-A6F8-F33FEF949C4F}"/>
    <cellStyle name="Normal 7 4 7" xfId="1125" xr:uid="{00000000-0005-0000-0000-000065040000}"/>
    <cellStyle name="Normal 7 4 7 2" xfId="2319" xr:uid="{33988F3D-D57C-46A9-A872-BAB9245A0DF8}"/>
    <cellStyle name="Normal 7 4 7 2 2" xfId="2320" xr:uid="{2B0C359E-0660-437F-9EA1-2F5FAA0E0596}"/>
    <cellStyle name="Normal 7 4 7 2 2 2" xfId="4299" xr:uid="{D0D9DFE4-3AC3-4811-B064-3372BA163C06}"/>
    <cellStyle name="Normal 7 4 7 2 2 3" xfId="5306" xr:uid="{53CADCD3-7582-49E6-B1AA-A56B35A709DF}"/>
    <cellStyle name="Normal 7 4 7 2 3" xfId="4300" xr:uid="{31F0D918-0321-4BC3-9FE1-BE40EFF9F5D5}"/>
    <cellStyle name="Normal 7 4 7 2 3 2" xfId="5526" xr:uid="{70D6CA3F-EDDB-4277-865B-1278F99B667E}"/>
    <cellStyle name="Normal 7 4 7 2 4" xfId="4298" xr:uid="{43216393-2DD1-4BCF-96EC-8024FCAEA03C}"/>
    <cellStyle name="Normal 7 4 7 2 5" xfId="3480" xr:uid="{D25A9BE9-C12A-47B3-9F9B-49228E9BEF71}"/>
    <cellStyle name="Normal 7 4 7 2 6" xfId="3227" xr:uid="{413EA172-40CC-48B5-9E65-25B067AAF7F3}"/>
    <cellStyle name="Normal 7 4 7 2 7" xfId="5036" xr:uid="{7C2AD3FD-143B-4E30-9D07-DEB47BA9AC25}"/>
    <cellStyle name="Normal 7 4 7 3" xfId="2321" xr:uid="{2A3EE81D-6C0C-4BB9-A28F-575D3E168BE7}"/>
    <cellStyle name="Normal 7 4 7 3 2" xfId="4301" xr:uid="{700F8D32-C15B-40A4-980F-D461B84BE937}"/>
    <cellStyle name="Normal 7 4 7 3 3" xfId="3659" xr:uid="{E878428B-EEC8-487E-94D5-4B44E23BE334}"/>
    <cellStyle name="Normal 7 4 7 3 4" xfId="5154" xr:uid="{8CB71460-12E2-47C4-BA26-CD3430406795}"/>
    <cellStyle name="Normal 7 4 7 4" xfId="2322" xr:uid="{2FD0272E-B1F6-4F4B-89AF-8D26FA8AF068}"/>
    <cellStyle name="Normal 7 4 7 4 2" xfId="5527" xr:uid="{26565FEA-EEAD-4D14-A156-44E0B8D78DD0}"/>
    <cellStyle name="Normal 7 4 7 5" xfId="3818" xr:uid="{98A0E5D7-2183-4613-A68A-7FD2724CE2AB}"/>
    <cellStyle name="Normal 7 4 7 6" xfId="3330" xr:uid="{21AB4FFB-9037-49FF-BE09-B059ECC31B1C}"/>
    <cellStyle name="Normal 7 4 7 7" xfId="3085" xr:uid="{32442C93-207F-4465-A5A1-5CF9D06CC8D9}"/>
    <cellStyle name="Normal 7 4 7 8" xfId="5004" xr:uid="{28148AAE-1A81-457F-B994-9D7EF5BC61CA}"/>
    <cellStyle name="Normal 7 4 8" xfId="1126" xr:uid="{00000000-0005-0000-0000-000066040000}"/>
    <cellStyle name="Normal 7 4 8 2" xfId="2323" xr:uid="{ED18D23A-E79A-4E98-8FDB-6BC6DA7B05A8}"/>
    <cellStyle name="Normal 7 4 8 2 2" xfId="2324" xr:uid="{A2EEF235-083D-4AF6-BE2F-DA4D1DA0B728}"/>
    <cellStyle name="Normal 7 4 8 2 3" xfId="3660" xr:uid="{EF5E37C8-657E-47FB-8D90-A43CD2D83EF7}"/>
    <cellStyle name="Normal 7 4 8 2 4" xfId="5155" xr:uid="{2E03BE0B-7F51-49D6-915A-BE0191E526F2}"/>
    <cellStyle name="Normal 7 4 8 3" xfId="2325" xr:uid="{C8D9A3E9-0739-4C09-805B-42E060F13850}"/>
    <cellStyle name="Normal 7 4 8 3 2" xfId="5528" xr:uid="{BCB0D179-F582-4F6F-9A04-B41135EA11AB}"/>
    <cellStyle name="Normal 7 4 8 4" xfId="2326" xr:uid="{4DA1F2C0-11F0-4A76-AA53-2A32FEC60465}"/>
    <cellStyle name="Normal 7 4 8 5" xfId="3390" xr:uid="{33AD6D90-79A2-4315-9421-B54C6B5B3C96}"/>
    <cellStyle name="Normal 7 4 8 6" xfId="3228" xr:uid="{10ADF473-2F3E-47F0-9CB1-ACED40AD242D}"/>
    <cellStyle name="Normal 7 4 8 7" xfId="5005" xr:uid="{4332443E-80D2-47BA-9651-892BC810EE60}"/>
    <cellStyle name="Normal 7 4 9" xfId="1127" xr:uid="{00000000-0005-0000-0000-000067040000}"/>
    <cellStyle name="Normal 7 4 9 2" xfId="2327" xr:uid="{389217FA-188B-4B82-AF1C-63DF1B0D0CE7}"/>
    <cellStyle name="Normal 7 4 9 2 2" xfId="4302" xr:uid="{5E6E6A19-5D50-4C2E-9650-C6A89F5E24B0}"/>
    <cellStyle name="Normal 7 4 9 2 3" xfId="5156" xr:uid="{6D17DF9D-A5EB-4504-9E7F-F9A1F29A778A}"/>
    <cellStyle name="Normal 7 4 9 3" xfId="2328" xr:uid="{83E28700-46D3-4532-A397-68CF05C8BA1C}"/>
    <cellStyle name="Normal 7 4 9 4" xfId="3661" xr:uid="{D5A3C2AA-E42A-4543-8238-C20624A73CAF}"/>
    <cellStyle name="Normal 7 4 9 5" xfId="3229" xr:uid="{4CBFB2A2-21FB-4D8D-A20C-4FE33C42461D}"/>
    <cellStyle name="Normal 7 4 9 6" xfId="5006" xr:uid="{841F814F-B8B7-4D4D-AB31-9BDA57E2347F}"/>
    <cellStyle name="Normal 7 5" xfId="1128" xr:uid="{00000000-0005-0000-0000-000068040000}"/>
    <cellStyle name="Normal 7 5 2" xfId="1129" xr:uid="{00000000-0005-0000-0000-000069040000}"/>
    <cellStyle name="Normal 7 5 3" xfId="1130" xr:uid="{00000000-0005-0000-0000-00006A040000}"/>
    <cellStyle name="Normal 7 5 3 2" xfId="1575" xr:uid="{00000000-0005-0000-0000-0000E9030000}"/>
    <cellStyle name="Normal 7 6" xfId="1131" xr:uid="{00000000-0005-0000-0000-00006B040000}"/>
    <cellStyle name="Normal 7 6 10" xfId="1132" xr:uid="{00000000-0005-0000-0000-00006C040000}"/>
    <cellStyle name="Normal 7 6 10 2" xfId="1133" xr:uid="{00000000-0005-0000-0000-00006D040000}"/>
    <cellStyle name="Normal 7 6 10 2 2" xfId="2329" xr:uid="{C8276081-6597-42D9-8F2B-EEFA70DE7887}"/>
    <cellStyle name="Normal 7 6 10 2 3" xfId="2330" xr:uid="{BD69F320-A04C-4A91-95BD-369C95E29400}"/>
    <cellStyle name="Normal 7 6 10 2 3 2" xfId="2858" xr:uid="{C37B3CB4-CE65-4159-B358-D4E02DAEF141}"/>
    <cellStyle name="Normal 7 6 10 2 3 3" xfId="4587" xr:uid="{1507904C-6416-49FD-8386-669E9F1C9F01}"/>
    <cellStyle name="Normal 7 6 10 2 3 3 2" xfId="4659" xr:uid="{103169B2-0DBE-4F71-A4FF-FF988A228719}"/>
    <cellStyle name="Normal 7 6 10 3" xfId="2331" xr:uid="{4D4F94A5-A20A-4A7C-BE92-85E909A7C7D9}"/>
    <cellStyle name="Normal 7 6 10 4" xfId="3819" xr:uid="{432967E1-2AAA-4784-BF88-FA4BA9C4E7E5}"/>
    <cellStyle name="Normal 7 6 10 5" xfId="2972" xr:uid="{8FCCEC2D-EE44-4311-BB61-1B61719D2886}"/>
    <cellStyle name="Normal 7 6 10 5 2" xfId="5611" xr:uid="{4BA304A7-966D-462F-8D33-1D007C80EAC8}"/>
    <cellStyle name="Normal 7 6 10 6" xfId="5009" xr:uid="{EEC095DE-E8A2-4A7E-8DF3-1E6E17F6AAA9}"/>
    <cellStyle name="Normal 7 6 10 6 2" xfId="5644" xr:uid="{FDFE8417-34C2-4102-8C9E-B19AF0225563}"/>
    <cellStyle name="Normal 7 6 11" xfId="1134" xr:uid="{00000000-0005-0000-0000-00006E040000}"/>
    <cellStyle name="Normal 7 6 11 2" xfId="3245" xr:uid="{736FFECA-23DF-4C28-928A-DFC0C3297B0A}"/>
    <cellStyle name="Normal 7 6 11 2 2" xfId="3820" xr:uid="{D0180475-DBC2-486D-BBC9-004D0362370B}"/>
    <cellStyle name="Normal 7 6 11 3" xfId="3662" xr:uid="{DBF3B684-969A-4F6A-820D-BDCBEB627ED0}"/>
    <cellStyle name="Normal 7 6 11 4" xfId="3230" xr:uid="{6A73670A-7BCA-457E-8BA8-B05B0EB984ED}"/>
    <cellStyle name="Normal 7 6 11 5" xfId="5010" xr:uid="{0B4C895A-EC1A-437F-83E4-AB57FD850317}"/>
    <cellStyle name="Normal 7 6 12" xfId="1135" xr:uid="{00000000-0005-0000-0000-00006F040000}"/>
    <cellStyle name="Normal 7 6 12 2" xfId="2333" xr:uid="{498E2307-B368-4719-8A4A-65EB43CF59DA}"/>
    <cellStyle name="Normal 7 6 12 2 2" xfId="2334" xr:uid="{849B7235-8FFC-4EB8-8E4D-2B9F2C377F17}"/>
    <cellStyle name="Normal 7 6 12 3" xfId="2335" xr:uid="{44283E57-316A-4A5E-9EC8-33253DC9025C}"/>
    <cellStyle name="Normal 7 6 12 3 2" xfId="5588" xr:uid="{E9EC2EE3-69B9-4154-AE43-E289281AE4DB}"/>
    <cellStyle name="Normal 7 6 12 3 2 2" xfId="4683" xr:uid="{88CA1B63-4C99-49AE-9E15-0700EB62F340}"/>
    <cellStyle name="Normal 7 6 12 4" xfId="2859" xr:uid="{E345CDFD-6109-410A-9744-B38CAE9063C4}"/>
    <cellStyle name="Normal 7 6 12 5" xfId="2975" xr:uid="{30255E8F-F59E-4629-B90D-7949F5A5BF2E}"/>
    <cellStyle name="Normal 7 6 12 5 2" xfId="4692" xr:uid="{96F6C7A3-BE81-4883-B1C4-B8FCC0D90D79}"/>
    <cellStyle name="Normal 7 6 12 6" xfId="5037" xr:uid="{1930A4E3-554B-45B1-92B4-A2C8476BCF13}"/>
    <cellStyle name="Normal 7 6 12 6 2" xfId="4662" xr:uid="{8B7B45AA-A4BD-4B44-A888-F921E5F459BA}"/>
    <cellStyle name="Normal 7 6 12 7" xfId="2332" xr:uid="{FB34C7C4-BDEE-4E11-9E69-92ABA9D3A30A}"/>
    <cellStyle name="Normal 7 6 13" xfId="2336" xr:uid="{0EEC4B75-5AC3-42F3-9164-DD1F1A40BEDD}"/>
    <cellStyle name="Normal 7 6 13 2" xfId="5529" xr:uid="{235C07C6-364E-4C06-B81A-D7C774C8B55D}"/>
    <cellStyle name="Normal 7 6 14" xfId="2337" xr:uid="{8252FB9B-7027-4749-B4C9-2AA09FC90949}"/>
    <cellStyle name="Normal 7 6 14 2" xfId="2338" xr:uid="{D35A540B-32C8-41F2-93AC-235D9A71912E}"/>
    <cellStyle name="Normal 7 6 14 3" xfId="4588" xr:uid="{BA3391AC-917A-4BC3-999E-B1F034E42E22}"/>
    <cellStyle name="Normal 7 6 14 3 2" xfId="4667" xr:uid="{08072992-7105-4853-9033-7A943A2639BF}"/>
    <cellStyle name="Normal 7 6 15" xfId="3262" xr:uid="{F6F1B90F-B81E-4477-8625-0A4B7FE9FB4B}"/>
    <cellStyle name="Normal 7 6 16" xfId="2992" xr:uid="{E964F8BF-2D99-4606-8B80-E49B51505446}"/>
    <cellStyle name="Normal 7 6 17" xfId="2971" xr:uid="{0AC61CDA-114B-4A40-9761-CFAD476E075B}"/>
    <cellStyle name="Normal 7 6 17 2" xfId="4654" xr:uid="{5A7E6035-0E07-4470-A8CA-0BB5C65C105F}"/>
    <cellStyle name="Normal 7 6 18" xfId="5008" xr:uid="{BDA20701-59AE-413D-9DD6-D7EC8D53485E}"/>
    <cellStyle name="Normal 7 6 18 2" xfId="4595" xr:uid="{596C0E8F-6F1B-4533-AF48-0890F08F42E4}"/>
    <cellStyle name="Normal 7 6 2" xfId="1136" xr:uid="{00000000-0005-0000-0000-000070040000}"/>
    <cellStyle name="Normal 7 6 2 2" xfId="1137" xr:uid="{00000000-0005-0000-0000-000071040000}"/>
    <cellStyle name="Normal 7 6 2 2 2" xfId="2339" xr:uid="{F217CFC1-BD21-4ADB-8A3A-18CD72EE3375}"/>
    <cellStyle name="Normal 7 6 2 2 2 2" xfId="2340" xr:uid="{6C5F188D-0E25-48FD-AD7F-73549DEC1545}"/>
    <cellStyle name="Normal 7 6 2 2 2 2 2" xfId="4304" xr:uid="{1E98FB0F-40C6-461B-B0B3-293AD9DFF726}"/>
    <cellStyle name="Normal 7 6 2 2 2 2 3" xfId="5307" xr:uid="{89336722-0C92-446C-B915-7DFC0B47E9B7}"/>
    <cellStyle name="Normal 7 6 2 2 2 3" xfId="4305" xr:uid="{3D89717B-AF82-47F7-8751-B94371D139A7}"/>
    <cellStyle name="Normal 7 6 2 2 2 3 2" xfId="5530" xr:uid="{025050D7-C893-4563-B015-C2B1C7B1EB30}"/>
    <cellStyle name="Normal 7 6 2 2 2 4" xfId="4303" xr:uid="{9CC0990E-6F42-4DB7-9D90-3C3B858EF9F5}"/>
    <cellStyle name="Normal 7 6 2 2 2 5" xfId="3472" xr:uid="{FD719801-1554-4721-96D4-6AA50F8E465A}"/>
    <cellStyle name="Normal 7 6 2 2 2 6" xfId="5038" xr:uid="{8C583E6C-D887-4432-924C-AAD6673CDC4B}"/>
    <cellStyle name="Normal 7 6 2 2 3" xfId="2341" xr:uid="{BA1926FE-6F34-4766-AB50-DE0423A1D121}"/>
    <cellStyle name="Normal 7 6 2 2 3 2" xfId="4306" xr:uid="{7D3CB9F6-DA05-4759-85B5-876F752A5F0B}"/>
    <cellStyle name="Normal 7 6 2 2 3 3" xfId="3664" xr:uid="{1FA48F1F-9E84-4DF8-B224-EED794C87D06}"/>
    <cellStyle name="Normal 7 6 2 2 3 4" xfId="4734" xr:uid="{A58AB405-28E8-4D56-9F66-531C5ABBF4C0}"/>
    <cellStyle name="Normal 7 6 2 2 4" xfId="3663" xr:uid="{4934F9D9-8C14-4935-B362-2B58E3B9BBC0}"/>
    <cellStyle name="Normal 7 6 2 2 5" xfId="4307" xr:uid="{6012794F-C0FC-4546-A314-B2DC8BBB55C2}"/>
    <cellStyle name="Normal 7 6 2 2 5 2" xfId="5531" xr:uid="{3019B723-EA31-46B4-BF3E-806DDAE988CD}"/>
    <cellStyle name="Normal 7 6 2 2 6" xfId="3381" xr:uid="{3A9AD197-8839-4FE5-9575-C9AEC62A9F1F}"/>
    <cellStyle name="Normal 7 6 2 2 7" xfId="3075" xr:uid="{4DA81E91-7E22-487F-B76E-D36BE63E966B}"/>
    <cellStyle name="Normal 7 6 2 3" xfId="1138" xr:uid="{00000000-0005-0000-0000-000072040000}"/>
    <cellStyle name="Normal 7 6 2 3 2" xfId="3246" xr:uid="{FD04F98B-8017-4E34-9D3C-B7FAEB53E115}"/>
    <cellStyle name="Normal 7 6 2 3 2 2" xfId="4308" xr:uid="{30C19B56-D897-40F5-847A-F8E379859E6C}"/>
    <cellStyle name="Normal 7 6 2 3 2 3" xfId="3665" xr:uid="{5675E5AC-AA4D-48BD-A6CC-F63B7D0D8E4E}"/>
    <cellStyle name="Normal 7 6 2 3 2 4" xfId="5157" xr:uid="{22E7D243-E74D-4B71-82D7-2B789D8EBC57}"/>
    <cellStyle name="Normal 7 6 2 3 3" xfId="4309" xr:uid="{6096B6AB-40DF-4596-8162-A919089380BC}"/>
    <cellStyle name="Normal 7 6 2 3 3 2" xfId="5532" xr:uid="{9FD1C3BA-8C9F-4F1B-AB58-0272D2EEC58F}"/>
    <cellStyle name="Normal 7 6 2 3 4" xfId="3821" xr:uid="{B2BA26D3-315C-4A12-A28E-C60234C50DD2}"/>
    <cellStyle name="Normal 7 6 2 3 5" xfId="3424" xr:uid="{AA299096-37AA-4DC3-8417-D7B20934BB9A}"/>
    <cellStyle name="Normal 7 6 2 3 6" xfId="3231" xr:uid="{5556245C-21EF-459D-8DDC-232B29E666F1}"/>
    <cellStyle name="Normal 7 6 2 3 7" xfId="5011" xr:uid="{46DC67AD-1F58-4E77-A0CB-350888CE6889}"/>
    <cellStyle name="Normal 7 6 2 4" xfId="1139" xr:uid="{00000000-0005-0000-0000-000073040000}"/>
    <cellStyle name="Normal 7 6 2 4 2" xfId="2342" xr:uid="{04EA8FBD-7E01-408C-BC85-80304713E41D}"/>
    <cellStyle name="Normal 7 6 2 5" xfId="2343" xr:uid="{06A02E57-D73B-4F26-AC1C-CF80BFD18346}"/>
    <cellStyle name="Normal 7 6 2 5 2" xfId="5533" xr:uid="{E65B5DB2-DBBF-406C-9338-6FCE732E770D}"/>
    <cellStyle name="Normal 7 6 2 6" xfId="2344" xr:uid="{FB178C07-BC44-4B85-A167-02D5C020CFD3}"/>
    <cellStyle name="Normal 7 6 2 6 2" xfId="3321" xr:uid="{390A373C-D2FE-4879-86D5-43D9570BD59D}"/>
    <cellStyle name="Normal 7 6 2 6 3" xfId="2874" xr:uid="{18DC8AAF-CF11-485E-9470-3F2E25A20F0F}"/>
    <cellStyle name="Normal 7 6 2 7" xfId="3015" xr:uid="{BA440B99-CEFF-4C1B-BB01-CCFBD14D997F}"/>
    <cellStyle name="Normal 7 6 3" xfId="1140" xr:uid="{00000000-0005-0000-0000-000074040000}"/>
    <cellStyle name="Normal 7 6 3 2" xfId="1141" xr:uid="{00000000-0005-0000-0000-000075040000}"/>
    <cellStyle name="Normal 7 6 3 2 2" xfId="2345" xr:uid="{F2BCDD84-ADEF-4504-9D6B-4CA2861615D4}"/>
    <cellStyle name="Normal 7 6 3 2 2 2" xfId="4311" xr:uid="{F60039EB-05D8-4976-874F-0C5F826F12E8}"/>
    <cellStyle name="Normal 7 6 3 2 2 3" xfId="5308" xr:uid="{0949E3E3-D4EB-4642-9091-D6270C624603}"/>
    <cellStyle name="Normal 7 6 3 2 3" xfId="4312" xr:uid="{018A272F-D741-4C56-A5FD-77DA6DB4910D}"/>
    <cellStyle name="Normal 7 6 3 2 3 2" xfId="5534" xr:uid="{F67B6F96-F4B9-49B1-B14F-45A4B6218139}"/>
    <cellStyle name="Normal 7 6 3 2 4" xfId="4310" xr:uid="{C3FF8BB3-5740-4D3E-A7B7-0C3ACDDEF941}"/>
    <cellStyle name="Normal 7 6 3 2 5" xfId="3358" xr:uid="{5D30EFF4-DF3C-4DE1-82E6-4007C92E0CD7}"/>
    <cellStyle name="Normal 7 6 3 2 6" xfId="3232" xr:uid="{51124CE7-1431-45BF-82CE-CB6E9E674738}"/>
    <cellStyle name="Normal 7 6 3 2 7" xfId="5013" xr:uid="{B5FD77D0-BC4A-4D83-9F37-B340CBFA6051}"/>
    <cellStyle name="Normal 7 6 3 3" xfId="1142" xr:uid="{00000000-0005-0000-0000-000076040000}"/>
    <cellStyle name="Normal 7 6 3 3 2" xfId="2347" xr:uid="{252B6111-C79B-4AFD-93E0-F02FBDCAF95E}"/>
    <cellStyle name="Normal 7 6 3 3 2 2" xfId="2348" xr:uid="{87ADE2BB-9723-4C7E-9EB1-88781BA9F635}"/>
    <cellStyle name="Normal 7 6 3 3 2 2 2" xfId="4315" xr:uid="{E6C57E94-CCC6-4FE8-8610-9BA90EF99624}"/>
    <cellStyle name="Normal 7 6 3 3 2 2 3" xfId="4445" xr:uid="{D46D0C0B-4183-406C-89FD-9E493597FC07}"/>
    <cellStyle name="Normal 7 6 3 3 2 3" xfId="4314" xr:uid="{9A0F4E94-39D9-4AEE-ADE3-FE2B0C8FCAA5}"/>
    <cellStyle name="Normal 7 6 3 3 2 4" xfId="3667" xr:uid="{15E965FB-26BA-4240-B0C4-363845DC9D0F}"/>
    <cellStyle name="Normal 7 6 3 3 2 5" xfId="4589" xr:uid="{9E4C8FA8-8681-461B-AE7F-5EA12683576A}"/>
    <cellStyle name="Normal 7 6 3 3 2 5 2" xfId="5025" xr:uid="{EEAFBF86-B0CB-4167-B1A2-BDE36E680FE1}"/>
    <cellStyle name="Normal 7 6 3 3 3" xfId="2349" xr:uid="{7DBEB35E-9CF8-41DF-98BC-207C79F6B845}"/>
    <cellStyle name="Normal 7 6 3 3 3 2" xfId="4316" xr:uid="{1AC24166-1CDB-4D4E-BFA8-0071B6D964D8}"/>
    <cellStyle name="Normal 7 6 3 3 3 3" xfId="4403" xr:uid="{DD68AEE3-7B3C-43A9-A5BA-C649A2F63F6F}"/>
    <cellStyle name="Normal 7 6 3 3 3 4" xfId="5535" xr:uid="{A302ED53-8AA9-4AA1-81E1-8E40D3D4275F}"/>
    <cellStyle name="Normal 7 6 3 3 4" xfId="4313" xr:uid="{B3937B22-4CC5-4EEA-A628-201C39DC4E69}"/>
    <cellStyle name="Normal 7 6 3 3 5" xfId="3460" xr:uid="{7A2757DF-EA1B-4573-92E1-E2895626D328}"/>
    <cellStyle name="Normal 7 6 3 3 6" xfId="2973" xr:uid="{595A9569-C005-4872-AE55-02323DA98E1C}"/>
    <cellStyle name="Normal 7 6 3 3 6 2" xfId="5569" xr:uid="{705E9B60-A79A-459B-9977-BF7096A6631B}"/>
    <cellStyle name="Normal 7 6 3 3 7" xfId="5014" xr:uid="{83784C12-E302-49BF-91B0-0B84E49E8EA5}"/>
    <cellStyle name="Normal 7 6 3 3 7 2" xfId="4638" xr:uid="{9EB949AE-6308-4458-81BC-C1D0FB7E5AC2}"/>
    <cellStyle name="Normal 7 6 3 3 8" xfId="2346" xr:uid="{63CBBC4B-9CA3-4725-BD62-7FFBE8AFBD51}"/>
    <cellStyle name="Normal 7 6 3 4" xfId="2350" xr:uid="{87C564D7-839B-40CD-AA4F-895BFDE81D02}"/>
    <cellStyle name="Normal 7 6 3 4 2" xfId="4317" xr:uid="{7908A923-5113-4F9F-98E5-BD44A5188A91}"/>
    <cellStyle name="Normal 7 6 3 4 3" xfId="3666" xr:uid="{EC6AFE5B-E4E8-46C5-8B8E-CD5696D5C0B1}"/>
    <cellStyle name="Normal 7 6 3 4 4" xfId="5158" xr:uid="{4DAE23BD-6E86-4F45-9A15-8F6EE777DFD0}"/>
    <cellStyle name="Normal 7 6 3 5" xfId="2351" xr:uid="{F61FE1CB-0042-4922-9A87-0778556C6974}"/>
    <cellStyle name="Normal 7 6 3 5 2" xfId="5536" xr:uid="{A9BC2492-5772-41BD-9A2C-0D45C1CDDE51}"/>
    <cellStyle name="Normal 7 6 3 6" xfId="3822" xr:uid="{71141440-93AB-454A-920E-96A85D91F632}"/>
    <cellStyle name="Normal 7 6 3 7" xfId="3298" xr:uid="{B2A7D7F6-CBAD-44C8-BD50-C096518E251C}"/>
    <cellStyle name="Normal 7 6 3 8" xfId="3052" xr:uid="{3A937E47-A3E0-40BF-BAE8-6264210D8320}"/>
    <cellStyle name="Normal 7 6 3 9" xfId="5012" xr:uid="{EA17878B-E417-4C5F-A5E8-E7E2E33A747C}"/>
    <cellStyle name="Normal 7 6 4" xfId="1143" xr:uid="{00000000-0005-0000-0000-000077040000}"/>
    <cellStyle name="Normal 7 6 4 2" xfId="2352" xr:uid="{C14CD523-7AFD-4AA9-A33E-266AE5A460CA}"/>
    <cellStyle name="Normal 7 6 4 2 2" xfId="2353" xr:uid="{C6B507D4-7B07-4A11-846C-632C92B111D7}"/>
    <cellStyle name="Normal 7 6 4 2 2 2" xfId="4319" xr:uid="{B7DDECB8-2897-4054-8231-239E04BFAB59}"/>
    <cellStyle name="Normal 7 6 4 2 2 3" xfId="5309" xr:uid="{29501C36-D885-4A9A-BE57-761832BFA1D3}"/>
    <cellStyle name="Normal 7 6 4 2 3" xfId="4320" xr:uid="{FB8EF483-21C7-4E87-A60B-AB0968853ED6}"/>
    <cellStyle name="Normal 7 6 4 2 3 2" xfId="5537" xr:uid="{369C9D7D-DEEE-4F1B-83D3-CE4A046F97AF}"/>
    <cellStyle name="Normal 7 6 4 2 4" xfId="4318" xr:uid="{FE642DBD-B765-42DB-85C7-8D909CE73BDB}"/>
    <cellStyle name="Normal 7 6 4 2 5" xfId="3441" xr:uid="{CC77CE72-A722-44A2-8888-E1643E981757}"/>
    <cellStyle name="Normal 7 6 4 2 6" xfId="3233" xr:uid="{EED6D005-21EE-45BA-847C-6BF6A70CEE2D}"/>
    <cellStyle name="Normal 7 6 4 2 7" xfId="5039" xr:uid="{6F5D917C-5493-4F3B-B308-E3854A06A431}"/>
    <cellStyle name="Normal 7 6 4 3" xfId="2354" xr:uid="{5AD7583F-AEF8-4201-BB9C-B102BC3B3DB2}"/>
    <cellStyle name="Normal 7 6 4 3 2" xfId="4321" xr:uid="{3C675206-63EE-4CAE-8FEB-713FB6D5BF99}"/>
    <cellStyle name="Normal 7 6 4 3 3" xfId="3668" xr:uid="{96202062-D1C2-4C55-A27B-49E64A52BC37}"/>
    <cellStyle name="Normal 7 6 4 3 4" xfId="5159" xr:uid="{A7491B22-1EE6-4E81-A985-57C8A1F5DE3C}"/>
    <cellStyle name="Normal 7 6 4 4" xfId="2355" xr:uid="{8752DFCC-E693-4478-9905-D05F3C680E71}"/>
    <cellStyle name="Normal 7 6 4 4 2" xfId="5538" xr:uid="{60E3B1E7-C1C9-4FAB-9364-2F155F922417}"/>
    <cellStyle name="Normal 7 6 4 5" xfId="3823" xr:uid="{9BD241BD-935F-48F0-A6A6-CE1249D69C82}"/>
    <cellStyle name="Normal 7 6 4 6" xfId="3278" xr:uid="{69FA2131-9C8D-44D6-B2B5-3A6771F7EBA1}"/>
    <cellStyle name="Normal 7 6 4 7" xfId="3032" xr:uid="{69CB4DBB-3703-4658-A8D2-AB753C07135A}"/>
    <cellStyle name="Normal 7 6 4 8" xfId="5015" xr:uid="{B0D49D72-6D4E-48FD-AA17-88A691B93E7F}"/>
    <cellStyle name="Normal 7 6 5" xfId="1144" xr:uid="{00000000-0005-0000-0000-000078040000}"/>
    <cellStyle name="Normal 7 6 5 2" xfId="2356" xr:uid="{3759BCC7-4F17-4B21-A290-BB08B48D301A}"/>
    <cellStyle name="Normal 7 6 5 2 2" xfId="2357" xr:uid="{310D6C6B-B9C0-4ACB-93D3-887E35AD9660}"/>
    <cellStyle name="Normal 7 6 5 2 3" xfId="3669" xr:uid="{F119FEDA-F2D5-492C-8417-8108D3361A4E}"/>
    <cellStyle name="Normal 7 6 5 2 4" xfId="5160" xr:uid="{27DDFADE-941D-4BEC-887F-27058A117CF7}"/>
    <cellStyle name="Normal 7 6 5 3" xfId="2358" xr:uid="{5B133617-1321-4534-9C3A-BDC879E28BAF}"/>
    <cellStyle name="Normal 7 6 5 3 2" xfId="5539" xr:uid="{EC2FECB4-D8FC-4C0D-8DE7-6C59D9F96198}"/>
    <cellStyle name="Normal 7 6 5 4" xfId="2359" xr:uid="{992A0BED-8982-47F4-B634-C75752BEC5F4}"/>
    <cellStyle name="Normal 7 6 5 5" xfId="3338" xr:uid="{6334E3C0-F6FB-40EB-9B47-5864A196FA3B}"/>
    <cellStyle name="Normal 7 6 5 6" xfId="3234" xr:uid="{570630AC-90E4-4687-8E29-34C5F320A3F1}"/>
    <cellStyle name="Normal 7 6 5 7" xfId="5016" xr:uid="{8214CA61-DB8D-48F3-BCBC-01F3194A9BCA}"/>
    <cellStyle name="Normal 7 6 6" xfId="1145" xr:uid="{00000000-0005-0000-0000-000079040000}"/>
    <cellStyle name="Normal 7 6 6 2" xfId="2360" xr:uid="{9D9B383D-EA9E-42B0-B6CF-84ABE62EDE3A}"/>
    <cellStyle name="Normal 7 6 6 2 2" xfId="2361" xr:uid="{0131F9AC-2699-4C04-8AF2-ED4C482660F1}"/>
    <cellStyle name="Normal 7 6 6 2 3" xfId="3670" xr:uid="{2BACE952-C793-4E38-B956-9BE808339D64}"/>
    <cellStyle name="Normal 7 6 6 2 4" xfId="5161" xr:uid="{A6354B5F-38A2-4484-ADDA-F9390A5AF94B}"/>
    <cellStyle name="Normal 7 6 6 3" xfId="2362" xr:uid="{7207A3B5-7201-43CD-BDC6-C22F242BF65A}"/>
    <cellStyle name="Normal 7 6 6 3 2" xfId="5540" xr:uid="{5BCF91F7-AF40-4DCF-AA6B-9F16AA5AE093}"/>
    <cellStyle name="Normal 7 6 6 4" xfId="2363" xr:uid="{D7FBB0AF-33E7-4FBF-A930-B1BE2DCA6959}"/>
    <cellStyle name="Normal 7 6 6 5" xfId="3401" xr:uid="{942C8033-3873-40D7-B210-D2BD8D2F1DB0}"/>
    <cellStyle name="Normal 7 6 6 6" xfId="3235" xr:uid="{95DEBF46-A2F5-40A5-B8B4-8F3ED3E3142A}"/>
    <cellStyle name="Normal 7 6 6 7" xfId="5017" xr:uid="{B10C3E30-F8C0-4353-98FE-F2A9CF6FB0BE}"/>
    <cellStyle name="Normal 7 6 7" xfId="1146" xr:uid="{00000000-0005-0000-0000-00007A040000}"/>
    <cellStyle name="Normal 7 6 7 2" xfId="2364" xr:uid="{6556E041-5837-48EF-B1CC-FC458EDB4CA7}"/>
    <cellStyle name="Normal 7 6 7 2 2" xfId="3824" xr:uid="{2E4D10CF-877E-42AF-B0A6-016AFD4F882A}"/>
    <cellStyle name="Normal 7 6 7 3" xfId="2365" xr:uid="{304A7AA9-A570-4C2A-ADB8-753669214A81}"/>
    <cellStyle name="Normal 7 6 7 4" xfId="3236" xr:uid="{7EB7628F-FD86-4F0E-98DE-31BE11C3FFE4}"/>
    <cellStyle name="Normal 7 6 7 5" xfId="5018" xr:uid="{B8C97A84-6284-4F0A-9BBB-45B7BC07C429}"/>
    <cellStyle name="Normal 7 6 8" xfId="1147" xr:uid="{00000000-0005-0000-0000-00007B040000}"/>
    <cellStyle name="Normal 7 6 8 2" xfId="2366" xr:uid="{35AE896C-8763-47B1-9B68-D2DD55A4BCEA}"/>
    <cellStyle name="Normal 7 6 8 2 2" xfId="3825" xr:uid="{37CE8CFA-E504-450B-B6D7-40898583E716}"/>
    <cellStyle name="Normal 7 6 8 3" xfId="2367" xr:uid="{9995F93C-9857-479A-A216-280FD134DD35}"/>
    <cellStyle name="Normal 7 6 8 4" xfId="3237" xr:uid="{8A8E38A2-1F6C-4B07-8ABF-37619B21C292}"/>
    <cellStyle name="Normal 7 6 8 5" xfId="5019" xr:uid="{8412A5C1-6E08-4AA2-BDC7-10B7E3DE7C88}"/>
    <cellStyle name="Normal 7 6 9" xfId="1148" xr:uid="{00000000-0005-0000-0000-00007C040000}"/>
    <cellStyle name="Normal 7 7" xfId="1149" xr:uid="{00000000-0005-0000-0000-00007D040000}"/>
    <cellStyle name="Normal 7 7 2" xfId="2368" xr:uid="{9F75C716-D25D-4F5E-96C1-B5AF28766113}"/>
    <cellStyle name="Normal 7 7 2 2" xfId="2369" xr:uid="{CF21C496-E3C5-4A53-98A9-DA8B39967C86}"/>
    <cellStyle name="Normal 7 7 2 2 2" xfId="3673" xr:uid="{53B11DE2-D982-4EC1-B064-4F96C54A6A90}"/>
    <cellStyle name="Normal 7 7 2 2 2 2" xfId="4324" xr:uid="{20784F11-C2A7-48C6-9FBB-FA28FF7DE243}"/>
    <cellStyle name="Normal 7 7 2 2 2 3" xfId="5311" xr:uid="{8A593267-E6DA-4376-9567-6D3FCDD01A6E}"/>
    <cellStyle name="Normal 7 7 2 2 3" xfId="4325" xr:uid="{4E8B762C-08DA-428E-AD9F-3B90BF0F7912}"/>
    <cellStyle name="Normal 7 7 2 2 3 2" xfId="5541" xr:uid="{637C060F-800B-4011-AC5E-92F2886FA009}"/>
    <cellStyle name="Normal 7 7 2 2 4" xfId="4323" xr:uid="{823F4E91-193D-44C7-AC4A-A72A3C4549D4}"/>
    <cellStyle name="Normal 7 7 2 2 5" xfId="5173" xr:uid="{BC08E7A1-8F2B-48FC-9A44-B1491E98F459}"/>
    <cellStyle name="Normal 7 7 2 3" xfId="3672" xr:uid="{67CF6DD2-6CE3-4D33-892B-0E8C1B35F2EE}"/>
    <cellStyle name="Normal 7 7 2 3 2" xfId="4326" xr:uid="{A09467E8-3AB0-4868-ABB7-E3DA806FCE30}"/>
    <cellStyle name="Normal 7 7 2 3 3" xfId="5310" xr:uid="{9FA7A689-3E4D-4333-A1A2-80EF57A87A1F}"/>
    <cellStyle name="Normal 7 7 2 4" xfId="4327" xr:uid="{8078127D-A2F0-45A0-97A9-07EB3785A46D}"/>
    <cellStyle name="Normal 7 7 2 4 2" xfId="5542" xr:uid="{16A3BCD3-A96C-4983-8D36-F135BEF97C01}"/>
    <cellStyle name="Normal 7 7 2 5" xfId="4322" xr:uid="{E7961B95-D0B9-4D72-B57F-397338C52E30}"/>
    <cellStyle name="Normal 7 7 2 6" xfId="3372" xr:uid="{A9DEF7C6-2C55-4BC3-BB5F-84F384B5A708}"/>
    <cellStyle name="Normal 7 7 2 7" xfId="3066" xr:uid="{82CCE86C-4567-492E-A9A5-3674E5C2A8ED}"/>
    <cellStyle name="Normal 7 7 2 8" xfId="4728" xr:uid="{8635ACD4-F832-42C9-9CB2-D451C8E40CFB}"/>
    <cellStyle name="Normal 7 7 3" xfId="2370" xr:uid="{E95A4E43-F45A-48B4-8E5D-D5B408CBB5D5}"/>
    <cellStyle name="Normal 7 7 3 2" xfId="3674" xr:uid="{1E2C79A2-0573-42E4-A092-81E7242A46AC}"/>
    <cellStyle name="Normal 7 7 3 2 2" xfId="4329" xr:uid="{AEA9C988-353A-4E79-B896-CAA73F42BC68}"/>
    <cellStyle name="Normal 7 7 3 2 3" xfId="5312" xr:uid="{7123A3D9-9D11-470E-ACC8-82B1E6A95285}"/>
    <cellStyle name="Normal 7 7 3 3" xfId="4330" xr:uid="{0C2C43A0-99D3-4AC2-8359-0EB397390864}"/>
    <cellStyle name="Normal 7 7 3 3 2" xfId="5543" xr:uid="{80853A76-BCFC-4136-91E6-9F9D70DEBD85}"/>
    <cellStyle name="Normal 7 7 3 4" xfId="4328" xr:uid="{59F25837-7020-4481-8B19-9D14647E230C}"/>
    <cellStyle name="Normal 7 7 3 5" xfId="3415" xr:uid="{00049010-FCC0-4F4E-A673-9A9C5273C45B}"/>
    <cellStyle name="Normal 7 7 3 6" xfId="3238" xr:uid="{9AFAC8D2-F359-4D01-AD94-8BDE6DD4E4A3}"/>
    <cellStyle name="Normal 7 7 3 7" xfId="5040" xr:uid="{58A86DB0-5B8B-42D0-ABFA-E8349B51EDDE}"/>
    <cellStyle name="Normal 7 7 4" xfId="2371" xr:uid="{DD1413F9-BFD7-4D66-8A83-B31CEB90AD53}"/>
    <cellStyle name="Normal 7 7 4 2" xfId="4331" xr:uid="{A6188644-5512-4A50-8FC6-23A0515A05F2}"/>
    <cellStyle name="Normal 7 7 4 3" xfId="3671" xr:uid="{BB04AFAD-0276-4E9B-ADD7-2CDBA8889DD3}"/>
    <cellStyle name="Normal 7 7 4 4" xfId="5162" xr:uid="{CC77CEA8-FC85-4A6F-A70A-40211297ADA5}"/>
    <cellStyle name="Normal 7 7 5" xfId="4332" xr:uid="{A6874DEF-1FF4-4182-8E6D-03AA3CBCA819}"/>
    <cellStyle name="Normal 7 7 5 2" xfId="5544" xr:uid="{85D817AF-5E2C-46A0-B3B0-875E660A80D9}"/>
    <cellStyle name="Normal 7 7 6" xfId="3826" xr:uid="{D33F82D1-7B95-48DA-8951-1F5F8876C656}"/>
    <cellStyle name="Normal 7 7 7" xfId="3312" xr:uid="{414D5C73-C8E1-4341-821D-9C2B108CA3B9}"/>
    <cellStyle name="Normal 7 7 8" xfId="3006" xr:uid="{D3E92ACD-C398-4C2A-BBB6-E94EAAE6C07D}"/>
    <cellStyle name="Normal 7 7 9" xfId="5020" xr:uid="{CD64A085-B39A-4D00-8C5E-5BB486EF56A3}"/>
    <cellStyle name="Normal 7 8" xfId="1150" xr:uid="{00000000-0005-0000-0000-00007E040000}"/>
    <cellStyle name="Normal 7 8 2" xfId="2372" xr:uid="{C1DC3D51-257D-4F97-8E66-2E4B49CCBCE6}"/>
    <cellStyle name="Normal 7 8 2 2" xfId="2373" xr:uid="{2932D9B9-F86C-4FC4-875C-02F98FE340CB}"/>
    <cellStyle name="Normal 7 8 2 2 2" xfId="4334" xr:uid="{4482F077-C0FE-46BB-9CB1-4137D02160E5}"/>
    <cellStyle name="Normal 7 8 2 2 3" xfId="5314" xr:uid="{11C26350-8546-4796-AB5F-6B0758F80CA2}"/>
    <cellStyle name="Normal 7 8 2 3" xfId="4335" xr:uid="{613A9A9A-09EF-400F-8C1A-4C8A17C30F23}"/>
    <cellStyle name="Normal 7 8 2 3 2" xfId="5545" xr:uid="{AD351F3F-3E65-4115-85F2-232DCD4EEBAF}"/>
    <cellStyle name="Normal 7 8 2 4" xfId="4333" xr:uid="{53A3021E-62FD-4B07-A896-D74844C59EEA}"/>
    <cellStyle name="Normal 7 8 2 5" xfId="3346" xr:uid="{F4C6240F-D771-454B-893B-ACA7000FC384}"/>
    <cellStyle name="Normal 7 8 2 6" xfId="3239" xr:uid="{91356B8D-6230-410B-B991-74A1F36824FF}"/>
    <cellStyle name="Normal 7 8 2 7" xfId="5041" xr:uid="{2B87E25D-2564-4551-B418-9FC2C69C2F4C}"/>
    <cellStyle name="Normal 7 8 3" xfId="2374" xr:uid="{E29CF866-9A9F-4E5F-BE57-BA78961C213E}"/>
    <cellStyle name="Normal 7 8 3 2" xfId="3675" xr:uid="{6BB2BC47-10CF-43F5-A32B-0EDDA9733794}"/>
    <cellStyle name="Normal 7 8 3 2 2" xfId="4337" xr:uid="{818B6EF5-BA29-4DCE-8102-A6DEDAB42A60}"/>
    <cellStyle name="Normal 7 8 3 2 3" xfId="5315" xr:uid="{587B3CAC-115D-4525-B0F9-9A5DA1F26DF4}"/>
    <cellStyle name="Normal 7 8 3 3" xfId="4338" xr:uid="{8CFC638B-A62A-4BB6-9388-668BBCD817CB}"/>
    <cellStyle name="Normal 7 8 3 3 2" xfId="5546" xr:uid="{7574A623-BC4E-4CCF-BAF5-2E0E64E229E8}"/>
    <cellStyle name="Normal 7 8 3 4" xfId="4336" xr:uid="{5DE8D1ED-BD30-4DB3-ABE2-4B41AFCB3E74}"/>
    <cellStyle name="Normal 7 8 3 5" xfId="3449" xr:uid="{58017BC3-8536-469D-88EF-13A1AD0C4663}"/>
    <cellStyle name="Normal 7 8 3 6" xfId="5163" xr:uid="{2AE48596-F678-49B8-B247-F7DD9EE4C0CF}"/>
    <cellStyle name="Normal 7 8 4" xfId="2375" xr:uid="{AA494A02-DC13-454C-8C78-1591E3EA8739}"/>
    <cellStyle name="Normal 7 8 4 2" xfId="4339" xr:uid="{42559135-584C-444E-BE75-65145F9CB04B}"/>
    <cellStyle name="Normal 7 8 4 3" xfId="5313" xr:uid="{4852A022-C9C5-46FC-835B-3EE4900ED2C0}"/>
    <cellStyle name="Normal 7 8 5" xfId="4340" xr:uid="{BCD420B0-B202-4B10-9281-8E78AC75F2B2}"/>
    <cellStyle name="Normal 7 8 5 2" xfId="5547" xr:uid="{3BD858CB-BBA7-465C-8947-22ADDB9B6EF2}"/>
    <cellStyle name="Normal 7 8 6" xfId="3827" xr:uid="{5B01DB91-A040-4037-AE50-F025D9EE1D73}"/>
    <cellStyle name="Normal 7 8 7" xfId="3286" xr:uid="{953F9997-C42D-4682-81C5-2A100F5B424C}"/>
    <cellStyle name="Normal 7 8 8" xfId="3040" xr:uid="{EAD6FAAF-704B-4B64-86E1-8C4F2FD728EC}"/>
    <cellStyle name="Normal 7 8 9" xfId="5021" xr:uid="{1DF39568-A569-4316-9370-D0706A026773}"/>
    <cellStyle name="Normal 7 9" xfId="1151" xr:uid="{00000000-0005-0000-0000-00007F040000}"/>
    <cellStyle name="Normal 7 9 2" xfId="2376" xr:uid="{E858EAAE-2143-46C7-8264-9BF4F5421E87}"/>
    <cellStyle name="Normal 7 9 2 2" xfId="2377" xr:uid="{965C55D8-C86C-4E72-B5B4-153B31C900CE}"/>
    <cellStyle name="Normal 7 9 2 2 2" xfId="4342" xr:uid="{5F93D9B4-A058-4F15-82DE-9B7A00569C10}"/>
    <cellStyle name="Normal 7 9 2 2 3" xfId="5316" xr:uid="{00F2F225-87DE-43EA-BDDA-1C053007B4CE}"/>
    <cellStyle name="Normal 7 9 2 3" xfId="4343" xr:uid="{C3E289C2-EBBA-44B9-8F44-421753EF8CAC}"/>
    <cellStyle name="Normal 7 9 2 3 2" xfId="5548" xr:uid="{EBA479EE-2D6E-46EB-813F-54C490C4C7CD}"/>
    <cellStyle name="Normal 7 9 2 4" xfId="4341" xr:uid="{12744D38-474F-430B-B310-5A39081742B2}"/>
    <cellStyle name="Normal 7 9 2 5" xfId="3432" xr:uid="{0B1FAD0D-E646-442D-9016-A7A4275294CE}"/>
    <cellStyle name="Normal 7 9 2 6" xfId="3240" xr:uid="{9F744085-2DAE-4B00-B3E4-FF3EB5FB833F}"/>
    <cellStyle name="Normal 7 9 2 7" xfId="5042" xr:uid="{84E886D6-6DDA-4D51-A07F-BA80346CC5B1}"/>
    <cellStyle name="Normal 7 9 3" xfId="2378" xr:uid="{D48B1B9A-21BD-43BA-8023-2C7EFDC2E730}"/>
    <cellStyle name="Normal 7 9 3 2" xfId="4344" xr:uid="{5EBD7F02-BC4D-41FF-83FC-72A2A5A0059B}"/>
    <cellStyle name="Normal 7 9 3 3" xfId="3676" xr:uid="{893C7626-90DE-4B2B-886F-73B2D4FC27DC}"/>
    <cellStyle name="Normal 7 9 3 4" xfId="5164" xr:uid="{1C47C67A-B4C7-4E52-B574-DB09EF1936C1}"/>
    <cellStyle name="Normal 7 9 4" xfId="2379" xr:uid="{E32D0C82-D7CC-45A5-A13E-359F040B4B89}"/>
    <cellStyle name="Normal 7 9 4 2" xfId="5549" xr:uid="{260872E9-7508-4D9A-9602-6248EB7CE356}"/>
    <cellStyle name="Normal 7 9 5" xfId="3828" xr:uid="{7434789E-EFE0-43C2-A649-1F5C27D8A9CC}"/>
    <cellStyle name="Normal 7 9 6" xfId="3269" xr:uid="{459AB865-6B51-4C71-AD15-8FA0B2388405}"/>
    <cellStyle name="Normal 7 9 7" xfId="3023" xr:uid="{EF8D59F8-7F91-45C6-A2EE-8ACCB9CCE771}"/>
    <cellStyle name="Normal 7 9 8" xfId="5022" xr:uid="{F13864BC-A48D-43CC-8375-132B7E961418}"/>
    <cellStyle name="Normal 8" xfId="1152" xr:uid="{00000000-0005-0000-0000-000080040000}"/>
    <cellStyle name="Normal 8 2" xfId="1153" xr:uid="{00000000-0005-0000-0000-000081040000}"/>
    <cellStyle name="Normal 8 2 2" xfId="1577" xr:uid="{00000000-0005-0000-0000-0000F6030000}"/>
    <cellStyle name="Normal 8 3" xfId="1154" xr:uid="{00000000-0005-0000-0000-000082040000}"/>
    <cellStyle name="Normal 8 4" xfId="1155" xr:uid="{00000000-0005-0000-0000-000083040000}"/>
    <cellStyle name="Normal 8 4 2" xfId="1576" xr:uid="{00000000-0005-0000-0000-0000F8030000}"/>
    <cellStyle name="Normal 9" xfId="1156" xr:uid="{00000000-0005-0000-0000-000084040000}"/>
    <cellStyle name="Normal 9 2" xfId="1157" xr:uid="{00000000-0005-0000-0000-000085040000}"/>
    <cellStyle name="Normal 9 3" xfId="1158" xr:uid="{00000000-0005-0000-0000-000086040000}"/>
    <cellStyle name="Normal 9 3 2" xfId="2380" xr:uid="{2005E8C1-FAD1-4123-81C2-2DAE8E5E2741}"/>
    <cellStyle name="Normal 9 3 2 2" xfId="2381" xr:uid="{D05EDDEF-BB79-420E-BAC3-3F7D9C847C6F}"/>
    <cellStyle name="Normal 9 3 2 2 2" xfId="4346" xr:uid="{813A5DC5-71AB-475E-BBF4-AA8CE5FF7116}"/>
    <cellStyle name="Normal 9 3 2 2 3" xfId="5318" xr:uid="{B0565975-588A-4DF8-84DC-35B0BFD95933}"/>
    <cellStyle name="Normal 9 3 2 3" xfId="4347" xr:uid="{490CB53E-AB5C-4F9A-B02F-23E1EFB7A032}"/>
    <cellStyle name="Normal 9 3 2 3 2" xfId="5550" xr:uid="{88C177C3-5DC7-47C9-8089-101083A620E6}"/>
    <cellStyle name="Normal 9 3 2 4" xfId="4345" xr:uid="{75467701-4299-4AC6-BB4B-6A2183869D48}"/>
    <cellStyle name="Normal 9 3 2 5" xfId="3348" xr:uid="{02122695-51DC-4467-8CC1-405DEE443A42}"/>
    <cellStyle name="Normal 9 3 2 6" xfId="3241" xr:uid="{B72DDC3A-A353-4B53-AC44-B5EF99ADB9D2}"/>
    <cellStyle name="Normal 9 3 2 7" xfId="5043" xr:uid="{2DCE9A63-C2F0-4B00-8ED6-2A4E4681AB49}"/>
    <cellStyle name="Normal 9 3 3" xfId="2382" xr:uid="{0C015ED4-5879-4883-A994-E802D34E10A4}"/>
    <cellStyle name="Normal 9 3 3 2" xfId="3677" xr:uid="{1D213416-DACD-4D8C-B2AA-CA4079D04116}"/>
    <cellStyle name="Normal 9 3 3 2 2" xfId="4349" xr:uid="{261CB46E-64B6-4BF6-82D6-F48224243669}"/>
    <cellStyle name="Normal 9 3 3 2 3" xfId="5319" xr:uid="{49A61E4D-A1E7-4CED-9759-97AC8ADE095D}"/>
    <cellStyle name="Normal 9 3 3 3" xfId="4350" xr:uid="{BB3A24C2-BD2C-4BA8-97C8-1B7984A2F9B5}"/>
    <cellStyle name="Normal 9 3 3 3 2" xfId="5551" xr:uid="{5B660479-4555-42C7-83A1-15457701724F}"/>
    <cellStyle name="Normal 9 3 3 4" xfId="4348" xr:uid="{4DF82957-7086-453F-88F7-302F3A5EF3EC}"/>
    <cellStyle name="Normal 9 3 3 5" xfId="3451" xr:uid="{B9A96A41-F01A-405A-9519-E7EB561DA9F3}"/>
    <cellStyle name="Normal 9 3 3 6" xfId="5165" xr:uid="{467A1FD4-DC3D-4136-A4E1-FA993FBA77BC}"/>
    <cellStyle name="Normal 9 3 4" xfId="2383" xr:uid="{D7E34195-FC91-4048-9D64-8F2185207B35}"/>
    <cellStyle name="Normal 9 3 4 2" xfId="4351" xr:uid="{C5A6CDD0-1A91-48F0-B52F-59626509547E}"/>
    <cellStyle name="Normal 9 3 4 3" xfId="5317" xr:uid="{8C284E27-9373-40E0-BA46-175F6AA7093B}"/>
    <cellStyle name="Normal 9 3 5" xfId="4352" xr:uid="{53FD45CE-848A-4FEB-B2A3-D29CF966D609}"/>
    <cellStyle name="Normal 9 3 5 2" xfId="5552" xr:uid="{11A07A6F-1720-4252-AA5F-0A642F847D2D}"/>
    <cellStyle name="Normal 9 3 6" xfId="3829" xr:uid="{7DD24C18-150B-4061-870D-668A64220232}"/>
    <cellStyle name="Normal 9 3 7" xfId="3288" xr:uid="{0A52A846-CEF8-479A-884F-C51E41FF929C}"/>
    <cellStyle name="Normal 9 3 8" xfId="3042" xr:uid="{0D1E977A-390B-4CCB-8ED2-F21CDACD9F75}"/>
    <cellStyle name="Normal 9 3 9" xfId="5024" xr:uid="{C81D2341-29DB-458D-B828-0CC1F18C1E63}"/>
    <cellStyle name="Normal 9 4" xfId="1159" xr:uid="{00000000-0005-0000-0000-000087040000}"/>
    <cellStyle name="Normal 9 4 2" xfId="1578" xr:uid="{00000000-0005-0000-0000-0000FC030000}"/>
    <cellStyle name="Normal 9 4 2 2" xfId="4354" xr:uid="{98F26C91-EB1A-4DA7-8F0D-F8D916776251}"/>
    <cellStyle name="Normal 9 4 2 3" xfId="5320" xr:uid="{99B70319-C8F7-40A7-A5E9-011467B7C849}"/>
    <cellStyle name="Normal 9 4 2 4" xfId="3678" xr:uid="{714CE9C7-4255-4EE3-9EB5-5EC8C0A65F62}"/>
    <cellStyle name="Normal 9 4 3" xfId="4355" xr:uid="{C7B46909-F0E0-4665-AF68-7EA3D7655933}"/>
    <cellStyle name="Normal 9 4 3 2" xfId="5553" xr:uid="{A5426F7C-C716-4CDE-BD58-B27B909A684D}"/>
    <cellStyle name="Normal 9 4 4" xfId="4353" xr:uid="{DE9BC394-24AF-4ABF-BF42-90A19CEA0A84}"/>
    <cellStyle name="Normal 9 4 5" xfId="3391" xr:uid="{AE3AB6B9-15F1-494B-B301-C89F76F34B58}"/>
    <cellStyle name="Normal 9 4 6" xfId="5023" xr:uid="{20323789-13D4-46C3-94A0-3FBC503C6E6E}"/>
    <cellStyle name="Normal 9 4 7" xfId="2384" xr:uid="{312546DA-9574-4579-AF4C-A399148E0587}"/>
    <cellStyle name="Normal 9 5" xfId="2982" xr:uid="{BF9B313D-2933-4ACE-BC5E-5A36E2DD0C10}"/>
    <cellStyle name="Normal 9 6" xfId="4716" xr:uid="{AC42B149-958C-4649-A3C7-B363BC661A5B}"/>
    <cellStyle name="Normal_98AFRCOU" xfId="1160" xr:uid="{00000000-0005-0000-0000-000088040000}"/>
    <cellStyle name="Note 2" xfId="1161" xr:uid="{00000000-0005-0000-0000-000089040000}"/>
    <cellStyle name="Note 2 2" xfId="1162" xr:uid="{00000000-0005-0000-0000-00008A040000}"/>
    <cellStyle name="Note 2 2 2" xfId="1579" xr:uid="{00000000-0005-0000-0000-0000FE030000}"/>
    <cellStyle name="Note 3" xfId="1163" xr:uid="{00000000-0005-0000-0000-00008B040000}"/>
    <cellStyle name="Note 3 2" xfId="1164" xr:uid="{00000000-0005-0000-0000-00008C040000}"/>
    <cellStyle name="Note 3 3" xfId="1165" xr:uid="{00000000-0005-0000-0000-00008D040000}"/>
    <cellStyle name="Note 3 3 2" xfId="1580" xr:uid="{00000000-0005-0000-0000-000001040000}"/>
    <cellStyle name="Note 4" xfId="1166" xr:uid="{00000000-0005-0000-0000-00008E040000}"/>
    <cellStyle name="Note 4 2" xfId="1581" xr:uid="{00000000-0005-0000-0000-000002040000}"/>
    <cellStyle name="Note 4 2 2" xfId="4357" xr:uid="{021F3FDF-3263-484A-AE11-C97AFD10E8DE}"/>
    <cellStyle name="Note 4 2 3" xfId="4356" xr:uid="{04DD1F03-3FE2-421D-8A16-6B21B0B1BFAD}"/>
    <cellStyle name="Note 4 2 4" xfId="4590" xr:uid="{BBFE5610-EBC6-430D-AF9A-D9B9E25C0BBD}"/>
    <cellStyle name="Note 4 2 4 2" xfId="5622" xr:uid="{127AB07E-4758-46D0-8EC5-D2211008B4FB}"/>
    <cellStyle name="Note 4 2 5" xfId="2386" xr:uid="{981117D2-6FDD-4AA2-9F8A-803240059909}"/>
    <cellStyle name="Note 4 3" xfId="2387" xr:uid="{9908F0DA-6AD3-4125-82E8-1DA9EA70AEBD}"/>
    <cellStyle name="Note 4 4" xfId="2894" xr:uid="{5F23B87F-BDC3-496A-B130-CEC96E76D317}"/>
    <cellStyle name="Note 4 4 2" xfId="4693" xr:uid="{AD203CFA-6601-4D4B-BD3C-D15162C0409E}"/>
    <cellStyle name="Note 4 5" xfId="2385" xr:uid="{DDEA71F2-DC5E-41E8-87B0-02BA5D19E043}"/>
    <cellStyle name="Output 2" xfId="1167" xr:uid="{00000000-0005-0000-0000-00008F040000}"/>
    <cellStyle name="Output 2 2" xfId="1168" xr:uid="{00000000-0005-0000-0000-000090040000}"/>
    <cellStyle name="Output 2 2 2" xfId="1582" xr:uid="{00000000-0005-0000-0000-000004040000}"/>
    <cellStyle name="Output 3" xfId="1169" xr:uid="{00000000-0005-0000-0000-000091040000}"/>
    <cellStyle name="Output 3 2" xfId="1170" xr:uid="{00000000-0005-0000-0000-000092040000}"/>
    <cellStyle name="Output 3 3" xfId="1171" xr:uid="{00000000-0005-0000-0000-000093040000}"/>
    <cellStyle name="Output 3 3 2" xfId="1583" xr:uid="{00000000-0005-0000-0000-000007040000}"/>
    <cellStyle name="Output 4" xfId="1172" xr:uid="{00000000-0005-0000-0000-000094040000}"/>
    <cellStyle name="Output 4 2" xfId="1584" xr:uid="{00000000-0005-0000-0000-000008040000}"/>
    <cellStyle name="Percent 2" xfId="1173" xr:uid="{00000000-0005-0000-0000-000095040000}"/>
    <cellStyle name="Percent 2 2" xfId="1174" xr:uid="{00000000-0005-0000-0000-000096040000}"/>
    <cellStyle name="Percent 2 2 2" xfId="1175" xr:uid="{00000000-0005-0000-0000-000097040000}"/>
    <cellStyle name="Percent 2 2 3" xfId="1176" xr:uid="{00000000-0005-0000-0000-000098040000}"/>
    <cellStyle name="Percent 2 2 3 2" xfId="1586" xr:uid="{00000000-0005-0000-0000-00000C040000}"/>
    <cellStyle name="Percent 2 3" xfId="1177" xr:uid="{00000000-0005-0000-0000-000099040000}"/>
    <cellStyle name="Percent 2 4" xfId="1178" xr:uid="{00000000-0005-0000-0000-00009A040000}"/>
    <cellStyle name="Percent 2 4 2" xfId="1585" xr:uid="{00000000-0005-0000-0000-00000E040000}"/>
    <cellStyle name="Percent 3" xfId="1179" xr:uid="{00000000-0005-0000-0000-00009B040000}"/>
    <cellStyle name="Percent 3 2" xfId="1180" xr:uid="{00000000-0005-0000-0000-00009C040000}"/>
    <cellStyle name="Percent 3 2 2" xfId="1588" xr:uid="{00000000-0005-0000-0000-000010040000}"/>
    <cellStyle name="Percent 3 2 3" xfId="2861" xr:uid="{4D4BED06-B3BC-4607-9796-EA2B60A0CAAB}"/>
    <cellStyle name="Percent 3 3" xfId="1181" xr:uid="{00000000-0005-0000-0000-00009D040000}"/>
    <cellStyle name="Percent 3 3 2" xfId="1587" xr:uid="{00000000-0005-0000-0000-000011040000}"/>
    <cellStyle name="Percent 3 3 3" xfId="2862" xr:uid="{E6E52490-5AE7-497D-828E-5BD5D53C7D2D}"/>
    <cellStyle name="Percent 3 4" xfId="1246" xr:uid="{00000000-0005-0000-0000-00000F040000}"/>
    <cellStyle name="Percent 3 4 2" xfId="2860" xr:uid="{92B83B07-7DE3-4476-8637-1ECB49D50A44}"/>
    <cellStyle name="Percent 4" xfId="2388" xr:uid="{D815AC0E-4FE3-415F-8F16-1D2DBFAED927}"/>
    <cellStyle name="Percent 4 2" xfId="2864" xr:uid="{E5CA80AF-F24A-4D84-8B27-D5E1F2387448}"/>
    <cellStyle name="Percent 4 3" xfId="2865" xr:uid="{61A1320F-8EDE-445B-8F18-3F7526A66C86}"/>
    <cellStyle name="Percent 4 4" xfId="2863" xr:uid="{29C3C49B-53AF-4CFA-A606-F7706EEE7B13}"/>
    <cellStyle name="Sheet Title" xfId="1182" xr:uid="{00000000-0005-0000-0000-00009E040000}"/>
    <cellStyle name="Sheet Title 2" xfId="1183" xr:uid="{00000000-0005-0000-0000-00009F040000}"/>
    <cellStyle name="Sheet Title 2 2" xfId="1589" xr:uid="{00000000-0005-0000-0000-000013040000}"/>
    <cellStyle name="Style 1" xfId="1184" xr:uid="{00000000-0005-0000-0000-0000A0040000}"/>
    <cellStyle name="Style 1 2" xfId="1185" xr:uid="{00000000-0005-0000-0000-0000A1040000}"/>
    <cellStyle name="Style 1 2 2" xfId="1186" xr:uid="{00000000-0005-0000-0000-0000A2040000}"/>
    <cellStyle name="Style 1 2 2 2" xfId="1591" xr:uid="{00000000-0005-0000-0000-000016040000}"/>
    <cellStyle name="Style 1 2 2 3" xfId="2867" xr:uid="{7859FBAA-0720-4CF8-8E93-9A972A32CBAC}"/>
    <cellStyle name="Style 1 2 3" xfId="1187" xr:uid="{00000000-0005-0000-0000-0000A3040000}"/>
    <cellStyle name="Style 1 2 3 2" xfId="1590" xr:uid="{00000000-0005-0000-0000-000017040000}"/>
    <cellStyle name="Style 1 2 3 3" xfId="2868" xr:uid="{ABA76566-4C49-4303-8B7C-C0487C319282}"/>
    <cellStyle name="Style 1 2 4" xfId="1212" xr:uid="{00000000-0005-0000-0000-000015040000}"/>
    <cellStyle name="Style 1 2 4 2" xfId="2866" xr:uid="{A6165D46-3166-4D37-9386-C38412CFCABB}"/>
    <cellStyle name="Style 1 3" xfId="1188" xr:uid="{00000000-0005-0000-0000-0000A4040000}"/>
    <cellStyle name="Style 1 4" xfId="1202" xr:uid="{00000000-0005-0000-0000-000014040000}"/>
    <cellStyle name="Style 1 4 2" xfId="2869" xr:uid="{E5F820A8-7A9F-4340-A730-CAA5D874D58F}"/>
    <cellStyle name="Title 2" xfId="1189" xr:uid="{00000000-0005-0000-0000-0000A5040000}"/>
    <cellStyle name="Title 2 2" xfId="1592" xr:uid="{00000000-0005-0000-0000-000019040000}"/>
    <cellStyle name="Total 2" xfId="1190" xr:uid="{00000000-0005-0000-0000-0000A6040000}"/>
    <cellStyle name="Total 2 2" xfId="1191" xr:uid="{00000000-0005-0000-0000-0000A7040000}"/>
    <cellStyle name="Total 2 2 2" xfId="1593" xr:uid="{00000000-0005-0000-0000-00001B040000}"/>
    <cellStyle name="Total 3" xfId="1192" xr:uid="{00000000-0005-0000-0000-0000A8040000}"/>
    <cellStyle name="Total 3 2" xfId="1193" xr:uid="{00000000-0005-0000-0000-0000A9040000}"/>
    <cellStyle name="Total 3 3" xfId="1194" xr:uid="{00000000-0005-0000-0000-0000AA040000}"/>
    <cellStyle name="Total 3 3 2" xfId="1594" xr:uid="{00000000-0005-0000-0000-00001E040000}"/>
    <cellStyle name="Total 4" xfId="1195" xr:uid="{00000000-0005-0000-0000-0000AB040000}"/>
    <cellStyle name="Total 4 2" xfId="1595" xr:uid="{00000000-0005-0000-0000-00001F040000}"/>
    <cellStyle name="Warning Text 2" xfId="1196" xr:uid="{00000000-0005-0000-0000-0000AC040000}"/>
    <cellStyle name="Warning Text 2 2" xfId="1197" xr:uid="{00000000-0005-0000-0000-0000AD040000}"/>
    <cellStyle name="Warning Text 2 2 2" xfId="1596" xr:uid="{00000000-0005-0000-0000-000021040000}"/>
    <cellStyle name="Warning Text 3" xfId="1198" xr:uid="{00000000-0005-0000-0000-0000AE040000}"/>
    <cellStyle name="Warning Text 3 2" xfId="1199" xr:uid="{00000000-0005-0000-0000-0000AF040000}"/>
    <cellStyle name="Warning Text 3 3" xfId="1200" xr:uid="{00000000-0005-0000-0000-0000B0040000}"/>
    <cellStyle name="Warning Text 3 3 2" xfId="1597" xr:uid="{00000000-0005-0000-0000-000024040000}"/>
    <cellStyle name="Warning Text 4" xfId="1201" xr:uid="{00000000-0005-0000-0000-0000B1040000}"/>
    <cellStyle name="Warning Text 4 2" xfId="1598" xr:uid="{00000000-0005-0000-0000-000025040000}"/>
  </cellStyles>
  <dxfs count="13">
    <dxf>
      <fill>
        <patternFill>
          <bgColor rgb="FF66FFFF"/>
        </patternFill>
      </fill>
    </dxf>
    <dxf>
      <font>
        <color auto="1"/>
      </font>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rgb="FF00FFFF"/>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2" defaultTableStyle="TableStyleMedium9" defaultPivotStyle="PivotStyleLight16">
    <tableStyle name="Table Style 1" pivot="0" count="0" xr9:uid="{00000000-0011-0000-FFFF-FFFF00000000}"/>
    <tableStyle name="Table Style 2" pivot="0" count="0" xr9:uid="{00000000-0011-0000-FFFF-FFFF01000000}"/>
  </tableStyles>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zalaj\LoGics%20project\Copy%20of%20newaudit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iew Sheet"/>
      <sheetName val="Database"/>
    </sheetNames>
    <sheetDataSet>
      <sheetData sheetId="0"/>
      <sheetData sheetId="1">
        <row r="3">
          <cell r="AC3">
            <v>4</v>
          </cell>
          <cell r="AD3">
            <v>28</v>
          </cell>
          <cell r="AE3" t="str">
            <v>GF</v>
          </cell>
          <cell r="AF3" t="str">
            <v>2</v>
          </cell>
          <cell r="AH3" t="str">
            <v>+2314345-851911</v>
          </cell>
          <cell r="AI3">
            <v>1462434</v>
          </cell>
          <cell r="AN3">
            <v>1462434</v>
          </cell>
          <cell r="AO3" t="str">
            <v>+2314345-851911</v>
          </cell>
          <cell r="BF3" t="str">
            <v>N</v>
          </cell>
          <cell r="BG3" t="str">
            <v>Alexander County</v>
          </cell>
          <cell r="BH3" t="str">
            <v>MARTIN STARNES &amp; ASSOCIATES CPAs  730 13TH AVE DRIVE SOUTHEAST  , HICKORY, NC 28602</v>
          </cell>
          <cell r="BI3" t="str">
            <v>22-Oct-10</v>
          </cell>
          <cell r="BJ3" t="str">
            <v>U</v>
          </cell>
          <cell r="BM3" t="str">
            <v>5444484</v>
          </cell>
          <cell r="BW3" t="str">
            <v>19.07</v>
          </cell>
          <cell r="BX3" t="str">
            <v>19.07</v>
          </cell>
          <cell r="CF3" t="str">
            <v>.76</v>
          </cell>
          <cell r="CG3" t="str">
            <v>-722391</v>
          </cell>
          <cell r="CT3" t="str">
            <v>2.66</v>
          </cell>
          <cell r="CU3" t="str">
            <v>1249377</v>
          </cell>
          <cell r="CY3" t="str">
            <v>0</v>
          </cell>
          <cell r="CZ3" t="str">
            <v>0</v>
          </cell>
          <cell r="DE3" t="str">
            <v xml:space="preserve"> SOLID WASTE WATER/SEWER</v>
          </cell>
          <cell r="DI3" t="str">
            <v xml:space="preserve"> 911- CAPITAL OUTLAY-</v>
          </cell>
          <cell r="DX3" t="str">
            <v>CANADY</v>
          </cell>
          <cell r="DY3" t="str">
            <v>02-NOV-10</v>
          </cell>
          <cell r="DZ3" t="str">
            <v>BURKE2</v>
          </cell>
          <cell r="EA3" t="str">
            <v>02-NOV-10</v>
          </cell>
          <cell r="EB3" t="str">
            <v>BURKE2</v>
          </cell>
          <cell r="EC3" t="str">
            <v>05-NOV-10</v>
          </cell>
          <cell r="ED3" t="str">
            <v>2010</v>
          </cell>
          <cell r="EE3" t="str">
            <v>30-Jun-10</v>
          </cell>
          <cell r="EF3" t="str">
            <v>01</v>
          </cell>
          <cell r="EG3" t="str">
            <v>SZALAJ</v>
          </cell>
        </row>
        <row r="4">
          <cell r="AC4">
            <v>5</v>
          </cell>
          <cell r="AD4">
            <v>29</v>
          </cell>
          <cell r="AE4" t="str">
            <v>GF</v>
          </cell>
          <cell r="AF4" t="str">
            <v>2</v>
          </cell>
          <cell r="AH4" t="str">
            <v>+116754+10100</v>
          </cell>
          <cell r="AI4">
            <v>126854</v>
          </cell>
          <cell r="AN4">
            <v>126854</v>
          </cell>
          <cell r="AO4" t="str">
            <v>+116754+10100</v>
          </cell>
        </row>
        <row r="5">
          <cell r="AC5">
            <v>6</v>
          </cell>
          <cell r="AD5">
            <v>34</v>
          </cell>
          <cell r="AE5" t="str">
            <v>GF</v>
          </cell>
          <cell r="AF5" t="str">
            <v>2</v>
          </cell>
        </row>
        <row r="6">
          <cell r="AC6">
            <v>7</v>
          </cell>
          <cell r="AD6">
            <v>35</v>
          </cell>
          <cell r="AE6" t="str">
            <v>GF</v>
          </cell>
          <cell r="AF6" t="str">
            <v>2</v>
          </cell>
        </row>
        <row r="7">
          <cell r="AC7">
            <v>8</v>
          </cell>
          <cell r="AD7">
            <v>46</v>
          </cell>
          <cell r="AE7" t="str">
            <v>GF</v>
          </cell>
          <cell r="AF7" t="str">
            <v>1</v>
          </cell>
          <cell r="AH7" t="str">
            <v>n</v>
          </cell>
          <cell r="AO7" t="str">
            <v>n</v>
          </cell>
        </row>
        <row r="8">
          <cell r="AC8">
            <v>9</v>
          </cell>
          <cell r="AD8">
            <v>32</v>
          </cell>
          <cell r="AE8" t="str">
            <v>GF</v>
          </cell>
          <cell r="AF8" t="str">
            <v>2</v>
          </cell>
          <cell r="AH8" t="str">
            <v>+7576459</v>
          </cell>
          <cell r="AI8">
            <v>7576459</v>
          </cell>
          <cell r="AN8">
            <v>7576459</v>
          </cell>
          <cell r="AO8" t="str">
            <v>+7576459</v>
          </cell>
        </row>
        <row r="9">
          <cell r="AC9">
            <v>10</v>
          </cell>
          <cell r="AD9">
            <v>33</v>
          </cell>
          <cell r="AE9" t="str">
            <v>GF</v>
          </cell>
          <cell r="AF9" t="str">
            <v>2</v>
          </cell>
          <cell r="AH9" t="str">
            <v>+2131976</v>
          </cell>
          <cell r="AI9">
            <v>2131976</v>
          </cell>
          <cell r="AN9">
            <v>2131976</v>
          </cell>
          <cell r="AO9" t="str">
            <v>+2131976</v>
          </cell>
        </row>
        <row r="10">
          <cell r="AC10">
            <v>12</v>
          </cell>
          <cell r="AD10">
            <v>49</v>
          </cell>
          <cell r="AE10" t="str">
            <v>EFO</v>
          </cell>
          <cell r="AF10" t="str">
            <v>2</v>
          </cell>
          <cell r="AH10" t="str">
            <v>+2252598</v>
          </cell>
          <cell r="AI10">
            <v>2252598</v>
          </cell>
          <cell r="AN10">
            <v>2252598</v>
          </cell>
          <cell r="AO10" t="str">
            <v>+2252598</v>
          </cell>
        </row>
        <row r="11">
          <cell r="AC11">
            <v>13</v>
          </cell>
          <cell r="AD11">
            <v>50</v>
          </cell>
          <cell r="AE11" t="str">
            <v>EFO</v>
          </cell>
          <cell r="AF11" t="str">
            <v>2</v>
          </cell>
          <cell r="AH11" t="str">
            <v>+2252598</v>
          </cell>
          <cell r="AI11">
            <v>2252598</v>
          </cell>
          <cell r="AN11">
            <v>2252598</v>
          </cell>
          <cell r="AO11" t="str">
            <v>+2252598</v>
          </cell>
        </row>
        <row r="12">
          <cell r="AC12">
            <v>14</v>
          </cell>
          <cell r="AD12">
            <v>51</v>
          </cell>
          <cell r="AE12" t="str">
            <v>EFO</v>
          </cell>
          <cell r="AF12" t="str">
            <v>2</v>
          </cell>
          <cell r="AH12" t="str">
            <v>+2981389-6400</v>
          </cell>
          <cell r="AI12">
            <v>2974989</v>
          </cell>
          <cell r="AN12">
            <v>2974989</v>
          </cell>
          <cell r="AO12" t="str">
            <v>+2981389-6400</v>
          </cell>
        </row>
        <row r="13">
          <cell r="AC13">
            <v>16</v>
          </cell>
          <cell r="AD13">
            <v>36</v>
          </cell>
          <cell r="AE13" t="str">
            <v>GF</v>
          </cell>
          <cell r="AF13" t="str">
            <v>2</v>
          </cell>
          <cell r="AH13" t="str">
            <v>+28657168</v>
          </cell>
          <cell r="AI13">
            <v>28657168</v>
          </cell>
          <cell r="AN13">
            <v>28657168</v>
          </cell>
          <cell r="AO13" t="str">
            <v>+28657168</v>
          </cell>
        </row>
        <row r="14">
          <cell r="AC14">
            <v>17</v>
          </cell>
          <cell r="AD14">
            <v>40</v>
          </cell>
          <cell r="AE14" t="str">
            <v>GF</v>
          </cell>
          <cell r="AF14" t="str">
            <v>2</v>
          </cell>
          <cell r="AH14" t="str">
            <v>+1422967</v>
          </cell>
          <cell r="AI14">
            <v>1422967</v>
          </cell>
          <cell r="AN14">
            <v>1422967</v>
          </cell>
          <cell r="AO14" t="str">
            <v>+1422967</v>
          </cell>
        </row>
        <row r="15">
          <cell r="AC15">
            <v>19</v>
          </cell>
          <cell r="AD15">
            <v>38</v>
          </cell>
          <cell r="AE15" t="str">
            <v>GF</v>
          </cell>
          <cell r="AF15" t="str">
            <v>2</v>
          </cell>
          <cell r="AH15" t="str">
            <v>+28022648</v>
          </cell>
          <cell r="AI15">
            <v>28022648</v>
          </cell>
          <cell r="AN15">
            <v>28022648</v>
          </cell>
          <cell r="AO15" t="str">
            <v>+28022648</v>
          </cell>
        </row>
        <row r="16">
          <cell r="AC16">
            <v>20</v>
          </cell>
          <cell r="AD16">
            <v>41</v>
          </cell>
          <cell r="AE16" t="str">
            <v>GF</v>
          </cell>
          <cell r="AF16" t="str">
            <v>2</v>
          </cell>
          <cell r="AH16" t="str">
            <v>+525429</v>
          </cell>
          <cell r="AI16">
            <v>525429</v>
          </cell>
          <cell r="AN16">
            <v>525429</v>
          </cell>
          <cell r="AO16" t="str">
            <v>+525429</v>
          </cell>
        </row>
        <row r="17">
          <cell r="AC17">
            <v>21</v>
          </cell>
          <cell r="AD17">
            <v>43</v>
          </cell>
          <cell r="AE17" t="str">
            <v>GF</v>
          </cell>
          <cell r="AF17" t="str">
            <v>2</v>
          </cell>
          <cell r="AH17" t="str">
            <v>+0</v>
          </cell>
          <cell r="AI17">
            <v>0</v>
          </cell>
          <cell r="AN17">
            <v>0</v>
          </cell>
          <cell r="AO17" t="str">
            <v>+0</v>
          </cell>
        </row>
        <row r="18">
          <cell r="AC18">
            <v>22</v>
          </cell>
          <cell r="AD18">
            <v>42</v>
          </cell>
          <cell r="AE18" t="str">
            <v>GF</v>
          </cell>
          <cell r="AF18" t="str">
            <v>2</v>
          </cell>
        </row>
        <row r="19">
          <cell r="AC19">
            <v>23</v>
          </cell>
          <cell r="AD19">
            <v>44</v>
          </cell>
          <cell r="AE19" t="str">
            <v>GF</v>
          </cell>
          <cell r="AF19" t="str">
            <v>2</v>
          </cell>
          <cell r="AH19" t="str">
            <v>+1532058</v>
          </cell>
          <cell r="AI19">
            <v>1532058</v>
          </cell>
          <cell r="AN19">
            <v>1532058</v>
          </cell>
          <cell r="AO19" t="str">
            <v>+1532058</v>
          </cell>
        </row>
        <row r="20">
          <cell r="AC20">
            <v>31</v>
          </cell>
          <cell r="AD20">
            <v>67</v>
          </cell>
          <cell r="AE20" t="str">
            <v>EFO</v>
          </cell>
          <cell r="AF20" t="str">
            <v>2</v>
          </cell>
          <cell r="AH20" t="str">
            <v>+924370</v>
          </cell>
          <cell r="AI20">
            <v>924370</v>
          </cell>
          <cell r="AN20">
            <v>924370</v>
          </cell>
          <cell r="AO20" t="str">
            <v>+924370</v>
          </cell>
        </row>
        <row r="21">
          <cell r="AC21">
            <v>42</v>
          </cell>
          <cell r="AD21">
            <v>127</v>
          </cell>
          <cell r="AE21" t="str">
            <v>NF</v>
          </cell>
          <cell r="AF21" t="str">
            <v>1</v>
          </cell>
          <cell r="AH21" t="str">
            <v>n</v>
          </cell>
          <cell r="AO21" t="str">
            <v>n</v>
          </cell>
        </row>
        <row r="22">
          <cell r="AC22">
            <v>43</v>
          </cell>
          <cell r="AD22">
            <v>54</v>
          </cell>
          <cell r="AE22" t="str">
            <v>EFWS</v>
          </cell>
          <cell r="AF22" t="str">
            <v>2</v>
          </cell>
          <cell r="AH22" t="str">
            <v>+1440246+562153</v>
          </cell>
          <cell r="AI22">
            <v>2002399</v>
          </cell>
          <cell r="AN22">
            <v>2002399</v>
          </cell>
          <cell r="AO22" t="str">
            <v>+1440246+562153</v>
          </cell>
        </row>
        <row r="23">
          <cell r="AC23">
            <v>44</v>
          </cell>
          <cell r="AD23">
            <v>55</v>
          </cell>
          <cell r="AE23" t="str">
            <v>EFWS</v>
          </cell>
          <cell r="AF23" t="str">
            <v>2</v>
          </cell>
          <cell r="AH23" t="str">
            <v>+562153+1440246</v>
          </cell>
          <cell r="AI23">
            <v>2002399</v>
          </cell>
          <cell r="AN23">
            <v>2002399</v>
          </cell>
          <cell r="AO23" t="str">
            <v>+562153+1440246</v>
          </cell>
        </row>
        <row r="24">
          <cell r="AC24">
            <v>45</v>
          </cell>
          <cell r="AD24">
            <v>57</v>
          </cell>
          <cell r="AE24" t="str">
            <v>EFWS</v>
          </cell>
          <cell r="AF24" t="str">
            <v>2</v>
          </cell>
          <cell r="AH24" t="str">
            <v>+563977+189354-309</v>
          </cell>
          <cell r="AI24">
            <v>753022</v>
          </cell>
          <cell r="AN24">
            <v>753022</v>
          </cell>
          <cell r="AO24" t="str">
            <v>+563977+189354-309</v>
          </cell>
        </row>
        <row r="25">
          <cell r="AC25">
            <v>49</v>
          </cell>
          <cell r="AD25">
            <v>70</v>
          </cell>
          <cell r="AE25" t="str">
            <v>EFWS</v>
          </cell>
          <cell r="AF25" t="str">
            <v>2</v>
          </cell>
          <cell r="AH25" t="str">
            <v>+250464+93188</v>
          </cell>
          <cell r="AI25">
            <v>343652</v>
          </cell>
          <cell r="AN25">
            <v>343652</v>
          </cell>
          <cell r="AO25" t="str">
            <v>+250464+93188</v>
          </cell>
        </row>
        <row r="26">
          <cell r="AC26">
            <v>50</v>
          </cell>
          <cell r="AD26">
            <v>78</v>
          </cell>
          <cell r="AE26" t="str">
            <v>EFWS</v>
          </cell>
          <cell r="AF26" t="str">
            <v>2</v>
          </cell>
          <cell r="AH26" t="str">
            <v>+7451707+192125</v>
          </cell>
          <cell r="AI26">
            <v>7643832</v>
          </cell>
          <cell r="AN26">
            <v>7643832</v>
          </cell>
          <cell r="AO26" t="str">
            <v>+7451707+192125</v>
          </cell>
        </row>
        <row r="27">
          <cell r="AC27">
            <v>51</v>
          </cell>
          <cell r="AD27">
            <v>86</v>
          </cell>
          <cell r="AE27" t="str">
            <v>EFWS</v>
          </cell>
          <cell r="AF27" t="str">
            <v>2</v>
          </cell>
          <cell r="AH27" t="str">
            <v>+229612+334956</v>
          </cell>
          <cell r="AI27">
            <v>564568</v>
          </cell>
          <cell r="AN27">
            <v>564568</v>
          </cell>
          <cell r="AO27" t="str">
            <v>+229612+334956</v>
          </cell>
        </row>
        <row r="28">
          <cell r="AC28">
            <v>56</v>
          </cell>
          <cell r="AD28">
            <v>125</v>
          </cell>
          <cell r="AE28" t="str">
            <v>NF</v>
          </cell>
          <cell r="AF28" t="str">
            <v>1</v>
          </cell>
          <cell r="AH28" t="str">
            <v>n</v>
          </cell>
          <cell r="AO28" t="str">
            <v>n</v>
          </cell>
        </row>
        <row r="29">
          <cell r="AC29">
            <v>57</v>
          </cell>
          <cell r="AD29">
            <v>124</v>
          </cell>
          <cell r="AE29" t="str">
            <v>NF</v>
          </cell>
          <cell r="AF29" t="str">
            <v>1</v>
          </cell>
          <cell r="AH29" t="str">
            <v>Y</v>
          </cell>
          <cell r="AJ29" t="str">
            <v>very concerned about solid waste and landfill closure - landfill sceduled to cl</v>
          </cell>
          <cell r="AO29" t="str">
            <v>Y</v>
          </cell>
        </row>
        <row r="30">
          <cell r="AC30">
            <v>58</v>
          </cell>
          <cell r="AD30">
            <v>123</v>
          </cell>
          <cell r="AE30" t="str">
            <v>GF</v>
          </cell>
          <cell r="AF30" t="str">
            <v>1</v>
          </cell>
          <cell r="AH30" t="str">
            <v>n</v>
          </cell>
          <cell r="AO30" t="str">
            <v>n</v>
          </cell>
        </row>
        <row r="31">
          <cell r="AC31">
            <v>59</v>
          </cell>
          <cell r="AD31">
            <v>122</v>
          </cell>
          <cell r="AE31" t="str">
            <v>GF</v>
          </cell>
          <cell r="AF31" t="str">
            <v>1</v>
          </cell>
          <cell r="AH31" t="str">
            <v>n</v>
          </cell>
          <cell r="AJ31" t="str">
            <v>Agency BS should be before notes</v>
          </cell>
          <cell r="AO31" t="str">
            <v>n</v>
          </cell>
        </row>
        <row r="32">
          <cell r="AC32">
            <v>61</v>
          </cell>
          <cell r="AD32">
            <v>115</v>
          </cell>
          <cell r="AE32" t="str">
            <v>NF</v>
          </cell>
          <cell r="AF32" t="str">
            <v>2</v>
          </cell>
          <cell r="AH32" t="str">
            <v>+96.02</v>
          </cell>
          <cell r="AI32">
            <v>96.02</v>
          </cell>
          <cell r="AN32">
            <v>96.02</v>
          </cell>
          <cell r="AO32" t="str">
            <v>+96.02</v>
          </cell>
        </row>
        <row r="33">
          <cell r="AC33">
            <v>63</v>
          </cell>
          <cell r="AD33">
            <v>119</v>
          </cell>
          <cell r="AE33" t="str">
            <v>NF</v>
          </cell>
          <cell r="AF33" t="str">
            <v>1</v>
          </cell>
          <cell r="AH33" t="str">
            <v>n</v>
          </cell>
          <cell r="AO33" t="str">
            <v>n</v>
          </cell>
        </row>
        <row r="34">
          <cell r="AC34">
            <v>64</v>
          </cell>
          <cell r="AD34">
            <v>120</v>
          </cell>
          <cell r="AE34" t="str">
            <v>NF</v>
          </cell>
          <cell r="AF34" t="str">
            <v>1</v>
          </cell>
          <cell r="AH34" t="str">
            <v>n</v>
          </cell>
          <cell r="AO34" t="str">
            <v>n</v>
          </cell>
        </row>
        <row r="35">
          <cell r="AC35">
            <v>65</v>
          </cell>
          <cell r="AD35">
            <v>121</v>
          </cell>
          <cell r="AE35" t="str">
            <v>NF</v>
          </cell>
          <cell r="AF35" t="str">
            <v>1</v>
          </cell>
          <cell r="AH35" t="str">
            <v>n</v>
          </cell>
          <cell r="AO35" t="str">
            <v>n</v>
          </cell>
        </row>
        <row r="36">
          <cell r="AC36">
            <v>66</v>
          </cell>
          <cell r="AD36">
            <v>118</v>
          </cell>
          <cell r="AE36" t="str">
            <v>NF</v>
          </cell>
          <cell r="AF36" t="str">
            <v>1</v>
          </cell>
          <cell r="AH36" t="str">
            <v>0</v>
          </cell>
          <cell r="AO36" t="str">
            <v>0</v>
          </cell>
        </row>
        <row r="37">
          <cell r="AC37">
            <v>67</v>
          </cell>
          <cell r="AD37">
            <v>129</v>
          </cell>
          <cell r="AE37" t="str">
            <v>NF</v>
          </cell>
          <cell r="AF37" t="str">
            <v>1</v>
          </cell>
          <cell r="AH37" t="str">
            <v>n</v>
          </cell>
          <cell r="AJ37" t="str">
            <v>Agency BS and landfill</v>
          </cell>
          <cell r="AO37" t="str">
            <v>n</v>
          </cell>
        </row>
        <row r="38">
          <cell r="AC38">
            <v>68</v>
          </cell>
          <cell r="AD38">
            <v>128</v>
          </cell>
          <cell r="AE38" t="str">
            <v>NF</v>
          </cell>
          <cell r="AF38" t="str">
            <v>1</v>
          </cell>
          <cell r="AH38" t="str">
            <v>y</v>
          </cell>
          <cell r="AO38" t="str">
            <v>y</v>
          </cell>
        </row>
        <row r="39">
          <cell r="AC39">
            <v>71</v>
          </cell>
          <cell r="AD39">
            <v>130</v>
          </cell>
          <cell r="AE39" t="str">
            <v>NF</v>
          </cell>
          <cell r="AF39" t="str">
            <v>1</v>
          </cell>
          <cell r="AH39" t="str">
            <v>N</v>
          </cell>
          <cell r="AO39" t="str">
            <v>N</v>
          </cell>
        </row>
        <row r="40">
          <cell r="AC40">
            <v>79</v>
          </cell>
          <cell r="AD40">
            <v>62</v>
          </cell>
          <cell r="AE40" t="str">
            <v>EFWS</v>
          </cell>
          <cell r="AF40" t="str">
            <v>1</v>
          </cell>
          <cell r="AH40" t="str">
            <v>n</v>
          </cell>
          <cell r="AO40" t="str">
            <v>n</v>
          </cell>
        </row>
        <row r="41">
          <cell r="AC41">
            <v>80</v>
          </cell>
          <cell r="AD41">
            <v>52</v>
          </cell>
          <cell r="AE41" t="str">
            <v>EFWS</v>
          </cell>
          <cell r="AF41" t="str">
            <v>2</v>
          </cell>
          <cell r="AH41" t="str">
            <v>+1161540+463875</v>
          </cell>
          <cell r="AI41">
            <v>1625415</v>
          </cell>
          <cell r="AN41">
            <v>1625415</v>
          </cell>
          <cell r="AO41" t="str">
            <v>+1161540+463875</v>
          </cell>
        </row>
        <row r="42">
          <cell r="AC42">
            <v>81</v>
          </cell>
          <cell r="AD42">
            <v>53</v>
          </cell>
          <cell r="AE42" t="str">
            <v>EFWS</v>
          </cell>
          <cell r="AF42" t="str">
            <v>2</v>
          </cell>
          <cell r="AH42" t="str">
            <v>+142450+98278</v>
          </cell>
          <cell r="AI42">
            <v>240728</v>
          </cell>
          <cell r="AN42">
            <v>240728</v>
          </cell>
          <cell r="AO42" t="str">
            <v>+142450+98278</v>
          </cell>
        </row>
        <row r="43">
          <cell r="AC43">
            <v>82</v>
          </cell>
          <cell r="AD43">
            <v>103</v>
          </cell>
          <cell r="AE43" t="str">
            <v>EFWS</v>
          </cell>
          <cell r="AF43" t="str">
            <v>2</v>
          </cell>
          <cell r="AH43" t="str">
            <v>+1305696+3519615</v>
          </cell>
          <cell r="AI43">
            <v>4825311</v>
          </cell>
          <cell r="AN43">
            <v>4825311</v>
          </cell>
          <cell r="AO43" t="str">
            <v>+1305696+3519615</v>
          </cell>
        </row>
        <row r="44">
          <cell r="AC44">
            <v>83</v>
          </cell>
          <cell r="AD44">
            <v>61</v>
          </cell>
          <cell r="AE44" t="str">
            <v>EFWS</v>
          </cell>
          <cell r="AF44" t="str">
            <v>2</v>
          </cell>
          <cell r="AH44" t="str">
            <v>+8492177+1055841</v>
          </cell>
          <cell r="AI44">
            <v>9548018</v>
          </cell>
          <cell r="AN44">
            <v>9548018</v>
          </cell>
          <cell r="AO44" t="str">
            <v>+8492177+1055841</v>
          </cell>
        </row>
        <row r="45">
          <cell r="AC45">
            <v>84</v>
          </cell>
          <cell r="AD45">
            <v>69</v>
          </cell>
          <cell r="AE45" t="str">
            <v>EFWS</v>
          </cell>
          <cell r="AF45" t="str">
            <v>2</v>
          </cell>
          <cell r="AH45" t="str">
            <v>+2144006</v>
          </cell>
          <cell r="AI45">
            <v>2144006</v>
          </cell>
          <cell r="AN45">
            <v>2144006</v>
          </cell>
          <cell r="AO45" t="str">
            <v>+2144006</v>
          </cell>
        </row>
        <row r="46">
          <cell r="AC46">
            <v>85</v>
          </cell>
          <cell r="AD46">
            <v>71</v>
          </cell>
          <cell r="AE46" t="str">
            <v>EFWS</v>
          </cell>
          <cell r="AF46" t="str">
            <v>2</v>
          </cell>
          <cell r="AH46" t="str">
            <v>+951793+864576</v>
          </cell>
          <cell r="AI46">
            <v>1816369</v>
          </cell>
          <cell r="AN46">
            <v>1816369</v>
          </cell>
          <cell r="AO46" t="str">
            <v>+951793+864576</v>
          </cell>
        </row>
        <row r="47">
          <cell r="AC47">
            <v>88</v>
          </cell>
          <cell r="AD47">
            <v>68</v>
          </cell>
          <cell r="AE47" t="str">
            <v>EFWS</v>
          </cell>
          <cell r="AF47" t="str">
            <v>2</v>
          </cell>
          <cell r="AH47" t="str">
            <v>+1031335+1112671</v>
          </cell>
          <cell r="AI47">
            <v>2144006</v>
          </cell>
          <cell r="AN47">
            <v>2144006</v>
          </cell>
          <cell r="AO47" t="str">
            <v>+1031335+1112671</v>
          </cell>
        </row>
        <row r="48">
          <cell r="AC48">
            <v>89</v>
          </cell>
          <cell r="AD48">
            <v>72</v>
          </cell>
          <cell r="AE48" t="str">
            <v>EFWS</v>
          </cell>
          <cell r="AF48" t="str">
            <v>2</v>
          </cell>
          <cell r="AH48" t="str">
            <v>+56725</v>
          </cell>
          <cell r="AI48">
            <v>56725</v>
          </cell>
          <cell r="AN48">
            <v>56725</v>
          </cell>
          <cell r="AO48" t="str">
            <v>+56725</v>
          </cell>
        </row>
        <row r="49">
          <cell r="AC49">
            <v>102</v>
          </cell>
          <cell r="AD49">
            <v>116</v>
          </cell>
          <cell r="AE49" t="str">
            <v>NF</v>
          </cell>
          <cell r="AF49" t="str">
            <v>2</v>
          </cell>
          <cell r="AH49" t="str">
            <v>+96.69</v>
          </cell>
          <cell r="AI49">
            <v>96.69</v>
          </cell>
          <cell r="AN49">
            <v>96.69</v>
          </cell>
          <cell r="AO49" t="str">
            <v>+96.69</v>
          </cell>
        </row>
        <row r="50">
          <cell r="AC50">
            <v>103</v>
          </cell>
          <cell r="AD50">
            <v>117</v>
          </cell>
          <cell r="AE50" t="str">
            <v>NF</v>
          </cell>
          <cell r="AF50" t="str">
            <v>2</v>
          </cell>
          <cell r="AH50" t="str">
            <v>+89.37</v>
          </cell>
          <cell r="AI50">
            <v>89.37</v>
          </cell>
          <cell r="AN50">
            <v>89.37</v>
          </cell>
          <cell r="AO50" t="str">
            <v>+89.37</v>
          </cell>
        </row>
        <row r="51">
          <cell r="AC51">
            <v>147</v>
          </cell>
          <cell r="AD51">
            <v>111</v>
          </cell>
          <cell r="AE51" t="str">
            <v>GF</v>
          </cell>
          <cell r="AF51" t="str">
            <v>2</v>
          </cell>
          <cell r="AH51" t="str">
            <v>+5000000</v>
          </cell>
          <cell r="AI51">
            <v>5000000</v>
          </cell>
          <cell r="AN51">
            <v>5000000</v>
          </cell>
          <cell r="AO51" t="str">
            <v>+5000000</v>
          </cell>
        </row>
        <row r="52">
          <cell r="AC52">
            <v>148</v>
          </cell>
          <cell r="AD52">
            <v>112</v>
          </cell>
          <cell r="AE52" t="str">
            <v>GF</v>
          </cell>
          <cell r="AF52" t="str">
            <v>2</v>
          </cell>
          <cell r="AH52" t="str">
            <v>+150000</v>
          </cell>
          <cell r="AI52">
            <v>150000</v>
          </cell>
          <cell r="AN52">
            <v>150000</v>
          </cell>
          <cell r="AO52" t="str">
            <v>+150000</v>
          </cell>
        </row>
        <row r="53">
          <cell r="AC53">
            <v>171</v>
          </cell>
          <cell r="AD53">
            <v>45</v>
          </cell>
          <cell r="AE53" t="str">
            <v>GF</v>
          </cell>
          <cell r="AF53" t="str">
            <v>2</v>
          </cell>
          <cell r="AH53" t="str">
            <v>+1379392+435435</v>
          </cell>
          <cell r="AI53">
            <v>1814827</v>
          </cell>
          <cell r="AN53">
            <v>1814827</v>
          </cell>
          <cell r="AO53" t="str">
            <v>+1379392+435435</v>
          </cell>
        </row>
        <row r="54">
          <cell r="AC54">
            <v>191</v>
          </cell>
          <cell r="AD54">
            <v>75</v>
          </cell>
          <cell r="AE54" t="str">
            <v>EFWS</v>
          </cell>
          <cell r="AF54" t="str">
            <v>2</v>
          </cell>
          <cell r="AH54" t="str">
            <v>+866550</v>
          </cell>
          <cell r="AI54">
            <v>866550</v>
          </cell>
          <cell r="AN54">
            <v>866550</v>
          </cell>
          <cell r="AO54" t="str">
            <v>+866550</v>
          </cell>
        </row>
        <row r="55">
          <cell r="AC55">
            <v>231</v>
          </cell>
          <cell r="AD55">
            <v>25</v>
          </cell>
          <cell r="AE55" t="str">
            <v>GF</v>
          </cell>
          <cell r="AF55" t="str">
            <v>2</v>
          </cell>
          <cell r="AH55" t="str">
            <v>+7033772</v>
          </cell>
          <cell r="AI55">
            <v>7033772</v>
          </cell>
          <cell r="AN55">
            <v>7033772</v>
          </cell>
          <cell r="AO55" t="str">
            <v>+7033772</v>
          </cell>
        </row>
        <row r="56">
          <cell r="AC56">
            <v>251</v>
          </cell>
          <cell r="AD56">
            <v>1</v>
          </cell>
          <cell r="AE56" t="str">
            <v>NF</v>
          </cell>
          <cell r="AF56" t="str">
            <v>2</v>
          </cell>
          <cell r="AH56" t="str">
            <v>+11695331</v>
          </cell>
          <cell r="AI56">
            <v>11695331</v>
          </cell>
          <cell r="AJ56" t="str">
            <v>no Agency funds in statements but notes indicate they exist</v>
          </cell>
          <cell r="AN56">
            <v>11695331</v>
          </cell>
          <cell r="AO56" t="str">
            <v>+11695331</v>
          </cell>
        </row>
        <row r="57">
          <cell r="AC57">
            <v>252</v>
          </cell>
          <cell r="AD57">
            <v>7</v>
          </cell>
          <cell r="AE57" t="str">
            <v>GF</v>
          </cell>
          <cell r="AF57" t="str">
            <v>2</v>
          </cell>
          <cell r="AH57" t="str">
            <v>+7724295</v>
          </cell>
          <cell r="AI57">
            <v>7724295</v>
          </cell>
          <cell r="AN57">
            <v>7724295</v>
          </cell>
          <cell r="AO57" t="str">
            <v>+7724295</v>
          </cell>
        </row>
        <row r="58">
          <cell r="AC58">
            <v>253</v>
          </cell>
          <cell r="AD58">
            <v>8</v>
          </cell>
          <cell r="AE58" t="str">
            <v>GF</v>
          </cell>
          <cell r="AF58" t="str">
            <v>2</v>
          </cell>
          <cell r="AH58" t="str">
            <v>+1653914+9454+26522</v>
          </cell>
          <cell r="AI58">
            <v>1689890</v>
          </cell>
          <cell r="AN58">
            <v>1689890</v>
          </cell>
          <cell r="AO58" t="str">
            <v>+1653914+9454+26522</v>
          </cell>
        </row>
        <row r="59">
          <cell r="AC59">
            <v>254</v>
          </cell>
          <cell r="AD59">
            <v>9</v>
          </cell>
          <cell r="AE59" t="str">
            <v>GF</v>
          </cell>
          <cell r="AF59" t="str">
            <v>2</v>
          </cell>
          <cell r="AH59" t="str">
            <v>-1815315</v>
          </cell>
          <cell r="AI59">
            <v>-1815315</v>
          </cell>
          <cell r="AN59">
            <v>-1815315</v>
          </cell>
          <cell r="AO59" t="str">
            <v>-1815315</v>
          </cell>
        </row>
        <row r="60">
          <cell r="AC60">
            <v>255</v>
          </cell>
          <cell r="AD60">
            <v>20</v>
          </cell>
          <cell r="AE60" t="str">
            <v>GF</v>
          </cell>
          <cell r="AF60" t="str">
            <v>2</v>
          </cell>
          <cell r="AH60" t="str">
            <v>+2231384</v>
          </cell>
          <cell r="AI60">
            <v>2231384</v>
          </cell>
          <cell r="AN60">
            <v>2231384</v>
          </cell>
          <cell r="AO60" t="str">
            <v>+2231384</v>
          </cell>
        </row>
        <row r="61">
          <cell r="AC61">
            <v>258</v>
          </cell>
          <cell r="AD61">
            <v>10</v>
          </cell>
          <cell r="AE61" t="str">
            <v>NF</v>
          </cell>
          <cell r="AF61" t="str">
            <v>2</v>
          </cell>
          <cell r="AH61" t="str">
            <v>+9576154</v>
          </cell>
          <cell r="AI61">
            <v>9576154</v>
          </cell>
          <cell r="AN61">
            <v>9576154</v>
          </cell>
          <cell r="AO61" t="str">
            <v>+9576154</v>
          </cell>
        </row>
        <row r="62">
          <cell r="AC62">
            <v>259</v>
          </cell>
          <cell r="AD62">
            <v>11</v>
          </cell>
          <cell r="AE62" t="str">
            <v>NF</v>
          </cell>
          <cell r="AF62" t="str">
            <v>2</v>
          </cell>
          <cell r="AH62" t="str">
            <v>+0</v>
          </cell>
          <cell r="AI62">
            <v>0</v>
          </cell>
          <cell r="AN62">
            <v>0</v>
          </cell>
          <cell r="AO62" t="str">
            <v>+0</v>
          </cell>
        </row>
        <row r="63">
          <cell r="AC63">
            <v>260</v>
          </cell>
          <cell r="AD63">
            <v>12</v>
          </cell>
          <cell r="AE63" t="str">
            <v>NF</v>
          </cell>
          <cell r="AF63" t="str">
            <v>2</v>
          </cell>
          <cell r="AH63" t="str">
            <v>-432885</v>
          </cell>
          <cell r="AI63">
            <v>-432885</v>
          </cell>
          <cell r="AN63">
            <v>-432885</v>
          </cell>
          <cell r="AO63" t="str">
            <v>-432885</v>
          </cell>
        </row>
        <row r="64">
          <cell r="AC64">
            <v>261</v>
          </cell>
          <cell r="AD64">
            <v>23</v>
          </cell>
          <cell r="AE64" t="str">
            <v>NF</v>
          </cell>
          <cell r="AF64" t="str">
            <v>2</v>
          </cell>
          <cell r="AH64" t="str">
            <v>+924370</v>
          </cell>
          <cell r="AI64">
            <v>924370</v>
          </cell>
          <cell r="AN64">
            <v>924370</v>
          </cell>
          <cell r="AO64" t="str">
            <v>+924370</v>
          </cell>
        </row>
        <row r="65">
          <cell r="AC65">
            <v>264</v>
          </cell>
          <cell r="AD65">
            <v>47</v>
          </cell>
          <cell r="AE65" t="str">
            <v>GF</v>
          </cell>
          <cell r="AF65" t="str">
            <v>1</v>
          </cell>
          <cell r="AH65" t="str">
            <v>n</v>
          </cell>
          <cell r="AO65" t="str">
            <v>n</v>
          </cell>
        </row>
        <row r="66">
          <cell r="AC66">
            <v>273</v>
          </cell>
          <cell r="AD66">
            <v>48</v>
          </cell>
          <cell r="AE66" t="str">
            <v>GF</v>
          </cell>
          <cell r="AF66" t="str">
            <v>1</v>
          </cell>
          <cell r="AH66" t="str">
            <v>n</v>
          </cell>
          <cell r="AO66" t="str">
            <v>n</v>
          </cell>
        </row>
        <row r="67">
          <cell r="AC67">
            <v>318</v>
          </cell>
          <cell r="AD67">
            <v>126</v>
          </cell>
          <cell r="AE67" t="str">
            <v>NF</v>
          </cell>
          <cell r="AF67" t="str">
            <v>1</v>
          </cell>
          <cell r="AH67" t="str">
            <v>n</v>
          </cell>
          <cell r="AO67" t="str">
            <v>n</v>
          </cell>
        </row>
        <row r="68">
          <cell r="AC68">
            <v>320</v>
          </cell>
          <cell r="AD68">
            <v>106</v>
          </cell>
          <cell r="AE68" t="str">
            <v>NF</v>
          </cell>
          <cell r="AF68" t="str">
            <v>2</v>
          </cell>
          <cell r="AH68" t="str">
            <v>+2156883</v>
          </cell>
          <cell r="AI68">
            <v>2156883</v>
          </cell>
          <cell r="AN68">
            <v>2156883</v>
          </cell>
          <cell r="AO68" t="str">
            <v>+2156883</v>
          </cell>
        </row>
        <row r="69">
          <cell r="AC69">
            <v>321</v>
          </cell>
          <cell r="AD69">
            <v>105</v>
          </cell>
          <cell r="AE69" t="str">
            <v>NF</v>
          </cell>
          <cell r="AF69" t="str">
            <v>2</v>
          </cell>
          <cell r="AH69" t="str">
            <v>+1144567</v>
          </cell>
          <cell r="AI69">
            <v>1144567</v>
          </cell>
          <cell r="AN69">
            <v>1144567</v>
          </cell>
          <cell r="AO69" t="str">
            <v>+1144567</v>
          </cell>
        </row>
        <row r="70">
          <cell r="AC70">
            <v>322</v>
          </cell>
          <cell r="AD70">
            <v>108</v>
          </cell>
          <cell r="AE70" t="str">
            <v>NF</v>
          </cell>
          <cell r="AF70" t="str">
            <v>2</v>
          </cell>
          <cell r="AH70" t="str">
            <v>+9133405</v>
          </cell>
          <cell r="AI70">
            <v>9133405</v>
          </cell>
          <cell r="AN70">
            <v>9133405</v>
          </cell>
          <cell r="AO70" t="str">
            <v>+9133405</v>
          </cell>
        </row>
        <row r="71">
          <cell r="AC71">
            <v>323</v>
          </cell>
          <cell r="AD71">
            <v>107</v>
          </cell>
          <cell r="AE71" t="str">
            <v>NF</v>
          </cell>
          <cell r="AF71" t="str">
            <v>2</v>
          </cell>
          <cell r="AH71" t="str">
            <v>+0</v>
          </cell>
          <cell r="AI71">
            <v>0</v>
          </cell>
          <cell r="AN71">
            <v>0</v>
          </cell>
          <cell r="AO71" t="str">
            <v>+0</v>
          </cell>
        </row>
        <row r="72">
          <cell r="AC72">
            <v>324</v>
          </cell>
          <cell r="AD72">
            <v>104</v>
          </cell>
          <cell r="AE72" t="str">
            <v>NF</v>
          </cell>
          <cell r="AF72" t="str">
            <v>2</v>
          </cell>
          <cell r="AH72" t="str">
            <v>+1144567</v>
          </cell>
          <cell r="AI72">
            <v>1144567</v>
          </cell>
          <cell r="AN72">
            <v>1144567</v>
          </cell>
          <cell r="AO72" t="str">
            <v>+1144567</v>
          </cell>
        </row>
        <row r="73">
          <cell r="AC73">
            <v>325</v>
          </cell>
          <cell r="AD73">
            <v>109</v>
          </cell>
          <cell r="AE73" t="str">
            <v>NF</v>
          </cell>
          <cell r="AF73" t="str">
            <v>2</v>
          </cell>
          <cell r="AH73" t="str">
            <v>+98.9</v>
          </cell>
          <cell r="AI73">
            <v>98.9</v>
          </cell>
          <cell r="AN73">
            <v>98.9</v>
          </cell>
          <cell r="AO73" t="str">
            <v>+98.9</v>
          </cell>
        </row>
        <row r="74">
          <cell r="AC74">
            <v>326</v>
          </cell>
          <cell r="AD74">
            <v>96</v>
          </cell>
          <cell r="AE74" t="str">
            <v>EFWS</v>
          </cell>
          <cell r="AF74" t="str">
            <v>2</v>
          </cell>
          <cell r="AH74" t="str">
            <v>+5398356+13327987-5010186</v>
          </cell>
          <cell r="AI74">
            <v>13716157</v>
          </cell>
          <cell r="AN74">
            <v>13716157</v>
          </cell>
          <cell r="AO74" t="str">
            <v>+5398356+13327987-5010186</v>
          </cell>
        </row>
        <row r="75">
          <cell r="AC75">
            <v>327</v>
          </cell>
          <cell r="AD75">
            <v>94</v>
          </cell>
          <cell r="AE75" t="str">
            <v>EFWS</v>
          </cell>
          <cell r="AF75" t="str">
            <v>2</v>
          </cell>
        </row>
        <row r="76">
          <cell r="AC76">
            <v>328</v>
          </cell>
          <cell r="AD76">
            <v>93</v>
          </cell>
          <cell r="AE76" t="str">
            <v>EFWS</v>
          </cell>
          <cell r="AF76" t="str">
            <v>2</v>
          </cell>
          <cell r="AH76" t="str">
            <v>+5398356</v>
          </cell>
          <cell r="AI76">
            <v>5398356</v>
          </cell>
          <cell r="AN76">
            <v>5398356</v>
          </cell>
          <cell r="AO76" t="str">
            <v>+5398356</v>
          </cell>
        </row>
        <row r="77">
          <cell r="AC77">
            <v>329</v>
          </cell>
          <cell r="AD77">
            <v>97</v>
          </cell>
          <cell r="AE77" t="str">
            <v>EFWS</v>
          </cell>
          <cell r="AF77" t="str">
            <v>2</v>
          </cell>
          <cell r="AH77" t="str">
            <v>+377608</v>
          </cell>
          <cell r="AI77">
            <v>377608</v>
          </cell>
          <cell r="AN77">
            <v>377608</v>
          </cell>
          <cell r="AO77" t="str">
            <v>+377608</v>
          </cell>
        </row>
        <row r="78">
          <cell r="AC78">
            <v>330</v>
          </cell>
          <cell r="AD78">
            <v>98</v>
          </cell>
          <cell r="AE78" t="str">
            <v>EFWS</v>
          </cell>
          <cell r="AF78" t="str">
            <v>2</v>
          </cell>
          <cell r="AH78" t="str">
            <v>+5010186</v>
          </cell>
          <cell r="AI78">
            <v>5010186</v>
          </cell>
          <cell r="AN78">
            <v>5010186</v>
          </cell>
          <cell r="AO78" t="str">
            <v>+5010186</v>
          </cell>
        </row>
        <row r="79">
          <cell r="AC79">
            <v>331</v>
          </cell>
          <cell r="AD79">
            <v>88</v>
          </cell>
          <cell r="AE79" t="str">
            <v>EFWS</v>
          </cell>
          <cell r="AF79" t="str">
            <v>2</v>
          </cell>
          <cell r="AH79" t="str">
            <v>+166196</v>
          </cell>
          <cell r="AI79">
            <v>166196</v>
          </cell>
          <cell r="AN79">
            <v>166196</v>
          </cell>
          <cell r="AO79" t="str">
            <v>+166196</v>
          </cell>
        </row>
        <row r="80">
          <cell r="AC80">
            <v>332</v>
          </cell>
          <cell r="AD80">
            <v>87</v>
          </cell>
          <cell r="AE80" t="str">
            <v>EFWS</v>
          </cell>
          <cell r="AF80" t="str">
            <v>2</v>
          </cell>
          <cell r="AH80" t="str">
            <v>+970926</v>
          </cell>
          <cell r="AI80">
            <v>970926</v>
          </cell>
          <cell r="AN80">
            <v>970926</v>
          </cell>
          <cell r="AO80" t="str">
            <v>+970926</v>
          </cell>
        </row>
        <row r="81">
          <cell r="AC81">
            <v>333</v>
          </cell>
          <cell r="AD81">
            <v>2</v>
          </cell>
          <cell r="AE81" t="str">
            <v>GF</v>
          </cell>
          <cell r="AF81" t="str">
            <v>2</v>
          </cell>
          <cell r="AH81" t="str">
            <v>+9924515</v>
          </cell>
          <cell r="AI81">
            <v>9924515</v>
          </cell>
          <cell r="AN81">
            <v>9924515</v>
          </cell>
          <cell r="AO81" t="str">
            <v>+9924515</v>
          </cell>
        </row>
        <row r="82">
          <cell r="AC82">
            <v>334</v>
          </cell>
          <cell r="AD82">
            <v>91</v>
          </cell>
          <cell r="AE82" t="str">
            <v>GF</v>
          </cell>
          <cell r="AF82" t="str">
            <v>2</v>
          </cell>
          <cell r="AH82" t="str">
            <v>+17006136</v>
          </cell>
          <cell r="AI82">
            <v>17006136</v>
          </cell>
          <cell r="AN82">
            <v>17006136</v>
          </cell>
          <cell r="AO82" t="str">
            <v>+17006136</v>
          </cell>
        </row>
        <row r="83">
          <cell r="AC83">
            <v>335</v>
          </cell>
          <cell r="AD83">
            <v>6</v>
          </cell>
          <cell r="AE83" t="str">
            <v>GF</v>
          </cell>
          <cell r="AF83" t="str">
            <v>2</v>
          </cell>
          <cell r="AH83" t="str">
            <v>+126854</v>
          </cell>
          <cell r="AI83">
            <v>126854</v>
          </cell>
          <cell r="AN83">
            <v>126854</v>
          </cell>
          <cell r="AO83" t="str">
            <v>+126854</v>
          </cell>
        </row>
        <row r="84">
          <cell r="AC84">
            <v>336</v>
          </cell>
          <cell r="AD84">
            <v>5</v>
          </cell>
          <cell r="AE84" t="str">
            <v>GF</v>
          </cell>
          <cell r="AF84" t="str">
            <v>2</v>
          </cell>
          <cell r="AH84" t="str">
            <v>+902188+552196+126854+1082033</v>
          </cell>
          <cell r="AI84">
            <v>2663271</v>
          </cell>
          <cell r="AN84">
            <v>2663271</v>
          </cell>
          <cell r="AO84" t="str">
            <v>+902188+552196+126854+1082033</v>
          </cell>
        </row>
        <row r="85">
          <cell r="AC85">
            <v>337</v>
          </cell>
          <cell r="AD85">
            <v>101</v>
          </cell>
          <cell r="AE85" t="str">
            <v>GF</v>
          </cell>
          <cell r="AF85" t="str">
            <v>2</v>
          </cell>
          <cell r="AH85" t="str">
            <v>+9440484</v>
          </cell>
          <cell r="AI85">
            <v>9440484</v>
          </cell>
          <cell r="AN85">
            <v>9440484</v>
          </cell>
          <cell r="AO85" t="str">
            <v>+9440484</v>
          </cell>
        </row>
        <row r="86">
          <cell r="AC86">
            <v>338</v>
          </cell>
          <cell r="AD86">
            <v>4</v>
          </cell>
          <cell r="AE86" t="str">
            <v>GF</v>
          </cell>
          <cell r="AF86" t="str">
            <v>2</v>
          </cell>
          <cell r="AH86" t="str">
            <v>+14160156</v>
          </cell>
          <cell r="AI86">
            <v>14160156</v>
          </cell>
          <cell r="AN86">
            <v>14160156</v>
          </cell>
          <cell r="AO86" t="str">
            <v>+14160156</v>
          </cell>
        </row>
        <row r="87">
          <cell r="AC87">
            <v>339</v>
          </cell>
          <cell r="AD87">
            <v>14</v>
          </cell>
          <cell r="AE87" t="str">
            <v>GF</v>
          </cell>
          <cell r="AF87" t="str">
            <v>2</v>
          </cell>
          <cell r="AH87" t="str">
            <v>+4233711</v>
          </cell>
          <cell r="AI87">
            <v>4233711</v>
          </cell>
          <cell r="AN87">
            <v>4233711</v>
          </cell>
          <cell r="AO87" t="str">
            <v>+4233711</v>
          </cell>
        </row>
        <row r="88">
          <cell r="AC88">
            <v>340</v>
          </cell>
          <cell r="AD88">
            <v>15</v>
          </cell>
          <cell r="AE88" t="str">
            <v>GF</v>
          </cell>
          <cell r="AF88" t="str">
            <v>2</v>
          </cell>
          <cell r="AH88" t="str">
            <v>+4233711+6103404</v>
          </cell>
          <cell r="AI88">
            <v>10337115</v>
          </cell>
          <cell r="AN88">
            <v>10337115</v>
          </cell>
          <cell r="AO88" t="str">
            <v>+4233711+6103404</v>
          </cell>
        </row>
        <row r="89">
          <cell r="AC89">
            <v>341</v>
          </cell>
          <cell r="AD89">
            <v>16</v>
          </cell>
          <cell r="AE89" t="str">
            <v>GF</v>
          </cell>
          <cell r="AF89" t="str">
            <v>2</v>
          </cell>
          <cell r="AH89" t="str">
            <v>+21918131+25003</v>
          </cell>
          <cell r="AI89">
            <v>21943134</v>
          </cell>
          <cell r="AN89">
            <v>21943134</v>
          </cell>
          <cell r="AO89" t="str">
            <v>+21918131+25003</v>
          </cell>
        </row>
        <row r="90">
          <cell r="AC90">
            <v>343</v>
          </cell>
          <cell r="AD90">
            <v>102</v>
          </cell>
          <cell r="AE90" t="str">
            <v>GF</v>
          </cell>
          <cell r="AF90" t="str">
            <v>2</v>
          </cell>
          <cell r="AH90" t="str">
            <v>+1379392</v>
          </cell>
          <cell r="AI90">
            <v>1379392</v>
          </cell>
          <cell r="AN90">
            <v>1379392</v>
          </cell>
          <cell r="AO90" t="str">
            <v>+1379392</v>
          </cell>
        </row>
        <row r="91">
          <cell r="AC91">
            <v>344</v>
          </cell>
          <cell r="AD91">
            <v>13</v>
          </cell>
          <cell r="AE91" t="str">
            <v>GF</v>
          </cell>
          <cell r="AF91" t="str">
            <v>2</v>
          </cell>
          <cell r="AH91" t="str">
            <v>+435435</v>
          </cell>
          <cell r="AI91">
            <v>435435</v>
          </cell>
          <cell r="AN91">
            <v>435435</v>
          </cell>
          <cell r="AO91" t="str">
            <v>+435435</v>
          </cell>
        </row>
        <row r="92">
          <cell r="AC92">
            <v>346</v>
          </cell>
          <cell r="AD92">
            <v>95</v>
          </cell>
          <cell r="AE92" t="str">
            <v>EFWS</v>
          </cell>
          <cell r="AF92" t="str">
            <v>2</v>
          </cell>
          <cell r="AH92" t="str">
            <v>+13327987</v>
          </cell>
          <cell r="AI92">
            <v>13327987</v>
          </cell>
          <cell r="AN92">
            <v>13327987</v>
          </cell>
          <cell r="AO92" t="str">
            <v>+13327987</v>
          </cell>
        </row>
        <row r="93">
          <cell r="AC93">
            <v>347</v>
          </cell>
          <cell r="AD93">
            <v>99</v>
          </cell>
          <cell r="AE93" t="str">
            <v>EFWS</v>
          </cell>
          <cell r="AF93" t="str">
            <v>2</v>
          </cell>
          <cell r="AH93" t="str">
            <v>+5010186</v>
          </cell>
          <cell r="AI93">
            <v>5010186</v>
          </cell>
          <cell r="AN93">
            <v>5010186</v>
          </cell>
          <cell r="AO93" t="str">
            <v>+5010186</v>
          </cell>
        </row>
        <row r="94">
          <cell r="AC94">
            <v>349</v>
          </cell>
          <cell r="AD94">
            <v>59</v>
          </cell>
          <cell r="AE94" t="str">
            <v>EFWS</v>
          </cell>
          <cell r="AF94" t="str">
            <v>2</v>
          </cell>
          <cell r="AH94" t="str">
            <v>+3864199+1353393</v>
          </cell>
          <cell r="AI94">
            <v>5217592</v>
          </cell>
          <cell r="AN94">
            <v>5217592</v>
          </cell>
          <cell r="AO94" t="str">
            <v>+3864199+1353393</v>
          </cell>
        </row>
        <row r="95">
          <cell r="AC95">
            <v>350</v>
          </cell>
          <cell r="AD95">
            <v>73</v>
          </cell>
          <cell r="AE95" t="str">
            <v>EFWS</v>
          </cell>
          <cell r="AF95" t="str">
            <v>2</v>
          </cell>
          <cell r="AH95" t="str">
            <v>+758+755</v>
          </cell>
          <cell r="AI95">
            <v>1513</v>
          </cell>
          <cell r="AN95">
            <v>1513</v>
          </cell>
          <cell r="AO95" t="str">
            <v>+758+755</v>
          </cell>
        </row>
        <row r="96">
          <cell r="AC96">
            <v>351</v>
          </cell>
          <cell r="AD96">
            <v>74</v>
          </cell>
          <cell r="AE96" t="str">
            <v>EFWS</v>
          </cell>
          <cell r="AF96" t="str">
            <v>2</v>
          </cell>
          <cell r="AH96" t="str">
            <v>+56725</v>
          </cell>
          <cell r="AI96">
            <v>56725</v>
          </cell>
          <cell r="AN96">
            <v>56725</v>
          </cell>
          <cell r="AO96" t="str">
            <v>+56725</v>
          </cell>
        </row>
        <row r="97">
          <cell r="AC97">
            <v>352</v>
          </cell>
          <cell r="AD97">
            <v>76</v>
          </cell>
          <cell r="AE97" t="str">
            <v>EFWS</v>
          </cell>
          <cell r="AF97" t="str">
            <v>2</v>
          </cell>
          <cell r="AH97" t="str">
            <v>+6504857</v>
          </cell>
          <cell r="AI97">
            <v>6504857</v>
          </cell>
          <cell r="AN97">
            <v>6504857</v>
          </cell>
          <cell r="AO97" t="str">
            <v>+6504857</v>
          </cell>
        </row>
        <row r="98">
          <cell r="AC98">
            <v>353</v>
          </cell>
          <cell r="AD98">
            <v>77</v>
          </cell>
          <cell r="AE98" t="str">
            <v>EFWS</v>
          </cell>
          <cell r="AF98" t="str">
            <v>2</v>
          </cell>
        </row>
        <row r="99">
          <cell r="AC99">
            <v>367</v>
          </cell>
          <cell r="AD99">
            <v>26</v>
          </cell>
          <cell r="AE99" t="str">
            <v>GF</v>
          </cell>
          <cell r="AF99" t="str">
            <v>2</v>
          </cell>
        </row>
        <row r="100">
          <cell r="AC100">
            <v>368</v>
          </cell>
          <cell r="AD100">
            <v>31</v>
          </cell>
          <cell r="AE100" t="str">
            <v>GF</v>
          </cell>
          <cell r="AF100" t="str">
            <v>2</v>
          </cell>
        </row>
        <row r="101">
          <cell r="AC101">
            <v>369</v>
          </cell>
          <cell r="AD101">
            <v>37</v>
          </cell>
          <cell r="AE101" t="str">
            <v>GF</v>
          </cell>
          <cell r="AF101" t="str">
            <v>2</v>
          </cell>
          <cell r="AH101" t="str">
            <v>+3219+5238716</v>
          </cell>
          <cell r="AI101">
            <v>5241935</v>
          </cell>
          <cell r="AN101">
            <v>5241935</v>
          </cell>
          <cell r="AO101" t="str">
            <v>+3219+5238716</v>
          </cell>
        </row>
        <row r="102">
          <cell r="AC102">
            <v>370</v>
          </cell>
          <cell r="AD102">
            <v>39</v>
          </cell>
          <cell r="AE102" t="str">
            <v>GF</v>
          </cell>
          <cell r="AF102" t="str">
            <v>2</v>
          </cell>
          <cell r="AH102" t="str">
            <v>+1379392+435435</v>
          </cell>
          <cell r="AI102">
            <v>1814827</v>
          </cell>
          <cell r="AN102">
            <v>1814827</v>
          </cell>
          <cell r="AO102" t="str">
            <v>+1379392+435435</v>
          </cell>
        </row>
        <row r="103">
          <cell r="AC103">
            <v>371</v>
          </cell>
          <cell r="AD103">
            <v>110</v>
          </cell>
          <cell r="AE103" t="str">
            <v>GF</v>
          </cell>
          <cell r="AF103" t="str">
            <v>2</v>
          </cell>
        </row>
        <row r="104">
          <cell r="AC104">
            <v>373</v>
          </cell>
          <cell r="AD104">
            <v>92</v>
          </cell>
          <cell r="AE104" t="str">
            <v>GF</v>
          </cell>
          <cell r="AF104" t="str">
            <v>2</v>
          </cell>
          <cell r="AH104" t="str">
            <v>+8218296</v>
          </cell>
          <cell r="AI104">
            <v>8218296</v>
          </cell>
          <cell r="AN104">
            <v>8218296</v>
          </cell>
          <cell r="AO104" t="str">
            <v>+8218296</v>
          </cell>
        </row>
        <row r="105">
          <cell r="AC105">
            <v>375</v>
          </cell>
          <cell r="AD105">
            <v>60</v>
          </cell>
          <cell r="AE105" t="str">
            <v>EFWS</v>
          </cell>
          <cell r="AF105" t="str">
            <v>2</v>
          </cell>
          <cell r="AH105" t="str">
            <v>+1065662+557105</v>
          </cell>
          <cell r="AI105">
            <v>1622767</v>
          </cell>
          <cell r="AN105">
            <v>1622767</v>
          </cell>
          <cell r="AO105" t="str">
            <v>+1065662+557105</v>
          </cell>
        </row>
        <row r="106">
          <cell r="AC106">
            <v>376</v>
          </cell>
          <cell r="AD106">
            <v>22</v>
          </cell>
          <cell r="AE106" t="str">
            <v>GF</v>
          </cell>
          <cell r="AF106" t="str">
            <v>2</v>
          </cell>
        </row>
        <row r="107">
          <cell r="AC107">
            <v>377</v>
          </cell>
          <cell r="AD107">
            <v>79</v>
          </cell>
          <cell r="AE107" t="str">
            <v>EFWS</v>
          </cell>
          <cell r="AF107" t="str">
            <v>2</v>
          </cell>
        </row>
        <row r="108">
          <cell r="AC108">
            <v>379</v>
          </cell>
          <cell r="AD108">
            <v>27</v>
          </cell>
          <cell r="AE108" t="str">
            <v>GF</v>
          </cell>
          <cell r="AF108" t="str">
            <v>2</v>
          </cell>
          <cell r="AH108" t="str">
            <v>+9890804</v>
          </cell>
          <cell r="AI108">
            <v>9890804</v>
          </cell>
          <cell r="AN108">
            <v>9890804</v>
          </cell>
          <cell r="AO108" t="str">
            <v>+9890804</v>
          </cell>
        </row>
        <row r="109">
          <cell r="AC109">
            <v>380</v>
          </cell>
          <cell r="AD109">
            <v>30</v>
          </cell>
          <cell r="AE109" t="str">
            <v>GF</v>
          </cell>
          <cell r="AF109" t="str">
            <v>2</v>
          </cell>
          <cell r="AH109" t="str">
            <v>+664323+60734</v>
          </cell>
          <cell r="AI109">
            <v>725057</v>
          </cell>
          <cell r="AN109">
            <v>725057</v>
          </cell>
          <cell r="AO109" t="str">
            <v>+664323+60734</v>
          </cell>
        </row>
        <row r="110">
          <cell r="AC110">
            <v>381</v>
          </cell>
          <cell r="AD110">
            <v>56</v>
          </cell>
          <cell r="AE110" t="str">
            <v>EFWS</v>
          </cell>
          <cell r="AF110" t="str">
            <v>2</v>
          </cell>
          <cell r="AH110" t="str">
            <v>+12356376+2409234</v>
          </cell>
          <cell r="AI110">
            <v>14765610</v>
          </cell>
          <cell r="AN110">
            <v>14765610</v>
          </cell>
          <cell r="AO110" t="str">
            <v>+12356376+2409234</v>
          </cell>
        </row>
        <row r="111">
          <cell r="AC111">
            <v>383</v>
          </cell>
          <cell r="AD111">
            <v>58</v>
          </cell>
          <cell r="AE111" t="str">
            <v>EFWS</v>
          </cell>
          <cell r="AF111" t="str">
            <v>2</v>
          </cell>
        </row>
        <row r="112">
          <cell r="AC112">
            <v>385</v>
          </cell>
          <cell r="AD112">
            <v>3</v>
          </cell>
          <cell r="AE112" t="str">
            <v>GF</v>
          </cell>
          <cell r="AF112" t="str">
            <v>2</v>
          </cell>
          <cell r="AH112" t="str">
            <v>+21759026</v>
          </cell>
          <cell r="AI112">
            <v>21759026</v>
          </cell>
          <cell r="AN112">
            <v>21759026</v>
          </cell>
          <cell r="AO112" t="str">
            <v>+21759026</v>
          </cell>
        </row>
        <row r="113">
          <cell r="AC113">
            <v>386</v>
          </cell>
          <cell r="AD113">
            <v>18</v>
          </cell>
          <cell r="AE113" t="str">
            <v>GF</v>
          </cell>
          <cell r="AF113" t="str">
            <v>2</v>
          </cell>
        </row>
        <row r="114">
          <cell r="AC114">
            <v>387</v>
          </cell>
          <cell r="AD114">
            <v>19</v>
          </cell>
          <cell r="AE114" t="str">
            <v>GF</v>
          </cell>
          <cell r="AF114" t="str">
            <v>2</v>
          </cell>
          <cell r="AH114" t="str">
            <v>+25003</v>
          </cell>
          <cell r="AI114">
            <v>25003</v>
          </cell>
          <cell r="AN114">
            <v>25003</v>
          </cell>
          <cell r="AO114" t="str">
            <v>+25003</v>
          </cell>
        </row>
        <row r="115">
          <cell r="AC115">
            <v>388</v>
          </cell>
          <cell r="AD115">
            <v>17</v>
          </cell>
          <cell r="AE115" t="str">
            <v>GF</v>
          </cell>
          <cell r="AF115" t="str">
            <v>2</v>
          </cell>
          <cell r="AH115" t="str">
            <v>+30023862</v>
          </cell>
          <cell r="AI115">
            <v>30023862</v>
          </cell>
          <cell r="AN115">
            <v>30023862</v>
          </cell>
          <cell r="AO115" t="str">
            <v>+30023862</v>
          </cell>
        </row>
        <row r="116">
          <cell r="AC116">
            <v>389</v>
          </cell>
          <cell r="AD116">
            <v>21</v>
          </cell>
          <cell r="AE116" t="str">
            <v>GF</v>
          </cell>
          <cell r="AF116" t="str">
            <v>2</v>
          </cell>
        </row>
        <row r="117">
          <cell r="AC117">
            <v>390</v>
          </cell>
          <cell r="AD117">
            <v>24</v>
          </cell>
          <cell r="AE117" t="str">
            <v>NF</v>
          </cell>
          <cell r="AF117" t="str">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nctreasurer.com/state-and-local-government-finance-division/local-government-commission/submitting-your-audit" TargetMode="External"/><Relationship Id="rId2" Type="http://schemas.openxmlformats.org/officeDocument/2006/relationships/hyperlink" Target="https://www.nctreasurer.com/slg/lfm/financial-analysis/Pages/Analysis-by-Population.aspx" TargetMode="External"/><Relationship Id="rId1" Type="http://schemas.openxmlformats.org/officeDocument/2006/relationships/hyperlink" Target="https://efc.sog.unc.edu/reslib/item/north-carolina-water-and-wastewater-rates-dashboard"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4F208-DDC9-499D-A05A-37F59014624D}">
  <dimension ref="A1:D38"/>
  <sheetViews>
    <sheetView tabSelected="1" workbookViewId="0">
      <selection activeCell="B2" sqref="B2"/>
    </sheetView>
  </sheetViews>
  <sheetFormatPr defaultRowHeight="15" x14ac:dyDescent="0.25"/>
  <cols>
    <col min="1" max="1" width="1.7109375" style="257" customWidth="1"/>
    <col min="2" max="2" width="155" style="257" customWidth="1"/>
    <col min="3" max="4" width="9.140625" style="257" hidden="1" customWidth="1"/>
    <col min="5" max="5" width="2.28515625" style="257" customWidth="1"/>
    <col min="6" max="7" width="8.140625" style="257" customWidth="1"/>
    <col min="8" max="16384" width="9.140625" style="257"/>
  </cols>
  <sheetData>
    <row r="1" spans="2:2" ht="15.75" customHeight="1" thickBot="1" x14ac:dyDescent="0.3">
      <c r="B1" s="387"/>
    </row>
    <row r="2" spans="2:2" ht="31.5" customHeight="1" thickBot="1" x14ac:dyDescent="0.3">
      <c r="B2" s="388" t="s">
        <v>391</v>
      </c>
    </row>
    <row r="3" spans="2:2" ht="79.5" customHeight="1" x14ac:dyDescent="0.25">
      <c r="B3" s="389" t="s">
        <v>392</v>
      </c>
    </row>
    <row r="4" spans="2:2" ht="32.25" customHeight="1" x14ac:dyDescent="0.25">
      <c r="B4" s="390" t="s">
        <v>393</v>
      </c>
    </row>
    <row r="5" spans="2:2" ht="15.75" customHeight="1" x14ac:dyDescent="0.25">
      <c r="B5" s="387"/>
    </row>
    <row r="6" spans="2:2" ht="31.5" x14ac:dyDescent="0.25">
      <c r="B6" s="391" t="s">
        <v>394</v>
      </c>
    </row>
    <row r="7" spans="2:2" ht="15.75" customHeight="1" x14ac:dyDescent="0.25">
      <c r="B7" s="387"/>
    </row>
    <row r="8" spans="2:2" ht="31.5" x14ac:dyDescent="0.25">
      <c r="B8" s="391" t="s">
        <v>395</v>
      </c>
    </row>
    <row r="9" spans="2:2" x14ac:dyDescent="0.25">
      <c r="B9" s="387"/>
    </row>
    <row r="10" spans="2:2" ht="32.450000000000003" customHeight="1" x14ac:dyDescent="0.25">
      <c r="B10" s="390" t="s">
        <v>396</v>
      </c>
    </row>
    <row r="11" spans="2:2" x14ac:dyDescent="0.25">
      <c r="B11" s="387"/>
    </row>
    <row r="12" spans="2:2" ht="15.75" x14ac:dyDescent="0.25">
      <c r="B12" s="392" t="s">
        <v>397</v>
      </c>
    </row>
    <row r="13" spans="2:2" ht="15.75" x14ac:dyDescent="0.25">
      <c r="B13" s="392"/>
    </row>
    <row r="14" spans="2:2" ht="31.5" x14ac:dyDescent="0.25">
      <c r="B14" s="393" t="s">
        <v>405</v>
      </c>
    </row>
    <row r="15" spans="2:2" x14ac:dyDescent="0.25">
      <c r="B15" s="387"/>
    </row>
    <row r="16" spans="2:2" ht="54.75" customHeight="1" x14ac:dyDescent="0.25">
      <c r="B16" s="393" t="s">
        <v>410</v>
      </c>
    </row>
    <row r="17" spans="1:4" x14ac:dyDescent="0.25">
      <c r="B17" s="446" t="s">
        <v>411</v>
      </c>
    </row>
    <row r="18" spans="1:4" ht="15" customHeight="1" x14ac:dyDescent="0.25">
      <c r="B18" s="387"/>
    </row>
    <row r="19" spans="1:4" ht="32.450000000000003" customHeight="1" x14ac:dyDescent="0.25">
      <c r="B19" s="394" t="s">
        <v>398</v>
      </c>
    </row>
    <row r="20" spans="1:4" ht="63" x14ac:dyDescent="0.25">
      <c r="B20" s="391" t="s">
        <v>399</v>
      </c>
    </row>
    <row r="21" spans="1:4" ht="15.75" customHeight="1" x14ac:dyDescent="0.25">
      <c r="B21" s="387"/>
    </row>
    <row r="22" spans="1:4" ht="66" customHeight="1" x14ac:dyDescent="0.25">
      <c r="B22" s="391" t="s">
        <v>350</v>
      </c>
    </row>
    <row r="23" spans="1:4" ht="15.75" customHeight="1" x14ac:dyDescent="0.25">
      <c r="B23" s="387"/>
    </row>
    <row r="24" spans="1:4" ht="67.5" customHeight="1" x14ac:dyDescent="0.25">
      <c r="B24" s="391" t="s">
        <v>400</v>
      </c>
    </row>
    <row r="25" spans="1:4" ht="15.75" customHeight="1" x14ac:dyDescent="0.25">
      <c r="B25" s="391"/>
    </row>
    <row r="26" spans="1:4" ht="32.450000000000003" customHeight="1" x14ac:dyDescent="0.25">
      <c r="B26" s="395" t="s">
        <v>401</v>
      </c>
    </row>
    <row r="27" spans="1:4" ht="15.75" customHeight="1" x14ac:dyDescent="0.25">
      <c r="A27" s="387"/>
      <c r="B27" s="387"/>
      <c r="C27" s="387"/>
      <c r="D27" s="387"/>
    </row>
    <row r="28" spans="1:4" x14ac:dyDescent="0.25">
      <c r="B28" s="396" t="s">
        <v>10</v>
      </c>
    </row>
    <row r="29" spans="1:4" x14ac:dyDescent="0.25">
      <c r="B29" s="397" t="s">
        <v>349</v>
      </c>
    </row>
    <row r="30" spans="1:4" ht="15.75" customHeight="1" x14ac:dyDescent="0.25">
      <c r="B30" s="387"/>
    </row>
    <row r="31" spans="1:4" x14ac:dyDescent="0.25">
      <c r="B31" s="396" t="s">
        <v>11</v>
      </c>
    </row>
    <row r="32" spans="1:4" x14ac:dyDescent="0.25">
      <c r="B32" s="398" t="s">
        <v>294</v>
      </c>
    </row>
    <row r="33" spans="2:2" ht="15.75" customHeight="1" x14ac:dyDescent="0.25">
      <c r="B33" s="387"/>
    </row>
    <row r="34" spans="2:2" ht="21.75" customHeight="1" x14ac:dyDescent="0.25">
      <c r="B34" s="399" t="s">
        <v>402</v>
      </c>
    </row>
    <row r="36" spans="2:2" ht="15.75" x14ac:dyDescent="0.25">
      <c r="B36" s="277"/>
    </row>
    <row r="37" spans="2:2" ht="15.75" x14ac:dyDescent="0.25">
      <c r="B37" s="277"/>
    </row>
    <row r="38" spans="2:2" ht="15.75" x14ac:dyDescent="0.25">
      <c r="B38" s="277"/>
    </row>
  </sheetData>
  <sheetProtection algorithmName="SHA-512" hashValue="2MF7NjSZ5B+wHbV5kVqFIb/dBO3Sr3/FBMdK7XJqa1dreYuFiZmIi7HdViDSKukXVrsKIWDCVePHLsnPBTFcng==" saltValue="BileuAz5Px1jo8QzDuURrA==" spinCount="100000" sheet="1" formatCells="0" formatColumns="0" formatRows="0"/>
  <hyperlinks>
    <hyperlink ref="B29" r:id="rId1" xr:uid="{9658B814-B7EE-4A74-AEF8-B144E65E7920}"/>
    <hyperlink ref="B32" r:id="rId2" xr:uid="{48B2F76E-64F9-4D4B-A164-1E94BC3C53F5}"/>
    <hyperlink ref="B17" r:id="rId3" xr:uid="{57491B05-165D-4692-A53A-6AA0A43E2C4D}"/>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107"/>
  <sheetViews>
    <sheetView zoomScaleNormal="100" workbookViewId="0">
      <pane ySplit="5" topLeftCell="A6" activePane="bottomLeft" state="frozen"/>
      <selection activeCell="K57" sqref="K57"/>
      <selection pane="bottomLeft" activeCell="D2" sqref="D2"/>
    </sheetView>
  </sheetViews>
  <sheetFormatPr defaultColWidth="9.140625" defaultRowHeight="15" x14ac:dyDescent="0.25"/>
  <cols>
    <col min="1" max="1" width="5.85546875" style="21" customWidth="1"/>
    <col min="2" max="3" width="16.140625" style="19" customWidth="1"/>
    <col min="4" max="4" width="46.28515625" style="1" customWidth="1"/>
    <col min="5" max="5" width="16.5703125" style="3" customWidth="1"/>
    <col min="6" max="6" width="16.5703125" style="1" customWidth="1"/>
    <col min="7" max="7" width="26.7109375" style="8" customWidth="1"/>
    <col min="8" max="8" width="17.140625" style="2" customWidth="1"/>
    <col min="9" max="9" width="24" style="1" customWidth="1"/>
    <col min="10" max="10" width="24" style="241" customWidth="1"/>
    <col min="11" max="11" width="24" style="133" hidden="1" customWidth="1"/>
    <col min="12" max="13" width="9.140625" style="1" hidden="1" customWidth="1"/>
    <col min="14" max="14" width="4" style="1" hidden="1" customWidth="1"/>
    <col min="15" max="16384" width="9.140625" style="1"/>
  </cols>
  <sheetData>
    <row r="1" spans="1:15" ht="29.25" thickBot="1" x14ac:dyDescent="0.5">
      <c r="B1" s="26" t="s">
        <v>220</v>
      </c>
      <c r="C1" s="26"/>
      <c r="E1" s="183" t="s">
        <v>9</v>
      </c>
      <c r="F1" s="15">
        <v>2020</v>
      </c>
      <c r="G1" s="174" t="s">
        <v>67</v>
      </c>
      <c r="H1" s="175"/>
      <c r="I1" s="175"/>
      <c r="J1" s="1" t="s">
        <v>406</v>
      </c>
      <c r="L1" s="1" t="s">
        <v>21</v>
      </c>
      <c r="N1" s="1">
        <v>547</v>
      </c>
    </row>
    <row r="2" spans="1:15" ht="44.25" customHeight="1" thickBot="1" x14ac:dyDescent="0.4">
      <c r="B2" s="434" t="s">
        <v>197</v>
      </c>
      <c r="C2" s="435"/>
      <c r="D2" s="146"/>
      <c r="E2" s="432" t="s">
        <v>207</v>
      </c>
      <c r="F2" s="432"/>
      <c r="G2" s="433"/>
      <c r="H2" s="12"/>
      <c r="L2" s="1" t="s">
        <v>22</v>
      </c>
      <c r="N2" s="1">
        <v>1</v>
      </c>
    </row>
    <row r="3" spans="1:15" ht="19.5" thickBot="1" x14ac:dyDescent="0.35">
      <c r="B3" s="20" t="s">
        <v>0</v>
      </c>
      <c r="C3" s="70"/>
      <c r="D3" s="105" t="e">
        <f>VLOOKUP(D2,'Unit Names'!A1:B100,2,FALSE)</f>
        <v>#N/A</v>
      </c>
      <c r="E3" s="184"/>
      <c r="F3" s="37"/>
      <c r="G3" s="9"/>
      <c r="H3" s="12"/>
      <c r="N3" s="1">
        <v>2</v>
      </c>
    </row>
    <row r="4" spans="1:15" ht="19.5" thickBot="1" x14ac:dyDescent="0.35">
      <c r="B4" s="25" t="s">
        <v>17</v>
      </c>
      <c r="C4" s="71"/>
      <c r="D4" s="24"/>
      <c r="E4" s="24"/>
      <c r="F4" s="31"/>
      <c r="G4" s="10"/>
      <c r="H4" s="12"/>
      <c r="I4" s="14"/>
      <c r="J4" s="14"/>
      <c r="K4" s="14"/>
      <c r="L4" s="1" t="s">
        <v>342</v>
      </c>
      <c r="N4" s="133">
        <v>3</v>
      </c>
    </row>
    <row r="5" spans="1:15" ht="37.5" customHeight="1" x14ac:dyDescent="0.35">
      <c r="A5" s="22" t="s">
        <v>68</v>
      </c>
      <c r="B5" s="17" t="s">
        <v>59</v>
      </c>
      <c r="C5" s="17" t="s">
        <v>70</v>
      </c>
      <c r="D5" s="4" t="s">
        <v>1</v>
      </c>
      <c r="E5" s="185">
        <v>2019</v>
      </c>
      <c r="F5" s="67">
        <v>2020</v>
      </c>
      <c r="G5" s="11" t="s">
        <v>2</v>
      </c>
      <c r="H5" s="148" t="s">
        <v>211</v>
      </c>
      <c r="I5" s="149" t="s">
        <v>3</v>
      </c>
      <c r="J5" s="149"/>
      <c r="K5" s="149"/>
      <c r="L5" s="1" t="s">
        <v>343</v>
      </c>
      <c r="N5" s="133">
        <v>4</v>
      </c>
    </row>
    <row r="6" spans="1:15" x14ac:dyDescent="0.25">
      <c r="A6" s="23"/>
      <c r="B6" s="81" t="s">
        <v>69</v>
      </c>
      <c r="C6" s="73"/>
      <c r="D6" s="74"/>
      <c r="E6" s="190"/>
      <c r="F6" s="75"/>
      <c r="G6" s="76"/>
      <c r="H6" s="13"/>
      <c r="L6" s="1" t="s">
        <v>344</v>
      </c>
    </row>
    <row r="7" spans="1:15" s="3" customFormat="1" ht="45" x14ac:dyDescent="0.25">
      <c r="A7" s="107">
        <v>333</v>
      </c>
      <c r="B7" s="94"/>
      <c r="C7" s="104" t="s">
        <v>71</v>
      </c>
      <c r="D7" s="101" t="s">
        <v>198</v>
      </c>
      <c r="E7" s="186" t="e">
        <f>HLOOKUP($D$2,'2019 Data'!$D$1:$J$148,39,FALSE)</f>
        <v>#N/A</v>
      </c>
      <c r="F7" s="192"/>
      <c r="G7" s="6">
        <f>IF(F7&lt;0,"Note: Number is normally positive.",)</f>
        <v>0</v>
      </c>
      <c r="H7" s="16"/>
      <c r="I7" s="195"/>
      <c r="J7" s="195"/>
      <c r="K7" s="181" t="s">
        <v>224</v>
      </c>
      <c r="L7" s="3" t="s">
        <v>345</v>
      </c>
    </row>
    <row r="8" spans="1:15" s="3" customFormat="1" ht="40.5" x14ac:dyDescent="0.25">
      <c r="A8" s="107">
        <v>500</v>
      </c>
      <c r="B8" s="94"/>
      <c r="C8" s="104" t="s">
        <v>71</v>
      </c>
      <c r="D8" s="101" t="s">
        <v>72</v>
      </c>
      <c r="E8" s="186" t="e">
        <f>HLOOKUP($D$2,'2019 Data'!$D$1:$J$148,70,FALSE)</f>
        <v>#N/A</v>
      </c>
      <c r="F8" s="192"/>
      <c r="G8" s="6">
        <f>IF(F8&lt;0,"Note: Number is normally positive.",)</f>
        <v>0</v>
      </c>
      <c r="H8" s="16"/>
      <c r="I8" s="93"/>
      <c r="J8" s="93"/>
      <c r="K8" s="181" t="s">
        <v>225</v>
      </c>
      <c r="L8" s="3" t="s">
        <v>346</v>
      </c>
    </row>
    <row r="9" spans="1:15" ht="40.5" x14ac:dyDescent="0.25">
      <c r="A9" s="107">
        <v>385</v>
      </c>
      <c r="B9" s="44" t="s">
        <v>24</v>
      </c>
      <c r="C9" s="104" t="s">
        <v>71</v>
      </c>
      <c r="D9" s="102" t="s">
        <v>73</v>
      </c>
      <c r="E9" s="186" t="e">
        <f>HLOOKUP($D$2,'2019 Data'!$D$1:$J$148,61,FALSE)</f>
        <v>#N/A</v>
      </c>
      <c r="F9" s="192"/>
      <c r="G9" s="6">
        <f>IF((F7+F8)&gt;F9,"Error: Please review cells Account numbers (333+500)&gt;385",)</f>
        <v>0</v>
      </c>
      <c r="H9" s="13"/>
      <c r="I9" s="196"/>
      <c r="J9" s="196"/>
      <c r="K9" s="181" t="s">
        <v>226</v>
      </c>
    </row>
    <row r="10" spans="1:15" s="3" customFormat="1" ht="105" customHeight="1" x14ac:dyDescent="0.25">
      <c r="A10" s="107">
        <v>575</v>
      </c>
      <c r="B10" s="94" t="s">
        <v>26</v>
      </c>
      <c r="C10" s="104" t="s">
        <v>71</v>
      </c>
      <c r="D10" s="199" t="s">
        <v>282</v>
      </c>
      <c r="E10" s="186" t="e">
        <f>HLOOKUP($D$2,'2019 Data'!$D$1:$J$148,120,FALSE)</f>
        <v>#N/A</v>
      </c>
      <c r="F10" s="192"/>
      <c r="G10" s="6">
        <f>IF(F10&lt;0,"Note: Number is normally positive.",)</f>
        <v>0</v>
      </c>
      <c r="H10" s="109"/>
      <c r="I10" s="197"/>
      <c r="J10" s="197"/>
      <c r="K10" s="181" t="s">
        <v>227</v>
      </c>
    </row>
    <row r="11" spans="1:15" s="3" customFormat="1" ht="105" customHeight="1" x14ac:dyDescent="0.25">
      <c r="A11" s="107">
        <v>576</v>
      </c>
      <c r="B11" s="94" t="s">
        <v>26</v>
      </c>
      <c r="C11" s="104" t="s">
        <v>71</v>
      </c>
      <c r="D11" s="199" t="s">
        <v>283</v>
      </c>
      <c r="E11" s="186" t="e">
        <f>HLOOKUP($D$2,'2019 Data'!$D$1:$J$148,121,FALSE)</f>
        <v>#N/A</v>
      </c>
      <c r="F11" s="192"/>
      <c r="G11" s="6">
        <f>IF(F11&lt;0,"Note: Number is normally positive.",)</f>
        <v>0</v>
      </c>
      <c r="H11" s="109"/>
      <c r="I11" s="197"/>
      <c r="J11" s="197"/>
      <c r="K11" s="181" t="s">
        <v>229</v>
      </c>
    </row>
    <row r="12" spans="1:15" s="274" customFormat="1" ht="99" customHeight="1" x14ac:dyDescent="0.25">
      <c r="A12" s="361">
        <v>626</v>
      </c>
      <c r="B12" s="362" t="s">
        <v>381</v>
      </c>
      <c r="C12" s="363" t="s">
        <v>71</v>
      </c>
      <c r="D12" s="364" t="s">
        <v>390</v>
      </c>
      <c r="E12" s="365" t="s">
        <v>332</v>
      </c>
      <c r="F12" s="192"/>
      <c r="G12" s="272">
        <f>IF(F12&lt;0,"Error: Enter as positive.",)</f>
        <v>0</v>
      </c>
      <c r="H12" s="93"/>
      <c r="I12" s="273"/>
      <c r="J12" s="273"/>
      <c r="K12" s="181" t="s">
        <v>382</v>
      </c>
      <c r="O12" s="275"/>
    </row>
    <row r="13" spans="1:15" s="274" customFormat="1" ht="108" customHeight="1" x14ac:dyDescent="0.25">
      <c r="A13" s="366">
        <v>627</v>
      </c>
      <c r="B13" s="367" t="s">
        <v>333</v>
      </c>
      <c r="C13" s="363" t="s">
        <v>71</v>
      </c>
      <c r="D13" s="364" t="s">
        <v>334</v>
      </c>
      <c r="E13" s="365" t="s">
        <v>332</v>
      </c>
      <c r="F13" s="192"/>
      <c r="G13" s="272">
        <f>IF(F13&gt;F12,"Please review account numbers 627 &gt;626",)</f>
        <v>0</v>
      </c>
      <c r="H13" s="93"/>
      <c r="I13" s="273"/>
      <c r="J13" s="273"/>
      <c r="K13" s="181" t="s">
        <v>231</v>
      </c>
      <c r="O13" s="275"/>
    </row>
    <row r="14" spans="1:15" s="274" customFormat="1" ht="99" customHeight="1" x14ac:dyDescent="0.25">
      <c r="A14" s="366">
        <v>628</v>
      </c>
      <c r="B14" s="367" t="s">
        <v>333</v>
      </c>
      <c r="C14" s="363" t="s">
        <v>71</v>
      </c>
      <c r="D14" s="364" t="s">
        <v>335</v>
      </c>
      <c r="E14" s="365" t="s">
        <v>332</v>
      </c>
      <c r="F14" s="192"/>
      <c r="G14" s="272">
        <f>IF(F14&gt;F12,"Please review account numbers 628 &gt; 626",)</f>
        <v>0</v>
      </c>
      <c r="H14" s="93"/>
      <c r="I14" s="273"/>
      <c r="J14" s="273"/>
      <c r="K14" s="256"/>
      <c r="O14" s="275"/>
    </row>
    <row r="15" spans="1:15" s="274" customFormat="1" ht="84.75" customHeight="1" x14ac:dyDescent="0.25">
      <c r="A15" s="366">
        <v>629</v>
      </c>
      <c r="B15" s="367" t="s">
        <v>333</v>
      </c>
      <c r="C15" s="363" t="s">
        <v>71</v>
      </c>
      <c r="D15" s="364" t="s">
        <v>336</v>
      </c>
      <c r="E15" s="365" t="s">
        <v>332</v>
      </c>
      <c r="F15" s="192"/>
      <c r="G15" s="272">
        <f>IF(F15&gt;F12,"Please review account numbers 629 &gt; 626",)</f>
        <v>0</v>
      </c>
      <c r="H15" s="93"/>
      <c r="I15" s="273"/>
      <c r="J15" s="273"/>
      <c r="K15" s="256"/>
      <c r="O15" s="275"/>
    </row>
    <row r="16" spans="1:15" s="274" customFormat="1" ht="96" customHeight="1" x14ac:dyDescent="0.25">
      <c r="A16" s="366">
        <v>630</v>
      </c>
      <c r="B16" s="367" t="s">
        <v>333</v>
      </c>
      <c r="C16" s="363" t="s">
        <v>71</v>
      </c>
      <c r="D16" s="364" t="s">
        <v>337</v>
      </c>
      <c r="E16" s="365" t="s">
        <v>332</v>
      </c>
      <c r="F16" s="192"/>
      <c r="G16" s="272">
        <f>IF(F16&gt;F12,"Please review account numbers 630 &gt; 626",)</f>
        <v>0</v>
      </c>
      <c r="H16" s="93"/>
      <c r="I16" s="273"/>
      <c r="J16" s="273"/>
      <c r="K16" s="256"/>
      <c r="O16" s="275"/>
    </row>
    <row r="17" spans="1:15" s="274" customFormat="1" ht="99.75" customHeight="1" x14ac:dyDescent="0.25">
      <c r="A17" s="366">
        <v>631</v>
      </c>
      <c r="B17" s="367" t="s">
        <v>333</v>
      </c>
      <c r="C17" s="363" t="s">
        <v>71</v>
      </c>
      <c r="D17" s="364" t="s">
        <v>338</v>
      </c>
      <c r="E17" s="365" t="s">
        <v>332</v>
      </c>
      <c r="F17" s="192"/>
      <c r="G17" s="272">
        <f>IF(F17&gt;F12,"Please review account numbers 631 &gt; 626",)</f>
        <v>0</v>
      </c>
      <c r="H17" s="93"/>
      <c r="I17" s="273"/>
      <c r="J17" s="273"/>
      <c r="K17" s="250"/>
      <c r="O17" s="275"/>
    </row>
    <row r="18" spans="1:15" ht="53.25" customHeight="1" x14ac:dyDescent="0.25">
      <c r="A18" s="107">
        <v>338</v>
      </c>
      <c r="B18" s="44"/>
      <c r="C18" s="104" t="s">
        <v>71</v>
      </c>
      <c r="D18" s="102" t="s">
        <v>74</v>
      </c>
      <c r="E18" s="186" t="e">
        <f>HLOOKUP($D$2,'2019 Data'!$D$1:$J$148,44,FALSE)</f>
        <v>#N/A</v>
      </c>
      <c r="F18" s="192"/>
      <c r="G18" s="6">
        <f>IF(F12&gt;F18,"Error: Please review accts 626 &gt; 338",)</f>
        <v>0</v>
      </c>
      <c r="H18" s="13"/>
      <c r="I18" s="196"/>
      <c r="J18" s="196"/>
      <c r="K18" s="251"/>
    </row>
    <row r="19" spans="1:15" ht="78.75" customHeight="1" x14ac:dyDescent="0.25">
      <c r="A19" s="107">
        <v>335</v>
      </c>
      <c r="B19" s="44"/>
      <c r="C19" s="104" t="s">
        <v>71</v>
      </c>
      <c r="D19" s="89" t="s">
        <v>216</v>
      </c>
      <c r="E19" s="186" t="e">
        <f>HLOOKUP($D$2,'2019 Data'!$D$1:$J$148,41,FALSE)</f>
        <v>#N/A</v>
      </c>
      <c r="F19" s="192"/>
      <c r="G19" s="6">
        <f>IF(F19&lt;0,"Error: Enter as positive.",)</f>
        <v>0</v>
      </c>
      <c r="H19" s="13"/>
      <c r="I19" s="198"/>
      <c r="J19" s="198"/>
      <c r="K19" s="252"/>
    </row>
    <row r="20" spans="1:15" ht="52.5" customHeight="1" x14ac:dyDescent="0.25">
      <c r="A20" s="107">
        <v>252</v>
      </c>
      <c r="B20" s="44"/>
      <c r="C20" s="104" t="s">
        <v>71</v>
      </c>
      <c r="D20" s="102" t="s">
        <v>75</v>
      </c>
      <c r="E20" s="186" t="e">
        <f>HLOOKUP($D$2,'2019 Data'!$D$1:$J$148,17,FALSE)</f>
        <v>#N/A</v>
      </c>
      <c r="F20" s="192"/>
      <c r="G20" s="7"/>
      <c r="H20" s="13"/>
      <c r="I20" s="27"/>
      <c r="J20" s="27"/>
    </row>
    <row r="21" spans="1:15" ht="52.5" customHeight="1" x14ac:dyDescent="0.25">
      <c r="A21" s="107">
        <v>253</v>
      </c>
      <c r="B21" s="44"/>
      <c r="C21" s="104" t="s">
        <v>71</v>
      </c>
      <c r="D21" s="103" t="s">
        <v>76</v>
      </c>
      <c r="E21" s="186" t="e">
        <f>HLOOKUP($D$2,'2019 Data'!$D$1:$J$148,18,FALSE)</f>
        <v>#N/A</v>
      </c>
      <c r="F21" s="192"/>
      <c r="G21" s="6"/>
      <c r="H21" s="13"/>
      <c r="I21" s="27"/>
      <c r="J21" s="27"/>
    </row>
    <row r="22" spans="1:15" ht="56.25" customHeight="1" x14ac:dyDescent="0.25">
      <c r="A22" s="107">
        <v>254</v>
      </c>
      <c r="B22" s="44"/>
      <c r="C22" s="104" t="s">
        <v>71</v>
      </c>
      <c r="D22" s="103" t="s">
        <v>77</v>
      </c>
      <c r="E22" s="186" t="e">
        <f>HLOOKUP($D$2,'2019 Data'!$D$1:$J$148,19,FALSE)</f>
        <v>#N/A</v>
      </c>
      <c r="F22" s="192"/>
      <c r="G22" s="6">
        <f>IF(F9-F18-F20-F21-F22=0,,"Error: Total assets and deferred outflows less total liabilities and deferred inflows do not equal total net position. Accounting numbers 385-338-252-253-254 = 0  The amount the formula is off is located in the cell to the right")</f>
        <v>0</v>
      </c>
      <c r="H22" s="109">
        <f>F9-F18-F20-F21-F22</f>
        <v>0</v>
      </c>
      <c r="I22" s="27"/>
      <c r="J22" s="27"/>
    </row>
    <row r="23" spans="1:15" ht="51.75" customHeight="1" x14ac:dyDescent="0.25">
      <c r="A23" s="107"/>
      <c r="B23" s="100" t="s">
        <v>78</v>
      </c>
      <c r="C23" s="99"/>
      <c r="D23" s="96"/>
      <c r="E23" s="90"/>
      <c r="F23" s="358"/>
      <c r="G23" s="77"/>
      <c r="H23" s="13"/>
      <c r="I23" s="27"/>
      <c r="J23" s="27"/>
    </row>
    <row r="24" spans="1:15" ht="48.75" customHeight="1" x14ac:dyDescent="0.25">
      <c r="A24" s="107">
        <v>502</v>
      </c>
      <c r="B24" s="44"/>
      <c r="C24" s="104" t="s">
        <v>81</v>
      </c>
      <c r="D24" s="101" t="s">
        <v>79</v>
      </c>
      <c r="E24" s="186" t="e">
        <f>HLOOKUP($D$2,'2019 Data'!$D$1:$J$148,72,FALSE)</f>
        <v>#N/A</v>
      </c>
      <c r="F24" s="192"/>
      <c r="G24" s="6">
        <f>IF(F24&lt;0,"Note: Number is normally positive.",)</f>
        <v>0</v>
      </c>
      <c r="H24" s="13"/>
      <c r="I24" s="27"/>
      <c r="J24" s="27"/>
    </row>
    <row r="25" spans="1:15" ht="40.5" x14ac:dyDescent="0.25">
      <c r="A25" s="107">
        <v>503</v>
      </c>
      <c r="B25" s="44"/>
      <c r="C25" s="104" t="s">
        <v>81</v>
      </c>
      <c r="D25" s="103" t="s">
        <v>80</v>
      </c>
      <c r="E25" s="186" t="e">
        <f>HLOOKUP($D$2,'2019 Data'!$D$1:$J$148,73,FALSE)</f>
        <v>#N/A</v>
      </c>
      <c r="F25" s="192"/>
      <c r="G25" s="6">
        <f>IF(F25&lt;0,"Note: Number is normally positive.",)</f>
        <v>0</v>
      </c>
      <c r="H25" s="13"/>
      <c r="I25" s="27"/>
      <c r="J25" s="27"/>
    </row>
    <row r="26" spans="1:15" ht="38.25" customHeight="1" x14ac:dyDescent="0.25">
      <c r="A26" s="107"/>
      <c r="B26" s="100" t="s">
        <v>82</v>
      </c>
      <c r="C26" s="99"/>
      <c r="D26" s="78"/>
      <c r="E26" s="90"/>
      <c r="F26" s="359"/>
      <c r="G26" s="76"/>
      <c r="H26" s="13"/>
      <c r="I26" s="27"/>
      <c r="J26" s="27"/>
    </row>
    <row r="27" spans="1:15" ht="51" customHeight="1" x14ac:dyDescent="0.25">
      <c r="A27" s="107">
        <v>388</v>
      </c>
      <c r="B27" s="44" t="s">
        <v>24</v>
      </c>
      <c r="C27" s="98" t="s">
        <v>87</v>
      </c>
      <c r="D27" s="103" t="s">
        <v>83</v>
      </c>
      <c r="E27" s="186" t="e">
        <f>HLOOKUP($D$2,'2019 Data'!$D$1:$J$148,64,FALSE)</f>
        <v>#N/A</v>
      </c>
      <c r="F27" s="192"/>
      <c r="G27" s="6">
        <f t="shared" ref="G27:G34" si="0">IF(F27&lt;0,"Error: Enter as positive.",)</f>
        <v>0</v>
      </c>
      <c r="H27" s="13"/>
      <c r="I27" s="27"/>
      <c r="J27" s="27"/>
    </row>
    <row r="28" spans="1:15" ht="51" customHeight="1" x14ac:dyDescent="0.25">
      <c r="A28" s="107">
        <v>339</v>
      </c>
      <c r="B28" s="44"/>
      <c r="C28" s="98" t="s">
        <v>87</v>
      </c>
      <c r="D28" s="103" t="s">
        <v>84</v>
      </c>
      <c r="E28" s="186" t="e">
        <f>HLOOKUP($D$2,'2019 Data'!$D$1:$J$148,45,FALSE)</f>
        <v>#N/A</v>
      </c>
      <c r="F28" s="192"/>
      <c r="G28" s="6">
        <f t="shared" si="0"/>
        <v>0</v>
      </c>
      <c r="H28" s="13"/>
      <c r="I28" s="27"/>
      <c r="J28" s="27"/>
    </row>
    <row r="29" spans="1:15" ht="51" customHeight="1" x14ac:dyDescent="0.25">
      <c r="A29" s="107">
        <v>504</v>
      </c>
      <c r="B29" s="44"/>
      <c r="C29" s="98" t="s">
        <v>87</v>
      </c>
      <c r="D29" s="103" t="s">
        <v>85</v>
      </c>
      <c r="E29" s="186" t="e">
        <f>HLOOKUP($D$2,'2019 Data'!$D$1:$J$148,74,FALSE)</f>
        <v>#N/A</v>
      </c>
      <c r="F29" s="192"/>
      <c r="G29" s="6">
        <f t="shared" si="0"/>
        <v>0</v>
      </c>
      <c r="H29" s="13"/>
      <c r="I29" s="27"/>
      <c r="J29" s="27"/>
    </row>
    <row r="30" spans="1:15" ht="51" customHeight="1" x14ac:dyDescent="0.25">
      <c r="A30" s="107">
        <v>505</v>
      </c>
      <c r="B30" s="44"/>
      <c r="C30" s="98" t="s">
        <v>87</v>
      </c>
      <c r="D30" s="80" t="s">
        <v>86</v>
      </c>
      <c r="E30" s="186" t="e">
        <f>HLOOKUP($D$2,'2019 Data'!$D$1:$J$148,75,FALSE)</f>
        <v>#N/A</v>
      </c>
      <c r="F30" s="192"/>
      <c r="G30" s="6">
        <f t="shared" si="0"/>
        <v>0</v>
      </c>
      <c r="H30" s="13"/>
      <c r="I30" s="27"/>
      <c r="J30" s="27"/>
    </row>
    <row r="31" spans="1:15" ht="60" x14ac:dyDescent="0.25">
      <c r="A31" s="107">
        <v>341</v>
      </c>
      <c r="B31" s="44"/>
      <c r="C31" s="98" t="s">
        <v>87</v>
      </c>
      <c r="D31" s="79" t="s">
        <v>202</v>
      </c>
      <c r="E31" s="186" t="e">
        <f>HLOOKUP($D$2,'2019 Data'!$D$1:$J$148,47,FALSE)</f>
        <v>#N/A</v>
      </c>
      <c r="F31" s="192"/>
      <c r="G31" s="6">
        <f t="shared" si="0"/>
        <v>0</v>
      </c>
      <c r="H31" s="13"/>
      <c r="I31" s="27"/>
      <c r="J31" s="27"/>
    </row>
    <row r="32" spans="1:15" ht="60" customHeight="1" x14ac:dyDescent="0.25">
      <c r="A32" s="107">
        <v>386</v>
      </c>
      <c r="B32" s="44"/>
      <c r="C32" s="98" t="s">
        <v>87</v>
      </c>
      <c r="D32" s="103" t="s">
        <v>88</v>
      </c>
      <c r="E32" s="186" t="e">
        <f>HLOOKUP($D$2,'2019 Data'!$D$1:$J$148,62,FALSE)</f>
        <v>#N/A</v>
      </c>
      <c r="F32" s="192"/>
      <c r="G32" s="6">
        <f t="shared" si="0"/>
        <v>0</v>
      </c>
      <c r="H32" s="13"/>
      <c r="I32" s="27"/>
      <c r="J32" s="27"/>
    </row>
    <row r="33" spans="1:11" ht="43.5" customHeight="1" x14ac:dyDescent="0.25">
      <c r="A33" s="107">
        <v>387</v>
      </c>
      <c r="B33" s="44" t="s">
        <v>24</v>
      </c>
      <c r="C33" s="98" t="s">
        <v>87</v>
      </c>
      <c r="D33" s="103" t="s">
        <v>89</v>
      </c>
      <c r="E33" s="186" t="e">
        <f>HLOOKUP($D$2,'2019 Data'!$D$1:$J$148,63,FALSE)</f>
        <v>#N/A</v>
      </c>
      <c r="F33" s="192"/>
      <c r="G33" s="6">
        <f t="shared" si="0"/>
        <v>0</v>
      </c>
      <c r="H33" s="13"/>
      <c r="I33" s="27"/>
      <c r="J33" s="27"/>
    </row>
    <row r="34" spans="1:11" ht="70.5" customHeight="1" x14ac:dyDescent="0.25">
      <c r="A34" s="107">
        <v>389</v>
      </c>
      <c r="B34" s="44" t="s">
        <v>24</v>
      </c>
      <c r="C34" s="98" t="s">
        <v>87</v>
      </c>
      <c r="D34" s="101" t="s">
        <v>109</v>
      </c>
      <c r="E34" s="186" t="e">
        <f>HLOOKUP($D$2,'2019 Data'!$D$1:$J$148,65,FALSE)</f>
        <v>#N/A</v>
      </c>
      <c r="F34" s="192"/>
      <c r="G34" s="6">
        <f t="shared" si="0"/>
        <v>0</v>
      </c>
      <c r="H34" s="13"/>
      <c r="I34" s="27"/>
      <c r="J34" s="27"/>
    </row>
    <row r="35" spans="1:11" ht="75" customHeight="1" x14ac:dyDescent="0.25">
      <c r="A35" s="107">
        <v>255</v>
      </c>
      <c r="B35" s="44"/>
      <c r="C35" s="98" t="s">
        <v>87</v>
      </c>
      <c r="D35" s="101" t="s">
        <v>110</v>
      </c>
      <c r="E35" s="186" t="e">
        <f>HLOOKUP($D$2,'2019 Data'!$D$1:$J$148,20,FALSE)</f>
        <v>#N/A</v>
      </c>
      <c r="F35" s="192"/>
      <c r="G35" s="6">
        <f>IF(F28+F29+F30+F31+F32-F33+F34-F27-F35=0,,"Error: Total revenues less total expenses do not equal total change in net position. Accounting numbers 339+504+505+341+386-387+389-388-255 = 0  The amount the formula is off is located in the cell to the right")</f>
        <v>0</v>
      </c>
      <c r="H35" s="109">
        <f>F28+F29+F30+F31+F32-F33+F34-F27-F35</f>
        <v>0</v>
      </c>
      <c r="I35" s="27"/>
      <c r="J35" s="27"/>
    </row>
    <row r="36" spans="1:11" ht="84.75" customHeight="1" x14ac:dyDescent="0.25">
      <c r="A36" s="107">
        <v>376</v>
      </c>
      <c r="B36" s="44"/>
      <c r="C36" s="98" t="s">
        <v>87</v>
      </c>
      <c r="D36" s="89" t="s">
        <v>203</v>
      </c>
      <c r="E36" s="186" t="e">
        <f>HLOOKUP($D$2,'2019 Data'!$D$1:$J$148,58,FALSE)</f>
        <v>#N/A</v>
      </c>
      <c r="F36" s="192"/>
      <c r="G36" s="168" t="e">
        <f>IF(F20+F21+F22-F35-F36-(E20+E21+E22)=0,,"Error: Beginning Balance does not agree with our records.  Accounting numbers 252+253+254-255-376-(PY252+PY253+PY254)=0  The amount the formula is off is located in the cell to the right")</f>
        <v>#N/A</v>
      </c>
      <c r="H36" s="169" t="e">
        <f>F20+F21+F22-F35-F36-(E20+E21+E22)</f>
        <v>#N/A</v>
      </c>
      <c r="I36" s="27"/>
      <c r="J36" s="27"/>
    </row>
    <row r="37" spans="1:11" ht="24" customHeight="1" x14ac:dyDescent="0.25">
      <c r="A37" s="107"/>
      <c r="B37" s="100" t="s">
        <v>284</v>
      </c>
      <c r="C37" s="99"/>
      <c r="D37" s="78"/>
      <c r="E37" s="90"/>
      <c r="F37" s="359"/>
      <c r="G37" s="76"/>
      <c r="H37" s="46"/>
      <c r="I37" s="27"/>
      <c r="J37" s="27"/>
    </row>
    <row r="38" spans="1:11" s="133" customFormat="1" ht="60.75" customHeight="1" x14ac:dyDescent="0.25">
      <c r="A38" s="107">
        <v>591</v>
      </c>
      <c r="B38" s="207" t="s">
        <v>285</v>
      </c>
      <c r="C38" s="104" t="s">
        <v>286</v>
      </c>
      <c r="D38" s="103" t="s">
        <v>287</v>
      </c>
      <c r="E38" s="186" t="e">
        <f>HLOOKUP($D$2,'2019 Data'!$D$1:$J$148,124,FALSE)</f>
        <v>#N/A</v>
      </c>
      <c r="F38" s="192"/>
      <c r="G38" s="7"/>
      <c r="H38" s="93"/>
      <c r="I38" s="195"/>
      <c r="J38" s="195"/>
      <c r="K38" s="3"/>
    </row>
    <row r="39" spans="1:11" s="3" customFormat="1" ht="81.75" customHeight="1" x14ac:dyDescent="0.25">
      <c r="A39" s="107">
        <v>592</v>
      </c>
      <c r="B39" s="207" t="s">
        <v>285</v>
      </c>
      <c r="C39" s="104" t="s">
        <v>286</v>
      </c>
      <c r="D39" s="103" t="s">
        <v>288</v>
      </c>
      <c r="E39" s="186" t="e">
        <f>HLOOKUP($D$2,'2019 Data'!$D$1:$J$148,125,FALSE)</f>
        <v>#N/A</v>
      </c>
      <c r="F39" s="192"/>
      <c r="G39" s="7"/>
      <c r="H39" s="93"/>
      <c r="I39" s="195"/>
      <c r="J39" s="195"/>
    </row>
    <row r="40" spans="1:11" s="3" customFormat="1" ht="29.25" customHeight="1" x14ac:dyDescent="0.25">
      <c r="A40" s="108"/>
      <c r="B40" s="100" t="s">
        <v>90</v>
      </c>
      <c r="C40" s="99"/>
      <c r="D40" s="82"/>
      <c r="E40" s="90"/>
      <c r="F40" s="359"/>
      <c r="G40" s="83"/>
      <c r="H40" s="13"/>
      <c r="I40" s="27"/>
      <c r="J40" s="27"/>
      <c r="K40" s="133"/>
    </row>
    <row r="41" spans="1:11" ht="45" x14ac:dyDescent="0.25">
      <c r="A41" s="107">
        <v>506</v>
      </c>
      <c r="B41" s="45"/>
      <c r="C41" s="84" t="s">
        <v>94</v>
      </c>
      <c r="D41" s="103" t="s">
        <v>199</v>
      </c>
      <c r="E41" s="186" t="e">
        <f>HLOOKUP($D$2,'2019 Data'!$D$1:$J$148,76,FALSE)</f>
        <v>#N/A</v>
      </c>
      <c r="F41" s="192"/>
      <c r="G41" s="6">
        <f>IF(F41&lt;0,"Note: Number is normally positive.",)</f>
        <v>0</v>
      </c>
      <c r="H41" s="16"/>
      <c r="I41" s="27"/>
      <c r="J41" s="27"/>
    </row>
    <row r="42" spans="1:11" s="3" customFormat="1" ht="51.75" customHeight="1" x14ac:dyDescent="0.25">
      <c r="A42" s="107">
        <v>536</v>
      </c>
      <c r="B42" s="45"/>
      <c r="C42" s="84" t="s">
        <v>94</v>
      </c>
      <c r="D42" s="103" t="s">
        <v>91</v>
      </c>
      <c r="E42" s="186" t="e">
        <f>HLOOKUP($D$2,'2019 Data'!$D$1:$J$148,106,FALSE)</f>
        <v>#N/A</v>
      </c>
      <c r="F42" s="193"/>
      <c r="G42" s="6">
        <f>IF(F42&lt;0,"Note: Number is normally positive.",)</f>
        <v>0</v>
      </c>
      <c r="H42" s="16"/>
      <c r="I42" s="195"/>
      <c r="J42" s="195"/>
    </row>
    <row r="43" spans="1:11" s="3" customFormat="1" ht="55.5" customHeight="1" x14ac:dyDescent="0.25">
      <c r="A43" s="107">
        <v>586</v>
      </c>
      <c r="B43" s="45" t="s">
        <v>23</v>
      </c>
      <c r="C43" s="84" t="s">
        <v>94</v>
      </c>
      <c r="D43" s="200" t="s">
        <v>221</v>
      </c>
      <c r="E43" s="186" t="e">
        <f>HLOOKUP($D$2,'2019 Data'!$D$1:$J$148,123,FALSE)</f>
        <v>#N/A</v>
      </c>
      <c r="F43" s="192"/>
      <c r="G43" s="6"/>
      <c r="H43" s="93"/>
      <c r="I43" s="195"/>
      <c r="J43" s="195"/>
    </row>
    <row r="44" spans="1:11" s="3" customFormat="1" ht="56.25" customHeight="1" x14ac:dyDescent="0.25">
      <c r="A44" s="107">
        <v>379</v>
      </c>
      <c r="B44" s="45" t="s">
        <v>24</v>
      </c>
      <c r="C44" s="84" t="s">
        <v>94</v>
      </c>
      <c r="D44" s="102" t="s">
        <v>73</v>
      </c>
      <c r="E44" s="186" t="e">
        <f>HLOOKUP($D$2,'2019 Data'!$D$1:$J$148,59,FALSE)</f>
        <v>#N/A</v>
      </c>
      <c r="F44" s="193"/>
      <c r="G44" s="7"/>
      <c r="H44" s="13"/>
      <c r="I44" s="27"/>
      <c r="J44" s="27"/>
      <c r="K44" s="133"/>
    </row>
    <row r="45" spans="1:11" ht="75" customHeight="1" x14ac:dyDescent="0.25">
      <c r="A45" s="107">
        <v>4</v>
      </c>
      <c r="B45" s="45"/>
      <c r="C45" s="84" t="s">
        <v>94</v>
      </c>
      <c r="D45" s="179" t="s">
        <v>218</v>
      </c>
      <c r="E45" s="186" t="e">
        <f>HLOOKUP($D$2,'2019 Data'!$D$1:$J$148,68,FALSE)</f>
        <v>#N/A</v>
      </c>
      <c r="F45" s="192"/>
      <c r="G45" s="6">
        <f>IF(F45&lt;0,"Error: Enter as positive.",)</f>
        <v>0</v>
      </c>
      <c r="H45" s="13"/>
      <c r="I45" s="27"/>
      <c r="J45" s="27"/>
    </row>
    <row r="46" spans="1:11" ht="123" customHeight="1" x14ac:dyDescent="0.25">
      <c r="A46" s="107">
        <v>5</v>
      </c>
      <c r="B46" s="45"/>
      <c r="C46" s="84" t="s">
        <v>94</v>
      </c>
      <c r="D46" s="72" t="s">
        <v>100</v>
      </c>
      <c r="E46" s="186" t="e">
        <f>HLOOKUP($D$2,'2019 Data'!$D$1:$J$148,69,FALSE)</f>
        <v>#N/A</v>
      </c>
      <c r="F46" s="193"/>
      <c r="G46" s="6">
        <f>IF(F46&lt;0,"Error: Enter as positive.",)</f>
        <v>0</v>
      </c>
      <c r="H46" s="13"/>
      <c r="I46" s="27"/>
      <c r="J46" s="27"/>
    </row>
    <row r="47" spans="1:11" ht="109.5" customHeight="1" x14ac:dyDescent="0.25">
      <c r="A47" s="107">
        <v>380</v>
      </c>
      <c r="B47" s="45" t="s">
        <v>24</v>
      </c>
      <c r="C47" s="84" t="s">
        <v>94</v>
      </c>
      <c r="D47" s="72" t="s">
        <v>101</v>
      </c>
      <c r="E47" s="186" t="e">
        <f>HLOOKUP($D$2,'2019 Data'!$D$1:$J$148,60,FALSE)</f>
        <v>#N/A</v>
      </c>
      <c r="F47" s="192"/>
      <c r="G47" s="6">
        <f>IF(F47&lt;0,"Error: Enter as positive.",)</f>
        <v>0</v>
      </c>
      <c r="H47" s="13"/>
      <c r="I47" s="27"/>
      <c r="J47" s="27"/>
    </row>
    <row r="48" spans="1:11" ht="45.75" customHeight="1" x14ac:dyDescent="0.25">
      <c r="A48" s="107">
        <v>391</v>
      </c>
      <c r="B48" s="45" t="s">
        <v>25</v>
      </c>
      <c r="C48" s="84" t="s">
        <v>94</v>
      </c>
      <c r="D48" s="103" t="s">
        <v>92</v>
      </c>
      <c r="E48" s="186" t="e">
        <f>HLOOKUP($D$2,'2019 Data'!$D$1:$J$148,67,FALSE)</f>
        <v>#N/A</v>
      </c>
      <c r="F48" s="193"/>
      <c r="G48" s="6">
        <f>IF(F48&lt;0,"Error: Enter as positive.",)</f>
        <v>0</v>
      </c>
      <c r="H48" s="13"/>
      <c r="I48" s="27"/>
      <c r="J48" s="27"/>
    </row>
    <row r="49" spans="1:15" ht="64.5" customHeight="1" x14ac:dyDescent="0.25">
      <c r="A49" s="107">
        <v>7</v>
      </c>
      <c r="B49" s="45" t="s">
        <v>25</v>
      </c>
      <c r="C49" s="84" t="s">
        <v>94</v>
      </c>
      <c r="D49" s="103" t="s">
        <v>93</v>
      </c>
      <c r="E49" s="186" t="e">
        <f>HLOOKUP($D$2,'2019 Data'!$D$1:$J$148,116,FALSE)</f>
        <v>#N/A</v>
      </c>
      <c r="F49" s="192"/>
      <c r="G49" s="6">
        <f>IF(F49&lt;0,"Error: Enter as positive.",)</f>
        <v>0</v>
      </c>
      <c r="H49" s="13"/>
      <c r="I49" s="27"/>
      <c r="J49" s="27"/>
    </row>
    <row r="50" spans="1:15" ht="51.75" customHeight="1" x14ac:dyDescent="0.25">
      <c r="A50" s="366">
        <v>645</v>
      </c>
      <c r="B50" s="367" t="s">
        <v>333</v>
      </c>
      <c r="C50" s="368" t="s">
        <v>94</v>
      </c>
      <c r="D50" s="369" t="s">
        <v>339</v>
      </c>
      <c r="E50" s="365" t="s">
        <v>332</v>
      </c>
      <c r="F50" s="193"/>
      <c r="G50" s="266">
        <f t="shared" ref="G50:G51" si="1">IF(F50&lt;0,"Note: Number is normally positive.",)</f>
        <v>0</v>
      </c>
      <c r="H50" s="93"/>
      <c r="I50" s="195"/>
      <c r="J50" s="195"/>
      <c r="K50" s="257"/>
    </row>
    <row r="51" spans="1:15" s="257" customFormat="1" ht="78.75" customHeight="1" x14ac:dyDescent="0.25">
      <c r="A51" s="366">
        <v>646</v>
      </c>
      <c r="B51" s="367" t="s">
        <v>333</v>
      </c>
      <c r="C51" s="368" t="s">
        <v>94</v>
      </c>
      <c r="D51" s="369" t="s">
        <v>340</v>
      </c>
      <c r="E51" s="365" t="s">
        <v>332</v>
      </c>
      <c r="F51" s="192"/>
      <c r="G51" s="266">
        <f t="shared" si="1"/>
        <v>0</v>
      </c>
      <c r="H51" s="93"/>
      <c r="I51" s="195"/>
      <c r="J51" s="195"/>
      <c r="O51" s="265"/>
    </row>
    <row r="52" spans="1:15" s="257" customFormat="1" ht="63" customHeight="1" x14ac:dyDescent="0.25">
      <c r="A52" s="107">
        <v>9</v>
      </c>
      <c r="B52" s="45" t="s">
        <v>24</v>
      </c>
      <c r="C52" s="84" t="s">
        <v>94</v>
      </c>
      <c r="D52" s="101" t="s">
        <v>204</v>
      </c>
      <c r="E52" s="186" t="e">
        <f>HLOOKUP($D$2,'2019 Data'!$D$1:$J$148,117,FALSE)</f>
        <v>#N/A</v>
      </c>
      <c r="F52" s="193"/>
      <c r="G52" s="6">
        <f>IF(F44-F45-F46-F47-F52=0,,"Error: Total assets less total liabilities do not equal total fund balance. Accounting numbers 379-4-5-380-9= 0  The amount of the formula is in the cell to the right")</f>
        <v>0</v>
      </c>
      <c r="H52" s="109">
        <f>F44-F45-F46-F47-F52</f>
        <v>0</v>
      </c>
      <c r="I52" s="195"/>
      <c r="J52" s="195"/>
      <c r="K52" s="133"/>
      <c r="O52" s="265"/>
    </row>
    <row r="53" spans="1:15" ht="36.75" customHeight="1" x14ac:dyDescent="0.25">
      <c r="A53" s="108"/>
      <c r="B53" s="87" t="s">
        <v>98</v>
      </c>
      <c r="C53" s="88"/>
      <c r="D53" s="96"/>
      <c r="E53" s="90"/>
      <c r="F53" s="359"/>
      <c r="G53" s="76"/>
      <c r="H53" s="13"/>
      <c r="I53" s="27"/>
      <c r="J53" s="27"/>
    </row>
    <row r="54" spans="1:15" ht="54" customHeight="1" x14ac:dyDescent="0.25">
      <c r="A54" s="107">
        <v>16</v>
      </c>
      <c r="B54" s="44"/>
      <c r="C54" s="98" t="s">
        <v>99</v>
      </c>
      <c r="D54" s="103" t="s">
        <v>95</v>
      </c>
      <c r="E54" s="186" t="e">
        <f>HLOOKUP($D$2,'2019 Data'!$D$1:$J$148,7,FALSE)</f>
        <v>#N/A</v>
      </c>
      <c r="F54" s="192"/>
      <c r="G54" s="6"/>
      <c r="H54" s="13"/>
      <c r="I54" s="27"/>
      <c r="J54" s="27"/>
    </row>
    <row r="55" spans="1:15" ht="59.25" customHeight="1" x14ac:dyDescent="0.25">
      <c r="A55" s="107">
        <v>532</v>
      </c>
      <c r="B55" s="44"/>
      <c r="C55" s="98" t="s">
        <v>99</v>
      </c>
      <c r="D55" s="85" t="s">
        <v>102</v>
      </c>
      <c r="E55" s="186" t="e">
        <f>HLOOKUP($D$2,'2019 Data'!$D$1:$J$148,102,FALSE)</f>
        <v>#N/A</v>
      </c>
      <c r="F55" s="192"/>
      <c r="G55" s="6">
        <f>IF(F55&lt;0,"Error: Enter as positive.",)</f>
        <v>0</v>
      </c>
      <c r="H55" s="13"/>
      <c r="I55" s="27"/>
      <c r="J55" s="27"/>
    </row>
    <row r="56" spans="1:15" ht="62.25" customHeight="1" x14ac:dyDescent="0.25">
      <c r="A56" s="107">
        <v>17</v>
      </c>
      <c r="B56" s="44" t="s">
        <v>24</v>
      </c>
      <c r="C56" s="98" t="s">
        <v>99</v>
      </c>
      <c r="D56" s="103" t="s">
        <v>200</v>
      </c>
      <c r="E56" s="186" t="e">
        <f>HLOOKUP($D$2,'2019 Data'!$D$1:$J$148,8,FALSE)</f>
        <v>#N/A</v>
      </c>
      <c r="F56" s="192"/>
      <c r="G56" s="6"/>
      <c r="H56" s="13"/>
      <c r="I56" s="27"/>
      <c r="J56" s="27"/>
    </row>
    <row r="57" spans="1:15" ht="45" customHeight="1" x14ac:dyDescent="0.25">
      <c r="A57" s="107">
        <v>20</v>
      </c>
      <c r="B57" s="44"/>
      <c r="C57" s="98" t="s">
        <v>99</v>
      </c>
      <c r="D57" s="103" t="s">
        <v>201</v>
      </c>
      <c r="E57" s="186" t="e">
        <f>HLOOKUP($D$2,'2019 Data'!$D$1:$J$148,11,FALSE)</f>
        <v>#N/A</v>
      </c>
      <c r="F57" s="192"/>
      <c r="G57" s="6">
        <f>IF(F57&lt;0,"Error: Enter as positive.",)</f>
        <v>0</v>
      </c>
      <c r="H57" s="13"/>
      <c r="I57" s="27"/>
      <c r="J57" s="27"/>
    </row>
    <row r="58" spans="1:15" ht="48" customHeight="1" x14ac:dyDescent="0.25">
      <c r="A58" s="107">
        <v>533</v>
      </c>
      <c r="B58" s="44"/>
      <c r="C58" s="98" t="s">
        <v>99</v>
      </c>
      <c r="D58" s="86" t="s">
        <v>96</v>
      </c>
      <c r="E58" s="186" t="e">
        <f>HLOOKUP($D$2,'2019 Data'!$D$1:$J$148,103,FALSE)</f>
        <v>#N/A</v>
      </c>
      <c r="F58" s="192"/>
      <c r="G58" s="5"/>
      <c r="H58" s="13"/>
      <c r="I58" s="27"/>
      <c r="J58" s="27"/>
    </row>
    <row r="59" spans="1:15" ht="70.5" customHeight="1" x14ac:dyDescent="0.25">
      <c r="A59" s="107">
        <v>22</v>
      </c>
      <c r="B59" s="44" t="s">
        <v>24</v>
      </c>
      <c r="C59" s="98" t="s">
        <v>99</v>
      </c>
      <c r="D59" s="103" t="s">
        <v>206</v>
      </c>
      <c r="E59" s="186" t="e">
        <f>HLOOKUP($D$2,'2019 Data'!$D$1:$J$148,13,FALSE)</f>
        <v>#N/A</v>
      </c>
      <c r="F59" s="192"/>
      <c r="G59" s="5"/>
      <c r="H59" s="13"/>
      <c r="I59" s="27"/>
      <c r="J59" s="27"/>
    </row>
    <row r="60" spans="1:15" ht="61.5" customHeight="1" x14ac:dyDescent="0.25">
      <c r="A60" s="107">
        <v>23</v>
      </c>
      <c r="B60" s="44" t="s">
        <v>24</v>
      </c>
      <c r="C60" s="98" t="s">
        <v>99</v>
      </c>
      <c r="D60" s="101" t="s">
        <v>97</v>
      </c>
      <c r="E60" s="186" t="e">
        <f>HLOOKUP($D$2,'2019 Data'!$D$1:$J$148,14,FALSE)</f>
        <v>#N/A</v>
      </c>
      <c r="F60" s="192"/>
      <c r="G60" s="6">
        <f>IF(F54-F55+F56-F57+F58+F59-F60=0,,"Error: Total revenues less total expenditures do not equal total change in fund balance. Account numbers 16-532+17-20+533+22-23 amount of the formula is located in the cell to the right")</f>
        <v>0</v>
      </c>
      <c r="H60" s="109">
        <f>+F54-F55+F56-F57+F58+F59-F60</f>
        <v>0</v>
      </c>
      <c r="I60" s="27"/>
      <c r="J60" s="27"/>
    </row>
    <row r="61" spans="1:15" ht="81.75" customHeight="1" x14ac:dyDescent="0.25">
      <c r="A61" s="107">
        <v>507</v>
      </c>
      <c r="B61" s="44" t="s">
        <v>24</v>
      </c>
      <c r="C61" s="98" t="s">
        <v>99</v>
      </c>
      <c r="D61" s="206" t="s">
        <v>296</v>
      </c>
      <c r="E61" s="186" t="e">
        <f>HLOOKUP($D$2,'2019 Data'!$D$1:$J$148,77,FALSE)</f>
        <v>#N/A</v>
      </c>
      <c r="F61" s="192"/>
      <c r="G61" s="6" t="e">
        <f>IF(F52-F60-F61=E52,,"Error: Beginning Balance does not agree with our records.  Cell F52-F60-F61=E52 The amount of the formula is in the cell to the right")</f>
        <v>#N/A</v>
      </c>
      <c r="H61" s="109" t="e">
        <f>+F52-F60-F61-E52</f>
        <v>#N/A</v>
      </c>
      <c r="I61" s="27"/>
      <c r="J61" s="27"/>
    </row>
    <row r="62" spans="1:15" ht="31.5" customHeight="1" x14ac:dyDescent="0.25">
      <c r="A62" s="108"/>
      <c r="B62" s="87" t="s">
        <v>27</v>
      </c>
      <c r="C62" s="88"/>
      <c r="D62" s="97"/>
      <c r="E62" s="97"/>
      <c r="F62" s="358"/>
      <c r="G62" s="77"/>
      <c r="H62" s="46"/>
      <c r="I62" s="27"/>
      <c r="J62" s="27"/>
    </row>
    <row r="63" spans="1:15" ht="63.75" customHeight="1" x14ac:dyDescent="0.25">
      <c r="A63" s="107">
        <v>512</v>
      </c>
      <c r="B63" s="18"/>
      <c r="C63" s="91" t="s">
        <v>104</v>
      </c>
      <c r="D63" s="101" t="s">
        <v>103</v>
      </c>
      <c r="E63" s="186" t="e">
        <f>HLOOKUP($D$2,'2019 Data'!$D$1:$J$148,82,FALSE)</f>
        <v>#N/A</v>
      </c>
      <c r="F63" s="192"/>
      <c r="G63" s="6">
        <f>IF(F63&lt;0,"Error: This number is normally positive.",)</f>
        <v>0</v>
      </c>
      <c r="H63" s="46"/>
      <c r="I63" s="27"/>
      <c r="J63" s="27"/>
    </row>
    <row r="64" spans="1:15" ht="26.25" customHeight="1" x14ac:dyDescent="0.25">
      <c r="A64" s="107"/>
      <c r="B64" s="100" t="s">
        <v>319</v>
      </c>
      <c r="C64" s="99"/>
      <c r="D64" s="96"/>
      <c r="E64" s="92"/>
      <c r="F64" s="359"/>
      <c r="G64" s="76"/>
      <c r="H64" s="46"/>
      <c r="I64" s="27"/>
      <c r="J64" s="27"/>
      <c r="K64" s="241"/>
    </row>
    <row r="65" spans="1:11" s="241" customFormat="1" ht="93" customHeight="1" x14ac:dyDescent="0.25">
      <c r="A65" s="128">
        <v>622</v>
      </c>
      <c r="B65" s="298" t="s">
        <v>285</v>
      </c>
      <c r="C65" s="128" t="s">
        <v>320</v>
      </c>
      <c r="D65" s="128" t="s">
        <v>321</v>
      </c>
      <c r="E65" s="186" t="e">
        <f>HLOOKUP($D$2,'2019 Data'!$D$1:$J$148,146,FALSE)</f>
        <v>#N/A</v>
      </c>
      <c r="F65" s="192"/>
      <c r="G65" s="6"/>
      <c r="H65" s="46"/>
      <c r="I65" s="27"/>
      <c r="J65" s="27"/>
    </row>
    <row r="66" spans="1:11" s="241" customFormat="1" ht="187.5" customHeight="1" x14ac:dyDescent="0.25">
      <c r="A66" s="107">
        <v>577</v>
      </c>
      <c r="B66" s="94"/>
      <c r="C66" s="94" t="s">
        <v>209</v>
      </c>
      <c r="D66" s="200" t="s">
        <v>295</v>
      </c>
      <c r="E66" s="248"/>
      <c r="F66" s="192"/>
      <c r="G66" s="201" t="str">
        <f>IF(F66="Yes","In this cell - Please briefly describe the benefit and population group 
that received the benefit"," ")</f>
        <v xml:space="preserve"> </v>
      </c>
      <c r="H66" s="46"/>
      <c r="I66" s="27"/>
      <c r="J66" s="27"/>
    </row>
    <row r="67" spans="1:11" s="241" customFormat="1" ht="35.25" customHeight="1" x14ac:dyDescent="0.25">
      <c r="A67" s="108"/>
      <c r="B67" s="100" t="s">
        <v>4</v>
      </c>
      <c r="C67" s="99"/>
      <c r="D67" s="96"/>
      <c r="E67" s="92"/>
      <c r="F67" s="359"/>
      <c r="G67" s="76"/>
      <c r="H67" s="13"/>
      <c r="I67" s="27"/>
      <c r="J67" s="27"/>
      <c r="K67" s="133"/>
    </row>
    <row r="68" spans="1:11" ht="72.75" customHeight="1" x14ac:dyDescent="0.25">
      <c r="A68" s="299">
        <v>621</v>
      </c>
      <c r="B68" s="299" t="s">
        <v>285</v>
      </c>
      <c r="C68" s="128" t="s">
        <v>322</v>
      </c>
      <c r="D68" s="128" t="s">
        <v>383</v>
      </c>
      <c r="E68" s="186" t="e">
        <f>HLOOKUP($D$2,'2019 Data'!$D$1:$J$148,145,FALSE)</f>
        <v>#N/A</v>
      </c>
      <c r="F68" s="194"/>
      <c r="G68"/>
      <c r="H68"/>
      <c r="I68"/>
      <c r="J68" s="257"/>
      <c r="K68"/>
    </row>
    <row r="69" spans="1:11" customFormat="1" ht="160.5" customHeight="1" x14ac:dyDescent="0.25">
      <c r="A69" s="107">
        <v>547</v>
      </c>
      <c r="B69" s="94"/>
      <c r="C69" s="94" t="s">
        <v>105</v>
      </c>
      <c r="D69" s="144" t="s">
        <v>205</v>
      </c>
      <c r="E69" s="186" t="e">
        <f>HLOOKUP($D$2,'2019 Data'!$D$1:$J$148,108,FALSE)</f>
        <v>#N/A</v>
      </c>
      <c r="F69" s="194"/>
      <c r="G69" s="110" t="str">
        <f>IF(F69&lt;1,"Please answer this question","")</f>
        <v>Please answer this question</v>
      </c>
      <c r="H69" s="93"/>
      <c r="I69" s="195"/>
      <c r="J69" s="195"/>
      <c r="K69" s="3"/>
    </row>
    <row r="70" spans="1:11" s="3" customFormat="1" ht="129" customHeight="1" x14ac:dyDescent="0.25">
      <c r="A70" s="366">
        <v>659</v>
      </c>
      <c r="B70" s="362" t="s">
        <v>23</v>
      </c>
      <c r="C70" s="362" t="s">
        <v>300</v>
      </c>
      <c r="D70" s="370" t="s">
        <v>377</v>
      </c>
      <c r="E70" s="371" t="s">
        <v>332</v>
      </c>
      <c r="F70" s="194"/>
      <c r="G70" s="110" t="str">
        <f>IF(ISBLANK(F70),"Please do not leave blank","")</f>
        <v>Please do not leave blank</v>
      </c>
      <c r="H70" s="249">
        <f>IF(F70&lt;0,"Error: Enter as positive.",)</f>
        <v>0</v>
      </c>
      <c r="I70" s="195"/>
      <c r="J70" s="195"/>
    </row>
    <row r="71" spans="1:11" s="3" customFormat="1" ht="55.5" customHeight="1" x14ac:dyDescent="0.25">
      <c r="A71" s="366">
        <v>660</v>
      </c>
      <c r="B71" s="362" t="s">
        <v>23</v>
      </c>
      <c r="C71" s="362" t="s">
        <v>300</v>
      </c>
      <c r="D71" s="370" t="s">
        <v>378</v>
      </c>
      <c r="E71" s="371" t="s">
        <v>332</v>
      </c>
      <c r="F71" s="194"/>
      <c r="G71" s="110" t="str">
        <f>IF(ISBLANK(F71),"Please do not leave blank","")</f>
        <v>Please do not leave blank</v>
      </c>
      <c r="H71" s="249">
        <f>IF(F71&lt;0,"Note: Number is normally positive.",)</f>
        <v>0</v>
      </c>
      <c r="I71" s="195"/>
      <c r="J71" s="195"/>
    </row>
    <row r="72" spans="1:11" s="3" customFormat="1" ht="76.5" customHeight="1" x14ac:dyDescent="0.25">
      <c r="A72" s="366">
        <v>661</v>
      </c>
      <c r="B72" s="362" t="s">
        <v>23</v>
      </c>
      <c r="C72" s="362" t="s">
        <v>303</v>
      </c>
      <c r="D72" s="369" t="s">
        <v>379</v>
      </c>
      <c r="E72" s="371" t="s">
        <v>332</v>
      </c>
      <c r="F72" s="235"/>
      <c r="G72" s="110" t="str">
        <f>IF(ISBLANK(F72),"Please do not leave blank ",IF(F72=H72,"","Please review percentage"))</f>
        <v xml:space="preserve">Please do not leave blank </v>
      </c>
      <c r="H72" s="234">
        <f>ROUND(IFERROR((F71/F70)*100,0),1)</f>
        <v>0</v>
      </c>
      <c r="I72" s="195"/>
      <c r="J72" s="195"/>
    </row>
    <row r="73" spans="1:11" s="3" customFormat="1" ht="75" x14ac:dyDescent="0.25">
      <c r="A73" s="108"/>
      <c r="B73" s="94"/>
      <c r="C73" s="94"/>
      <c r="D73" s="95" t="s">
        <v>5</v>
      </c>
      <c r="E73" s="254"/>
      <c r="F73" s="360"/>
      <c r="G73" s="7"/>
      <c r="H73" s="13"/>
      <c r="I73" s="27"/>
      <c r="J73" s="27"/>
      <c r="K73" s="133"/>
    </row>
    <row r="74" spans="1:11" ht="67.5" customHeight="1" x14ac:dyDescent="0.25">
      <c r="A74" s="107"/>
      <c r="B74" s="100" t="s">
        <v>6</v>
      </c>
      <c r="C74" s="99"/>
      <c r="D74" s="96"/>
      <c r="E74" s="92"/>
      <c r="F74" s="359"/>
      <c r="G74" s="76"/>
      <c r="H74" s="13"/>
      <c r="I74" s="27"/>
      <c r="J74" s="27"/>
    </row>
    <row r="75" spans="1:11" ht="60.75" customHeight="1" x14ac:dyDescent="0.25">
      <c r="A75" s="107">
        <v>6</v>
      </c>
      <c r="B75" s="44"/>
      <c r="C75" s="98" t="s">
        <v>107</v>
      </c>
      <c r="D75" s="101" t="s">
        <v>106</v>
      </c>
      <c r="E75" s="186" t="e">
        <f>HLOOKUP($D$2,'2019 Data'!$D$1:$J$148,115,FALSE)</f>
        <v>#N/A</v>
      </c>
      <c r="F75" s="192"/>
      <c r="G75" s="6">
        <f>IF(F75&lt;0,"Error: Enter as positive.",)</f>
        <v>0</v>
      </c>
      <c r="H75" s="13"/>
      <c r="I75" s="27"/>
      <c r="J75" s="27"/>
    </row>
    <row r="76" spans="1:11" ht="108" customHeight="1" x14ac:dyDescent="0.25">
      <c r="A76" s="278"/>
      <c r="B76" s="441" t="s">
        <v>407</v>
      </c>
      <c r="C76" s="441"/>
      <c r="D76" s="441"/>
      <c r="E76" s="441"/>
      <c r="F76" s="441"/>
      <c r="G76" s="441"/>
      <c r="H76" s="46"/>
      <c r="I76" s="27"/>
      <c r="J76" s="27"/>
      <c r="K76" s="241"/>
    </row>
    <row r="77" spans="1:11" s="241" customFormat="1" ht="54.75" customHeight="1" x14ac:dyDescent="0.25">
      <c r="A77" s="366">
        <v>947</v>
      </c>
      <c r="B77" s="362"/>
      <c r="C77" s="363"/>
      <c r="D77" s="369" t="s">
        <v>351</v>
      </c>
      <c r="E77" s="371" t="s">
        <v>352</v>
      </c>
      <c r="F77" s="400"/>
      <c r="G77" s="6" t="str">
        <f>IF(ISBLANK(F77),"Please do not leave blank","")</f>
        <v>Please do not leave blank</v>
      </c>
      <c r="H77" s="46"/>
      <c r="I77" s="27"/>
      <c r="J77" s="27"/>
    </row>
    <row r="78" spans="1:11" s="241" customFormat="1" ht="57" customHeight="1" x14ac:dyDescent="0.25">
      <c r="A78" s="366">
        <v>948</v>
      </c>
      <c r="B78" s="362"/>
      <c r="C78" s="363"/>
      <c r="D78" s="369" t="s">
        <v>353</v>
      </c>
      <c r="E78" s="371" t="s">
        <v>352</v>
      </c>
      <c r="F78" s="400"/>
      <c r="G78" s="6" t="str">
        <f t="shared" ref="G78:G84" si="2">IF(ISBLANK(F78),"Please do not leave blank","")</f>
        <v>Please do not leave blank</v>
      </c>
      <c r="H78" s="46"/>
      <c r="I78" s="27"/>
      <c r="J78" s="27"/>
    </row>
    <row r="79" spans="1:11" s="241" customFormat="1" ht="60" customHeight="1" x14ac:dyDescent="0.25">
      <c r="A79" s="366">
        <v>949</v>
      </c>
      <c r="B79" s="362"/>
      <c r="C79" s="363"/>
      <c r="D79" s="369" t="s">
        <v>354</v>
      </c>
      <c r="E79" s="371" t="s">
        <v>352</v>
      </c>
      <c r="F79" s="400"/>
      <c r="G79" s="6" t="str">
        <f t="shared" si="2"/>
        <v>Please do not leave blank</v>
      </c>
      <c r="H79" s="46"/>
      <c r="I79" s="27"/>
      <c r="J79" s="27"/>
    </row>
    <row r="80" spans="1:11" s="241" customFormat="1" ht="60" customHeight="1" x14ac:dyDescent="0.25">
      <c r="A80" s="366">
        <v>950</v>
      </c>
      <c r="B80" s="362"/>
      <c r="C80" s="363"/>
      <c r="D80" s="369" t="s">
        <v>355</v>
      </c>
      <c r="E80" s="371" t="s">
        <v>352</v>
      </c>
      <c r="F80" s="400"/>
      <c r="G80" s="6" t="str">
        <f t="shared" si="2"/>
        <v>Please do not leave blank</v>
      </c>
      <c r="H80" s="46"/>
      <c r="I80" s="27"/>
      <c r="J80" s="27"/>
    </row>
    <row r="81" spans="1:11" s="241" customFormat="1" ht="85.5" customHeight="1" x14ac:dyDescent="0.25">
      <c r="A81" s="366">
        <v>952</v>
      </c>
      <c r="B81" s="362"/>
      <c r="C81" s="363"/>
      <c r="D81" s="369" t="s">
        <v>385</v>
      </c>
      <c r="E81" s="371" t="s">
        <v>352</v>
      </c>
      <c r="F81" s="297"/>
      <c r="G81" s="6" t="str">
        <f t="shared" si="2"/>
        <v>Please do not leave blank</v>
      </c>
      <c r="H81" s="46"/>
      <c r="I81" s="27"/>
      <c r="J81" s="27"/>
    </row>
    <row r="82" spans="1:11" s="241" customFormat="1" ht="75" customHeight="1" x14ac:dyDescent="0.25">
      <c r="A82" s="366">
        <v>954</v>
      </c>
      <c r="B82" s="362"/>
      <c r="C82" s="363"/>
      <c r="D82" s="369" t="s">
        <v>356</v>
      </c>
      <c r="E82" s="371" t="s">
        <v>352</v>
      </c>
      <c r="F82" s="400"/>
      <c r="G82" s="6" t="str">
        <f t="shared" si="2"/>
        <v>Please do not leave blank</v>
      </c>
      <c r="H82" s="46"/>
      <c r="I82" s="27"/>
      <c r="J82" s="27"/>
    </row>
    <row r="83" spans="1:11" s="241" customFormat="1" ht="88.5" customHeight="1" x14ac:dyDescent="0.25">
      <c r="A83" s="366">
        <v>956</v>
      </c>
      <c r="B83" s="362"/>
      <c r="C83" s="363"/>
      <c r="D83" s="369" t="s">
        <v>357</v>
      </c>
      <c r="E83" s="371" t="s">
        <v>352</v>
      </c>
      <c r="F83" s="400"/>
      <c r="G83" s="6" t="str">
        <f t="shared" si="2"/>
        <v>Please do not leave blank</v>
      </c>
      <c r="H83" s="46"/>
      <c r="I83" s="27"/>
      <c r="J83" s="27"/>
    </row>
    <row r="84" spans="1:11" s="241" customFormat="1" ht="213.75" customHeight="1" x14ac:dyDescent="0.25">
      <c r="A84" s="366">
        <v>958</v>
      </c>
      <c r="B84" s="362"/>
      <c r="C84" s="363"/>
      <c r="D84" s="369" t="s">
        <v>404</v>
      </c>
      <c r="E84" s="371" t="s">
        <v>352</v>
      </c>
      <c r="F84" s="400"/>
      <c r="G84" s="6" t="str">
        <f t="shared" si="2"/>
        <v>Please do not leave blank</v>
      </c>
      <c r="H84" s="46"/>
      <c r="I84" s="27"/>
      <c r="J84" s="27"/>
    </row>
    <row r="85" spans="1:11" s="241" customFormat="1" ht="21" thickBot="1" x14ac:dyDescent="0.3">
      <c r="A85" s="279"/>
      <c r="B85" s="280"/>
      <c r="C85" s="281"/>
      <c r="D85" s="282" t="s">
        <v>358</v>
      </c>
      <c r="E85" s="283"/>
      <c r="F85" s="386"/>
      <c r="G85" s="6"/>
      <c r="H85" s="46"/>
      <c r="I85" s="27"/>
      <c r="J85" s="27"/>
    </row>
    <row r="86" spans="1:11" s="241" customFormat="1" ht="21.75" thickBot="1" x14ac:dyDescent="0.4">
      <c r="A86" s="257"/>
      <c r="B86" s="436" t="s">
        <v>408</v>
      </c>
      <c r="C86" s="437"/>
      <c r="D86" s="437"/>
      <c r="E86" s="438"/>
      <c r="F86" s="386"/>
      <c r="G86" s="6"/>
      <c r="H86" s="46"/>
      <c r="I86" s="27"/>
      <c r="J86" s="27"/>
    </row>
    <row r="87" spans="1:11" s="241" customFormat="1" ht="86.25" customHeight="1" x14ac:dyDescent="0.25">
      <c r="A87" s="257"/>
      <c r="B87" s="439" t="s">
        <v>409</v>
      </c>
      <c r="C87" s="440"/>
      <c r="D87" s="440"/>
      <c r="E87" s="440"/>
      <c r="F87" s="386"/>
      <c r="G87" s="6"/>
      <c r="H87" s="46"/>
      <c r="I87" s="27"/>
      <c r="J87" s="27"/>
    </row>
    <row r="88" spans="1:11" s="241" customFormat="1" ht="15.75" thickBot="1" x14ac:dyDescent="0.3">
      <c r="A88" s="284"/>
      <c r="B88" s="257"/>
      <c r="C88" s="257"/>
      <c r="D88" s="285"/>
      <c r="E88" s="286"/>
      <c r="F88" s="386"/>
      <c r="G88" s="6"/>
      <c r="H88" s="46"/>
      <c r="I88" s="27"/>
      <c r="J88" s="27"/>
    </row>
    <row r="89" spans="1:11" s="241" customFormat="1" ht="18.75" customHeight="1" thickBot="1" x14ac:dyDescent="0.3">
      <c r="A89" s="257"/>
      <c r="B89" s="287" t="s">
        <v>359</v>
      </c>
      <c r="C89" s="374" t="s">
        <v>360</v>
      </c>
      <c r="D89" s="375"/>
      <c r="E89" s="376"/>
      <c r="F89" s="386"/>
      <c r="G89" s="6"/>
      <c r="H89" s="46"/>
      <c r="I89" s="27"/>
      <c r="J89" s="27"/>
    </row>
    <row r="90" spans="1:11" s="241" customFormat="1" ht="27" customHeight="1" thickBot="1" x14ac:dyDescent="0.3">
      <c r="A90" s="257"/>
      <c r="B90" s="288" t="s">
        <v>361</v>
      </c>
      <c r="C90" s="289"/>
      <c r="D90" s="290"/>
      <c r="E90" s="291"/>
      <c r="F90" s="386"/>
      <c r="G90" s="6"/>
      <c r="H90" s="46"/>
      <c r="I90" s="27"/>
      <c r="J90" s="27"/>
    </row>
    <row r="91" spans="1:11" s="241" customFormat="1" ht="40.5" customHeight="1" thickBot="1" x14ac:dyDescent="0.3">
      <c r="A91" s="257"/>
      <c r="B91" s="288"/>
      <c r="C91" s="289"/>
      <c r="D91" s="421" t="s">
        <v>389</v>
      </c>
      <c r="E91" s="422"/>
      <c r="F91" s="372"/>
      <c r="G91" s="372"/>
      <c r="H91" s="46"/>
      <c r="I91" s="27"/>
      <c r="J91" s="27"/>
    </row>
    <row r="92" spans="1:11" s="241" customFormat="1" ht="30.75" customHeight="1" thickBot="1" x14ac:dyDescent="0.3">
      <c r="A92" s="292">
        <v>960</v>
      </c>
      <c r="B92" s="423" t="s">
        <v>362</v>
      </c>
      <c r="C92" s="424"/>
      <c r="D92" s="425"/>
      <c r="E92" s="426"/>
      <c r="F92" s="373" t="str">
        <f>IF(ISBLANK($D92),"&lt;&lt;&lt;&lt;&lt;&lt;&lt;&lt;&lt;&lt;&lt;&lt;&lt;&lt;&lt;","")</f>
        <v>&lt;&lt;&lt;&lt;&lt;&lt;&lt;&lt;&lt;&lt;&lt;&lt;&lt;&lt;&lt;</v>
      </c>
      <c r="G92" s="373" t="str">
        <f>IF(ISBLANK($D92),"Cell D92 must be completed.","")</f>
        <v>Cell D92 must be completed.</v>
      </c>
      <c r="H92" s="46"/>
      <c r="I92" s="27"/>
      <c r="J92" s="27"/>
    </row>
    <row r="93" spans="1:11" s="241" customFormat="1" ht="30.75" customHeight="1" thickBot="1" x14ac:dyDescent="0.3">
      <c r="A93" s="292">
        <v>962</v>
      </c>
      <c r="B93" s="423" t="s">
        <v>363</v>
      </c>
      <c r="C93" s="424"/>
      <c r="D93" s="425"/>
      <c r="E93" s="426"/>
      <c r="F93" s="373" t="str">
        <f t="shared" ref="F93:F96" si="3">IF(ISBLANK($D93),"&lt;&lt;&lt;&lt;&lt;&lt;&lt;&lt;&lt;&lt;&lt;&lt;&lt;&lt;&lt;","")</f>
        <v>&lt;&lt;&lt;&lt;&lt;&lt;&lt;&lt;&lt;&lt;&lt;&lt;&lt;&lt;&lt;</v>
      </c>
      <c r="G93" s="373" t="str">
        <f>IF(ISBLANK($D93),"Cell D93 must be completed.","")</f>
        <v>Cell D93 must be completed.</v>
      </c>
      <c r="H93" s="46"/>
      <c r="I93" s="27"/>
      <c r="J93" s="27"/>
    </row>
    <row r="94" spans="1:11" s="241" customFormat="1" ht="30.75" customHeight="1" thickBot="1" x14ac:dyDescent="0.3">
      <c r="A94" s="292">
        <v>964</v>
      </c>
      <c r="B94" s="423" t="s">
        <v>364</v>
      </c>
      <c r="C94" s="424"/>
      <c r="D94" s="430"/>
      <c r="E94" s="431"/>
      <c r="F94" s="373" t="str">
        <f t="shared" si="3"/>
        <v>&lt;&lt;&lt;&lt;&lt;&lt;&lt;&lt;&lt;&lt;&lt;&lt;&lt;&lt;&lt;</v>
      </c>
      <c r="G94" s="373" t="str">
        <f>IF(ISBLANK($D94),"Cell D94 must be completed.","")</f>
        <v>Cell D94 must be completed.</v>
      </c>
      <c r="H94" s="46"/>
      <c r="I94" s="27"/>
      <c r="J94" s="27"/>
    </row>
    <row r="95" spans="1:11" s="241" customFormat="1" ht="30.75" customHeight="1" thickBot="1" x14ac:dyDescent="0.3">
      <c r="A95" s="292">
        <v>966</v>
      </c>
      <c r="B95" s="423" t="s">
        <v>365</v>
      </c>
      <c r="C95" s="424"/>
      <c r="D95" s="425"/>
      <c r="E95" s="426"/>
      <c r="F95" s="373" t="str">
        <f t="shared" si="3"/>
        <v>&lt;&lt;&lt;&lt;&lt;&lt;&lt;&lt;&lt;&lt;&lt;&lt;&lt;&lt;&lt;</v>
      </c>
      <c r="G95" s="373" t="str">
        <f>IF(ISBLANK($D95),"Cell D95must be completed.","")</f>
        <v>Cell D95must be completed.</v>
      </c>
      <c r="H95" s="46"/>
      <c r="I95" s="27"/>
      <c r="J95" s="27"/>
    </row>
    <row r="96" spans="1:11" s="241" customFormat="1" ht="30.75" customHeight="1" thickBot="1" x14ac:dyDescent="0.3">
      <c r="A96" s="292">
        <v>968</v>
      </c>
      <c r="B96" s="427" t="s">
        <v>366</v>
      </c>
      <c r="C96" s="428"/>
      <c r="D96" s="429"/>
      <c r="E96" s="426"/>
      <c r="F96" s="373" t="str">
        <f t="shared" si="3"/>
        <v>&lt;&lt;&lt;&lt;&lt;&lt;&lt;&lt;&lt;&lt;&lt;&lt;&lt;&lt;&lt;</v>
      </c>
      <c r="G96" s="373" t="str">
        <f>IF(ISBLANK($D96),"Cell D96 must be completed.","")</f>
        <v>Cell D96 must be completed.</v>
      </c>
      <c r="H96" s="36"/>
      <c r="I96" s="27"/>
      <c r="J96" s="27"/>
      <c r="K96" s="133"/>
    </row>
    <row r="97" spans="1:11" ht="59.25" x14ac:dyDescent="0.25">
      <c r="A97" s="292"/>
      <c r="B97" s="293" t="s">
        <v>12</v>
      </c>
      <c r="C97" s="293"/>
      <c r="D97" s="294" t="s">
        <v>18</v>
      </c>
      <c r="E97" s="295"/>
      <c r="F97" s="295"/>
      <c r="G97" s="295"/>
      <c r="H97" s="296"/>
      <c r="I97" s="292"/>
      <c r="J97" s="292"/>
      <c r="K97" s="257"/>
    </row>
    <row r="98" spans="1:11" s="257" customFormat="1" x14ac:dyDescent="0.25">
      <c r="A98" s="23"/>
      <c r="B98" s="18"/>
      <c r="C98" s="18"/>
      <c r="D98" s="314" t="s">
        <v>376</v>
      </c>
      <c r="F98" s="3"/>
      <c r="G98" s="5"/>
      <c r="H98" s="13"/>
      <c r="I98" s="1"/>
      <c r="J98" s="241"/>
      <c r="K98" s="133"/>
    </row>
    <row r="99" spans="1:11" x14ac:dyDescent="0.25">
      <c r="A99" s="23"/>
      <c r="B99" s="18"/>
      <c r="C99" s="18"/>
      <c r="D99" s="38"/>
      <c r="E99" s="258"/>
      <c r="F99" s="39"/>
      <c r="G99" s="5"/>
      <c r="H99" s="13"/>
    </row>
    <row r="100" spans="1:11" x14ac:dyDescent="0.25">
      <c r="A100" s="23"/>
      <c r="B100" s="18"/>
      <c r="C100" s="18"/>
      <c r="D100" s="38"/>
      <c r="E100" s="258"/>
      <c r="F100" s="39"/>
      <c r="G100" s="5"/>
      <c r="H100" s="13"/>
    </row>
    <row r="101" spans="1:11" x14ac:dyDescent="0.25">
      <c r="A101" s="23"/>
      <c r="B101" s="18"/>
      <c r="C101" s="18"/>
      <c r="D101" s="38"/>
      <c r="E101" s="39"/>
      <c r="F101" s="39"/>
      <c r="G101" s="5"/>
      <c r="H101" s="13"/>
    </row>
    <row r="102" spans="1:11" x14ac:dyDescent="0.25">
      <c r="A102" s="23"/>
      <c r="B102" s="18"/>
      <c r="C102" s="18"/>
      <c r="D102" s="38"/>
      <c r="E102" s="187"/>
      <c r="F102" s="39"/>
      <c r="G102" s="5"/>
      <c r="H102" s="13"/>
    </row>
    <row r="103" spans="1:11" x14ac:dyDescent="0.25">
      <c r="D103" s="40"/>
      <c r="E103" s="188"/>
      <c r="F103" s="40"/>
      <c r="H103" s="13"/>
    </row>
    <row r="104" spans="1:11" x14ac:dyDescent="0.25">
      <c r="D104" s="40"/>
      <c r="E104" s="188"/>
      <c r="F104" s="40"/>
      <c r="H104" s="13"/>
    </row>
    <row r="105" spans="1:11" x14ac:dyDescent="0.25">
      <c r="D105" s="40"/>
      <c r="E105" s="189"/>
      <c r="F105" s="40"/>
      <c r="H105" s="13"/>
    </row>
    <row r="106" spans="1:11" x14ac:dyDescent="0.25">
      <c r="D106" s="40"/>
      <c r="E106" s="189"/>
      <c r="F106" s="40"/>
      <c r="H106" s="13"/>
    </row>
    <row r="107" spans="1:11" x14ac:dyDescent="0.25">
      <c r="D107" s="40"/>
      <c r="E107" s="39"/>
      <c r="F107" s="40"/>
    </row>
  </sheetData>
  <sheetProtection algorithmName="SHA-512" hashValue="9bX1I3yGVPmYZdSp7zZfaDpKDQmKPbtmuqcsrpw95WoICSYou2ALUSqtUL1kQzcYyEZqzFtMs+8RUp8d2jkWBg==" saltValue="PcMfJ7sELOXDsx6IeOMmIA==" spinCount="100000" sheet="1" formatCells="0" formatColumns="0" formatRows="0"/>
  <mergeCells count="16">
    <mergeCell ref="E2:G2"/>
    <mergeCell ref="B2:C2"/>
    <mergeCell ref="B86:E86"/>
    <mergeCell ref="B87:E87"/>
    <mergeCell ref="B76:G76"/>
    <mergeCell ref="D91:E91"/>
    <mergeCell ref="B95:C95"/>
    <mergeCell ref="D95:E95"/>
    <mergeCell ref="B96:C96"/>
    <mergeCell ref="D96:E96"/>
    <mergeCell ref="B92:C92"/>
    <mergeCell ref="D92:E92"/>
    <mergeCell ref="B93:C93"/>
    <mergeCell ref="D93:E93"/>
    <mergeCell ref="B94:C94"/>
    <mergeCell ref="D94:E94"/>
  </mergeCells>
  <conditionalFormatting sqref="H22">
    <cfRule type="cellIs" dxfId="12" priority="9" stopIfTrue="1" operator="notEqual">
      <formula>0</formula>
    </cfRule>
  </conditionalFormatting>
  <conditionalFormatting sqref="H35:H36">
    <cfRule type="cellIs" dxfId="11" priority="8" stopIfTrue="1" operator="notEqual">
      <formula>0</formula>
    </cfRule>
  </conditionalFormatting>
  <conditionalFormatting sqref="H52">
    <cfRule type="cellIs" dxfId="10" priority="7" stopIfTrue="1" operator="notEqual">
      <formula>0</formula>
    </cfRule>
  </conditionalFormatting>
  <conditionalFormatting sqref="H60:H61">
    <cfRule type="cellIs" dxfId="9" priority="6" stopIfTrue="1" operator="notEqual">
      <formula>0</formula>
    </cfRule>
  </conditionalFormatting>
  <dataValidations xWindow="756" yWindow="948" count="5">
    <dataValidation type="list" allowBlank="1" showInputMessage="1" showErrorMessage="1" error="Please select from the drop down list" prompt="Please select from the drop down list" sqref="F69" xr:uid="{00000000-0002-0000-0100-000000000000}">
      <formula1>$N$2:$N$5</formula1>
    </dataValidation>
    <dataValidation type="list" allowBlank="1" showInputMessage="1" showErrorMessage="1" prompt="Please select Yes or No from the drop down list" sqref="F66" xr:uid="{00000000-0002-0000-0100-000001000000}">
      <formula1>$L$1:$L$2</formula1>
    </dataValidation>
    <dataValidation type="list" allowBlank="1" showInputMessage="1" showErrorMessage="1" prompt="Please select from drop down list" sqref="F79" xr:uid="{C51E5274-8406-4937-B4CD-A35F3DF79B61}">
      <formula1>$L$6:$L$8</formula1>
    </dataValidation>
    <dataValidation type="list" allowBlank="1" showInputMessage="1" showErrorMessage="1" prompt="Please select from drop down list" sqref="F80 F82:F84" xr:uid="{75CCB818-B57E-4479-BADE-80027FB2AE17}">
      <formula1>$L$1:$L$2</formula1>
    </dataValidation>
    <dataValidation type="list" allowBlank="1" showInputMessage="1" showErrorMessage="1" prompt="Click cell D2 and select your unit name from the drop down list" sqref="D2" xr:uid="{00000000-0002-0000-0100-000002000000}">
      <formula1>$K$6:$K$15</formula1>
    </dataValidation>
  </dataValidations>
  <printOptions headings="1" gridLines="1"/>
  <pageMargins left="0.25" right="0.25" top="0.75" bottom="0.75" header="0.3" footer="0.3"/>
  <pageSetup scale="97" fitToHeight="0" orientation="portrait" r:id="rId1"/>
  <headerFooter>
    <oddFooter>&amp;LPage &amp;P&amp;R&amp;Z&amp;F</oddFooter>
  </headerFooter>
  <ignoredErrors>
    <ignoredError sqref="H70:H72" unlockedFormula="1"/>
    <ignoredError sqref="G7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X133"/>
  <sheetViews>
    <sheetView zoomScaleNormal="100" workbookViewId="0">
      <pane xSplit="3" ySplit="3" topLeftCell="D4" activePane="bottomRight" state="frozen"/>
      <selection activeCell="K57" sqref="K57"/>
      <selection pane="topRight" activeCell="K57" sqref="K57"/>
      <selection pane="bottomLeft" activeCell="K57" sqref="K57"/>
      <selection pane="bottomRight" activeCell="D5" sqref="D5"/>
    </sheetView>
  </sheetViews>
  <sheetFormatPr defaultColWidth="9.140625" defaultRowHeight="15" x14ac:dyDescent="0.25"/>
  <cols>
    <col min="1" max="1" width="9.85546875" customWidth="1"/>
    <col min="2" max="2" width="13.28515625" customWidth="1"/>
    <col min="3" max="3" width="41.5703125" customWidth="1"/>
    <col min="4" max="4" width="12.7109375" customWidth="1"/>
    <col min="5" max="5" width="16.28515625" customWidth="1"/>
    <col min="6" max="7" width="20.85546875" customWidth="1"/>
    <col min="8" max="8" width="11.5703125" customWidth="1"/>
    <col min="9" max="9" width="2.140625" customWidth="1"/>
    <col min="10" max="10" width="16.28515625" style="136" customWidth="1"/>
    <col min="11" max="11" width="31.85546875" style="33" customWidth="1"/>
    <col min="12" max="12" width="17.5703125" style="156" customWidth="1"/>
    <col min="13" max="13" width="2.140625" style="1" customWidth="1"/>
    <col min="14" max="14" width="19" style="1" customWidth="1"/>
    <col min="15" max="15" width="14" style="1" customWidth="1"/>
    <col min="16" max="16" width="11.85546875" style="1" customWidth="1"/>
    <col min="17" max="17" width="9.42578125" style="136" customWidth="1"/>
    <col min="18" max="19" width="0" style="1" hidden="1" customWidth="1"/>
    <col min="20" max="20" width="9.140625" style="241"/>
    <col min="21" max="16384" width="9.140625" style="1"/>
  </cols>
  <sheetData>
    <row r="1" spans="1:24" ht="30.75" x14ac:dyDescent="0.25">
      <c r="A1" s="1"/>
      <c r="B1" s="139"/>
      <c r="C1" s="328" t="s">
        <v>367</v>
      </c>
      <c r="D1" s="329">
        <f>L46-(L35+L36-L39-L40-L63)-L43</f>
        <v>0</v>
      </c>
      <c r="E1" s="1"/>
      <c r="F1" s="1"/>
      <c r="G1" s="157"/>
      <c r="H1" s="1"/>
      <c r="I1" s="113"/>
      <c r="J1" s="130"/>
      <c r="K1" s="41" t="s">
        <v>19</v>
      </c>
      <c r="L1" s="151"/>
      <c r="M1" s="30"/>
      <c r="R1" s="1">
        <v>1</v>
      </c>
      <c r="S1" s="1">
        <v>1</v>
      </c>
    </row>
    <row r="2" spans="1:24" ht="18.75" x14ac:dyDescent="0.25">
      <c r="A2" s="1"/>
      <c r="B2" s="139"/>
      <c r="C2" s="166">
        <f>'Unit Data from Audit Worksheet'!D2</f>
        <v>0</v>
      </c>
      <c r="D2" s="35">
        <f>'Unit Data from Audit Worksheet'!F1</f>
        <v>2020</v>
      </c>
      <c r="E2" s="35">
        <f>D2</f>
        <v>2020</v>
      </c>
      <c r="F2" s="35"/>
      <c r="G2" s="158"/>
      <c r="H2" s="35"/>
      <c r="I2" s="113"/>
      <c r="J2" s="116" t="s">
        <v>14</v>
      </c>
      <c r="K2" s="32" t="s">
        <v>13</v>
      </c>
      <c r="L2" s="154" t="s">
        <v>7</v>
      </c>
      <c r="R2" s="1">
        <v>2</v>
      </c>
      <c r="S2" s="1">
        <v>2</v>
      </c>
    </row>
    <row r="3" spans="1:24" ht="47.25" x14ac:dyDescent="0.25">
      <c r="A3" s="17" t="s">
        <v>14</v>
      </c>
      <c r="B3" s="140"/>
      <c r="C3" s="127" t="s">
        <v>1</v>
      </c>
      <c r="D3" s="42" t="s">
        <v>15</v>
      </c>
      <c r="E3" s="42" t="s">
        <v>16</v>
      </c>
      <c r="F3" s="43" t="s">
        <v>20</v>
      </c>
      <c r="G3" s="170" t="s">
        <v>214</v>
      </c>
      <c r="H3" s="43" t="s">
        <v>310</v>
      </c>
      <c r="I3" s="113"/>
      <c r="J3" s="300"/>
      <c r="K3" s="301"/>
      <c r="L3" s="302"/>
      <c r="O3" s="1" t="s">
        <v>169</v>
      </c>
      <c r="Q3" s="171" t="s">
        <v>215</v>
      </c>
      <c r="R3" s="1">
        <v>3</v>
      </c>
      <c r="S3" s="1">
        <v>3</v>
      </c>
    </row>
    <row r="4" spans="1:24" ht="18.75" x14ac:dyDescent="0.3">
      <c r="A4" s="28"/>
      <c r="B4" s="141"/>
      <c r="C4" s="137"/>
      <c r="D4" s="29"/>
      <c r="E4" s="29"/>
      <c r="F4" s="29"/>
      <c r="G4" s="159"/>
      <c r="H4" s="29"/>
      <c r="I4" s="113"/>
      <c r="J4" s="205">
        <v>999</v>
      </c>
      <c r="K4" s="111" t="s">
        <v>168</v>
      </c>
      <c r="L4" s="191" t="e">
        <f>+'Unit Data from Audit Worksheet'!D3</f>
        <v>#N/A</v>
      </c>
      <c r="R4" s="133">
        <v>4</v>
      </c>
      <c r="S4" s="133">
        <v>4</v>
      </c>
    </row>
    <row r="5" spans="1:24" ht="52.5" customHeight="1" x14ac:dyDescent="0.25">
      <c r="A5" s="129">
        <f>'Unit Data from Audit Worksheet'!A7</f>
        <v>333</v>
      </c>
      <c r="B5" s="143" t="str">
        <f>'Unit Data from Audit Worksheet'!C7</f>
        <v>Net Position-Governmental Activities</v>
      </c>
      <c r="C5" s="125" t="str">
        <f>'Unit Data from Audit Worksheet'!D7</f>
        <v xml:space="preserve"> All unrestricted Cash and investments.  
Exclude: restricted cash 
                   cash held by a third party. </v>
      </c>
      <c r="D5" s="135"/>
      <c r="E5" s="260">
        <f>'Unit Data from Audit Worksheet'!F7</f>
        <v>0</v>
      </c>
      <c r="F5" s="123">
        <f>IF(L5&lt;0,"Error: Number is normally positive.",)</f>
        <v>0</v>
      </c>
      <c r="G5" s="160"/>
      <c r="H5" s="119">
        <f>'Unit Data from Audit Worksheet'!I7</f>
        <v>0</v>
      </c>
      <c r="I5" s="112"/>
      <c r="J5" s="115">
        <v>333</v>
      </c>
      <c r="K5" s="138" t="s">
        <v>112</v>
      </c>
      <c r="L5" s="208">
        <f>IF(D5="",E5,D5)</f>
        <v>0</v>
      </c>
      <c r="P5" s="253">
        <f>+J5-A5</f>
        <v>0</v>
      </c>
      <c r="R5" s="133">
        <v>5</v>
      </c>
      <c r="S5" s="133">
        <v>5</v>
      </c>
      <c r="U5" s="1" t="b">
        <f t="shared" ref="U5:U41" si="0">EXACT(A5,J5)</f>
        <v>1</v>
      </c>
      <c r="V5" s="253">
        <f>E5-L5</f>
        <v>0</v>
      </c>
    </row>
    <row r="6" spans="1:24" ht="30" x14ac:dyDescent="0.25">
      <c r="A6" s="134">
        <f>'Unit Data from Audit Worksheet'!A8</f>
        <v>500</v>
      </c>
      <c r="B6" s="142" t="str">
        <f>'Unit Data from Audit Worksheet'!C8</f>
        <v>Net Position-Governmental Activities</v>
      </c>
      <c r="C6" s="132" t="str">
        <f>'Unit Data from Audit Worksheet'!D8</f>
        <v xml:space="preserve"> All restricted Cash and investments</v>
      </c>
      <c r="D6" s="124"/>
      <c r="E6" s="261">
        <f>'Unit Data from Audit Worksheet'!F8</f>
        <v>0</v>
      </c>
      <c r="F6" s="123">
        <f>IF(L6&lt;0,"Error: Number is normally positive.",)</f>
        <v>0</v>
      </c>
      <c r="G6" s="161"/>
      <c r="H6" s="119">
        <f>'Unit Data from Audit Worksheet'!I8</f>
        <v>0</v>
      </c>
      <c r="I6" s="112"/>
      <c r="J6" s="114">
        <v>500</v>
      </c>
      <c r="K6" s="111" t="s">
        <v>111</v>
      </c>
      <c r="L6" s="208">
        <f>IF(D6="",E6,D6)</f>
        <v>0</v>
      </c>
      <c r="P6" s="253">
        <f t="shared" ref="P6:P76" si="1">+J6-A6</f>
        <v>0</v>
      </c>
      <c r="R6" s="133">
        <v>6</v>
      </c>
      <c r="S6" s="236">
        <v>6</v>
      </c>
      <c r="U6" s="241" t="b">
        <f t="shared" si="0"/>
        <v>1</v>
      </c>
      <c r="V6" s="253">
        <f t="shared" ref="V6:V63" si="2">E6-L6</f>
        <v>0</v>
      </c>
      <c r="X6" s="241"/>
    </row>
    <row r="7" spans="1:24" ht="43.5" customHeight="1" x14ac:dyDescent="0.25">
      <c r="A7" s="134">
        <f>'Unit Data from Audit Worksheet'!A9</f>
        <v>385</v>
      </c>
      <c r="B7" s="142" t="str">
        <f>'Unit Data from Audit Worksheet'!C9</f>
        <v>Net Position-Governmental Activities</v>
      </c>
      <c r="C7" s="132" t="str">
        <f>'Unit Data from Audit Worksheet'!D9</f>
        <v>Total Assets and deferred outflows</v>
      </c>
      <c r="D7" s="124"/>
      <c r="E7" s="261">
        <f>'Unit Data from Audit Worksheet'!F9</f>
        <v>0</v>
      </c>
      <c r="F7" s="202">
        <f>IF((L5+L6)&gt;L7,"Error: Please review accts (333 + 500) &gt; 385",)</f>
        <v>0</v>
      </c>
      <c r="G7" s="161"/>
      <c r="H7" s="119">
        <f>'Unit Data from Audit Worksheet'!I9</f>
        <v>0</v>
      </c>
      <c r="I7" s="112"/>
      <c r="J7" s="176">
        <v>385</v>
      </c>
      <c r="K7" s="177" t="s">
        <v>61</v>
      </c>
      <c r="L7" s="209">
        <f>IF(D7="",E7,D7)+IF(D9="",E9,D9)</f>
        <v>0</v>
      </c>
      <c r="N7" s="178" t="s">
        <v>210</v>
      </c>
      <c r="P7" s="253">
        <f t="shared" si="1"/>
        <v>0</v>
      </c>
      <c r="R7" s="236">
        <v>7</v>
      </c>
      <c r="S7" s="236">
        <v>7</v>
      </c>
      <c r="U7" s="241" t="b">
        <f t="shared" si="0"/>
        <v>1</v>
      </c>
      <c r="V7" s="253">
        <f t="shared" si="2"/>
        <v>0</v>
      </c>
      <c r="X7" s="241"/>
    </row>
    <row r="8" spans="1:24" s="133" customFormat="1" ht="88.5" customHeight="1" x14ac:dyDescent="0.25">
      <c r="A8" s="134">
        <f>'Unit Data from Audit Worksheet'!A10</f>
        <v>575</v>
      </c>
      <c r="B8" s="142" t="str">
        <f>'Unit Data from Audit Worksheet'!C10</f>
        <v>Net Position-Governmental Activities</v>
      </c>
      <c r="C8" s="145" t="str">
        <f>'Unit Data from Audit Worksheet'!D10</f>
        <v>Record any positive Internal balances on the net position statements that appear in the Asset Section of the Net Position Statement
Enter as a positive</v>
      </c>
      <c r="D8" s="124"/>
      <c r="E8" s="261">
        <f>'Unit Data from Audit Worksheet'!F10</f>
        <v>0</v>
      </c>
      <c r="F8" s="123">
        <f>IF(L8&lt;0,"Error: Number is normally positive.",)</f>
        <v>0</v>
      </c>
      <c r="G8" s="161"/>
      <c r="H8" s="119">
        <f>'Unit Data from Audit Worksheet'!I10</f>
        <v>0</v>
      </c>
      <c r="I8" s="112"/>
      <c r="J8" s="114">
        <v>575</v>
      </c>
      <c r="K8" s="215" t="s">
        <v>212</v>
      </c>
      <c r="L8" s="210">
        <f>IF(D8="",E8,D8)</f>
        <v>0</v>
      </c>
      <c r="N8" s="152"/>
      <c r="P8" s="253">
        <f t="shared" si="1"/>
        <v>0</v>
      </c>
      <c r="Q8" s="136"/>
      <c r="T8" s="241"/>
      <c r="U8" s="241" t="b">
        <f t="shared" si="0"/>
        <v>1</v>
      </c>
      <c r="V8" s="253">
        <f t="shared" si="2"/>
        <v>0</v>
      </c>
      <c r="X8" s="241"/>
    </row>
    <row r="9" spans="1:24" s="133" customFormat="1" ht="99" customHeight="1" x14ac:dyDescent="0.25">
      <c r="A9" s="134">
        <f>'Unit Data from Audit Worksheet'!A11</f>
        <v>576</v>
      </c>
      <c r="B9" s="142" t="str">
        <f>'Unit Data from Audit Worksheet'!C11</f>
        <v>Net Position-Governmental Activities</v>
      </c>
      <c r="C9" s="145" t="str">
        <f>'Unit Data from Audit Worksheet'!D11</f>
        <v xml:space="preserve">Record any negative Internal balances on the net position statements that appear in the Asset Section of the Net Position Statement.
Enter as a positive
</v>
      </c>
      <c r="D9" s="124"/>
      <c r="E9" s="261">
        <f>'Unit Data from Audit Worksheet'!F11</f>
        <v>0</v>
      </c>
      <c r="F9" s="123">
        <f>IF(L9&lt;0,"Error: Number is normally positive.",)</f>
        <v>0</v>
      </c>
      <c r="G9" s="161"/>
      <c r="H9" s="119">
        <f>'Unit Data from Audit Worksheet'!I11</f>
        <v>0</v>
      </c>
      <c r="I9" s="112"/>
      <c r="J9" s="114">
        <v>576</v>
      </c>
      <c r="K9" s="215" t="s">
        <v>213</v>
      </c>
      <c r="L9" s="210">
        <f>IF(D9="",E9,D9)</f>
        <v>0</v>
      </c>
      <c r="N9" s="152"/>
      <c r="P9" s="253">
        <f t="shared" si="1"/>
        <v>0</v>
      </c>
      <c r="Q9" s="136"/>
      <c r="T9" s="241"/>
      <c r="U9" s="241" t="b">
        <f t="shared" si="0"/>
        <v>1</v>
      </c>
      <c r="V9" s="253">
        <f t="shared" si="2"/>
        <v>0</v>
      </c>
      <c r="X9" s="241"/>
    </row>
    <row r="10" spans="1:24" s="237" customFormat="1" ht="69.75" customHeight="1" x14ac:dyDescent="0.25">
      <c r="A10" s="315">
        <f>'Unit Data from Audit Worksheet'!A12</f>
        <v>626</v>
      </c>
      <c r="B10" s="316" t="str">
        <f>'Unit Data from Audit Worksheet'!C12</f>
        <v>Net Position-Governmental Activities</v>
      </c>
      <c r="C10" s="317" t="str">
        <f>'Unit Data from Audit Worksheet'!D12</f>
        <v xml:space="preserve">Current liabilities
Include:   Current liabilities including current portion of long-term debt.  Deferred inflows should not be included in Current Liabilities        
</v>
      </c>
      <c r="D10" s="268"/>
      <c r="E10" s="320">
        <f>'Unit Data from Audit Worksheet'!F12</f>
        <v>0</v>
      </c>
      <c r="F10" s="321">
        <f t="shared" ref="F10" si="3">IF(L10&lt;0,"Error: Number is normally positive.",)</f>
        <v>0</v>
      </c>
      <c r="G10" s="322"/>
      <c r="H10" s="323">
        <f>'Unit Data from Audit Worksheet'!I12</f>
        <v>0</v>
      </c>
      <c r="I10" s="267"/>
      <c r="J10" s="324">
        <v>626</v>
      </c>
      <c r="K10" s="325" t="s">
        <v>326</v>
      </c>
      <c r="L10" s="327">
        <f>IF(D10="",E10,D10)+IF(D9="",E9,D9)</f>
        <v>0</v>
      </c>
      <c r="N10" s="178" t="s">
        <v>210</v>
      </c>
      <c r="P10" s="270">
        <f t="shared" si="1"/>
        <v>0</v>
      </c>
      <c r="Q10" s="240"/>
      <c r="V10" s="270"/>
    </row>
    <row r="11" spans="1:24" s="237" customFormat="1" ht="87.75" customHeight="1" x14ac:dyDescent="0.25">
      <c r="A11" s="315">
        <f>'Unit Data from Audit Worksheet'!A13</f>
        <v>627</v>
      </c>
      <c r="B11" s="316" t="str">
        <f>'Unit Data from Audit Worksheet'!C13</f>
        <v>Net Position-Governmental Activities</v>
      </c>
      <c r="C11" s="317" t="str">
        <f>'Unit Data from Audit Worksheet'!D13</f>
        <v>Please enter any bond anticipation notes that are classified as current liabilities and included row 12 above (amounts entered should agree to the current amount included in the changes to long-term debt note)</v>
      </c>
      <c r="D11" s="268"/>
      <c r="E11" s="320">
        <f>'Unit Data from Audit Worksheet'!F13</f>
        <v>0</v>
      </c>
      <c r="F11" s="321">
        <f>IF(L11&gt;L10,"Please review account numbers 627 &gt;626",)</f>
        <v>0</v>
      </c>
      <c r="G11" s="322"/>
      <c r="H11" s="323">
        <f>'Unit Data from Audit Worksheet'!I13</f>
        <v>0</v>
      </c>
      <c r="I11" s="267"/>
      <c r="J11" s="324">
        <v>627</v>
      </c>
      <c r="K11" s="325" t="s">
        <v>327</v>
      </c>
      <c r="L11" s="327">
        <f t="shared" ref="L11:L15" si="4">IF(D11="",E11,D11)</f>
        <v>0</v>
      </c>
      <c r="N11" s="326"/>
      <c r="P11" s="270">
        <f t="shared" si="1"/>
        <v>0</v>
      </c>
      <c r="Q11" s="240"/>
      <c r="V11" s="270"/>
    </row>
    <row r="12" spans="1:24" s="237" customFormat="1" ht="81" customHeight="1" x14ac:dyDescent="0.25">
      <c r="A12" s="315">
        <f>'Unit Data from Audit Worksheet'!A14</f>
        <v>628</v>
      </c>
      <c r="B12" s="316" t="str">
        <f>'Unit Data from Audit Worksheet'!C14</f>
        <v>Net Position-Governmental Activities</v>
      </c>
      <c r="C12" s="317" t="str">
        <f>'Unit Data from Audit Worksheet'!D14</f>
        <v>Please enter any compensated absences that are classified as current liabilities and included row 12 above (amounts entered should agree to the current amount included in the changes to long-term debt note)</v>
      </c>
      <c r="D12" s="268"/>
      <c r="E12" s="320">
        <f>'Unit Data from Audit Worksheet'!F14</f>
        <v>0</v>
      </c>
      <c r="F12" s="321">
        <f>IF(L12&gt;L10,"Please review account numbers 628 &gt; 626",)</f>
        <v>0</v>
      </c>
      <c r="G12" s="322"/>
      <c r="H12" s="323">
        <f>'Unit Data from Audit Worksheet'!I14</f>
        <v>0</v>
      </c>
      <c r="I12" s="267"/>
      <c r="J12" s="324">
        <v>628</v>
      </c>
      <c r="K12" s="325" t="s">
        <v>328</v>
      </c>
      <c r="L12" s="327">
        <f t="shared" si="4"/>
        <v>0</v>
      </c>
      <c r="N12" s="326"/>
      <c r="P12" s="270">
        <f t="shared" si="1"/>
        <v>0</v>
      </c>
      <c r="Q12" s="240"/>
      <c r="V12" s="270"/>
    </row>
    <row r="13" spans="1:24" s="237" customFormat="1" ht="81" customHeight="1" x14ac:dyDescent="0.25">
      <c r="A13" s="315">
        <f>'Unit Data from Audit Worksheet'!A15</f>
        <v>629</v>
      </c>
      <c r="B13" s="316" t="str">
        <f>'Unit Data from Audit Worksheet'!C15</f>
        <v>Net Position-Governmental Activities</v>
      </c>
      <c r="C13" s="317" t="str">
        <f>'Unit Data from Audit Worksheet'!D15</f>
        <v>Please enter any pension liabilities that are classified as current liabilities and included row 12 above (amounts entered should agree to the current amount included in the changes to long-term debt note)</v>
      </c>
      <c r="D13" s="268"/>
      <c r="E13" s="320">
        <f>'Unit Data from Audit Worksheet'!F15</f>
        <v>0</v>
      </c>
      <c r="F13" s="321">
        <f>IF(L13&gt;L10,"Please review account numbers 629 &gt; 626",)</f>
        <v>0</v>
      </c>
      <c r="G13" s="322"/>
      <c r="H13" s="323">
        <f>'Unit Data from Audit Worksheet'!I15</f>
        <v>0</v>
      </c>
      <c r="I13" s="267"/>
      <c r="J13" s="324">
        <v>629</v>
      </c>
      <c r="K13" s="325" t="s">
        <v>329</v>
      </c>
      <c r="L13" s="327">
        <f t="shared" si="4"/>
        <v>0</v>
      </c>
      <c r="N13" s="326"/>
      <c r="P13" s="270">
        <f t="shared" si="1"/>
        <v>0</v>
      </c>
      <c r="Q13" s="240"/>
      <c r="V13" s="270"/>
    </row>
    <row r="14" spans="1:24" s="237" customFormat="1" ht="81" customHeight="1" x14ac:dyDescent="0.25">
      <c r="A14" s="315">
        <f>'Unit Data from Audit Worksheet'!A16</f>
        <v>630</v>
      </c>
      <c r="B14" s="316" t="str">
        <f>'Unit Data from Audit Worksheet'!C16</f>
        <v>Net Position-Governmental Activities</v>
      </c>
      <c r="C14" s="317" t="str">
        <f>'Unit Data from Audit Worksheet'!D16</f>
        <v>Please enter any current liabilities that are payable from restricted assets and included row 12 above (amounts entered should agree to the current amount included in the changes to long-term debt note)</v>
      </c>
      <c r="D14" s="268"/>
      <c r="E14" s="320">
        <f>'Unit Data from Audit Worksheet'!F16</f>
        <v>0</v>
      </c>
      <c r="F14" s="321">
        <f>IF(L14&gt;L10,"Please review account numbers 630 &gt; 626",)</f>
        <v>0</v>
      </c>
      <c r="G14" s="322"/>
      <c r="H14" s="323">
        <f>'Unit Data from Audit Worksheet'!I16</f>
        <v>0</v>
      </c>
      <c r="I14" s="267"/>
      <c r="J14" s="324">
        <v>630</v>
      </c>
      <c r="K14" s="325" t="s">
        <v>330</v>
      </c>
      <c r="L14" s="327">
        <f t="shared" si="4"/>
        <v>0</v>
      </c>
      <c r="N14" s="326"/>
      <c r="P14" s="270">
        <f t="shared" si="1"/>
        <v>0</v>
      </c>
      <c r="Q14" s="240"/>
      <c r="V14" s="270"/>
    </row>
    <row r="15" spans="1:24" s="237" customFormat="1" ht="81" customHeight="1" x14ac:dyDescent="0.25">
      <c r="A15" s="315">
        <f>'Unit Data from Audit Worksheet'!A17</f>
        <v>631</v>
      </c>
      <c r="B15" s="316" t="str">
        <f>'Unit Data from Audit Worksheet'!C17</f>
        <v>Net Position-Governmental Activities</v>
      </c>
      <c r="C15" s="317" t="str">
        <f>'Unit Data from Audit Worksheet'!D17</f>
        <v>Please enter any OPEB liabilities that are classified as current liabilities and included row 12 above (amounts entered should agree to the current amount included in the changes to long-term debt note)</v>
      </c>
      <c r="D15" s="268"/>
      <c r="E15" s="320">
        <f>'Unit Data from Audit Worksheet'!F17</f>
        <v>0</v>
      </c>
      <c r="F15" s="321">
        <f>IF(L15&gt;L10,"Please review account numbers 631 &gt; 626",)</f>
        <v>0</v>
      </c>
      <c r="G15" s="322"/>
      <c r="H15" s="323">
        <f>'Unit Data from Audit Worksheet'!I17</f>
        <v>0</v>
      </c>
      <c r="I15" s="267"/>
      <c r="J15" s="324">
        <v>631</v>
      </c>
      <c r="K15" s="325" t="s">
        <v>331</v>
      </c>
      <c r="L15" s="327">
        <f t="shared" si="4"/>
        <v>0</v>
      </c>
      <c r="N15" s="326"/>
      <c r="P15" s="270">
        <f t="shared" si="1"/>
        <v>0</v>
      </c>
      <c r="Q15" s="240"/>
      <c r="V15" s="270"/>
    </row>
    <row r="16" spans="1:24" s="237" customFormat="1" ht="44.25" customHeight="1" x14ac:dyDescent="0.25">
      <c r="A16" s="244">
        <f>'Unit Data from Audit Worksheet'!A18</f>
        <v>338</v>
      </c>
      <c r="B16" s="142" t="str">
        <f>'Unit Data from Audit Worksheet'!C18</f>
        <v>Net Position-Governmental Activities</v>
      </c>
      <c r="C16" s="243" t="str">
        <f>'Unit Data from Audit Worksheet'!D18</f>
        <v>Total Liabilities and total deferred inflows</v>
      </c>
      <c r="D16" s="268"/>
      <c r="E16" s="261">
        <f>'Unit Data from Audit Worksheet'!F18</f>
        <v>0</v>
      </c>
      <c r="F16" s="123" t="str">
        <f>IF(L10&gt;L16,"Please review account 626 greater than 338","")</f>
        <v/>
      </c>
      <c r="G16" s="161"/>
      <c r="H16" s="119">
        <f>'Unit Data from Audit Worksheet'!I18</f>
        <v>0</v>
      </c>
      <c r="I16" s="267"/>
      <c r="J16" s="269">
        <v>338</v>
      </c>
      <c r="K16" s="271" t="s">
        <v>341</v>
      </c>
      <c r="L16" s="210">
        <f>IF(D16="",E16,D16)+IF(D9="",E9,D9)</f>
        <v>0</v>
      </c>
      <c r="N16" s="178" t="s">
        <v>210</v>
      </c>
      <c r="P16" s="253">
        <f t="shared" si="1"/>
        <v>0</v>
      </c>
      <c r="Q16" s="240"/>
      <c r="U16" s="237" t="b">
        <f t="shared" si="0"/>
        <v>1</v>
      </c>
      <c r="V16" s="270">
        <f t="shared" si="2"/>
        <v>0</v>
      </c>
    </row>
    <row r="17" spans="1:24" ht="100.5" customHeight="1" x14ac:dyDescent="0.25">
      <c r="A17" s="134">
        <f>'Unit Data from Audit Worksheet'!A19</f>
        <v>335</v>
      </c>
      <c r="B17" s="142" t="str">
        <f>'Unit Data from Audit Worksheet'!C19</f>
        <v>Net Position-Governmental Activities</v>
      </c>
      <c r="C17" s="132" t="str">
        <f>'Unit Data from Audit Worksheet'!D19</f>
        <v>Unearned revenues that were included in current liabilities in your audit report or entered in acct # 336 above. 
Exclude - unearned revenues that are listed in deferred inflows.</v>
      </c>
      <c r="D17" s="124"/>
      <c r="E17" s="261">
        <f>'Unit Data from Audit Worksheet'!F19</f>
        <v>0</v>
      </c>
      <c r="F17" s="123">
        <f>IF(L17&lt;0,"Error: Enter as a positive.",)</f>
        <v>0</v>
      </c>
      <c r="G17" s="161"/>
      <c r="H17" s="119">
        <f>'Unit Data from Audit Worksheet'!I19</f>
        <v>0</v>
      </c>
      <c r="I17" s="112"/>
      <c r="J17" s="114">
        <v>335</v>
      </c>
      <c r="K17" s="111" t="s">
        <v>62</v>
      </c>
      <c r="L17" s="208">
        <f t="shared" ref="L17:L46" si="5">IF(D17="",E17,D17)</f>
        <v>0</v>
      </c>
      <c r="P17" s="253">
        <f t="shared" si="1"/>
        <v>0</v>
      </c>
      <c r="U17" s="241" t="b">
        <f t="shared" si="0"/>
        <v>1</v>
      </c>
      <c r="V17" s="253">
        <f t="shared" si="2"/>
        <v>0</v>
      </c>
      <c r="X17" s="241"/>
    </row>
    <row r="18" spans="1:24" ht="33.75" x14ac:dyDescent="0.25">
      <c r="A18" s="134">
        <f>'Unit Data from Audit Worksheet'!A20</f>
        <v>252</v>
      </c>
      <c r="B18" s="142" t="str">
        <f>'Unit Data from Audit Worksheet'!C20</f>
        <v>Net Position-Governmental Activities</v>
      </c>
      <c r="C18" s="132" t="str">
        <f>'Unit Data from Audit Worksheet'!D20</f>
        <v xml:space="preserve"> Total Net investment in capital assets</v>
      </c>
      <c r="D18" s="124"/>
      <c r="E18" s="261">
        <f>'Unit Data from Audit Worksheet'!F20</f>
        <v>0</v>
      </c>
      <c r="F18" s="123"/>
      <c r="G18" s="161"/>
      <c r="H18" s="119">
        <f>'Unit Data from Audit Worksheet'!I20</f>
        <v>0</v>
      </c>
      <c r="I18" s="112"/>
      <c r="J18" s="114">
        <v>252</v>
      </c>
      <c r="K18" s="111" t="s">
        <v>55</v>
      </c>
      <c r="L18" s="208">
        <f t="shared" si="5"/>
        <v>0</v>
      </c>
      <c r="O18" s="106" t="e">
        <f>'Unit Data from Audit Worksheet'!E20</f>
        <v>#N/A</v>
      </c>
      <c r="P18" s="253">
        <f t="shared" si="1"/>
        <v>0</v>
      </c>
      <c r="U18" s="241" t="b">
        <f t="shared" si="0"/>
        <v>1</v>
      </c>
      <c r="V18" s="253">
        <f t="shared" si="2"/>
        <v>0</v>
      </c>
      <c r="X18" s="241"/>
    </row>
    <row r="19" spans="1:24" ht="32.25" customHeight="1" x14ac:dyDescent="0.25">
      <c r="A19" s="134">
        <f>'Unit Data from Audit Worksheet'!A21</f>
        <v>253</v>
      </c>
      <c r="B19" s="142" t="str">
        <f>'Unit Data from Audit Worksheet'!C21</f>
        <v>Net Position-Governmental Activities</v>
      </c>
      <c r="C19" s="132" t="str">
        <f>'Unit Data from Audit Worksheet'!D21</f>
        <v xml:space="preserve"> Total Net Position, Restricted</v>
      </c>
      <c r="D19" s="124"/>
      <c r="E19" s="261">
        <f>'Unit Data from Audit Worksheet'!F21</f>
        <v>0</v>
      </c>
      <c r="F19" s="123"/>
      <c r="G19" s="161"/>
      <c r="H19" s="119">
        <f>'Unit Data from Audit Worksheet'!I21</f>
        <v>0</v>
      </c>
      <c r="I19" s="112"/>
      <c r="J19" s="114">
        <v>253</v>
      </c>
      <c r="K19" s="111" t="s">
        <v>56</v>
      </c>
      <c r="L19" s="208">
        <f t="shared" si="5"/>
        <v>0</v>
      </c>
      <c r="O19" s="106" t="e">
        <f>'Unit Data from Audit Worksheet'!E21</f>
        <v>#N/A</v>
      </c>
      <c r="P19" s="253">
        <f t="shared" si="1"/>
        <v>0</v>
      </c>
      <c r="U19" s="241" t="b">
        <f t="shared" si="0"/>
        <v>1</v>
      </c>
      <c r="V19" s="253">
        <f t="shared" si="2"/>
        <v>0</v>
      </c>
      <c r="X19" s="241"/>
    </row>
    <row r="20" spans="1:24" ht="44.25" customHeight="1" x14ac:dyDescent="0.25">
      <c r="A20" s="134">
        <f>'Unit Data from Audit Worksheet'!A22</f>
        <v>254</v>
      </c>
      <c r="B20" s="142" t="str">
        <f>'Unit Data from Audit Worksheet'!C22</f>
        <v>Net Position-Governmental Activities</v>
      </c>
      <c r="C20" s="132" t="str">
        <f>'Unit Data from Audit Worksheet'!D22</f>
        <v>Total Net Position, Unrestricted</v>
      </c>
      <c r="D20" s="124"/>
      <c r="E20" s="261">
        <f>'Unit Data from Audit Worksheet'!F22</f>
        <v>0</v>
      </c>
      <c r="F20" s="123">
        <f>IF((L7-L16-L18-L19-L20)=0,,"Error: Total assets and deferred outflows less total liabilities and deferred inflows do not equal total net position accts 385-338-252-253-254")</f>
        <v>0</v>
      </c>
      <c r="G20" s="203">
        <f>+L7-L16-L18-L19-L20</f>
        <v>0</v>
      </c>
      <c r="H20" s="119">
        <f>'Unit Data from Audit Worksheet'!I22</f>
        <v>0</v>
      </c>
      <c r="I20" s="112"/>
      <c r="J20" s="114">
        <v>254</v>
      </c>
      <c r="K20" s="111" t="s">
        <v>57</v>
      </c>
      <c r="L20" s="208">
        <f t="shared" si="5"/>
        <v>0</v>
      </c>
      <c r="O20" s="106" t="e">
        <f>'Unit Data from Audit Worksheet'!E22</f>
        <v>#N/A</v>
      </c>
      <c r="P20" s="253">
        <f t="shared" si="1"/>
        <v>0</v>
      </c>
      <c r="Q20" s="136">
        <f>IF(G20&lt;&gt;0,1,0)</f>
        <v>0</v>
      </c>
      <c r="U20" s="241" t="b">
        <f t="shared" si="0"/>
        <v>1</v>
      </c>
      <c r="V20" s="253">
        <f t="shared" si="2"/>
        <v>0</v>
      </c>
      <c r="X20" s="241"/>
    </row>
    <row r="21" spans="1:24" ht="67.5" customHeight="1" x14ac:dyDescent="0.25">
      <c r="A21" s="134">
        <f>'Unit Data from Audit Worksheet'!A24</f>
        <v>502</v>
      </c>
      <c r="B21" s="142" t="str">
        <f>'Unit Data from Audit Worksheet'!C24</f>
        <v>Net Position-Business Activities</v>
      </c>
      <c r="C21" s="132" t="str">
        <f>'Unit Data from Audit Worksheet'!D24</f>
        <v xml:space="preserve">All unrestricted Cash and investments. 
Exclude restricted cash and cash held by a third party. </v>
      </c>
      <c r="D21" s="124"/>
      <c r="E21" s="261">
        <f>'Unit Data from Audit Worksheet'!F24</f>
        <v>0</v>
      </c>
      <c r="F21" s="123">
        <f>IF(L21&lt;0,"Error: Number is normally positive.",)</f>
        <v>0</v>
      </c>
      <c r="G21" s="161"/>
      <c r="H21" s="119">
        <f>'Unit Data from Audit Worksheet'!I24</f>
        <v>0</v>
      </c>
      <c r="I21" s="112"/>
      <c r="J21" s="114">
        <v>502</v>
      </c>
      <c r="K21" s="111" t="s">
        <v>114</v>
      </c>
      <c r="L21" s="211">
        <f t="shared" si="5"/>
        <v>0</v>
      </c>
      <c r="P21" s="253">
        <f t="shared" si="1"/>
        <v>0</v>
      </c>
      <c r="U21" s="241" t="b">
        <f t="shared" si="0"/>
        <v>1</v>
      </c>
      <c r="V21" s="253">
        <f t="shared" si="2"/>
        <v>0</v>
      </c>
      <c r="X21" s="241"/>
    </row>
    <row r="22" spans="1:24" ht="40.5" customHeight="1" x14ac:dyDescent="0.25">
      <c r="A22" s="134">
        <f>'Unit Data from Audit Worksheet'!A25</f>
        <v>503</v>
      </c>
      <c r="B22" s="142" t="str">
        <f>'Unit Data from Audit Worksheet'!C25</f>
        <v>Net Position-Business Activities</v>
      </c>
      <c r="C22" s="132" t="str">
        <f>'Unit Data from Audit Worksheet'!D25</f>
        <v>All restricted Cash and investments</v>
      </c>
      <c r="D22" s="124"/>
      <c r="E22" s="261">
        <f>'Unit Data from Audit Worksheet'!F25</f>
        <v>0</v>
      </c>
      <c r="F22" s="123">
        <f>IF(L22&lt;0,"Error: Number is normally positive.",)</f>
        <v>0</v>
      </c>
      <c r="G22" s="161"/>
      <c r="H22" s="119">
        <f>'Unit Data from Audit Worksheet'!I25</f>
        <v>0</v>
      </c>
      <c r="I22" s="112"/>
      <c r="J22" s="114">
        <v>503</v>
      </c>
      <c r="K22" s="111" t="s">
        <v>115</v>
      </c>
      <c r="L22" s="211">
        <f t="shared" si="5"/>
        <v>0</v>
      </c>
      <c r="P22" s="253">
        <f t="shared" si="1"/>
        <v>0</v>
      </c>
      <c r="U22" s="241" t="b">
        <f t="shared" si="0"/>
        <v>1</v>
      </c>
      <c r="V22" s="253">
        <f t="shared" si="2"/>
        <v>0</v>
      </c>
      <c r="X22" s="241"/>
    </row>
    <row r="23" spans="1:24" ht="39.75" customHeight="1" x14ac:dyDescent="0.25">
      <c r="A23" s="134">
        <f>'Unit Data from Audit Worksheet'!A27</f>
        <v>388</v>
      </c>
      <c r="B23" s="142" t="str">
        <f>'Unit Data from Audit Worksheet'!C27</f>
        <v>Statement of Activities - Governmental</v>
      </c>
      <c r="C23" s="132" t="str">
        <f>'Unit Data from Audit Worksheet'!D27</f>
        <v>Total Expenses</v>
      </c>
      <c r="D23" s="124"/>
      <c r="E23" s="261">
        <f>'Unit Data from Audit Worksheet'!F27</f>
        <v>0</v>
      </c>
      <c r="F23" s="123">
        <f t="shared" ref="F23:F28" si="6">IF(L23&lt;0,"Error: Number is normally positive.",)</f>
        <v>0</v>
      </c>
      <c r="G23" s="161"/>
      <c r="H23" s="119">
        <f>'Unit Data from Audit Worksheet'!I27</f>
        <v>0</v>
      </c>
      <c r="I23" s="112"/>
      <c r="J23" s="114">
        <v>388</v>
      </c>
      <c r="K23" s="111" t="s">
        <v>116</v>
      </c>
      <c r="L23" s="211">
        <f t="shared" si="5"/>
        <v>0</v>
      </c>
      <c r="P23" s="253">
        <f t="shared" si="1"/>
        <v>0</v>
      </c>
      <c r="U23" s="241" t="b">
        <f t="shared" si="0"/>
        <v>1</v>
      </c>
      <c r="V23" s="253">
        <f t="shared" si="2"/>
        <v>0</v>
      </c>
      <c r="X23" s="241"/>
    </row>
    <row r="24" spans="1:24" ht="39.75" customHeight="1" x14ac:dyDescent="0.25">
      <c r="A24" s="134">
        <f>'Unit Data from Audit Worksheet'!A28</f>
        <v>339</v>
      </c>
      <c r="B24" s="142" t="str">
        <f>'Unit Data from Audit Worksheet'!C28</f>
        <v>Statement of Activities - Governmental</v>
      </c>
      <c r="C24" s="132" t="str">
        <f>'Unit Data from Audit Worksheet'!D28</f>
        <v xml:space="preserve">Charges for services </v>
      </c>
      <c r="D24" s="124"/>
      <c r="E24" s="261">
        <f>'Unit Data from Audit Worksheet'!F28</f>
        <v>0</v>
      </c>
      <c r="F24" s="123">
        <f t="shared" si="6"/>
        <v>0</v>
      </c>
      <c r="G24" s="161"/>
      <c r="H24" s="119">
        <f>'Unit Data from Audit Worksheet'!I28</f>
        <v>0</v>
      </c>
      <c r="I24" s="112"/>
      <c r="J24" s="114">
        <v>339</v>
      </c>
      <c r="K24" s="111" t="s">
        <v>117</v>
      </c>
      <c r="L24" s="211">
        <f t="shared" si="5"/>
        <v>0</v>
      </c>
      <c r="P24" s="253">
        <f t="shared" si="1"/>
        <v>0</v>
      </c>
      <c r="U24" s="241" t="b">
        <f t="shared" si="0"/>
        <v>1</v>
      </c>
      <c r="V24" s="253">
        <f t="shared" si="2"/>
        <v>0</v>
      </c>
      <c r="X24" s="241"/>
    </row>
    <row r="25" spans="1:24" ht="39.75" customHeight="1" x14ac:dyDescent="0.25">
      <c r="A25" s="134">
        <f>'Unit Data from Audit Worksheet'!A29</f>
        <v>504</v>
      </c>
      <c r="B25" s="142" t="str">
        <f>'Unit Data from Audit Worksheet'!C29</f>
        <v>Statement of Activities - Governmental</v>
      </c>
      <c r="C25" s="132" t="str">
        <f>'Unit Data from Audit Worksheet'!D29</f>
        <v>Operating grants and contributions</v>
      </c>
      <c r="D25" s="124"/>
      <c r="E25" s="261">
        <f>'Unit Data from Audit Worksheet'!F29</f>
        <v>0</v>
      </c>
      <c r="F25" s="123">
        <f t="shared" si="6"/>
        <v>0</v>
      </c>
      <c r="G25" s="161"/>
      <c r="H25" s="119">
        <f>'Unit Data from Audit Worksheet'!I29</f>
        <v>0</v>
      </c>
      <c r="I25" s="112"/>
      <c r="J25" s="114">
        <v>504</v>
      </c>
      <c r="K25" s="111" t="s">
        <v>118</v>
      </c>
      <c r="L25" s="211">
        <f t="shared" si="5"/>
        <v>0</v>
      </c>
      <c r="P25" s="253">
        <f t="shared" si="1"/>
        <v>0</v>
      </c>
      <c r="U25" s="241" t="b">
        <f t="shared" si="0"/>
        <v>1</v>
      </c>
      <c r="V25" s="253">
        <f t="shared" si="2"/>
        <v>0</v>
      </c>
      <c r="X25" s="241"/>
    </row>
    <row r="26" spans="1:24" ht="39.75" customHeight="1" x14ac:dyDescent="0.25">
      <c r="A26" s="134">
        <f>'Unit Data from Audit Worksheet'!A30</f>
        <v>505</v>
      </c>
      <c r="B26" s="142" t="str">
        <f>'Unit Data from Audit Worksheet'!C30</f>
        <v>Statement of Activities - Governmental</v>
      </c>
      <c r="C26" s="132" t="str">
        <f>'Unit Data from Audit Worksheet'!D30</f>
        <v>Capital grants and contributions</v>
      </c>
      <c r="D26" s="124"/>
      <c r="E26" s="261">
        <f>'Unit Data from Audit Worksheet'!F30</f>
        <v>0</v>
      </c>
      <c r="F26" s="123">
        <f t="shared" si="6"/>
        <v>0</v>
      </c>
      <c r="G26" s="161"/>
      <c r="H26" s="119">
        <f>'Unit Data from Audit Worksheet'!I30</f>
        <v>0</v>
      </c>
      <c r="I26" s="112"/>
      <c r="J26" s="114">
        <v>505</v>
      </c>
      <c r="K26" s="111" t="s">
        <v>119</v>
      </c>
      <c r="L26" s="211">
        <f t="shared" si="5"/>
        <v>0</v>
      </c>
      <c r="P26" s="253">
        <f t="shared" si="1"/>
        <v>0</v>
      </c>
      <c r="U26" s="241" t="b">
        <f t="shared" si="0"/>
        <v>1</v>
      </c>
      <c r="V26" s="253">
        <f t="shared" si="2"/>
        <v>0</v>
      </c>
      <c r="X26" s="241"/>
    </row>
    <row r="27" spans="1:24" ht="72" customHeight="1" x14ac:dyDescent="0.25">
      <c r="A27" s="134">
        <f>'Unit Data from Audit Worksheet'!A31</f>
        <v>341</v>
      </c>
      <c r="B27" s="142" t="str">
        <f>'Unit Data from Audit Worksheet'!C31</f>
        <v>Statement of Activities - Governmental</v>
      </c>
      <c r="C27" s="132" t="str">
        <f>'Unit Data from Audit Worksheet'!D31</f>
        <v>Total General revenues
Exclude: transfers-in or out,
                 special items,
                 extraordinary amounts</v>
      </c>
      <c r="D27" s="124"/>
      <c r="E27" s="261">
        <f>'Unit Data from Audit Worksheet'!F31</f>
        <v>0</v>
      </c>
      <c r="F27" s="123">
        <f t="shared" si="6"/>
        <v>0</v>
      </c>
      <c r="G27" s="161"/>
      <c r="H27" s="119">
        <f>'Unit Data from Audit Worksheet'!I31</f>
        <v>0</v>
      </c>
      <c r="I27" s="112"/>
      <c r="J27" s="114">
        <v>341</v>
      </c>
      <c r="K27" s="111" t="s">
        <v>120</v>
      </c>
      <c r="L27" s="211">
        <f t="shared" si="5"/>
        <v>0</v>
      </c>
      <c r="P27" s="253">
        <f t="shared" si="1"/>
        <v>0</v>
      </c>
      <c r="U27" s="241" t="b">
        <f t="shared" si="0"/>
        <v>1</v>
      </c>
      <c r="V27" s="253">
        <f t="shared" si="2"/>
        <v>0</v>
      </c>
      <c r="X27" s="241"/>
    </row>
    <row r="28" spans="1:24" ht="61.5" customHeight="1" x14ac:dyDescent="0.25">
      <c r="A28" s="134">
        <f>'Unit Data from Audit Worksheet'!A32</f>
        <v>386</v>
      </c>
      <c r="B28" s="142" t="str">
        <f>'Unit Data from Audit Worksheet'!C32</f>
        <v>Statement of Activities - Governmental</v>
      </c>
      <c r="C28" s="132" t="str">
        <f>'Unit Data from Audit Worksheet'!D32</f>
        <v>Total Transfers in    (Preference is that transfers-in  are not netted against transfers-out)</v>
      </c>
      <c r="D28" s="124"/>
      <c r="E28" s="261">
        <f>'Unit Data from Audit Worksheet'!F32</f>
        <v>0</v>
      </c>
      <c r="F28" s="123">
        <f t="shared" si="6"/>
        <v>0</v>
      </c>
      <c r="G28" s="161"/>
      <c r="H28" s="119">
        <f>'Unit Data from Audit Worksheet'!I32</f>
        <v>0</v>
      </c>
      <c r="I28" s="112"/>
      <c r="J28" s="114">
        <v>386</v>
      </c>
      <c r="K28" s="111" t="s">
        <v>121</v>
      </c>
      <c r="L28" s="211">
        <f t="shared" si="5"/>
        <v>0</v>
      </c>
      <c r="P28" s="253">
        <f t="shared" si="1"/>
        <v>0</v>
      </c>
      <c r="U28" s="241" t="b">
        <f t="shared" si="0"/>
        <v>1</v>
      </c>
      <c r="V28" s="253">
        <f t="shared" si="2"/>
        <v>0</v>
      </c>
      <c r="X28" s="241"/>
    </row>
    <row r="29" spans="1:24" ht="61.5" customHeight="1" x14ac:dyDescent="0.25">
      <c r="A29" s="134">
        <f>'Unit Data from Audit Worksheet'!A33</f>
        <v>387</v>
      </c>
      <c r="B29" s="142" t="str">
        <f>'Unit Data from Audit Worksheet'!C33</f>
        <v>Statement of Activities - Governmental</v>
      </c>
      <c r="C29" s="132" t="str">
        <f>'Unit Data from Audit Worksheet'!D33</f>
        <v>Total Transfers out    (Preference is that transfers-in  are not netted against transfers-out)</v>
      </c>
      <c r="D29" s="124"/>
      <c r="E29" s="261">
        <f>'Unit Data from Audit Worksheet'!F33</f>
        <v>0</v>
      </c>
      <c r="F29" s="123">
        <f>IF(L29&lt;0,"Error: Enter as a positive.",)</f>
        <v>0</v>
      </c>
      <c r="G29" s="161"/>
      <c r="H29" s="119">
        <f>'Unit Data from Audit Worksheet'!I33</f>
        <v>0</v>
      </c>
      <c r="I29" s="112"/>
      <c r="J29" s="114">
        <v>387</v>
      </c>
      <c r="K29" s="111" t="s">
        <v>122</v>
      </c>
      <c r="L29" s="211">
        <f t="shared" si="5"/>
        <v>0</v>
      </c>
      <c r="P29" s="253">
        <f t="shared" si="1"/>
        <v>0</v>
      </c>
      <c r="U29" s="241" t="b">
        <f t="shared" si="0"/>
        <v>1</v>
      </c>
      <c r="V29" s="253">
        <f t="shared" si="2"/>
        <v>0</v>
      </c>
      <c r="X29" s="241"/>
    </row>
    <row r="30" spans="1:24" ht="87" customHeight="1" x14ac:dyDescent="0.25">
      <c r="A30" s="134">
        <f>'Unit Data from Audit Worksheet'!A34</f>
        <v>389</v>
      </c>
      <c r="B30" s="142" t="str">
        <f>'Unit Data from Audit Worksheet'!C34</f>
        <v>Statement of Activities - Governmental</v>
      </c>
      <c r="C30" s="132" t="str">
        <f>'Unit Data from Audit Worksheet'!D34</f>
        <v>Total Special and Extraordinary items.    (Amounts that increase net position are recorded as positive and amounts that decrease net position are recorded as negative)</v>
      </c>
      <c r="D30" s="124"/>
      <c r="E30" s="261">
        <f>'Unit Data from Audit Worksheet'!F34</f>
        <v>0</v>
      </c>
      <c r="F30" s="123"/>
      <c r="G30" s="161"/>
      <c r="H30" s="119">
        <f>'Unit Data from Audit Worksheet'!I34</f>
        <v>0</v>
      </c>
      <c r="I30" s="112"/>
      <c r="J30" s="114">
        <v>389</v>
      </c>
      <c r="K30" s="111" t="s">
        <v>123</v>
      </c>
      <c r="L30" s="211">
        <f t="shared" si="5"/>
        <v>0</v>
      </c>
      <c r="P30" s="253">
        <f t="shared" si="1"/>
        <v>0</v>
      </c>
      <c r="U30" s="241" t="b">
        <f t="shared" si="0"/>
        <v>1</v>
      </c>
      <c r="V30" s="253">
        <f t="shared" si="2"/>
        <v>0</v>
      </c>
      <c r="X30" s="241"/>
    </row>
    <row r="31" spans="1:24" ht="79.5" customHeight="1" x14ac:dyDescent="0.25">
      <c r="A31" s="134">
        <f>'Unit Data from Audit Worksheet'!A35</f>
        <v>255</v>
      </c>
      <c r="B31" s="142" t="str">
        <f>'Unit Data from Audit Worksheet'!C35</f>
        <v>Statement of Activities - Governmental</v>
      </c>
      <c r="C31" s="132" t="str">
        <f>'Unit Data from Audit Worksheet'!D35</f>
        <v>Total Change in net position - (Increase in net position is recorded as a positive and a decrease in net position is recorded as a negative)</v>
      </c>
      <c r="D31" s="124"/>
      <c r="E31" s="261">
        <f>'Unit Data from Audit Worksheet'!F35</f>
        <v>0</v>
      </c>
      <c r="F31" s="123">
        <f>IF((L24+L25+L26+L27+L28-L29+L30-L23-L31)=0,,"Total revenues less total expenses do not equal total change in net position. Acct 339+504+505+341+386-387+389-388-255=0")</f>
        <v>0</v>
      </c>
      <c r="G31" s="203">
        <f>L24+L25+L26+L27+L28-L29+L30-L23-L31</f>
        <v>0</v>
      </c>
      <c r="H31" s="119">
        <f>'Unit Data from Audit Worksheet'!I35</f>
        <v>0</v>
      </c>
      <c r="I31" s="112"/>
      <c r="J31" s="114">
        <v>255</v>
      </c>
      <c r="K31" s="111" t="s">
        <v>124</v>
      </c>
      <c r="L31" s="211">
        <f t="shared" si="5"/>
        <v>0</v>
      </c>
      <c r="O31" s="106" t="e">
        <f>'Unit Data from Audit Worksheet'!E35</f>
        <v>#N/A</v>
      </c>
      <c r="P31" s="253">
        <f t="shared" si="1"/>
        <v>0</v>
      </c>
      <c r="Q31" s="136">
        <f>IF(G31&lt;&gt;0,1,0)</f>
        <v>0</v>
      </c>
      <c r="U31" s="241" t="b">
        <f t="shared" si="0"/>
        <v>1</v>
      </c>
      <c r="V31" s="253">
        <f t="shared" si="2"/>
        <v>0</v>
      </c>
      <c r="X31" s="241"/>
    </row>
    <row r="32" spans="1:24" ht="89.25" customHeight="1" x14ac:dyDescent="0.25">
      <c r="A32" s="134">
        <f>'Unit Data from Audit Worksheet'!A36</f>
        <v>376</v>
      </c>
      <c r="B32" s="142" t="str">
        <f>'Unit Data from Audit Worksheet'!C36</f>
        <v>Statement of Activities - Governmental</v>
      </c>
      <c r="C32" s="132" t="str">
        <f>'Unit Data from Audit Worksheet'!D36</f>
        <v>Any adjustment to beginning net position including rounding, prior period adjustments and restatements.   (Increases to net position are positive; decreases to net position are negative)</v>
      </c>
      <c r="D32" s="124"/>
      <c r="E32" s="261">
        <f>'Unit Data from Audit Worksheet'!F36</f>
        <v>0</v>
      </c>
      <c r="F32" s="122" t="e">
        <f>IF(L18+L19+L20-L31-L32=O18+O19+O20,,"Beginning Balance does not agree with our records acct (252+253+254-255-376=PY252+PY253+PY254)")</f>
        <v>#N/A</v>
      </c>
      <c r="G32" s="204" t="e">
        <f>L18+L19+L20-L31-L32-(O18+O19+O20)</f>
        <v>#N/A</v>
      </c>
      <c r="H32" s="119">
        <f>'Unit Data from Audit Worksheet'!I36</f>
        <v>0</v>
      </c>
      <c r="I32" s="112"/>
      <c r="J32" s="114">
        <v>376</v>
      </c>
      <c r="K32" s="111" t="s">
        <v>58</v>
      </c>
      <c r="L32" s="211">
        <f t="shared" si="5"/>
        <v>0</v>
      </c>
      <c r="O32" s="106" t="e">
        <f>'Unit Data from Audit Worksheet'!E36</f>
        <v>#N/A</v>
      </c>
      <c r="P32" s="253">
        <f t="shared" si="1"/>
        <v>0</v>
      </c>
      <c r="Q32" s="136" t="e">
        <f>IF(G32&lt;&gt;0,1,0)</f>
        <v>#N/A</v>
      </c>
      <c r="U32" s="241" t="b">
        <f t="shared" si="0"/>
        <v>1</v>
      </c>
      <c r="V32" s="253">
        <f t="shared" si="2"/>
        <v>0</v>
      </c>
      <c r="X32" s="241"/>
    </row>
    <row r="33" spans="1:24" s="133" customFormat="1" ht="64.5" customHeight="1" x14ac:dyDescent="0.25">
      <c r="A33" s="134">
        <f>'Unit Data from Audit Worksheet'!A38</f>
        <v>591</v>
      </c>
      <c r="B33" s="142" t="str">
        <f>'Unit Data from Audit Worksheet'!C38</f>
        <v>Statement of Activities - Business Activities</v>
      </c>
      <c r="C33" s="145" t="str">
        <f>'Unit Data from Audit Worksheet'!D38</f>
        <v>Total Expenses - Exclude Transfers</v>
      </c>
      <c r="D33" s="124"/>
      <c r="E33" s="261">
        <f>'Unit Data from Audit Worksheet'!F38</f>
        <v>0</v>
      </c>
      <c r="F33" s="122"/>
      <c r="G33" s="165"/>
      <c r="H33" s="119">
        <f>'Unit Data from Audit Worksheet'!I38</f>
        <v>0</v>
      </c>
      <c r="I33" s="112"/>
      <c r="J33" s="114">
        <v>591</v>
      </c>
      <c r="K33" s="111" t="s">
        <v>290</v>
      </c>
      <c r="L33" s="212">
        <f t="shared" si="5"/>
        <v>0</v>
      </c>
      <c r="O33" s="106"/>
      <c r="P33" s="253">
        <f t="shared" si="1"/>
        <v>0</v>
      </c>
      <c r="Q33" s="136"/>
      <c r="T33" s="241"/>
      <c r="U33" s="241" t="b">
        <f t="shared" si="0"/>
        <v>1</v>
      </c>
      <c r="V33" s="253">
        <f t="shared" si="2"/>
        <v>0</v>
      </c>
      <c r="X33" s="241"/>
    </row>
    <row r="34" spans="1:24" s="133" customFormat="1" ht="89.25" customHeight="1" x14ac:dyDescent="0.25">
      <c r="A34" s="134">
        <f>'Unit Data from Audit Worksheet'!A39</f>
        <v>592</v>
      </c>
      <c r="B34" s="142" t="str">
        <f>'Unit Data from Audit Worksheet'!C39</f>
        <v>Statement of Activities - Business Activities</v>
      </c>
      <c r="C34" s="145" t="str">
        <f>'Unit Data from Audit Worksheet'!D39</f>
        <v>Total Change in net position Business Type 
(Increase in net position is recorded as a positive and a decrease in net position is recorded as a negative)</v>
      </c>
      <c r="D34" s="124"/>
      <c r="E34" s="261">
        <f>'Unit Data from Audit Worksheet'!F39</f>
        <v>0</v>
      </c>
      <c r="F34" s="122"/>
      <c r="G34" s="165"/>
      <c r="H34" s="119">
        <f>'Unit Data from Audit Worksheet'!I39</f>
        <v>0</v>
      </c>
      <c r="I34" s="112"/>
      <c r="J34" s="114">
        <v>592</v>
      </c>
      <c r="K34" s="111" t="s">
        <v>289</v>
      </c>
      <c r="L34" s="212">
        <f t="shared" si="5"/>
        <v>0</v>
      </c>
      <c r="O34" s="106"/>
      <c r="P34" s="253">
        <f t="shared" si="1"/>
        <v>0</v>
      </c>
      <c r="Q34" s="136"/>
      <c r="T34" s="241"/>
      <c r="U34" s="241" t="b">
        <f t="shared" si="0"/>
        <v>1</v>
      </c>
      <c r="V34" s="253">
        <f t="shared" si="2"/>
        <v>0</v>
      </c>
      <c r="X34" s="241"/>
    </row>
    <row r="35" spans="1:24" ht="54" customHeight="1" x14ac:dyDescent="0.25">
      <c r="A35" s="134">
        <f>'Unit Data from Audit Worksheet'!A41</f>
        <v>506</v>
      </c>
      <c r="B35" s="330" t="str">
        <f>'Unit Data from Audit Worksheet'!C41</f>
        <v>General Fund-Balance Sheet</v>
      </c>
      <c r="C35" s="331" t="str">
        <f>'Unit Data from Audit Worksheet'!D41</f>
        <v xml:space="preserve">All unrestricted cash and investments.  
Exclude restricted cash and cash held by a third party. </v>
      </c>
      <c r="D35" s="124"/>
      <c r="E35" s="332">
        <f>'Unit Data from Audit Worksheet'!F41</f>
        <v>0</v>
      </c>
      <c r="F35" s="333">
        <f>IF(L35&lt;0,"Error: Number is normally positive.",)</f>
        <v>0</v>
      </c>
      <c r="G35" s="334"/>
      <c r="H35" s="119">
        <f>'Unit Data from Audit Worksheet'!I41</f>
        <v>0</v>
      </c>
      <c r="I35" s="112"/>
      <c r="J35" s="335">
        <v>506</v>
      </c>
      <c r="K35" s="336" t="s">
        <v>125</v>
      </c>
      <c r="L35" s="337">
        <f t="shared" si="5"/>
        <v>0</v>
      </c>
      <c r="P35" s="253">
        <f t="shared" si="1"/>
        <v>0</v>
      </c>
      <c r="U35" s="241" t="b">
        <f t="shared" si="0"/>
        <v>1</v>
      </c>
      <c r="V35" s="253">
        <f t="shared" si="2"/>
        <v>0</v>
      </c>
      <c r="X35" s="241"/>
    </row>
    <row r="36" spans="1:24" ht="45.75" customHeight="1" x14ac:dyDescent="0.25">
      <c r="A36" s="134">
        <v>536</v>
      </c>
      <c r="B36" s="330" t="str">
        <f>'Unit Data from Audit Worksheet'!C42</f>
        <v>General Fund-Balance Sheet</v>
      </c>
      <c r="C36" s="331" t="str">
        <f>'Unit Data from Audit Worksheet'!D42</f>
        <v>All restricted cash and investments</v>
      </c>
      <c r="D36" s="124"/>
      <c r="E36" s="332">
        <f>'Unit Data from Audit Worksheet'!F42</f>
        <v>0</v>
      </c>
      <c r="F36" s="333">
        <f>IF(L36&lt;0,"Error: Number is normally positive.",)</f>
        <v>0</v>
      </c>
      <c r="G36" s="334"/>
      <c r="H36" s="119">
        <f>'Unit Data from Audit Worksheet'!I42</f>
        <v>0</v>
      </c>
      <c r="I36" s="112"/>
      <c r="J36" s="335">
        <v>536</v>
      </c>
      <c r="K36" s="336" t="s">
        <v>126</v>
      </c>
      <c r="L36" s="337">
        <f t="shared" si="5"/>
        <v>0</v>
      </c>
      <c r="P36" s="253">
        <f t="shared" si="1"/>
        <v>0</v>
      </c>
      <c r="U36" s="241" t="b">
        <f t="shared" si="0"/>
        <v>1</v>
      </c>
      <c r="V36" s="253">
        <f t="shared" si="2"/>
        <v>0</v>
      </c>
      <c r="X36" s="241"/>
    </row>
    <row r="37" spans="1:24" s="133" customFormat="1" ht="45.75" customHeight="1" x14ac:dyDescent="0.25">
      <c r="A37" s="134">
        <v>586</v>
      </c>
      <c r="B37" s="142" t="str">
        <f>'Unit Data from Audit Worksheet'!C43</f>
        <v>General Fund-Balance Sheet</v>
      </c>
      <c r="C37" s="145" t="str">
        <f>'Unit Data from Audit Worksheet'!D43</f>
        <v>Advance To: Interfund loan receivable-portion of repayment plan longer than 12 months</v>
      </c>
      <c r="D37" s="124"/>
      <c r="E37" s="261">
        <f>'Unit Data from Audit Worksheet'!F43</f>
        <v>0</v>
      </c>
      <c r="F37" s="123"/>
      <c r="G37" s="161"/>
      <c r="H37" s="119"/>
      <c r="I37" s="112"/>
      <c r="J37" s="114">
        <v>586</v>
      </c>
      <c r="K37" s="128" t="s">
        <v>222</v>
      </c>
      <c r="L37" s="212">
        <f t="shared" si="5"/>
        <v>0</v>
      </c>
      <c r="P37" s="253">
        <f t="shared" si="1"/>
        <v>0</v>
      </c>
      <c r="Q37" s="136"/>
      <c r="T37" s="241"/>
      <c r="U37" s="241" t="b">
        <f t="shared" si="0"/>
        <v>1</v>
      </c>
      <c r="V37" s="253">
        <f t="shared" si="2"/>
        <v>0</v>
      </c>
      <c r="X37" s="241"/>
    </row>
    <row r="38" spans="1:24" ht="30" x14ac:dyDescent="0.25">
      <c r="A38" s="134">
        <f>'Unit Data from Audit Worksheet'!A44</f>
        <v>379</v>
      </c>
      <c r="B38" s="142" t="str">
        <f>'Unit Data from Audit Worksheet'!C44</f>
        <v>General Fund-Balance Sheet</v>
      </c>
      <c r="C38" s="132" t="str">
        <f>'Unit Data from Audit Worksheet'!D44</f>
        <v>Total Assets and deferred outflows</v>
      </c>
      <c r="D38" s="124"/>
      <c r="E38" s="261">
        <f>'Unit Data from Audit Worksheet'!F44</f>
        <v>0</v>
      </c>
      <c r="F38" s="202">
        <f>IF((L35+L36)&gt;L38,"Error: Please review accts (506+536)&gt;379",)</f>
        <v>0</v>
      </c>
      <c r="G38" s="161" t="str">
        <f>IF(Q38=1," Included in error count"," ")</f>
        <v xml:space="preserve"> </v>
      </c>
      <c r="H38" s="119">
        <f>'Unit Data from Audit Worksheet'!I44</f>
        <v>0</v>
      </c>
      <c r="I38" s="112"/>
      <c r="J38" s="114">
        <v>379</v>
      </c>
      <c r="K38" s="111" t="s">
        <v>63</v>
      </c>
      <c r="L38" s="211">
        <f t="shared" si="5"/>
        <v>0</v>
      </c>
      <c r="P38" s="253">
        <f t="shared" si="1"/>
        <v>0</v>
      </c>
      <c r="Q38" s="136">
        <f>IF(L35+L36&gt;L38,1,0)</f>
        <v>0</v>
      </c>
      <c r="U38" s="241" t="b">
        <f t="shared" si="0"/>
        <v>1</v>
      </c>
      <c r="V38" s="253">
        <f t="shared" si="2"/>
        <v>0</v>
      </c>
      <c r="X38" s="241"/>
    </row>
    <row r="39" spans="1:24" ht="81" customHeight="1" x14ac:dyDescent="0.25">
      <c r="A39" s="134">
        <f>'Unit Data from Audit Worksheet'!A45</f>
        <v>4</v>
      </c>
      <c r="B39" s="330" t="str">
        <f>'Unit Data from Audit Worksheet'!C45</f>
        <v>General Fund-Balance Sheet</v>
      </c>
      <c r="C39" s="331" t="str">
        <f>'Unit Data from Audit Worksheet'!D45</f>
        <v>Current Liabilities 
Exclude all deferred inflows. 
Include advance from(long-term portion of interfund loans)</v>
      </c>
      <c r="D39" s="124"/>
      <c r="E39" s="332">
        <f>'Unit Data from Audit Worksheet'!F45</f>
        <v>0</v>
      </c>
      <c r="F39" s="333">
        <f>IF(L39&lt;0,"Error: Enter as a positive.",)</f>
        <v>0</v>
      </c>
      <c r="G39" s="334"/>
      <c r="H39" s="119">
        <f>'Unit Data from Audit Worksheet'!I45</f>
        <v>0</v>
      </c>
      <c r="I39" s="112"/>
      <c r="J39" s="335">
        <v>4</v>
      </c>
      <c r="K39" s="336" t="s">
        <v>64</v>
      </c>
      <c r="L39" s="337">
        <f t="shared" si="5"/>
        <v>0</v>
      </c>
      <c r="P39" s="253">
        <f t="shared" si="1"/>
        <v>0</v>
      </c>
      <c r="U39" s="241" t="b">
        <f t="shared" si="0"/>
        <v>1</v>
      </c>
      <c r="V39" s="253">
        <f t="shared" si="2"/>
        <v>0</v>
      </c>
      <c r="X39" s="241"/>
    </row>
    <row r="40" spans="1:24" ht="131.25" customHeight="1" x14ac:dyDescent="0.25">
      <c r="A40" s="134">
        <f>'Unit Data from Audit Worksheet'!A46</f>
        <v>5</v>
      </c>
      <c r="B40" s="330" t="str">
        <f>'Unit Data from Audit Worksheet'!C46</f>
        <v>General Fund-Balance Sheet</v>
      </c>
      <c r="C40" s="331" t="str">
        <f>'Unit Data from Audit Worksheet'!D46</f>
        <v>General fund deferred inflows derived from cash receipts. 
 Prepaid taxes is a common item listed.  Deferred inflows on the face of the statements can include cash and non-cash.  You may have to refer to the note disclosure where the cash and non-cash is broken out.</v>
      </c>
      <c r="D40" s="124"/>
      <c r="E40" s="332">
        <f>'Unit Data from Audit Worksheet'!F46</f>
        <v>0</v>
      </c>
      <c r="F40" s="333">
        <f>IF(L40&lt;0,"Error: Enter as a positive.",)</f>
        <v>0</v>
      </c>
      <c r="G40" s="334"/>
      <c r="H40" s="119">
        <f>'Unit Data from Audit Worksheet'!I46</f>
        <v>0</v>
      </c>
      <c r="I40" s="112"/>
      <c r="J40" s="335">
        <v>5</v>
      </c>
      <c r="K40" s="336" t="s">
        <v>65</v>
      </c>
      <c r="L40" s="337">
        <f t="shared" si="5"/>
        <v>0</v>
      </c>
      <c r="P40" s="253">
        <f t="shared" si="1"/>
        <v>0</v>
      </c>
      <c r="U40" s="241" t="b">
        <f t="shared" si="0"/>
        <v>1</v>
      </c>
      <c r="V40" s="253">
        <f t="shared" si="2"/>
        <v>0</v>
      </c>
      <c r="X40" s="241"/>
    </row>
    <row r="41" spans="1:24" ht="104.25" customHeight="1" x14ac:dyDescent="0.25">
      <c r="A41" s="134">
        <f>'Unit Data from Audit Worksheet'!A47</f>
        <v>380</v>
      </c>
      <c r="B41" s="142" t="str">
        <f>'Unit Data from Audit Worksheet'!C47</f>
        <v>General Fund-Balance Sheet</v>
      </c>
      <c r="C41" s="132" t="str">
        <f>'Unit Data from Audit Worksheet'!D47</f>
        <v>Total Deferred inflows not derived from cash receipts.  Deferred inflows on the face of the statements can include cash and non-cash.  You may have to refer to the note disclosure where the cash and non-cash is broken out.</v>
      </c>
      <c r="D41" s="124"/>
      <c r="E41" s="261">
        <f>'Unit Data from Audit Worksheet'!F47</f>
        <v>0</v>
      </c>
      <c r="F41" s="123">
        <f>IF(L41&lt;0,"Error: Enter as a positive.",)</f>
        <v>0</v>
      </c>
      <c r="G41" s="161"/>
      <c r="H41" s="119">
        <f>'Unit Data from Audit Worksheet'!I47</f>
        <v>0</v>
      </c>
      <c r="I41" s="112"/>
      <c r="J41" s="114">
        <v>380</v>
      </c>
      <c r="K41" s="111" t="s">
        <v>66</v>
      </c>
      <c r="L41" s="211">
        <f t="shared" si="5"/>
        <v>0</v>
      </c>
      <c r="P41" s="253">
        <f t="shared" si="1"/>
        <v>0</v>
      </c>
      <c r="U41" s="241" t="b">
        <f t="shared" si="0"/>
        <v>1</v>
      </c>
      <c r="V41" s="253">
        <f t="shared" si="2"/>
        <v>0</v>
      </c>
      <c r="X41" s="241"/>
    </row>
    <row r="42" spans="1:24" ht="46.5" customHeight="1" x14ac:dyDescent="0.25">
      <c r="A42" s="134">
        <f>'Unit Data from Audit Worksheet'!A48</f>
        <v>391</v>
      </c>
      <c r="B42" s="142" t="str">
        <f>'Unit Data from Audit Worksheet'!C48</f>
        <v>General Fund-Balance Sheet</v>
      </c>
      <c r="C42" s="132" t="str">
        <f>'Unit Data from Audit Worksheet'!D48</f>
        <v xml:space="preserve">Fund balance, Restricted for Stabilization by State Statute </v>
      </c>
      <c r="D42" s="124"/>
      <c r="E42" s="261">
        <f>'Unit Data from Audit Worksheet'!F48</f>
        <v>0</v>
      </c>
      <c r="F42" s="123">
        <f>IF(L42&lt;0,"Error: Enter as a positive.",)</f>
        <v>0</v>
      </c>
      <c r="G42" s="161"/>
      <c r="H42" s="119">
        <f>'Unit Data from Audit Worksheet'!I48</f>
        <v>0</v>
      </c>
      <c r="I42" s="112"/>
      <c r="J42" s="114">
        <v>391</v>
      </c>
      <c r="K42" s="111" t="s">
        <v>127</v>
      </c>
      <c r="L42" s="211">
        <f t="shared" si="5"/>
        <v>0</v>
      </c>
      <c r="P42" s="253">
        <f t="shared" si="1"/>
        <v>0</v>
      </c>
      <c r="U42" s="241" t="b">
        <f t="shared" ref="U42:U63" si="7">EXACT(A42,J42)</f>
        <v>1</v>
      </c>
      <c r="V42" s="253">
        <f t="shared" si="2"/>
        <v>0</v>
      </c>
      <c r="X42" s="241"/>
    </row>
    <row r="43" spans="1:24" ht="42.75" customHeight="1" x14ac:dyDescent="0.25">
      <c r="A43" s="134">
        <f>'Unit Data from Audit Worksheet'!A49</f>
        <v>7</v>
      </c>
      <c r="B43" s="330" t="str">
        <f>'Unit Data from Audit Worksheet'!C49</f>
        <v>General Fund-Balance Sheet</v>
      </c>
      <c r="C43" s="331" t="str">
        <f>'Unit Data from Audit Worksheet'!D49</f>
        <v>Fund balance, Nonspendable-  inventory/prepaids/etc.</v>
      </c>
      <c r="D43" s="124"/>
      <c r="E43" s="332">
        <f>'Unit Data from Audit Worksheet'!F49</f>
        <v>0</v>
      </c>
      <c r="F43" s="333">
        <f>IF(L43&lt;0,"Error: Enter as a positive.",)</f>
        <v>0</v>
      </c>
      <c r="G43" s="334"/>
      <c r="H43" s="119">
        <f>'Unit Data from Audit Worksheet'!I49</f>
        <v>0</v>
      </c>
      <c r="I43" s="112"/>
      <c r="J43" s="335">
        <v>7</v>
      </c>
      <c r="K43" s="111" t="s">
        <v>128</v>
      </c>
      <c r="L43" s="337">
        <f t="shared" si="5"/>
        <v>0</v>
      </c>
      <c r="P43" s="253">
        <f t="shared" si="1"/>
        <v>0</v>
      </c>
      <c r="U43" s="241" t="b">
        <f t="shared" si="7"/>
        <v>1</v>
      </c>
      <c r="V43" s="253">
        <f t="shared" si="2"/>
        <v>0</v>
      </c>
      <c r="X43" s="241"/>
    </row>
    <row r="44" spans="1:24" s="237" customFormat="1" ht="31.5" customHeight="1" x14ac:dyDescent="0.25">
      <c r="A44" s="315">
        <f>'Unit Data from Audit Worksheet'!A50</f>
        <v>645</v>
      </c>
      <c r="B44" s="316" t="str">
        <f>'Unit Data from Audit Worksheet'!C50</f>
        <v>General Fund-Balance Sheet</v>
      </c>
      <c r="C44" s="317" t="str">
        <f>'Unit Data from Audit Worksheet'!D50</f>
        <v xml:space="preserve">Fund balance, Assigned </v>
      </c>
      <c r="D44" s="268"/>
      <c r="E44" s="320">
        <f>'Unit Data from Audit Worksheet'!F50</f>
        <v>0</v>
      </c>
      <c r="F44" s="321">
        <f t="shared" ref="F44:F45" si="8">IF(L44&lt;0,"Error: Enter as a positive.",)</f>
        <v>0</v>
      </c>
      <c r="G44" s="322"/>
      <c r="H44" s="323">
        <f>'Unit Data from Audit Worksheet'!I50</f>
        <v>0</v>
      </c>
      <c r="I44" s="267"/>
      <c r="J44" s="318">
        <v>645</v>
      </c>
      <c r="K44" s="317" t="s">
        <v>339</v>
      </c>
      <c r="L44" s="340">
        <f t="shared" si="5"/>
        <v>0</v>
      </c>
      <c r="P44" s="270">
        <f t="shared" si="1"/>
        <v>0</v>
      </c>
      <c r="Q44" s="240"/>
      <c r="U44" s="237" t="b">
        <f t="shared" si="7"/>
        <v>1</v>
      </c>
      <c r="V44" s="270"/>
    </row>
    <row r="45" spans="1:24" s="237" customFormat="1" ht="42" customHeight="1" x14ac:dyDescent="0.25">
      <c r="A45" s="315">
        <f>'Unit Data from Audit Worksheet'!A51</f>
        <v>646</v>
      </c>
      <c r="B45" s="316" t="str">
        <f>'Unit Data from Audit Worksheet'!C51</f>
        <v>General Fund-Balance Sheet</v>
      </c>
      <c r="C45" s="317" t="str">
        <f>'Unit Data from Audit Worksheet'!D51</f>
        <v>Fund Balance, Unassigned</v>
      </c>
      <c r="D45" s="268"/>
      <c r="E45" s="320">
        <f>'Unit Data from Audit Worksheet'!F51</f>
        <v>0</v>
      </c>
      <c r="F45" s="321">
        <f t="shared" si="8"/>
        <v>0</v>
      </c>
      <c r="G45" s="322"/>
      <c r="H45" s="323">
        <f>'Unit Data from Audit Worksheet'!I51</f>
        <v>0</v>
      </c>
      <c r="I45" s="267"/>
      <c r="J45" s="318">
        <v>646</v>
      </c>
      <c r="K45" s="319" t="s">
        <v>340</v>
      </c>
      <c r="L45" s="340">
        <f t="shared" si="5"/>
        <v>0</v>
      </c>
      <c r="P45" s="270">
        <f t="shared" si="1"/>
        <v>0</v>
      </c>
      <c r="Q45" s="240"/>
      <c r="V45" s="270"/>
    </row>
    <row r="46" spans="1:24" ht="55.5" customHeight="1" x14ac:dyDescent="0.25">
      <c r="A46" s="134">
        <f>'Unit Data from Audit Worksheet'!A52</f>
        <v>9</v>
      </c>
      <c r="B46" s="330" t="str">
        <f>'Unit Data from Audit Worksheet'!C52</f>
        <v>General Fund-Balance Sheet</v>
      </c>
      <c r="C46" s="331" t="str">
        <f>'Unit Data from Audit Worksheet'!D52</f>
        <v>Total Fund balance (enter fund deficits as negative)</v>
      </c>
      <c r="D46" s="124"/>
      <c r="E46" s="332">
        <f>'Unit Data from Audit Worksheet'!F52</f>
        <v>0</v>
      </c>
      <c r="F46" s="333">
        <f>IF(L38-L39-L40-L41-L46=0,,"Error: Total assets less total liabilities do not equal Acct +379-4-5-380-9=0")</f>
        <v>0</v>
      </c>
      <c r="G46" s="338">
        <f>L38-L39-L40-L41-L46</f>
        <v>0</v>
      </c>
      <c r="H46" s="119">
        <f>'Unit Data from Audit Worksheet'!I52</f>
        <v>0</v>
      </c>
      <c r="I46" s="112"/>
      <c r="J46" s="335">
        <v>9</v>
      </c>
      <c r="K46" s="111" t="s">
        <v>129</v>
      </c>
      <c r="L46" s="337">
        <f t="shared" si="5"/>
        <v>0</v>
      </c>
      <c r="O46" s="106" t="e">
        <f>'Unit Data from Audit Worksheet'!E52</f>
        <v>#N/A</v>
      </c>
      <c r="P46" s="253">
        <f t="shared" si="1"/>
        <v>0</v>
      </c>
      <c r="Q46" s="136">
        <f>IF(G46&lt;&gt;0,1,0)</f>
        <v>0</v>
      </c>
      <c r="U46" s="241" t="b">
        <f t="shared" si="7"/>
        <v>1</v>
      </c>
      <c r="V46" s="253">
        <f t="shared" si="2"/>
        <v>0</v>
      </c>
      <c r="X46" s="241"/>
    </row>
    <row r="47" spans="1:24" ht="33" customHeight="1" x14ac:dyDescent="0.25">
      <c r="A47" s="134">
        <f>'Unit Data from Audit Worksheet'!A54</f>
        <v>16</v>
      </c>
      <c r="B47" s="142" t="str">
        <f>'Unit Data from Audit Worksheet'!C54</f>
        <v>General Fund-Rev, Exp. Change in Fund Balance</v>
      </c>
      <c r="C47" s="132" t="str">
        <f>'Unit Data from Audit Worksheet'!D54</f>
        <v>Total revenues</v>
      </c>
      <c r="D47" s="124"/>
      <c r="E47" s="261">
        <f>'Unit Data from Audit Worksheet'!F54</f>
        <v>0</v>
      </c>
      <c r="F47" s="123"/>
      <c r="G47" s="161"/>
      <c r="H47" s="119">
        <f>'Unit Data from Audit Worksheet'!I54</f>
        <v>0</v>
      </c>
      <c r="I47" s="112"/>
      <c r="J47" s="114">
        <v>16</v>
      </c>
      <c r="K47" s="111" t="s">
        <v>130</v>
      </c>
      <c r="L47" s="212">
        <f t="shared" ref="L47:L54" si="9">IF(D47="",E47,D47)</f>
        <v>0</v>
      </c>
      <c r="P47" s="253">
        <f t="shared" si="1"/>
        <v>0</v>
      </c>
      <c r="U47" s="241" t="b">
        <f t="shared" si="7"/>
        <v>1</v>
      </c>
      <c r="V47" s="253">
        <f t="shared" si="2"/>
        <v>0</v>
      </c>
      <c r="X47" s="241"/>
    </row>
    <row r="48" spans="1:24" ht="60" x14ac:dyDescent="0.25">
      <c r="A48" s="134">
        <f>'Unit Data from Audit Worksheet'!A55</f>
        <v>532</v>
      </c>
      <c r="B48" s="142" t="str">
        <f>'Unit Data from Audit Worksheet'!C55</f>
        <v>General Fund-Rev, Exp. Change in Fund Balance</v>
      </c>
      <c r="C48" s="132" t="str">
        <f>'Unit Data from Audit Worksheet'!D55</f>
        <v xml:space="preserve">Total expenditures  
Exclude expenditures in the "other financing sources (uses)" section.
</v>
      </c>
      <c r="D48" s="124"/>
      <c r="E48" s="261">
        <f>'Unit Data from Audit Worksheet'!F55</f>
        <v>0</v>
      </c>
      <c r="F48" s="123">
        <f>IF(L48&lt;0,"Error: Enter as a positive.",)</f>
        <v>0</v>
      </c>
      <c r="G48" s="161"/>
      <c r="H48" s="119">
        <f>'Unit Data from Audit Worksheet'!I55</f>
        <v>0</v>
      </c>
      <c r="I48" s="112"/>
      <c r="J48" s="114">
        <v>532</v>
      </c>
      <c r="K48" s="216" t="s">
        <v>132</v>
      </c>
      <c r="L48" s="212">
        <f t="shared" si="9"/>
        <v>0</v>
      </c>
      <c r="P48" s="253">
        <f t="shared" si="1"/>
        <v>0</v>
      </c>
      <c r="U48" s="241" t="b">
        <f t="shared" si="7"/>
        <v>1</v>
      </c>
      <c r="V48" s="253">
        <f t="shared" si="2"/>
        <v>0</v>
      </c>
      <c r="X48" s="241"/>
    </row>
    <row r="49" spans="1:24" ht="57" customHeight="1" x14ac:dyDescent="0.25">
      <c r="A49" s="134">
        <f>'Unit Data from Audit Worksheet'!A56</f>
        <v>17</v>
      </c>
      <c r="B49" s="142" t="str">
        <f>'Unit Data from Audit Worksheet'!C56</f>
        <v>General Fund-Rev, Exp. Change in Fund Balance</v>
      </c>
      <c r="C49" s="132" t="str">
        <f>'Unit Data from Audit Worksheet'!D56</f>
        <v>Total Transfers in    (Preference is that transfers-in  are not netted against transfers-out)</v>
      </c>
      <c r="D49" s="124"/>
      <c r="E49" s="261">
        <f>'Unit Data from Audit Worksheet'!F56</f>
        <v>0</v>
      </c>
      <c r="F49" s="123">
        <f>IF(L49&lt;0,"Error: Enter as a positive.",)</f>
        <v>0</v>
      </c>
      <c r="G49" s="161"/>
      <c r="H49" s="119">
        <f>'Unit Data from Audit Worksheet'!I56</f>
        <v>0</v>
      </c>
      <c r="I49" s="112"/>
      <c r="J49" s="114">
        <v>17</v>
      </c>
      <c r="K49" s="111" t="s">
        <v>133</v>
      </c>
      <c r="L49" s="212">
        <f t="shared" si="9"/>
        <v>0</v>
      </c>
      <c r="P49" s="253">
        <f t="shared" si="1"/>
        <v>0</v>
      </c>
      <c r="U49" s="241" t="b">
        <f t="shared" si="7"/>
        <v>1</v>
      </c>
      <c r="V49" s="253">
        <f t="shared" si="2"/>
        <v>0</v>
      </c>
      <c r="X49" s="241"/>
    </row>
    <row r="50" spans="1:24" ht="57" customHeight="1" x14ac:dyDescent="0.25">
      <c r="A50" s="134">
        <f>'Unit Data from Audit Worksheet'!A57</f>
        <v>20</v>
      </c>
      <c r="B50" s="142" t="str">
        <f>'Unit Data from Audit Worksheet'!C57</f>
        <v>General Fund-Rev, Exp. Change in Fund Balance</v>
      </c>
      <c r="C50" s="132" t="str">
        <f>'Unit Data from Audit Worksheet'!D57</f>
        <v>Total Transfers out    (Preference is that transfers-in  are not netted against transfers-out)</v>
      </c>
      <c r="D50" s="124"/>
      <c r="E50" s="261">
        <f>'Unit Data from Audit Worksheet'!F57</f>
        <v>0</v>
      </c>
      <c r="F50" s="123">
        <f>IF(L50&lt;0,"Error: Enter as a positive.",)</f>
        <v>0</v>
      </c>
      <c r="G50" s="161"/>
      <c r="H50" s="119">
        <f>'Unit Data from Audit Worksheet'!I57</f>
        <v>0</v>
      </c>
      <c r="I50" s="112"/>
      <c r="J50" s="114">
        <v>20</v>
      </c>
      <c r="K50" s="111" t="s">
        <v>134</v>
      </c>
      <c r="L50" s="212">
        <f t="shared" si="9"/>
        <v>0</v>
      </c>
      <c r="P50" s="253">
        <f t="shared" si="1"/>
        <v>0</v>
      </c>
      <c r="U50" s="241" t="b">
        <f t="shared" si="7"/>
        <v>1</v>
      </c>
      <c r="V50" s="253">
        <f t="shared" si="2"/>
        <v>0</v>
      </c>
      <c r="X50" s="241"/>
    </row>
    <row r="51" spans="1:24" ht="66.75" customHeight="1" x14ac:dyDescent="0.25">
      <c r="A51" s="134">
        <f>'Unit Data from Audit Worksheet'!A58</f>
        <v>533</v>
      </c>
      <c r="B51" s="142" t="str">
        <f>'Unit Data from Audit Worksheet'!C58</f>
        <v>General Fund-Rev, Exp. Change in Fund Balance</v>
      </c>
      <c r="C51" s="132" t="str">
        <f>'Unit Data from Audit Worksheet'!D58</f>
        <v>Total Proceeds from all long-term debt issuances 
Exclude proceeds from refundings</v>
      </c>
      <c r="D51" s="124"/>
      <c r="E51" s="261">
        <f>'Unit Data from Audit Worksheet'!F58</f>
        <v>0</v>
      </c>
      <c r="F51" s="123">
        <f>IF(L51&lt;0,"Error: Enter as a positive.",)</f>
        <v>0</v>
      </c>
      <c r="G51" s="161"/>
      <c r="H51" s="119">
        <f>'Unit Data from Audit Worksheet'!I58</f>
        <v>0</v>
      </c>
      <c r="I51" s="112"/>
      <c r="J51" s="114">
        <v>533</v>
      </c>
      <c r="K51" s="216" t="s">
        <v>135</v>
      </c>
      <c r="L51" s="212">
        <f t="shared" si="9"/>
        <v>0</v>
      </c>
      <c r="P51" s="253">
        <f t="shared" si="1"/>
        <v>0</v>
      </c>
      <c r="U51" s="241" t="b">
        <f t="shared" si="7"/>
        <v>1</v>
      </c>
      <c r="V51" s="253">
        <f t="shared" si="2"/>
        <v>0</v>
      </c>
      <c r="X51" s="241"/>
    </row>
    <row r="52" spans="1:24" ht="72.75" customHeight="1" x14ac:dyDescent="0.25">
      <c r="A52" s="134">
        <f>'Unit Data from Audit Worksheet'!A59</f>
        <v>22</v>
      </c>
      <c r="B52" s="142" t="str">
        <f>'Unit Data from Audit Worksheet'!C59</f>
        <v>General Fund-Rev, Exp. Change in Fund Balance</v>
      </c>
      <c r="C52" s="132" t="str">
        <f>'Unit Data from Audit Worksheet'!D59</f>
        <v xml:space="preserve">All other items on this statement that were not included in total revenues, total expenditures, transfers in or out, or proceeds from long-term debt above.  </v>
      </c>
      <c r="D52" s="124"/>
      <c r="E52" s="261">
        <f>'Unit Data from Audit Worksheet'!F59</f>
        <v>0</v>
      </c>
      <c r="F52" s="123"/>
      <c r="G52" s="161"/>
      <c r="H52" s="119">
        <f>'Unit Data from Audit Worksheet'!I59</f>
        <v>0</v>
      </c>
      <c r="I52" s="112"/>
      <c r="J52" s="114">
        <v>22</v>
      </c>
      <c r="K52" s="111" t="s">
        <v>136</v>
      </c>
      <c r="L52" s="212">
        <f t="shared" si="9"/>
        <v>0</v>
      </c>
      <c r="P52" s="253">
        <f t="shared" si="1"/>
        <v>0</v>
      </c>
      <c r="U52" s="241" t="b">
        <f t="shared" si="7"/>
        <v>1</v>
      </c>
      <c r="V52" s="253">
        <f t="shared" si="2"/>
        <v>0</v>
      </c>
      <c r="X52" s="241"/>
    </row>
    <row r="53" spans="1:24" ht="82.5" customHeight="1" x14ac:dyDescent="0.25">
      <c r="A53" s="134">
        <f>'Unit Data from Audit Worksheet'!A60</f>
        <v>23</v>
      </c>
      <c r="B53" s="142" t="str">
        <f>'Unit Data from Audit Worksheet'!C60</f>
        <v>General Fund-Rev, Exp. Change in Fund Balance</v>
      </c>
      <c r="C53" s="132" t="str">
        <f>'Unit Data from Audit Worksheet'!D60</f>
        <v>Change in fund balance - (Increase in Fund balance is recorded as a positive and a decrease in fund balance is recorded as a negative)</v>
      </c>
      <c r="D53" s="124"/>
      <c r="E53" s="261">
        <f>'Unit Data from Audit Worksheet'!F60</f>
        <v>0</v>
      </c>
      <c r="F53" s="123">
        <f>IF(+L47-L48+L49-L50+L51+L52-L53=0,,"Error:Total revenues less toal Expenditures do not equal change in fund balance")</f>
        <v>0</v>
      </c>
      <c r="G53" s="203">
        <f>+L47-L48+L49-L50+L51+L52-L53</f>
        <v>0</v>
      </c>
      <c r="H53" s="119">
        <f>'Unit Data from Audit Worksheet'!I60</f>
        <v>0</v>
      </c>
      <c r="I53" s="112"/>
      <c r="J53" s="114">
        <v>23</v>
      </c>
      <c r="K53" s="111" t="s">
        <v>139</v>
      </c>
      <c r="L53" s="212">
        <f t="shared" si="9"/>
        <v>0</v>
      </c>
      <c r="P53" s="253">
        <f t="shared" si="1"/>
        <v>0</v>
      </c>
      <c r="Q53" s="136">
        <f>IF(G53&lt;&gt;0,1,0)</f>
        <v>0</v>
      </c>
      <c r="U53" s="241" t="b">
        <f t="shared" si="7"/>
        <v>1</v>
      </c>
      <c r="V53" s="253">
        <f t="shared" si="2"/>
        <v>0</v>
      </c>
      <c r="X53" s="241"/>
    </row>
    <row r="54" spans="1:24" ht="111.75" customHeight="1" x14ac:dyDescent="0.25">
      <c r="A54" s="134">
        <f>'Unit Data from Audit Worksheet'!A61</f>
        <v>507</v>
      </c>
      <c r="B54" s="142" t="str">
        <f>'Unit Data from Audit Worksheet'!C61</f>
        <v>General Fund-Rev, Exp. Change in Fund Balance</v>
      </c>
      <c r="C54" s="132" t="str">
        <f>'Unit Data from Audit Worksheet'!D61</f>
        <v>Any adjustment to beginning fund balance including rounding, prior period adjustments and restatements.   (Amounts that increase fund balance are recorded as positive and amounts that decrease fund balance are recorded as negative)</v>
      </c>
      <c r="D54" s="124"/>
      <c r="E54" s="261">
        <f>'Unit Data from Audit Worksheet'!F61</f>
        <v>0</v>
      </c>
      <c r="F54" s="123" t="e">
        <f>IF(+L46-L53-L54=O46,,"Error: Beginning Fund Bal does not equal our records Accts 9-23-507= prior year 9")</f>
        <v>#N/A</v>
      </c>
      <c r="G54" s="203" t="e">
        <f>L46-L53-L54-O46</f>
        <v>#N/A</v>
      </c>
      <c r="H54" s="119">
        <f>'Unit Data from Audit Worksheet'!I61</f>
        <v>0</v>
      </c>
      <c r="I54" s="112"/>
      <c r="J54" s="114">
        <v>507</v>
      </c>
      <c r="K54" s="111" t="s">
        <v>140</v>
      </c>
      <c r="L54" s="212">
        <f t="shared" si="9"/>
        <v>0</v>
      </c>
      <c r="O54" s="106"/>
      <c r="P54" s="253">
        <f t="shared" si="1"/>
        <v>0</v>
      </c>
      <c r="Q54" s="136" t="e">
        <f>IF(G54&lt;&gt;0,1,0)</f>
        <v>#N/A</v>
      </c>
      <c r="U54" s="241" t="b">
        <f t="shared" si="7"/>
        <v>1</v>
      </c>
      <c r="V54" s="253">
        <f t="shared" si="2"/>
        <v>0</v>
      </c>
      <c r="X54" s="241"/>
    </row>
    <row r="55" spans="1:24" s="48" customFormat="1" ht="82.5" customHeight="1" x14ac:dyDescent="0.25">
      <c r="A55" s="134">
        <f>'Unit Data from Audit Worksheet'!A63</f>
        <v>512</v>
      </c>
      <c r="B55" s="142" t="str">
        <f>'Unit Data from Audit Worksheet'!C63</f>
        <v>Fiduciary Statements</v>
      </c>
      <c r="C55" s="132" t="str">
        <f>'Unit Data from Audit Worksheet'!D63</f>
        <v>Cash and investments.  
Include:  unrestricted and restricted.  
                 cash and investments held by a third party</v>
      </c>
      <c r="D55" s="124"/>
      <c r="E55" s="261">
        <f>'Unit Data from Audit Worksheet'!F63</f>
        <v>0</v>
      </c>
      <c r="F55" s="123">
        <f>IF(L55&lt;0,"Error: Number is normally positive.",)</f>
        <v>0</v>
      </c>
      <c r="G55" s="161"/>
      <c r="H55" s="119">
        <f>'Unit Data from Audit Worksheet'!I63</f>
        <v>0</v>
      </c>
      <c r="I55" s="112"/>
      <c r="J55" s="114">
        <v>512</v>
      </c>
      <c r="K55" s="111" t="s">
        <v>143</v>
      </c>
      <c r="L55" s="211">
        <f t="shared" ref="L55:L63" si="10">IF(D55="",E55,D55)</f>
        <v>0</v>
      </c>
      <c r="P55" s="253">
        <f t="shared" si="1"/>
        <v>0</v>
      </c>
      <c r="Q55" s="136"/>
      <c r="T55" s="241"/>
      <c r="U55" s="241" t="b">
        <f t="shared" si="7"/>
        <v>1</v>
      </c>
      <c r="V55" s="253">
        <f t="shared" si="2"/>
        <v>0</v>
      </c>
      <c r="X55" s="241"/>
    </row>
    <row r="56" spans="1:24" s="241" customFormat="1" ht="141" customHeight="1" x14ac:dyDescent="0.25">
      <c r="A56" s="244">
        <f>'Unit Data from Audit Worksheet'!A65</f>
        <v>622</v>
      </c>
      <c r="B56" s="142" t="str">
        <f>'Unit Data from Audit Worksheet'!C65</f>
        <v>FS., Pension note or RSI</v>
      </c>
      <c r="C56" s="243" t="str">
        <f>'Unit Data from Audit Worksheet'!D65</f>
        <v xml:space="preserve">Unit's Share of Net Pension Liability ($s)
- unit of government is a participating employer in the State's TSERS (Teachers' and State Employees' Retirement System) or the LGERS (Local Governmental Employees' Retirement System).  </v>
      </c>
      <c r="D56" s="124"/>
      <c r="E56" s="261">
        <f>'Unit Data from Audit Worksheet'!F65</f>
        <v>0</v>
      </c>
      <c r="F56" s="123"/>
      <c r="G56" s="161"/>
      <c r="H56" s="119"/>
      <c r="I56" s="242"/>
      <c r="J56" s="114">
        <v>622</v>
      </c>
      <c r="K56" s="111" t="s">
        <v>324</v>
      </c>
      <c r="L56" s="211">
        <f t="shared" si="10"/>
        <v>0</v>
      </c>
      <c r="P56" s="253">
        <f t="shared" si="1"/>
        <v>0</v>
      </c>
      <c r="Q56" s="245"/>
      <c r="U56" s="241" t="b">
        <f t="shared" si="7"/>
        <v>1</v>
      </c>
      <c r="V56" s="253">
        <f t="shared" si="2"/>
        <v>0</v>
      </c>
    </row>
    <row r="57" spans="1:24" s="241" customFormat="1" ht="234.75" customHeight="1" x14ac:dyDescent="0.25">
      <c r="A57" s="134">
        <f>'Unit Data from Audit Worksheet'!A66</f>
        <v>577</v>
      </c>
      <c r="B57" s="142" t="str">
        <f>'Unit Data from Audit Worksheet'!C66</f>
        <v>Pension Notes</v>
      </c>
      <c r="C57" s="145" t="str">
        <f>'Unit Data from Audit Worksheet'!D66</f>
        <v xml:space="preserve">Does your unit sponsor a defined benefit retirement plan other than the four State or Local Government Retirement Plans administered by the State of North Carolina: LGERS, TSERS, Firefighters' and Rescue Squad Workers' and the Registers of Deeds' Supplemental Pension?  Answer Yes if you do have a defined benefit retirement plan other than those mentioned above and provide the name of the plan , a brief description of the benefit and the population group that received the benefit in column G.
</v>
      </c>
      <c r="D57" s="155"/>
      <c r="E57" s="262">
        <f>'Unit Data from Audit Worksheet'!F66</f>
        <v>0</v>
      </c>
      <c r="F57" s="147" t="str">
        <f>'Unit Data from Audit Worksheet'!G66</f>
        <v xml:space="preserve"> </v>
      </c>
      <c r="G57" s="161"/>
      <c r="H57" s="119">
        <f>'Unit Data from Audit Worksheet'!I66</f>
        <v>0</v>
      </c>
      <c r="I57" s="112"/>
      <c r="J57" s="114">
        <v>577</v>
      </c>
      <c r="K57" s="214" t="s">
        <v>291</v>
      </c>
      <c r="L57" s="212" t="str">
        <f>IF(E57="Yes",1,IF(E57="No",2,""))</f>
        <v/>
      </c>
      <c r="P57" s="253">
        <f t="shared" si="1"/>
        <v>0</v>
      </c>
      <c r="Q57" s="245"/>
      <c r="U57" s="241" t="b">
        <f t="shared" si="7"/>
        <v>1</v>
      </c>
      <c r="V57" s="253" t="e">
        <f t="shared" si="2"/>
        <v>#VALUE!</v>
      </c>
    </row>
    <row r="58" spans="1:24" s="241" customFormat="1" ht="234.75" customHeight="1" x14ac:dyDescent="0.25">
      <c r="A58" s="244">
        <f>'Unit Data from Audit Worksheet'!A68</f>
        <v>621</v>
      </c>
      <c r="B58" s="142" t="str">
        <f>'Unit Data from Audit Worksheet'!C68</f>
        <v>FS., OPEB note or RSI</v>
      </c>
      <c r="C58" s="243" t="str">
        <f>'Unit Data from Audit Worksheet'!D66</f>
        <v xml:space="preserve">Does your unit sponsor a defined benefit retirement plan other than the four State or Local Government Retirement Plans administered by the State of North Carolina: LGERS, TSERS, Firefighters' and Rescue Squad Workers' and the Registers of Deeds' Supplemental Pension?  Answer Yes if you do have a defined benefit retirement plan other than those mentioned above and provide the name of the plan , a brief description of the benefit and the population group that received the benefit in column G.
</v>
      </c>
      <c r="D58" s="155"/>
      <c r="E58" s="262">
        <f>'Unit Data from Audit Worksheet'!F68</f>
        <v>0</v>
      </c>
      <c r="F58" s="147"/>
      <c r="G58" s="161"/>
      <c r="H58" s="119"/>
      <c r="I58" s="242"/>
      <c r="J58" s="114">
        <v>621</v>
      </c>
      <c r="K58" s="214" t="s">
        <v>323</v>
      </c>
      <c r="L58" s="211">
        <f t="shared" si="10"/>
        <v>0</v>
      </c>
      <c r="P58" s="253">
        <f t="shared" si="1"/>
        <v>0</v>
      </c>
      <c r="Q58" s="245"/>
      <c r="U58" s="241" t="b">
        <f t="shared" si="7"/>
        <v>1</v>
      </c>
      <c r="V58" s="253">
        <f t="shared" si="2"/>
        <v>0</v>
      </c>
    </row>
    <row r="59" spans="1:24" s="3" customFormat="1" ht="177.75" customHeight="1" x14ac:dyDescent="0.25">
      <c r="A59" s="150">
        <f>'Unit Data from Audit Worksheet'!A69</f>
        <v>547</v>
      </c>
      <c r="B59" s="142" t="str">
        <f>'Unit Data from Audit Worksheet'!C69</f>
        <v>OPEB Note</v>
      </c>
      <c r="C59" s="233" t="str">
        <f>'Unit Data from Audit Worksheet'!D69</f>
        <v>Select 1,2,3 or 4:
1-Unit has an OPEB benefit that allows qualified retirees to received health care if the retiree pays the same premium rate as an active employee
2-The unit has no OPEB benefits
3- The unit pays some portion of the qualified retiree's health care premium
4-The unit's qualified retiree's receive health care under the state health care plan</v>
      </c>
      <c r="D59" s="124"/>
      <c r="E59" s="261">
        <f>'Unit Data from Audit Worksheet'!F69</f>
        <v>0</v>
      </c>
      <c r="F59" s="123" t="str">
        <f>IF(L59&lt;1,"Please answer this question","")</f>
        <v>Please answer this question</v>
      </c>
      <c r="G59" s="161"/>
      <c r="H59" s="119">
        <f>'Unit Data from Audit Worksheet'!I69</f>
        <v>0</v>
      </c>
      <c r="I59" s="112"/>
      <c r="J59" s="114">
        <v>547</v>
      </c>
      <c r="K59" s="213" t="s">
        <v>208</v>
      </c>
      <c r="L59" s="211">
        <f t="shared" si="10"/>
        <v>0</v>
      </c>
      <c r="M59" s="39"/>
      <c r="P59" s="253">
        <f t="shared" si="1"/>
        <v>0</v>
      </c>
      <c r="Q59" s="172"/>
      <c r="T59" s="237"/>
      <c r="U59" s="241" t="b">
        <f t="shared" si="7"/>
        <v>1</v>
      </c>
      <c r="V59" s="253">
        <f t="shared" si="2"/>
        <v>0</v>
      </c>
      <c r="X59" s="241"/>
    </row>
    <row r="60" spans="1:24" s="237" customFormat="1" ht="75" customHeight="1" x14ac:dyDescent="0.25">
      <c r="A60" s="343">
        <f>'Unit Data from Audit Worksheet'!A70</f>
        <v>659</v>
      </c>
      <c r="B60" s="316" t="str">
        <f>'Unit Data from Audit Worksheet'!C70</f>
        <v>OPEB
 Note or RSI</v>
      </c>
      <c r="C60" s="344" t="str">
        <f>'Unit Data from Audit Worksheet'!D70</f>
        <v>Total OPEB benefits - total OPEB liability
If you do not provide benefit, please enter 0</v>
      </c>
      <c r="D60" s="124"/>
      <c r="E60" s="320">
        <f>'Unit Data from Audit Worksheet'!F70</f>
        <v>0</v>
      </c>
      <c r="F60" s="347">
        <f>IF(L60&lt;0,"Error: Enter as positive.",)</f>
        <v>0</v>
      </c>
      <c r="G60" s="341" t="s">
        <v>384</v>
      </c>
      <c r="H60" s="119">
        <f>'Unit Data from Audit Worksheet'!I70</f>
        <v>0</v>
      </c>
      <c r="I60" s="239"/>
      <c r="J60" s="318">
        <v>659</v>
      </c>
      <c r="K60" s="345" t="s">
        <v>377</v>
      </c>
      <c r="L60" s="340">
        <f t="shared" si="10"/>
        <v>0</v>
      </c>
      <c r="M60" s="238"/>
      <c r="P60" s="253">
        <f t="shared" si="1"/>
        <v>0</v>
      </c>
      <c r="Q60" s="240"/>
      <c r="U60" s="241" t="b">
        <f t="shared" si="7"/>
        <v>1</v>
      </c>
      <c r="V60" s="253">
        <f t="shared" si="2"/>
        <v>0</v>
      </c>
      <c r="X60" s="241"/>
    </row>
    <row r="61" spans="1:24" s="237" customFormat="1" ht="87.75" customHeight="1" x14ac:dyDescent="0.25">
      <c r="A61" s="343">
        <f>'Unit Data from Audit Worksheet'!A71</f>
        <v>660</v>
      </c>
      <c r="B61" s="316" t="str">
        <f>'Unit Data from Audit Worksheet'!C71</f>
        <v>OPEB
 Note or RSI</v>
      </c>
      <c r="C61" s="344" t="str">
        <f>'Unit Data from Audit Worksheet'!D71</f>
        <v>Total OPEB benefits- OPEB plan fiduciary net position
If no fiduciary net position, enter 0</v>
      </c>
      <c r="D61" s="124"/>
      <c r="E61" s="320">
        <f>'Unit Data from Audit Worksheet'!F71</f>
        <v>0</v>
      </c>
      <c r="F61" s="347">
        <f>IF(L61&lt;0,"Note: Number is normally positive.",)</f>
        <v>0</v>
      </c>
      <c r="G61" s="341" t="s">
        <v>384</v>
      </c>
      <c r="H61" s="119">
        <f>'Unit Data from Audit Worksheet'!I71</f>
        <v>0</v>
      </c>
      <c r="I61" s="239"/>
      <c r="J61" s="318">
        <v>660</v>
      </c>
      <c r="K61" s="345" t="s">
        <v>378</v>
      </c>
      <c r="L61" s="340">
        <f t="shared" si="10"/>
        <v>0</v>
      </c>
      <c r="M61" s="238"/>
      <c r="P61" s="253">
        <f t="shared" si="1"/>
        <v>0</v>
      </c>
      <c r="Q61" s="240"/>
      <c r="U61" s="241" t="b">
        <f t="shared" si="7"/>
        <v>1</v>
      </c>
      <c r="V61" s="253">
        <f t="shared" si="2"/>
        <v>0</v>
      </c>
      <c r="X61" s="241"/>
    </row>
    <row r="62" spans="1:24" s="237" customFormat="1" ht="76.5" x14ac:dyDescent="0.25">
      <c r="A62" s="343">
        <f>'Unit Data from Audit Worksheet'!A72</f>
        <v>661</v>
      </c>
      <c r="B62" s="316" t="str">
        <f>'Unit Data from Audit Worksheet'!C72</f>
        <v>OPEB
RSI</v>
      </c>
      <c r="C62" s="344" t="str">
        <f>'Unit Data from Audit Worksheet'!D72</f>
        <v>Total OPEB benefits - What is the plan’s fiduciary net position as a percentage of the total OPEB liability?  Please enter as percentage value; for example, 83.5% should be entered as 83.5.  If assets have not been set aside in a trust, please enter 0.0</v>
      </c>
      <c r="D62" s="246"/>
      <c r="E62" s="348">
        <f>'Unit Data from Audit Worksheet'!F72</f>
        <v>0</v>
      </c>
      <c r="F62" s="321" t="str">
        <f>IF(H62=L62,"","Column L does not equal Column H")</f>
        <v/>
      </c>
      <c r="G62" s="341" t="s">
        <v>384</v>
      </c>
      <c r="H62" s="259">
        <f>ROUND(IFERROR((L61/L60)*100,0),1)</f>
        <v>0</v>
      </c>
      <c r="I62" s="239"/>
      <c r="J62" s="318">
        <v>661</v>
      </c>
      <c r="K62" s="345" t="s">
        <v>380</v>
      </c>
      <c r="L62" s="346">
        <f t="shared" si="10"/>
        <v>0</v>
      </c>
      <c r="M62" s="238"/>
      <c r="P62" s="253">
        <f t="shared" si="1"/>
        <v>0</v>
      </c>
      <c r="Q62" s="247">
        <f>IF(H62=L62,0,1)</f>
        <v>0</v>
      </c>
      <c r="U62" s="241" t="b">
        <f t="shared" si="7"/>
        <v>1</v>
      </c>
      <c r="V62" s="253">
        <f t="shared" si="2"/>
        <v>0</v>
      </c>
      <c r="X62" s="241"/>
    </row>
    <row r="63" spans="1:24" ht="60" x14ac:dyDescent="0.25">
      <c r="A63" s="339">
        <f>'Unit Data from Audit Worksheet'!A75</f>
        <v>6</v>
      </c>
      <c r="B63" s="330" t="str">
        <f>'Unit Data from Audit Worksheet'!C75</f>
        <v>Fund Balance Note</v>
      </c>
      <c r="C63" s="331" t="str">
        <f>'Unit Data from Audit Worksheet'!D75</f>
        <v>General Fund -  Total Encumbrances.  You will probably have to refer to the note disclosure where the amount of encumbrances is listed.</v>
      </c>
      <c r="D63" s="124"/>
      <c r="E63" s="332">
        <f>'Unit Data from Audit Worksheet'!F75</f>
        <v>0</v>
      </c>
      <c r="F63" s="333">
        <f>IF(L63&lt;0,"Error: Enter as a positive.",)</f>
        <v>0</v>
      </c>
      <c r="G63" s="334"/>
      <c r="H63" s="119">
        <f>'Unit Data from Audit Worksheet'!I75</f>
        <v>0</v>
      </c>
      <c r="I63" s="112"/>
      <c r="J63" s="335">
        <v>6</v>
      </c>
      <c r="K63" s="111" t="s">
        <v>148</v>
      </c>
      <c r="L63" s="337">
        <f t="shared" si="10"/>
        <v>0</v>
      </c>
      <c r="P63" s="253">
        <f t="shared" si="1"/>
        <v>0</v>
      </c>
      <c r="U63" s="241" t="b">
        <f t="shared" si="7"/>
        <v>1</v>
      </c>
      <c r="V63" s="253">
        <f t="shared" si="2"/>
        <v>0</v>
      </c>
      <c r="X63" s="241"/>
    </row>
    <row r="64" spans="1:24" ht="25.5" customHeight="1" x14ac:dyDescent="0.25">
      <c r="A64" s="121"/>
      <c r="B64" s="121"/>
      <c r="C64" s="121"/>
      <c r="D64" s="121"/>
      <c r="E64" s="263"/>
      <c r="F64" s="131"/>
      <c r="G64" s="162"/>
      <c r="H64" s="118"/>
      <c r="I64" s="112"/>
      <c r="J64" s="377">
        <v>998</v>
      </c>
      <c r="K64" s="378" t="s">
        <v>167</v>
      </c>
      <c r="L64" s="379" t="e">
        <f>HLOOKUP('Unit Data from Audit Worksheet'!$D$2,'2019 Data'!$C$1:$J$149,118,FALSE)</f>
        <v>#N/A</v>
      </c>
      <c r="P64" s="253">
        <f t="shared" si="1"/>
        <v>998</v>
      </c>
      <c r="U64" s="241"/>
    </row>
    <row r="65" spans="1:17" s="241" customFormat="1" ht="45" x14ac:dyDescent="0.25">
      <c r="A65" s="126"/>
      <c r="B65" s="126"/>
      <c r="C65" s="126"/>
      <c r="D65" s="126"/>
      <c r="E65" s="264"/>
      <c r="F65" s="120"/>
      <c r="G65" s="163"/>
      <c r="H65" s="117"/>
      <c r="I65" s="242"/>
      <c r="J65" s="355">
        <v>554</v>
      </c>
      <c r="K65" s="356" t="s">
        <v>278</v>
      </c>
      <c r="L65" s="357"/>
      <c r="P65" s="253"/>
      <c r="Q65" s="245"/>
    </row>
    <row r="66" spans="1:17" s="241" customFormat="1" ht="60" x14ac:dyDescent="0.25">
      <c r="A66" s="126"/>
      <c r="B66" s="126"/>
      <c r="C66" s="126"/>
      <c r="D66" s="126"/>
      <c r="E66" s="264"/>
      <c r="F66" s="120"/>
      <c r="G66" s="163"/>
      <c r="H66" s="117"/>
      <c r="I66" s="242"/>
      <c r="J66" s="355">
        <v>555</v>
      </c>
      <c r="K66" s="356" t="s">
        <v>279</v>
      </c>
      <c r="L66" s="357"/>
      <c r="P66" s="253"/>
      <c r="Q66" s="245"/>
    </row>
    <row r="67" spans="1:17" s="241" customFormat="1" ht="45" x14ac:dyDescent="0.25">
      <c r="A67" s="126"/>
      <c r="B67" s="126"/>
      <c r="C67" s="126"/>
      <c r="D67" s="126"/>
      <c r="E67" s="264"/>
      <c r="F67" s="120"/>
      <c r="G67" s="163"/>
      <c r="H67" s="117"/>
      <c r="I67" s="242"/>
      <c r="J67" s="355">
        <v>556</v>
      </c>
      <c r="K67" s="356" t="s">
        <v>280</v>
      </c>
      <c r="L67" s="357"/>
      <c r="P67" s="253"/>
      <c r="Q67" s="245"/>
    </row>
    <row r="68" spans="1:17" s="241" customFormat="1" ht="60" x14ac:dyDescent="0.25">
      <c r="A68" s="126"/>
      <c r="B68" s="126"/>
      <c r="C68" s="126"/>
      <c r="D68" s="126"/>
      <c r="E68" s="264"/>
      <c r="F68" s="120"/>
      <c r="G68" s="163"/>
      <c r="H68" s="117"/>
      <c r="I68" s="242"/>
      <c r="J68" s="355">
        <v>557</v>
      </c>
      <c r="K68" s="356" t="s">
        <v>281</v>
      </c>
      <c r="L68" s="357"/>
      <c r="P68" s="253"/>
      <c r="Q68" s="245"/>
    </row>
    <row r="69" spans="1:17" s="241" customFormat="1" ht="60" x14ac:dyDescent="0.25">
      <c r="A69" s="126"/>
      <c r="B69" s="126"/>
      <c r="C69" s="126"/>
      <c r="D69" s="126"/>
      <c r="E69" s="264"/>
      <c r="F69" s="120"/>
      <c r="G69" s="163"/>
      <c r="H69" s="117"/>
      <c r="I69" s="242"/>
      <c r="J69" s="355">
        <v>606</v>
      </c>
      <c r="K69" s="356" t="s">
        <v>386</v>
      </c>
      <c r="L69" s="357"/>
      <c r="P69" s="253"/>
      <c r="Q69" s="245"/>
    </row>
    <row r="70" spans="1:17" s="241" customFormat="1" ht="36.75" customHeight="1" x14ac:dyDescent="0.25">
      <c r="A70" s="126"/>
      <c r="B70" s="126"/>
      <c r="C70" s="126"/>
      <c r="D70" s="126"/>
      <c r="E70" s="264"/>
      <c r="F70" s="120"/>
      <c r="G70" s="163"/>
      <c r="H70" s="117"/>
      <c r="I70" s="242"/>
      <c r="J70" s="380">
        <v>662</v>
      </c>
      <c r="K70" s="369" t="s">
        <v>387</v>
      </c>
      <c r="L70" s="383"/>
      <c r="P70" s="253"/>
      <c r="Q70" s="245"/>
    </row>
    <row r="71" spans="1:17" s="241" customFormat="1" ht="42.75" x14ac:dyDescent="0.25">
      <c r="A71" s="126"/>
      <c r="B71" s="126"/>
      <c r="C71" s="126"/>
      <c r="D71" s="126"/>
      <c r="E71" s="264"/>
      <c r="F71" s="120"/>
      <c r="G71" s="163"/>
      <c r="H71" s="117"/>
      <c r="I71" s="242"/>
      <c r="J71" s="380">
        <v>663</v>
      </c>
      <c r="K71" s="382" t="s">
        <v>388</v>
      </c>
      <c r="L71" s="383"/>
      <c r="P71" s="253"/>
      <c r="Q71" s="245"/>
    </row>
    <row r="72" spans="1:17" s="241" customFormat="1" x14ac:dyDescent="0.25">
      <c r="A72" s="126"/>
      <c r="B72" s="126"/>
      <c r="C72" s="126"/>
      <c r="D72" s="126"/>
      <c r="E72" s="264"/>
      <c r="F72" s="120"/>
      <c r="G72" s="163"/>
      <c r="H72" s="117"/>
      <c r="I72" s="242"/>
      <c r="J72" s="303"/>
      <c r="K72" s="381"/>
      <c r="L72" s="304"/>
      <c r="P72" s="253">
        <f t="shared" si="1"/>
        <v>0</v>
      </c>
      <c r="Q72" s="245"/>
    </row>
    <row r="73" spans="1:17" s="241" customFormat="1" ht="75" x14ac:dyDescent="0.25">
      <c r="A73" s="402">
        <f>'Unit Data from Audit Worksheet'!A77</f>
        <v>947</v>
      </c>
      <c r="B73" s="403"/>
      <c r="C73" s="404" t="str">
        <f>'Unit Data from Audit Worksheet'!D77</f>
        <v>First name of finance officer or interim finance officer (please enter “vacant” for first name if the position is currently vacant)</v>
      </c>
      <c r="D73" s="307"/>
      <c r="E73" s="401">
        <f>'Unit Data from Audit Worksheet'!F77</f>
        <v>0</v>
      </c>
      <c r="F73" s="123" t="str">
        <f>'Unit Data from Audit Worksheet'!G77</f>
        <v>Please do not leave blank</v>
      </c>
      <c r="G73" s="305"/>
      <c r="H73" s="306"/>
      <c r="I73" s="242"/>
      <c r="J73" s="405">
        <v>947</v>
      </c>
      <c r="K73" s="406" t="s">
        <v>368</v>
      </c>
      <c r="L73" s="419">
        <f t="shared" ref="L73:L85" si="11">IF(D73="",E73,D73)</f>
        <v>0</v>
      </c>
      <c r="P73" s="253">
        <f t="shared" si="1"/>
        <v>0</v>
      </c>
      <c r="Q73" s="384">
        <f>IF(L73=0,1,0)</f>
        <v>1</v>
      </c>
    </row>
    <row r="74" spans="1:17" s="241" customFormat="1" ht="75" x14ac:dyDescent="0.25">
      <c r="A74" s="402">
        <f>'Unit Data from Audit Worksheet'!A78</f>
        <v>948</v>
      </c>
      <c r="B74" s="403"/>
      <c r="C74" s="404" t="str">
        <f>'Unit Data from Audit Worksheet'!D78</f>
        <v>Last name of finance officer or interim finance officer (please enter “vacant” for last name if the position is currently vacant)</v>
      </c>
      <c r="D74" s="307"/>
      <c r="E74" s="401">
        <f>'Unit Data from Audit Worksheet'!F78</f>
        <v>0</v>
      </c>
      <c r="F74" s="123" t="str">
        <f>'Unit Data from Audit Worksheet'!G78</f>
        <v>Please do not leave blank</v>
      </c>
      <c r="G74" s="305"/>
      <c r="H74" s="306"/>
      <c r="I74" s="242"/>
      <c r="J74" s="405">
        <v>948</v>
      </c>
      <c r="K74" s="406" t="s">
        <v>369</v>
      </c>
      <c r="L74" s="419">
        <f t="shared" si="11"/>
        <v>0</v>
      </c>
      <c r="P74" s="253">
        <f t="shared" si="1"/>
        <v>0</v>
      </c>
      <c r="Q74" s="384">
        <f t="shared" ref="Q74:Q80" si="12">IF(L74=0,1,0)</f>
        <v>1</v>
      </c>
    </row>
    <row r="75" spans="1:17" s="241" customFormat="1" ht="57.75" customHeight="1" x14ac:dyDescent="0.25">
      <c r="A75" s="402">
        <f>'Unit Data from Audit Worksheet'!A79</f>
        <v>949</v>
      </c>
      <c r="B75" s="403"/>
      <c r="C75" s="404" t="str">
        <f>'Unit Data from Audit Worksheet'!D79</f>
        <v>Is the finance officer serving in a permanent role or an interim role? (select permanent/interim/vacant)</v>
      </c>
      <c r="D75" s="307"/>
      <c r="E75" s="401">
        <f>'Unit Data from Audit Worksheet'!F79</f>
        <v>0</v>
      </c>
      <c r="F75" s="123" t="str">
        <f>'Unit Data from Audit Worksheet'!G79</f>
        <v>Please do not leave blank</v>
      </c>
      <c r="G75" s="305"/>
      <c r="H75" s="306"/>
      <c r="I75" s="242"/>
      <c r="J75" s="405">
        <v>949</v>
      </c>
      <c r="K75" s="406" t="s">
        <v>370</v>
      </c>
      <c r="L75" s="419">
        <f t="shared" si="11"/>
        <v>0</v>
      </c>
      <c r="P75" s="253">
        <f t="shared" si="1"/>
        <v>0</v>
      </c>
      <c r="Q75" s="384">
        <f t="shared" si="12"/>
        <v>1</v>
      </c>
    </row>
    <row r="76" spans="1:17" s="241" customFormat="1" ht="60" x14ac:dyDescent="0.25">
      <c r="A76" s="402">
        <f>'Unit Data from Audit Worksheet'!A80</f>
        <v>950</v>
      </c>
      <c r="B76" s="403"/>
      <c r="C76" s="404" t="str">
        <f>'Unit Data from Audit Worksheet'!D80</f>
        <v>Has the finance officer been formally appointed by the local government, public authority, or designated official?  (Y/N)</v>
      </c>
      <c r="D76" s="307"/>
      <c r="E76" s="401">
        <f>'Unit Data from Audit Worksheet'!F80</f>
        <v>0</v>
      </c>
      <c r="F76" s="123" t="str">
        <f>'Unit Data from Audit Worksheet'!G80</f>
        <v>Please do not leave blank</v>
      </c>
      <c r="G76" s="305"/>
      <c r="H76" s="306"/>
      <c r="I76" s="242"/>
      <c r="J76" s="405">
        <v>950</v>
      </c>
      <c r="K76" s="406" t="s">
        <v>371</v>
      </c>
      <c r="L76" s="419">
        <f t="shared" si="11"/>
        <v>0</v>
      </c>
      <c r="P76" s="253">
        <f t="shared" si="1"/>
        <v>0</v>
      </c>
      <c r="Q76" s="384">
        <f t="shared" si="12"/>
        <v>1</v>
      </c>
    </row>
    <row r="77" spans="1:17" s="241" customFormat="1" ht="119.25" customHeight="1" x14ac:dyDescent="0.25">
      <c r="A77" s="402">
        <f>'Unit Data from Audit Worksheet'!A81</f>
        <v>952</v>
      </c>
      <c r="B77" s="403"/>
      <c r="C77" s="404" t="str">
        <f>'Unit Data from Audit Worksheet'!D81</f>
        <v>Date on which the local government, public authority, or designated official appointed the finance officer? (If the date of appointment by the board is difficult to find you may enter January 1 and the year)  Date Format  MM/DD/YYYY</v>
      </c>
      <c r="D77" s="307"/>
      <c r="E77" s="385">
        <f>'Unit Data from Audit Worksheet'!F81</f>
        <v>0</v>
      </c>
      <c r="F77" s="123" t="str">
        <f>'Unit Data from Audit Worksheet'!G81</f>
        <v>Please do not leave blank</v>
      </c>
      <c r="G77" s="305"/>
      <c r="H77" s="306"/>
      <c r="I77" s="242"/>
      <c r="J77" s="405">
        <v>952</v>
      </c>
      <c r="K77" s="406" t="s">
        <v>372</v>
      </c>
      <c r="L77" s="420">
        <f t="shared" si="11"/>
        <v>0</v>
      </c>
      <c r="P77" s="253">
        <f t="shared" ref="P77:P80" si="13">+J77-A77</f>
        <v>0</v>
      </c>
      <c r="Q77" s="384">
        <f t="shared" si="12"/>
        <v>1</v>
      </c>
    </row>
    <row r="78" spans="1:17" s="241" customFormat="1" ht="90" x14ac:dyDescent="0.25">
      <c r="A78" s="402">
        <f>'Unit Data from Audit Worksheet'!A82</f>
        <v>954</v>
      </c>
      <c r="B78" s="403"/>
      <c r="C78" s="404" t="str">
        <f>'Unit Data from Audit Worksheet'!D82</f>
        <v>Has the finance officer or interim finance officer read, understand, and is in compliance with the requirements of N.C.G.S. 159, as applicable based on unit type and circumstances? (Y/N)</v>
      </c>
      <c r="D78" s="307"/>
      <c r="E78" s="401">
        <f>'Unit Data from Audit Worksheet'!F82</f>
        <v>0</v>
      </c>
      <c r="F78" s="123" t="str">
        <f>'Unit Data from Audit Worksheet'!G82</f>
        <v>Please do not leave blank</v>
      </c>
      <c r="G78" s="305"/>
      <c r="H78" s="306"/>
      <c r="I78" s="242"/>
      <c r="J78" s="405">
        <v>954</v>
      </c>
      <c r="K78" s="406" t="s">
        <v>373</v>
      </c>
      <c r="L78" s="419">
        <f t="shared" si="11"/>
        <v>0</v>
      </c>
      <c r="P78" s="253">
        <f t="shared" si="13"/>
        <v>0</v>
      </c>
      <c r="Q78" s="384">
        <f t="shared" si="12"/>
        <v>1</v>
      </c>
    </row>
    <row r="79" spans="1:17" s="241" customFormat="1" ht="120" x14ac:dyDescent="0.25">
      <c r="A79" s="402">
        <f>'Unit Data from Audit Worksheet'!A83</f>
        <v>956</v>
      </c>
      <c r="B79" s="403"/>
      <c r="C79" s="404" t="str">
        <f>'Unit Data from Audit Worksheet'!D83</f>
        <v>Does the finance officer or interim finance officer maintain and update (or ensures the maintenance and update of)  financial records monthly, including reconciliation of bank accounts to the general ledger? (Y/N)</v>
      </c>
      <c r="D79" s="307"/>
      <c r="E79" s="401">
        <f>'Unit Data from Audit Worksheet'!F83</f>
        <v>0</v>
      </c>
      <c r="F79" s="123" t="str">
        <f>'Unit Data from Audit Worksheet'!G83</f>
        <v>Please do not leave blank</v>
      </c>
      <c r="G79" s="305"/>
      <c r="H79" s="306"/>
      <c r="I79" s="242"/>
      <c r="J79" s="405">
        <v>956</v>
      </c>
      <c r="K79" s="406" t="s">
        <v>374</v>
      </c>
      <c r="L79" s="419">
        <f t="shared" si="11"/>
        <v>0</v>
      </c>
      <c r="P79" s="253">
        <f t="shared" si="13"/>
        <v>0</v>
      </c>
      <c r="Q79" s="384">
        <f t="shared" si="12"/>
        <v>1</v>
      </c>
    </row>
    <row r="80" spans="1:17" s="241" customFormat="1" ht="225" x14ac:dyDescent="0.25">
      <c r="A80" s="402">
        <f>'Unit Data from Audit Worksheet'!A84</f>
        <v>958</v>
      </c>
      <c r="B80" s="403"/>
      <c r="C80" s="404" t="str">
        <f>'Unit Data from Audit Worksheet'!D84</f>
        <v>Has the finance officer or interim finance officer submitted (or ensured or confirmed submission of) all required and applicable reports including but not limited to  the FY2019 annual audit report (N.C.G.S. 159-34), the semi-annual report on cash and investments (LGC-203) due July 25, 2019 and January 25, 2020 (N.C.G.S. 159-33), and the annual financial information report (AFIR) due by counites and municipalities October 31, 2019 (N.C.G.S. 159-33.1), and any other reports due  during the fiscal year corresponding to the audit report being submitted? (Y/N)</v>
      </c>
      <c r="D80" s="412"/>
      <c r="E80" s="401">
        <f>'Unit Data from Audit Worksheet'!F84</f>
        <v>0</v>
      </c>
      <c r="F80" s="123" t="str">
        <f>'Unit Data from Audit Worksheet'!G84</f>
        <v>Please do not leave blank</v>
      </c>
      <c r="G80" s="305"/>
      <c r="H80" s="306"/>
      <c r="I80" s="242"/>
      <c r="J80" s="405">
        <v>958</v>
      </c>
      <c r="K80" s="406" t="s">
        <v>375</v>
      </c>
      <c r="L80" s="419">
        <f t="shared" si="11"/>
        <v>0</v>
      </c>
      <c r="P80" s="253">
        <f t="shared" si="13"/>
        <v>0</v>
      </c>
      <c r="Q80" s="384">
        <f t="shared" si="12"/>
        <v>1</v>
      </c>
    </row>
    <row r="81" spans="1:21" customFormat="1" ht="30.75" customHeight="1" x14ac:dyDescent="0.25">
      <c r="A81" s="407">
        <f>'Unit Data from Audit Worksheet'!A92</f>
        <v>960</v>
      </c>
      <c r="B81" s="408"/>
      <c r="C81" s="411" t="str">
        <f>'Unit Data from Audit Worksheet'!B92</f>
        <v>Name of Finance Officer</v>
      </c>
      <c r="D81" s="414"/>
      <c r="E81" s="415">
        <f>'Unit Data from Audit Worksheet'!D92</f>
        <v>0</v>
      </c>
      <c r="I81" s="313"/>
      <c r="J81" s="408">
        <v>960</v>
      </c>
      <c r="K81" s="408" t="s">
        <v>362</v>
      </c>
      <c r="L81" s="417">
        <f t="shared" si="11"/>
        <v>0</v>
      </c>
      <c r="Q81" s="384">
        <f>IF(L81=0,1,0)</f>
        <v>1</v>
      </c>
    </row>
    <row r="82" spans="1:21" customFormat="1" ht="30.75" customHeight="1" x14ac:dyDescent="0.25">
      <c r="A82" s="407">
        <f>'Unit Data from Audit Worksheet'!A93</f>
        <v>962</v>
      </c>
      <c r="B82" s="408"/>
      <c r="C82" s="411" t="str">
        <f>'Unit Data from Audit Worksheet'!B93</f>
        <v>Title of Official</v>
      </c>
      <c r="D82" s="414"/>
      <c r="E82" s="415">
        <f>'Unit Data from Audit Worksheet'!D93</f>
        <v>0</v>
      </c>
      <c r="I82" s="313"/>
      <c r="J82" s="408">
        <v>962</v>
      </c>
      <c r="K82" s="408" t="s">
        <v>363</v>
      </c>
      <c r="L82" s="417">
        <f t="shared" si="11"/>
        <v>0</v>
      </c>
      <c r="Q82" s="384">
        <f t="shared" ref="Q82:Q85" si="14">IF(L82=0,1,0)</f>
        <v>1</v>
      </c>
    </row>
    <row r="83" spans="1:21" customFormat="1" ht="30.75" customHeight="1" x14ac:dyDescent="0.25">
      <c r="A83" s="407">
        <f>'Unit Data from Audit Worksheet'!A94</f>
        <v>964</v>
      </c>
      <c r="B83" s="408"/>
      <c r="C83" s="411" t="str">
        <f>'Unit Data from Audit Worksheet'!B94</f>
        <v>Date                        (Enter as "MM/DD/YYYY")</v>
      </c>
      <c r="D83" s="414"/>
      <c r="E83" s="416">
        <f>'Unit Data from Audit Worksheet'!D94</f>
        <v>0</v>
      </c>
      <c r="I83" s="313"/>
      <c r="J83" s="408">
        <v>964</v>
      </c>
      <c r="K83" s="408" t="s">
        <v>403</v>
      </c>
      <c r="L83" s="418">
        <f t="shared" si="11"/>
        <v>0</v>
      </c>
      <c r="Q83" s="384">
        <f t="shared" si="14"/>
        <v>1</v>
      </c>
    </row>
    <row r="84" spans="1:21" customFormat="1" ht="30.75" customHeight="1" x14ac:dyDescent="0.25">
      <c r="A84" s="407">
        <f>'Unit Data from Audit Worksheet'!A95</f>
        <v>966</v>
      </c>
      <c r="B84" s="408"/>
      <c r="C84" s="411" t="str">
        <f>'Unit Data from Audit Worksheet'!B95</f>
        <v>Telephone number</v>
      </c>
      <c r="D84" s="414"/>
      <c r="E84" s="415">
        <f>'Unit Data from Audit Worksheet'!D95</f>
        <v>0</v>
      </c>
      <c r="I84" s="313"/>
      <c r="J84" s="408">
        <v>966</v>
      </c>
      <c r="K84" s="408" t="s">
        <v>365</v>
      </c>
      <c r="L84" s="417">
        <f t="shared" si="11"/>
        <v>0</v>
      </c>
      <c r="Q84" s="384">
        <f t="shared" si="14"/>
        <v>1</v>
      </c>
    </row>
    <row r="85" spans="1:21" customFormat="1" ht="30.75" customHeight="1" x14ac:dyDescent="0.25">
      <c r="A85" s="407">
        <f>'Unit Data from Audit Worksheet'!A96</f>
        <v>968</v>
      </c>
      <c r="B85" s="408"/>
      <c r="C85" s="411" t="str">
        <f>'Unit Data from Audit Worksheet'!B96</f>
        <v>E-mail address</v>
      </c>
      <c r="D85" s="414"/>
      <c r="E85" s="415">
        <f>'Unit Data from Audit Worksheet'!D96</f>
        <v>0</v>
      </c>
      <c r="I85" s="313"/>
      <c r="J85" s="408">
        <v>968</v>
      </c>
      <c r="K85" s="408" t="s">
        <v>366</v>
      </c>
      <c r="L85" s="417">
        <f t="shared" si="11"/>
        <v>0</v>
      </c>
      <c r="Q85" s="384">
        <f t="shared" si="14"/>
        <v>1</v>
      </c>
    </row>
    <row r="86" spans="1:21" ht="29.25" customHeight="1" x14ac:dyDescent="0.25">
      <c r="A86" s="308"/>
      <c r="B86" s="308"/>
      <c r="C86" s="308"/>
      <c r="D86" s="413"/>
      <c r="E86" s="309"/>
      <c r="F86" s="310"/>
      <c r="G86" s="311"/>
      <c r="H86" s="312"/>
      <c r="I86" s="112"/>
      <c r="J86" s="409">
        <v>999</v>
      </c>
      <c r="K86" s="406" t="s">
        <v>168</v>
      </c>
      <c r="L86" s="410" t="e">
        <f>HLOOKUP('Unit Data from Audit Worksheet'!$D$2,'2019 Data'!$C$1:$J$149,119,FALSE)</f>
        <v>#N/A</v>
      </c>
      <c r="P86" s="253"/>
      <c r="U86" s="241"/>
    </row>
    <row r="87" spans="1:21" x14ac:dyDescent="0.25">
      <c r="K87" s="34"/>
      <c r="L87" s="153"/>
      <c r="P87" s="253"/>
    </row>
    <row r="88" spans="1:21" x14ac:dyDescent="0.25">
      <c r="L88" s="153"/>
      <c r="P88" s="253"/>
    </row>
    <row r="89" spans="1:21" x14ac:dyDescent="0.25">
      <c r="K89" s="34"/>
      <c r="L89" s="153"/>
      <c r="P89" s="253"/>
    </row>
    <row r="90" spans="1:21" ht="64.5" customHeight="1" x14ac:dyDescent="0.55000000000000004">
      <c r="J90" s="167" t="e">
        <f>SUM(Q4:Q89)</f>
        <v>#N/A</v>
      </c>
      <c r="K90" s="164" t="s">
        <v>217</v>
      </c>
      <c r="L90" s="217" t="e">
        <f>SUM(G5:G63)</f>
        <v>#N/A</v>
      </c>
      <c r="P90" s="253"/>
      <c r="Q90" s="173"/>
    </row>
    <row r="91" spans="1:21" ht="46.5" customHeight="1" x14ac:dyDescent="0.25">
      <c r="K91" s="34"/>
      <c r="L91" s="153"/>
      <c r="P91" s="253"/>
    </row>
    <row r="92" spans="1:21" ht="74.25" customHeight="1" x14ac:dyDescent="0.25">
      <c r="K92" s="34"/>
      <c r="L92" s="153"/>
      <c r="P92" s="253"/>
    </row>
    <row r="93" spans="1:21" ht="59.25" customHeight="1" x14ac:dyDescent="0.25">
      <c r="K93" s="34"/>
      <c r="L93" s="153"/>
      <c r="P93" s="253"/>
    </row>
    <row r="94" spans="1:21" ht="43.5" customHeight="1" x14ac:dyDescent="0.25">
      <c r="K94" s="34"/>
      <c r="L94" s="153"/>
      <c r="P94" s="253"/>
    </row>
    <row r="95" spans="1:21" x14ac:dyDescent="0.25">
      <c r="K95" s="34"/>
      <c r="L95" s="153"/>
      <c r="P95" s="253"/>
    </row>
    <row r="96" spans="1:21" x14ac:dyDescent="0.25">
      <c r="K96" s="34"/>
      <c r="L96" s="153"/>
      <c r="P96" s="253"/>
    </row>
    <row r="97" spans="11:16" x14ac:dyDescent="0.25">
      <c r="K97" s="34"/>
      <c r="L97" s="153"/>
      <c r="P97" s="253"/>
    </row>
    <row r="98" spans="11:16" x14ac:dyDescent="0.25">
      <c r="K98" s="34"/>
      <c r="L98" s="153"/>
      <c r="P98" s="253"/>
    </row>
    <row r="99" spans="11:16" x14ac:dyDescent="0.25">
      <c r="K99" s="34"/>
      <c r="L99" s="153"/>
      <c r="P99" s="253"/>
    </row>
    <row r="100" spans="11:16" x14ac:dyDescent="0.25">
      <c r="P100" s="253"/>
    </row>
    <row r="101" spans="11:16" x14ac:dyDescent="0.25">
      <c r="P101" s="253"/>
    </row>
    <row r="102" spans="11:16" x14ac:dyDescent="0.25">
      <c r="P102" s="253"/>
    </row>
    <row r="103" spans="11:16" x14ac:dyDescent="0.25">
      <c r="P103" s="253"/>
    </row>
    <row r="104" spans="11:16" x14ac:dyDescent="0.25">
      <c r="P104" s="253"/>
    </row>
    <row r="105" spans="11:16" x14ac:dyDescent="0.25">
      <c r="P105" s="253"/>
    </row>
    <row r="106" spans="11:16" x14ac:dyDescent="0.25">
      <c r="P106" s="253"/>
    </row>
    <row r="107" spans="11:16" x14ac:dyDescent="0.25">
      <c r="P107" s="253"/>
    </row>
    <row r="108" spans="11:16" x14ac:dyDescent="0.25">
      <c r="P108" s="253"/>
    </row>
    <row r="109" spans="11:16" x14ac:dyDescent="0.25">
      <c r="P109" s="253"/>
    </row>
    <row r="110" spans="11:16" x14ac:dyDescent="0.25">
      <c r="P110" s="253"/>
    </row>
    <row r="111" spans="11:16" x14ac:dyDescent="0.25">
      <c r="P111" s="253"/>
    </row>
    <row r="112" spans="11:16" x14ac:dyDescent="0.25">
      <c r="P112" s="253"/>
    </row>
    <row r="113" spans="16:16" x14ac:dyDescent="0.25">
      <c r="P113" s="253"/>
    </row>
    <row r="114" spans="16:16" x14ac:dyDescent="0.25">
      <c r="P114" s="253"/>
    </row>
    <row r="115" spans="16:16" x14ac:dyDescent="0.25">
      <c r="P115" s="253"/>
    </row>
    <row r="116" spans="16:16" x14ac:dyDescent="0.25">
      <c r="P116" s="253"/>
    </row>
    <row r="117" spans="16:16" x14ac:dyDescent="0.25">
      <c r="P117" s="253"/>
    </row>
    <row r="118" spans="16:16" x14ac:dyDescent="0.25">
      <c r="P118" s="253"/>
    </row>
    <row r="119" spans="16:16" x14ac:dyDescent="0.25">
      <c r="P119" s="253"/>
    </row>
    <row r="120" spans="16:16" x14ac:dyDescent="0.25">
      <c r="P120" s="253"/>
    </row>
    <row r="121" spans="16:16" x14ac:dyDescent="0.25">
      <c r="P121" s="253"/>
    </row>
    <row r="122" spans="16:16" x14ac:dyDescent="0.25">
      <c r="P122" s="253"/>
    </row>
    <row r="123" spans="16:16" x14ac:dyDescent="0.25">
      <c r="P123" s="253"/>
    </row>
    <row r="124" spans="16:16" x14ac:dyDescent="0.25">
      <c r="P124" s="253"/>
    </row>
    <row r="125" spans="16:16" x14ac:dyDescent="0.25">
      <c r="P125" s="253"/>
    </row>
    <row r="126" spans="16:16" x14ac:dyDescent="0.25">
      <c r="P126" s="253"/>
    </row>
    <row r="127" spans="16:16" x14ac:dyDescent="0.25">
      <c r="P127" s="253"/>
    </row>
    <row r="128" spans="16:16" x14ac:dyDescent="0.25">
      <c r="P128" s="253"/>
    </row>
    <row r="129" spans="16:16" x14ac:dyDescent="0.25">
      <c r="P129" s="253"/>
    </row>
    <row r="130" spans="16:16" x14ac:dyDescent="0.25">
      <c r="P130" s="253">
        <f>+J130-A131</f>
        <v>0</v>
      </c>
    </row>
    <row r="131" spans="16:16" x14ac:dyDescent="0.25">
      <c r="P131" s="253">
        <f>+J131-A132</f>
        <v>0</v>
      </c>
    </row>
    <row r="132" spans="16:16" x14ac:dyDescent="0.25">
      <c r="P132" s="253">
        <f>+J132-A133</f>
        <v>0</v>
      </c>
    </row>
    <row r="133" spans="16:16" x14ac:dyDescent="0.25">
      <c r="P133" s="253">
        <f>+J133-A134</f>
        <v>0</v>
      </c>
    </row>
  </sheetData>
  <sheetProtection formatCells="0" formatColumns="0" formatRows="0"/>
  <conditionalFormatting sqref="G20">
    <cfRule type="cellIs" dxfId="8" priority="16" stopIfTrue="1" operator="notEqual">
      <formula>0</formula>
    </cfRule>
  </conditionalFormatting>
  <conditionalFormatting sqref="G31">
    <cfRule type="cellIs" dxfId="7" priority="15" stopIfTrue="1" operator="notEqual">
      <formula>0</formula>
    </cfRule>
  </conditionalFormatting>
  <conditionalFormatting sqref="G32:G34">
    <cfRule type="cellIs" dxfId="6" priority="14" stopIfTrue="1" operator="notEqual">
      <formula>0</formula>
    </cfRule>
  </conditionalFormatting>
  <conditionalFormatting sqref="G46">
    <cfRule type="cellIs" dxfId="5" priority="13" stopIfTrue="1" operator="notEqual">
      <formula>0</formula>
    </cfRule>
  </conditionalFormatting>
  <conditionalFormatting sqref="G53">
    <cfRule type="cellIs" dxfId="4" priority="12" stopIfTrue="1" operator="notEqual">
      <formula>0</formula>
    </cfRule>
  </conditionalFormatting>
  <conditionalFormatting sqref="G54">
    <cfRule type="cellIs" dxfId="3" priority="11" stopIfTrue="1" operator="notEqual">
      <formula>0</formula>
    </cfRule>
  </conditionalFormatting>
  <conditionalFormatting sqref="L90">
    <cfRule type="cellIs" dxfId="2" priority="4" stopIfTrue="1" operator="notEqual">
      <formula>0</formula>
    </cfRule>
  </conditionalFormatting>
  <conditionalFormatting sqref="J90">
    <cfRule type="cellIs" dxfId="1" priority="2" stopIfTrue="1" operator="greaterThan">
      <formula>0</formula>
    </cfRule>
  </conditionalFormatting>
  <conditionalFormatting sqref="G38">
    <cfRule type="containsText" dxfId="0" priority="1" stopIfTrue="1" operator="containsText" text="included in error count">
      <formula>NOT(ISERROR(SEARCH("included in error count",G38)))</formula>
    </cfRule>
  </conditionalFormatting>
  <pageMargins left="0.7" right="0.7" top="0.75" bottom="0.75" header="0.3" footer="0.3"/>
  <pageSetup scale="69" fitToHeight="0" orientation="landscape" r:id="rId1"/>
  <ignoredErrors>
    <ignoredError sqref="F7"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32"/>
  <sheetViews>
    <sheetView showGridLines="0" workbookViewId="0">
      <selection activeCell="F5" sqref="F5"/>
    </sheetView>
  </sheetViews>
  <sheetFormatPr defaultRowHeight="15" x14ac:dyDescent="0.25"/>
  <cols>
    <col min="2" max="2" width="10.42578125" bestFit="1" customWidth="1"/>
    <col min="3" max="3" width="29.85546875" customWidth="1"/>
    <col min="4" max="4" width="40.5703125" customWidth="1"/>
    <col min="5" max="5" width="3.7109375" customWidth="1"/>
    <col min="6" max="6" width="13.42578125" customWidth="1"/>
    <col min="7" max="7" width="3.5703125" customWidth="1"/>
    <col min="8" max="8" width="14.140625" customWidth="1"/>
  </cols>
  <sheetData>
    <row r="1" spans="1:8" s="47" customFormat="1" x14ac:dyDescent="0.25"/>
    <row r="2" spans="1:8" ht="54.75" customHeight="1" x14ac:dyDescent="0.25">
      <c r="A2" s="445" t="s">
        <v>60</v>
      </c>
      <c r="B2" s="445"/>
      <c r="C2" s="445"/>
      <c r="D2" s="445"/>
      <c r="E2" s="445"/>
      <c r="F2" s="69"/>
      <c r="G2" s="69"/>
      <c r="H2" s="68"/>
    </row>
    <row r="3" spans="1:8" x14ac:dyDescent="0.25">
      <c r="A3" s="47"/>
      <c r="B3" s="47"/>
      <c r="C3" s="47"/>
      <c r="D3" s="47"/>
      <c r="E3" s="47"/>
      <c r="F3" s="47"/>
      <c r="G3" s="47"/>
      <c r="H3" s="47"/>
    </row>
    <row r="4" spans="1:8" ht="15.75" x14ac:dyDescent="0.25">
      <c r="A4" s="49"/>
      <c r="B4" s="50">
        <f>'Unit Data from Audit Worksheet'!D2</f>
        <v>0</v>
      </c>
      <c r="C4" s="51"/>
      <c r="D4" s="52"/>
      <c r="E4" s="53"/>
      <c r="F4" s="56">
        <f>'Unit Data from Audit Worksheet'!F5</f>
        <v>2020</v>
      </c>
      <c r="G4" s="49"/>
      <c r="H4" s="56">
        <f>'Unit Data from Audit Worksheet'!F5</f>
        <v>2020</v>
      </c>
    </row>
    <row r="5" spans="1:8" ht="38.25" x14ac:dyDescent="0.3">
      <c r="A5" s="54"/>
      <c r="B5" s="55" t="s">
        <v>28</v>
      </c>
      <c r="C5" s="54"/>
      <c r="D5" s="54"/>
      <c r="E5" s="54"/>
      <c r="F5" s="56" t="s">
        <v>29</v>
      </c>
      <c r="G5" s="54"/>
      <c r="H5" s="57" t="s">
        <v>30</v>
      </c>
    </row>
    <row r="6" spans="1:8" x14ac:dyDescent="0.25">
      <c r="A6" s="49"/>
      <c r="B6" s="58" t="s">
        <v>31</v>
      </c>
      <c r="C6" s="49"/>
      <c r="D6" s="59"/>
      <c r="E6" s="59"/>
      <c r="F6" s="59"/>
      <c r="G6" s="59"/>
      <c r="H6" s="59"/>
    </row>
    <row r="7" spans="1:8" x14ac:dyDescent="0.25">
      <c r="A7" s="49"/>
      <c r="B7" s="59" t="s">
        <v>32</v>
      </c>
      <c r="C7" s="49"/>
      <c r="D7" s="59"/>
      <c r="E7" s="59" t="s">
        <v>8</v>
      </c>
      <c r="F7" s="218">
        <f>IMPORT!L35</f>
        <v>0</v>
      </c>
      <c r="G7" s="219"/>
      <c r="H7" s="218">
        <f>F7</f>
        <v>0</v>
      </c>
    </row>
    <row r="8" spans="1:8" ht="44.25" customHeight="1" x14ac:dyDescent="0.25">
      <c r="A8" s="49"/>
      <c r="B8" s="442" t="s">
        <v>33</v>
      </c>
      <c r="C8" s="442"/>
      <c r="D8" s="442"/>
      <c r="E8" s="59" t="s">
        <v>8</v>
      </c>
      <c r="F8" s="220">
        <f>IMPORT!L36</f>
        <v>0</v>
      </c>
      <c r="G8" s="221"/>
      <c r="H8" s="221"/>
    </row>
    <row r="9" spans="1:8" x14ac:dyDescent="0.25">
      <c r="A9" s="49"/>
      <c r="B9" s="49"/>
      <c r="C9" s="59" t="s">
        <v>108</v>
      </c>
      <c r="D9" s="49"/>
      <c r="E9" s="59" t="s">
        <v>8</v>
      </c>
      <c r="F9" s="222">
        <f>IMPORT!L39</f>
        <v>0</v>
      </c>
      <c r="G9" s="221"/>
      <c r="H9" s="222">
        <f>F9</f>
        <v>0</v>
      </c>
    </row>
    <row r="10" spans="1:8" x14ac:dyDescent="0.25">
      <c r="A10" s="49"/>
      <c r="B10" s="49"/>
      <c r="C10" s="59" t="s">
        <v>34</v>
      </c>
      <c r="D10" s="49"/>
      <c r="E10" s="59" t="s">
        <v>8</v>
      </c>
      <c r="F10" s="222">
        <f>IMPORT!L63</f>
        <v>0</v>
      </c>
      <c r="G10" s="221"/>
      <c r="H10" s="222">
        <f>F10</f>
        <v>0</v>
      </c>
    </row>
    <row r="11" spans="1:8" x14ac:dyDescent="0.25">
      <c r="A11" s="49"/>
      <c r="B11" s="49"/>
      <c r="C11" s="59" t="s">
        <v>35</v>
      </c>
      <c r="D11" s="49"/>
      <c r="E11" s="59" t="s">
        <v>8</v>
      </c>
      <c r="F11" s="223">
        <f>IMPORT!L40</f>
        <v>0</v>
      </c>
      <c r="G11" s="224"/>
      <c r="H11" s="223">
        <f>F11</f>
        <v>0</v>
      </c>
    </row>
    <row r="12" spans="1:8" x14ac:dyDescent="0.25">
      <c r="A12" s="49"/>
      <c r="B12" s="60" t="s">
        <v>36</v>
      </c>
      <c r="C12" s="349" t="s">
        <v>37</v>
      </c>
      <c r="D12" s="350"/>
      <c r="E12" s="351" t="s">
        <v>8</v>
      </c>
      <c r="F12" s="352">
        <f>F7+F8-SUM(F9:F11)</f>
        <v>0</v>
      </c>
      <c r="G12" s="353"/>
      <c r="H12" s="352">
        <f>H7+H8-SUM(H9:H11)</f>
        <v>0</v>
      </c>
    </row>
    <row r="13" spans="1:8" x14ac:dyDescent="0.25">
      <c r="A13" s="49"/>
      <c r="B13" s="49"/>
      <c r="C13" s="59"/>
      <c r="D13" s="59"/>
      <c r="E13" s="59" t="s">
        <v>8</v>
      </c>
      <c r="F13" s="59"/>
      <c r="G13" s="59"/>
      <c r="H13" s="59"/>
    </row>
    <row r="14" spans="1:8" x14ac:dyDescent="0.25">
      <c r="A14" s="49"/>
      <c r="B14" s="59" t="s">
        <v>38</v>
      </c>
      <c r="C14" s="49"/>
      <c r="D14" s="59"/>
      <c r="E14" s="59" t="s">
        <v>8</v>
      </c>
      <c r="F14" s="223">
        <f>IMPORT!L46</f>
        <v>0</v>
      </c>
      <c r="G14" s="59"/>
      <c r="H14" s="59"/>
    </row>
    <row r="15" spans="1:8" x14ac:dyDescent="0.25">
      <c r="A15" s="49"/>
      <c r="B15" s="59" t="s">
        <v>39</v>
      </c>
      <c r="C15" s="49"/>
      <c r="D15" s="59"/>
      <c r="E15" s="59" t="s">
        <v>8</v>
      </c>
      <c r="F15" s="224">
        <f>F14-F12</f>
        <v>0</v>
      </c>
      <c r="G15" s="59"/>
      <c r="H15" s="59"/>
    </row>
    <row r="16" spans="1:8" x14ac:dyDescent="0.25">
      <c r="A16" s="49"/>
      <c r="B16" s="61" t="s">
        <v>40</v>
      </c>
      <c r="C16" s="49"/>
      <c r="D16" s="59"/>
      <c r="E16" s="59"/>
      <c r="F16" s="221"/>
      <c r="G16" s="59"/>
      <c r="H16" s="59"/>
    </row>
    <row r="17" spans="1:8" x14ac:dyDescent="0.25">
      <c r="A17" s="47"/>
      <c r="B17" s="62" t="s">
        <v>41</v>
      </c>
      <c r="C17" s="59" t="s">
        <v>42</v>
      </c>
      <c r="D17" s="49"/>
      <c r="E17" s="59" t="s">
        <v>8</v>
      </c>
      <c r="F17" s="225">
        <f>IMPORT!L43</f>
        <v>0</v>
      </c>
      <c r="G17" s="59"/>
      <c r="H17" s="59"/>
    </row>
    <row r="18" spans="1:8" ht="15.75" thickBot="1" x14ac:dyDescent="0.3">
      <c r="A18" s="47"/>
      <c r="B18" s="60" t="s">
        <v>36</v>
      </c>
      <c r="C18" s="349" t="s">
        <v>43</v>
      </c>
      <c r="D18" s="350"/>
      <c r="E18" s="351" t="s">
        <v>8</v>
      </c>
      <c r="F18" s="354">
        <f>(F15-SUM(F17:F17))</f>
        <v>0</v>
      </c>
      <c r="G18" s="59"/>
      <c r="H18" s="59"/>
    </row>
    <row r="19" spans="1:8" ht="15.75" thickTop="1" x14ac:dyDescent="0.25">
      <c r="A19" s="47"/>
      <c r="B19" s="49"/>
      <c r="C19" s="59"/>
      <c r="D19" s="59"/>
      <c r="E19" s="59"/>
      <c r="F19" s="226"/>
      <c r="G19" s="59"/>
      <c r="H19" s="59"/>
    </row>
    <row r="20" spans="1:8" ht="15.75" thickBot="1" x14ac:dyDescent="0.3">
      <c r="A20" s="47"/>
      <c r="B20" s="59" t="s">
        <v>44</v>
      </c>
      <c r="C20" s="49"/>
      <c r="D20" s="59"/>
      <c r="E20" s="59" t="s">
        <v>8</v>
      </c>
      <c r="F20" s="227">
        <f>IMPORT!L42</f>
        <v>0</v>
      </c>
      <c r="G20" s="59"/>
      <c r="H20" s="59"/>
    </row>
    <row r="21" spans="1:8" ht="16.5" thickTop="1" thickBot="1" x14ac:dyDescent="0.3">
      <c r="A21" s="47"/>
      <c r="B21" s="49"/>
      <c r="C21" s="63" t="str">
        <f>IF(F18&gt;F20, "Restricted-Stabilization by State Statute understated by ",IF(F20&gt;F18, "Restricted-Stabilization by State Statute overstated by ","Restricted-Stabilization by State Statutue Reportedly Correctly. "))</f>
        <v xml:space="preserve">Restricted-Stabilization by State Statutue Reportedly Correctly. </v>
      </c>
      <c r="D21" s="49"/>
      <c r="E21" s="59" t="s">
        <v>8</v>
      </c>
      <c r="F21" s="228">
        <f>ABS(F18-F20)</f>
        <v>0</v>
      </c>
      <c r="G21" s="59"/>
      <c r="H21" s="59"/>
    </row>
    <row r="22" spans="1:8" ht="50.25" customHeight="1" thickTop="1" x14ac:dyDescent="0.25">
      <c r="A22" s="47"/>
      <c r="B22" s="49"/>
      <c r="C22" s="443" t="str">
        <f>IF(F18&gt;F20,"Since Restricted-Stabilization by State Statute was understated, verfiy that the unit did not appropriate fund balance in excess of legal amount available in row 12 above.","")</f>
        <v/>
      </c>
      <c r="D22" s="443"/>
      <c r="E22" s="443"/>
      <c r="F22" s="443"/>
      <c r="G22" s="59"/>
      <c r="H22" s="59"/>
    </row>
    <row r="23" spans="1:8" x14ac:dyDescent="0.25">
      <c r="A23" s="47"/>
      <c r="B23" s="49"/>
      <c r="C23" s="444" t="s">
        <v>45</v>
      </c>
      <c r="D23" s="59"/>
      <c r="E23" s="59"/>
      <c r="F23" s="59"/>
      <c r="G23" s="59"/>
      <c r="H23" s="64" t="s">
        <v>46</v>
      </c>
    </row>
    <row r="24" spans="1:8" x14ac:dyDescent="0.25">
      <c r="A24" s="47"/>
      <c r="B24" s="49"/>
      <c r="C24" s="444"/>
      <c r="D24" s="59"/>
      <c r="E24" s="59"/>
      <c r="F24" s="56" t="s">
        <v>47</v>
      </c>
      <c r="G24" s="59"/>
      <c r="H24" s="56" t="s">
        <v>54</v>
      </c>
    </row>
    <row r="25" spans="1:8" x14ac:dyDescent="0.25">
      <c r="A25" s="47"/>
      <c r="B25" s="49"/>
      <c r="C25" s="58" t="s">
        <v>48</v>
      </c>
      <c r="D25" s="59"/>
      <c r="E25" s="59"/>
      <c r="F25" s="59"/>
      <c r="G25" s="59"/>
      <c r="H25" s="59"/>
    </row>
    <row r="26" spans="1:8" ht="25.15" customHeight="1" x14ac:dyDescent="0.25">
      <c r="A26" s="47"/>
      <c r="B26" s="49"/>
      <c r="C26" s="59" t="s">
        <v>49</v>
      </c>
      <c r="D26" s="59"/>
      <c r="E26" s="59" t="s">
        <v>8</v>
      </c>
      <c r="F26" s="218">
        <f>IMPORT!L48</f>
        <v>0</v>
      </c>
      <c r="G26" s="219"/>
      <c r="H26" s="229">
        <f>F26</f>
        <v>0</v>
      </c>
    </row>
    <row r="27" spans="1:8" x14ac:dyDescent="0.25">
      <c r="A27" s="47"/>
      <c r="B27" s="49"/>
      <c r="C27" s="62" t="s">
        <v>50</v>
      </c>
      <c r="D27" s="59"/>
      <c r="E27" s="59"/>
      <c r="F27" s="59"/>
      <c r="G27" s="59"/>
      <c r="H27" s="59"/>
    </row>
    <row r="28" spans="1:8" x14ac:dyDescent="0.25">
      <c r="A28" s="47"/>
      <c r="B28" s="49"/>
      <c r="C28" s="59" t="s">
        <v>51</v>
      </c>
      <c r="D28" s="49"/>
      <c r="E28" s="59" t="s">
        <v>8</v>
      </c>
      <c r="F28" s="231">
        <f>IMPORT!L50</f>
        <v>0</v>
      </c>
      <c r="G28" s="221"/>
      <c r="H28" s="232">
        <f>F28</f>
        <v>0</v>
      </c>
    </row>
    <row r="29" spans="1:8" ht="15.75" thickBot="1" x14ac:dyDescent="0.3">
      <c r="A29" s="47"/>
      <c r="B29" s="49"/>
      <c r="C29" s="59" t="s">
        <v>52</v>
      </c>
      <c r="D29" s="59"/>
      <c r="E29" s="59" t="s">
        <v>8</v>
      </c>
      <c r="F29" s="230">
        <f>SUM(F26:F28)</f>
        <v>0</v>
      </c>
      <c r="G29" s="219"/>
      <c r="H29" s="230">
        <f>SUM(H26:H28)</f>
        <v>0</v>
      </c>
    </row>
    <row r="30" spans="1:8" ht="15.75" thickTop="1" x14ac:dyDescent="0.25">
      <c r="A30" s="47"/>
      <c r="B30" s="49"/>
      <c r="C30" s="59"/>
      <c r="D30" s="59"/>
      <c r="E30" s="59"/>
      <c r="F30" s="59"/>
      <c r="G30" s="59"/>
      <c r="H30" s="59"/>
    </row>
    <row r="31" spans="1:8" ht="15.75" thickBot="1" x14ac:dyDescent="0.3">
      <c r="A31" s="47"/>
      <c r="B31" s="60" t="s">
        <v>36</v>
      </c>
      <c r="C31" s="63" t="s">
        <v>53</v>
      </c>
      <c r="D31" s="65"/>
      <c r="E31" s="63" t="s">
        <v>8</v>
      </c>
      <c r="F31" s="66" t="e">
        <f>F12/F29</f>
        <v>#DIV/0!</v>
      </c>
      <c r="G31" s="59"/>
      <c r="H31" s="66" t="e">
        <f>H12/H29</f>
        <v>#DIV/0!</v>
      </c>
    </row>
    <row r="32" spans="1:8" ht="15.75" thickTop="1" x14ac:dyDescent="0.25">
      <c r="A32" s="47"/>
      <c r="B32" s="47"/>
      <c r="C32" s="59"/>
      <c r="D32" s="59"/>
      <c r="E32" s="59"/>
      <c r="F32" s="59"/>
      <c r="G32" s="59"/>
      <c r="H32" s="59"/>
    </row>
  </sheetData>
  <sheetProtection password="CEAA" sheet="1" formatCells="0" formatColumns="0" formatRows="0"/>
  <mergeCells count="4">
    <mergeCell ref="B8:D8"/>
    <mergeCell ref="C22:F22"/>
    <mergeCell ref="C23:C24"/>
    <mergeCell ref="A2:E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8"/>
  <sheetViews>
    <sheetView workbookViewId="0">
      <selection sqref="A1:A8"/>
    </sheetView>
  </sheetViews>
  <sheetFormatPr defaultColWidth="9.140625" defaultRowHeight="15" x14ac:dyDescent="0.25"/>
  <cols>
    <col min="1" max="1" width="38.85546875" style="182" customWidth="1"/>
    <col min="2" max="16384" width="9.140625" style="1"/>
  </cols>
  <sheetData>
    <row r="1" spans="1:3" x14ac:dyDescent="0.25">
      <c r="A1" s="181" t="s">
        <v>224</v>
      </c>
      <c r="B1" s="180">
        <v>561205</v>
      </c>
    </row>
    <row r="2" spans="1:3" ht="15" customHeight="1" x14ac:dyDescent="0.25">
      <c r="A2" s="181" t="s">
        <v>225</v>
      </c>
      <c r="B2" s="180">
        <v>561200</v>
      </c>
    </row>
    <row r="3" spans="1:3" ht="15" customHeight="1" x14ac:dyDescent="0.25">
      <c r="A3" s="181" t="s">
        <v>226</v>
      </c>
      <c r="B3" s="180">
        <v>561208</v>
      </c>
    </row>
    <row r="4" spans="1:3" x14ac:dyDescent="0.25">
      <c r="A4" s="181" t="s">
        <v>227</v>
      </c>
      <c r="B4" s="180">
        <v>561202</v>
      </c>
    </row>
    <row r="5" spans="1:3" x14ac:dyDescent="0.25">
      <c r="A5" s="181" t="s">
        <v>228</v>
      </c>
      <c r="B5" s="180">
        <v>561210</v>
      </c>
      <c r="C5" s="1" t="s">
        <v>325</v>
      </c>
    </row>
    <row r="6" spans="1:3" x14ac:dyDescent="0.25">
      <c r="A6" s="181" t="s">
        <v>229</v>
      </c>
      <c r="B6" s="180">
        <v>561204</v>
      </c>
    </row>
    <row r="7" spans="1:3" x14ac:dyDescent="0.25">
      <c r="A7" s="181" t="s">
        <v>230</v>
      </c>
      <c r="B7" s="180">
        <v>561206</v>
      </c>
    </row>
    <row r="8" spans="1:3" x14ac:dyDescent="0.25">
      <c r="A8" s="181" t="s">
        <v>231</v>
      </c>
      <c r="B8" s="180">
        <v>561207</v>
      </c>
    </row>
  </sheetData>
  <sheetProtection algorithmName="SHA-512" hashValue="kt97pkZC/0lP5bMc6ABNVHefjEkpvoLIwv7FVPlxYJ+SKmKzLtBW8kLNblq9RByugc9GOPogDDdp6nf5peDpPQ==" saltValue="f5VZXKFv/OfVx8k5xaP7jQ==" spinCount="100000" sheet="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50"/>
  <sheetViews>
    <sheetView workbookViewId="0">
      <selection activeCell="D2" sqref="D2"/>
    </sheetView>
  </sheetViews>
  <sheetFormatPr defaultRowHeight="15" x14ac:dyDescent="0.25"/>
  <cols>
    <col min="3" max="3" width="33.85546875" customWidth="1"/>
    <col min="4" max="10" width="19" customWidth="1"/>
  </cols>
  <sheetData>
    <row r="1" spans="1:10" x14ac:dyDescent="0.25">
      <c r="A1" t="s">
        <v>347</v>
      </c>
      <c r="B1" t="s">
        <v>223</v>
      </c>
      <c r="C1" t="s">
        <v>13</v>
      </c>
      <c r="D1" t="s">
        <v>224</v>
      </c>
      <c r="E1" t="s">
        <v>225</v>
      </c>
      <c r="F1" t="s">
        <v>226</v>
      </c>
      <c r="G1" t="s">
        <v>227</v>
      </c>
      <c r="H1" t="s">
        <v>229</v>
      </c>
      <c r="I1" t="s">
        <v>230</v>
      </c>
      <c r="J1" t="s">
        <v>231</v>
      </c>
    </row>
    <row r="2" spans="1:10" x14ac:dyDescent="0.25">
      <c r="D2">
        <v>561205</v>
      </c>
      <c r="E2">
        <v>561200</v>
      </c>
      <c r="F2">
        <v>561208</v>
      </c>
      <c r="G2">
        <v>561202</v>
      </c>
      <c r="H2">
        <v>561204</v>
      </c>
      <c r="I2">
        <v>561206</v>
      </c>
      <c r="J2">
        <v>561207</v>
      </c>
    </row>
    <row r="3" spans="1:10" x14ac:dyDescent="0.25">
      <c r="B3">
        <v>10</v>
      </c>
      <c r="C3" t="s">
        <v>232</v>
      </c>
      <c r="D3">
        <v>0</v>
      </c>
      <c r="E3">
        <v>0</v>
      </c>
      <c r="F3">
        <v>0</v>
      </c>
      <c r="G3">
        <v>0</v>
      </c>
      <c r="H3">
        <v>0</v>
      </c>
      <c r="I3">
        <v>0</v>
      </c>
      <c r="J3">
        <v>0</v>
      </c>
    </row>
    <row r="4" spans="1:10" x14ac:dyDescent="0.25">
      <c r="B4">
        <v>12</v>
      </c>
      <c r="C4" t="s">
        <v>173</v>
      </c>
      <c r="D4">
        <v>0</v>
      </c>
      <c r="E4">
        <v>0</v>
      </c>
      <c r="F4">
        <v>0</v>
      </c>
      <c r="G4">
        <v>0</v>
      </c>
      <c r="H4">
        <v>0</v>
      </c>
      <c r="I4">
        <v>0</v>
      </c>
      <c r="J4">
        <v>0</v>
      </c>
    </row>
    <row r="5" spans="1:10" x14ac:dyDescent="0.25">
      <c r="B5">
        <v>13</v>
      </c>
      <c r="C5" t="s">
        <v>174</v>
      </c>
      <c r="D5">
        <v>0</v>
      </c>
      <c r="E5">
        <v>0</v>
      </c>
      <c r="F5">
        <v>0</v>
      </c>
      <c r="G5">
        <v>0</v>
      </c>
      <c r="H5">
        <v>0</v>
      </c>
      <c r="I5">
        <v>0</v>
      </c>
      <c r="J5">
        <v>0</v>
      </c>
    </row>
    <row r="6" spans="1:10" x14ac:dyDescent="0.25">
      <c r="B6">
        <v>14</v>
      </c>
      <c r="C6" t="s">
        <v>233</v>
      </c>
      <c r="D6">
        <v>0</v>
      </c>
      <c r="E6">
        <v>0</v>
      </c>
      <c r="F6">
        <v>0</v>
      </c>
      <c r="G6">
        <v>0</v>
      </c>
      <c r="H6">
        <v>0</v>
      </c>
      <c r="I6">
        <v>0</v>
      </c>
      <c r="J6">
        <v>0</v>
      </c>
    </row>
    <row r="7" spans="1:10" x14ac:dyDescent="0.25">
      <c r="A7">
        <v>16</v>
      </c>
      <c r="B7">
        <v>16</v>
      </c>
      <c r="C7" t="s">
        <v>175</v>
      </c>
      <c r="D7" s="265">
        <v>12765040</v>
      </c>
      <c r="E7" s="265">
        <v>8187730</v>
      </c>
      <c r="F7" s="265">
        <v>23902025</v>
      </c>
      <c r="G7" s="265">
        <v>7232904</v>
      </c>
      <c r="H7" s="265">
        <v>6804842</v>
      </c>
      <c r="I7" s="265">
        <v>7083736</v>
      </c>
      <c r="J7" s="265">
        <v>3735287</v>
      </c>
    </row>
    <row r="8" spans="1:10" x14ac:dyDescent="0.25">
      <c r="A8">
        <v>17</v>
      </c>
      <c r="B8">
        <v>17</v>
      </c>
      <c r="C8" t="s">
        <v>176</v>
      </c>
      <c r="D8" s="265">
        <v>85899</v>
      </c>
      <c r="E8">
        <v>0</v>
      </c>
      <c r="F8">
        <v>0</v>
      </c>
      <c r="G8">
        <v>0</v>
      </c>
      <c r="H8">
        <v>0</v>
      </c>
      <c r="I8">
        <v>0</v>
      </c>
      <c r="J8">
        <v>0</v>
      </c>
    </row>
    <row r="9" spans="1:10" x14ac:dyDescent="0.25">
      <c r="B9">
        <v>19</v>
      </c>
      <c r="C9" t="s">
        <v>234</v>
      </c>
      <c r="D9">
        <v>0</v>
      </c>
      <c r="E9">
        <v>0</v>
      </c>
      <c r="F9">
        <v>0</v>
      </c>
      <c r="G9">
        <v>0</v>
      </c>
      <c r="H9">
        <v>0</v>
      </c>
      <c r="I9">
        <v>0</v>
      </c>
      <c r="J9">
        <v>0</v>
      </c>
    </row>
    <row r="10" spans="1:10" x14ac:dyDescent="0.25">
      <c r="B10">
        <v>193</v>
      </c>
      <c r="C10" t="s">
        <v>235</v>
      </c>
      <c r="D10">
        <v>0</v>
      </c>
      <c r="E10">
        <v>0</v>
      </c>
      <c r="F10">
        <v>0</v>
      </c>
      <c r="G10">
        <v>0</v>
      </c>
      <c r="H10">
        <v>0</v>
      </c>
      <c r="I10">
        <v>0</v>
      </c>
      <c r="J10">
        <v>0</v>
      </c>
    </row>
    <row r="11" spans="1:10" x14ac:dyDescent="0.25">
      <c r="A11">
        <v>20</v>
      </c>
      <c r="B11">
        <v>20</v>
      </c>
      <c r="C11" t="s">
        <v>236</v>
      </c>
      <c r="D11" s="265">
        <v>28941</v>
      </c>
      <c r="E11">
        <v>0</v>
      </c>
      <c r="F11">
        <v>0</v>
      </c>
      <c r="G11">
        <v>0</v>
      </c>
      <c r="H11">
        <v>0</v>
      </c>
      <c r="I11">
        <v>0</v>
      </c>
      <c r="J11">
        <v>0</v>
      </c>
    </row>
    <row r="12" spans="1:10" x14ac:dyDescent="0.25">
      <c r="A12">
        <v>22</v>
      </c>
      <c r="B12">
        <v>21</v>
      </c>
      <c r="C12" t="s">
        <v>177</v>
      </c>
      <c r="D12">
        <v>0</v>
      </c>
      <c r="E12">
        <v>0</v>
      </c>
      <c r="F12">
        <v>0</v>
      </c>
      <c r="G12">
        <v>0</v>
      </c>
      <c r="H12">
        <v>0</v>
      </c>
      <c r="I12">
        <v>0</v>
      </c>
      <c r="J12">
        <v>0</v>
      </c>
    </row>
    <row r="13" spans="1:10" x14ac:dyDescent="0.25">
      <c r="A13">
        <v>23</v>
      </c>
      <c r="B13">
        <v>22</v>
      </c>
      <c r="C13" t="s">
        <v>237</v>
      </c>
      <c r="D13" s="265">
        <v>347690</v>
      </c>
      <c r="E13">
        <v>0</v>
      </c>
      <c r="F13">
        <v>0</v>
      </c>
      <c r="G13" s="265">
        <v>-344434</v>
      </c>
      <c r="H13">
        <v>0</v>
      </c>
      <c r="I13">
        <v>0</v>
      </c>
      <c r="J13">
        <v>0</v>
      </c>
    </row>
    <row r="14" spans="1:10" x14ac:dyDescent="0.25">
      <c r="B14">
        <v>23</v>
      </c>
      <c r="C14" t="s">
        <v>178</v>
      </c>
      <c r="D14" s="265">
        <v>203933</v>
      </c>
      <c r="E14" s="265">
        <v>-171371</v>
      </c>
      <c r="F14" s="265">
        <v>12104</v>
      </c>
      <c r="G14" s="265">
        <v>214880</v>
      </c>
      <c r="H14" s="265">
        <v>243908</v>
      </c>
      <c r="I14" s="265">
        <v>-603798</v>
      </c>
      <c r="J14" s="265">
        <v>-60510</v>
      </c>
    </row>
    <row r="15" spans="1:10" x14ac:dyDescent="0.25">
      <c r="B15">
        <v>231</v>
      </c>
      <c r="C15" t="s">
        <v>179</v>
      </c>
      <c r="D15">
        <v>0</v>
      </c>
      <c r="E15">
        <v>0</v>
      </c>
      <c r="F15">
        <v>0</v>
      </c>
      <c r="G15">
        <v>0</v>
      </c>
      <c r="H15">
        <v>0</v>
      </c>
      <c r="I15">
        <v>0</v>
      </c>
      <c r="J15">
        <v>0</v>
      </c>
    </row>
    <row r="16" spans="1:10" x14ac:dyDescent="0.25">
      <c r="B16">
        <v>251</v>
      </c>
      <c r="C16" t="s">
        <v>180</v>
      </c>
      <c r="D16">
        <v>0</v>
      </c>
      <c r="E16">
        <v>0</v>
      </c>
      <c r="F16">
        <v>0</v>
      </c>
      <c r="G16">
        <v>0</v>
      </c>
      <c r="H16">
        <v>0</v>
      </c>
      <c r="I16">
        <v>0</v>
      </c>
      <c r="J16">
        <v>0</v>
      </c>
    </row>
    <row r="17" spans="1:10" x14ac:dyDescent="0.25">
      <c r="A17">
        <v>252</v>
      </c>
      <c r="B17">
        <v>252</v>
      </c>
      <c r="C17" t="s">
        <v>238</v>
      </c>
      <c r="D17" s="265">
        <v>3345287</v>
      </c>
      <c r="E17" s="265">
        <v>321067</v>
      </c>
      <c r="F17" s="265">
        <v>332666</v>
      </c>
      <c r="G17" s="265">
        <v>261732</v>
      </c>
      <c r="H17" s="265">
        <v>452979</v>
      </c>
      <c r="I17" s="265">
        <v>1410217</v>
      </c>
      <c r="J17" s="265">
        <v>30207</v>
      </c>
    </row>
    <row r="18" spans="1:10" x14ac:dyDescent="0.25">
      <c r="A18">
        <v>253</v>
      </c>
      <c r="B18">
        <v>253</v>
      </c>
      <c r="C18" t="s">
        <v>239</v>
      </c>
      <c r="D18" s="265">
        <v>270609</v>
      </c>
      <c r="E18" s="265">
        <v>422407</v>
      </c>
      <c r="F18" s="265">
        <v>3097700</v>
      </c>
      <c r="G18" s="265">
        <v>987573</v>
      </c>
      <c r="H18" s="265">
        <v>381225</v>
      </c>
      <c r="I18" s="265">
        <v>284684</v>
      </c>
      <c r="J18" s="265">
        <v>66114</v>
      </c>
    </row>
    <row r="19" spans="1:10" x14ac:dyDescent="0.25">
      <c r="A19">
        <v>254</v>
      </c>
      <c r="B19">
        <v>254</v>
      </c>
      <c r="C19" t="s">
        <v>240</v>
      </c>
      <c r="D19" s="265">
        <v>-9093731</v>
      </c>
      <c r="E19" s="265">
        <v>1564085</v>
      </c>
      <c r="F19" s="265">
        <v>3509305</v>
      </c>
      <c r="G19" s="265">
        <v>-3147327</v>
      </c>
      <c r="H19" s="265">
        <v>-361520</v>
      </c>
      <c r="I19" s="265">
        <v>-7000903</v>
      </c>
      <c r="J19" s="265">
        <v>3870194</v>
      </c>
    </row>
    <row r="20" spans="1:10" x14ac:dyDescent="0.25">
      <c r="A20">
        <v>255</v>
      </c>
      <c r="B20">
        <v>255</v>
      </c>
      <c r="C20" t="s">
        <v>181</v>
      </c>
      <c r="D20" s="265">
        <v>49698</v>
      </c>
      <c r="E20" s="265">
        <v>-838951</v>
      </c>
      <c r="F20" s="265">
        <v>-308845</v>
      </c>
      <c r="G20" s="265">
        <v>778432</v>
      </c>
      <c r="H20" s="265">
        <v>507445</v>
      </c>
      <c r="I20" s="265">
        <v>-64875</v>
      </c>
      <c r="J20" s="265">
        <v>-104179</v>
      </c>
    </row>
    <row r="21" spans="1:10" x14ac:dyDescent="0.25">
      <c r="B21">
        <v>256</v>
      </c>
      <c r="C21" t="s">
        <v>241</v>
      </c>
      <c r="D21">
        <v>0</v>
      </c>
      <c r="E21">
        <v>0</v>
      </c>
      <c r="F21">
        <v>0</v>
      </c>
      <c r="G21">
        <v>0</v>
      </c>
      <c r="H21">
        <v>0</v>
      </c>
      <c r="I21">
        <v>0</v>
      </c>
      <c r="J21">
        <v>0</v>
      </c>
    </row>
    <row r="22" spans="1:10" x14ac:dyDescent="0.25">
      <c r="B22">
        <v>257</v>
      </c>
      <c r="C22" t="s">
        <v>242</v>
      </c>
      <c r="D22">
        <v>0</v>
      </c>
      <c r="E22">
        <v>0</v>
      </c>
      <c r="F22">
        <v>0</v>
      </c>
      <c r="G22">
        <v>0</v>
      </c>
      <c r="H22">
        <v>0</v>
      </c>
      <c r="I22">
        <v>0</v>
      </c>
      <c r="J22">
        <v>0</v>
      </c>
    </row>
    <row r="23" spans="1:10" x14ac:dyDescent="0.25">
      <c r="B23">
        <v>258</v>
      </c>
      <c r="C23" t="s">
        <v>243</v>
      </c>
      <c r="D23">
        <v>0</v>
      </c>
      <c r="E23">
        <v>0</v>
      </c>
      <c r="F23">
        <v>0</v>
      </c>
      <c r="G23">
        <v>0</v>
      </c>
      <c r="H23">
        <v>0</v>
      </c>
      <c r="I23">
        <v>0</v>
      </c>
      <c r="J23">
        <v>0</v>
      </c>
    </row>
    <row r="24" spans="1:10" x14ac:dyDescent="0.25">
      <c r="B24">
        <v>259</v>
      </c>
      <c r="C24" t="s">
        <v>244</v>
      </c>
      <c r="D24">
        <v>0</v>
      </c>
      <c r="E24">
        <v>0</v>
      </c>
      <c r="F24">
        <v>0</v>
      </c>
      <c r="G24">
        <v>0</v>
      </c>
      <c r="H24">
        <v>0</v>
      </c>
      <c r="I24">
        <v>0</v>
      </c>
      <c r="J24">
        <v>0</v>
      </c>
    </row>
    <row r="25" spans="1:10" x14ac:dyDescent="0.25">
      <c r="B25">
        <v>260</v>
      </c>
      <c r="C25" t="s">
        <v>245</v>
      </c>
      <c r="D25">
        <v>0</v>
      </c>
      <c r="E25">
        <v>0</v>
      </c>
      <c r="F25">
        <v>0</v>
      </c>
      <c r="G25">
        <v>0</v>
      </c>
      <c r="H25">
        <v>0</v>
      </c>
      <c r="I25">
        <v>0</v>
      </c>
      <c r="J25">
        <v>0</v>
      </c>
    </row>
    <row r="26" spans="1:10" x14ac:dyDescent="0.25">
      <c r="B26">
        <v>261</v>
      </c>
      <c r="C26" t="s">
        <v>246</v>
      </c>
      <c r="D26">
        <v>0</v>
      </c>
      <c r="E26">
        <v>0</v>
      </c>
      <c r="F26">
        <v>0</v>
      </c>
      <c r="G26">
        <v>0</v>
      </c>
      <c r="H26">
        <v>0</v>
      </c>
      <c r="I26">
        <v>0</v>
      </c>
      <c r="J26">
        <v>0</v>
      </c>
    </row>
    <row r="27" spans="1:10" x14ac:dyDescent="0.25">
      <c r="B27">
        <v>262</v>
      </c>
      <c r="C27" t="s">
        <v>247</v>
      </c>
      <c r="D27">
        <v>0</v>
      </c>
      <c r="E27">
        <v>0</v>
      </c>
      <c r="F27">
        <v>0</v>
      </c>
      <c r="G27">
        <v>0</v>
      </c>
      <c r="H27">
        <v>0</v>
      </c>
      <c r="I27">
        <v>0</v>
      </c>
      <c r="J27">
        <v>0</v>
      </c>
    </row>
    <row r="28" spans="1:10" x14ac:dyDescent="0.25">
      <c r="B28">
        <v>263</v>
      </c>
      <c r="C28" t="s">
        <v>248</v>
      </c>
      <c r="D28">
        <v>0</v>
      </c>
      <c r="E28">
        <v>0</v>
      </c>
      <c r="F28">
        <v>0</v>
      </c>
      <c r="G28">
        <v>0</v>
      </c>
      <c r="H28">
        <v>0</v>
      </c>
      <c r="I28">
        <v>0</v>
      </c>
      <c r="J28">
        <v>0</v>
      </c>
    </row>
    <row r="29" spans="1:10" x14ac:dyDescent="0.25">
      <c r="B29">
        <v>31</v>
      </c>
      <c r="C29" t="s">
        <v>249</v>
      </c>
      <c r="D29">
        <v>0</v>
      </c>
      <c r="E29">
        <v>0</v>
      </c>
      <c r="F29">
        <v>0</v>
      </c>
      <c r="G29">
        <v>0</v>
      </c>
      <c r="H29">
        <v>0</v>
      </c>
      <c r="I29">
        <v>0</v>
      </c>
      <c r="J29">
        <v>0</v>
      </c>
    </row>
    <row r="30" spans="1:10" x14ac:dyDescent="0.25">
      <c r="B30">
        <v>317</v>
      </c>
      <c r="C30" t="s">
        <v>250</v>
      </c>
      <c r="D30">
        <v>0</v>
      </c>
      <c r="E30">
        <v>0</v>
      </c>
      <c r="F30">
        <v>0</v>
      </c>
      <c r="G30">
        <v>0</v>
      </c>
      <c r="H30">
        <v>0</v>
      </c>
      <c r="I30">
        <v>0</v>
      </c>
      <c r="J30">
        <v>0</v>
      </c>
    </row>
    <row r="31" spans="1:10" x14ac:dyDescent="0.25">
      <c r="B31">
        <v>32</v>
      </c>
      <c r="C31" t="s">
        <v>251</v>
      </c>
      <c r="D31">
        <v>0</v>
      </c>
      <c r="E31">
        <v>0</v>
      </c>
      <c r="F31">
        <v>0</v>
      </c>
      <c r="G31">
        <v>0</v>
      </c>
      <c r="H31">
        <v>0</v>
      </c>
      <c r="I31">
        <v>0</v>
      </c>
      <c r="J31">
        <v>0</v>
      </c>
    </row>
    <row r="32" spans="1:10" x14ac:dyDescent="0.25">
      <c r="B32">
        <v>320</v>
      </c>
      <c r="C32" t="s">
        <v>182</v>
      </c>
      <c r="D32">
        <v>0</v>
      </c>
      <c r="E32">
        <v>0</v>
      </c>
      <c r="F32">
        <v>0</v>
      </c>
      <c r="G32">
        <v>0</v>
      </c>
      <c r="H32">
        <v>0</v>
      </c>
      <c r="I32">
        <v>0</v>
      </c>
      <c r="J32">
        <v>0</v>
      </c>
    </row>
    <row r="33" spans="1:10" x14ac:dyDescent="0.25">
      <c r="B33">
        <v>321</v>
      </c>
      <c r="C33" t="s">
        <v>183</v>
      </c>
      <c r="D33">
        <v>0</v>
      </c>
      <c r="E33">
        <v>0</v>
      </c>
      <c r="F33">
        <v>0</v>
      </c>
      <c r="G33">
        <v>0</v>
      </c>
      <c r="H33">
        <v>0</v>
      </c>
      <c r="I33">
        <v>0</v>
      </c>
      <c r="J33">
        <v>0</v>
      </c>
    </row>
    <row r="34" spans="1:10" x14ac:dyDescent="0.25">
      <c r="B34">
        <v>322</v>
      </c>
      <c r="C34" t="s">
        <v>184</v>
      </c>
      <c r="D34">
        <v>0</v>
      </c>
      <c r="E34">
        <v>0</v>
      </c>
      <c r="F34">
        <v>0</v>
      </c>
      <c r="G34">
        <v>0</v>
      </c>
      <c r="H34">
        <v>0</v>
      </c>
      <c r="I34">
        <v>0</v>
      </c>
      <c r="J34">
        <v>0</v>
      </c>
    </row>
    <row r="35" spans="1:10" x14ac:dyDescent="0.25">
      <c r="B35">
        <v>323</v>
      </c>
      <c r="C35" t="s">
        <v>145</v>
      </c>
      <c r="D35">
        <v>0</v>
      </c>
      <c r="E35">
        <v>0</v>
      </c>
      <c r="F35">
        <v>0</v>
      </c>
      <c r="G35">
        <v>0</v>
      </c>
      <c r="H35">
        <v>0</v>
      </c>
      <c r="I35">
        <v>0</v>
      </c>
      <c r="J35">
        <v>0</v>
      </c>
    </row>
    <row r="36" spans="1:10" x14ac:dyDescent="0.25">
      <c r="B36">
        <v>324</v>
      </c>
      <c r="C36" t="s">
        <v>185</v>
      </c>
      <c r="D36">
        <v>0</v>
      </c>
      <c r="E36">
        <v>0</v>
      </c>
      <c r="F36">
        <v>0</v>
      </c>
      <c r="G36">
        <v>0</v>
      </c>
      <c r="H36">
        <v>0</v>
      </c>
      <c r="I36">
        <v>0</v>
      </c>
      <c r="J36">
        <v>0</v>
      </c>
    </row>
    <row r="37" spans="1:10" x14ac:dyDescent="0.25">
      <c r="B37">
        <v>325</v>
      </c>
      <c r="C37" t="s">
        <v>186</v>
      </c>
      <c r="D37">
        <v>0</v>
      </c>
      <c r="E37">
        <v>0</v>
      </c>
      <c r="F37">
        <v>0</v>
      </c>
      <c r="G37">
        <v>0</v>
      </c>
      <c r="H37">
        <v>0</v>
      </c>
      <c r="I37">
        <v>0</v>
      </c>
      <c r="J37">
        <v>0</v>
      </c>
    </row>
    <row r="38" spans="1:10" x14ac:dyDescent="0.25">
      <c r="B38">
        <v>33</v>
      </c>
      <c r="C38" t="s">
        <v>252</v>
      </c>
      <c r="D38">
        <v>0</v>
      </c>
      <c r="E38">
        <v>0</v>
      </c>
      <c r="F38">
        <v>0</v>
      </c>
      <c r="G38">
        <v>0</v>
      </c>
      <c r="H38">
        <v>0</v>
      </c>
      <c r="I38">
        <v>0</v>
      </c>
      <c r="J38">
        <v>0</v>
      </c>
    </row>
    <row r="39" spans="1:10" x14ac:dyDescent="0.25">
      <c r="A39">
        <v>333</v>
      </c>
      <c r="B39">
        <v>333</v>
      </c>
      <c r="C39" t="s">
        <v>187</v>
      </c>
      <c r="D39" s="265">
        <v>8722303</v>
      </c>
      <c r="E39" s="265">
        <v>2513299</v>
      </c>
      <c r="F39" s="265">
        <v>7312473</v>
      </c>
      <c r="G39" s="265">
        <v>1645283</v>
      </c>
      <c r="H39" s="265">
        <v>2013486</v>
      </c>
      <c r="I39" s="265">
        <v>1373080</v>
      </c>
      <c r="J39" s="265">
        <v>4736860</v>
      </c>
    </row>
    <row r="40" spans="1:10" x14ac:dyDescent="0.25">
      <c r="B40">
        <v>334</v>
      </c>
      <c r="C40" t="s">
        <v>253</v>
      </c>
      <c r="D40">
        <v>0</v>
      </c>
      <c r="E40">
        <v>0</v>
      </c>
      <c r="F40">
        <v>0</v>
      </c>
      <c r="G40">
        <v>0</v>
      </c>
      <c r="H40">
        <v>0</v>
      </c>
      <c r="I40">
        <v>0</v>
      </c>
      <c r="J40">
        <v>0</v>
      </c>
    </row>
    <row r="41" spans="1:10" x14ac:dyDescent="0.25">
      <c r="A41">
        <v>335</v>
      </c>
      <c r="B41">
        <v>335</v>
      </c>
      <c r="C41" t="s">
        <v>254</v>
      </c>
      <c r="D41">
        <v>0</v>
      </c>
      <c r="E41">
        <v>0</v>
      </c>
      <c r="F41">
        <v>0</v>
      </c>
      <c r="G41">
        <v>0</v>
      </c>
      <c r="H41">
        <v>0</v>
      </c>
      <c r="I41">
        <v>0</v>
      </c>
      <c r="J41" s="265">
        <v>146904</v>
      </c>
    </row>
    <row r="42" spans="1:10" x14ac:dyDescent="0.25">
      <c r="A42">
        <v>336</v>
      </c>
      <c r="B42">
        <v>336</v>
      </c>
      <c r="C42" t="s">
        <v>255</v>
      </c>
      <c r="D42" s="265">
        <v>715745</v>
      </c>
      <c r="E42" s="265">
        <v>92190</v>
      </c>
      <c r="F42" s="265">
        <v>1341033</v>
      </c>
      <c r="G42" s="265">
        <v>307066</v>
      </c>
      <c r="H42" s="265">
        <v>274756</v>
      </c>
      <c r="I42" s="265">
        <v>148537</v>
      </c>
      <c r="J42" s="265">
        <v>531078</v>
      </c>
    </row>
    <row r="43" spans="1:10" x14ac:dyDescent="0.25">
      <c r="B43">
        <v>337</v>
      </c>
      <c r="C43" t="s">
        <v>256</v>
      </c>
      <c r="D43">
        <v>0</v>
      </c>
      <c r="E43">
        <v>0</v>
      </c>
      <c r="F43">
        <v>0</v>
      </c>
      <c r="G43">
        <v>0</v>
      </c>
      <c r="H43">
        <v>0</v>
      </c>
      <c r="I43">
        <v>0</v>
      </c>
      <c r="J43">
        <v>0</v>
      </c>
    </row>
    <row r="44" spans="1:10" x14ac:dyDescent="0.25">
      <c r="A44">
        <v>338</v>
      </c>
      <c r="B44">
        <v>338</v>
      </c>
      <c r="C44" t="s">
        <v>257</v>
      </c>
      <c r="D44" s="265">
        <v>23191281</v>
      </c>
      <c r="E44" s="265">
        <v>3347335</v>
      </c>
      <c r="F44" s="265">
        <v>9362666</v>
      </c>
      <c r="G44" s="265">
        <v>6703200</v>
      </c>
      <c r="H44" s="265">
        <v>3335547</v>
      </c>
      <c r="I44" s="265">
        <v>9699734</v>
      </c>
      <c r="J44" s="265">
        <v>1477469</v>
      </c>
    </row>
    <row r="45" spans="1:10" x14ac:dyDescent="0.25">
      <c r="A45">
        <v>339</v>
      </c>
      <c r="B45">
        <v>339</v>
      </c>
      <c r="C45" t="s">
        <v>188</v>
      </c>
      <c r="D45" s="265">
        <v>8647952</v>
      </c>
      <c r="E45" s="265">
        <v>3661362</v>
      </c>
      <c r="F45" s="265">
        <v>11637379</v>
      </c>
      <c r="G45" s="265">
        <v>1793265</v>
      </c>
      <c r="H45" s="265">
        <v>3782534</v>
      </c>
      <c r="I45" s="265">
        <v>2472971</v>
      </c>
      <c r="J45" s="265">
        <v>860411</v>
      </c>
    </row>
    <row r="46" spans="1:10" x14ac:dyDescent="0.25">
      <c r="B46">
        <v>340</v>
      </c>
      <c r="C46" t="s">
        <v>258</v>
      </c>
      <c r="D46">
        <v>0</v>
      </c>
      <c r="E46">
        <v>0</v>
      </c>
      <c r="F46">
        <v>0</v>
      </c>
      <c r="G46">
        <v>0</v>
      </c>
      <c r="H46">
        <v>0</v>
      </c>
      <c r="I46">
        <v>0</v>
      </c>
      <c r="J46">
        <v>0</v>
      </c>
    </row>
    <row r="47" spans="1:10" x14ac:dyDescent="0.25">
      <c r="A47">
        <v>341</v>
      </c>
      <c r="B47">
        <v>341</v>
      </c>
      <c r="C47" t="s">
        <v>259</v>
      </c>
      <c r="D47" s="265">
        <v>1220339</v>
      </c>
      <c r="E47" s="265">
        <v>49149</v>
      </c>
      <c r="F47" s="265">
        <v>226460</v>
      </c>
      <c r="G47" s="265">
        <v>1353602</v>
      </c>
      <c r="H47" s="265">
        <v>1118570</v>
      </c>
      <c r="I47" s="265">
        <v>77390</v>
      </c>
      <c r="J47" s="265">
        <v>26150</v>
      </c>
    </row>
    <row r="48" spans="1:10" x14ac:dyDescent="0.25">
      <c r="B48">
        <v>342</v>
      </c>
      <c r="C48" t="s">
        <v>189</v>
      </c>
      <c r="D48">
        <v>0</v>
      </c>
      <c r="E48">
        <v>0</v>
      </c>
      <c r="F48">
        <v>0</v>
      </c>
      <c r="G48">
        <v>0</v>
      </c>
      <c r="H48">
        <v>0</v>
      </c>
      <c r="I48">
        <v>0</v>
      </c>
      <c r="J48">
        <v>0</v>
      </c>
    </row>
    <row r="49" spans="1:10" x14ac:dyDescent="0.25">
      <c r="B49">
        <v>343</v>
      </c>
      <c r="C49" t="s">
        <v>260</v>
      </c>
      <c r="D49">
        <v>0</v>
      </c>
      <c r="E49">
        <v>0</v>
      </c>
      <c r="F49">
        <v>0</v>
      </c>
      <c r="G49">
        <v>0</v>
      </c>
      <c r="H49">
        <v>0</v>
      </c>
      <c r="I49">
        <v>0</v>
      </c>
      <c r="J49">
        <v>0</v>
      </c>
    </row>
    <row r="50" spans="1:10" x14ac:dyDescent="0.25">
      <c r="B50">
        <v>344</v>
      </c>
      <c r="C50" t="s">
        <v>261</v>
      </c>
      <c r="D50">
        <v>0</v>
      </c>
      <c r="E50">
        <v>0</v>
      </c>
      <c r="F50">
        <v>0</v>
      </c>
      <c r="G50">
        <v>0</v>
      </c>
      <c r="H50">
        <v>0</v>
      </c>
      <c r="I50">
        <v>0</v>
      </c>
      <c r="J50">
        <v>0</v>
      </c>
    </row>
    <row r="51" spans="1:10" x14ac:dyDescent="0.25">
      <c r="B51">
        <v>367</v>
      </c>
      <c r="C51" t="s">
        <v>190</v>
      </c>
      <c r="D51">
        <v>0</v>
      </c>
      <c r="E51">
        <v>0</v>
      </c>
      <c r="F51">
        <v>0</v>
      </c>
      <c r="G51">
        <v>0</v>
      </c>
      <c r="H51">
        <v>0</v>
      </c>
      <c r="I51">
        <v>0</v>
      </c>
      <c r="J51">
        <v>0</v>
      </c>
    </row>
    <row r="52" spans="1:10" x14ac:dyDescent="0.25">
      <c r="B52">
        <v>368</v>
      </c>
      <c r="C52" t="s">
        <v>262</v>
      </c>
      <c r="D52">
        <v>0</v>
      </c>
      <c r="E52">
        <v>0</v>
      </c>
      <c r="F52">
        <v>0</v>
      </c>
      <c r="G52">
        <v>0</v>
      </c>
      <c r="H52">
        <v>0</v>
      </c>
      <c r="I52">
        <v>0</v>
      </c>
      <c r="J52">
        <v>0</v>
      </c>
    </row>
    <row r="53" spans="1:10" x14ac:dyDescent="0.25">
      <c r="B53">
        <v>369</v>
      </c>
      <c r="C53" t="s">
        <v>191</v>
      </c>
      <c r="D53">
        <v>0</v>
      </c>
      <c r="E53">
        <v>0</v>
      </c>
      <c r="F53">
        <v>0</v>
      </c>
      <c r="G53">
        <v>0</v>
      </c>
      <c r="H53">
        <v>0</v>
      </c>
      <c r="I53">
        <v>0</v>
      </c>
      <c r="J53">
        <v>0</v>
      </c>
    </row>
    <row r="54" spans="1:10" x14ac:dyDescent="0.25">
      <c r="B54">
        <v>370</v>
      </c>
      <c r="C54" t="s">
        <v>263</v>
      </c>
      <c r="D54">
        <v>0</v>
      </c>
      <c r="E54">
        <v>0</v>
      </c>
      <c r="F54">
        <v>0</v>
      </c>
      <c r="G54">
        <v>0</v>
      </c>
      <c r="H54">
        <v>0</v>
      </c>
      <c r="I54">
        <v>0</v>
      </c>
      <c r="J54">
        <v>0</v>
      </c>
    </row>
    <row r="55" spans="1:10" x14ac:dyDescent="0.25">
      <c r="B55">
        <v>371</v>
      </c>
      <c r="C55" t="s">
        <v>264</v>
      </c>
      <c r="D55">
        <v>0</v>
      </c>
      <c r="E55">
        <v>0</v>
      </c>
      <c r="F55">
        <v>0</v>
      </c>
      <c r="G55">
        <v>0</v>
      </c>
      <c r="H55">
        <v>0</v>
      </c>
      <c r="I55">
        <v>0</v>
      </c>
      <c r="J55">
        <v>0</v>
      </c>
    </row>
    <row r="56" spans="1:10" x14ac:dyDescent="0.25">
      <c r="B56">
        <v>372</v>
      </c>
      <c r="C56" t="s">
        <v>265</v>
      </c>
      <c r="D56">
        <v>0</v>
      </c>
      <c r="E56">
        <v>0</v>
      </c>
      <c r="F56">
        <v>0</v>
      </c>
      <c r="G56">
        <v>0</v>
      </c>
      <c r="H56">
        <v>0</v>
      </c>
      <c r="I56">
        <v>0</v>
      </c>
      <c r="J56">
        <v>0</v>
      </c>
    </row>
    <row r="57" spans="1:10" x14ac:dyDescent="0.25">
      <c r="B57">
        <v>373</v>
      </c>
      <c r="C57" t="s">
        <v>192</v>
      </c>
      <c r="D57">
        <v>0</v>
      </c>
      <c r="E57">
        <v>0</v>
      </c>
      <c r="F57">
        <v>0</v>
      </c>
      <c r="G57">
        <v>0</v>
      </c>
      <c r="H57">
        <v>0</v>
      </c>
      <c r="I57">
        <v>0</v>
      </c>
      <c r="J57">
        <v>0</v>
      </c>
    </row>
    <row r="58" spans="1:10" x14ac:dyDescent="0.25">
      <c r="A58">
        <v>376</v>
      </c>
      <c r="B58">
        <v>376</v>
      </c>
      <c r="C58" t="s">
        <v>266</v>
      </c>
      <c r="D58">
        <v>0</v>
      </c>
      <c r="E58" s="265">
        <v>34500</v>
      </c>
      <c r="F58">
        <v>0</v>
      </c>
      <c r="G58">
        <v>0</v>
      </c>
      <c r="H58">
        <v>0</v>
      </c>
      <c r="I58" s="265">
        <v>-12090</v>
      </c>
      <c r="J58">
        <v>0</v>
      </c>
    </row>
    <row r="59" spans="1:10" x14ac:dyDescent="0.25">
      <c r="A59">
        <v>379</v>
      </c>
      <c r="B59">
        <v>379</v>
      </c>
      <c r="C59" t="s">
        <v>267</v>
      </c>
      <c r="D59" s="265">
        <v>9343724</v>
      </c>
      <c r="E59" s="265">
        <v>3342995</v>
      </c>
      <c r="F59" s="265">
        <v>12255940</v>
      </c>
      <c r="G59" s="265">
        <v>3107581</v>
      </c>
      <c r="H59" s="265">
        <v>2394711</v>
      </c>
      <c r="I59" s="265">
        <v>1657764</v>
      </c>
      <c r="J59" s="265">
        <v>4832880</v>
      </c>
    </row>
    <row r="60" spans="1:10" x14ac:dyDescent="0.25">
      <c r="A60">
        <v>380</v>
      </c>
      <c r="B60">
        <v>380</v>
      </c>
      <c r="C60" t="s">
        <v>268</v>
      </c>
      <c r="D60" s="265">
        <v>1377996</v>
      </c>
      <c r="E60" s="265">
        <v>366727</v>
      </c>
      <c r="F60" s="265">
        <v>567602</v>
      </c>
      <c r="G60" s="265">
        <v>129491</v>
      </c>
      <c r="H60">
        <v>0</v>
      </c>
      <c r="I60">
        <v>0</v>
      </c>
      <c r="J60">
        <v>0</v>
      </c>
    </row>
    <row r="61" spans="1:10" x14ac:dyDescent="0.25">
      <c r="A61">
        <v>385</v>
      </c>
      <c r="B61">
        <v>385</v>
      </c>
      <c r="C61" t="s">
        <v>269</v>
      </c>
      <c r="D61" s="265">
        <v>17713446</v>
      </c>
      <c r="E61" s="265">
        <v>5654894</v>
      </c>
      <c r="F61" s="265">
        <v>16302337</v>
      </c>
      <c r="G61" s="265">
        <v>4805178</v>
      </c>
      <c r="H61" s="265">
        <v>3808231</v>
      </c>
      <c r="I61" s="265">
        <v>4393732</v>
      </c>
      <c r="J61" s="265">
        <v>5443984</v>
      </c>
    </row>
    <row r="62" spans="1:10" x14ac:dyDescent="0.25">
      <c r="A62">
        <v>386</v>
      </c>
      <c r="B62">
        <v>386</v>
      </c>
      <c r="C62" t="s">
        <v>193</v>
      </c>
      <c r="D62">
        <v>0</v>
      </c>
      <c r="E62">
        <v>0</v>
      </c>
      <c r="F62">
        <v>0</v>
      </c>
      <c r="G62">
        <v>0</v>
      </c>
      <c r="H62">
        <v>0</v>
      </c>
      <c r="I62">
        <v>0</v>
      </c>
      <c r="J62">
        <v>0</v>
      </c>
    </row>
    <row r="63" spans="1:10" x14ac:dyDescent="0.25">
      <c r="A63">
        <v>387</v>
      </c>
      <c r="B63">
        <v>387</v>
      </c>
      <c r="C63" t="s">
        <v>270</v>
      </c>
      <c r="D63">
        <v>0</v>
      </c>
      <c r="E63">
        <v>0</v>
      </c>
      <c r="F63">
        <v>0</v>
      </c>
      <c r="G63">
        <v>0</v>
      </c>
      <c r="H63">
        <v>0</v>
      </c>
      <c r="I63">
        <v>0</v>
      </c>
      <c r="J63">
        <v>0</v>
      </c>
    </row>
    <row r="64" spans="1:10" x14ac:dyDescent="0.25">
      <c r="A64">
        <v>388</v>
      </c>
      <c r="B64">
        <v>388</v>
      </c>
      <c r="C64" t="s">
        <v>271</v>
      </c>
      <c r="D64" s="265">
        <v>19660678</v>
      </c>
      <c r="E64" s="265">
        <v>9070838</v>
      </c>
      <c r="F64" s="265">
        <v>24187548</v>
      </c>
      <c r="G64" s="265">
        <v>6225515</v>
      </c>
      <c r="H64" s="265">
        <v>6297397</v>
      </c>
      <c r="I64" s="265">
        <v>7148611</v>
      </c>
      <c r="J64" s="265">
        <v>3839466</v>
      </c>
    </row>
    <row r="65" spans="1:10" x14ac:dyDescent="0.25">
      <c r="A65">
        <v>389</v>
      </c>
      <c r="B65">
        <v>389</v>
      </c>
      <c r="C65" t="s">
        <v>194</v>
      </c>
      <c r="D65" s="265">
        <v>347690</v>
      </c>
      <c r="E65">
        <v>0</v>
      </c>
      <c r="F65">
        <v>0</v>
      </c>
      <c r="G65" s="265">
        <v>-344434</v>
      </c>
      <c r="H65">
        <v>0</v>
      </c>
      <c r="I65">
        <v>0</v>
      </c>
      <c r="J65">
        <v>0</v>
      </c>
    </row>
    <row r="66" spans="1:10" x14ac:dyDescent="0.25">
      <c r="B66">
        <v>390</v>
      </c>
      <c r="C66" t="s">
        <v>272</v>
      </c>
      <c r="D66">
        <v>0</v>
      </c>
      <c r="E66">
        <v>0</v>
      </c>
      <c r="F66">
        <v>0</v>
      </c>
      <c r="G66">
        <v>0</v>
      </c>
      <c r="H66">
        <v>0</v>
      </c>
      <c r="I66">
        <v>0</v>
      </c>
      <c r="J66">
        <v>0</v>
      </c>
    </row>
    <row r="67" spans="1:10" x14ac:dyDescent="0.25">
      <c r="A67">
        <v>391</v>
      </c>
      <c r="B67">
        <v>391</v>
      </c>
      <c r="C67" t="s">
        <v>195</v>
      </c>
      <c r="D67" s="265">
        <v>270609</v>
      </c>
      <c r="E67" s="265">
        <v>422407</v>
      </c>
      <c r="F67" s="265">
        <v>3097700</v>
      </c>
      <c r="G67" s="265">
        <v>178655</v>
      </c>
      <c r="H67" s="265">
        <v>381225</v>
      </c>
      <c r="I67" s="265">
        <v>284684</v>
      </c>
      <c r="J67" s="265">
        <v>96020</v>
      </c>
    </row>
    <row r="68" spans="1:10" x14ac:dyDescent="0.25">
      <c r="A68">
        <v>4</v>
      </c>
      <c r="B68">
        <v>4</v>
      </c>
      <c r="C68" t="s">
        <v>273</v>
      </c>
      <c r="D68" s="265">
        <v>456809</v>
      </c>
      <c r="E68" s="265">
        <v>92190</v>
      </c>
      <c r="F68" s="265">
        <v>2619198</v>
      </c>
      <c r="G68" s="265">
        <v>363671</v>
      </c>
      <c r="H68" s="265">
        <v>274756</v>
      </c>
      <c r="I68" s="265">
        <v>148537</v>
      </c>
      <c r="J68" s="265">
        <v>384174</v>
      </c>
    </row>
    <row r="69" spans="1:10" x14ac:dyDescent="0.25">
      <c r="A69">
        <v>5</v>
      </c>
      <c r="B69">
        <v>5</v>
      </c>
      <c r="C69" t="s">
        <v>274</v>
      </c>
      <c r="D69" s="265">
        <v>186476</v>
      </c>
      <c r="E69">
        <v>0</v>
      </c>
      <c r="F69">
        <v>0</v>
      </c>
      <c r="G69">
        <v>0</v>
      </c>
      <c r="H69">
        <v>0</v>
      </c>
      <c r="I69">
        <v>0</v>
      </c>
      <c r="J69" s="265">
        <v>146904</v>
      </c>
    </row>
    <row r="70" spans="1:10" x14ac:dyDescent="0.25">
      <c r="A70">
        <v>500</v>
      </c>
      <c r="B70">
        <v>500</v>
      </c>
      <c r="C70" t="s">
        <v>111</v>
      </c>
      <c r="D70">
        <v>0</v>
      </c>
      <c r="E70">
        <v>0</v>
      </c>
      <c r="F70" s="265">
        <v>1278165</v>
      </c>
      <c r="G70" s="265">
        <v>1154152</v>
      </c>
      <c r="H70">
        <v>0</v>
      </c>
      <c r="I70">
        <v>0</v>
      </c>
      <c r="J70">
        <v>0</v>
      </c>
    </row>
    <row r="71" spans="1:10" x14ac:dyDescent="0.25">
      <c r="B71">
        <v>501</v>
      </c>
      <c r="C71" t="s">
        <v>113</v>
      </c>
      <c r="D71">
        <v>0</v>
      </c>
      <c r="E71">
        <v>0</v>
      </c>
      <c r="F71">
        <v>0</v>
      </c>
      <c r="G71">
        <v>0</v>
      </c>
      <c r="H71">
        <v>0</v>
      </c>
      <c r="I71">
        <v>0</v>
      </c>
      <c r="J71">
        <v>0</v>
      </c>
    </row>
    <row r="72" spans="1:10" x14ac:dyDescent="0.25">
      <c r="A72">
        <v>502</v>
      </c>
      <c r="B72">
        <v>502</v>
      </c>
      <c r="C72" t="s">
        <v>114</v>
      </c>
      <c r="D72">
        <v>0</v>
      </c>
      <c r="E72">
        <v>0</v>
      </c>
      <c r="F72">
        <v>0</v>
      </c>
      <c r="G72">
        <v>0</v>
      </c>
      <c r="H72">
        <v>0</v>
      </c>
      <c r="I72">
        <v>0</v>
      </c>
      <c r="J72">
        <v>0</v>
      </c>
    </row>
    <row r="73" spans="1:10" x14ac:dyDescent="0.25">
      <c r="A73">
        <v>503</v>
      </c>
      <c r="B73">
        <v>503</v>
      </c>
      <c r="C73" t="s">
        <v>115</v>
      </c>
      <c r="D73">
        <v>0</v>
      </c>
      <c r="E73">
        <v>0</v>
      </c>
      <c r="F73">
        <v>0</v>
      </c>
      <c r="G73">
        <v>0</v>
      </c>
      <c r="H73">
        <v>0</v>
      </c>
      <c r="I73">
        <v>0</v>
      </c>
      <c r="J73">
        <v>0</v>
      </c>
    </row>
    <row r="74" spans="1:10" x14ac:dyDescent="0.25">
      <c r="A74">
        <v>504</v>
      </c>
      <c r="B74">
        <v>504</v>
      </c>
      <c r="C74" t="s">
        <v>118</v>
      </c>
      <c r="D74" s="265">
        <v>8675462</v>
      </c>
      <c r="E74" s="265">
        <v>4521376</v>
      </c>
      <c r="F74" s="265">
        <v>12014864</v>
      </c>
      <c r="G74" s="265">
        <v>4156514</v>
      </c>
      <c r="H74" s="265">
        <v>1903738</v>
      </c>
      <c r="I74" s="265">
        <v>4533375</v>
      </c>
      <c r="J74" s="265">
        <v>2848726</v>
      </c>
    </row>
    <row r="75" spans="1:10" x14ac:dyDescent="0.25">
      <c r="A75">
        <v>505</v>
      </c>
      <c r="B75">
        <v>505</v>
      </c>
      <c r="C75" t="s">
        <v>119</v>
      </c>
      <c r="D75" s="265">
        <v>818933</v>
      </c>
      <c r="E75">
        <v>0</v>
      </c>
      <c r="F75">
        <v>0</v>
      </c>
      <c r="G75" s="265">
        <v>45000</v>
      </c>
      <c r="H75">
        <v>0</v>
      </c>
      <c r="I75">
        <v>0</v>
      </c>
      <c r="J75">
        <v>0</v>
      </c>
    </row>
    <row r="76" spans="1:10" x14ac:dyDescent="0.25">
      <c r="A76">
        <v>506</v>
      </c>
      <c r="B76">
        <v>506</v>
      </c>
      <c r="C76" t="s">
        <v>125</v>
      </c>
      <c r="D76" s="265">
        <v>7695119</v>
      </c>
      <c r="E76" s="265">
        <v>2513299</v>
      </c>
      <c r="F76" s="265">
        <v>7312473</v>
      </c>
      <c r="G76" s="265">
        <v>1645283</v>
      </c>
      <c r="H76" s="265">
        <v>2013486</v>
      </c>
      <c r="I76" s="265">
        <v>1373080</v>
      </c>
      <c r="J76" s="265">
        <v>4736860</v>
      </c>
    </row>
    <row r="77" spans="1:10" x14ac:dyDescent="0.25">
      <c r="A77">
        <v>507</v>
      </c>
      <c r="B77">
        <v>507</v>
      </c>
      <c r="C77" t="s">
        <v>140</v>
      </c>
      <c r="D77">
        <v>0</v>
      </c>
      <c r="E77" s="265">
        <v>34500</v>
      </c>
      <c r="F77">
        <v>0</v>
      </c>
      <c r="G77">
        <v>0</v>
      </c>
      <c r="H77">
        <v>0</v>
      </c>
      <c r="I77" s="265">
        <v>9828</v>
      </c>
      <c r="J77">
        <v>0</v>
      </c>
    </row>
    <row r="78" spans="1:10" x14ac:dyDescent="0.25">
      <c r="B78">
        <v>508</v>
      </c>
      <c r="C78" t="s">
        <v>137</v>
      </c>
      <c r="D78">
        <v>0</v>
      </c>
      <c r="E78">
        <v>0</v>
      </c>
      <c r="F78">
        <v>0</v>
      </c>
      <c r="G78">
        <v>0</v>
      </c>
      <c r="H78">
        <v>0</v>
      </c>
      <c r="I78">
        <v>0</v>
      </c>
      <c r="J78">
        <v>0</v>
      </c>
    </row>
    <row r="79" spans="1:10" x14ac:dyDescent="0.25">
      <c r="B79">
        <v>509</v>
      </c>
      <c r="C79" t="s">
        <v>138</v>
      </c>
      <c r="D79">
        <v>0</v>
      </c>
      <c r="E79">
        <v>0</v>
      </c>
      <c r="F79">
        <v>0</v>
      </c>
      <c r="G79">
        <v>0</v>
      </c>
      <c r="H79">
        <v>0</v>
      </c>
      <c r="I79">
        <v>0</v>
      </c>
      <c r="J79">
        <v>0</v>
      </c>
    </row>
    <row r="80" spans="1:10" x14ac:dyDescent="0.25">
      <c r="B80">
        <v>510</v>
      </c>
      <c r="C80" t="s">
        <v>141</v>
      </c>
      <c r="D80">
        <v>0</v>
      </c>
      <c r="E80">
        <v>0</v>
      </c>
      <c r="F80">
        <v>0</v>
      </c>
      <c r="G80">
        <v>0</v>
      </c>
      <c r="H80">
        <v>0</v>
      </c>
      <c r="I80">
        <v>0</v>
      </c>
      <c r="J80">
        <v>0</v>
      </c>
    </row>
    <row r="81" spans="1:10" x14ac:dyDescent="0.25">
      <c r="B81">
        <v>511</v>
      </c>
      <c r="C81" t="s">
        <v>142</v>
      </c>
      <c r="D81">
        <v>0</v>
      </c>
      <c r="E81">
        <v>0</v>
      </c>
      <c r="F81">
        <v>0</v>
      </c>
      <c r="G81">
        <v>0</v>
      </c>
      <c r="H81">
        <v>0</v>
      </c>
      <c r="I81">
        <v>0</v>
      </c>
      <c r="J81">
        <v>0</v>
      </c>
    </row>
    <row r="82" spans="1:10" x14ac:dyDescent="0.25">
      <c r="A82">
        <v>512</v>
      </c>
      <c r="B82">
        <v>512</v>
      </c>
      <c r="C82" t="s">
        <v>143</v>
      </c>
      <c r="D82" s="265">
        <v>3801001</v>
      </c>
      <c r="E82" s="265">
        <v>437030</v>
      </c>
      <c r="F82">
        <v>0</v>
      </c>
      <c r="G82">
        <v>0</v>
      </c>
      <c r="H82">
        <v>0</v>
      </c>
      <c r="I82">
        <v>0</v>
      </c>
      <c r="J82" s="265">
        <v>666322</v>
      </c>
    </row>
    <row r="83" spans="1:10" x14ac:dyDescent="0.25">
      <c r="B83">
        <v>513</v>
      </c>
      <c r="C83" t="s">
        <v>146</v>
      </c>
      <c r="D83">
        <v>0</v>
      </c>
      <c r="E83">
        <v>0</v>
      </c>
      <c r="F83">
        <v>0</v>
      </c>
      <c r="G83">
        <v>0</v>
      </c>
      <c r="H83">
        <v>0</v>
      </c>
      <c r="I83">
        <v>0</v>
      </c>
      <c r="J83">
        <v>0</v>
      </c>
    </row>
    <row r="84" spans="1:10" x14ac:dyDescent="0.25">
      <c r="B84">
        <v>514</v>
      </c>
      <c r="C84" t="s">
        <v>147</v>
      </c>
      <c r="D84">
        <v>0</v>
      </c>
      <c r="E84">
        <v>0</v>
      </c>
      <c r="F84">
        <v>0</v>
      </c>
      <c r="G84">
        <v>0</v>
      </c>
      <c r="H84">
        <v>0</v>
      </c>
      <c r="I84">
        <v>0</v>
      </c>
      <c r="J84">
        <v>0</v>
      </c>
    </row>
    <row r="85" spans="1:10" x14ac:dyDescent="0.25">
      <c r="B85">
        <v>515</v>
      </c>
      <c r="C85" t="s">
        <v>154</v>
      </c>
      <c r="D85">
        <v>0</v>
      </c>
      <c r="E85">
        <v>0</v>
      </c>
      <c r="F85">
        <v>0</v>
      </c>
      <c r="G85">
        <v>0</v>
      </c>
      <c r="H85">
        <v>0</v>
      </c>
      <c r="I85">
        <v>0</v>
      </c>
      <c r="J85">
        <v>0</v>
      </c>
    </row>
    <row r="86" spans="1:10" x14ac:dyDescent="0.25">
      <c r="B86">
        <v>516</v>
      </c>
      <c r="C86" t="s">
        <v>155</v>
      </c>
      <c r="D86">
        <v>0</v>
      </c>
      <c r="E86">
        <v>0</v>
      </c>
      <c r="F86">
        <v>0</v>
      </c>
      <c r="G86">
        <v>0</v>
      </c>
      <c r="H86">
        <v>0</v>
      </c>
      <c r="I86">
        <v>0</v>
      </c>
      <c r="J86">
        <v>0</v>
      </c>
    </row>
    <row r="87" spans="1:10" x14ac:dyDescent="0.25">
      <c r="B87">
        <v>517</v>
      </c>
      <c r="C87" t="s">
        <v>156</v>
      </c>
      <c r="D87">
        <v>0</v>
      </c>
      <c r="E87">
        <v>0</v>
      </c>
      <c r="F87">
        <v>0</v>
      </c>
      <c r="G87">
        <v>0</v>
      </c>
      <c r="H87">
        <v>0</v>
      </c>
      <c r="I87">
        <v>0</v>
      </c>
      <c r="J87">
        <v>0</v>
      </c>
    </row>
    <row r="88" spans="1:10" x14ac:dyDescent="0.25">
      <c r="B88">
        <v>518</v>
      </c>
      <c r="C88" t="s">
        <v>157</v>
      </c>
      <c r="D88">
        <v>0</v>
      </c>
      <c r="E88">
        <v>0</v>
      </c>
      <c r="F88">
        <v>0</v>
      </c>
      <c r="G88">
        <v>0</v>
      </c>
      <c r="H88">
        <v>0</v>
      </c>
      <c r="I88">
        <v>0</v>
      </c>
      <c r="J88">
        <v>0</v>
      </c>
    </row>
    <row r="89" spans="1:10" x14ac:dyDescent="0.25">
      <c r="B89">
        <v>519</v>
      </c>
      <c r="C89" t="s">
        <v>158</v>
      </c>
      <c r="D89">
        <v>0</v>
      </c>
      <c r="E89">
        <v>0</v>
      </c>
      <c r="F89">
        <v>0</v>
      </c>
      <c r="G89">
        <v>0</v>
      </c>
      <c r="H89">
        <v>0</v>
      </c>
      <c r="I89">
        <v>0</v>
      </c>
      <c r="J89">
        <v>0</v>
      </c>
    </row>
    <row r="90" spans="1:10" x14ac:dyDescent="0.25">
      <c r="B90">
        <v>520</v>
      </c>
      <c r="C90" t="s">
        <v>159</v>
      </c>
      <c r="D90">
        <v>0</v>
      </c>
      <c r="E90">
        <v>0</v>
      </c>
      <c r="F90">
        <v>0</v>
      </c>
      <c r="G90">
        <v>0</v>
      </c>
      <c r="H90">
        <v>0</v>
      </c>
      <c r="I90">
        <v>0</v>
      </c>
      <c r="J90">
        <v>0</v>
      </c>
    </row>
    <row r="91" spans="1:10" x14ac:dyDescent="0.25">
      <c r="B91">
        <v>521</v>
      </c>
      <c r="C91" t="s">
        <v>160</v>
      </c>
      <c r="D91">
        <v>0</v>
      </c>
      <c r="E91">
        <v>0</v>
      </c>
      <c r="F91">
        <v>0</v>
      </c>
      <c r="G91">
        <v>0</v>
      </c>
      <c r="H91">
        <v>0</v>
      </c>
      <c r="I91">
        <v>0</v>
      </c>
      <c r="J91">
        <v>0</v>
      </c>
    </row>
    <row r="92" spans="1:10" x14ac:dyDescent="0.25">
      <c r="B92">
        <v>522</v>
      </c>
      <c r="C92" t="s">
        <v>161</v>
      </c>
      <c r="D92">
        <v>0</v>
      </c>
      <c r="E92">
        <v>0</v>
      </c>
      <c r="F92">
        <v>0</v>
      </c>
      <c r="G92">
        <v>0</v>
      </c>
      <c r="H92">
        <v>0</v>
      </c>
      <c r="I92">
        <v>0</v>
      </c>
      <c r="J92">
        <v>0</v>
      </c>
    </row>
    <row r="93" spans="1:10" x14ac:dyDescent="0.25">
      <c r="B93">
        <v>523</v>
      </c>
      <c r="C93" t="s">
        <v>162</v>
      </c>
      <c r="D93">
        <v>0</v>
      </c>
      <c r="E93">
        <v>0</v>
      </c>
      <c r="F93">
        <v>0</v>
      </c>
      <c r="G93">
        <v>0</v>
      </c>
      <c r="H93">
        <v>0</v>
      </c>
      <c r="I93">
        <v>0</v>
      </c>
      <c r="J93">
        <v>0</v>
      </c>
    </row>
    <row r="94" spans="1:10" x14ac:dyDescent="0.25">
      <c r="B94">
        <v>524</v>
      </c>
      <c r="C94" t="s">
        <v>163</v>
      </c>
      <c r="D94">
        <v>0</v>
      </c>
      <c r="E94">
        <v>0</v>
      </c>
      <c r="F94">
        <v>0</v>
      </c>
      <c r="G94">
        <v>0</v>
      </c>
      <c r="H94">
        <v>0</v>
      </c>
      <c r="I94">
        <v>0</v>
      </c>
      <c r="J94">
        <v>0</v>
      </c>
    </row>
    <row r="95" spans="1:10" x14ac:dyDescent="0.25">
      <c r="B95">
        <v>525</v>
      </c>
      <c r="C95" t="s">
        <v>164</v>
      </c>
      <c r="D95">
        <v>0</v>
      </c>
      <c r="E95">
        <v>0</v>
      </c>
      <c r="F95">
        <v>0</v>
      </c>
      <c r="G95">
        <v>0</v>
      </c>
      <c r="H95">
        <v>0</v>
      </c>
      <c r="I95">
        <v>0</v>
      </c>
      <c r="J95">
        <v>0</v>
      </c>
    </row>
    <row r="96" spans="1:10" x14ac:dyDescent="0.25">
      <c r="B96">
        <v>526</v>
      </c>
      <c r="C96" t="s">
        <v>165</v>
      </c>
      <c r="D96">
        <v>0</v>
      </c>
      <c r="E96">
        <v>0</v>
      </c>
      <c r="F96">
        <v>0</v>
      </c>
      <c r="G96">
        <v>0</v>
      </c>
      <c r="H96">
        <v>0</v>
      </c>
      <c r="I96">
        <v>0</v>
      </c>
      <c r="J96">
        <v>0</v>
      </c>
    </row>
    <row r="97" spans="1:10" x14ac:dyDescent="0.25">
      <c r="B97">
        <v>527</v>
      </c>
      <c r="C97" t="s">
        <v>166</v>
      </c>
      <c r="D97">
        <v>0</v>
      </c>
      <c r="E97">
        <v>0</v>
      </c>
      <c r="F97">
        <v>0</v>
      </c>
      <c r="G97">
        <v>0</v>
      </c>
      <c r="H97">
        <v>0</v>
      </c>
      <c r="I97">
        <v>0</v>
      </c>
      <c r="J97">
        <v>0</v>
      </c>
    </row>
    <row r="98" spans="1:10" x14ac:dyDescent="0.25">
      <c r="B98">
        <v>528</v>
      </c>
      <c r="C98" t="s">
        <v>149</v>
      </c>
      <c r="D98">
        <v>0</v>
      </c>
      <c r="E98">
        <v>0</v>
      </c>
      <c r="F98">
        <v>0</v>
      </c>
      <c r="G98">
        <v>0</v>
      </c>
      <c r="H98">
        <v>0</v>
      </c>
      <c r="I98">
        <v>0</v>
      </c>
      <c r="J98">
        <v>0</v>
      </c>
    </row>
    <row r="99" spans="1:10" x14ac:dyDescent="0.25">
      <c r="B99">
        <v>529</v>
      </c>
      <c r="C99" t="s">
        <v>150</v>
      </c>
      <c r="D99">
        <v>0</v>
      </c>
      <c r="E99">
        <v>0</v>
      </c>
      <c r="F99">
        <v>0</v>
      </c>
      <c r="G99">
        <v>0</v>
      </c>
      <c r="H99">
        <v>0</v>
      </c>
      <c r="I99">
        <v>0</v>
      </c>
      <c r="J99">
        <v>0</v>
      </c>
    </row>
    <row r="100" spans="1:10" x14ac:dyDescent="0.25">
      <c r="B100">
        <v>530</v>
      </c>
      <c r="C100" t="s">
        <v>151</v>
      </c>
      <c r="D100">
        <v>0</v>
      </c>
      <c r="E100">
        <v>0</v>
      </c>
      <c r="F100">
        <v>0</v>
      </c>
      <c r="G100">
        <v>0</v>
      </c>
      <c r="H100">
        <v>0</v>
      </c>
      <c r="I100">
        <v>0</v>
      </c>
      <c r="J100">
        <v>0</v>
      </c>
    </row>
    <row r="101" spans="1:10" x14ac:dyDescent="0.25">
      <c r="B101">
        <v>531</v>
      </c>
      <c r="C101" t="s">
        <v>152</v>
      </c>
      <c r="D101">
        <v>0</v>
      </c>
      <c r="E101">
        <v>0</v>
      </c>
      <c r="F101">
        <v>0</v>
      </c>
      <c r="G101">
        <v>0</v>
      </c>
      <c r="H101">
        <v>0</v>
      </c>
      <c r="I101">
        <v>0</v>
      </c>
      <c r="J101">
        <v>0</v>
      </c>
    </row>
    <row r="102" spans="1:10" x14ac:dyDescent="0.25">
      <c r="A102">
        <v>532</v>
      </c>
      <c r="B102">
        <v>532</v>
      </c>
      <c r="C102" t="s">
        <v>131</v>
      </c>
      <c r="D102" s="265">
        <v>12965755</v>
      </c>
      <c r="E102" s="265">
        <v>8359101</v>
      </c>
      <c r="F102" s="265">
        <v>23889921</v>
      </c>
      <c r="G102" s="265">
        <v>6673590</v>
      </c>
      <c r="H102" s="265">
        <v>6560934</v>
      </c>
      <c r="I102" s="265">
        <v>7687534</v>
      </c>
      <c r="J102" s="265">
        <v>3795797</v>
      </c>
    </row>
    <row r="103" spans="1:10" x14ac:dyDescent="0.25">
      <c r="A103">
        <v>533</v>
      </c>
      <c r="B103">
        <v>533</v>
      </c>
      <c r="C103" t="s">
        <v>196</v>
      </c>
      <c r="D103">
        <v>0</v>
      </c>
      <c r="E103">
        <v>0</v>
      </c>
      <c r="F103">
        <v>0</v>
      </c>
      <c r="G103">
        <v>0</v>
      </c>
      <c r="H103">
        <v>0</v>
      </c>
      <c r="I103">
        <v>0</v>
      </c>
      <c r="J103">
        <v>0</v>
      </c>
    </row>
    <row r="104" spans="1:10" x14ac:dyDescent="0.25">
      <c r="B104">
        <v>534</v>
      </c>
      <c r="C104" t="s">
        <v>153</v>
      </c>
      <c r="D104">
        <v>0</v>
      </c>
      <c r="E104">
        <v>0</v>
      </c>
      <c r="F104">
        <v>0</v>
      </c>
      <c r="G104">
        <v>0</v>
      </c>
      <c r="H104">
        <v>0</v>
      </c>
      <c r="I104">
        <v>0</v>
      </c>
      <c r="J104">
        <v>0</v>
      </c>
    </row>
    <row r="105" spans="1:10" x14ac:dyDescent="0.25">
      <c r="B105">
        <v>535</v>
      </c>
      <c r="C105" t="s">
        <v>275</v>
      </c>
      <c r="D105">
        <v>0</v>
      </c>
      <c r="E105">
        <v>0</v>
      </c>
      <c r="F105">
        <v>0</v>
      </c>
      <c r="G105">
        <v>0</v>
      </c>
      <c r="H105">
        <v>0</v>
      </c>
      <c r="I105">
        <v>0</v>
      </c>
      <c r="J105">
        <v>0</v>
      </c>
    </row>
    <row r="106" spans="1:10" x14ac:dyDescent="0.25">
      <c r="A106">
        <v>536</v>
      </c>
      <c r="B106">
        <v>536</v>
      </c>
      <c r="C106" t="s">
        <v>126</v>
      </c>
      <c r="D106">
        <v>0</v>
      </c>
      <c r="E106">
        <v>0</v>
      </c>
      <c r="F106" s="265">
        <v>1278165</v>
      </c>
      <c r="G106" s="265">
        <v>1154152</v>
      </c>
      <c r="H106">
        <v>0</v>
      </c>
      <c r="I106">
        <v>0</v>
      </c>
      <c r="J106">
        <v>0</v>
      </c>
    </row>
    <row r="107" spans="1:10" x14ac:dyDescent="0.25">
      <c r="B107">
        <v>539</v>
      </c>
      <c r="C107" t="s">
        <v>144</v>
      </c>
    </row>
    <row r="108" spans="1:10" ht="75" x14ac:dyDescent="0.25">
      <c r="A108">
        <v>547</v>
      </c>
      <c r="B108">
        <v>547</v>
      </c>
      <c r="C108" s="255" t="s">
        <v>276</v>
      </c>
      <c r="D108">
        <v>3</v>
      </c>
      <c r="E108">
        <v>3</v>
      </c>
      <c r="F108">
        <v>3</v>
      </c>
      <c r="G108">
        <v>3</v>
      </c>
      <c r="H108">
        <v>3</v>
      </c>
      <c r="I108">
        <v>4</v>
      </c>
      <c r="J108">
        <v>2</v>
      </c>
    </row>
    <row r="109" spans="1:10" x14ac:dyDescent="0.25">
      <c r="B109">
        <v>549</v>
      </c>
      <c r="C109" t="s">
        <v>219</v>
      </c>
      <c r="D109">
        <v>0</v>
      </c>
      <c r="E109">
        <v>0</v>
      </c>
      <c r="F109">
        <v>0</v>
      </c>
      <c r="G109">
        <v>0</v>
      </c>
      <c r="H109">
        <v>0</v>
      </c>
      <c r="I109">
        <v>0</v>
      </c>
      <c r="J109">
        <v>0</v>
      </c>
    </row>
    <row r="110" spans="1:10" ht="75" x14ac:dyDescent="0.25">
      <c r="B110">
        <v>551</v>
      </c>
      <c r="C110" s="255" t="s">
        <v>277</v>
      </c>
      <c r="D110">
        <v>0</v>
      </c>
      <c r="E110">
        <v>0</v>
      </c>
      <c r="F110">
        <v>0</v>
      </c>
      <c r="G110">
        <v>0</v>
      </c>
      <c r="H110">
        <v>0</v>
      </c>
      <c r="I110">
        <v>0</v>
      </c>
      <c r="J110">
        <v>0</v>
      </c>
    </row>
    <row r="111" spans="1:10" x14ac:dyDescent="0.25">
      <c r="A111">
        <v>554</v>
      </c>
      <c r="B111">
        <v>554</v>
      </c>
      <c r="C111" t="s">
        <v>278</v>
      </c>
      <c r="D111" s="265">
        <v>4600713</v>
      </c>
      <c r="E111" s="265">
        <v>2423724</v>
      </c>
      <c r="F111" s="265">
        <v>2395719</v>
      </c>
      <c r="G111" s="265">
        <v>1421867</v>
      </c>
      <c r="H111" s="265">
        <v>790876</v>
      </c>
      <c r="I111" s="265">
        <v>1300325</v>
      </c>
      <c r="J111" s="265">
        <v>872932</v>
      </c>
    </row>
    <row r="112" spans="1:10" x14ac:dyDescent="0.25">
      <c r="A112">
        <v>555</v>
      </c>
      <c r="B112">
        <v>555</v>
      </c>
      <c r="C112" t="s">
        <v>279</v>
      </c>
      <c r="D112" s="265">
        <v>1120698</v>
      </c>
      <c r="E112" s="265">
        <v>1717100</v>
      </c>
      <c r="F112" s="265">
        <v>595903</v>
      </c>
      <c r="G112" s="265">
        <v>541456</v>
      </c>
      <c r="H112" s="265">
        <v>362202</v>
      </c>
      <c r="I112" s="265">
        <v>351925</v>
      </c>
      <c r="J112" s="265">
        <v>298333</v>
      </c>
    </row>
    <row r="113" spans="1:10" x14ac:dyDescent="0.25">
      <c r="A113">
        <v>556</v>
      </c>
      <c r="B113">
        <v>556</v>
      </c>
      <c r="C113" t="s">
        <v>280</v>
      </c>
      <c r="D113" s="265">
        <v>4457559</v>
      </c>
      <c r="E113" s="265">
        <v>2135355</v>
      </c>
      <c r="F113" s="265">
        <v>938662</v>
      </c>
      <c r="G113" s="265">
        <v>1315624</v>
      </c>
      <c r="H113" s="265">
        <v>1421154</v>
      </c>
      <c r="I113" s="265">
        <v>1336884</v>
      </c>
      <c r="J113" s="265">
        <v>838921</v>
      </c>
    </row>
    <row r="114" spans="1:10" x14ac:dyDescent="0.25">
      <c r="A114">
        <v>557</v>
      </c>
      <c r="B114">
        <v>557</v>
      </c>
      <c r="C114" t="s">
        <v>281</v>
      </c>
      <c r="D114" s="265">
        <v>2122706</v>
      </c>
      <c r="E114" s="265">
        <v>833012</v>
      </c>
      <c r="F114" s="265">
        <v>379290</v>
      </c>
      <c r="G114" s="265">
        <v>554584</v>
      </c>
      <c r="H114" s="265">
        <v>569145</v>
      </c>
      <c r="I114" s="265">
        <v>600134</v>
      </c>
      <c r="J114" s="265">
        <v>338880</v>
      </c>
    </row>
    <row r="115" spans="1:10" x14ac:dyDescent="0.25">
      <c r="A115">
        <v>6</v>
      </c>
      <c r="B115">
        <v>6</v>
      </c>
      <c r="C115" t="s">
        <v>170</v>
      </c>
      <c r="D115">
        <v>0</v>
      </c>
      <c r="E115">
        <v>0</v>
      </c>
      <c r="F115">
        <v>0</v>
      </c>
      <c r="G115">
        <v>0</v>
      </c>
      <c r="H115">
        <v>0</v>
      </c>
      <c r="I115">
        <v>0</v>
      </c>
      <c r="J115">
        <v>0</v>
      </c>
    </row>
    <row r="116" spans="1:10" x14ac:dyDescent="0.25">
      <c r="A116">
        <v>7</v>
      </c>
      <c r="B116">
        <v>7</v>
      </c>
      <c r="C116" t="s">
        <v>171</v>
      </c>
      <c r="D116">
        <v>0</v>
      </c>
      <c r="E116" s="265">
        <v>35854</v>
      </c>
      <c r="F116">
        <v>0</v>
      </c>
      <c r="G116">
        <v>0</v>
      </c>
      <c r="H116">
        <v>0</v>
      </c>
      <c r="I116">
        <v>0</v>
      </c>
      <c r="J116">
        <v>0</v>
      </c>
    </row>
    <row r="117" spans="1:10" x14ac:dyDescent="0.25">
      <c r="A117">
        <v>9</v>
      </c>
      <c r="B117">
        <v>9</v>
      </c>
      <c r="C117" t="s">
        <v>172</v>
      </c>
      <c r="D117" s="265">
        <v>7322443</v>
      </c>
      <c r="E117" s="265">
        <v>2884078</v>
      </c>
      <c r="F117" s="265">
        <v>9069140</v>
      </c>
      <c r="G117" s="265">
        <v>2614419</v>
      </c>
      <c r="H117" s="265">
        <v>2119955</v>
      </c>
      <c r="I117" s="265">
        <v>1509227</v>
      </c>
      <c r="J117" s="265">
        <v>4301802</v>
      </c>
    </row>
    <row r="118" spans="1:10" x14ac:dyDescent="0.25">
      <c r="A118">
        <v>998</v>
      </c>
      <c r="B118">
        <v>998</v>
      </c>
      <c r="C118" t="s">
        <v>167</v>
      </c>
      <c r="D118">
        <v>56</v>
      </c>
      <c r="E118">
        <v>56</v>
      </c>
      <c r="F118">
        <v>56</v>
      </c>
      <c r="G118">
        <v>56</v>
      </c>
      <c r="H118">
        <v>56</v>
      </c>
      <c r="I118">
        <v>56</v>
      </c>
      <c r="J118">
        <v>56</v>
      </c>
    </row>
    <row r="119" spans="1:10" x14ac:dyDescent="0.25">
      <c r="A119">
        <v>999</v>
      </c>
      <c r="B119">
        <v>999</v>
      </c>
      <c r="C119" t="s">
        <v>168</v>
      </c>
      <c r="D119" s="265">
        <v>561205</v>
      </c>
      <c r="E119" s="265">
        <v>561200</v>
      </c>
      <c r="F119" s="265">
        <v>561208</v>
      </c>
      <c r="G119" s="265">
        <v>561202</v>
      </c>
      <c r="H119" s="265">
        <v>561204</v>
      </c>
      <c r="I119" s="265">
        <v>561206</v>
      </c>
      <c r="J119" s="265">
        <v>561207</v>
      </c>
    </row>
    <row r="120" spans="1:10" x14ac:dyDescent="0.25">
      <c r="A120">
        <v>575</v>
      </c>
      <c r="B120">
        <v>575</v>
      </c>
      <c r="C120" t="s">
        <v>212</v>
      </c>
      <c r="D120">
        <v>0</v>
      </c>
      <c r="E120">
        <v>0</v>
      </c>
      <c r="F120">
        <v>0</v>
      </c>
      <c r="G120">
        <v>0</v>
      </c>
      <c r="H120">
        <v>0</v>
      </c>
      <c r="I120">
        <v>0</v>
      </c>
      <c r="J120">
        <v>0</v>
      </c>
    </row>
    <row r="121" spans="1:10" x14ac:dyDescent="0.25">
      <c r="A121">
        <v>576</v>
      </c>
      <c r="B121">
        <v>576</v>
      </c>
      <c r="C121" t="s">
        <v>213</v>
      </c>
      <c r="D121">
        <v>0</v>
      </c>
      <c r="E121">
        <v>0</v>
      </c>
      <c r="F121">
        <v>0</v>
      </c>
      <c r="G121">
        <v>0</v>
      </c>
      <c r="H121">
        <v>0</v>
      </c>
      <c r="I121">
        <v>0</v>
      </c>
      <c r="J121">
        <v>0</v>
      </c>
    </row>
    <row r="122" spans="1:10" x14ac:dyDescent="0.25">
      <c r="A122">
        <v>577</v>
      </c>
      <c r="B122">
        <v>577</v>
      </c>
      <c r="C122" t="s">
        <v>292</v>
      </c>
      <c r="D122">
        <v>2</v>
      </c>
      <c r="E122">
        <v>2</v>
      </c>
      <c r="F122">
        <v>2</v>
      </c>
      <c r="G122">
        <v>2</v>
      </c>
      <c r="H122">
        <v>2</v>
      </c>
      <c r="I122">
        <v>0</v>
      </c>
      <c r="J122">
        <v>2</v>
      </c>
    </row>
    <row r="123" spans="1:10" x14ac:dyDescent="0.25">
      <c r="A123">
        <v>586</v>
      </c>
      <c r="B123">
        <v>586</v>
      </c>
      <c r="C123" t="s">
        <v>293</v>
      </c>
      <c r="D123">
        <v>0</v>
      </c>
      <c r="E123">
        <v>0</v>
      </c>
      <c r="F123">
        <v>0</v>
      </c>
      <c r="G123">
        <v>0</v>
      </c>
      <c r="H123">
        <v>0</v>
      </c>
      <c r="I123">
        <v>0</v>
      </c>
      <c r="J123">
        <v>0</v>
      </c>
    </row>
    <row r="124" spans="1:10" x14ac:dyDescent="0.25">
      <c r="A124">
        <v>591</v>
      </c>
      <c r="B124">
        <v>591</v>
      </c>
      <c r="C124" t="s">
        <v>290</v>
      </c>
      <c r="D124">
        <v>0</v>
      </c>
      <c r="E124">
        <v>0</v>
      </c>
      <c r="F124">
        <v>0</v>
      </c>
      <c r="G124">
        <v>0</v>
      </c>
      <c r="H124">
        <v>0</v>
      </c>
      <c r="I124">
        <v>0</v>
      </c>
      <c r="J124">
        <v>0</v>
      </c>
    </row>
    <row r="125" spans="1:10" x14ac:dyDescent="0.25">
      <c r="A125">
        <v>592</v>
      </c>
      <c r="B125">
        <v>592</v>
      </c>
      <c r="C125" t="s">
        <v>289</v>
      </c>
      <c r="D125">
        <v>0</v>
      </c>
      <c r="E125">
        <v>0</v>
      </c>
      <c r="F125">
        <v>0</v>
      </c>
      <c r="G125">
        <v>0</v>
      </c>
      <c r="H125">
        <v>0</v>
      </c>
      <c r="I125">
        <v>0</v>
      </c>
      <c r="J125">
        <v>0</v>
      </c>
    </row>
    <row r="126" spans="1:10" x14ac:dyDescent="0.25">
      <c r="B126">
        <v>595</v>
      </c>
      <c r="C126" t="s">
        <v>299</v>
      </c>
    </row>
    <row r="127" spans="1:10" ht="155.25" customHeight="1" x14ac:dyDescent="0.25">
      <c r="B127">
        <v>600</v>
      </c>
      <c r="C127" s="255" t="s">
        <v>297</v>
      </c>
    </row>
    <row r="128" spans="1:10" ht="210.75" customHeight="1" x14ac:dyDescent="0.25">
      <c r="B128">
        <v>601</v>
      </c>
      <c r="C128" s="255" t="s">
        <v>298</v>
      </c>
    </row>
    <row r="129" spans="1:10" ht="180" x14ac:dyDescent="0.25">
      <c r="A129">
        <v>603</v>
      </c>
      <c r="B129">
        <v>603</v>
      </c>
      <c r="C129" s="255" t="s">
        <v>311</v>
      </c>
      <c r="D129">
        <v>1</v>
      </c>
      <c r="E129">
        <v>1</v>
      </c>
      <c r="F129">
        <v>1</v>
      </c>
      <c r="G129">
        <v>1</v>
      </c>
      <c r="H129">
        <v>1</v>
      </c>
      <c r="I129">
        <v>4</v>
      </c>
      <c r="J129">
        <v>1</v>
      </c>
    </row>
    <row r="130" spans="1:10" ht="120" x14ac:dyDescent="0.25">
      <c r="B130">
        <v>604</v>
      </c>
      <c r="C130" s="255" t="s">
        <v>312</v>
      </c>
    </row>
    <row r="131" spans="1:10" x14ac:dyDescent="0.25">
      <c r="A131">
        <v>605</v>
      </c>
      <c r="B131">
        <v>605</v>
      </c>
      <c r="C131" t="s">
        <v>313</v>
      </c>
      <c r="D131">
        <v>1</v>
      </c>
      <c r="E131">
        <v>1</v>
      </c>
      <c r="F131">
        <v>1</v>
      </c>
      <c r="G131">
        <v>1</v>
      </c>
      <c r="H131">
        <v>1</v>
      </c>
      <c r="I131">
        <v>1</v>
      </c>
      <c r="J131">
        <v>1</v>
      </c>
    </row>
    <row r="132" spans="1:10" x14ac:dyDescent="0.25">
      <c r="A132">
        <v>606</v>
      </c>
      <c r="B132">
        <v>606</v>
      </c>
      <c r="C132" t="s">
        <v>318</v>
      </c>
      <c r="D132">
        <v>1</v>
      </c>
      <c r="E132">
        <v>1</v>
      </c>
      <c r="F132">
        <v>1</v>
      </c>
      <c r="G132">
        <v>1</v>
      </c>
      <c r="H132">
        <v>1</v>
      </c>
      <c r="I132">
        <v>1</v>
      </c>
      <c r="J132">
        <v>1</v>
      </c>
    </row>
    <row r="133" spans="1:10" x14ac:dyDescent="0.25">
      <c r="A133">
        <v>607</v>
      </c>
      <c r="B133">
        <v>607</v>
      </c>
      <c r="C133" t="s">
        <v>301</v>
      </c>
      <c r="D133" s="265">
        <v>19669450</v>
      </c>
      <c r="E133" s="265">
        <v>1722310</v>
      </c>
      <c r="F133" s="265">
        <v>1749260</v>
      </c>
      <c r="G133" s="265">
        <v>4628326</v>
      </c>
      <c r="H133" s="265">
        <v>1845785</v>
      </c>
      <c r="I133">
        <v>0</v>
      </c>
      <c r="J133">
        <v>0</v>
      </c>
    </row>
    <row r="134" spans="1:10" x14ac:dyDescent="0.25">
      <c r="A134">
        <v>608</v>
      </c>
      <c r="B134">
        <v>608</v>
      </c>
      <c r="C134" t="s">
        <v>302</v>
      </c>
      <c r="D134" s="265">
        <v>2246048</v>
      </c>
      <c r="E134" s="265">
        <v>437030</v>
      </c>
      <c r="F134">
        <v>0</v>
      </c>
      <c r="G134">
        <v>0</v>
      </c>
      <c r="H134">
        <v>0</v>
      </c>
      <c r="I134">
        <v>0</v>
      </c>
      <c r="J134">
        <v>0</v>
      </c>
    </row>
    <row r="135" spans="1:10" x14ac:dyDescent="0.25">
      <c r="A135">
        <v>609</v>
      </c>
      <c r="B135">
        <v>609</v>
      </c>
      <c r="C135" t="s">
        <v>314</v>
      </c>
      <c r="D135">
        <v>11.4</v>
      </c>
      <c r="E135">
        <v>25.4</v>
      </c>
      <c r="F135">
        <v>0</v>
      </c>
      <c r="G135">
        <v>0</v>
      </c>
      <c r="H135">
        <v>0</v>
      </c>
      <c r="I135">
        <v>0</v>
      </c>
      <c r="J135">
        <v>0</v>
      </c>
    </row>
    <row r="136" spans="1:10" x14ac:dyDescent="0.25">
      <c r="A136">
        <v>610</v>
      </c>
      <c r="B136">
        <v>610</v>
      </c>
      <c r="C136" t="s">
        <v>304</v>
      </c>
      <c r="D136">
        <v>0</v>
      </c>
      <c r="E136">
        <v>0</v>
      </c>
      <c r="F136">
        <v>0</v>
      </c>
      <c r="G136">
        <v>0</v>
      </c>
      <c r="H136">
        <v>0</v>
      </c>
      <c r="I136">
        <v>0</v>
      </c>
      <c r="J136">
        <v>0</v>
      </c>
    </row>
    <row r="137" spans="1:10" x14ac:dyDescent="0.25">
      <c r="A137">
        <v>611</v>
      </c>
      <c r="B137">
        <v>611</v>
      </c>
      <c r="C137" t="s">
        <v>305</v>
      </c>
      <c r="D137">
        <v>0</v>
      </c>
      <c r="E137">
        <v>0</v>
      </c>
      <c r="F137">
        <v>0</v>
      </c>
      <c r="G137">
        <v>0</v>
      </c>
      <c r="H137">
        <v>0</v>
      </c>
      <c r="I137">
        <v>0</v>
      </c>
      <c r="J137">
        <v>0</v>
      </c>
    </row>
    <row r="138" spans="1:10" x14ac:dyDescent="0.25">
      <c r="A138">
        <v>612</v>
      </c>
      <c r="B138">
        <v>612</v>
      </c>
      <c r="C138" t="s">
        <v>315</v>
      </c>
      <c r="D138">
        <v>0</v>
      </c>
      <c r="E138">
        <v>0</v>
      </c>
      <c r="F138">
        <v>0</v>
      </c>
      <c r="G138">
        <v>0</v>
      </c>
      <c r="H138">
        <v>0</v>
      </c>
      <c r="I138">
        <v>0</v>
      </c>
      <c r="J138">
        <v>0</v>
      </c>
    </row>
    <row r="139" spans="1:10" x14ac:dyDescent="0.25">
      <c r="A139">
        <v>613</v>
      </c>
      <c r="B139">
        <v>613</v>
      </c>
      <c r="C139" t="s">
        <v>306</v>
      </c>
      <c r="D139">
        <v>0</v>
      </c>
      <c r="E139">
        <v>0</v>
      </c>
      <c r="F139">
        <v>0</v>
      </c>
      <c r="G139">
        <v>0</v>
      </c>
      <c r="H139">
        <v>0</v>
      </c>
      <c r="I139">
        <v>0</v>
      </c>
      <c r="J139">
        <v>0</v>
      </c>
    </row>
    <row r="140" spans="1:10" x14ac:dyDescent="0.25">
      <c r="A140">
        <v>614</v>
      </c>
      <c r="B140">
        <v>614</v>
      </c>
      <c r="C140" t="s">
        <v>307</v>
      </c>
      <c r="D140">
        <v>0</v>
      </c>
      <c r="E140">
        <v>0</v>
      </c>
      <c r="F140">
        <v>0</v>
      </c>
      <c r="G140">
        <v>0</v>
      </c>
      <c r="H140">
        <v>0</v>
      </c>
      <c r="I140">
        <v>0</v>
      </c>
      <c r="J140">
        <v>0</v>
      </c>
    </row>
    <row r="141" spans="1:10" x14ac:dyDescent="0.25">
      <c r="A141">
        <v>615</v>
      </c>
      <c r="B141">
        <v>615</v>
      </c>
      <c r="C141" t="s">
        <v>316</v>
      </c>
      <c r="D141">
        <v>0</v>
      </c>
      <c r="E141">
        <v>0</v>
      </c>
      <c r="F141">
        <v>0</v>
      </c>
      <c r="G141">
        <v>0</v>
      </c>
      <c r="H141">
        <v>0</v>
      </c>
      <c r="I141">
        <v>0</v>
      </c>
      <c r="J141">
        <v>0</v>
      </c>
    </row>
    <row r="142" spans="1:10" x14ac:dyDescent="0.25">
      <c r="A142">
        <v>616</v>
      </c>
      <c r="B142">
        <v>616</v>
      </c>
      <c r="C142" t="s">
        <v>308</v>
      </c>
      <c r="D142">
        <v>0</v>
      </c>
      <c r="E142">
        <v>0</v>
      </c>
      <c r="F142">
        <v>0</v>
      </c>
      <c r="G142">
        <v>0</v>
      </c>
      <c r="H142">
        <v>0</v>
      </c>
      <c r="I142">
        <v>0</v>
      </c>
      <c r="J142">
        <v>0</v>
      </c>
    </row>
    <row r="143" spans="1:10" x14ac:dyDescent="0.25">
      <c r="A143">
        <v>617</v>
      </c>
      <c r="B143">
        <v>617</v>
      </c>
      <c r="C143" t="s">
        <v>309</v>
      </c>
      <c r="D143">
        <v>0</v>
      </c>
      <c r="E143">
        <v>0</v>
      </c>
      <c r="F143">
        <v>0</v>
      </c>
      <c r="G143">
        <v>0</v>
      </c>
      <c r="H143">
        <v>0</v>
      </c>
      <c r="I143">
        <v>0</v>
      </c>
      <c r="J143">
        <v>0</v>
      </c>
    </row>
    <row r="144" spans="1:10" x14ac:dyDescent="0.25">
      <c r="A144">
        <v>618</v>
      </c>
      <c r="B144">
        <v>618</v>
      </c>
      <c r="C144" t="s">
        <v>317</v>
      </c>
      <c r="D144">
        <v>0</v>
      </c>
      <c r="E144">
        <v>0</v>
      </c>
      <c r="F144">
        <v>0</v>
      </c>
      <c r="G144">
        <v>0</v>
      </c>
      <c r="H144">
        <v>0</v>
      </c>
      <c r="I144">
        <v>0</v>
      </c>
      <c r="J144">
        <v>0</v>
      </c>
    </row>
    <row r="145" spans="1:10" x14ac:dyDescent="0.25">
      <c r="A145">
        <v>621</v>
      </c>
      <c r="B145">
        <v>621</v>
      </c>
      <c r="C145" t="s">
        <v>323</v>
      </c>
      <c r="D145">
        <v>0</v>
      </c>
      <c r="E145">
        <v>0</v>
      </c>
      <c r="F145">
        <v>0</v>
      </c>
      <c r="G145">
        <v>0</v>
      </c>
      <c r="H145">
        <v>0</v>
      </c>
      <c r="I145" s="276">
        <v>5088058</v>
      </c>
      <c r="J145">
        <v>0</v>
      </c>
    </row>
    <row r="146" spans="1:10" x14ac:dyDescent="0.25">
      <c r="A146">
        <v>622</v>
      </c>
      <c r="B146">
        <v>622</v>
      </c>
      <c r="C146" t="s">
        <v>324</v>
      </c>
      <c r="D146" s="276">
        <v>2176149</v>
      </c>
      <c r="E146" s="276">
        <v>1632171</v>
      </c>
      <c r="F146" s="276">
        <v>4352536</v>
      </c>
      <c r="G146" s="276">
        <v>1113103</v>
      </c>
      <c r="H146">
        <v>0</v>
      </c>
      <c r="I146" s="276">
        <v>1149400</v>
      </c>
      <c r="J146" s="276">
        <v>747525</v>
      </c>
    </row>
    <row r="147" spans="1:10" ht="105" x14ac:dyDescent="0.25">
      <c r="A147">
        <v>625</v>
      </c>
      <c r="B147">
        <v>625</v>
      </c>
      <c r="C147" s="255" t="s">
        <v>348</v>
      </c>
      <c r="D147">
        <v>1</v>
      </c>
      <c r="E147">
        <v>1</v>
      </c>
      <c r="F147">
        <v>1</v>
      </c>
      <c r="G147">
        <v>1</v>
      </c>
      <c r="H147">
        <v>1</v>
      </c>
      <c r="I147">
        <v>3</v>
      </c>
      <c r="J147">
        <v>1</v>
      </c>
    </row>
    <row r="148" spans="1:10" x14ac:dyDescent="0.25">
      <c r="D148" s="342"/>
      <c r="E148" s="342"/>
      <c r="F148" s="342"/>
      <c r="G148" s="342"/>
      <c r="H148" s="342"/>
      <c r="I148" s="342"/>
      <c r="J148" s="342"/>
    </row>
    <row r="149" spans="1:10" x14ac:dyDescent="0.25">
      <c r="D149" s="276"/>
      <c r="E149" s="276"/>
      <c r="F149" s="276"/>
      <c r="G149" s="276"/>
      <c r="H149" s="276"/>
      <c r="I149" s="276"/>
      <c r="J149" s="276"/>
    </row>
    <row r="150" spans="1:10" x14ac:dyDescent="0.25">
      <c r="D150" s="276"/>
      <c r="E150" s="276"/>
      <c r="F150" s="276"/>
      <c r="G150" s="276"/>
      <c r="H150" s="276"/>
      <c r="I150" s="276"/>
      <c r="J150" s="276"/>
    </row>
  </sheetData>
  <sheetProtection password="CEAA"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D82B8E91699FD4C849FABD4A7E509C3" ma:contentTypeVersion="0" ma:contentTypeDescription="Create a new document." ma:contentTypeScope="" ma:versionID="2cd2447c22f5f264a8d694dbba97a5f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C8FAB9-BD74-4B0C-B8AF-F53BE4A961FF}">
  <ds:schemaRefs>
    <ds:schemaRef ds:uri="http://schemas.microsoft.com/office/2006/documentManagement/types"/>
    <ds:schemaRef ds:uri="http://schemas.microsoft.com/office/2006/metadata/properties"/>
    <ds:schemaRef ds:uri="http://purl.org/dc/terms/"/>
    <ds:schemaRef ds:uri="http://purl.org/dc/elements/1.1/"/>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748ED7BE-98F7-46AD-806A-4A5AD2D2AFDC}">
  <ds:schemaRefs>
    <ds:schemaRef ds:uri="http://schemas.microsoft.com/sharepoint/v3/contenttype/forms"/>
  </ds:schemaRefs>
</ds:datastoreItem>
</file>

<file path=customXml/itemProps3.xml><?xml version="1.0" encoding="utf-8"?>
<ds:datastoreItem xmlns:ds="http://schemas.openxmlformats.org/officeDocument/2006/customXml" ds:itemID="{CAF89FC5-4BED-4434-9FE9-D8A2A34C17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Unit Data from Audit Worksheet</vt:lpstr>
      <vt:lpstr>IMPORT</vt:lpstr>
      <vt:lpstr>RSS</vt:lpstr>
      <vt:lpstr>Unit Names</vt:lpstr>
      <vt:lpstr>2019 Data</vt:lpstr>
      <vt:lpstr>Instructions!Print_Area</vt:lpstr>
      <vt:lpstr>'Unit Data from Audit Worksheet'!Print_Area</vt:lpstr>
      <vt:lpstr>'Unit Data from Audit Worksheet'!Print_Titles</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Melinda Canady</dc:creator>
  <cp:lastModifiedBy>Rita Baker</cp:lastModifiedBy>
  <cp:lastPrinted>2017-06-21T14:46:00Z</cp:lastPrinted>
  <dcterms:created xsi:type="dcterms:W3CDTF">2011-03-11T21:05:05Z</dcterms:created>
  <dcterms:modified xsi:type="dcterms:W3CDTF">2020-08-25T21:25:14Z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fresh">
    <vt:bool>true</vt:bool>
  </property>
  <property fmtid="{D5CDD505-2E9C-101B-9397-08002B2CF9AE}" pid="3" name="Refresh97">
    <vt:bool>false</vt:bool>
  </property>
  <property fmtid="{D5CDD505-2E9C-101B-9397-08002B2CF9AE}" pid="4" name="tabName">
    <vt:lpwstr>2019 Review Year</vt:lpwstr>
  </property>
  <property fmtid="{D5CDD505-2E9C-101B-9397-08002B2CF9AE}" pid="5" name="tabIndex">
    <vt:lpwstr/>
  </property>
  <property fmtid="{D5CDD505-2E9C-101B-9397-08002B2CF9AE}" pid="6" name="workpaperIndex">
    <vt:lpwstr/>
  </property>
  <property fmtid="{D5CDD505-2E9C-101B-9397-08002B2CF9AE}" pid="7" name="Version">
    <vt:i4>20</vt:i4>
  </property>
</Properties>
</file>