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L:\2020 Business Process Review\2020 Review Season\2020 Master Templates\2020 Master Data Input Worksheets\"/>
    </mc:Choice>
  </mc:AlternateContent>
  <xr:revisionPtr revIDLastSave="0" documentId="13_ncr:1_{43919D32-4A5A-4A10-A126-51C01C70B630}" xr6:coauthVersionLast="45" xr6:coauthVersionMax="45" xr10:uidLastSave="{00000000-0000-0000-0000-000000000000}"/>
  <bookViews>
    <workbookView xWindow="20370" yWindow="-120" windowWidth="29040" windowHeight="15840" xr2:uid="{00000000-000D-0000-FFFF-FFFF00000000}"/>
  </bookViews>
  <sheets>
    <sheet name="Instructions" sheetId="37" r:id="rId1"/>
    <sheet name="Unit Data from Audit Worksheet" sheetId="1" r:id="rId2"/>
    <sheet name="IMPORT" sheetId="28" state="hidden" r:id="rId3"/>
    <sheet name="RSS" sheetId="30" r:id="rId4"/>
    <sheet name="Unit Names" sheetId="29" state="hidden" r:id="rId5"/>
    <sheet name="2018 Data" sheetId="34" state="hidden" r:id="rId6"/>
    <sheet name="2019 Data" sheetId="36" state="hidden" r:id="rId7"/>
  </sheets>
  <externalReferences>
    <externalReference r:id="rId8"/>
  </externalReferences>
  <definedNames>
    <definedName name="Audit_Dtl">[1]Database!$AC$3:$AP$413</definedName>
    <definedName name="_xlnm.Print_Area" localSheetId="0">Instructions!$B$1:$B$34</definedName>
    <definedName name="_xlnm.Print_Area" localSheetId="1">'Unit Data from Audit Worksheet'!$A$7:$G$82</definedName>
    <definedName name="_xlnm.Print_Titles" localSheetId="1">'Unit Data from Audit Worksheet'!$5:$5</definedName>
    <definedName name="Temp">[1]Database!$BF$3:$EG$3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87" i="28" l="1"/>
  <c r="E88" i="28"/>
  <c r="E89" i="28"/>
  <c r="E90" i="28"/>
  <c r="E86" i="28"/>
  <c r="F100" i="1" l="1"/>
  <c r="F101" i="1"/>
  <c r="F102" i="1"/>
  <c r="G98" i="1"/>
  <c r="G84" i="1" l="1"/>
  <c r="L87" i="28" l="1"/>
  <c r="Q87" i="28" s="1"/>
  <c r="L88" i="28"/>
  <c r="Q88" i="28" s="1"/>
  <c r="L89" i="28"/>
  <c r="Q89" i="28" s="1"/>
  <c r="L90" i="28"/>
  <c r="Q90" i="28" s="1"/>
  <c r="L86" i="28"/>
  <c r="Q86" i="28" s="1"/>
  <c r="F86" i="28"/>
  <c r="F99" i="1"/>
  <c r="F98" i="1"/>
  <c r="C87" i="28"/>
  <c r="C88" i="28"/>
  <c r="C89" i="28"/>
  <c r="C90" i="28"/>
  <c r="C86" i="28"/>
  <c r="A87" i="28"/>
  <c r="A88" i="28"/>
  <c r="A89" i="28"/>
  <c r="A90" i="28"/>
  <c r="A86" i="28"/>
  <c r="F78" i="28"/>
  <c r="G102" i="1"/>
  <c r="F90" i="28" s="1"/>
  <c r="G101" i="1"/>
  <c r="F89" i="28" s="1"/>
  <c r="G100" i="1"/>
  <c r="F88" i="28" s="1"/>
  <c r="G99" i="1"/>
  <c r="F87" i="28" s="1"/>
  <c r="G85" i="1"/>
  <c r="F79" i="28" s="1"/>
  <c r="G86" i="1"/>
  <c r="F80" i="28" s="1"/>
  <c r="G87" i="1"/>
  <c r="F81" i="28" s="1"/>
  <c r="G88" i="1"/>
  <c r="F82" i="28" s="1"/>
  <c r="G89" i="1"/>
  <c r="F83" i="28" s="1"/>
  <c r="G90" i="1"/>
  <c r="F84" i="28" s="1"/>
  <c r="G91" i="1"/>
  <c r="F85" i="28" s="1"/>
  <c r="G18" i="1" l="1"/>
  <c r="G9" i="1" l="1"/>
  <c r="L69" i="28" l="1"/>
  <c r="F10" i="28"/>
  <c r="G13" i="1"/>
  <c r="G12" i="1" l="1"/>
  <c r="G11" i="1"/>
  <c r="G78" i="1"/>
  <c r="G77" i="1"/>
  <c r="H79" i="1"/>
  <c r="G79" i="1" s="1"/>
  <c r="G51" i="1"/>
  <c r="G50" i="1"/>
  <c r="G17" i="1"/>
  <c r="G16" i="1"/>
  <c r="G15" i="1"/>
  <c r="G14" i="1"/>
  <c r="E272" i="36" l="1"/>
  <c r="E274" i="36" s="1"/>
  <c r="F272" i="36"/>
  <c r="G272" i="36"/>
  <c r="H272" i="36"/>
  <c r="I272" i="36"/>
  <c r="I274" i="36" s="1"/>
  <c r="J272" i="36"/>
  <c r="J274" i="36" s="1"/>
  <c r="K272" i="36"/>
  <c r="K274" i="36" s="1"/>
  <c r="L272" i="36"/>
  <c r="L274" i="36" s="1"/>
  <c r="M272" i="36"/>
  <c r="M274" i="36" s="1"/>
  <c r="N272" i="36"/>
  <c r="N274" i="36" s="1"/>
  <c r="O272" i="36"/>
  <c r="O274" i="36" s="1"/>
  <c r="P272" i="36"/>
  <c r="P274" i="36" s="1"/>
  <c r="Q272" i="36"/>
  <c r="Q274" i="36" s="1"/>
  <c r="R272" i="36"/>
  <c r="R274" i="36" s="1"/>
  <c r="S272" i="36"/>
  <c r="S274" i="36" s="1"/>
  <c r="T272" i="36"/>
  <c r="T274" i="36" s="1"/>
  <c r="U272" i="36"/>
  <c r="U274" i="36" s="1"/>
  <c r="V272" i="36"/>
  <c r="V274" i="36" s="1"/>
  <c r="W272" i="36"/>
  <c r="W274" i="36" s="1"/>
  <c r="X272" i="36"/>
  <c r="X274" i="36" s="1"/>
  <c r="Y272" i="36"/>
  <c r="Y274" i="36" s="1"/>
  <c r="Z272" i="36"/>
  <c r="Z274" i="36" s="1"/>
  <c r="AA272" i="36"/>
  <c r="AA274" i="36" s="1"/>
  <c r="AB272" i="36"/>
  <c r="AB274" i="36" s="1"/>
  <c r="AC272" i="36"/>
  <c r="AC274" i="36" s="1"/>
  <c r="AD272" i="36"/>
  <c r="AD274" i="36" s="1"/>
  <c r="AE272" i="36"/>
  <c r="AE274" i="36" s="1"/>
  <c r="AF272" i="36"/>
  <c r="AF274" i="36" s="1"/>
  <c r="AG272" i="36"/>
  <c r="AG274" i="36" s="1"/>
  <c r="AH272" i="36"/>
  <c r="AH274" i="36" s="1"/>
  <c r="AI272" i="36"/>
  <c r="AI274" i="36" s="1"/>
  <c r="AJ272" i="36"/>
  <c r="AJ274" i="36" s="1"/>
  <c r="AK272" i="36"/>
  <c r="AK274" i="36" s="1"/>
  <c r="AL272" i="36"/>
  <c r="AL274" i="36" s="1"/>
  <c r="AM272" i="36"/>
  <c r="AM274" i="36" s="1"/>
  <c r="AN272" i="36"/>
  <c r="AN274" i="36" s="1"/>
  <c r="AO272" i="36"/>
  <c r="AO274" i="36" s="1"/>
  <c r="AP272" i="36"/>
  <c r="AP274" i="36" s="1"/>
  <c r="AQ272" i="36"/>
  <c r="AQ274" i="36" s="1"/>
  <c r="AR272" i="36"/>
  <c r="AR274" i="36" s="1"/>
  <c r="AS272" i="36"/>
  <c r="AS274" i="36" s="1"/>
  <c r="AT272" i="36"/>
  <c r="AT274" i="36" s="1"/>
  <c r="AU272" i="36"/>
  <c r="AU274" i="36" s="1"/>
  <c r="AV272" i="36"/>
  <c r="AV274" i="36" s="1"/>
  <c r="AW272" i="36"/>
  <c r="AW274" i="36" s="1"/>
  <c r="AX272" i="36"/>
  <c r="AX274" i="36" s="1"/>
  <c r="AY272" i="36"/>
  <c r="AY274" i="36" s="1"/>
  <c r="AZ272" i="36"/>
  <c r="AZ274" i="36" s="1"/>
  <c r="BA272" i="36"/>
  <c r="BA274" i="36" s="1"/>
  <c r="BB272" i="36"/>
  <c r="BB274" i="36" s="1"/>
  <c r="BC272" i="36"/>
  <c r="BC274" i="36" s="1"/>
  <c r="BD272" i="36"/>
  <c r="BD274" i="36" s="1"/>
  <c r="BE272" i="36"/>
  <c r="BE274" i="36" s="1"/>
  <c r="BF272" i="36"/>
  <c r="BF274" i="36" s="1"/>
  <c r="BG272" i="36"/>
  <c r="BG274" i="36" s="1"/>
  <c r="BH272" i="36"/>
  <c r="BH274" i="36" s="1"/>
  <c r="BI272" i="36"/>
  <c r="BI274" i="36" s="1"/>
  <c r="BJ272" i="36"/>
  <c r="BJ274" i="36" s="1"/>
  <c r="D272" i="36"/>
  <c r="D274" i="36" s="1"/>
  <c r="F274" i="36"/>
  <c r="G274" i="36"/>
  <c r="H274" i="36"/>
  <c r="E18" i="1" l="1"/>
  <c r="E9" i="1"/>
  <c r="E82" i="1"/>
  <c r="E76" i="1"/>
  <c r="E75" i="1"/>
  <c r="E72" i="1"/>
  <c r="E70" i="1"/>
  <c r="E68" i="1"/>
  <c r="E66" i="1"/>
  <c r="E65" i="1"/>
  <c r="E63" i="1"/>
  <c r="E62" i="1"/>
  <c r="E61" i="1"/>
  <c r="E60" i="1"/>
  <c r="E59" i="1"/>
  <c r="E58" i="1"/>
  <c r="E57" i="1"/>
  <c r="E56" i="1"/>
  <c r="E55" i="1"/>
  <c r="E54" i="1"/>
  <c r="E52" i="1"/>
  <c r="E49" i="1"/>
  <c r="E48" i="1"/>
  <c r="E47" i="1"/>
  <c r="E46" i="1"/>
  <c r="E45" i="1"/>
  <c r="E44" i="1"/>
  <c r="E43" i="1"/>
  <c r="E42" i="1"/>
  <c r="E41" i="1"/>
  <c r="E39" i="1"/>
  <c r="E38" i="1"/>
  <c r="E36" i="1"/>
  <c r="E35" i="1"/>
  <c r="E34" i="1"/>
  <c r="E33" i="1"/>
  <c r="E32" i="1"/>
  <c r="E31" i="1"/>
  <c r="E30" i="1"/>
  <c r="E29" i="1"/>
  <c r="E28" i="1"/>
  <c r="E27" i="1"/>
  <c r="E25" i="1"/>
  <c r="E24" i="1"/>
  <c r="E22" i="1"/>
  <c r="E21" i="1"/>
  <c r="E20" i="1"/>
  <c r="E19" i="1"/>
  <c r="E11" i="1"/>
  <c r="E10" i="1"/>
  <c r="E8" i="1"/>
  <c r="E7" i="1"/>
  <c r="A68" i="28" l="1"/>
  <c r="V68" i="28" s="1"/>
  <c r="A64" i="28"/>
  <c r="V64" i="28" s="1"/>
  <c r="B64" i="28"/>
  <c r="C64" i="28"/>
  <c r="E64" i="28"/>
  <c r="A65" i="28"/>
  <c r="V65" i="28" s="1"/>
  <c r="B65" i="28"/>
  <c r="C65" i="28"/>
  <c r="E65" i="28"/>
  <c r="A66" i="28"/>
  <c r="V66" i="28" s="1"/>
  <c r="B66" i="28"/>
  <c r="C66" i="28"/>
  <c r="E66" i="28"/>
  <c r="A67" i="28"/>
  <c r="V67" i="28" s="1"/>
  <c r="B67" i="28"/>
  <c r="C67" i="28"/>
  <c r="E67" i="28"/>
  <c r="E63" i="28"/>
  <c r="C63" i="28"/>
  <c r="B63" i="28"/>
  <c r="A63" i="28"/>
  <c r="V63" i="28" s="1"/>
  <c r="A62" i="28"/>
  <c r="V62" i="28" s="1"/>
  <c r="B62" i="28"/>
  <c r="C62" i="28"/>
  <c r="E62" i="28"/>
  <c r="L62" i="28" s="1"/>
  <c r="C61" i="28"/>
  <c r="B61" i="28"/>
  <c r="A61" i="28"/>
  <c r="V61" i="28" s="1"/>
  <c r="A5" i="28"/>
  <c r="B5" i="28"/>
  <c r="C5" i="28"/>
  <c r="E30" i="28"/>
  <c r="D2" i="28"/>
  <c r="G60" i="1" l="1"/>
  <c r="G59" i="1" l="1"/>
  <c r="G52" i="1"/>
  <c r="G35" i="1"/>
  <c r="G22" i="1"/>
  <c r="E85" i="28"/>
  <c r="L85" i="28" s="1"/>
  <c r="Q85" i="28" s="1"/>
  <c r="A79" i="28"/>
  <c r="B79" i="28"/>
  <c r="C79" i="28"/>
  <c r="E79" i="28"/>
  <c r="L79" i="28" s="1"/>
  <c r="Q79" i="28" s="1"/>
  <c r="A80" i="28"/>
  <c r="B80" i="28"/>
  <c r="C80" i="28"/>
  <c r="E80" i="28"/>
  <c r="L80" i="28" s="1"/>
  <c r="Q80" i="28" s="1"/>
  <c r="A81" i="28"/>
  <c r="B81" i="28"/>
  <c r="C81" i="28"/>
  <c r="E81" i="28"/>
  <c r="L81" i="28" s="1"/>
  <c r="Q81" i="28" s="1"/>
  <c r="A82" i="28"/>
  <c r="B82" i="28"/>
  <c r="C82" i="28"/>
  <c r="E82" i="28"/>
  <c r="L82" i="28" s="1"/>
  <c r="Q82" i="28" s="1"/>
  <c r="A83" i="28"/>
  <c r="B83" i="28"/>
  <c r="C83" i="28"/>
  <c r="E83" i="28"/>
  <c r="L83" i="28" s="1"/>
  <c r="Q83" i="28" s="1"/>
  <c r="A84" i="28"/>
  <c r="B84" i="28"/>
  <c r="C84" i="28"/>
  <c r="E84" i="28"/>
  <c r="L84" i="28" s="1"/>
  <c r="Q84" i="28" s="1"/>
  <c r="A85" i="28"/>
  <c r="B85" i="28"/>
  <c r="C85" i="28"/>
  <c r="E78" i="28"/>
  <c r="L78" i="28" s="1"/>
  <c r="Q78" i="28" s="1"/>
  <c r="C78" i="28"/>
  <c r="B78" i="28"/>
  <c r="A78" i="28"/>
  <c r="A44" i="28" l="1"/>
  <c r="V44" i="28" s="1"/>
  <c r="B44" i="28"/>
  <c r="C44" i="28"/>
  <c r="E44" i="28"/>
  <c r="L44" i="28" s="1"/>
  <c r="W44" i="28" s="1"/>
  <c r="A45" i="28"/>
  <c r="V45" i="28" s="1"/>
  <c r="B45" i="28"/>
  <c r="C45" i="28"/>
  <c r="E45" i="28"/>
  <c r="L45" i="28" s="1"/>
  <c r="W45" i="28" s="1"/>
  <c r="A10" i="28"/>
  <c r="V10" i="28" s="1"/>
  <c r="B10" i="28"/>
  <c r="C10" i="28"/>
  <c r="E10" i="28"/>
  <c r="A11" i="28"/>
  <c r="V11" i="28" s="1"/>
  <c r="B11" i="28"/>
  <c r="C11" i="28"/>
  <c r="E11" i="28"/>
  <c r="L11" i="28" s="1"/>
  <c r="W11" i="28" s="1"/>
  <c r="A12" i="28"/>
  <c r="V12" i="28" s="1"/>
  <c r="B12" i="28"/>
  <c r="C12" i="28"/>
  <c r="E12" i="28"/>
  <c r="L12" i="28" s="1"/>
  <c r="W12" i="28" s="1"/>
  <c r="A13" i="28"/>
  <c r="V13" i="28" s="1"/>
  <c r="B13" i="28"/>
  <c r="C13" i="28"/>
  <c r="E13" i="28"/>
  <c r="L13" i="28" s="1"/>
  <c r="W13" i="28" s="1"/>
  <c r="A14" i="28"/>
  <c r="V14" i="28" s="1"/>
  <c r="B14" i="28"/>
  <c r="C14" i="28"/>
  <c r="E14" i="28"/>
  <c r="L14" i="28" s="1"/>
  <c r="W14" i="28" s="1"/>
  <c r="A15" i="28"/>
  <c r="V15" i="28" s="1"/>
  <c r="B15" i="28"/>
  <c r="C15" i="28"/>
  <c r="E15" i="28"/>
  <c r="L15" i="28" s="1"/>
  <c r="W15" i="28" s="1"/>
  <c r="F15" i="28" l="1"/>
  <c r="F14" i="28"/>
  <c r="F13" i="28"/>
  <c r="F12" i="28"/>
  <c r="L91" i="28"/>
  <c r="G34" i="1" l="1"/>
  <c r="E264" i="34"/>
  <c r="F264" i="34"/>
  <c r="G264" i="34"/>
  <c r="H264" i="34"/>
  <c r="I264" i="34"/>
  <c r="J264" i="34"/>
  <c r="K264" i="34"/>
  <c r="L264" i="34"/>
  <c r="M264" i="34"/>
  <c r="N264" i="34"/>
  <c r="O264" i="34"/>
  <c r="P264" i="34"/>
  <c r="Q264" i="34"/>
  <c r="R264" i="34"/>
  <c r="S264" i="34"/>
  <c r="T264" i="34"/>
  <c r="U264" i="34"/>
  <c r="V264" i="34"/>
  <c r="W264" i="34"/>
  <c r="X264" i="34"/>
  <c r="Y264" i="34"/>
  <c r="Z264" i="34"/>
  <c r="AA264" i="34"/>
  <c r="AB264" i="34"/>
  <c r="AC264" i="34"/>
  <c r="AD264" i="34"/>
  <c r="AE264" i="34"/>
  <c r="AF264" i="34"/>
  <c r="AG264" i="34"/>
  <c r="AH264" i="34"/>
  <c r="AI264" i="34"/>
  <c r="AJ264" i="34"/>
  <c r="AK264" i="34"/>
  <c r="AL264" i="34"/>
  <c r="AM264" i="34"/>
  <c r="AN264" i="34"/>
  <c r="AO264" i="34"/>
  <c r="AP264" i="34"/>
  <c r="AQ264" i="34"/>
  <c r="AR264" i="34"/>
  <c r="AS264" i="34"/>
  <c r="AT264" i="34"/>
  <c r="AU264" i="34"/>
  <c r="AV264" i="34"/>
  <c r="AW264" i="34"/>
  <c r="AX264" i="34"/>
  <c r="AY264" i="34"/>
  <c r="AZ264" i="34"/>
  <c r="BA264" i="34"/>
  <c r="BB264" i="34"/>
  <c r="BC264" i="34"/>
  <c r="BD264" i="34"/>
  <c r="BE264" i="34"/>
  <c r="BF264" i="34"/>
  <c r="BG264" i="34"/>
  <c r="BH264" i="34"/>
  <c r="BI264" i="34"/>
  <c r="BJ264" i="34"/>
  <c r="D264" i="34"/>
  <c r="E268" i="34"/>
  <c r="F268" i="34"/>
  <c r="G268" i="34"/>
  <c r="H268" i="34"/>
  <c r="I268" i="34"/>
  <c r="J268" i="34"/>
  <c r="K268" i="34"/>
  <c r="L268" i="34"/>
  <c r="M268" i="34"/>
  <c r="N268" i="34"/>
  <c r="O268" i="34"/>
  <c r="P268" i="34"/>
  <c r="Q268" i="34"/>
  <c r="R268" i="34"/>
  <c r="S268" i="34"/>
  <c r="T268" i="34"/>
  <c r="U268" i="34"/>
  <c r="V268" i="34"/>
  <c r="W268" i="34"/>
  <c r="X268" i="34"/>
  <c r="Y268" i="34"/>
  <c r="Z268" i="34"/>
  <c r="AA268" i="34"/>
  <c r="AB268" i="34"/>
  <c r="AC268" i="34"/>
  <c r="AD268" i="34"/>
  <c r="AE268" i="34"/>
  <c r="AF268" i="34"/>
  <c r="AG268" i="34"/>
  <c r="AH268" i="34"/>
  <c r="AI268" i="34"/>
  <c r="AJ268" i="34"/>
  <c r="AK268" i="34"/>
  <c r="AL268" i="34"/>
  <c r="AM268" i="34"/>
  <c r="AN268" i="34"/>
  <c r="AO268" i="34"/>
  <c r="AP268" i="34"/>
  <c r="AQ268" i="34"/>
  <c r="AR268" i="34"/>
  <c r="AS268" i="34"/>
  <c r="AT268" i="34"/>
  <c r="AU268" i="34"/>
  <c r="AV268" i="34"/>
  <c r="AW268" i="34"/>
  <c r="AX268" i="34"/>
  <c r="AY268" i="34"/>
  <c r="AZ268" i="34"/>
  <c r="BA268" i="34"/>
  <c r="BB268" i="34"/>
  <c r="BC268" i="34"/>
  <c r="BD268" i="34"/>
  <c r="BE268" i="34"/>
  <c r="BF268" i="34"/>
  <c r="BG268" i="34"/>
  <c r="BH268" i="34"/>
  <c r="BI268" i="34"/>
  <c r="BJ268" i="34"/>
  <c r="E269" i="34"/>
  <c r="F269" i="34"/>
  <c r="G269" i="34"/>
  <c r="H269" i="34"/>
  <c r="I269" i="34"/>
  <c r="J269" i="34"/>
  <c r="K269" i="34"/>
  <c r="L269" i="34"/>
  <c r="M269" i="34"/>
  <c r="N269" i="34"/>
  <c r="O269" i="34"/>
  <c r="P269" i="34"/>
  <c r="Q269" i="34"/>
  <c r="R269" i="34"/>
  <c r="S269" i="34"/>
  <c r="T269" i="34"/>
  <c r="U269" i="34"/>
  <c r="V269" i="34"/>
  <c r="W269" i="34"/>
  <c r="X269" i="34"/>
  <c r="Y269" i="34"/>
  <c r="Z269" i="34"/>
  <c r="AA269" i="34"/>
  <c r="AB269" i="34"/>
  <c r="AC269" i="34"/>
  <c r="AD269" i="34"/>
  <c r="AE269" i="34"/>
  <c r="AF269" i="34"/>
  <c r="AG269" i="34"/>
  <c r="AH269" i="34"/>
  <c r="AI269" i="34"/>
  <c r="AJ269" i="34"/>
  <c r="AK269" i="34"/>
  <c r="AL269" i="34"/>
  <c r="AM269" i="34"/>
  <c r="AN269" i="34"/>
  <c r="AO269" i="34"/>
  <c r="AP269" i="34"/>
  <c r="AQ269" i="34"/>
  <c r="AR269" i="34"/>
  <c r="AS269" i="34"/>
  <c r="AT269" i="34"/>
  <c r="AU269" i="34"/>
  <c r="AV269" i="34"/>
  <c r="AW269" i="34"/>
  <c r="AX269" i="34"/>
  <c r="AY269" i="34"/>
  <c r="AZ269" i="34"/>
  <c r="BA269" i="34"/>
  <c r="BB269" i="34"/>
  <c r="BC269" i="34"/>
  <c r="BD269" i="34"/>
  <c r="BE269" i="34"/>
  <c r="BF269" i="34"/>
  <c r="BG269" i="34"/>
  <c r="BH269" i="34"/>
  <c r="BI269" i="34"/>
  <c r="BJ269" i="34"/>
  <c r="E270" i="34"/>
  <c r="F270" i="34"/>
  <c r="G270" i="34"/>
  <c r="H270" i="34"/>
  <c r="I270" i="34"/>
  <c r="J270" i="34"/>
  <c r="K270" i="34"/>
  <c r="L270" i="34"/>
  <c r="M270" i="34"/>
  <c r="N270" i="34"/>
  <c r="O270" i="34"/>
  <c r="P270" i="34"/>
  <c r="Q270" i="34"/>
  <c r="R270" i="34"/>
  <c r="S270" i="34"/>
  <c r="T270" i="34"/>
  <c r="U270" i="34"/>
  <c r="V270" i="34"/>
  <c r="W270" i="34"/>
  <c r="X270" i="34"/>
  <c r="Y270" i="34"/>
  <c r="Z270" i="34"/>
  <c r="AA270" i="34"/>
  <c r="AB270" i="34"/>
  <c r="AC270" i="34"/>
  <c r="AD270" i="34"/>
  <c r="AE270" i="34"/>
  <c r="AF270" i="34"/>
  <c r="AG270" i="34"/>
  <c r="AH270" i="34"/>
  <c r="AI270" i="34"/>
  <c r="AJ270" i="34"/>
  <c r="AK270" i="34"/>
  <c r="AL270" i="34"/>
  <c r="AM270" i="34"/>
  <c r="AN270" i="34"/>
  <c r="AO270" i="34"/>
  <c r="AP270" i="34"/>
  <c r="AQ270" i="34"/>
  <c r="AR270" i="34"/>
  <c r="AS270" i="34"/>
  <c r="AT270" i="34"/>
  <c r="AU270" i="34"/>
  <c r="AV270" i="34"/>
  <c r="AW270" i="34"/>
  <c r="AX270" i="34"/>
  <c r="AY270" i="34"/>
  <c r="AZ270" i="34"/>
  <c r="BA270" i="34"/>
  <c r="BB270" i="34"/>
  <c r="BC270" i="34"/>
  <c r="BD270" i="34"/>
  <c r="BE270" i="34"/>
  <c r="BF270" i="34"/>
  <c r="BG270" i="34"/>
  <c r="BH270" i="34"/>
  <c r="BI270" i="34"/>
  <c r="BJ270" i="34"/>
  <c r="D270" i="34"/>
  <c r="D269" i="34"/>
  <c r="D268" i="34"/>
  <c r="E258" i="34"/>
  <c r="F258" i="34"/>
  <c r="G258" i="34"/>
  <c r="H258" i="34"/>
  <c r="I258" i="34"/>
  <c r="J258" i="34"/>
  <c r="K258" i="34"/>
  <c r="L258" i="34"/>
  <c r="M258" i="34"/>
  <c r="N258" i="34"/>
  <c r="O258" i="34"/>
  <c r="P258" i="34"/>
  <c r="Q258" i="34"/>
  <c r="R258" i="34"/>
  <c r="S258" i="34"/>
  <c r="T258" i="34"/>
  <c r="U258" i="34"/>
  <c r="V258" i="34"/>
  <c r="W258" i="34"/>
  <c r="X258" i="34"/>
  <c r="Y258" i="34"/>
  <c r="Z258" i="34"/>
  <c r="AA258" i="34"/>
  <c r="AB258" i="34"/>
  <c r="AC258" i="34"/>
  <c r="AD258" i="34"/>
  <c r="AE258" i="34"/>
  <c r="AF258" i="34"/>
  <c r="AG258" i="34"/>
  <c r="AH258" i="34"/>
  <c r="AI258" i="34"/>
  <c r="AJ258" i="34"/>
  <c r="AK258" i="34"/>
  <c r="AL258" i="34"/>
  <c r="AM258" i="34"/>
  <c r="AN258" i="34"/>
  <c r="AO258" i="34"/>
  <c r="AP258" i="34"/>
  <c r="AQ258" i="34"/>
  <c r="AR258" i="34"/>
  <c r="AS258" i="34"/>
  <c r="AT258" i="34"/>
  <c r="AU258" i="34"/>
  <c r="AV258" i="34"/>
  <c r="AW258" i="34"/>
  <c r="AX258" i="34"/>
  <c r="AY258" i="34"/>
  <c r="AZ258" i="34"/>
  <c r="BA258" i="34"/>
  <c r="BB258" i="34"/>
  <c r="BC258" i="34"/>
  <c r="BD258" i="34"/>
  <c r="BE258" i="34"/>
  <c r="BF258" i="34"/>
  <c r="BG258" i="34"/>
  <c r="BH258" i="34"/>
  <c r="BI258" i="34"/>
  <c r="BJ258" i="34"/>
  <c r="E259" i="34"/>
  <c r="F259" i="34"/>
  <c r="G259" i="34"/>
  <c r="H259" i="34"/>
  <c r="I259" i="34"/>
  <c r="J259" i="34"/>
  <c r="K259" i="34"/>
  <c r="L259" i="34"/>
  <c r="M259" i="34"/>
  <c r="N259" i="34"/>
  <c r="O259" i="34"/>
  <c r="P259" i="34"/>
  <c r="Q259" i="34"/>
  <c r="R259" i="34"/>
  <c r="S259" i="34"/>
  <c r="T259" i="34"/>
  <c r="U259" i="34"/>
  <c r="V259" i="34"/>
  <c r="W259" i="34"/>
  <c r="X259" i="34"/>
  <c r="Y259" i="34"/>
  <c r="Z259" i="34"/>
  <c r="AA259" i="34"/>
  <c r="AB259" i="34"/>
  <c r="AC259" i="34"/>
  <c r="AD259" i="34"/>
  <c r="AE259" i="34"/>
  <c r="AF259" i="34"/>
  <c r="AG259" i="34"/>
  <c r="AH259" i="34"/>
  <c r="AI259" i="34"/>
  <c r="AJ259" i="34"/>
  <c r="AK259" i="34"/>
  <c r="AL259" i="34"/>
  <c r="AM259" i="34"/>
  <c r="AN259" i="34"/>
  <c r="AO259" i="34"/>
  <c r="AP259" i="34"/>
  <c r="AQ259" i="34"/>
  <c r="AR259" i="34"/>
  <c r="AS259" i="34"/>
  <c r="AT259" i="34"/>
  <c r="AU259" i="34"/>
  <c r="AV259" i="34"/>
  <c r="AW259" i="34"/>
  <c r="AX259" i="34"/>
  <c r="AY259" i="34"/>
  <c r="AZ259" i="34"/>
  <c r="BA259" i="34"/>
  <c r="BB259" i="34"/>
  <c r="BC259" i="34"/>
  <c r="BD259" i="34"/>
  <c r="BE259" i="34"/>
  <c r="BF259" i="34"/>
  <c r="BG259" i="34"/>
  <c r="BH259" i="34"/>
  <c r="BI259" i="34"/>
  <c r="BJ259" i="34"/>
  <c r="E260" i="34"/>
  <c r="F260" i="34"/>
  <c r="G260" i="34"/>
  <c r="H260" i="34"/>
  <c r="I260" i="34"/>
  <c r="J260" i="34"/>
  <c r="K260" i="34"/>
  <c r="L260" i="34"/>
  <c r="M260" i="34"/>
  <c r="N260" i="34"/>
  <c r="O260" i="34"/>
  <c r="P260" i="34"/>
  <c r="Q260" i="34"/>
  <c r="R260" i="34"/>
  <c r="S260" i="34"/>
  <c r="T260" i="34"/>
  <c r="U260" i="34"/>
  <c r="V260" i="34"/>
  <c r="W260" i="34"/>
  <c r="X260" i="34"/>
  <c r="Y260" i="34"/>
  <c r="Z260" i="34"/>
  <c r="AA260" i="34"/>
  <c r="AB260" i="34"/>
  <c r="AC260" i="34"/>
  <c r="AD260" i="34"/>
  <c r="AE260" i="34"/>
  <c r="AF260" i="34"/>
  <c r="AG260" i="34"/>
  <c r="AH260" i="34"/>
  <c r="AI260" i="34"/>
  <c r="AJ260" i="34"/>
  <c r="AK260" i="34"/>
  <c r="AL260" i="34"/>
  <c r="AM260" i="34"/>
  <c r="AN260" i="34"/>
  <c r="AO260" i="34"/>
  <c r="AP260" i="34"/>
  <c r="AQ260" i="34"/>
  <c r="AR260" i="34"/>
  <c r="AS260" i="34"/>
  <c r="AT260" i="34"/>
  <c r="AU260" i="34"/>
  <c r="AV260" i="34"/>
  <c r="AW260" i="34"/>
  <c r="AX260" i="34"/>
  <c r="AY260" i="34"/>
  <c r="AZ260" i="34"/>
  <c r="BA260" i="34"/>
  <c r="BB260" i="34"/>
  <c r="BC260" i="34"/>
  <c r="BD260" i="34"/>
  <c r="BE260" i="34"/>
  <c r="BF260" i="34"/>
  <c r="BG260" i="34"/>
  <c r="BH260" i="34"/>
  <c r="BI260" i="34"/>
  <c r="BJ260" i="34"/>
  <c r="D260" i="34"/>
  <c r="D259" i="34"/>
  <c r="D258" i="34"/>
  <c r="E265" i="34"/>
  <c r="F265" i="34"/>
  <c r="G265" i="34"/>
  <c r="H265" i="34"/>
  <c r="I265" i="34"/>
  <c r="J265" i="34"/>
  <c r="K265" i="34"/>
  <c r="L265" i="34"/>
  <c r="M265" i="34"/>
  <c r="N265" i="34"/>
  <c r="O265" i="34"/>
  <c r="P265" i="34"/>
  <c r="Q265" i="34"/>
  <c r="R265" i="34"/>
  <c r="S265" i="34"/>
  <c r="T265" i="34"/>
  <c r="U265" i="34"/>
  <c r="V265" i="34"/>
  <c r="W265" i="34"/>
  <c r="X265" i="34"/>
  <c r="Y265" i="34"/>
  <c r="Z265" i="34"/>
  <c r="AA265" i="34"/>
  <c r="AB265" i="34"/>
  <c r="AC265" i="34"/>
  <c r="AD265" i="34"/>
  <c r="AE265" i="34"/>
  <c r="AF265" i="34"/>
  <c r="AG265" i="34"/>
  <c r="AH265" i="34"/>
  <c r="AI265" i="34"/>
  <c r="AJ265" i="34"/>
  <c r="AK265" i="34"/>
  <c r="AL265" i="34"/>
  <c r="AM265" i="34"/>
  <c r="AN265" i="34"/>
  <c r="AO265" i="34"/>
  <c r="AP265" i="34"/>
  <c r="AQ265" i="34"/>
  <c r="AR265" i="34"/>
  <c r="AS265" i="34"/>
  <c r="AT265" i="34"/>
  <c r="AU265" i="34"/>
  <c r="AV265" i="34"/>
  <c r="AW265" i="34"/>
  <c r="AX265" i="34"/>
  <c r="AY265" i="34"/>
  <c r="AZ265" i="34"/>
  <c r="BA265" i="34"/>
  <c r="BB265" i="34"/>
  <c r="BC265" i="34"/>
  <c r="BD265" i="34"/>
  <c r="BE265" i="34"/>
  <c r="BF265" i="34"/>
  <c r="BG265" i="34"/>
  <c r="BH265" i="34"/>
  <c r="BI265" i="34"/>
  <c r="BJ265" i="34"/>
  <c r="D265" i="34"/>
  <c r="E61" i="28"/>
  <c r="G36" i="1" l="1"/>
  <c r="L65" i="28"/>
  <c r="L61" i="28"/>
  <c r="W61" i="28" s="1"/>
  <c r="L67" i="28"/>
  <c r="L66" i="28"/>
  <c r="L63" i="28"/>
  <c r="L64" i="28"/>
  <c r="AX272" i="34"/>
  <c r="G266" i="34"/>
  <c r="BC266" i="34"/>
  <c r="AM266" i="34"/>
  <c r="AE266" i="34"/>
  <c r="W266" i="34"/>
  <c r="O266" i="34"/>
  <c r="AM272" i="34"/>
  <c r="AD266" i="34"/>
  <c r="AF266" i="34"/>
  <c r="X266" i="34"/>
  <c r="H266" i="34"/>
  <c r="AT266" i="34"/>
  <c r="N266" i="34"/>
  <c r="BF266" i="34"/>
  <c r="AX266" i="34"/>
  <c r="AP266" i="34"/>
  <c r="AH266" i="34"/>
  <c r="Z266" i="34"/>
  <c r="R266" i="34"/>
  <c r="J266" i="34"/>
  <c r="BE266" i="34"/>
  <c r="AW266" i="34"/>
  <c r="AO266" i="34"/>
  <c r="AG266" i="34"/>
  <c r="Y266" i="34"/>
  <c r="Q266" i="34"/>
  <c r="I266" i="34"/>
  <c r="BD266" i="34"/>
  <c r="AV266" i="34"/>
  <c r="AN266" i="34"/>
  <c r="P266" i="34"/>
  <c r="AI272" i="34"/>
  <c r="AU266" i="34"/>
  <c r="N272" i="34"/>
  <c r="AY272" i="34"/>
  <c r="S272" i="34"/>
  <c r="R272" i="34"/>
  <c r="BC272" i="34"/>
  <c r="AU272" i="34"/>
  <c r="AE272" i="34"/>
  <c r="W272" i="34"/>
  <c r="O272" i="34"/>
  <c r="G272" i="34"/>
  <c r="BJ272" i="34"/>
  <c r="AT272" i="34"/>
  <c r="AD272" i="34"/>
  <c r="D266" i="34"/>
  <c r="BD272" i="34"/>
  <c r="AN272" i="34"/>
  <c r="X272" i="34"/>
  <c r="H272" i="34"/>
  <c r="BF272" i="34"/>
  <c r="AP272" i="34"/>
  <c r="Z272" i="34"/>
  <c r="J272" i="34"/>
  <c r="BH272" i="34"/>
  <c r="AZ272" i="34"/>
  <c r="BB272" i="34"/>
  <c r="AL272" i="34"/>
  <c r="V272" i="34"/>
  <c r="BG272" i="34"/>
  <c r="AQ272" i="34"/>
  <c r="AA272" i="34"/>
  <c r="K272" i="34"/>
  <c r="AR272" i="34"/>
  <c r="AJ272" i="34"/>
  <c r="AB272" i="34"/>
  <c r="T272" i="34"/>
  <c r="L272" i="34"/>
  <c r="BI266" i="34"/>
  <c r="BA266" i="34"/>
  <c r="AS266" i="34"/>
  <c r="AK266" i="34"/>
  <c r="AC266" i="34"/>
  <c r="U266" i="34"/>
  <c r="M266" i="34"/>
  <c r="E266" i="34"/>
  <c r="D272" i="34"/>
  <c r="AV272" i="34"/>
  <c r="AF272" i="34"/>
  <c r="P272" i="34"/>
  <c r="AH272" i="34"/>
  <c r="BJ266" i="34"/>
  <c r="BB266" i="34"/>
  <c r="AL266" i="34"/>
  <c r="V266" i="34"/>
  <c r="F266" i="34"/>
  <c r="F272" i="34"/>
  <c r="BH266" i="34"/>
  <c r="AZ266" i="34"/>
  <c r="AR266" i="34"/>
  <c r="AJ266" i="34"/>
  <c r="AB266" i="34"/>
  <c r="T266" i="34"/>
  <c r="L266" i="34"/>
  <c r="BG266" i="34"/>
  <c r="AY266" i="34"/>
  <c r="AQ266" i="34"/>
  <c r="AI266" i="34"/>
  <c r="AA266" i="34"/>
  <c r="S266" i="34"/>
  <c r="K266" i="34"/>
  <c r="BE272" i="34"/>
  <c r="AW272" i="34"/>
  <c r="AO272" i="34"/>
  <c r="AG272" i="34"/>
  <c r="Y272" i="34"/>
  <c r="Q272" i="34"/>
  <c r="I272" i="34"/>
  <c r="BI272" i="34"/>
  <c r="BA272" i="34"/>
  <c r="AS272" i="34"/>
  <c r="AK272" i="34"/>
  <c r="AC272" i="34"/>
  <c r="U272" i="34"/>
  <c r="M272" i="34"/>
  <c r="E272" i="34"/>
  <c r="H60" i="1"/>
  <c r="O32" i="28"/>
  <c r="O31" i="28"/>
  <c r="O20" i="28"/>
  <c r="O19" i="28"/>
  <c r="O18" i="28"/>
  <c r="G2" i="29"/>
  <c r="H2" i="29"/>
  <c r="G3" i="29"/>
  <c r="H3" i="29"/>
  <c r="G4" i="29"/>
  <c r="H4" i="29"/>
  <c r="G5" i="29"/>
  <c r="H5" i="29"/>
  <c r="G6" i="29"/>
  <c r="H6" i="29"/>
  <c r="G7" i="29"/>
  <c r="H7" i="29"/>
  <c r="G8" i="29"/>
  <c r="H8" i="29"/>
  <c r="G9" i="29"/>
  <c r="H9" i="29"/>
  <c r="G10" i="29"/>
  <c r="H10" i="29"/>
  <c r="G11" i="29"/>
  <c r="H11" i="29"/>
  <c r="G12" i="29"/>
  <c r="H12" i="29"/>
  <c r="G13" i="29"/>
  <c r="H13" i="29"/>
  <c r="G14" i="29"/>
  <c r="H14" i="29"/>
  <c r="G15" i="29"/>
  <c r="H15" i="29"/>
  <c r="G16" i="29"/>
  <c r="H16" i="29"/>
  <c r="G17" i="29"/>
  <c r="H17" i="29"/>
  <c r="G18" i="29"/>
  <c r="H18" i="29"/>
  <c r="G19" i="29"/>
  <c r="H19" i="29"/>
  <c r="G20" i="29"/>
  <c r="H20" i="29"/>
  <c r="G21" i="29"/>
  <c r="H21" i="29"/>
  <c r="G22" i="29"/>
  <c r="H22" i="29"/>
  <c r="G23" i="29"/>
  <c r="H23" i="29"/>
  <c r="G24" i="29"/>
  <c r="H24" i="29"/>
  <c r="G25" i="29"/>
  <c r="H25" i="29"/>
  <c r="G26" i="29"/>
  <c r="H26" i="29"/>
  <c r="G27" i="29"/>
  <c r="H27" i="29"/>
  <c r="G28" i="29"/>
  <c r="H28" i="29"/>
  <c r="G29" i="29"/>
  <c r="H29" i="29"/>
  <c r="G30" i="29"/>
  <c r="H30" i="29"/>
  <c r="G31" i="29"/>
  <c r="H31" i="29"/>
  <c r="G32" i="29"/>
  <c r="H32" i="29"/>
  <c r="G33" i="29"/>
  <c r="H33" i="29"/>
  <c r="G34" i="29"/>
  <c r="H34" i="29"/>
  <c r="G35" i="29"/>
  <c r="H35" i="29"/>
  <c r="G36" i="29"/>
  <c r="H36" i="29"/>
  <c r="G37" i="29"/>
  <c r="H37" i="29"/>
  <c r="G38" i="29"/>
  <c r="H38" i="29"/>
  <c r="G39" i="29"/>
  <c r="H39" i="29"/>
  <c r="G40" i="29"/>
  <c r="H40" i="29"/>
  <c r="G41" i="29"/>
  <c r="H41" i="29"/>
  <c r="G42" i="29"/>
  <c r="H42" i="29"/>
  <c r="G43" i="29"/>
  <c r="H43" i="29"/>
  <c r="G44" i="29"/>
  <c r="H44" i="29"/>
  <c r="G45" i="29"/>
  <c r="H45" i="29"/>
  <c r="G46" i="29"/>
  <c r="H46" i="29"/>
  <c r="G47" i="29"/>
  <c r="H47" i="29"/>
  <c r="G48" i="29"/>
  <c r="H48" i="29"/>
  <c r="G49" i="29"/>
  <c r="H49" i="29"/>
  <c r="G50" i="29"/>
  <c r="H50" i="29"/>
  <c r="G51" i="29"/>
  <c r="H51" i="29"/>
  <c r="G52" i="29"/>
  <c r="H52" i="29"/>
  <c r="G53" i="29"/>
  <c r="H53" i="29"/>
  <c r="G54" i="29"/>
  <c r="H54" i="29"/>
  <c r="G55" i="29"/>
  <c r="H55" i="29"/>
  <c r="G56" i="29"/>
  <c r="H56" i="29"/>
  <c r="G57" i="29"/>
  <c r="H57" i="29"/>
  <c r="G58" i="29"/>
  <c r="H58" i="29"/>
  <c r="G59" i="29"/>
  <c r="H59" i="29"/>
  <c r="H1" i="29"/>
  <c r="G1" i="29"/>
  <c r="E59" i="28"/>
  <c r="E31" i="28"/>
  <c r="A34" i="28"/>
  <c r="V34" i="28" s="1"/>
  <c r="B34" i="28"/>
  <c r="C34" i="28"/>
  <c r="E34" i="28"/>
  <c r="E33" i="28"/>
  <c r="C33" i="28"/>
  <c r="B33" i="28"/>
  <c r="A33" i="28"/>
  <c r="V33" i="28" s="1"/>
  <c r="A58" i="28"/>
  <c r="V58" i="28" s="1"/>
  <c r="B58" i="28"/>
  <c r="C58" i="28"/>
  <c r="E58" i="28"/>
  <c r="E57" i="28"/>
  <c r="C57" i="28"/>
  <c r="B57" i="28"/>
  <c r="A57" i="28"/>
  <c r="V57" i="28" s="1"/>
  <c r="H22" i="1"/>
  <c r="D3" i="1"/>
  <c r="H59" i="1"/>
  <c r="A36" i="28"/>
  <c r="V36" i="28" s="1"/>
  <c r="A37" i="28"/>
  <c r="V37" i="28" s="1"/>
  <c r="B59" i="28"/>
  <c r="A59" i="28"/>
  <c r="V59" i="28" s="1"/>
  <c r="C59" i="28"/>
  <c r="E54" i="28"/>
  <c r="E55" i="28"/>
  <c r="E56" i="28"/>
  <c r="A54" i="28"/>
  <c r="V54" i="28" s="1"/>
  <c r="B54" i="28"/>
  <c r="C54" i="28"/>
  <c r="A55" i="28"/>
  <c r="V55" i="28" s="1"/>
  <c r="B55" i="28"/>
  <c r="C55" i="28"/>
  <c r="A56" i="28"/>
  <c r="V56" i="28" s="1"/>
  <c r="B56" i="28"/>
  <c r="C56" i="28"/>
  <c r="E37" i="28"/>
  <c r="B37" i="28"/>
  <c r="C37" i="28"/>
  <c r="E18" i="28"/>
  <c r="C2" i="28"/>
  <c r="A8" i="28"/>
  <c r="V8" i="28" s="1"/>
  <c r="B8" i="28"/>
  <c r="C8" i="28"/>
  <c r="E8" i="28"/>
  <c r="A9" i="28"/>
  <c r="V9" i="28" s="1"/>
  <c r="B9" i="28"/>
  <c r="C9" i="28"/>
  <c r="E9" i="28"/>
  <c r="L10" i="28" s="1"/>
  <c r="G10" i="1"/>
  <c r="H4" i="30"/>
  <c r="F4" i="30"/>
  <c r="E50" i="28"/>
  <c r="E43" i="28"/>
  <c r="G46" i="1"/>
  <c r="E35" i="28"/>
  <c r="G31" i="1"/>
  <c r="B4" i="30"/>
  <c r="B68" i="28"/>
  <c r="B60" i="28"/>
  <c r="B53" i="28"/>
  <c r="B52" i="28"/>
  <c r="B51" i="28"/>
  <c r="B50" i="28"/>
  <c r="B49" i="28"/>
  <c r="B48" i="28"/>
  <c r="B47" i="28"/>
  <c r="B46" i="28"/>
  <c r="B43" i="28"/>
  <c r="B42" i="28"/>
  <c r="B41" i="28"/>
  <c r="B40" i="28"/>
  <c r="B39" i="28"/>
  <c r="B38" i="28"/>
  <c r="B36" i="28"/>
  <c r="B35" i="28"/>
  <c r="B32" i="28"/>
  <c r="B31" i="28"/>
  <c r="B30" i="28"/>
  <c r="B29" i="28"/>
  <c r="B28" i="28"/>
  <c r="B27" i="28"/>
  <c r="B26" i="28"/>
  <c r="B25" i="28"/>
  <c r="B24" i="28"/>
  <c r="B23" i="28"/>
  <c r="B22" i="28"/>
  <c r="B21" i="28"/>
  <c r="B20" i="28"/>
  <c r="B19" i="28"/>
  <c r="B18" i="28"/>
  <c r="B17" i="28"/>
  <c r="B16" i="28"/>
  <c r="B7" i="28"/>
  <c r="B6" i="28"/>
  <c r="G42" i="1"/>
  <c r="G41" i="1"/>
  <c r="G25" i="1"/>
  <c r="G24" i="1"/>
  <c r="G8" i="1"/>
  <c r="G7" i="1"/>
  <c r="G70" i="1"/>
  <c r="E60" i="28"/>
  <c r="C60" i="28"/>
  <c r="A60" i="28"/>
  <c r="V60" i="28" s="1"/>
  <c r="C68" i="28"/>
  <c r="A47" i="28"/>
  <c r="V47" i="28" s="1"/>
  <c r="A48" i="28"/>
  <c r="V48" i="28" s="1"/>
  <c r="A49" i="28"/>
  <c r="V49" i="28" s="1"/>
  <c r="A50" i="28"/>
  <c r="V50" i="28" s="1"/>
  <c r="A51" i="28"/>
  <c r="V51" i="28" s="1"/>
  <c r="A52" i="28"/>
  <c r="V52" i="28" s="1"/>
  <c r="A53" i="28"/>
  <c r="V53" i="28" s="1"/>
  <c r="A38" i="28"/>
  <c r="V38" i="28" s="1"/>
  <c r="A39" i="28"/>
  <c r="V39" i="28" s="1"/>
  <c r="A40" i="28"/>
  <c r="V40" i="28" s="1"/>
  <c r="A41" i="28"/>
  <c r="V41" i="28" s="1"/>
  <c r="A42" i="28"/>
  <c r="V42" i="28" s="1"/>
  <c r="A43" i="28"/>
  <c r="V43" i="28" s="1"/>
  <c r="A46" i="28"/>
  <c r="V46" i="28" s="1"/>
  <c r="A35" i="28"/>
  <c r="V35" i="28" s="1"/>
  <c r="A27" i="28"/>
  <c r="V27" i="28" s="1"/>
  <c r="A28" i="28"/>
  <c r="V28" i="28" s="1"/>
  <c r="A29" i="28"/>
  <c r="V29" i="28" s="1"/>
  <c r="A30" i="28"/>
  <c r="V30" i="28" s="1"/>
  <c r="A31" i="28"/>
  <c r="V31" i="28" s="1"/>
  <c r="A32" i="28"/>
  <c r="V32" i="28" s="1"/>
  <c r="A23" i="28"/>
  <c r="V23" i="28" s="1"/>
  <c r="A24" i="28"/>
  <c r="V24" i="28" s="1"/>
  <c r="A25" i="28"/>
  <c r="V25" i="28" s="1"/>
  <c r="A26" i="28"/>
  <c r="V26" i="28" s="1"/>
  <c r="A22" i="28"/>
  <c r="V22" i="28" s="1"/>
  <c r="A21" i="28"/>
  <c r="V21" i="28" s="1"/>
  <c r="A6" i="28"/>
  <c r="V6" i="28" s="1"/>
  <c r="A7" i="28"/>
  <c r="V7" i="28" s="1"/>
  <c r="A16" i="28"/>
  <c r="V16" i="28" s="1"/>
  <c r="A17" i="28"/>
  <c r="V17" i="28" s="1"/>
  <c r="A18" i="28"/>
  <c r="V18" i="28" s="1"/>
  <c r="A19" i="28"/>
  <c r="V19" i="28" s="1"/>
  <c r="A20" i="28"/>
  <c r="V20" i="28" s="1"/>
  <c r="V5" i="28"/>
  <c r="E53" i="28"/>
  <c r="C52" i="28"/>
  <c r="C53" i="28"/>
  <c r="C51" i="28"/>
  <c r="C48" i="28"/>
  <c r="G82" i="1"/>
  <c r="G49" i="1"/>
  <c r="C6" i="28"/>
  <c r="C7" i="28"/>
  <c r="C16" i="28"/>
  <c r="C17" i="28"/>
  <c r="C18" i="28"/>
  <c r="C19" i="28"/>
  <c r="C20" i="28"/>
  <c r="C21" i="28"/>
  <c r="C22" i="28"/>
  <c r="C23" i="28"/>
  <c r="C24" i="28"/>
  <c r="C25" i="28"/>
  <c r="C26" i="28"/>
  <c r="C27" i="28"/>
  <c r="C28" i="28"/>
  <c r="C29" i="28"/>
  <c r="C30" i="28"/>
  <c r="C31" i="28"/>
  <c r="C32" i="28"/>
  <c r="C35" i="28"/>
  <c r="C36" i="28"/>
  <c r="C38" i="28"/>
  <c r="C39" i="28"/>
  <c r="C40" i="28"/>
  <c r="C41" i="28"/>
  <c r="C42" i="28"/>
  <c r="C43" i="28"/>
  <c r="C46" i="28"/>
  <c r="C47" i="28"/>
  <c r="C49" i="28"/>
  <c r="C50" i="28"/>
  <c r="G32" i="1"/>
  <c r="G28" i="1"/>
  <c r="G48" i="1"/>
  <c r="G29" i="1"/>
  <c r="E68" i="28"/>
  <c r="E51" i="28"/>
  <c r="E49" i="28"/>
  <c r="E48" i="28"/>
  <c r="E46" i="28"/>
  <c r="E42" i="28"/>
  <c r="E40" i="28"/>
  <c r="E38" i="28"/>
  <c r="E36" i="28"/>
  <c r="E32" i="28"/>
  <c r="E28" i="28"/>
  <c r="E25" i="28"/>
  <c r="E24" i="28"/>
  <c r="E23" i="28"/>
  <c r="E22" i="28"/>
  <c r="E21" i="28"/>
  <c r="E6" i="28"/>
  <c r="E7" i="28"/>
  <c r="E16" i="28"/>
  <c r="E17" i="28"/>
  <c r="E19" i="28"/>
  <c r="E20" i="28"/>
  <c r="E5" i="28"/>
  <c r="G55" i="1"/>
  <c r="G27" i="1"/>
  <c r="G19" i="1"/>
  <c r="E2" i="28"/>
  <c r="G57" i="1"/>
  <c r="E47" i="28"/>
  <c r="E39" i="28"/>
  <c r="G45" i="1"/>
  <c r="E27" i="28"/>
  <c r="G30" i="1"/>
  <c r="E26" i="28"/>
  <c r="G33" i="1"/>
  <c r="E29" i="28"/>
  <c r="H35" i="1"/>
  <c r="E52" i="28"/>
  <c r="G47" i="1"/>
  <c r="E41" i="28"/>
  <c r="H52" i="1"/>
  <c r="W66" i="28" l="1"/>
  <c r="H67" i="28"/>
  <c r="Q67" i="28" s="1"/>
  <c r="F67" i="28"/>
  <c r="W67" i="28"/>
  <c r="F65" i="28"/>
  <c r="W65" i="28"/>
  <c r="F66" i="28"/>
  <c r="W64" i="28"/>
  <c r="F64" i="28"/>
  <c r="W63" i="28"/>
  <c r="F63" i="28"/>
  <c r="F11" i="28"/>
  <c r="L4" i="28"/>
  <c r="W10" i="28"/>
  <c r="AX274" i="34"/>
  <c r="L23" i="28"/>
  <c r="L17" i="28"/>
  <c r="L24" i="28"/>
  <c r="F24" i="28" s="1"/>
  <c r="L46" i="28"/>
  <c r="L53" i="28"/>
  <c r="W53" i="28" s="1"/>
  <c r="L50" i="28"/>
  <c r="F50" i="28" s="1"/>
  <c r="L57" i="28"/>
  <c r="W57" i="28" s="1"/>
  <c r="L19" i="28"/>
  <c r="L25" i="28"/>
  <c r="F25" i="28" s="1"/>
  <c r="L48" i="28"/>
  <c r="F48" i="28" s="1"/>
  <c r="L60" i="28"/>
  <c r="L8" i="28"/>
  <c r="F8" i="28" s="1"/>
  <c r="L42" i="28"/>
  <c r="L28" i="28"/>
  <c r="F28" i="28" s="1"/>
  <c r="L37" i="28"/>
  <c r="W37" i="28" s="1"/>
  <c r="L33" i="28"/>
  <c r="W33" i="28" s="1"/>
  <c r="L29" i="28"/>
  <c r="F29" i="28" s="1"/>
  <c r="L41" i="28"/>
  <c r="F41" i="28" s="1"/>
  <c r="L32" i="28"/>
  <c r="W32" i="28" s="1"/>
  <c r="L51" i="28"/>
  <c r="F51" i="28" s="1"/>
  <c r="L58" i="28"/>
  <c r="W58" i="28" s="1"/>
  <c r="L31" i="28"/>
  <c r="W31" i="28" s="1"/>
  <c r="L49" i="28"/>
  <c r="F49" i="28" s="1"/>
  <c r="L27" i="28"/>
  <c r="F27" i="28" s="1"/>
  <c r="L6" i="28"/>
  <c r="F6" i="28" s="1"/>
  <c r="L36" i="28"/>
  <c r="L68" i="28"/>
  <c r="W68" i="28" s="1"/>
  <c r="L30" i="28"/>
  <c r="W30" i="28" s="1"/>
  <c r="L56" i="28"/>
  <c r="W56" i="28" s="1"/>
  <c r="L59" i="28"/>
  <c r="W59" i="28" s="1"/>
  <c r="L26" i="28"/>
  <c r="F26" i="28" s="1"/>
  <c r="L52" i="28"/>
  <c r="W52" i="28" s="1"/>
  <c r="L39" i="28"/>
  <c r="L5" i="28"/>
  <c r="L21" i="28"/>
  <c r="F21" i="28" s="1"/>
  <c r="L38" i="28"/>
  <c r="L35" i="28"/>
  <c r="L9" i="28"/>
  <c r="F9" i="28" s="1"/>
  <c r="L55" i="28"/>
  <c r="W55" i="28" s="1"/>
  <c r="L34" i="28"/>
  <c r="W34" i="28" s="1"/>
  <c r="L47" i="28"/>
  <c r="L20" i="28"/>
  <c r="L22" i="28"/>
  <c r="F22" i="28" s="1"/>
  <c r="L40" i="28"/>
  <c r="L54" i="28"/>
  <c r="W54" i="28" s="1"/>
  <c r="L43" i="28"/>
  <c r="L18" i="28"/>
  <c r="W18" i="28" s="1"/>
  <c r="G274" i="34"/>
  <c r="AE274" i="34"/>
  <c r="W62" i="28"/>
  <c r="W274" i="34"/>
  <c r="BC274" i="34"/>
  <c r="AM274" i="34"/>
  <c r="O274" i="34"/>
  <c r="BH274" i="34"/>
  <c r="D274" i="34"/>
  <c r="AF274" i="34"/>
  <c r="AW274" i="34"/>
  <c r="AB274" i="34"/>
  <c r="AL274" i="34"/>
  <c r="AP274" i="34"/>
  <c r="AD274" i="34"/>
  <c r="Z274" i="34"/>
  <c r="X274" i="34"/>
  <c r="AG274" i="34"/>
  <c r="K274" i="34"/>
  <c r="T274" i="34"/>
  <c r="V274" i="34"/>
  <c r="I274" i="34"/>
  <c r="S274" i="34"/>
  <c r="BF274" i="34"/>
  <c r="H274" i="34"/>
  <c r="AT274" i="34"/>
  <c r="BD274" i="34"/>
  <c r="N274" i="34"/>
  <c r="BE274" i="34"/>
  <c r="AV274" i="34"/>
  <c r="J274" i="34"/>
  <c r="Q274" i="34"/>
  <c r="Y274" i="34"/>
  <c r="AH274" i="34"/>
  <c r="R274" i="34"/>
  <c r="AO274" i="34"/>
  <c r="P274" i="34"/>
  <c r="AN274" i="34"/>
  <c r="AY274" i="34"/>
  <c r="F274" i="34"/>
  <c r="AU274" i="34"/>
  <c r="AI274" i="34"/>
  <c r="BG274" i="34"/>
  <c r="L274" i="34"/>
  <c r="AA274" i="34"/>
  <c r="AR274" i="34"/>
  <c r="BJ274" i="34"/>
  <c r="AQ274" i="34"/>
  <c r="AZ274" i="34"/>
  <c r="U274" i="34"/>
  <c r="AC274" i="34"/>
  <c r="AK274" i="34"/>
  <c r="AS274" i="34"/>
  <c r="BA274" i="34"/>
  <c r="BI274" i="34"/>
  <c r="E274" i="34"/>
  <c r="AJ274" i="34"/>
  <c r="BB274" i="34"/>
  <c r="M274" i="34"/>
  <c r="H36" i="1"/>
  <c r="O46" i="28"/>
  <c r="L16" i="28"/>
  <c r="F16" i="28" s="1"/>
  <c r="L7" i="28"/>
  <c r="W17" i="28" l="1"/>
  <c r="F17" i="28"/>
  <c r="Q38" i="28"/>
  <c r="G38" i="28" s="1"/>
  <c r="W16" i="28"/>
  <c r="F68" i="28"/>
  <c r="W47" i="28"/>
  <c r="F52" i="28"/>
  <c r="G52" i="28"/>
  <c r="Q52" i="28" s="1"/>
  <c r="W46" i="28"/>
  <c r="G53" i="28"/>
  <c r="Q53" i="28" s="1"/>
  <c r="F53" i="28"/>
  <c r="F17" i="30"/>
  <c r="F43" i="28"/>
  <c r="W42" i="28"/>
  <c r="F42" i="28"/>
  <c r="W40" i="28"/>
  <c r="F40" i="28"/>
  <c r="W39" i="28"/>
  <c r="F39" i="28"/>
  <c r="W38" i="28"/>
  <c r="G46" i="28"/>
  <c r="Q46" i="28" s="1"/>
  <c r="F46" i="28"/>
  <c r="W36" i="28"/>
  <c r="F36" i="28"/>
  <c r="W35" i="28"/>
  <c r="F38" i="28"/>
  <c r="F35" i="28"/>
  <c r="F23" i="28"/>
  <c r="F31" i="28"/>
  <c r="G31" i="28"/>
  <c r="Q31" i="28" s="1"/>
  <c r="F32" i="28"/>
  <c r="G32" i="28"/>
  <c r="F20" i="28"/>
  <c r="G20" i="28"/>
  <c r="Q20" i="28" s="1"/>
  <c r="F7" i="28"/>
  <c r="F5" i="28"/>
  <c r="F9" i="30"/>
  <c r="H9" i="30" s="1"/>
  <c r="F7" i="30"/>
  <c r="W27" i="28"/>
  <c r="F11" i="30"/>
  <c r="H11" i="30" s="1"/>
  <c r="W23" i="28"/>
  <c r="F20" i="30"/>
  <c r="W29" i="28"/>
  <c r="F10" i="30"/>
  <c r="H10" i="30" s="1"/>
  <c r="W28" i="28"/>
  <c r="W22" i="28"/>
  <c r="W48" i="28"/>
  <c r="W26" i="28"/>
  <c r="W51" i="28"/>
  <c r="W21" i="28"/>
  <c r="W49" i="28"/>
  <c r="W41" i="28"/>
  <c r="W25" i="28"/>
  <c r="W6" i="28"/>
  <c r="W8" i="28"/>
  <c r="D1" i="28"/>
  <c r="F14" i="30"/>
  <c r="F8" i="30"/>
  <c r="W19" i="28"/>
  <c r="W43" i="28"/>
  <c r="W20" i="28"/>
  <c r="W9" i="28"/>
  <c r="W5" i="28"/>
  <c r="W7" i="28"/>
  <c r="W60" i="28"/>
  <c r="W24" i="28"/>
  <c r="W50" i="28"/>
  <c r="Q32" i="28" l="1"/>
  <c r="L95" i="28"/>
  <c r="F12" i="30"/>
  <c r="F15" i="30" s="1"/>
  <c r="F18" i="30" s="1"/>
  <c r="C22" i="30" s="1"/>
  <c r="H7" i="30"/>
  <c r="H12" i="30" s="1"/>
  <c r="J95" i="28"/>
  <c r="F21" i="30" l="1"/>
  <c r="C21" i="30"/>
</calcChain>
</file>

<file path=xl/sharedStrings.xml><?xml version="1.0" encoding="utf-8"?>
<sst xmlns="http://schemas.openxmlformats.org/spreadsheetml/2006/main" count="1164" uniqueCount="476">
  <si>
    <t xml:space="preserve">Unit Number:      </t>
  </si>
  <si>
    <t>Line #</t>
  </si>
  <si>
    <t>Description of Requested Amount from Audited Financial Statements</t>
  </si>
  <si>
    <t>Error Messages</t>
  </si>
  <si>
    <t>Notes</t>
  </si>
  <si>
    <t>Notes to the Financial Statements -Fund Balance Note</t>
  </si>
  <si>
    <t>Upload Amounts</t>
  </si>
  <si>
    <t xml:space="preserve"> </t>
  </si>
  <si>
    <t xml:space="preserve">Fiscal Year </t>
  </si>
  <si>
    <t>Water Sewer Dashboard</t>
  </si>
  <si>
    <t>NC County and Municipal Financial Information</t>
  </si>
  <si>
    <t xml:space="preserve">                                                            FINISHED</t>
  </si>
  <si>
    <t>Description</t>
  </si>
  <si>
    <t>Account #</t>
  </si>
  <si>
    <t>Fiscal Year Reviewer Corrections</t>
  </si>
  <si>
    <t>Fiscal Year Unit Input</t>
  </si>
  <si>
    <r>
      <t xml:space="preserve">Instructions:  See Previous Excel tab - </t>
    </r>
    <r>
      <rPr>
        <sz val="14"/>
        <color indexed="8"/>
        <rFont val="Century Schoolbook"/>
        <family val="1"/>
      </rPr>
      <t>Please enter current year audited data in column F</t>
    </r>
  </si>
  <si>
    <t xml:space="preserve">                    FINISHED</t>
  </si>
  <si>
    <t>IMPORT</t>
  </si>
  <si>
    <t>Errors</t>
  </si>
  <si>
    <t>Yes</t>
  </si>
  <si>
    <t>No</t>
  </si>
  <si>
    <t>Review Summary</t>
  </si>
  <si>
    <t>Error Detection</t>
  </si>
  <si>
    <t>Review Summary - FBA</t>
  </si>
  <si>
    <t>General Info used to evaluate health of unit</t>
  </si>
  <si>
    <t>Fiduciary Funds</t>
  </si>
  <si>
    <t>Calculation</t>
  </si>
  <si>
    <t>Total</t>
  </si>
  <si>
    <t>Without Including Restricted Cash</t>
  </si>
  <si>
    <t>Fund Balance Available for Appropriation - G.S. §159-8(a)</t>
  </si>
  <si>
    <t>Unrestricted Cash and Investments ………………………………..…………………..</t>
  </si>
  <si>
    <t>Restricted cash and investments (This would normally include Powell Bill, Bond Proceeds, consolidated funds such as capital reserve funds or tax revaluation funds)</t>
  </si>
  <si>
    <t>Encumbrances at June 30 (listed in the notes)……………………………...…………………………</t>
  </si>
  <si>
    <t>Unavailable or Unearned Revenues Arising from Cash Receipts ……………………………</t>
  </si>
  <si>
    <t>ü</t>
  </si>
  <si>
    <t>Fund Balance Available for Appropriation ……………………………………………………….</t>
  </si>
  <si>
    <t>Total Fund Balance (From Audited Financial Statements) ……………………………………..………………….</t>
  </si>
  <si>
    <t>Total Restricted by State Statue………………………………………….…………………………………………..</t>
  </si>
  <si>
    <t>Restricted by State Statute Presented on Financial Statements</t>
  </si>
  <si>
    <t>Less</t>
  </si>
  <si>
    <t>Non Spendable -  Inventory, Prepaids, or Other ……………………………………………...…………………..</t>
  </si>
  <si>
    <t>Restricted - Stabilization by State Statute (LGC calculation) …………………….………………..</t>
  </si>
  <si>
    <t>Restricted - Stabilization by State Statute (From Audited Financial Statements) ……………………….…………….…………………………</t>
  </si>
  <si>
    <t>Gov - Net Investment in Capital Assets</t>
  </si>
  <si>
    <t>Gov - Restricted Net Position</t>
  </si>
  <si>
    <t>Gov - Unrestricted Net Position</t>
  </si>
  <si>
    <t>Gov - Any Adj. to Beginning Net Position</t>
  </si>
  <si>
    <t>How Data is used</t>
  </si>
  <si>
    <t>Statutory Calculation of Fund Balance Available for Appropriation At June 30 for the General Fund
Restricted - Stabilization by State Statute</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</si>
  <si>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</si>
  <si>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</si>
  <si>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</si>
  <si>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</si>
  <si>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</si>
  <si>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</si>
  <si>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</si>
  <si>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Electric - Select Current Liabilities</t>
  </si>
  <si>
    <t>Electric - Unearned Revenues included in Select Current Liabilities</t>
  </si>
  <si>
    <t>New Questions  -  Please read and answer if applicable</t>
  </si>
  <si>
    <t>LGC USE</t>
  </si>
  <si>
    <t>Government Wide Statements - Net Position Statement - Governmental Activities Column</t>
  </si>
  <si>
    <t>Statement</t>
  </si>
  <si>
    <t>Net Position-Governmental Activities</t>
  </si>
  <si>
    <r>
      <t xml:space="preserve"> </t>
    </r>
    <r>
      <rPr>
        <u/>
        <sz val="11"/>
        <color indexed="8"/>
        <rFont val="Calibri"/>
        <family val="2"/>
      </rPr>
      <t>All restricted Cash and investments</t>
    </r>
  </si>
  <si>
    <t>Total Assets and deferred outflows</t>
  </si>
  <si>
    <t>Total Liabilities and total deferred inflows</t>
  </si>
  <si>
    <t xml:space="preserve"> Total Net investment in capital assets</t>
  </si>
  <si>
    <t xml:space="preserve"> Total Net Position, Restricted</t>
  </si>
  <si>
    <t>Total Net Position, Unrestricted</t>
  </si>
  <si>
    <t>Government Wide Statements-Net Position-Business Activities Column</t>
  </si>
  <si>
    <r>
      <rPr>
        <u/>
        <sz val="11"/>
        <color indexed="8"/>
        <rFont val="Calibri"/>
        <family val="2"/>
      </rPr>
      <t>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and cash held by a third party. </t>
    </r>
  </si>
  <si>
    <t>All restricted Cash and investments</t>
  </si>
  <si>
    <t>Net Position-Business Activities</t>
  </si>
  <si>
    <t>Government Wide Statements - Statement of Activities  - Governmental Activities Column</t>
  </si>
  <si>
    <t>Total Expenses</t>
  </si>
  <si>
    <t xml:space="preserve">Charges for services </t>
  </si>
  <si>
    <t>Operating grants and contributions</t>
  </si>
  <si>
    <t>Capital grants and contributions</t>
  </si>
  <si>
    <t>Statement of Activities - Governmental</t>
  </si>
  <si>
    <r>
      <t>Total Transfers in</t>
    </r>
    <r>
      <rPr>
        <sz val="11"/>
        <color theme="1"/>
        <rFont val="Calibri"/>
        <family val="2"/>
        <scheme val="minor"/>
      </rPr>
      <t xml:space="preserve">    </t>
    </r>
    <r>
      <rPr>
        <sz val="11"/>
        <color indexed="60"/>
        <rFont val="Calibri"/>
        <family val="2"/>
      </rPr>
      <t>(Preference is that transfers-in  are not netted against transfers-out)</t>
    </r>
  </si>
  <si>
    <r>
      <t>Total Transfers out</t>
    </r>
    <r>
      <rPr>
        <sz val="11"/>
        <color theme="1"/>
        <rFont val="Calibri"/>
        <family val="2"/>
        <scheme val="minor"/>
      </rPr>
      <t xml:space="preserve">    </t>
    </r>
    <r>
      <rPr>
        <sz val="11"/>
        <color indexed="60"/>
        <rFont val="Calibri"/>
        <family val="2"/>
      </rPr>
      <t>(Preference is that transfers-in  are not netted against transfers-out)</t>
    </r>
  </si>
  <si>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</si>
  <si>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</si>
  <si>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</si>
  <si>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</si>
  <si>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</si>
  <si>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</si>
  <si>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r>
      <rPr>
        <u/>
        <sz val="11"/>
        <rFont val="Calibri"/>
        <family val="2"/>
      </rPr>
      <t>Total Proceeds from all long-term debt issuances</t>
    </r>
    <r>
      <rPr>
        <sz val="11"/>
        <rFont val="Calibri"/>
        <family val="2"/>
      </rPr>
      <t xml:space="preserve"> 
</t>
    </r>
    <r>
      <rPr>
        <b/>
        <sz val="11"/>
        <rFont val="Calibri"/>
        <family val="2"/>
      </rPr>
      <t xml:space="preserve">Exclude </t>
    </r>
    <r>
      <rPr>
        <sz val="11"/>
        <rFont val="Calibri"/>
        <family val="2"/>
      </rPr>
      <t>proceeds from refundings</t>
    </r>
  </si>
  <si>
    <r>
      <rPr>
        <u/>
        <sz val="11"/>
        <color indexed="8"/>
        <rFont val="Calibri"/>
        <family val="2"/>
      </rPr>
      <t>Change in fund balance</t>
    </r>
    <r>
      <rPr>
        <sz val="11"/>
        <color theme="1"/>
        <rFont val="Calibri"/>
        <family val="2"/>
        <scheme val="minor"/>
      </rPr>
      <t xml:space="preserve"> - </t>
    </r>
    <r>
      <rPr>
        <sz val="11"/>
        <color indexed="60"/>
        <rFont val="Calibri"/>
        <family val="2"/>
      </rPr>
      <t>(Increase in Fund balance is recorded as a positive and a decrease in fund balance is recorded as a negative)</t>
    </r>
  </si>
  <si>
    <t xml:space="preserve">    General Fund Only - Statement of Revenue, Expenditures and Changes in Fund Balance </t>
  </si>
  <si>
    <t>General Fund-Rev, Exp. Change in Fund Balance</t>
  </si>
  <si>
    <r>
      <rPr>
        <u/>
        <sz val="11"/>
        <color indexed="8"/>
        <rFont val="Calibri"/>
        <family val="2"/>
      </rPr>
      <t>General fund deferred inflows derived from cash receipts</t>
    </r>
    <r>
      <rPr>
        <sz val="11"/>
        <color indexed="8"/>
        <rFont val="Calibri"/>
        <family val="2"/>
      </rPr>
      <t xml:space="preserve">. 
</t>
    </r>
    <r>
      <rPr>
        <sz val="11"/>
        <color indexed="60"/>
        <rFont val="Calibri"/>
        <family val="2"/>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</si>
  <si>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rPr>
      <t>Total Deferred inflows not derived from cash receipts.</t>
    </r>
    <r>
      <rPr>
        <sz val="11"/>
        <color indexed="8"/>
        <rFont val="Calibri"/>
        <family val="2"/>
      </rPr>
      <t xml:space="preserve">  </t>
    </r>
    <r>
      <rPr>
        <sz val="11"/>
        <color indexed="60"/>
        <rFont val="Calibri"/>
        <family val="2"/>
      </rPr>
      <t>Deferred inflows on the face of the statements can include cash and non-cash.  You may have to refer to the note disclosure where the cash and non-cash is broken out.</t>
    </r>
  </si>
  <si>
    <r>
      <rPr>
        <u/>
        <sz val="11"/>
        <rFont val="Calibri"/>
        <family val="2"/>
      </rPr>
      <t>Total expenditures</t>
    </r>
    <r>
      <rPr>
        <sz val="11"/>
        <rFont val="Calibri"/>
        <family val="2"/>
      </rPr>
      <t xml:space="preserve">  
</t>
    </r>
    <r>
      <rPr>
        <b/>
        <sz val="11"/>
        <rFont val="Calibri"/>
        <family val="2"/>
      </rPr>
      <t>Exclude</t>
    </r>
    <r>
      <rPr>
        <sz val="11"/>
        <rFont val="Calibri"/>
        <family val="2"/>
      </rPr>
      <t xml:space="preserve"> expenditures in the "other financing sources (uses)" section.
</t>
    </r>
  </si>
  <si>
    <r>
      <rPr>
        <u/>
        <sz val="11"/>
        <color indexed="8"/>
        <rFont val="Calibri"/>
        <family val="2"/>
      </rPr>
      <t>Cash and investments</t>
    </r>
    <r>
      <rPr>
        <sz val="11"/>
        <color theme="1"/>
        <rFont val="Calibri"/>
        <family val="2"/>
        <scheme val="minor"/>
      </rPr>
      <t xml:space="preserve">.  
</t>
    </r>
    <r>
      <rPr>
        <b/>
        <sz val="11"/>
        <color indexed="8"/>
        <rFont val="Calibri"/>
        <family val="2"/>
      </rPr>
      <t>Include:</t>
    </r>
    <r>
      <rPr>
        <sz val="11"/>
        <color theme="1"/>
        <rFont val="Calibri"/>
        <family val="2"/>
        <scheme val="minor"/>
      </rPr>
      <t xml:space="preserve">  unrestricted and restricted.  
                 cash and investments held by a third party</t>
    </r>
  </si>
  <si>
    <t>Fiduciary Statements</t>
  </si>
  <si>
    <r>
      <rPr>
        <u/>
        <sz val="11"/>
        <color indexed="8"/>
        <rFont val="Calibri"/>
        <family val="2"/>
      </rPr>
      <t>General Fund -  Total Encumbrances.</t>
    </r>
    <r>
      <rPr>
        <sz val="11"/>
        <color theme="1"/>
        <rFont val="Calibri"/>
        <family val="2"/>
        <scheme val="minor"/>
      </rPr>
      <t xml:space="preserve">  </t>
    </r>
    <r>
      <rPr>
        <sz val="11"/>
        <color indexed="60"/>
        <rFont val="Calibri"/>
        <family val="2"/>
      </rPr>
      <t>You will probably have to refer to the note disclosure where the amount of encumbrances is listed.</t>
    </r>
  </si>
  <si>
    <t>Fund Balance Note</t>
  </si>
  <si>
    <t>Liabilities……………………………………………………………….………………………….</t>
  </si>
  <si>
    <r>
      <rPr>
        <u/>
        <sz val="11"/>
        <color indexed="8"/>
        <rFont val="Calibri"/>
        <family val="2"/>
      </rPr>
      <t>Total Special and Extraordinary items</t>
    </r>
    <r>
      <rPr>
        <sz val="11"/>
        <color theme="1"/>
        <rFont val="Calibri"/>
        <family val="2"/>
        <scheme val="minor"/>
      </rPr>
      <t xml:space="preserve">.   </t>
    </r>
    <r>
      <rPr>
        <sz val="11"/>
        <color indexed="60"/>
        <rFont val="Calibri"/>
        <family val="2"/>
      </rPr>
      <t xml:space="preserve"> (Amounts that increase net position are recorded as positive and amounts that decrease net position are recorded as negative)</t>
    </r>
  </si>
  <si>
    <r>
      <rPr>
        <u/>
        <sz val="11"/>
        <color indexed="8"/>
        <rFont val="Calibri"/>
        <family val="2"/>
      </rPr>
      <t>Total Change in net position</t>
    </r>
    <r>
      <rPr>
        <sz val="11"/>
        <color theme="1"/>
        <rFont val="Calibri"/>
        <family val="2"/>
        <scheme val="minor"/>
      </rPr>
      <t xml:space="preserve"> - </t>
    </r>
    <r>
      <rPr>
        <sz val="11"/>
        <color indexed="60"/>
        <rFont val="Calibri"/>
        <family val="2"/>
      </rPr>
      <t>(Increase in net position is recorded as a positive and a decrease in net position is recorded as a negative)</t>
    </r>
  </si>
  <si>
    <t>Gov - Restricted Cash &amp; Investments</t>
  </si>
  <si>
    <t>GA-Total Unrestricted Cash &amp; Investments</t>
  </si>
  <si>
    <t>Bus - Unrestricted Cash &amp; Investments</t>
  </si>
  <si>
    <t>Bus - Restricted Cash &amp; Investments</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</si>
  <si>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</si>
  <si>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</si>
  <si>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</si>
  <si>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</si>
  <si>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</si>
  <si>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</si>
  <si>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</si>
  <si>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</si>
  <si>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</si>
  <si>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</si>
  <si>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</si>
  <si>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RSS</t>
  </si>
  <si>
    <t>Gen Fund - Nonspendable</t>
  </si>
  <si>
    <t>Gen Fund - Total Fund Balance per report</t>
  </si>
  <si>
    <t>Gen Fund - Total Revenue</t>
  </si>
  <si>
    <t xml:space="preserve">Gen Fund - Total Expenditures </t>
  </si>
  <si>
    <t>Gen Fund - Transfers In</t>
  </si>
  <si>
    <t>Gen Fund - Transfers Out</t>
  </si>
  <si>
    <t xml:space="preserve">Gen Fund - Proceeds from LTD </t>
  </si>
  <si>
    <t>Gen Fund - Change in Fund Balance</t>
  </si>
  <si>
    <t>Gen Fund - Any Adj. to Beginning Net Assets</t>
  </si>
  <si>
    <t>Fiduciary - Cash and Investments</t>
  </si>
  <si>
    <t>OPEB- Actuarial Value of Assets</t>
  </si>
  <si>
    <t>Gen Fund - Encumbrances</t>
  </si>
  <si>
    <t>Comb-Proprietary Funds- Inventories &amp; Prepaids in Curr Assets</t>
  </si>
  <si>
    <t>CCH Unit Type</t>
  </si>
  <si>
    <t>CCH Unit Code</t>
  </si>
  <si>
    <t>Prior Year Amts.</t>
  </si>
  <si>
    <t xml:space="preserve">Combined Totals of all Proprietary Funds - Depreciation &amp; Amortization Expense </t>
  </si>
  <si>
    <t>Combined Totals of all Proprietary Funds - Cash Flow from Operating</t>
  </si>
  <si>
    <t>Hospital-EF- Unrestricted Cash &amp; Invest</t>
  </si>
  <si>
    <t xml:space="preserve">Hospital-EF- Total LT Debt (non current portion only) (BS) </t>
  </si>
  <si>
    <t>Hospital-EF- Principal Paid on LTD (SCF)</t>
  </si>
  <si>
    <t>Hospital-EF- Net Patient Revenue (IS)</t>
  </si>
  <si>
    <t>Hospital-EF- Interest expenses (IS)</t>
  </si>
  <si>
    <t>Hospital-EF- Capital Outlays</t>
  </si>
  <si>
    <t xml:space="preserve">Counties Only- Local Current Expense to BOEs </t>
  </si>
  <si>
    <t xml:space="preserve">Counties Only- Capital Outlay Contribution to BOEs </t>
  </si>
  <si>
    <t xml:space="preserve">BOE Only-- Local Current Exp. Revenue from County. </t>
  </si>
  <si>
    <t xml:space="preserve">BOE- Only-- Capital outlay revenue from county (GF, SRF, CPF) </t>
  </si>
  <si>
    <t>Combined Totals of all Proprietary Funds - Capital Contributions</t>
  </si>
  <si>
    <t>Hospital-EF- Capital contributions (only positive)</t>
  </si>
  <si>
    <t>GF- Total cash &amp; investments (restricted &amp; unrestricted)</t>
  </si>
  <si>
    <t>All cash and investments (unit-wide, w/ fiduciary fds, &amp; restricted cash)</t>
  </si>
  <si>
    <t>BOE Only- Timber Receipts Revenue</t>
  </si>
  <si>
    <t>Public Housing Authority- HUD Capital grants amount (SCF, don't include operating grants)</t>
  </si>
  <si>
    <t>Public Housing Authority- Amount paid for capital asset acquisition (SCF)</t>
  </si>
  <si>
    <t>Public Housing Authority - Operating income (loss)</t>
  </si>
  <si>
    <t>Supplemental School Tax</t>
  </si>
  <si>
    <t>Units with Water Sewer Operations have. 01</t>
  </si>
  <si>
    <t>Select Your Unit's Name from the drop down box in cell D2</t>
  </si>
  <si>
    <r>
      <rPr>
        <u/>
        <sz val="11"/>
        <color indexed="8"/>
        <rFont val="Calibri"/>
        <family val="2"/>
      </rPr>
      <t xml:space="preserve"> All unrestricted Cash and investments.</t>
    </r>
    <r>
      <rPr>
        <sz val="11"/>
        <color theme="1"/>
        <rFont val="Calibri"/>
        <family val="2"/>
        <scheme val="minor"/>
      </rPr>
      <t xml:space="preserve">  
</t>
    </r>
    <r>
      <rPr>
        <b/>
        <sz val="11"/>
        <color indexed="8"/>
        <rFont val="Calibri"/>
        <family val="2"/>
      </rPr>
      <t>Exclude:</t>
    </r>
    <r>
      <rPr>
        <sz val="11"/>
        <color theme="1"/>
        <rFont val="Calibri"/>
        <family val="2"/>
        <scheme val="minor"/>
      </rPr>
      <t xml:space="preserve"> restricted cash 
                   cash held by a third party. </t>
    </r>
  </si>
  <si>
    <r>
      <t xml:space="preserve">All unrestricted cash and investments.  
</t>
    </r>
    <r>
      <rPr>
        <b/>
        <sz val="11"/>
        <color indexed="8"/>
        <rFont val="Calibri"/>
        <family val="2"/>
      </rPr>
      <t>Exclude</t>
    </r>
    <r>
      <rPr>
        <sz val="11"/>
        <color indexed="8"/>
        <rFont val="Calibri"/>
        <family val="2"/>
      </rPr>
      <t xml:space="preserve"> restricted cash and cash held by a third party. </t>
    </r>
  </si>
  <si>
    <r>
      <t xml:space="preserve">Total Transfers in   </t>
    </r>
    <r>
      <rPr>
        <sz val="11"/>
        <color indexed="60"/>
        <rFont val="Calibri"/>
        <family val="2"/>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</si>
  <si>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rPr>
      <t>(Preference is that transfers-in  are not netted against transfers-out)</t>
    </r>
  </si>
  <si>
    <r>
      <rPr>
        <u/>
        <sz val="11"/>
        <color indexed="8"/>
        <rFont val="Calibri"/>
        <family val="2"/>
      </rPr>
      <t xml:space="preserve">Total General revenues
</t>
    </r>
    <r>
      <rPr>
        <b/>
        <u/>
        <sz val="11"/>
        <color indexed="8"/>
        <rFont val="Calibri"/>
        <family val="2"/>
      </rPr>
      <t>E</t>
    </r>
    <r>
      <rPr>
        <b/>
        <sz val="11"/>
        <color indexed="8"/>
        <rFont val="Calibri"/>
        <family val="2"/>
      </rPr>
      <t>xclude:</t>
    </r>
    <r>
      <rPr>
        <sz val="11"/>
        <color indexed="8"/>
        <rFont val="Calibri"/>
        <family val="2"/>
      </rPr>
      <t xml:space="preserve"> transfers-in or out,
                 special items,
                 extraordinary amounts</t>
    </r>
  </si>
  <si>
    <r>
      <rPr>
        <u/>
        <sz val="11"/>
        <color indexed="8"/>
        <rFont val="Calibri"/>
        <family val="2"/>
      </rPr>
      <t>Any adjustment to beginning net position including rounding, prior period adjustments and restatements</t>
    </r>
    <r>
      <rPr>
        <sz val="11"/>
        <color theme="1"/>
        <rFont val="Calibri"/>
        <family val="2"/>
        <scheme val="minor"/>
      </rPr>
      <t xml:space="preserve">.  </t>
    </r>
    <r>
      <rPr>
        <sz val="11"/>
        <color indexed="60"/>
        <rFont val="Calibri"/>
        <family val="2"/>
      </rPr>
      <t xml:space="preserve"> (Increases to net position are positive; decreases to net position are negative)</t>
    </r>
  </si>
  <si>
    <r>
      <rPr>
        <u/>
        <sz val="11"/>
        <color indexed="8"/>
        <rFont val="Calibri"/>
        <family val="2"/>
      </rPr>
      <t>Total Fund balance</t>
    </r>
    <r>
      <rPr>
        <sz val="11"/>
        <color theme="1"/>
        <rFont val="Calibri"/>
        <family val="2"/>
        <scheme val="minor"/>
      </rPr>
      <t xml:space="preserve"> </t>
    </r>
    <r>
      <rPr>
        <sz val="11"/>
        <color indexed="60"/>
        <rFont val="Calibri"/>
        <family val="2"/>
      </rPr>
      <t>(enter fund deficits as negative)</t>
    </r>
  </si>
  <si>
    <t>If your unit is not on the Drop Down list in cell D2 please select the blank space at the top of the drop down list in cell D2 and enter your units name here and complete the worksheet</t>
  </si>
  <si>
    <t>Note this number is adjusted for any negative internal balances</t>
  </si>
  <si>
    <t>Formula Results</t>
  </si>
  <si>
    <t>GW-positive internal balance</t>
  </si>
  <si>
    <t>GW-negative internal balance</t>
  </si>
  <si>
    <t>Error Amounts</t>
  </si>
  <si>
    <t>Error Count</t>
  </si>
  <si>
    <r>
      <rPr>
        <u/>
        <sz val="11"/>
        <color indexed="8"/>
        <rFont val="Calibri"/>
        <family val="2"/>
      </rPr>
      <t xml:space="preserve">Unearned revenues that were included in current liabilities in your audit report or entered in acct # 336 above. </t>
    </r>
    <r>
      <rPr>
        <sz val="11"/>
        <color theme="1"/>
        <rFont val="Calibri"/>
        <family val="2"/>
        <scheme val="minor"/>
      </rPr>
      <t xml:space="preserve">
</t>
    </r>
    <r>
      <rPr>
        <b/>
        <sz val="11"/>
        <color indexed="8"/>
        <rFont val="Calibri"/>
        <family val="2"/>
      </rPr>
      <t xml:space="preserve">Exclude - </t>
    </r>
    <r>
      <rPr>
        <sz val="11"/>
        <color theme="1"/>
        <rFont val="Calibri"/>
        <family val="2"/>
        <scheme val="minor"/>
      </rPr>
      <t>unearned revenues that are listed in deferred inflows.</t>
    </r>
  </si>
  <si>
    <t>School Current Expense Report</t>
  </si>
  <si>
    <t>General Fund-Rev, Exp. Change in Fund Balance or General Fund Budget Actual</t>
  </si>
  <si>
    <t xml:space="preserve">Amount of Supplemental School Tax revenue
</t>
  </si>
  <si>
    <t>Errors :  The cell to the left indicates the number of error messages on the data input tab</t>
  </si>
  <si>
    <t>Unit Data Input Worksheet - Board of Education</t>
  </si>
  <si>
    <t>Local Current Expense Revenue from the County (Enter as a positive) 
Exclude: supplemental taxes
Include: Timber Receipts, amounts spent on 
                  resource officers and nurses, etc.  
                  Amount must agree with the amount
                  reported in the County Audit Report</t>
  </si>
  <si>
    <t xml:space="preserve">Capital Outlay revenue from the County and budgeted by the County as Capital Outlay reported in the School Capital Outlay fund or the local current expense fund.  (capitalization policies might be different between the Schools and County)
</t>
  </si>
  <si>
    <t>Enterprise Statements</t>
  </si>
  <si>
    <t>Enterprise Fund Statements - Revenue, Expense and Change in Net Position</t>
  </si>
  <si>
    <t>Combined Totals of all Proprietary Funds - Change in net position = (increase in net position is recorded as a positive and a decrease in net position is recorded as a negative)</t>
  </si>
  <si>
    <t>Combined Total of all Proprietary Funds - Change in Net Position</t>
  </si>
  <si>
    <r>
      <rPr>
        <u/>
        <sz val="11"/>
        <color indexed="8"/>
        <rFont val="Calibri"/>
        <family val="2"/>
      </rPr>
      <t xml:space="preserve">Current Liabilities </t>
    </r>
    <r>
      <rPr>
        <b/>
        <sz val="11"/>
        <color indexed="8"/>
        <rFont val="Calibri"/>
        <family val="2"/>
      </rPr>
      <t xml:space="preserve">
Exclude</t>
    </r>
    <r>
      <rPr>
        <sz val="11"/>
        <color theme="1"/>
        <rFont val="Calibri"/>
        <family val="2"/>
        <scheme val="minor"/>
      </rPr>
      <t xml:space="preserve"> all deferred inflows. 
</t>
    </r>
    <r>
      <rPr>
        <b/>
        <sz val="11"/>
        <color indexed="8"/>
        <rFont val="Calibri"/>
        <family val="2"/>
      </rPr>
      <t>Include</t>
    </r>
    <r>
      <rPr>
        <sz val="11"/>
        <color theme="1"/>
        <rFont val="Calibri"/>
        <family val="2"/>
        <scheme val="minor"/>
      </rPr>
      <t xml:space="preserve"> advance from(long-term portion of interfund loans)
</t>
    </r>
  </si>
  <si>
    <t>Advance To: Interfund loan receivable-portion of repayment plan longer than 12 months</t>
  </si>
  <si>
    <t>GF-Advance To-Asset</t>
  </si>
  <si>
    <t>Use on upload template</t>
  </si>
  <si>
    <t>Alamance-Burlington School System</t>
  </si>
  <si>
    <t>Alexander County Schools</t>
  </si>
  <si>
    <t>Alleghany County Schools</t>
  </si>
  <si>
    <t>Anson County Schools</t>
  </si>
  <si>
    <t>Ashe County Schools</t>
  </si>
  <si>
    <t>Asheboro City Schools</t>
  </si>
  <si>
    <t>Asheville City Schools</t>
  </si>
  <si>
    <t>Avery County Schools</t>
  </si>
  <si>
    <t>Beaufort County Schools</t>
  </si>
  <si>
    <t>Bertie County Schools</t>
  </si>
  <si>
    <t>Bladen County Schools</t>
  </si>
  <si>
    <t>Brunswick County Schools</t>
  </si>
  <si>
    <t>Buncombe County Schools</t>
  </si>
  <si>
    <t>Burke County Schools</t>
  </si>
  <si>
    <t>Cabarrus County Schools</t>
  </si>
  <si>
    <t>Caldwell County Schools</t>
  </si>
  <si>
    <t>Camden County Schools</t>
  </si>
  <si>
    <t>Carteret County Schools</t>
  </si>
  <si>
    <t>Caswell County Schools</t>
  </si>
  <si>
    <t>Catawba County Schools</t>
  </si>
  <si>
    <t>Chapel Hill/Carrboro City Schools</t>
  </si>
  <si>
    <t>Charlotte/Mecklenburg Co. Schools</t>
  </si>
  <si>
    <t>Chatham County Schools</t>
  </si>
  <si>
    <t>Cherokee County Schools</t>
  </si>
  <si>
    <t>Clay County Schools</t>
  </si>
  <si>
    <t>Cleveland County Schools</t>
  </si>
  <si>
    <t>Clinton City Schools</t>
  </si>
  <si>
    <t>Columbus County Schools</t>
  </si>
  <si>
    <t>Craven County Schools</t>
  </si>
  <si>
    <t>Cumberland County Schools</t>
  </si>
  <si>
    <t>Currituck County Schools</t>
  </si>
  <si>
    <t>Dare County Schools</t>
  </si>
  <si>
    <t>Davidson County Schools</t>
  </si>
  <si>
    <t>Davie County Schools</t>
  </si>
  <si>
    <t>Duplin County Schools</t>
  </si>
  <si>
    <t>Durham Public Schools</t>
  </si>
  <si>
    <t>Edenton City/Chowan County Schools</t>
  </si>
  <si>
    <t>Edgecombe County Schools</t>
  </si>
  <si>
    <t>Elizabeth City/Pasquotank County Schools</t>
  </si>
  <si>
    <t>Elkin City Schools</t>
  </si>
  <si>
    <t>Franklin County Schools</t>
  </si>
  <si>
    <t>Gaston County Schools</t>
  </si>
  <si>
    <t>Gates County Schools</t>
  </si>
  <si>
    <t>Graham County Schools</t>
  </si>
  <si>
    <t>Granville County Schools</t>
  </si>
  <si>
    <t>Greene County Schools</t>
  </si>
  <si>
    <t>Guilford County Schools</t>
  </si>
  <si>
    <t>Halifax County Schools</t>
  </si>
  <si>
    <t>Harnett County Schools</t>
  </si>
  <si>
    <t>Haywood County Schools</t>
  </si>
  <si>
    <t>Henderson County Schools</t>
  </si>
  <si>
    <t>Hertford County Schools</t>
  </si>
  <si>
    <t>Hickory City Schools</t>
  </si>
  <si>
    <t>Hoke County Schools</t>
  </si>
  <si>
    <t>Hyde County Schools</t>
  </si>
  <si>
    <t>Iredell County/Statesville City Schools</t>
  </si>
  <si>
    <t>Jackson County Schools</t>
  </si>
  <si>
    <t>Johnston County Schools</t>
  </si>
  <si>
    <t>Jones County Schools</t>
  </si>
  <si>
    <t>Gen Fund - Powell Bill in FB</t>
  </si>
  <si>
    <t>Gen Fund - Total Expenditures</t>
  </si>
  <si>
    <t>Gen Fund - Proceeds from LTD</t>
  </si>
  <si>
    <t>Gen Fund - Other items</t>
  </si>
  <si>
    <t>Electric-EF- Current Assets (unrestricted, excl. inventory and prepaids)</t>
  </si>
  <si>
    <t>Electric - Depreciation and Amortization Exp.</t>
  </si>
  <si>
    <t>Electric Net Transfers in(out) to GF</t>
  </si>
  <si>
    <t>Electric - Cash Flow from Operating Activities</t>
  </si>
  <si>
    <t>Electric - Unrestricted Cash &amp; Investments</t>
  </si>
  <si>
    <t>Electric - Customer AR Net</t>
  </si>
  <si>
    <t>Electric - Gross Capital Assets</t>
  </si>
  <si>
    <t>Electric - Total Operating Revenues</t>
  </si>
  <si>
    <t>Electric - Total Operating Expenses</t>
  </si>
  <si>
    <t>Electric - Charges for Services</t>
  </si>
  <si>
    <t>Electric - Interest Expense</t>
  </si>
  <si>
    <t>Electric - Electrical Power Purchases</t>
  </si>
  <si>
    <t>Electric - Principal Paid - Cash Flow</t>
  </si>
  <si>
    <t>Electric - Capital Outlay - Cash Flow</t>
  </si>
  <si>
    <t>Electric - Capital Contributions</t>
  </si>
  <si>
    <t>WS- Net Infrastructure Capital Assets</t>
  </si>
  <si>
    <t>Electric Cap Asset - Gross Value of Depreciable Capital Assets</t>
  </si>
  <si>
    <t>Electric Acc Dep - Capital Assets</t>
  </si>
  <si>
    <t>Electric - Debt Liability</t>
  </si>
  <si>
    <t>Electric - Total Non-Operating Revenues</t>
  </si>
  <si>
    <t>Electric - Total Non-Operating Expenses</t>
  </si>
  <si>
    <t>Electric - Total Transfers In</t>
  </si>
  <si>
    <t>Fund 8</t>
  </si>
  <si>
    <t>County School Capital Outlay Rpt.</t>
  </si>
  <si>
    <t>Local Curr Exp trx to Fund 8</t>
  </si>
  <si>
    <t>Capital Outlay trx to Fund 8</t>
  </si>
  <si>
    <r>
      <t xml:space="preserve">Record any </t>
    </r>
    <r>
      <rPr>
        <b/>
        <u/>
        <sz val="11"/>
        <color indexed="8"/>
        <rFont val="Calibri"/>
        <family val="2"/>
      </rPr>
      <t>positive</t>
    </r>
    <r>
      <rPr>
        <u/>
        <sz val="11"/>
        <color indexed="8"/>
        <rFont val="Calibri"/>
        <family val="2"/>
      </rPr>
      <t xml:space="preserve"> Internal balances on the net position statements that appear in the Asset Section of the Net Position Statement
</t>
    </r>
    <r>
      <rPr>
        <sz val="11"/>
        <color theme="1"/>
        <rFont val="Calibri"/>
        <family val="2"/>
        <scheme val="minor"/>
      </rPr>
      <t>Enter as a positive</t>
    </r>
  </si>
  <si>
    <t>Statement of Activities - Business Activities</t>
  </si>
  <si>
    <t>Total Expenses - Exclude Transfers</t>
  </si>
  <si>
    <r>
      <rPr>
        <u/>
        <sz val="11"/>
        <color indexed="8"/>
        <rFont val="Calibri"/>
        <family val="2"/>
      </rPr>
      <t>Total change in Net Position - Business-Type</t>
    </r>
    <r>
      <rPr>
        <sz val="11"/>
        <color theme="1"/>
        <rFont val="Calibri"/>
        <family val="2"/>
        <scheme val="minor"/>
      </rPr>
      <t xml:space="preserve">
</t>
    </r>
    <r>
      <rPr>
        <sz val="11"/>
        <color indexed="60"/>
        <rFont val="Calibri"/>
        <family val="2"/>
      </rPr>
      <t>(Increases to net position are positive; decreases to net position are negative)</t>
    </r>
  </si>
  <si>
    <t>Government Wide Statements - Statement of Activities  - Business Type Activities Column</t>
  </si>
  <si>
    <t>Business Type - Total Expenses</t>
  </si>
  <si>
    <t>Business Type - Change in Net Position</t>
  </si>
  <si>
    <t>Gen Fund - Current Liabilities</t>
  </si>
  <si>
    <t>C-EF- Current Assets (unrestricted, excl. inventory and prepaids)</t>
  </si>
  <si>
    <t>Comb-Proprietary Funds-Current Assets less any restricted assets. Do not include deferred outflows.</t>
  </si>
  <si>
    <t>Comb-Proprietary Funds - Current Liabilities</t>
  </si>
  <si>
    <t>GF- Total expenditures. Enter as positive.</t>
  </si>
  <si>
    <t>GF- Proceeds from all LT debt issuance (COPs, IPs, Notes, CLs, etc.)</t>
  </si>
  <si>
    <t>Hospital-EF - Patient A/Rec, net</t>
  </si>
  <si>
    <t>Hospital-EF- Total Gross Capital Assets (BS), w/o acc. dep.</t>
  </si>
  <si>
    <t xml:space="preserve">Hospital-EF- Unrestricted Fund Equity/Net Assets </t>
  </si>
  <si>
    <t>Electric - Total Current Assets</t>
  </si>
  <si>
    <t>Electric - Change in Net Assets</t>
  </si>
  <si>
    <t>Hospital-EF - Total Operating Revenues</t>
  </si>
  <si>
    <t xml:space="preserve">Hospital-EF- Total Operating Expenses. May include Interest Exp. </t>
  </si>
  <si>
    <t>Hospital-EF- Change in Net Assets</t>
  </si>
  <si>
    <t>OPEB- Net OPEB obligation, ending</t>
  </si>
  <si>
    <t>OPEB- Annual OPEB cost(expense)</t>
  </si>
  <si>
    <t>OPEB- Total UAAL (unfunded actuarial accrued liability)</t>
  </si>
  <si>
    <t>OPEB- ARC (annual required contribution)</t>
  </si>
  <si>
    <t>OPEB- UAAL as % of covered payroll</t>
  </si>
  <si>
    <t>GA- Total Depreciable capital assets, gross (no non-depreciable CA)(Notes)</t>
  </si>
  <si>
    <t>Gov - Select Current Liabilities</t>
  </si>
  <si>
    <t>GA- Total LTD (ST &amp;LT, include BANs; No Comp Abs, Pension, OPEB)(Notes) Enter as positive.</t>
  </si>
  <si>
    <t>GA- Total Program revenues (positive only)(SOA)</t>
  </si>
  <si>
    <t>GA- Total Net transfers in(out) (SOA)</t>
  </si>
  <si>
    <t>GA- Principal paid on LT Debt (Notes) Enter as positive.</t>
  </si>
  <si>
    <t>GA- Interest of LTD (SOA) Enter as positive.</t>
  </si>
  <si>
    <t>Electric - Total Liabilities</t>
  </si>
  <si>
    <t>Electric - Unrestricted Net Assets</t>
  </si>
  <si>
    <t>Electric - Total Net Assets</t>
  </si>
  <si>
    <t>Electric - Total Transfers Out</t>
  </si>
  <si>
    <t>GF- Restricted cash &amp; investments</t>
  </si>
  <si>
    <t>GF- Liabilities payable from restricted assets. Enter as positive.</t>
  </si>
  <si>
    <t>GF- Total Intergovernmental revenue (Rest &amp; Unrest)</t>
  </si>
  <si>
    <t>GF- Principal &amp; interest paid on LT debt (Exh. 4) Enter as positive.</t>
  </si>
  <si>
    <t>GF- Transfers out to Debt Service Fund (Enter as positive)</t>
  </si>
  <si>
    <t>GA- Total accum. deprec. on all capital assets</t>
  </si>
  <si>
    <t>Electric - Any Adj. to Beginning Net Assets</t>
  </si>
  <si>
    <t>Electric - Total Assets</t>
  </si>
  <si>
    <t>Cash and Investment - Bond Proceeds - All Funds</t>
  </si>
  <si>
    <t>Yes  or "1" indicates unit has defined benefit other than the ones adm. By the state</t>
  </si>
  <si>
    <t>WS-Advance From - Liability</t>
  </si>
  <si>
    <t>WS-Advance To - Asset</t>
  </si>
  <si>
    <t>EF-Advance From - Liability</t>
  </si>
  <si>
    <t>EF-Advance To - Asset</t>
  </si>
  <si>
    <t>TDA- Government Wide current and long-term debt</t>
  </si>
  <si>
    <t>Bus- Total Expenses</t>
  </si>
  <si>
    <t>Bus-Total Revenues</t>
  </si>
  <si>
    <t>County only-timber receipts sent to the schools</t>
  </si>
  <si>
    <t>County-supplemental school tax reported in Agency fund</t>
  </si>
  <si>
    <t xml:space="preserve">This is a description question that is retained on the data input tab - This information is not uploaded to CCH or our data base </t>
  </si>
  <si>
    <t>Hospital - Budget required have $.02</t>
  </si>
  <si>
    <t>Hospital - Contract required have $.03</t>
  </si>
  <si>
    <t>Units with Electric Operations have $.07, $.08, $.09</t>
  </si>
  <si>
    <t>https://www.nctreasurer.com/slg/lfm/financial-analysis/Pages/Analysis-by-Population.aspx</t>
  </si>
  <si>
    <r>
      <rPr>
        <u/>
        <sz val="11"/>
        <color indexed="8"/>
        <rFont val="Calibri"/>
        <family val="2"/>
      </rPr>
      <t xml:space="preserve">Record any </t>
    </r>
    <r>
      <rPr>
        <b/>
        <u/>
        <sz val="11"/>
        <color indexed="8"/>
        <rFont val="Calibri"/>
        <family val="2"/>
      </rPr>
      <t>negative</t>
    </r>
    <r>
      <rPr>
        <u/>
        <sz val="11"/>
        <color indexed="8"/>
        <rFont val="Calibri"/>
        <family val="2"/>
      </rPr>
      <t xml:space="preserve"> Internal balances on the net position statements that appear in the Asset Section of the Net Position Statement.</t>
    </r>
    <r>
      <rPr>
        <sz val="11"/>
        <color theme="1"/>
        <rFont val="Calibri"/>
        <family val="2"/>
        <scheme val="minor"/>
      </rPr>
      <t xml:space="preserve">
E</t>
    </r>
    <r>
      <rPr>
        <sz val="11"/>
        <color indexed="8"/>
        <rFont val="Calibri"/>
        <family val="2"/>
      </rPr>
      <t>nter as a positive</t>
    </r>
    <r>
      <rPr>
        <sz val="11"/>
        <color indexed="62"/>
        <rFont val="Calibri"/>
        <family val="2"/>
      </rPr>
      <t/>
    </r>
  </si>
  <si>
    <t xml:space="preserve">Fund 8 Rev, Exp. Change in Fund Balance Rpt. </t>
  </si>
  <si>
    <r>
      <rPr>
        <u/>
        <sz val="11"/>
        <color indexed="8"/>
        <rFont val="Calibri"/>
        <family val="2"/>
      </rPr>
      <t>Any adjustment to beginning fund balance including rounding, prior period adjustments and restatements.</t>
    </r>
    <r>
      <rPr>
        <sz val="11"/>
        <color theme="1"/>
        <rFont val="Calibri"/>
        <family val="2"/>
        <scheme val="minor"/>
      </rPr>
      <t xml:space="preserve">  </t>
    </r>
    <r>
      <rPr>
        <sz val="11"/>
        <color indexed="60"/>
        <rFont val="Calibri"/>
        <family val="2"/>
      </rPr>
      <t xml:space="preserve"> (Amounts that increase fund balance are recorded as positive and amounts that decrease fund balance are recorded as negative)</t>
    </r>
  </si>
  <si>
    <t>For Internal Control Issues Only
1) no IC issues 
2)Immaterial IC issues
3) Unit letter for IC 
4) Consider placing on Unit Assistance List due to IC issues
5) Communication with DPI</t>
  </si>
  <si>
    <t xml:space="preserve">In your professional opinion do you believe the unit of government can best be served by:
1 - No UL
2 - UL requiring a written response from the unit
3 - UL no written  response required from unit - schedule a staff followup
4-  UL requires a written reponse from unit and a staff followup
5 - Special unit letter requiring a written response
6- Communication to DPI
</t>
  </si>
  <si>
    <r>
      <t xml:space="preserve">Amount of </t>
    </r>
    <r>
      <rPr>
        <u/>
        <sz val="11"/>
        <color indexed="8"/>
        <rFont val="Calibri"/>
        <family val="2"/>
      </rPr>
      <t>Local Current Expense Funds</t>
    </r>
    <r>
      <rPr>
        <sz val="11"/>
        <color indexed="8"/>
        <rFont val="Calibri"/>
        <family val="2"/>
      </rPr>
      <t xml:space="preserve"> received from the County transferred to Fund 8 this year.</t>
    </r>
  </si>
  <si>
    <r>
      <t xml:space="preserve">Amount of </t>
    </r>
    <r>
      <rPr>
        <u/>
        <sz val="11"/>
        <color indexed="8"/>
        <rFont val="Calibri"/>
        <family val="2"/>
      </rPr>
      <t>Capital Outlay Funds</t>
    </r>
    <r>
      <rPr>
        <sz val="11"/>
        <color indexed="8"/>
        <rFont val="Calibri"/>
        <family val="2"/>
      </rPr>
      <t xml:space="preserve"> received from the County transferred to Fund 8 this year.</t>
    </r>
  </si>
  <si>
    <t xml:space="preserve">For Internal Control Uses Only:
1) NO IC Issues
2) Immaterial IC Issues
3) Unit Visit needed, no UL
4) Unit Letter for IC
5) Consider placing/remaining on Unit Assistance List
6) Consider taking off Unit Assistance List
7) Communication to DPI
</t>
  </si>
  <si>
    <t>Unit was issued:
1) No UL
2) No UL but visit is needed
3) UL with response
4) UL no response required
5) SUL requiring written response
6) Communication to DPI</t>
  </si>
  <si>
    <t>Financial opinion - enter "1" for clean Opinion or "2" for other than clean opinion</t>
  </si>
  <si>
    <t>#VALUE!</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</si>
  <si>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</si>
  <si>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</si>
  <si>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</si>
  <si>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</si>
  <si>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GF - Advance from</t>
  </si>
  <si>
    <t>Net OPEB Liability</t>
  </si>
  <si>
    <t>Reporting</t>
  </si>
  <si>
    <t>FS., Pension note or RSI</t>
  </si>
  <si>
    <t>Unit's Share of Net Pension Liability ($s)
- unit of government is a participating employer in the State's TSERS (Teachers' and State Employees' Retirement System) or the LGERS (Local Governmental Employees' Retirement System).  (Not participating employer, enter 0)</t>
  </si>
  <si>
    <t>Notes to the Financial Statements -Pension Note</t>
  </si>
  <si>
    <t>Pension Notes</t>
  </si>
  <si>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</si>
  <si>
    <t>In this cell - Please include the name of the plan, a brief description of the benefit and the population group that received the benefits.</t>
  </si>
  <si>
    <t>Notes to the Financial Statements -OPEB</t>
  </si>
  <si>
    <t>FS., OPEB note or RSI</t>
  </si>
  <si>
    <t>OPEB Note</t>
  </si>
  <si>
    <t>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t>
  </si>
  <si>
    <t>OPEB
 Note or RSI</t>
  </si>
  <si>
    <t>OPEB
RSI</t>
  </si>
  <si>
    <t>(The OPEB amounts requested are normally in the OPEB note - however, many of them can also be found on the Required Supplementary Information Schedule for OPEB that follows the Notes.)</t>
  </si>
  <si>
    <t>Data Import 2018</t>
  </si>
  <si>
    <t>Compliance opinion - enter "1" for clean Opinion or "2" for other than clean opinion</t>
  </si>
  <si>
    <t>Net OPEB Liability (RHBF)</t>
  </si>
  <si>
    <t>CCH 385-CCH576</t>
  </si>
  <si>
    <t>CCH 336-CCH576</t>
  </si>
  <si>
    <t>CCH 338-CCH576</t>
  </si>
  <si>
    <t>cch576</t>
  </si>
  <si>
    <t>SUM OF ROW 269-271</t>
  </si>
  <si>
    <t>COLLECTION TAB TOTAL</t>
  </si>
  <si>
    <t>Linked on collection tab to back out negative internal balance reclassification on import tab</t>
  </si>
  <si>
    <t>not on collection tab</t>
  </si>
  <si>
    <t>rows 258-260 not in total</t>
  </si>
  <si>
    <t>Net Pension Liability</t>
  </si>
  <si>
    <t>Reviewer if you need to change what the unit entered, do so directly in cell to the right.  Enter "1" to the right if the unit has defined benefit other than the ones adm.   Leave blank if the unit does not answer</t>
  </si>
  <si>
    <t xml:space="preserve">OPEB 
1-implicit rate only  
2-no benefit 
3-benfit 
4- state health plan  </t>
  </si>
  <si>
    <t>Health benefits - total OPEB liability</t>
  </si>
  <si>
    <t>Health benefits- OPEB plan fiduciary net position</t>
  </si>
  <si>
    <t>Health benefits - plan's fiduary net postion as a % of total OPEB liability</t>
  </si>
  <si>
    <t>This information was not collected in 2019</t>
  </si>
  <si>
    <t>Determination of Fiscal Health</t>
  </si>
  <si>
    <r>
      <t xml:space="preserve">Please enter any bond anticipation notes that are classified as current liabilities and included row 12 above </t>
    </r>
    <r>
      <rPr>
        <sz val="11"/>
        <color theme="5" tint="-0.249977111117893"/>
        <rFont val="Calibri"/>
        <family val="2"/>
      </rPr>
      <t>(amounts entered should agree to the current amount included in the changes to long-term debt note)</t>
    </r>
  </si>
  <si>
    <r>
      <t xml:space="preserve">Please enter any compensated absences that are classified as current liabilities and included row 12 above </t>
    </r>
    <r>
      <rPr>
        <sz val="11"/>
        <color theme="5" tint="-0.249977111117893"/>
        <rFont val="Calibri"/>
        <family val="2"/>
      </rPr>
      <t>(amounts entered should agree to the current amount included in the changes to long-term debt note)</t>
    </r>
  </si>
  <si>
    <r>
      <t xml:space="preserve">Please enter any pension liabilities that are classified as current liabilities and included row 12 above </t>
    </r>
    <r>
      <rPr>
        <sz val="11"/>
        <color theme="5" tint="-0.249977111117893"/>
        <rFont val="Calibri"/>
        <family val="2"/>
      </rPr>
      <t>(amounts entered should agree to the current amount included in the changes to long-term debt note)</t>
    </r>
  </si>
  <si>
    <r>
      <t xml:space="preserve">Please enter any current liabilities that are payable from restricted assets and included row 12 above </t>
    </r>
    <r>
      <rPr>
        <sz val="11"/>
        <color theme="5" tint="-0.249977111117893"/>
        <rFont val="Calibri"/>
        <family val="2"/>
      </rPr>
      <t>(amounts entered should agree to the current amount included in the changes to long-term debt note)</t>
    </r>
  </si>
  <si>
    <r>
      <t xml:space="preserve">Please enter any OPEB liabilities that are classified as current liabilities and included row 12 above </t>
    </r>
    <r>
      <rPr>
        <sz val="11"/>
        <color theme="5" tint="-0.249977111117893"/>
        <rFont val="Calibri"/>
        <family val="2"/>
      </rPr>
      <t>(amounts entered should agree to the current amount included in the changes to long-term debt note)</t>
    </r>
  </si>
  <si>
    <t xml:space="preserve">Fund balance, Assigned </t>
  </si>
  <si>
    <t>Fund Balance, Unassigned</t>
  </si>
  <si>
    <t>This information was not collected in 2020</t>
  </si>
  <si>
    <t>Total Current Liabilities including current portion of long-term debt</t>
  </si>
  <si>
    <t>Current Liabilities - bond anticipation notes</t>
  </si>
  <si>
    <t>Current Liabilities - current compensated absences</t>
  </si>
  <si>
    <t>Current Liabilities - current pension liabilities</t>
  </si>
  <si>
    <t>Current Liabilities - current liabilities payable from restricted assets</t>
  </si>
  <si>
    <t>Current Liabilities - OPEB</t>
  </si>
  <si>
    <t xml:space="preserve"> GF - Fund balance, Assigned </t>
  </si>
  <si>
    <t>GF - Fund Balance, Unassigned</t>
  </si>
  <si>
    <t>https://efc.sog.unc.edu/reslib/item/north-carolina-water-and-wastewater-rates-dashboard#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</si>
  <si>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entury Schoolbook"/>
        <family val="1"/>
      </rPr>
      <t>Please record the numbers in the shaded column F.  Please enter all numbers as positive</t>
    </r>
    <r>
      <rPr>
        <sz val="12"/>
        <color indexed="8"/>
        <rFont val="Century Schoolbook"/>
        <family val="1"/>
      </rPr>
      <t xml:space="preserve"> unless specifically stated otherwise in the description of the amount requested.  </t>
    </r>
  </si>
  <si>
    <t>First name of finance officer or interim finance officer (please enter “vacant” for first or last name if the position is currently vacant)</t>
  </si>
  <si>
    <t>Data not collected in 2019</t>
  </si>
  <si>
    <t>Last name of finance officer or interim finance officer (please enter “vacant” for first or last name if the position is currently vacant)</t>
  </si>
  <si>
    <t>Is the finance officer serving in a permanent role or an interim role? (permanent/interim/vacant)</t>
  </si>
  <si>
    <t>Permanent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</si>
  <si>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</si>
  <si>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</si>
  <si>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</si>
  <si>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MANDATORY</t>
  </si>
  <si>
    <t>All Fields Must Be Completed</t>
  </si>
  <si>
    <t>The Official should be the Finance Officer or acting Finance Officer as designated by the Board.</t>
  </si>
  <si>
    <t>Title of Official</t>
  </si>
  <si>
    <t>Date                        (Enter as "MM/DD/YYYY")</t>
  </si>
  <si>
    <t>Telephone number</t>
  </si>
  <si>
    <t>E-mail address</t>
  </si>
  <si>
    <t>RSS-Accounts used to calculate the RSS are shaded in Green</t>
  </si>
  <si>
    <t>Interim</t>
  </si>
  <si>
    <t>Vacant</t>
  </si>
  <si>
    <t>Data Import 2019</t>
  </si>
  <si>
    <t>Vision benefits - total OPEB liability</t>
  </si>
  <si>
    <t>Vision benefits - OPEB plan fiduciary net position</t>
  </si>
  <si>
    <t>Vision benefits - plan's fiduary net postion as a % of total OPEB liability</t>
  </si>
  <si>
    <t>Dental benefits - total OPEB liability</t>
  </si>
  <si>
    <t>Dental benefits - OPEB plan fiduciary net position</t>
  </si>
  <si>
    <t>Dental benefits - plan's fiduary net postion as a % of total OPEB liability</t>
  </si>
  <si>
    <t>Other benefits - total OPEB liability</t>
  </si>
  <si>
    <t>Other benefits - OPEB plan fiduciary net position</t>
  </si>
  <si>
    <t>Other benefits - plan's fiduary net postion as a % of total OPEB liability</t>
  </si>
  <si>
    <t>Unit was issued:
1) No UL
2) No UL but visit is needed
3) UL with response
4) SUL requiring written response
5) Communication to DPI</t>
  </si>
  <si>
    <t>Total OPEB benefits - total OPEB liability
If you do not provide benefit, please enter 0</t>
  </si>
  <si>
    <t>Total OPEB benefits- OPEB plan fiduciary net position
If no fiduciary net position, enter 0</t>
  </si>
  <si>
    <t>Total OPEB benefits - What is the plan’s fiduciary net position as a percentage of the total OPEB liability?  Please enter as percentage value; for example, 83.5% should be entered as 83.5.  If assets have not been set aside in a trust, please enter 0.0</t>
  </si>
  <si>
    <t>Does the finance officer or interim finance officer maintain and update (or ensures the maintenance and update of)  financial records monthly, including reconciliation of bank accounts to the general ledger (Y/N)</t>
  </si>
  <si>
    <t>Total OPEB benefits - What is the plan’s fiduciary net position as a percentage of the total OPEB liability  Please enter as percentage value; for example, 83.5% should be entered as 83.5.  If assets have not been set aside in a trust, please enter 0.0</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</si>
  <si>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</si>
  <si>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</si>
  <si>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</si>
  <si>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</si>
  <si>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Dashboard; Determination of Fiscal Health</t>
  </si>
  <si>
    <t>Date on which the local government, public authority, or designated official appointed the finance officer? (If the date of appointment by the board is difficult to find you may enter January 1 and the year)   Data Format   MM/DD/YYYY</t>
  </si>
  <si>
    <t>If unit is an employer participant in one of the State Cost Sharing Plans rows 65 - 67 should be blank.  Unless they have an additional single employer plan.</t>
  </si>
  <si>
    <t>Unit's share of RHBF Net OPEB Liability ($s)
- unit of government is a participating employer in the State's RHBF (Retiree Health Benefit Fund) (Not a participating employer, enter 0)</t>
  </si>
  <si>
    <t>Single Audit Only - Type of compliance report(s) issued:  #1- all unmodified; #2- at least one other (qualified, adverse)</t>
  </si>
  <si>
    <t>Single Audit Only - Coronavirus Relief Fund expenditures (21.019)</t>
  </si>
  <si>
    <t xml:space="preserve">Single Audit Only - Other CARES Act /Coronavirus funding </t>
  </si>
  <si>
    <t>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t>
  </si>
  <si>
    <t>The below information must be completed 
in order to process your audit report.</t>
  </si>
  <si>
    <t>Name of Finance Officer</t>
  </si>
  <si>
    <r>
      <rPr>
        <u/>
        <sz val="11"/>
        <color indexed="8"/>
        <rFont val="Calibri"/>
        <family val="2"/>
      </rPr>
      <t>Current liabilities</t>
    </r>
    <r>
      <rPr>
        <sz val="11"/>
        <color indexed="8"/>
        <rFont val="Calibri"/>
        <family val="2"/>
      </rPr>
      <t xml:space="preserve">
</t>
    </r>
    <r>
      <rPr>
        <b/>
        <sz val="11"/>
        <color indexed="8"/>
        <rFont val="Calibri"/>
        <family val="2"/>
      </rPr>
      <t>Include:</t>
    </r>
    <r>
      <rPr>
        <sz val="11"/>
        <color indexed="8"/>
        <rFont val="Calibri"/>
        <family val="2"/>
      </rPr>
      <t xml:space="preserve">   Current liabilities including current portion of long-term debt.  </t>
    </r>
    <r>
      <rPr>
        <b/>
        <sz val="11"/>
        <color rgb="FF000000"/>
        <rFont val="Calibri"/>
        <family val="2"/>
      </rPr>
      <t>Deferred inflows should not be included in Current Liabilities</t>
    </r>
    <r>
      <rPr>
        <sz val="11"/>
        <color indexed="8"/>
        <rFont val="Calibri"/>
        <family val="2"/>
      </rPr>
      <t xml:space="preserve">           
</t>
    </r>
  </si>
  <si>
    <t xml:space="preserve">Date        </t>
  </si>
  <si>
    <t>unit code must be completed</t>
  </si>
  <si>
    <t>Introduction to the Unit Data from Audit Worksheet</t>
  </si>
  <si>
    <r>
      <rPr>
        <b/>
        <i/>
        <sz val="12"/>
        <rFont val="Cambria"/>
        <family val="1"/>
      </rPr>
      <t xml:space="preserve">Unit Data from Audit Worksheet </t>
    </r>
    <r>
      <rPr>
        <i/>
        <sz val="12"/>
        <rFont val="Cambria"/>
        <family val="1"/>
      </rPr>
      <t xml:space="preserve">- The </t>
    </r>
    <r>
      <rPr>
        <i/>
        <sz val="12"/>
        <color rgb="FFFF0000"/>
        <rFont val="Cambria"/>
        <family val="1"/>
      </rPr>
      <t xml:space="preserve">self-reported </t>
    </r>
    <r>
      <rPr>
        <i/>
        <sz val="12"/>
        <rFont val="Cambria"/>
        <family val="1"/>
      </rPr>
      <t xml:space="preserve">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 xml:space="preserve">Accuracy in completion of data is important for your local government.  </t>
    </r>
  </si>
  <si>
    <t>Important Notes to the Preparer</t>
  </si>
  <si>
    <r>
      <t xml:space="preserve">All information provided is </t>
    </r>
    <r>
      <rPr>
        <sz val="12"/>
        <color rgb="FFFF0000"/>
        <rFont val="Century Schoolbook"/>
        <family val="1"/>
      </rPr>
      <t xml:space="preserve">self-reported </t>
    </r>
    <r>
      <rPr>
        <sz val="12"/>
        <color theme="1"/>
        <rFont val="Century Schoolbook"/>
        <family val="1"/>
      </rPr>
      <t xml:space="preserve">by the units of local government.  The staff of the State and Local Government Fiscal Management Section does NOT recalculate and is not responsible for incorrectly reported amounts. </t>
    </r>
  </si>
  <si>
    <t>The Unit Data from Audit Worksheet contains edits that will display error messages if these edit tests are not passed.  Please make sure that your worksheet is error free.  The worksheet may be returned to the unit to correct any errors that have not been resolved.</t>
  </si>
  <si>
    <t>New for Fiscal 2020</t>
  </si>
  <si>
    <t>Data documenting the unit's compliance with General Statue 159-25 is captured in account numbers 947, 948, 949, 950, 952, 954, 956, and 958.</t>
  </si>
  <si>
    <r>
      <t xml:space="preserve">The data provided in the </t>
    </r>
    <r>
      <rPr>
        <i/>
        <sz val="12"/>
        <color theme="1"/>
        <rFont val="Century Schoolbook"/>
        <family val="1"/>
      </rPr>
      <t xml:space="preserve">Unit Data from Audit Worksheet </t>
    </r>
    <r>
      <rPr>
        <sz val="12"/>
        <color theme="1"/>
        <rFont val="Century Schoolbook"/>
        <family val="1"/>
      </rPr>
      <t xml:space="preserve">now requires a certification by the Finance Officer that is located at the end of the worksheet in account numbers 960, 962, 964, 966, and 968.  </t>
    </r>
  </si>
  <si>
    <t>Instructions for the Unit Data from Audit Worksheet</t>
  </si>
  <si>
    <r>
      <t xml:space="preserve">The Unit Data from Audit Worksheet must be completed using your audited financial statements and submitted with the audit report to the Local Government Commission.  This worksheet is designed so that each unit should be able to complete it in less than an hour, if they have a completed audit report.  Units can always choose to outsource the completion of this worksheet but it must be certified by the finance officer.  The worksheet must be </t>
    </r>
    <r>
      <rPr>
        <b/>
        <sz val="12"/>
        <color indexed="8"/>
        <rFont val="Century Schoolbook"/>
        <family val="1"/>
      </rPr>
      <t>submitted with the unit’s audit report</t>
    </r>
    <r>
      <rPr>
        <sz val="12"/>
        <color indexed="8"/>
        <rFont val="Century Schoolbook"/>
        <family val="1"/>
      </rPr>
      <t>.</t>
    </r>
  </si>
  <si>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</si>
  <si>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Links to Websites that provide financial data and ratios for Municipalities and Counties</t>
  </si>
  <si>
    <t>If you have any questions, please call 919-814-4299.</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</si>
  <si>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</si>
  <si>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</si>
  <si>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t>
  </si>
  <si>
    <r>
      <t xml:space="preserve">The </t>
    </r>
    <r>
      <rPr>
        <i/>
        <sz val="12"/>
        <color theme="1"/>
        <rFont val="Century Schoolbook"/>
        <family val="1"/>
      </rPr>
      <t>Resubmission Form</t>
    </r>
    <r>
      <rPr>
        <sz val="12"/>
        <color theme="1"/>
        <rFont val="Century Schoolbook"/>
        <family val="1"/>
      </rPr>
      <t xml:space="preserve"> is replacing prior years' </t>
    </r>
    <r>
      <rPr>
        <i/>
        <sz val="12"/>
        <color theme="1"/>
        <rFont val="Century Schoolbook"/>
        <family val="1"/>
      </rPr>
      <t xml:space="preserve">Audit Report Reissued Form. </t>
    </r>
    <r>
      <rPr>
        <sz val="12"/>
        <color theme="1"/>
        <rFont val="Century Schoolbook"/>
        <family val="1"/>
      </rPr>
      <t xml:space="preserve">The </t>
    </r>
    <r>
      <rPr>
        <i/>
        <sz val="12"/>
        <color theme="1"/>
        <rFont val="Century Schoolbook"/>
        <family val="1"/>
      </rPr>
      <t>Resubmission Form</t>
    </r>
    <r>
      <rPr>
        <sz val="12"/>
        <color theme="1"/>
        <rFont val="Century Schoolbook"/>
        <family val="1"/>
      </rPr>
      <t xml:space="preserve"> 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</si>
  <si>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https://www.nctreasurer.com/state-and-local-government-finance-division/local-government-commission/submitting-your-audit</t>
  </si>
  <si>
    <t>Version Date 9/3/2020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</si>
</sst>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_);[Red]\(0\)"/>
    <numFmt numFmtId="166" formatCode="_(&quot;$&quot;* #,##0_);_(&quot;$&quot;* \(#,##0\);_(&quot;$&quot;* &quot;-&quot;??_);_(@_)"/>
    <numFmt numFmtId="167" formatCode="_(* #,##0.0_);_(* \(#,##0.0\);_(* &quot;-&quot;??_);_(@_)"/>
    <numFmt numFmtId="168" formatCode="0_);\(0\)"/>
    <numFmt numFmtId="169" formatCode="_(* #,##0.00%_);[Red]_(* \(#,##0.00%\);_(0.00%_);@"/>
    <numFmt numFmtId="170" formatCode="m/d/yy;@"/>
    <numFmt numFmtId="171" formatCode="mm/dd/yyyy"/>
  </numFmts>
  <fonts count="168"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u/>
      <sz val="11"/>
      <color indexed="8"/>
      <name val="Calibri"/>
      <family val="2"/>
    </font>
    <font>
      <sz val="11"/>
      <name val="Calibri"/>
      <family val="2"/>
    </font>
    <font>
      <b/>
      <sz val="11"/>
      <name val="Calibri"/>
      <family val="2"/>
    </font>
    <font>
      <sz val="11"/>
      <name val="Century Schoolbook"/>
      <family val="1"/>
    </font>
    <font>
      <sz val="11"/>
      <color indexed="62"/>
      <name val="Calibri"/>
      <family val="2"/>
    </font>
    <font>
      <sz val="11"/>
      <color indexed="60"/>
      <name val="Calibri"/>
      <family val="2"/>
    </font>
    <font>
      <sz val="10"/>
      <name val="Times New Roman"/>
      <family val="1"/>
    </font>
    <font>
      <sz val="12"/>
      <color indexed="8"/>
      <name val="Century Schoolbook"/>
      <family val="1"/>
    </font>
    <font>
      <b/>
      <sz val="12"/>
      <color indexed="8"/>
      <name val="Century Schoolbook"/>
      <family val="1"/>
    </font>
    <font>
      <sz val="14"/>
      <color indexed="8"/>
      <name val="Century Schoolbook"/>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0"/>
      <name val="Century Schoolbook"/>
      <family val="1"/>
    </font>
    <font>
      <sz val="10"/>
      <color indexed="8"/>
      <name val="Times New Roman"/>
      <family val="1"/>
    </font>
    <font>
      <sz val="12"/>
      <name val="Garamond"/>
      <family val="1"/>
    </font>
    <font>
      <sz val="12"/>
      <name val="Garamond"/>
      <family val="1"/>
    </font>
    <font>
      <u/>
      <sz val="10"/>
      <color indexed="12"/>
      <name val="Arial"/>
      <family val="2"/>
    </font>
    <font>
      <sz val="10"/>
      <name val="Arial"/>
      <family val="2"/>
    </font>
    <font>
      <b/>
      <sz val="11"/>
      <name val="Century Schoolbook"/>
      <family val="1"/>
    </font>
    <font>
      <u/>
      <sz val="11"/>
      <name val="Calibri"/>
      <family val="2"/>
    </font>
    <font>
      <sz val="9"/>
      <name val="Century Schoolbook"/>
      <family val="1"/>
    </font>
    <font>
      <b/>
      <u/>
      <sz val="11"/>
      <color indexed="8"/>
      <name val="Calibri"/>
      <family val="2"/>
    </font>
    <font>
      <sz val="8"/>
      <name val="Arial"/>
      <family val="2"/>
    </font>
    <font>
      <sz val="10"/>
      <name val="Arial"/>
      <family val="2"/>
    </font>
    <font>
      <sz val="12"/>
      <name val="Garamond"/>
      <family val="1"/>
    </font>
    <font>
      <b/>
      <sz val="10"/>
      <color indexed="8"/>
      <name val="Century Schoolbook"/>
      <family val="2"/>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8"/>
      <name val="Arial"/>
      <family val="2"/>
    </font>
    <font>
      <sz val="10"/>
      <name val="Arial"/>
      <family val="2"/>
    </font>
    <font>
      <sz val="12"/>
      <name val="Garamond"/>
      <family val="1"/>
    </font>
    <font>
      <sz val="11"/>
      <color theme="1"/>
      <name val="Calibri"/>
      <family val="2"/>
      <scheme val="minor"/>
    </font>
    <font>
      <sz val="11"/>
      <color theme="0"/>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sz val="11"/>
      <color rgb="FF0070C0"/>
      <name val="Calibri"/>
      <family val="2"/>
      <scheme val="minor"/>
    </font>
    <font>
      <sz val="11"/>
      <color theme="1"/>
      <name val="Century Schoolbook"/>
      <family val="1"/>
    </font>
    <font>
      <sz val="14"/>
      <color theme="1"/>
      <name val="Calibri"/>
      <family val="2"/>
      <scheme val="minor"/>
    </font>
    <font>
      <b/>
      <sz val="11"/>
      <color theme="1"/>
      <name val="Century Schoolbook"/>
      <family val="1"/>
    </font>
    <font>
      <sz val="12"/>
      <color theme="1"/>
      <name val="Century Schoolbook"/>
      <family val="1"/>
    </font>
    <font>
      <sz val="14"/>
      <name val="Calibri"/>
      <family val="2"/>
      <scheme val="minor"/>
    </font>
    <font>
      <b/>
      <sz val="24"/>
      <color theme="2"/>
      <name val="Century Schoolbook"/>
      <family val="1"/>
    </font>
    <font>
      <b/>
      <sz val="9"/>
      <color theme="1"/>
      <name val="Calibri"/>
      <family val="2"/>
      <scheme val="minor"/>
    </font>
    <font>
      <sz val="24"/>
      <color theme="0"/>
      <name val="Century Schoolbook"/>
      <family val="1"/>
    </font>
    <font>
      <b/>
      <sz val="48"/>
      <color theme="0"/>
      <name val="Century Schoolbook"/>
      <family val="1"/>
    </font>
    <font>
      <sz val="24"/>
      <color theme="2"/>
      <name val="Century Schoolbook"/>
      <family val="1"/>
    </font>
    <font>
      <b/>
      <sz val="12"/>
      <color theme="0"/>
      <name val="Calibri"/>
      <family val="2"/>
      <scheme val="minor"/>
    </font>
    <font>
      <b/>
      <sz val="12"/>
      <color theme="1"/>
      <name val="Calibri"/>
      <family val="2"/>
      <scheme val="minor"/>
    </font>
    <font>
      <sz val="10"/>
      <color theme="1"/>
      <name val="Century Schoolbook"/>
      <family val="1"/>
    </font>
    <font>
      <b/>
      <u/>
      <sz val="12"/>
      <color theme="1"/>
      <name val="Times New Roman"/>
      <family val="1"/>
    </font>
    <font>
      <u/>
      <sz val="11"/>
      <color theme="1"/>
      <name val="Calibri"/>
      <family val="2"/>
      <scheme val="minor"/>
    </font>
    <font>
      <b/>
      <u/>
      <sz val="16"/>
      <color theme="1"/>
      <name val="Times New Roman"/>
      <family val="1"/>
    </font>
    <font>
      <b/>
      <sz val="10"/>
      <color theme="1"/>
      <name val="Times New Roman"/>
      <family val="1"/>
    </font>
    <font>
      <b/>
      <u/>
      <sz val="10"/>
      <color theme="1"/>
      <name val="Times New Roman"/>
      <family val="1"/>
    </font>
    <font>
      <sz val="10"/>
      <color theme="1"/>
      <name val="Times New Roman"/>
      <family val="1"/>
    </font>
    <font>
      <b/>
      <sz val="11"/>
      <color theme="1"/>
      <name val="Wingdings"/>
      <charset val="2"/>
    </font>
    <font>
      <u/>
      <sz val="10"/>
      <color theme="1"/>
      <name val="Times New Roman"/>
      <family val="1"/>
    </font>
    <font>
      <b/>
      <sz val="16"/>
      <color theme="1"/>
      <name val="Calibri"/>
      <family val="2"/>
      <scheme val="minor"/>
    </font>
    <font>
      <b/>
      <sz val="11"/>
      <color theme="1"/>
      <name val="Garamond"/>
      <family val="1"/>
    </font>
    <font>
      <sz val="11"/>
      <color theme="1"/>
      <name val="Calibri"/>
      <family val="2"/>
    </font>
    <font>
      <sz val="11"/>
      <name val="Calibri"/>
      <family val="2"/>
      <scheme val="minor"/>
    </font>
    <font>
      <b/>
      <sz val="9"/>
      <color theme="1"/>
      <name val="Century Schoolbook"/>
      <family val="1"/>
    </font>
    <font>
      <sz val="9"/>
      <color theme="1"/>
      <name val="Century Schoolbook"/>
      <family val="1"/>
    </font>
    <font>
      <sz val="8"/>
      <color theme="1"/>
      <name val="Calibri"/>
      <family val="2"/>
      <scheme val="minor"/>
    </font>
    <font>
      <b/>
      <sz val="10"/>
      <color theme="1"/>
      <name val="Calibri"/>
      <family val="2"/>
      <scheme val="minor"/>
    </font>
    <font>
      <sz val="8"/>
      <color theme="1"/>
      <name val="Century Schoolbook"/>
      <family val="1"/>
    </font>
    <font>
      <b/>
      <sz val="8"/>
      <color theme="1"/>
      <name val="Calibri"/>
      <family val="2"/>
      <scheme val="minor"/>
    </font>
    <font>
      <b/>
      <sz val="11"/>
      <name val="Calibri"/>
      <family val="2"/>
      <scheme val="minor"/>
    </font>
    <font>
      <sz val="28"/>
      <color theme="1"/>
      <name val="Calibri"/>
      <family val="2"/>
      <scheme val="minor"/>
    </font>
    <font>
      <b/>
      <sz val="9"/>
      <name val="Calibri"/>
      <family val="2"/>
      <scheme val="minor"/>
    </font>
    <font>
      <b/>
      <sz val="20"/>
      <color theme="1"/>
      <name val="Calibri"/>
      <family val="2"/>
      <scheme val="minor"/>
    </font>
    <font>
      <b/>
      <sz val="10"/>
      <color indexed="8"/>
      <name val="Calibri"/>
      <family val="2"/>
      <scheme val="minor"/>
    </font>
    <font>
      <b/>
      <sz val="10"/>
      <color theme="1"/>
      <name val="Century Schoolbook"/>
      <family val="2"/>
    </font>
    <font>
      <b/>
      <sz val="18"/>
      <color theme="1"/>
      <name val="Calibri"/>
      <family val="2"/>
      <scheme val="minor"/>
    </font>
    <font>
      <sz val="11"/>
      <color indexed="8"/>
      <name val="Calibri"/>
      <family val="2"/>
      <scheme val="minor"/>
    </font>
    <font>
      <b/>
      <i/>
      <u/>
      <sz val="10"/>
      <color theme="1"/>
      <name val="Times New Roman"/>
      <family val="1"/>
    </font>
    <font>
      <sz val="11"/>
      <color rgb="FFFF0000"/>
      <name val="Calibri"/>
      <family val="2"/>
      <scheme val="minor"/>
    </font>
    <font>
      <b/>
      <sz val="9"/>
      <color rgb="FFFF0000"/>
      <name val="Calibri"/>
      <family val="2"/>
      <scheme val="minor"/>
    </font>
    <font>
      <b/>
      <sz val="11"/>
      <color rgb="FF000000"/>
      <name val="Calibri"/>
      <family val="2"/>
    </font>
    <font>
      <sz val="11"/>
      <color theme="5" tint="-0.249977111117893"/>
      <name val="Calibri"/>
      <family val="2"/>
    </font>
    <font>
      <i/>
      <sz val="12"/>
      <name val="Cambria"/>
      <family val="1"/>
    </font>
    <font>
      <sz val="12"/>
      <color rgb="FFFF0000"/>
      <name val="Century Schoolbook"/>
      <family val="1"/>
    </font>
    <font>
      <i/>
      <sz val="12"/>
      <color theme="1"/>
      <name val="Century Schoolbook"/>
      <family val="1"/>
    </font>
    <font>
      <sz val="9"/>
      <color rgb="FFFF0000"/>
      <name val="Calibri"/>
      <family val="2"/>
      <scheme val="minor"/>
    </font>
    <font>
      <b/>
      <sz val="10"/>
      <name val="Arial"/>
      <family val="2"/>
    </font>
    <font>
      <b/>
      <sz val="11"/>
      <color indexed="8"/>
      <name val="Century Schoolbook"/>
      <family val="1"/>
    </font>
    <font>
      <sz val="8"/>
      <name val="Arial"/>
      <family val="2"/>
    </font>
    <font>
      <sz val="10"/>
      <name val="Arial"/>
      <family val="2"/>
    </font>
    <font>
      <sz val="12"/>
      <name val="Garamond"/>
      <family val="1"/>
    </font>
    <font>
      <b/>
      <sz val="11"/>
      <color theme="1"/>
      <name val="Century Schoolbook"/>
      <family val="2"/>
    </font>
    <font>
      <b/>
      <sz val="11"/>
      <color indexed="8"/>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9"/>
      <color theme="1"/>
      <name val="Century Schoolbook"/>
      <family val="2"/>
    </font>
    <font>
      <b/>
      <sz val="10"/>
      <color indexed="9"/>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sz val="11"/>
      <color rgb="FFFF0000"/>
      <name val="Century Schoolbook"/>
      <family val="2"/>
    </font>
    <font>
      <sz val="10"/>
      <color rgb="FF000000"/>
      <name val="Times New Roman"/>
      <family val="1"/>
    </font>
    <font>
      <u/>
      <sz val="10"/>
      <color indexed="12"/>
      <name val="Times New Roman"/>
      <family val="1"/>
    </font>
    <font>
      <u/>
      <sz val="10"/>
      <color theme="10"/>
      <name val="Times New Roman"/>
      <family val="1"/>
    </font>
    <font>
      <b/>
      <sz val="11"/>
      <color rgb="FFFF0000"/>
      <name val="Calibri"/>
      <family val="2"/>
      <scheme val="minor"/>
    </font>
    <font>
      <sz val="8"/>
      <name val="Calibri"/>
      <family val="2"/>
      <scheme val="minor"/>
    </font>
    <font>
      <sz val="18"/>
      <color theme="0"/>
      <name val="Calibri"/>
      <family val="2"/>
      <scheme val="minor"/>
    </font>
    <font>
      <b/>
      <i/>
      <sz val="12"/>
      <name val="Cambria"/>
      <family val="1"/>
    </font>
    <font>
      <i/>
      <sz val="12"/>
      <color rgb="FFFF0000"/>
      <name val="Cambria"/>
      <family val="1"/>
    </font>
    <font>
      <i/>
      <u/>
      <sz val="12"/>
      <color rgb="FFFF0000"/>
      <name val="Cambria"/>
      <family val="1"/>
    </font>
    <font>
      <b/>
      <i/>
      <sz val="14"/>
      <color theme="0"/>
      <name val="Cambria"/>
      <family val="1"/>
    </font>
    <font>
      <i/>
      <sz val="14"/>
      <color theme="0"/>
      <name val="Cambria"/>
      <family val="1"/>
    </font>
    <font>
      <i/>
      <sz val="14"/>
      <color theme="0"/>
      <name val="Century Schoolbook"/>
      <family val="1"/>
    </font>
    <font>
      <sz val="12"/>
      <color theme="0"/>
      <name val="Century Schoolbook"/>
      <family val="1"/>
    </font>
    <font>
      <sz val="11"/>
      <color theme="10"/>
      <name val="Calibri"/>
      <family val="2"/>
      <scheme val="minor"/>
    </font>
  </fonts>
  <fills count="75">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FFFFCC"/>
        <bgColor indexed="64"/>
      </patternFill>
    </fill>
    <fill>
      <patternFill patternType="solid">
        <fgColor theme="5" tint="0.399975585192419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8" tint="0.59999389629810485"/>
        <bgColor indexed="64"/>
      </patternFill>
    </fill>
    <fill>
      <patternFill patternType="solid">
        <fgColor theme="6" tint="-0.249977111117893"/>
        <bgColor indexed="64"/>
      </patternFill>
    </fill>
  </fills>
  <borders count="5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style="double">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bottom style="thin">
        <color theme="3" tint="0.59996337778862885"/>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3" tint="0.59996337778862885"/>
      </right>
      <top style="thin">
        <color theme="3" tint="0.59996337778862885"/>
      </top>
      <bottom/>
      <diagonal/>
    </border>
    <border>
      <left style="medium">
        <color indexed="64"/>
      </left>
      <right/>
      <top style="medium">
        <color indexed="64"/>
      </top>
      <bottom/>
      <diagonal/>
    </border>
    <border>
      <left/>
      <right style="medium">
        <color indexed="64"/>
      </right>
      <top style="medium">
        <color indexed="64"/>
      </top>
      <bottom/>
      <diagonal/>
    </border>
    <border>
      <left/>
      <right/>
      <top style="thin">
        <color theme="3" tint="0.59996337778862885"/>
      </top>
      <bottom style="thin">
        <color theme="3" tint="0.59996337778862885"/>
      </bottom>
      <diagonal/>
    </border>
    <border>
      <left style="thin">
        <color theme="3" tint="0.59999389629810485"/>
      </left>
      <right/>
      <top style="thin">
        <color theme="3" tint="0.59996337778862885"/>
      </top>
      <bottom style="thin">
        <color theme="3" tint="0.59996337778862885"/>
      </bottom>
      <diagonal/>
    </border>
    <border>
      <left/>
      <right style="thin">
        <color theme="3" tint="0.59999389629810485"/>
      </right>
      <top style="thin">
        <color theme="3" tint="0.59999389629810485"/>
      </top>
      <bottom style="thin">
        <color indexed="64"/>
      </bottom>
      <diagonal/>
    </border>
    <border>
      <left/>
      <right style="thin">
        <color theme="3" tint="0.59999389629810485"/>
      </right>
      <top/>
      <bottom style="thin">
        <color theme="3" tint="0.59996337778862885"/>
      </bottom>
      <diagonal/>
    </border>
    <border>
      <left style="thin">
        <color theme="3" tint="0.59999389629810485"/>
      </left>
      <right style="thin">
        <color theme="3" tint="0.59999389629810485"/>
      </right>
      <top style="thin">
        <color theme="3" tint="0.59999389629810485"/>
      </top>
      <bottom style="thin">
        <color theme="3" tint="0.59999389629810485"/>
      </bottom>
      <diagonal/>
    </border>
    <border>
      <left/>
      <right/>
      <top style="thin">
        <color theme="3" tint="0.59996337778862885"/>
      </top>
      <bottom style="thin">
        <color theme="3" tint="0.59999389629810485"/>
      </bottom>
      <diagonal/>
    </border>
    <border>
      <left style="thin">
        <color theme="3" tint="0.59996337778862885"/>
      </left>
      <right style="thin">
        <color theme="3" tint="0.59996337778862885"/>
      </right>
      <top style="thin">
        <color theme="3" tint="0.59996337778862885"/>
      </top>
      <bottom/>
      <diagonal/>
    </border>
    <border>
      <left style="medium">
        <color indexed="64"/>
      </left>
      <right/>
      <top/>
      <bottom style="medium">
        <color indexed="64"/>
      </bottom>
      <diagonal/>
    </border>
    <border>
      <left/>
      <right/>
      <top/>
      <bottom style="medium">
        <color indexed="64"/>
      </bottom>
      <diagonal/>
    </border>
  </borders>
  <cellStyleXfs count="30223">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4" fillId="6"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4" fillId="3"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4" fillId="15" borderId="1" applyNumberFormat="0" applyAlignment="0" applyProtection="0"/>
    <xf numFmtId="0" fontId="24" fillId="15" borderId="1" applyNumberFormat="0" applyAlignment="0" applyProtection="0"/>
    <xf numFmtId="0" fontId="15" fillId="7" borderId="2" applyNumberFormat="0" applyAlignment="0" applyProtection="0"/>
    <xf numFmtId="0" fontId="15" fillId="7" borderId="2" applyNumberFormat="0" applyAlignment="0" applyProtection="0"/>
    <xf numFmtId="43" fontId="50" fillId="0" borderId="0" applyFont="0" applyFill="0" applyBorder="0" applyAlignment="0" applyProtection="0"/>
    <xf numFmtId="43" fontId="52"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4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2" fillId="0" borderId="0" applyFont="0" applyFill="0" applyBorder="0" applyAlignment="0" applyProtection="0"/>
    <xf numFmtId="43" fontId="45" fillId="0" borderId="0" applyFont="0" applyFill="0" applyBorder="0" applyAlignment="0" applyProtection="0"/>
    <xf numFmtId="43" fontId="5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45"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xf numFmtId="44" fontId="45"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20" fillId="0" borderId="3" applyNumberFormat="0" applyFill="0" applyAlignment="0" applyProtection="0"/>
    <xf numFmtId="0" fontId="20" fillId="0" borderId="3" applyNumberFormat="0" applyFill="0" applyAlignment="0" applyProtection="0"/>
    <xf numFmtId="0" fontId="21" fillId="0" borderId="4"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4"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8" fillId="12" borderId="1" applyNumberFormat="0" applyAlignment="0" applyProtection="0"/>
    <xf numFmtId="0" fontId="8" fillId="12" borderId="1" applyNumberFormat="0" applyAlignment="0" applyProtection="0"/>
    <xf numFmtId="0" fontId="25" fillId="0" borderId="6" applyNumberFormat="0" applyFill="0" applyAlignment="0" applyProtection="0"/>
    <xf numFmtId="0" fontId="25" fillId="0" borderId="6" applyNumberFormat="0" applyFill="0" applyAlignment="0" applyProtection="0"/>
    <xf numFmtId="0" fontId="9" fillId="19" borderId="0" applyNumberFormat="0" applyBorder="0" applyAlignment="0" applyProtection="0"/>
    <xf numFmtId="0" fontId="9" fillId="19"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2" fillId="0" borderId="0"/>
    <xf numFmtId="0" fontId="5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2" fillId="0" borderId="0"/>
    <xf numFmtId="0" fontId="55"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0" borderId="0"/>
    <xf numFmtId="0" fontId="26" fillId="0" borderId="0"/>
    <xf numFmtId="0" fontId="27" fillId="0" borderId="0"/>
    <xf numFmtId="0" fontId="26" fillId="0" borderId="0"/>
    <xf numFmtId="0" fontId="38" fillId="0" borderId="0"/>
    <xf numFmtId="0" fontId="26" fillId="0" borderId="0"/>
    <xf numFmtId="0" fontId="42" fillId="0" borderId="0"/>
    <xf numFmtId="0" fontId="47" fillId="0" borderId="0"/>
    <xf numFmtId="0" fontId="26" fillId="0" borderId="0"/>
    <xf numFmtId="0" fontId="47" fillId="0" borderId="0"/>
    <xf numFmtId="0" fontId="26" fillId="0" borderId="0"/>
    <xf numFmtId="0" fontId="26" fillId="0" borderId="0"/>
    <xf numFmtId="0" fontId="47" fillId="0" borderId="0"/>
    <xf numFmtId="0" fontId="26" fillId="0" borderId="0"/>
    <xf numFmtId="0" fontId="26" fillId="0" borderId="0"/>
    <xf numFmtId="0" fontId="47" fillId="0" borderId="0"/>
    <xf numFmtId="0" fontId="26" fillId="0" borderId="0"/>
    <xf numFmtId="0" fontId="47" fillId="0" borderId="0"/>
    <xf numFmtId="0" fontId="26" fillId="0" borderId="0"/>
    <xf numFmtId="0" fontId="47" fillId="0" borderId="0"/>
    <xf numFmtId="0" fontId="26" fillId="0" borderId="0"/>
    <xf numFmtId="0" fontId="47" fillId="0" borderId="0"/>
    <xf numFmtId="0" fontId="47" fillId="0" borderId="0"/>
    <xf numFmtId="0" fontId="26" fillId="0" borderId="0"/>
    <xf numFmtId="0" fontId="47" fillId="0" borderId="0"/>
    <xf numFmtId="0" fontId="26" fillId="0" borderId="0"/>
    <xf numFmtId="0" fontId="47" fillId="0" borderId="0"/>
    <xf numFmtId="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7"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6" fillId="0" borderId="0"/>
    <xf numFmtId="0" fontId="27" fillId="0" borderId="0"/>
    <xf numFmtId="0" fontId="33" fillId="0" borderId="0"/>
    <xf numFmtId="0" fontId="18" fillId="0" borderId="0"/>
    <xf numFmtId="0" fontId="39" fillId="0" borderId="0"/>
    <xf numFmtId="0" fontId="18" fillId="0" borderId="0"/>
    <xf numFmtId="0" fontId="43" fillId="0" borderId="0"/>
    <xf numFmtId="0" fontId="48" fillId="0" borderId="0"/>
    <xf numFmtId="0" fontId="18" fillId="0" borderId="0"/>
    <xf numFmtId="0" fontId="48" fillId="0" borderId="0"/>
    <xf numFmtId="0" fontId="18" fillId="0" borderId="0"/>
    <xf numFmtId="0" fontId="18" fillId="0" borderId="0"/>
    <xf numFmtId="0" fontId="48" fillId="0" borderId="0"/>
    <xf numFmtId="0" fontId="18" fillId="0" borderId="0"/>
    <xf numFmtId="0" fontId="18" fillId="0" borderId="0"/>
    <xf numFmtId="0" fontId="48" fillId="0" borderId="0"/>
    <xf numFmtId="0" fontId="18" fillId="0" borderId="0"/>
    <xf numFmtId="0" fontId="48" fillId="0" borderId="0"/>
    <xf numFmtId="0" fontId="18" fillId="0" borderId="0"/>
    <xf numFmtId="0" fontId="48" fillId="0" borderId="0"/>
    <xf numFmtId="0" fontId="18" fillId="0" borderId="0"/>
    <xf numFmtId="0" fontId="48" fillId="0" borderId="0"/>
    <xf numFmtId="0" fontId="48" fillId="0" borderId="0"/>
    <xf numFmtId="0" fontId="18" fillId="0" borderId="0"/>
    <xf numFmtId="0" fontId="48" fillId="0" borderId="0"/>
    <xf numFmtId="0" fontId="18" fillId="0" borderId="0"/>
    <xf numFmtId="0" fontId="48" fillId="0" borderId="0"/>
    <xf numFmtId="0" fontId="27" fillId="0" borderId="0"/>
    <xf numFmtId="0" fontId="26" fillId="0" borderId="0"/>
    <xf numFmtId="0" fontId="39" fillId="0" borderId="0"/>
    <xf numFmtId="0" fontId="18" fillId="0" borderId="0"/>
    <xf numFmtId="0" fontId="43" fillId="0" borderId="0"/>
    <xf numFmtId="0" fontId="48" fillId="0" borderId="0"/>
    <xf numFmtId="0" fontId="18" fillId="0" borderId="0"/>
    <xf numFmtId="0" fontId="48" fillId="0" borderId="0"/>
    <xf numFmtId="0" fontId="18" fillId="0" borderId="0"/>
    <xf numFmtId="0" fontId="18" fillId="0" borderId="0"/>
    <xf numFmtId="0" fontId="48" fillId="0" borderId="0"/>
    <xf numFmtId="0" fontId="18" fillId="0" borderId="0"/>
    <xf numFmtId="0" fontId="18" fillId="0" borderId="0"/>
    <xf numFmtId="0" fontId="48" fillId="0" borderId="0"/>
    <xf numFmtId="0" fontId="18" fillId="0" borderId="0"/>
    <xf numFmtId="0" fontId="48" fillId="0" borderId="0"/>
    <xf numFmtId="0" fontId="18" fillId="0" borderId="0"/>
    <xf numFmtId="0" fontId="48" fillId="0" borderId="0"/>
    <xf numFmtId="0" fontId="18" fillId="0" borderId="0"/>
    <xf numFmtId="0" fontId="48" fillId="0" borderId="0"/>
    <xf numFmtId="0" fontId="26" fillId="0" borderId="0"/>
    <xf numFmtId="0" fontId="48" fillId="0" borderId="0"/>
    <xf numFmtId="0" fontId="18" fillId="0" borderId="0"/>
    <xf numFmtId="0" fontId="48" fillId="0" borderId="0"/>
    <xf numFmtId="0" fontId="18" fillId="0" borderId="0"/>
    <xf numFmtId="0" fontId="48" fillId="0" borderId="0"/>
    <xf numFmtId="0" fontId="38" fillId="0" borderId="0"/>
    <xf numFmtId="0" fontId="26" fillId="0" borderId="0"/>
    <xf numFmtId="0" fontId="42" fillId="0" borderId="0"/>
    <xf numFmtId="0" fontId="47" fillId="0" borderId="0"/>
    <xf numFmtId="0" fontId="26" fillId="0" borderId="0"/>
    <xf numFmtId="0" fontId="47" fillId="0" borderId="0"/>
    <xf numFmtId="0" fontId="26" fillId="0" borderId="0"/>
    <xf numFmtId="0" fontId="26" fillId="0" borderId="0"/>
    <xf numFmtId="0" fontId="47" fillId="0" borderId="0"/>
    <xf numFmtId="0" fontId="26" fillId="0" borderId="0"/>
    <xf numFmtId="0" fontId="26" fillId="0" borderId="0"/>
    <xf numFmtId="0" fontId="47" fillId="0" borderId="0"/>
    <xf numFmtId="0" fontId="26" fillId="0" borderId="0"/>
    <xf numFmtId="0" fontId="47" fillId="0" borderId="0"/>
    <xf numFmtId="0" fontId="26" fillId="0" borderId="0"/>
    <xf numFmtId="0" fontId="47" fillId="0" borderId="0"/>
    <xf numFmtId="0" fontId="26" fillId="0" borderId="0"/>
    <xf numFmtId="0" fontId="47" fillId="0" borderId="0"/>
    <xf numFmtId="0" fontId="26" fillId="0" borderId="0"/>
    <xf numFmtId="0" fontId="26" fillId="0" borderId="0"/>
    <xf numFmtId="0" fontId="47" fillId="0" borderId="0"/>
    <xf numFmtId="0" fontId="47" fillId="0" borderId="0"/>
    <xf numFmtId="0" fontId="26" fillId="0" borderId="0"/>
    <xf numFmtId="0" fontId="50" fillId="0" borderId="0"/>
    <xf numFmtId="0" fontId="47" fillId="0" borderId="0"/>
    <xf numFmtId="0" fontId="26" fillId="0" borderId="0"/>
    <xf numFmtId="0" fontId="50" fillId="0" borderId="0"/>
    <xf numFmtId="0" fontId="50" fillId="0" borderId="0"/>
    <xf numFmtId="0" fontId="26" fillId="0" borderId="0"/>
    <xf numFmtId="0" fontId="50" fillId="0" borderId="0"/>
    <xf numFmtId="0" fontId="26" fillId="0" borderId="0"/>
    <xf numFmtId="0" fontId="50" fillId="0" borderId="0"/>
    <xf numFmtId="0" fontId="50" fillId="0" borderId="0"/>
    <xf numFmtId="0" fontId="4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6" fillId="0" borderId="0"/>
    <xf numFmtId="0" fontId="47" fillId="0" borderId="0"/>
    <xf numFmtId="0" fontId="18" fillId="0" borderId="0"/>
    <xf numFmtId="0" fontId="31" fillId="0" borderId="0"/>
    <xf numFmtId="0" fontId="30" fillId="0" borderId="0"/>
    <xf numFmtId="0" fontId="33" fillId="0" borderId="0"/>
    <xf numFmtId="0" fontId="18" fillId="0" borderId="0"/>
    <xf numFmtId="0" fontId="39" fillId="0" borderId="0"/>
    <xf numFmtId="0" fontId="18" fillId="0" borderId="0"/>
    <xf numFmtId="0" fontId="43" fillId="0" borderId="0"/>
    <xf numFmtId="0" fontId="48" fillId="0" borderId="0"/>
    <xf numFmtId="0" fontId="18" fillId="0" borderId="0"/>
    <xf numFmtId="0" fontId="48" fillId="0" borderId="0"/>
    <xf numFmtId="0" fontId="18" fillId="0" borderId="0"/>
    <xf numFmtId="0" fontId="18" fillId="0" borderId="0"/>
    <xf numFmtId="0" fontId="48" fillId="0" borderId="0"/>
    <xf numFmtId="0" fontId="18" fillId="0" borderId="0"/>
    <xf numFmtId="0" fontId="18" fillId="0" borderId="0"/>
    <xf numFmtId="0" fontId="48" fillId="0" borderId="0"/>
    <xf numFmtId="0" fontId="18" fillId="0" borderId="0"/>
    <xf numFmtId="0" fontId="48" fillId="0" borderId="0"/>
    <xf numFmtId="0" fontId="18" fillId="0" borderId="0"/>
    <xf numFmtId="0" fontId="48" fillId="0" borderId="0"/>
    <xf numFmtId="0" fontId="18" fillId="0" borderId="0"/>
    <xf numFmtId="0" fontId="48" fillId="0" borderId="0"/>
    <xf numFmtId="0" fontId="48" fillId="0" borderId="0"/>
    <xf numFmtId="0" fontId="18" fillId="0" borderId="0"/>
    <xf numFmtId="0" fontId="48" fillId="0" borderId="0"/>
    <xf numFmtId="0" fontId="18" fillId="0" borderId="0"/>
    <xf numFmtId="0" fontId="48" fillId="0" borderId="0"/>
    <xf numFmtId="0" fontId="18" fillId="0" borderId="0"/>
    <xf numFmtId="0" fontId="39" fillId="0" borderId="0"/>
    <xf numFmtId="0" fontId="18" fillId="0" borderId="0"/>
    <xf numFmtId="0" fontId="43" fillId="0" borderId="0"/>
    <xf numFmtId="0" fontId="48" fillId="0" borderId="0"/>
    <xf numFmtId="0" fontId="18" fillId="0" borderId="0"/>
    <xf numFmtId="0" fontId="48" fillId="0" borderId="0"/>
    <xf numFmtId="0" fontId="18" fillId="0" borderId="0"/>
    <xf numFmtId="0" fontId="18" fillId="0" borderId="0"/>
    <xf numFmtId="0" fontId="48" fillId="0" borderId="0"/>
    <xf numFmtId="0" fontId="18" fillId="0" borderId="0"/>
    <xf numFmtId="0" fontId="18" fillId="0" borderId="0"/>
    <xf numFmtId="0" fontId="48" fillId="0" borderId="0"/>
    <xf numFmtId="0" fontId="18" fillId="0" borderId="0"/>
    <xf numFmtId="0" fontId="48" fillId="0" borderId="0"/>
    <xf numFmtId="0" fontId="18" fillId="0" borderId="0"/>
    <xf numFmtId="0" fontId="48" fillId="0" borderId="0"/>
    <xf numFmtId="0" fontId="18" fillId="0" borderId="0"/>
    <xf numFmtId="0" fontId="48" fillId="0" borderId="0"/>
    <xf numFmtId="0" fontId="48" fillId="0" borderId="0"/>
    <xf numFmtId="0" fontId="18" fillId="0" borderId="0"/>
    <xf numFmtId="0" fontId="18" fillId="0" borderId="0"/>
    <xf numFmtId="0" fontId="18" fillId="0" borderId="0"/>
    <xf numFmtId="0" fontId="48" fillId="0" borderId="0"/>
    <xf numFmtId="0" fontId="48" fillId="0" borderId="0"/>
    <xf numFmtId="0" fontId="18" fillId="0" borderId="0"/>
    <xf numFmtId="0" fontId="26" fillId="0" borderId="0"/>
    <xf numFmtId="0" fontId="48" fillId="0" borderId="0"/>
    <xf numFmtId="0" fontId="48" fillId="0" borderId="0"/>
    <xf numFmtId="0" fontId="3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0" fontId="50" fillId="0" borderId="0"/>
    <xf numFmtId="0" fontId="50" fillId="0" borderId="0"/>
    <xf numFmtId="0" fontId="31" fillId="0" borderId="0"/>
    <xf numFmtId="0" fontId="30" fillId="0" borderId="0"/>
    <xf numFmtId="0" fontId="40" fillId="0" borderId="0"/>
    <xf numFmtId="0" fontId="30" fillId="0" borderId="0"/>
    <xf numFmtId="0" fontId="44" fillId="0" borderId="0"/>
    <xf numFmtId="0" fontId="49" fillId="0" borderId="0"/>
    <xf numFmtId="0" fontId="30" fillId="0" borderId="0"/>
    <xf numFmtId="0" fontId="49" fillId="0" borderId="0"/>
    <xf numFmtId="0" fontId="30" fillId="0" borderId="0"/>
    <xf numFmtId="0" fontId="30" fillId="0" borderId="0"/>
    <xf numFmtId="0" fontId="49" fillId="0" borderId="0"/>
    <xf numFmtId="0" fontId="30" fillId="0" borderId="0"/>
    <xf numFmtId="0" fontId="30" fillId="0" borderId="0"/>
    <xf numFmtId="0" fontId="49" fillId="0" borderId="0"/>
    <xf numFmtId="0" fontId="30" fillId="0" borderId="0"/>
    <xf numFmtId="0" fontId="49" fillId="0" borderId="0"/>
    <xf numFmtId="0" fontId="30" fillId="0" borderId="0"/>
    <xf numFmtId="0" fontId="49" fillId="0" borderId="0"/>
    <xf numFmtId="0" fontId="30" fillId="0" borderId="0"/>
    <xf numFmtId="0" fontId="4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0" fillId="0" borderId="0"/>
    <xf numFmtId="0" fontId="49" fillId="0" borderId="0"/>
    <xf numFmtId="0" fontId="49" fillId="0" borderId="0"/>
    <xf numFmtId="0" fontId="30" fillId="0" borderId="0"/>
    <xf numFmtId="0" fontId="50" fillId="0" borderId="0"/>
    <xf numFmtId="0" fontId="49" fillId="0" borderId="0"/>
    <xf numFmtId="0" fontId="30" fillId="0" borderId="0"/>
    <xf numFmtId="0" fontId="30" fillId="0" borderId="0"/>
    <xf numFmtId="0" fontId="50" fillId="0" borderId="0"/>
    <xf numFmtId="0" fontId="30" fillId="0" borderId="0"/>
    <xf numFmtId="0" fontId="50" fillId="0" borderId="0"/>
    <xf numFmtId="0" fontId="50" fillId="0" borderId="0"/>
    <xf numFmtId="0" fontId="4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0" fillId="0" borderId="0"/>
    <xf numFmtId="0" fontId="3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2" fillId="0" borderId="0"/>
    <xf numFmtId="0" fontId="52" fillId="0" borderId="0"/>
    <xf numFmtId="0" fontId="52" fillId="0" borderId="0"/>
    <xf numFmtId="0" fontId="50" fillId="0" borderId="0"/>
    <xf numFmtId="0" fontId="50" fillId="0" borderId="0"/>
    <xf numFmtId="3" fontId="10" fillId="0" borderId="0"/>
    <xf numFmtId="0" fontId="18" fillId="5" borderId="7" applyNumberFormat="0" applyFont="0" applyAlignment="0" applyProtection="0"/>
    <xf numFmtId="0" fontId="18" fillId="5" borderId="7" applyNumberFormat="0" applyFont="0" applyAlignment="0" applyProtection="0"/>
    <xf numFmtId="0" fontId="17" fillId="15" borderId="8" applyNumberFormat="0" applyAlignment="0" applyProtection="0"/>
    <xf numFmtId="0" fontId="17" fillId="15" borderId="8" applyNumberFormat="0" applyAlignment="0" applyProtection="0"/>
    <xf numFmtId="9" fontId="31" fillId="0" borderId="0" applyFont="0" applyFill="0" applyBorder="0" applyAlignment="0" applyProtection="0"/>
    <xf numFmtId="9" fontId="30" fillId="0" borderId="0" applyFont="0" applyFill="0" applyBorder="0" applyAlignment="0" applyProtection="0"/>
    <xf numFmtId="9" fontId="52" fillId="0" borderId="0" applyFont="0" applyFill="0" applyBorder="0" applyAlignment="0" applyProtection="0"/>
    <xf numFmtId="0" fontId="19" fillId="0" borderId="0" applyNumberFormat="0" applyFill="0" applyBorder="0" applyAlignment="0" applyProtection="0"/>
    <xf numFmtId="0" fontId="56" fillId="20" borderId="0" applyFont="0" applyBorder="0" applyAlignment="0">
      <alignment horizontal="center" wrapText="1"/>
    </xf>
    <xf numFmtId="0" fontId="56" fillId="20" borderId="0" applyFont="0" applyBorder="0" applyAlignment="0">
      <alignment horizontal="center" wrapText="1"/>
    </xf>
    <xf numFmtId="0" fontId="46"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6" fillId="0" borderId="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8" fillId="0" borderId="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8" fillId="0" borderId="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30" fillId="0" borderId="0"/>
    <xf numFmtId="0" fontId="30" fillId="0" borderId="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2" fillId="0" borderId="0"/>
    <xf numFmtId="0" fontId="50" fillId="0" borderId="0"/>
    <xf numFmtId="0" fontId="5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6"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26" fillId="0" borderId="0"/>
    <xf numFmtId="0" fontId="47" fillId="0" borderId="0"/>
    <xf numFmtId="0" fontId="26" fillId="0" borderId="0"/>
    <xf numFmtId="0" fontId="26" fillId="0" borderId="0"/>
    <xf numFmtId="0" fontId="47" fillId="0" borderId="0"/>
    <xf numFmtId="0" fontId="26"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47" fillId="0" borderId="0"/>
    <xf numFmtId="0" fontId="26" fillId="0" borderId="0"/>
    <xf numFmtId="0" fontId="47" fillId="0" borderId="0"/>
    <xf numFmtId="0" fontId="26" fillId="0" borderId="0"/>
    <xf numFmtId="0" fontId="26"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47" fillId="0" borderId="0"/>
    <xf numFmtId="0" fontId="26" fillId="0" borderId="0"/>
    <xf numFmtId="0" fontId="26" fillId="0" borderId="0"/>
    <xf numFmtId="0" fontId="47"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48" fillId="0" borderId="0"/>
    <xf numFmtId="0" fontId="18" fillId="0" borderId="0"/>
    <xf numFmtId="0" fontId="26"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26" fillId="0" borderId="0"/>
    <xf numFmtId="0" fontId="48" fillId="0" borderId="0"/>
    <xf numFmtId="0" fontId="18" fillId="0" borderId="0"/>
    <xf numFmtId="0" fontId="18" fillId="0" borderId="0"/>
    <xf numFmtId="0" fontId="4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48" fillId="0" borderId="0"/>
    <xf numFmtId="0" fontId="18" fillId="0" borderId="0"/>
    <xf numFmtId="0" fontId="26" fillId="0" borderId="0"/>
    <xf numFmtId="0" fontId="26" fillId="0" borderId="0"/>
    <xf numFmtId="0" fontId="47" fillId="0" borderId="0"/>
    <xf numFmtId="0" fontId="26" fillId="0" borderId="0"/>
    <xf numFmtId="0" fontId="26"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26" fillId="0" borderId="0"/>
    <xf numFmtId="0" fontId="47" fillId="0" borderId="0"/>
    <xf numFmtId="0" fontId="26" fillId="0" borderId="0"/>
    <xf numFmtId="0" fontId="47" fillId="0" borderId="0"/>
    <xf numFmtId="0" fontId="26" fillId="0" borderId="0"/>
    <xf numFmtId="0" fontId="26" fillId="0" borderId="0"/>
    <xf numFmtId="0" fontId="47"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26" fillId="0" borderId="0"/>
    <xf numFmtId="0" fontId="47" fillId="0" borderId="0"/>
    <xf numFmtId="0" fontId="26" fillId="0" borderId="0"/>
    <xf numFmtId="0" fontId="26" fillId="0" borderId="0"/>
    <xf numFmtId="0" fontId="47"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47" fillId="0" borderId="0"/>
    <xf numFmtId="0" fontId="26" fillId="0" borderId="0"/>
    <xf numFmtId="0" fontId="47" fillId="0" borderId="0"/>
    <xf numFmtId="0" fontId="26"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26" fillId="0" borderId="0"/>
    <xf numFmtId="0" fontId="47" fillId="0" borderId="0"/>
    <xf numFmtId="0" fontId="26" fillId="0" borderId="0"/>
    <xf numFmtId="0" fontId="26" fillId="0" borderId="0"/>
    <xf numFmtId="0" fontId="26" fillId="0" borderId="0"/>
    <xf numFmtId="0" fontId="47" fillId="0" borderId="0"/>
    <xf numFmtId="0" fontId="26" fillId="0" borderId="0"/>
    <xf numFmtId="0" fontId="50" fillId="0" borderId="0"/>
    <xf numFmtId="0" fontId="50" fillId="0" borderId="0"/>
    <xf numFmtId="0" fontId="50" fillId="0" borderId="0"/>
    <xf numFmtId="0" fontId="50" fillId="0" borderId="0"/>
    <xf numFmtId="0" fontId="26" fillId="0" borderId="0"/>
    <xf numFmtId="0" fontId="26" fillId="0" borderId="0"/>
    <xf numFmtId="0" fontId="50" fillId="0" borderId="0"/>
    <xf numFmtId="0" fontId="18" fillId="0" borderId="0"/>
    <xf numFmtId="0" fontId="18" fillId="0" borderId="0"/>
    <xf numFmtId="0" fontId="48" fillId="0" borderId="0"/>
    <xf numFmtId="0" fontId="18" fillId="0" borderId="0"/>
    <xf numFmtId="0" fontId="18" fillId="0" borderId="0"/>
    <xf numFmtId="0" fontId="26" fillId="0" borderId="0"/>
    <xf numFmtId="0" fontId="47" fillId="0" borderId="0"/>
    <xf numFmtId="0" fontId="26" fillId="0" borderId="0"/>
    <xf numFmtId="0" fontId="26" fillId="0" borderId="0"/>
    <xf numFmtId="0" fontId="50" fillId="0" borderId="0"/>
    <xf numFmtId="0" fontId="26" fillId="0" borderId="0"/>
    <xf numFmtId="0" fontId="26" fillId="0" borderId="0"/>
    <xf numFmtId="0" fontId="47" fillId="0" borderId="0"/>
    <xf numFmtId="0" fontId="26" fillId="0" borderId="0"/>
    <xf numFmtId="0" fontId="50" fillId="0" borderId="0"/>
    <xf numFmtId="0" fontId="50" fillId="0" borderId="0"/>
    <xf numFmtId="0" fontId="47"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6"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6" fillId="0" borderId="0"/>
    <xf numFmtId="0" fontId="26" fillId="0" borderId="0"/>
    <xf numFmtId="0" fontId="50" fillId="0" borderId="0"/>
    <xf numFmtId="0" fontId="26" fillId="0" borderId="0"/>
    <xf numFmtId="0" fontId="26" fillId="0" borderId="0"/>
    <xf numFmtId="0" fontId="50" fillId="0" borderId="0"/>
    <xf numFmtId="0" fontId="47" fillId="0" borderId="0"/>
    <xf numFmtId="0" fontId="26" fillId="0" borderId="0"/>
    <xf numFmtId="0" fontId="26" fillId="0" borderId="0"/>
    <xf numFmtId="0" fontId="50" fillId="0" borderId="0"/>
    <xf numFmtId="0" fontId="26" fillId="0" borderId="0"/>
    <xf numFmtId="0" fontId="50" fillId="0" borderId="0"/>
    <xf numFmtId="0" fontId="50" fillId="0" borderId="0"/>
    <xf numFmtId="0" fontId="47" fillId="0" borderId="0"/>
    <xf numFmtId="0" fontId="26"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6" fillId="0" borderId="0"/>
    <xf numFmtId="0" fontId="18" fillId="0" borderId="0"/>
    <xf numFmtId="0" fontId="30"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48" fillId="0" borderId="0"/>
    <xf numFmtId="0" fontId="1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48" fillId="0" borderId="0"/>
    <xf numFmtId="0" fontId="18" fillId="0" borderId="0"/>
    <xf numFmtId="0" fontId="18" fillId="0" borderId="0"/>
    <xf numFmtId="0" fontId="18" fillId="0" borderId="0"/>
    <xf numFmtId="0" fontId="18" fillId="0" borderId="0"/>
    <xf numFmtId="0" fontId="48" fillId="0" borderId="0"/>
    <xf numFmtId="0" fontId="18" fillId="0" borderId="0"/>
    <xf numFmtId="0" fontId="48" fillId="0" borderId="0"/>
    <xf numFmtId="0" fontId="18"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30" fillId="0" borderId="0"/>
    <xf numFmtId="0" fontId="49" fillId="0" borderId="0"/>
    <xf numFmtId="0" fontId="30" fillId="0" borderId="0"/>
    <xf numFmtId="0" fontId="30" fillId="0" borderId="0"/>
    <xf numFmtId="0" fontId="49" fillId="0" borderId="0"/>
    <xf numFmtId="0" fontId="30"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49" fillId="0" borderId="0"/>
    <xf numFmtId="0" fontId="30" fillId="0" borderId="0"/>
    <xf numFmtId="0" fontId="49" fillId="0" borderId="0"/>
    <xf numFmtId="0" fontId="30" fillId="0" borderId="0"/>
    <xf numFmtId="0" fontId="3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0" fillId="0" borderId="0"/>
    <xf numFmtId="0" fontId="30" fillId="0" borderId="0"/>
    <xf numFmtId="0" fontId="30" fillId="0" borderId="0"/>
    <xf numFmtId="0" fontId="49" fillId="0" borderId="0"/>
    <xf numFmtId="0" fontId="30" fillId="0" borderId="0"/>
    <xf numFmtId="0" fontId="30" fillId="0" borderId="0"/>
    <xf numFmtId="0" fontId="30" fillId="0" borderId="0"/>
    <xf numFmtId="0" fontId="49" fillId="0" borderId="0"/>
    <xf numFmtId="0" fontId="30" fillId="0" borderId="0"/>
    <xf numFmtId="0" fontId="50" fillId="0" borderId="0"/>
    <xf numFmtId="0" fontId="50" fillId="0" borderId="0"/>
    <xf numFmtId="0" fontId="50" fillId="0" borderId="0"/>
    <xf numFmtId="0" fontId="50" fillId="0" borderId="0"/>
    <xf numFmtId="0" fontId="30" fillId="0" borderId="0"/>
    <xf numFmtId="0" fontId="50" fillId="0" borderId="0"/>
    <xf numFmtId="0" fontId="30" fillId="0" borderId="0"/>
    <xf numFmtId="0" fontId="30" fillId="0" borderId="0"/>
    <xf numFmtId="0" fontId="49" fillId="0" borderId="0"/>
    <xf numFmtId="0" fontId="30" fillId="0" borderId="0"/>
    <xf numFmtId="0" fontId="30" fillId="0" borderId="0"/>
    <xf numFmtId="0" fontId="50" fillId="0" borderId="0"/>
    <xf numFmtId="0" fontId="30" fillId="0" borderId="0"/>
    <xf numFmtId="0" fontId="30" fillId="0" borderId="0"/>
    <xf numFmtId="0" fontId="49" fillId="0" borderId="0"/>
    <xf numFmtId="0" fontId="30" fillId="0" borderId="0"/>
    <xf numFmtId="0" fontId="50" fillId="0" borderId="0"/>
    <xf numFmtId="0" fontId="50" fillId="0" borderId="0"/>
    <xf numFmtId="0" fontId="49" fillId="0" borderId="0"/>
    <xf numFmtId="0" fontId="30" fillId="0" borderId="0"/>
    <xf numFmtId="0" fontId="3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0" fillId="0" borderId="0"/>
    <xf numFmtId="0" fontId="50" fillId="0" borderId="0"/>
    <xf numFmtId="0" fontId="3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0" fillId="0" borderId="0"/>
    <xf numFmtId="0" fontId="30" fillId="0" borderId="0"/>
    <xf numFmtId="0" fontId="50" fillId="0" borderId="0"/>
    <xf numFmtId="0" fontId="30" fillId="0" borderId="0"/>
    <xf numFmtId="0" fontId="30" fillId="0" borderId="0"/>
    <xf numFmtId="0" fontId="50" fillId="0" borderId="0"/>
    <xf numFmtId="0" fontId="49" fillId="0" borderId="0"/>
    <xf numFmtId="0" fontId="30" fillId="0" borderId="0"/>
    <xf numFmtId="0" fontId="30" fillId="0" borderId="0"/>
    <xf numFmtId="0" fontId="50" fillId="0" borderId="0"/>
    <xf numFmtId="0" fontId="30" fillId="0" borderId="0"/>
    <xf numFmtId="0" fontId="50" fillId="0" borderId="0"/>
    <xf numFmtId="0" fontId="50" fillId="0" borderId="0"/>
    <xf numFmtId="0" fontId="49" fillId="0" borderId="0"/>
    <xf numFmtId="0" fontId="30" fillId="0" borderId="0"/>
    <xf numFmtId="0" fontId="3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2"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5" borderId="7" applyNumberFormat="0" applyFont="0" applyAlignment="0" applyProtection="0"/>
    <xf numFmtId="0" fontId="18" fillId="5" borderId="7" applyNumberFormat="0" applyFont="0" applyAlignment="0" applyProtection="0"/>
    <xf numFmtId="0" fontId="18" fillId="5" borderId="7" applyNumberFormat="0" applyFont="0" applyAlignment="0" applyProtection="0"/>
    <xf numFmtId="0" fontId="18" fillId="5" borderId="7" applyNumberFormat="0" applyFont="0" applyAlignment="0" applyProtection="0"/>
    <xf numFmtId="0" fontId="48" fillId="5" borderId="7" applyNumberFormat="0" applyFont="0" applyAlignment="0" applyProtection="0"/>
    <xf numFmtId="0" fontId="18" fillId="5" borderId="7" applyNumberFormat="0" applyFont="0" applyAlignment="0" applyProtection="0"/>
    <xf numFmtId="0" fontId="18" fillId="5" borderId="7" applyNumberFormat="0" applyFont="0" applyAlignment="0" applyProtection="0"/>
    <xf numFmtId="0" fontId="48" fillId="5" borderId="7" applyNumberFormat="0" applyFont="0" applyAlignment="0" applyProtection="0"/>
    <xf numFmtId="0" fontId="18" fillId="5" borderId="7" applyNumberFormat="0" applyFont="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4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6" fillId="20" borderId="0" applyFont="0" applyBorder="0" applyAlignment="0">
      <alignment horizontal="center" wrapText="1"/>
    </xf>
    <xf numFmtId="0" fontId="46" fillId="20" borderId="0" applyFont="0" applyBorder="0" applyAlignment="0">
      <alignment horizontal="center" wrapText="1"/>
    </xf>
    <xf numFmtId="0" fontId="46" fillId="20" borderId="0" applyFont="0" applyBorder="0" applyAlignment="0">
      <alignment horizontal="center" wrapText="1"/>
    </xf>
    <xf numFmtId="0" fontId="46" fillId="20" borderId="0" applyFont="0" applyBorder="0" applyAlignment="0">
      <alignment horizontal="center" wrapText="1"/>
    </xf>
    <xf numFmtId="0" fontId="46" fillId="20" borderId="0" applyFont="0" applyBorder="0" applyAlignment="0">
      <alignment horizontal="center" wrapText="1"/>
    </xf>
    <xf numFmtId="0" fontId="18" fillId="0" borderId="0"/>
    <xf numFmtId="0" fontId="18" fillId="0" borderId="0"/>
    <xf numFmtId="0" fontId="26" fillId="0" borderId="0"/>
    <xf numFmtId="43" fontId="5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47" fillId="0" borderId="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0" fillId="0" borderId="0"/>
    <xf numFmtId="0" fontId="50" fillId="0" borderId="0"/>
    <xf numFmtId="0" fontId="50" fillId="0" borderId="0"/>
    <xf numFmtId="0" fontId="50" fillId="0" borderId="0"/>
    <xf numFmtId="0" fontId="50" fillId="0" borderId="0"/>
    <xf numFmtId="0" fontId="47" fillId="0" borderId="0"/>
    <xf numFmtId="0" fontId="50" fillId="0" borderId="0"/>
    <xf numFmtId="0" fontId="50" fillId="0" borderId="0"/>
    <xf numFmtId="0" fontId="50" fillId="0" borderId="0"/>
    <xf numFmtId="0" fontId="50"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7"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0" fontId="49" fillId="0" borderId="0"/>
    <xf numFmtId="0" fontId="49" fillId="0" borderId="0"/>
    <xf numFmtId="0" fontId="4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49" fillId="0" borderId="0"/>
    <xf numFmtId="0" fontId="50" fillId="0" borderId="0"/>
    <xf numFmtId="0" fontId="50" fillId="0" borderId="0"/>
    <xf numFmtId="0" fontId="50" fillId="0" borderId="0"/>
    <xf numFmtId="0" fontId="50" fillId="0" borderId="0"/>
    <xf numFmtId="0" fontId="4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2" fillId="0" borderId="0"/>
    <xf numFmtId="0" fontId="50" fillId="0" borderId="0"/>
    <xf numFmtId="0" fontId="48"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9" fillId="0" borderId="0"/>
    <xf numFmtId="0" fontId="3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48" fillId="0" borderId="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49" fillId="0" borderId="0"/>
    <xf numFmtId="0" fontId="18"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2"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48" fillId="0" borderId="0"/>
    <xf numFmtId="44" fontId="50" fillId="0" borderId="0" applyFont="0" applyFill="0" applyBorder="0" applyAlignment="0" applyProtection="0"/>
    <xf numFmtId="0" fontId="26" fillId="0" borderId="0"/>
    <xf numFmtId="0" fontId="30" fillId="0" borderId="0"/>
    <xf numFmtId="0" fontId="18" fillId="0" borderId="0"/>
    <xf numFmtId="0" fontId="18" fillId="0" borderId="0"/>
    <xf numFmtId="0" fontId="18" fillId="0" borderId="0"/>
    <xf numFmtId="0" fontId="26" fillId="0" borderId="0"/>
    <xf numFmtId="0" fontId="18" fillId="0" borderId="0"/>
    <xf numFmtId="0" fontId="26" fillId="0" borderId="0"/>
    <xf numFmtId="0" fontId="18" fillId="0" borderId="0"/>
    <xf numFmtId="0" fontId="3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18" fillId="0" borderId="0"/>
    <xf numFmtId="0" fontId="18" fillId="0" borderId="0"/>
    <xf numFmtId="0" fontId="26" fillId="0" borderId="0"/>
    <xf numFmtId="0" fontId="26" fillId="0" borderId="0"/>
    <xf numFmtId="0" fontId="26" fillId="0" borderId="0"/>
    <xf numFmtId="0" fontId="18" fillId="0" borderId="0"/>
    <xf numFmtId="0" fontId="26" fillId="0" borderId="0"/>
    <xf numFmtId="0" fontId="18" fillId="0" borderId="0"/>
    <xf numFmtId="0" fontId="30" fillId="0" borderId="0"/>
    <xf numFmtId="0" fontId="26" fillId="0" borderId="0"/>
    <xf numFmtId="0" fontId="30" fillId="0" borderId="0"/>
    <xf numFmtId="0" fontId="18" fillId="0" borderId="0"/>
    <xf numFmtId="0" fontId="18" fillId="0" borderId="0"/>
    <xf numFmtId="0" fontId="26" fillId="0" borderId="0"/>
    <xf numFmtId="0" fontId="18" fillId="0" borderId="0"/>
    <xf numFmtId="0" fontId="30" fillId="0" borderId="0"/>
    <xf numFmtId="0" fontId="26" fillId="0" borderId="0"/>
    <xf numFmtId="0" fontId="26" fillId="0" borderId="0"/>
    <xf numFmtId="0" fontId="18" fillId="0" borderId="0"/>
    <xf numFmtId="0" fontId="18" fillId="0" borderId="0"/>
    <xf numFmtId="0" fontId="18" fillId="0" borderId="0"/>
    <xf numFmtId="0" fontId="26" fillId="0" borderId="0"/>
    <xf numFmtId="0" fontId="30" fillId="0" borderId="0"/>
    <xf numFmtId="0" fontId="30" fillId="0" borderId="0"/>
    <xf numFmtId="0" fontId="18" fillId="0" borderId="0"/>
    <xf numFmtId="0" fontId="26" fillId="0" borderId="0"/>
    <xf numFmtId="0" fontId="26" fillId="0" borderId="0"/>
    <xf numFmtId="0" fontId="18" fillId="0" borderId="0"/>
    <xf numFmtId="0" fontId="26" fillId="0" borderId="0"/>
    <xf numFmtId="0" fontId="18" fillId="0" borderId="0"/>
    <xf numFmtId="0" fontId="18" fillId="0" borderId="0"/>
    <xf numFmtId="0" fontId="26" fillId="0" borderId="0"/>
    <xf numFmtId="0" fontId="26" fillId="0" borderId="0"/>
    <xf numFmtId="0" fontId="30" fillId="0" borderId="0"/>
    <xf numFmtId="0" fontId="18" fillId="0" borderId="0"/>
    <xf numFmtId="0" fontId="18" fillId="0" borderId="0"/>
    <xf numFmtId="0" fontId="30" fillId="0" borderId="0"/>
    <xf numFmtId="0" fontId="18" fillId="0" borderId="0"/>
    <xf numFmtId="0" fontId="111" fillId="0" borderId="0"/>
    <xf numFmtId="0" fontId="112" fillId="0" borderId="0"/>
    <xf numFmtId="0" fontId="112" fillId="0" borderId="0"/>
    <xf numFmtId="0" fontId="111" fillId="0" borderId="0"/>
    <xf numFmtId="0" fontId="112" fillId="0" borderId="0"/>
    <xf numFmtId="0" fontId="112" fillId="0" borderId="0"/>
    <xf numFmtId="0" fontId="113"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1" fillId="0" borderId="0"/>
    <xf numFmtId="0" fontId="112" fillId="0" borderId="0"/>
    <xf numFmtId="0" fontId="112" fillId="0" borderId="0"/>
    <xf numFmtId="0" fontId="111" fillId="0" borderId="0"/>
    <xf numFmtId="0" fontId="111" fillId="0" borderId="0"/>
    <xf numFmtId="0" fontId="112" fillId="0" borderId="0"/>
    <xf numFmtId="0" fontId="112" fillId="0" borderId="0"/>
    <xf numFmtId="0" fontId="112" fillId="0" borderId="0"/>
    <xf numFmtId="0" fontId="113" fillId="0" borderId="0"/>
    <xf numFmtId="0" fontId="113" fillId="0" borderId="0"/>
    <xf numFmtId="44" fontId="50" fillId="0" borderId="0" applyFont="0" applyFill="0" applyBorder="0" applyAlignment="0" applyProtection="0"/>
    <xf numFmtId="43" fontId="50" fillId="0" borderId="0" applyFont="0" applyFill="0" applyBorder="0" applyAlignment="0" applyProtection="0"/>
    <xf numFmtId="0" fontId="112" fillId="5" borderId="7" applyNumberFormat="0" applyFont="0" applyAlignment="0" applyProtection="0"/>
    <xf numFmtId="43" fontId="50"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18" fillId="0" borderId="0"/>
    <xf numFmtId="0" fontId="26" fillId="0" borderId="0"/>
    <xf numFmtId="0" fontId="50" fillId="0" borderId="0"/>
    <xf numFmtId="0" fontId="50" fillId="0" borderId="0"/>
    <xf numFmtId="0" fontId="3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116" fillId="0" borderId="33" applyNumberFormat="0" applyFill="0" applyAlignment="0" applyProtection="0"/>
    <xf numFmtId="0" fontId="117" fillId="0" borderId="34" applyNumberFormat="0" applyFill="0" applyAlignment="0" applyProtection="0"/>
    <xf numFmtId="0" fontId="118" fillId="0" borderId="35" applyNumberFormat="0" applyFill="0" applyAlignment="0" applyProtection="0"/>
    <xf numFmtId="0" fontId="118" fillId="0" borderId="0" applyNumberFormat="0" applyFill="0" applyBorder="0" applyAlignment="0" applyProtection="0"/>
    <xf numFmtId="0" fontId="119" fillId="37" borderId="0" applyNumberFormat="0" applyBorder="0" applyAlignment="0" applyProtection="0"/>
    <xf numFmtId="0" fontId="120" fillId="38" borderId="0" applyNumberFormat="0" applyBorder="0" applyAlignment="0" applyProtection="0"/>
    <xf numFmtId="0" fontId="121" fillId="40" borderId="36" applyNumberFormat="0" applyAlignment="0" applyProtection="0"/>
    <xf numFmtId="0" fontId="122" fillId="41" borderId="37" applyNumberFormat="0" applyAlignment="0" applyProtection="0"/>
    <xf numFmtId="0" fontId="123" fillId="41" borderId="36" applyNumberFormat="0" applyAlignment="0" applyProtection="0"/>
    <xf numFmtId="0" fontId="124" fillId="0" borderId="38" applyNumberFormat="0" applyFill="0" applyAlignment="0" applyProtection="0"/>
    <xf numFmtId="0" fontId="125" fillId="42" borderId="39" applyNumberFormat="0" applyAlignment="0" applyProtection="0"/>
    <xf numFmtId="0" fontId="101" fillId="0" borderId="0" applyNumberFormat="0" applyFill="0" applyBorder="0" applyAlignment="0" applyProtection="0"/>
    <xf numFmtId="0" fontId="50" fillId="43" borderId="40" applyNumberFormat="0" applyFont="0" applyAlignment="0" applyProtection="0"/>
    <xf numFmtId="0" fontId="126" fillId="0" borderId="0" applyNumberFormat="0" applyFill="0" applyBorder="0" applyAlignment="0" applyProtection="0"/>
    <xf numFmtId="0" fontId="57" fillId="0" borderId="41" applyNumberFormat="0" applyFill="0" applyAlignment="0" applyProtection="0"/>
    <xf numFmtId="0" fontId="51" fillId="44"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1" fillId="48"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1" fillId="52" borderId="0" applyNumberFormat="0" applyBorder="0" applyAlignment="0" applyProtection="0"/>
    <xf numFmtId="0" fontId="50" fillId="53" borderId="0" applyNumberFormat="0" applyBorder="0" applyAlignment="0" applyProtection="0"/>
    <xf numFmtId="0" fontId="50" fillId="54" borderId="0" applyNumberFormat="0" applyBorder="0" applyAlignment="0" applyProtection="0"/>
    <xf numFmtId="0" fontId="51" fillId="56" borderId="0" applyNumberFormat="0" applyBorder="0" applyAlignment="0" applyProtection="0"/>
    <xf numFmtId="0" fontId="50" fillId="57" borderId="0" applyNumberFormat="0" applyBorder="0" applyAlignment="0" applyProtection="0"/>
    <xf numFmtId="0" fontId="50" fillId="58" borderId="0" applyNumberFormat="0" applyBorder="0" applyAlignment="0" applyProtection="0"/>
    <xf numFmtId="0" fontId="51" fillId="60" borderId="0" applyNumberFormat="0" applyBorder="0" applyAlignment="0" applyProtection="0"/>
    <xf numFmtId="0" fontId="50" fillId="61" borderId="0" applyNumberFormat="0" applyBorder="0" applyAlignment="0" applyProtection="0"/>
    <xf numFmtId="0" fontId="50" fillId="62" borderId="0" applyNumberFormat="0" applyBorder="0" applyAlignment="0" applyProtection="0"/>
    <xf numFmtId="0" fontId="51" fillId="64" borderId="0" applyNumberFormat="0" applyBorder="0" applyAlignment="0" applyProtection="0"/>
    <xf numFmtId="0" fontId="50" fillId="65" borderId="0" applyNumberFormat="0" applyBorder="0" applyAlignment="0" applyProtection="0"/>
    <xf numFmtId="0" fontId="50" fillId="66" borderId="0" applyNumberFormat="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2"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6" fillId="0" borderId="0"/>
    <xf numFmtId="0" fontId="26"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0" fillId="0" borderId="0"/>
    <xf numFmtId="0" fontId="30" fillId="0" borderId="0"/>
    <xf numFmtId="0" fontId="3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35" fillId="39" borderId="0" applyNumberFormat="0" applyBorder="0" applyAlignment="0" applyProtection="0"/>
    <xf numFmtId="0" fontId="50" fillId="43" borderId="40" applyNumberFormat="0" applyFont="0" applyAlignment="0" applyProtection="0"/>
    <xf numFmtId="40" fontId="109" fillId="0" borderId="16">
      <alignment horizontal="right"/>
    </xf>
    <xf numFmtId="0" fontId="129" fillId="0" borderId="0">
      <alignment horizontal="left"/>
    </xf>
    <xf numFmtId="49" fontId="18" fillId="0" borderId="0"/>
    <xf numFmtId="0" fontId="129" fillId="0" borderId="0">
      <alignment horizontal="left"/>
    </xf>
    <xf numFmtId="169" fontId="109" fillId="0" borderId="16">
      <alignment horizontal="right"/>
    </xf>
    <xf numFmtId="49" fontId="109" fillId="0" borderId="0">
      <alignment horizontal="right"/>
    </xf>
    <xf numFmtId="40" fontId="18" fillId="0" borderId="0">
      <alignment horizontal="right"/>
    </xf>
    <xf numFmtId="49" fontId="18" fillId="0" borderId="0">
      <alignment horizontal="left"/>
    </xf>
    <xf numFmtId="40" fontId="18" fillId="0" borderId="0"/>
    <xf numFmtId="49" fontId="18" fillId="0" borderId="0">
      <alignment horizontal="left"/>
    </xf>
    <xf numFmtId="169" fontId="18" fillId="0" borderId="0">
      <alignment horizontal="right"/>
    </xf>
    <xf numFmtId="49" fontId="18" fillId="0" borderId="0"/>
    <xf numFmtId="49" fontId="128" fillId="68" borderId="0">
      <alignment horizontal="right" vertical="center"/>
    </xf>
    <xf numFmtId="49" fontId="128" fillId="68" borderId="0">
      <alignment horizontal="left" vertical="center"/>
    </xf>
    <xf numFmtId="49" fontId="128" fillId="68" borderId="0">
      <alignment horizontal="center" vertical="center"/>
    </xf>
    <xf numFmtId="49" fontId="128" fillId="68" borderId="0">
      <alignment horizontal="center" vertical="center"/>
    </xf>
    <xf numFmtId="49" fontId="128" fillId="68" borderId="0">
      <alignment horizontal="right" vertical="center"/>
    </xf>
    <xf numFmtId="40" fontId="128" fillId="68" borderId="0">
      <alignment horizontal="right"/>
    </xf>
    <xf numFmtId="49" fontId="128" fillId="68" borderId="0">
      <alignment horizontal="center" vertical="center"/>
    </xf>
    <xf numFmtId="40" fontId="18" fillId="0" borderId="0"/>
    <xf numFmtId="0" fontId="18" fillId="0" borderId="0">
      <alignment horizontal="left"/>
    </xf>
    <xf numFmtId="49" fontId="18" fillId="0" borderId="0"/>
    <xf numFmtId="49" fontId="18" fillId="0" borderId="0">
      <alignment horizontal="center" vertical="center"/>
    </xf>
    <xf numFmtId="169" fontId="18" fillId="0" borderId="0">
      <alignment horizontal="right"/>
    </xf>
    <xf numFmtId="49" fontId="18" fillId="0" borderId="0"/>
    <xf numFmtId="49" fontId="128" fillId="68" borderId="0">
      <alignment horizontal="center" vertical="center"/>
    </xf>
    <xf numFmtId="49" fontId="128" fillId="68" borderId="0">
      <alignment horizontal="center" vertical="center"/>
    </xf>
    <xf numFmtId="169" fontId="128" fillId="68" borderId="0">
      <alignment horizontal="center" vertical="center"/>
    </xf>
    <xf numFmtId="49" fontId="128" fillId="68" borderId="0">
      <alignment horizontal="right"/>
    </xf>
    <xf numFmtId="40" fontId="109" fillId="0" borderId="22">
      <alignment horizontal="right"/>
    </xf>
    <xf numFmtId="0" fontId="129" fillId="0" borderId="0">
      <alignment horizontal="left"/>
    </xf>
    <xf numFmtId="49" fontId="18" fillId="0" borderId="0"/>
    <xf numFmtId="0" fontId="129" fillId="0" borderId="0">
      <alignment horizontal="left"/>
    </xf>
    <xf numFmtId="169" fontId="109" fillId="0" borderId="22">
      <alignment horizontal="right"/>
    </xf>
    <xf numFmtId="49" fontId="109" fillId="0" borderId="0">
      <alignment horizontal="right"/>
    </xf>
    <xf numFmtId="49" fontId="18" fillId="0" borderId="0"/>
    <xf numFmtId="49" fontId="18" fillId="0" borderId="0"/>
    <xf numFmtId="40" fontId="109" fillId="0" borderId="17">
      <alignment horizontal="right"/>
    </xf>
    <xf numFmtId="49" fontId="109" fillId="0" borderId="0">
      <alignment horizontal="left"/>
    </xf>
    <xf numFmtId="49" fontId="18" fillId="0" borderId="0"/>
    <xf numFmtId="49" fontId="109" fillId="0" borderId="0">
      <alignment horizontal="left"/>
    </xf>
    <xf numFmtId="169" fontId="109" fillId="0" borderId="17">
      <alignment horizontal="right"/>
    </xf>
    <xf numFmtId="49" fontId="109" fillId="0" borderId="0">
      <alignment horizontal="right"/>
    </xf>
    <xf numFmtId="49" fontId="128" fillId="68" borderId="0">
      <alignment horizontal="center" vertical="center"/>
    </xf>
    <xf numFmtId="49" fontId="128" fillId="68" borderId="0">
      <alignment horizontal="center" vertical="center"/>
    </xf>
    <xf numFmtId="49" fontId="128" fillId="68" borderId="0">
      <alignment horizontal="center" vertical="center"/>
    </xf>
    <xf numFmtId="49" fontId="128" fillId="68" borderId="0">
      <alignment horizontal="center" vertical="center"/>
    </xf>
    <xf numFmtId="49" fontId="128" fillId="68" borderId="0">
      <alignment horizontal="center" vertical="center"/>
    </xf>
    <xf numFmtId="49" fontId="128" fillId="68" borderId="0">
      <alignment horizontal="center" vertical="center"/>
    </xf>
    <xf numFmtId="49" fontId="128" fillId="68" borderId="0">
      <alignment horizontal="center" vertical="center"/>
    </xf>
    <xf numFmtId="49" fontId="128" fillId="68" borderId="0">
      <alignment horizontal="center" vertical="center"/>
    </xf>
    <xf numFmtId="49" fontId="128" fillId="68" borderId="0">
      <alignment horizontal="center" vertical="center"/>
    </xf>
    <xf numFmtId="49" fontId="18" fillId="0" borderId="0"/>
    <xf numFmtId="49" fontId="18" fillId="0" borderId="0"/>
    <xf numFmtId="49" fontId="18" fillId="0" borderId="0"/>
    <xf numFmtId="49" fontId="18" fillId="0" borderId="0"/>
    <xf numFmtId="49" fontId="18" fillId="0" borderId="0"/>
    <xf numFmtId="49" fontId="18" fillId="0" borderId="0"/>
    <xf numFmtId="0" fontId="109" fillId="69" borderId="0">
      <alignment horizontal="center" vertical="center"/>
    </xf>
    <xf numFmtId="49" fontId="18" fillId="69" borderId="0">
      <alignment horizontal="left" vertical="center"/>
    </xf>
    <xf numFmtId="49" fontId="109" fillId="69" borderId="0">
      <alignment horizontal="center" vertical="center"/>
    </xf>
    <xf numFmtId="0" fontId="109" fillId="70" borderId="0">
      <alignment horizontal="left"/>
    </xf>
    <xf numFmtId="49" fontId="18" fillId="0" borderId="0"/>
    <xf numFmtId="0" fontId="109" fillId="70" borderId="0">
      <alignment horizontal="left"/>
    </xf>
    <xf numFmtId="40" fontId="109" fillId="0" borderId="0">
      <alignment horizontal="right"/>
    </xf>
    <xf numFmtId="49" fontId="128" fillId="68" borderId="0"/>
    <xf numFmtId="49" fontId="128" fillId="68" borderId="0"/>
    <xf numFmtId="49" fontId="18" fillId="0" borderId="0"/>
    <xf numFmtId="0" fontId="130" fillId="71" borderId="0" applyFont="0" applyFill="0">
      <alignment horizontal="left" vertical="top" wrapText="1"/>
    </xf>
    <xf numFmtId="40" fontId="130" fillId="0" borderId="0"/>
    <xf numFmtId="40" fontId="130" fillId="0" borderId="0"/>
    <xf numFmtId="0" fontId="130" fillId="0" borderId="0">
      <alignment horizontal="left"/>
    </xf>
    <xf numFmtId="0" fontId="130" fillId="0" borderId="0">
      <alignment horizontal="center"/>
    </xf>
    <xf numFmtId="0" fontId="131" fillId="0" borderId="0">
      <alignment horizontal="center"/>
    </xf>
    <xf numFmtId="0" fontId="132" fillId="68" borderId="0">
      <alignment horizontal="left"/>
    </xf>
    <xf numFmtId="0" fontId="132" fillId="68" borderId="0">
      <alignment horizontal="left"/>
    </xf>
    <xf numFmtId="0" fontId="131" fillId="0" borderId="0">
      <alignment horizontal="center"/>
    </xf>
    <xf numFmtId="40" fontId="133" fillId="0" borderId="21"/>
    <xf numFmtId="40" fontId="133" fillId="0" borderId="21"/>
    <xf numFmtId="0" fontId="133" fillId="0" borderId="0"/>
    <xf numFmtId="0" fontId="133" fillId="0" borderId="0"/>
    <xf numFmtId="0" fontId="131" fillId="0" borderId="0">
      <alignment horizontal="center"/>
    </xf>
    <xf numFmtId="0" fontId="134" fillId="72" borderId="0">
      <alignment horizontal="left"/>
    </xf>
    <xf numFmtId="0" fontId="134" fillId="72" borderId="0">
      <alignment horizontal="left"/>
    </xf>
    <xf numFmtId="40" fontId="109" fillId="0" borderId="0">
      <alignment horizontal="right"/>
    </xf>
    <xf numFmtId="0" fontId="129" fillId="0" borderId="0">
      <alignment horizontal="left"/>
    </xf>
    <xf numFmtId="49" fontId="18" fillId="0" borderId="0"/>
    <xf numFmtId="0" fontId="129" fillId="0" borderId="0">
      <alignment horizontal="left"/>
    </xf>
    <xf numFmtId="169" fontId="109" fillId="0" borderId="0">
      <alignment horizontal="right"/>
    </xf>
    <xf numFmtId="49" fontId="109" fillId="0" borderId="0" applyBorder="0">
      <alignment horizontal="right"/>
    </xf>
    <xf numFmtId="0" fontId="18" fillId="0" borderId="0"/>
    <xf numFmtId="49" fontId="136" fillId="71" borderId="0">
      <alignment horizontal="left"/>
    </xf>
    <xf numFmtId="49" fontId="136" fillId="71" borderId="0">
      <alignment horizontal="left"/>
    </xf>
    <xf numFmtId="0" fontId="137" fillId="71" borderId="0">
      <alignment horizontal="left"/>
    </xf>
    <xf numFmtId="170" fontId="137" fillId="71" borderId="0">
      <alignment horizontal="left"/>
    </xf>
    <xf numFmtId="40" fontId="109" fillId="0" borderId="0">
      <alignment horizontal="right"/>
    </xf>
    <xf numFmtId="49" fontId="138" fillId="71" borderId="0">
      <alignment horizontal="left"/>
    </xf>
    <xf numFmtId="49" fontId="138" fillId="71" borderId="0">
      <alignment horizontal="left"/>
    </xf>
    <xf numFmtId="49" fontId="18" fillId="0" borderId="0"/>
    <xf numFmtId="40" fontId="109" fillId="0" borderId="17">
      <alignment horizontal="right"/>
    </xf>
    <xf numFmtId="49" fontId="109" fillId="0" borderId="0">
      <alignment horizontal="left"/>
    </xf>
    <xf numFmtId="49" fontId="18" fillId="0" borderId="0"/>
    <xf numFmtId="49" fontId="109" fillId="0" borderId="0">
      <alignment horizontal="left"/>
    </xf>
    <xf numFmtId="169" fontId="109" fillId="0" borderId="17">
      <alignment horizontal="right"/>
    </xf>
    <xf numFmtId="49" fontId="109" fillId="0" borderId="0">
      <alignment horizontal="right"/>
    </xf>
    <xf numFmtId="40" fontId="109" fillId="0" borderId="17">
      <alignment horizontal="right"/>
    </xf>
    <xf numFmtId="0" fontId="109" fillId="70" borderId="0">
      <alignment horizontal="left"/>
    </xf>
    <xf numFmtId="49" fontId="18" fillId="0" borderId="0"/>
    <xf numFmtId="0" fontId="109" fillId="70" borderId="0">
      <alignment horizontal="left"/>
    </xf>
    <xf numFmtId="169" fontId="109" fillId="0" borderId="17">
      <alignment horizontal="right"/>
    </xf>
    <xf numFmtId="49" fontId="109" fillId="0" borderId="0">
      <alignment horizontal="right"/>
    </xf>
    <xf numFmtId="0" fontId="133" fillId="0" borderId="0"/>
    <xf numFmtId="40" fontId="130" fillId="0" borderId="21"/>
    <xf numFmtId="40" fontId="130" fillId="0" borderId="21"/>
    <xf numFmtId="0" fontId="130" fillId="0" borderId="0"/>
    <xf numFmtId="0" fontId="130" fillId="0" borderId="0"/>
    <xf numFmtId="40" fontId="130" fillId="0" borderId="0"/>
    <xf numFmtId="171" fontId="130" fillId="0" borderId="0"/>
    <xf numFmtId="40" fontId="130" fillId="0" borderId="0"/>
    <xf numFmtId="0" fontId="130" fillId="0" borderId="0"/>
    <xf numFmtId="0" fontId="130" fillId="0" borderId="0"/>
    <xf numFmtId="40" fontId="109" fillId="0" borderId="21">
      <alignment horizontal="right"/>
    </xf>
    <xf numFmtId="49" fontId="109" fillId="0" borderId="0">
      <alignment horizontal="left"/>
    </xf>
    <xf numFmtId="49" fontId="18" fillId="0" borderId="0"/>
    <xf numFmtId="49" fontId="109" fillId="0" borderId="0">
      <alignment horizontal="left"/>
    </xf>
    <xf numFmtId="169" fontId="109" fillId="0" borderId="21">
      <alignment horizontal="right"/>
    </xf>
    <xf numFmtId="49" fontId="109" fillId="0" borderId="0">
      <alignment horizontal="right"/>
    </xf>
    <xf numFmtId="0" fontId="50" fillId="0" borderId="0"/>
    <xf numFmtId="0" fontId="50" fillId="43" borderId="40" applyNumberFormat="0" applyFont="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43" borderId="40" applyNumberFormat="0" applyFont="0" applyAlignment="0" applyProtection="0"/>
    <xf numFmtId="0" fontId="50" fillId="0" borderId="0"/>
    <xf numFmtId="0" fontId="50" fillId="43" borderId="40" applyNumberFormat="0" applyFont="0" applyAlignment="0" applyProtection="0"/>
    <xf numFmtId="0" fontId="26" fillId="0" borderId="0"/>
    <xf numFmtId="0" fontId="26" fillId="0" borderId="0"/>
    <xf numFmtId="0" fontId="30" fillId="0" borderId="0"/>
    <xf numFmtId="0" fontId="30" fillId="0" borderId="0"/>
    <xf numFmtId="0" fontId="52" fillId="0" borderId="0"/>
    <xf numFmtId="43" fontId="45"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9"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18" fillId="0" borderId="0"/>
    <xf numFmtId="0" fontId="50" fillId="0" borderId="0"/>
    <xf numFmtId="0" fontId="52" fillId="0" borderId="0"/>
    <xf numFmtId="43" fontId="52"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9"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9"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9"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4" fillId="4"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18" fillId="0" borderId="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18" fillId="0" borderId="0"/>
    <xf numFmtId="0" fontId="18"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3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26"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26"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0" borderId="0"/>
    <xf numFmtId="0" fontId="30" fillId="0" borderId="0"/>
    <xf numFmtId="0" fontId="50" fillId="0" borderId="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18" fillId="0" borderId="0"/>
    <xf numFmtId="0" fontId="50" fillId="0" borderId="0"/>
    <xf numFmtId="0" fontId="50"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1"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3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2"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18"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14" fillId="11" borderId="0" applyNumberFormat="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14" fillId="4"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18"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6"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18"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14" fillId="4"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18"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0" borderId="0"/>
    <xf numFmtId="0" fontId="50" fillId="0" borderId="0"/>
    <xf numFmtId="43" fontId="50" fillId="0" borderId="0" applyFont="0" applyFill="0" applyBorder="0" applyAlignment="0" applyProtection="0"/>
    <xf numFmtId="0" fontId="50" fillId="0" borderId="0"/>
    <xf numFmtId="43" fontId="1" fillId="0" borderId="0" applyFont="0" applyFill="0" applyBorder="0" applyAlignment="0" applyProtection="0"/>
    <xf numFmtId="0" fontId="26" fillId="0" borderId="0"/>
    <xf numFmtId="0" fontId="50" fillId="0" borderId="0"/>
    <xf numFmtId="0" fontId="50" fillId="0" borderId="0"/>
    <xf numFmtId="0" fontId="50" fillId="0" borderId="0"/>
    <xf numFmtId="0" fontId="26"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2" fillId="0" borderId="0"/>
    <xf numFmtId="0" fontId="18"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18" fillId="0" borderId="0"/>
    <xf numFmtId="0" fontId="3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4" fontId="50" fillId="0" borderId="0" applyFont="0" applyFill="0" applyBorder="0" applyAlignment="0" applyProtection="0"/>
    <xf numFmtId="43" fontId="52"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18" fillId="0" borderId="0"/>
    <xf numFmtId="0" fontId="50" fillId="0" borderId="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18" fillId="0" borderId="0"/>
    <xf numFmtId="0" fontId="50" fillId="0" borderId="0"/>
    <xf numFmtId="0" fontId="50" fillId="0" borderId="0"/>
    <xf numFmtId="0" fontId="50" fillId="0" borderId="0"/>
    <xf numFmtId="43" fontId="50" fillId="0" borderId="0" applyFont="0" applyFill="0" applyBorder="0" applyAlignment="0" applyProtection="0"/>
    <xf numFmtId="0" fontId="26"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26"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26"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18" fillId="0" borderId="0"/>
    <xf numFmtId="44"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26"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2"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14" fillId="13"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14" fillId="7" borderId="0" applyNumberFormat="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18"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26"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26"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3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18"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18"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3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18" fillId="0" borderId="0"/>
    <xf numFmtId="0" fontId="50" fillId="0" borderId="0"/>
    <xf numFmtId="0" fontId="50" fillId="0" borderId="0"/>
    <xf numFmtId="0" fontId="18" fillId="0" borderId="0"/>
    <xf numFmtId="0" fontId="50" fillId="0" borderId="0"/>
    <xf numFmtId="0" fontId="50"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30" fillId="0" borderId="0"/>
    <xf numFmtId="0" fontId="50" fillId="0" borderId="0"/>
    <xf numFmtId="0" fontId="50" fillId="0" borderId="0"/>
    <xf numFmtId="0" fontId="50" fillId="0" borderId="0"/>
    <xf numFmtId="0" fontId="50" fillId="0" borderId="0"/>
    <xf numFmtId="0" fontId="14" fillId="8"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18"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18" fillId="0" borderId="0"/>
    <xf numFmtId="0" fontId="3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18"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14" fillId="11" borderId="0" applyNumberFormat="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3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18"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14" fillId="4" borderId="0" applyNumberFormat="0" applyBorder="0" applyAlignment="0" applyProtection="0"/>
    <xf numFmtId="0" fontId="50" fillId="0" borderId="0"/>
    <xf numFmtId="0" fontId="50" fillId="0" borderId="0"/>
    <xf numFmtId="0" fontId="50" fillId="0" borderId="0"/>
    <xf numFmtId="0" fontId="18" fillId="0" borderId="0"/>
    <xf numFmtId="0" fontId="50" fillId="0" borderId="0"/>
    <xf numFmtId="43" fontId="50" fillId="0" borderId="0" applyFont="0" applyFill="0" applyBorder="0" applyAlignment="0" applyProtection="0"/>
    <xf numFmtId="0" fontId="50" fillId="0" borderId="0"/>
    <xf numFmtId="0" fontId="18"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3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43" fontId="45"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9"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4" fillId="4"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14" fillId="13" borderId="0" applyNumberFormat="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9"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18" fillId="0" borderId="0"/>
    <xf numFmtId="0" fontId="50" fillId="0" borderId="0"/>
    <xf numFmtId="9"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18" fillId="0" borderId="0"/>
    <xf numFmtId="44" fontId="50" fillId="0" borderId="0" applyFont="0" applyFill="0" applyBorder="0" applyAlignment="0" applyProtection="0"/>
    <xf numFmtId="0" fontId="50" fillId="0" borderId="0"/>
    <xf numFmtId="0" fontId="50"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26"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26"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3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6"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0" borderId="0"/>
    <xf numFmtId="0" fontId="50" fillId="0" borderId="0"/>
    <xf numFmtId="0" fontId="18"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2"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50" fillId="0" borderId="0"/>
    <xf numFmtId="44" fontId="50" fillId="0" borderId="0" applyFont="0" applyFill="0" applyBorder="0" applyAlignment="0" applyProtection="0"/>
    <xf numFmtId="9" fontId="52" fillId="0" borderId="0" applyFont="0" applyFill="0" applyBorder="0" applyAlignment="0" applyProtection="0"/>
    <xf numFmtId="0" fontId="18"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18" fillId="0" borderId="0"/>
    <xf numFmtId="0" fontId="50" fillId="0" borderId="0"/>
    <xf numFmtId="0" fontId="50" fillId="0" borderId="0"/>
    <xf numFmtId="44" fontId="50" fillId="0" borderId="0" applyFont="0" applyFill="0" applyBorder="0" applyAlignment="0" applyProtection="0"/>
    <xf numFmtId="0" fontId="50" fillId="0" borderId="0"/>
    <xf numFmtId="0" fontId="30" fillId="0" borderId="0"/>
    <xf numFmtId="0" fontId="18"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26" fillId="0" borderId="0"/>
    <xf numFmtId="0" fontId="3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18" fillId="0" borderId="0"/>
    <xf numFmtId="0" fontId="50" fillId="0" borderId="0"/>
    <xf numFmtId="44" fontId="50" fillId="0" borderId="0" applyFont="0" applyFill="0" applyBorder="0" applyAlignment="0" applyProtection="0"/>
    <xf numFmtId="9" fontId="45"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46" fillId="20" borderId="0" applyFont="0" applyBorder="0" applyAlignment="0">
      <alignment horizontal="center" wrapText="1"/>
    </xf>
    <xf numFmtId="0" fontId="50" fillId="0" borderId="0"/>
    <xf numFmtId="44" fontId="50" fillId="0" borderId="0" applyFont="0" applyFill="0" applyBorder="0" applyAlignment="0" applyProtection="0"/>
    <xf numFmtId="0" fontId="18"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18"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18" fillId="0" borderId="0"/>
    <xf numFmtId="0" fontId="50" fillId="0" borderId="0"/>
    <xf numFmtId="0" fontId="50" fillId="0" borderId="0"/>
    <xf numFmtId="0" fontId="50" fillId="0" borderId="0"/>
    <xf numFmtId="0" fontId="50" fillId="0" borderId="0"/>
    <xf numFmtId="0" fontId="50" fillId="0" borderId="0"/>
    <xf numFmtId="0" fontId="50" fillId="0" borderId="0"/>
    <xf numFmtId="0" fontId="26"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26"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18" fillId="0" borderId="0"/>
    <xf numFmtId="0" fontId="50" fillId="0" borderId="0"/>
    <xf numFmtId="0" fontId="50" fillId="0" borderId="0"/>
    <xf numFmtId="43" fontId="50" fillId="0" borderId="0" applyFont="0" applyFill="0" applyBorder="0" applyAlignment="0" applyProtection="0"/>
    <xf numFmtId="43" fontId="52"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18" fillId="0" borderId="0"/>
    <xf numFmtId="0" fontId="50" fillId="0" borderId="0"/>
    <xf numFmtId="0" fontId="50" fillId="0" borderId="0"/>
    <xf numFmtId="0" fontId="50" fillId="0" borderId="0"/>
    <xf numFmtId="0" fontId="26"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18"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18" fillId="0" borderId="0"/>
    <xf numFmtId="0" fontId="50" fillId="0" borderId="0"/>
    <xf numFmtId="0" fontId="50" fillId="0" borderId="0"/>
    <xf numFmtId="0" fontId="18"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26" fillId="0" borderId="0"/>
    <xf numFmtId="0" fontId="50" fillId="0" borderId="0"/>
    <xf numFmtId="0" fontId="50" fillId="0" borderId="0"/>
    <xf numFmtId="0" fontId="50" fillId="0" borderId="0"/>
    <xf numFmtId="0" fontId="26" fillId="0" borderId="0"/>
    <xf numFmtId="44"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26" fillId="0" borderId="0"/>
    <xf numFmtId="0" fontId="50" fillId="0" borderId="0"/>
    <xf numFmtId="0" fontId="50" fillId="0" borderId="0"/>
    <xf numFmtId="0" fontId="30" fillId="0" borderId="0"/>
    <xf numFmtId="0" fontId="50" fillId="0" borderId="0"/>
    <xf numFmtId="44" fontId="1" fillId="0" borderId="0" applyFont="0" applyFill="0" applyBorder="0" applyAlignment="0" applyProtection="0"/>
    <xf numFmtId="0" fontId="50" fillId="0" borderId="0"/>
    <xf numFmtId="0" fontId="26" fillId="0" borderId="0"/>
    <xf numFmtId="0" fontId="50" fillId="0" borderId="0"/>
    <xf numFmtId="0" fontId="50" fillId="0" borderId="0"/>
    <xf numFmtId="0" fontId="18"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18"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14" fillId="8"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4" fillId="13" borderId="0" applyNumberFormat="0" applyBorder="0" applyAlignment="0" applyProtection="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18"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18"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18"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18"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0" borderId="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50" fillId="0" borderId="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0" borderId="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30" fillId="0" borderId="0"/>
    <xf numFmtId="0" fontId="50" fillId="0" borderId="0"/>
    <xf numFmtId="0" fontId="50" fillId="0" borderId="0"/>
    <xf numFmtId="0" fontId="50" fillId="0" borderId="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14" fillId="4" borderId="0" applyNumberFormat="0" applyBorder="0" applyAlignment="0" applyProtection="0"/>
    <xf numFmtId="0" fontId="50" fillId="0" borderId="0"/>
    <xf numFmtId="0" fontId="26" fillId="0" borderId="0"/>
    <xf numFmtId="0" fontId="50" fillId="0" borderId="0"/>
    <xf numFmtId="0" fontId="50" fillId="0" borderId="0"/>
    <xf numFmtId="0" fontId="50" fillId="0" borderId="0"/>
    <xf numFmtId="0" fontId="50" fillId="0" borderId="0"/>
    <xf numFmtId="0" fontId="3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14" fillId="8" borderId="0" applyNumberFormat="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1"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4"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30" fillId="0" borderId="0"/>
    <xf numFmtId="0" fontId="50" fillId="0" borderId="0"/>
    <xf numFmtId="43" fontId="52"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30" fillId="0" borderId="0"/>
    <xf numFmtId="0" fontId="3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3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8"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45"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18"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26"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3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18" fillId="0" borderId="0"/>
    <xf numFmtId="0" fontId="50" fillId="0" borderId="0"/>
    <xf numFmtId="0" fontId="50" fillId="0" borderId="0"/>
    <xf numFmtId="0" fontId="26"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18"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18"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3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4" fontId="45"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26" fillId="0" borderId="0"/>
    <xf numFmtId="0" fontId="50" fillId="0" borderId="0"/>
    <xf numFmtId="0" fontId="50" fillId="0" borderId="0"/>
    <xf numFmtId="43" fontId="1" fillId="0" borderId="0" applyFont="0" applyFill="0" applyBorder="0" applyAlignment="0" applyProtection="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18" fillId="0" borderId="0"/>
    <xf numFmtId="0" fontId="18" fillId="0" borderId="0"/>
    <xf numFmtId="43" fontId="50" fillId="0" borderId="0" applyFont="0" applyFill="0" applyBorder="0" applyAlignment="0" applyProtection="0"/>
    <xf numFmtId="0" fontId="14" fillId="7" borderId="0" applyNumberFormat="0" applyBorder="0" applyAlignment="0" applyProtection="0"/>
    <xf numFmtId="0" fontId="50" fillId="0" borderId="0"/>
    <xf numFmtId="0" fontId="14" fillId="11" borderId="0" applyNumberFormat="0" applyBorder="0" applyAlignment="0" applyProtection="0"/>
    <xf numFmtId="0" fontId="50" fillId="0" borderId="0"/>
    <xf numFmtId="0" fontId="26" fillId="0" borderId="0"/>
    <xf numFmtId="44" fontId="50" fillId="0" borderId="0" applyFont="0" applyFill="0" applyBorder="0" applyAlignment="0" applyProtection="0"/>
    <xf numFmtId="0" fontId="18" fillId="0" borderId="0"/>
    <xf numFmtId="43" fontId="50" fillId="0" borderId="0" applyFont="0" applyFill="0" applyBorder="0" applyAlignment="0" applyProtection="0"/>
    <xf numFmtId="0" fontId="3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3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26" fillId="0" borderId="0"/>
    <xf numFmtId="43" fontId="50" fillId="0" borderId="0" applyFont="0" applyFill="0" applyBorder="0" applyAlignment="0" applyProtection="0"/>
    <xf numFmtId="0" fontId="50" fillId="0" borderId="0"/>
    <xf numFmtId="0" fontId="18" fillId="0" borderId="0"/>
    <xf numFmtId="0" fontId="18" fillId="0" borderId="0"/>
    <xf numFmtId="43" fontId="52"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14" fillId="7" borderId="0" applyNumberFormat="0" applyBorder="0" applyAlignment="0" applyProtection="0"/>
    <xf numFmtId="0" fontId="18" fillId="0" borderId="0"/>
    <xf numFmtId="0" fontId="56" fillId="20" borderId="0" applyFont="0" applyBorder="0" applyAlignment="0">
      <alignment horizontal="center" wrapText="1"/>
    </xf>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18" fillId="0" borderId="0"/>
    <xf numFmtId="0" fontId="50" fillId="0" borderId="0"/>
    <xf numFmtId="0" fontId="50" fillId="0" borderId="0"/>
    <xf numFmtId="0" fontId="50" fillId="0" borderId="0"/>
    <xf numFmtId="0" fontId="18" fillId="0" borderId="0"/>
    <xf numFmtId="43" fontId="50" fillId="0" borderId="0" applyFont="0" applyFill="0" applyBorder="0" applyAlignment="0" applyProtection="0"/>
    <xf numFmtId="0" fontId="30" fillId="0" borderId="0"/>
    <xf numFmtId="0" fontId="26" fillId="0" borderId="0"/>
    <xf numFmtId="0" fontId="18" fillId="0" borderId="0"/>
    <xf numFmtId="0" fontId="18"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26"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18" fillId="0" borderId="0"/>
    <xf numFmtId="0" fontId="50" fillId="0" borderId="0"/>
    <xf numFmtId="0" fontId="50" fillId="0" borderId="0"/>
    <xf numFmtId="44" fontId="50" fillId="0" borderId="0" applyFont="0" applyFill="0" applyBorder="0" applyAlignment="0" applyProtection="0"/>
    <xf numFmtId="0" fontId="26" fillId="0" borderId="0"/>
    <xf numFmtId="0" fontId="18" fillId="0" borderId="0"/>
    <xf numFmtId="0" fontId="50" fillId="0" borderId="0"/>
    <xf numFmtId="0" fontId="50" fillId="0" borderId="0"/>
    <xf numFmtId="0" fontId="50" fillId="0" borderId="0"/>
    <xf numFmtId="0" fontId="26" fillId="0" borderId="0"/>
    <xf numFmtId="0" fontId="26" fillId="0" borderId="0"/>
    <xf numFmtId="0" fontId="50" fillId="0" borderId="0"/>
    <xf numFmtId="43" fontId="1" fillId="0" borderId="0" applyFont="0" applyFill="0" applyBorder="0" applyAlignment="0" applyProtection="0"/>
    <xf numFmtId="0" fontId="18" fillId="0" borderId="0"/>
    <xf numFmtId="43" fontId="50" fillId="0" borderId="0" applyFont="0" applyFill="0" applyBorder="0" applyAlignment="0" applyProtection="0"/>
    <xf numFmtId="0" fontId="26"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30" fillId="0" borderId="0"/>
    <xf numFmtId="0" fontId="18" fillId="0" borderId="0"/>
    <xf numFmtId="43" fontId="50" fillId="0" borderId="0" applyFont="0" applyFill="0" applyBorder="0" applyAlignment="0" applyProtection="0"/>
    <xf numFmtId="43" fontId="50" fillId="0" borderId="0" applyFont="0" applyFill="0" applyBorder="0" applyAlignment="0" applyProtection="0"/>
    <xf numFmtId="0" fontId="26"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18" fillId="0" borderId="0"/>
    <xf numFmtId="43" fontId="50" fillId="0" borderId="0" applyFont="0" applyFill="0" applyBorder="0" applyAlignment="0" applyProtection="0"/>
    <xf numFmtId="0" fontId="50" fillId="0" borderId="0"/>
    <xf numFmtId="0" fontId="50" fillId="0" borderId="0"/>
    <xf numFmtId="0" fontId="26"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43" fontId="52"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0" fontId="26" fillId="0" borderId="0"/>
    <xf numFmtId="0" fontId="30" fillId="0" borderId="0"/>
    <xf numFmtId="44" fontId="52" fillId="0" borderId="0" applyFont="0" applyFill="0" applyBorder="0" applyAlignment="0" applyProtection="0"/>
    <xf numFmtId="43" fontId="50" fillId="0" borderId="0" applyFont="0" applyFill="0" applyBorder="0" applyAlignment="0" applyProtection="0"/>
    <xf numFmtId="0" fontId="26" fillId="0" borderId="0"/>
    <xf numFmtId="0" fontId="18" fillId="0" borderId="0"/>
    <xf numFmtId="0" fontId="5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18" fillId="0" borderId="0"/>
    <xf numFmtId="0" fontId="26" fillId="0" borderId="0"/>
    <xf numFmtId="44" fontId="1"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56" fillId="20" borderId="0" applyFont="0" applyBorder="0" applyAlignment="0">
      <alignment horizontal="center" wrapText="1"/>
    </xf>
    <xf numFmtId="0" fontId="30" fillId="0" borderId="0"/>
    <xf numFmtId="0" fontId="18" fillId="0" borderId="0"/>
    <xf numFmtId="0" fontId="50" fillId="0" borderId="0"/>
    <xf numFmtId="0" fontId="18"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26" fillId="0" borderId="0"/>
    <xf numFmtId="0" fontId="18" fillId="0" borderId="0"/>
    <xf numFmtId="0" fontId="46" fillId="20" borderId="0" applyFont="0" applyBorder="0" applyAlignment="0">
      <alignment horizontal="center" wrapText="1"/>
    </xf>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0" fontId="26" fillId="0" borderId="0"/>
    <xf numFmtId="0" fontId="50" fillId="0" borderId="0"/>
    <xf numFmtId="0" fontId="50" fillId="0" borderId="0"/>
    <xf numFmtId="0" fontId="50" fillId="0" borderId="0"/>
    <xf numFmtId="43" fontId="45" fillId="0" borderId="0" applyFont="0" applyFill="0" applyBorder="0" applyAlignment="0" applyProtection="0"/>
    <xf numFmtId="0" fontId="50" fillId="0" borderId="0"/>
    <xf numFmtId="0" fontId="18" fillId="0" borderId="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3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18" fillId="0" borderId="0"/>
    <xf numFmtId="0" fontId="18" fillId="0" borderId="0"/>
    <xf numFmtId="0" fontId="26" fillId="0" borderId="0"/>
    <xf numFmtId="0" fontId="26" fillId="0" borderId="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0" fontId="18" fillId="0" borderId="0"/>
    <xf numFmtId="0" fontId="26" fillId="0" borderId="0"/>
    <xf numFmtId="43" fontId="50" fillId="0" borderId="0" applyFont="0" applyFill="0" applyBorder="0" applyAlignment="0" applyProtection="0"/>
    <xf numFmtId="0" fontId="50" fillId="0" borderId="0"/>
    <xf numFmtId="0" fontId="50" fillId="0" borderId="0"/>
    <xf numFmtId="0" fontId="18" fillId="0" borderId="0"/>
    <xf numFmtId="0" fontId="50" fillId="0" borderId="0"/>
    <xf numFmtId="0" fontId="50" fillId="0" borderId="0"/>
    <xf numFmtId="43" fontId="1"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9"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9"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26" fillId="0" borderId="0"/>
    <xf numFmtId="0" fontId="50" fillId="0" borderId="0"/>
    <xf numFmtId="44" fontId="1"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9" fontId="1" fillId="0" borderId="0" applyFont="0" applyFill="0" applyBorder="0" applyAlignment="0" applyProtection="0"/>
    <xf numFmtId="0" fontId="26"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44" fontId="1" fillId="0" borderId="0" applyFont="0" applyFill="0" applyBorder="0" applyAlignment="0" applyProtection="0"/>
    <xf numFmtId="0" fontId="18" fillId="0" borderId="0"/>
    <xf numFmtId="0" fontId="50" fillId="0" borderId="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44"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44"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4" fontId="1" fillId="0" borderId="0" applyFont="0" applyFill="0" applyBorder="0" applyAlignment="0" applyProtection="0"/>
    <xf numFmtId="43" fontId="50" fillId="0" borderId="0" applyFont="0" applyFill="0" applyBorder="0" applyAlignment="0" applyProtection="0"/>
    <xf numFmtId="0" fontId="50" fillId="0" borderId="0"/>
    <xf numFmtId="44" fontId="50" fillId="0" borderId="0" applyFont="0" applyFill="0" applyBorder="0" applyAlignment="0" applyProtection="0"/>
    <xf numFmtId="43" fontId="50"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4"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3" fontId="45"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4" fontId="1" fillId="0" borderId="0" applyFont="0" applyFill="0" applyBorder="0" applyAlignment="0" applyProtection="0"/>
    <xf numFmtId="43"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4"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0" fontId="30" fillId="0" borderId="0"/>
    <xf numFmtId="0" fontId="18"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0" fontId="50" fillId="0" borderId="0"/>
    <xf numFmtId="44" fontId="1"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43" fontId="50" fillId="0" borderId="0" applyFont="0" applyFill="0" applyBorder="0" applyAlignment="0" applyProtection="0"/>
    <xf numFmtId="43" fontId="45"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4" fontId="50" fillId="0" borderId="0" applyFont="0" applyFill="0" applyBorder="0" applyAlignment="0" applyProtection="0"/>
    <xf numFmtId="0" fontId="50" fillId="0" borderId="0"/>
    <xf numFmtId="44"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6" fillId="0" borderId="0"/>
    <xf numFmtId="44"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26" fillId="0" borderId="0"/>
    <xf numFmtId="44" fontId="50" fillId="0" borderId="0" applyFont="0" applyFill="0" applyBorder="0" applyAlignment="0" applyProtection="0"/>
    <xf numFmtId="0" fontId="50" fillId="0" borderId="0"/>
    <xf numFmtId="43" fontId="1" fillId="0" borderId="0" applyFont="0" applyFill="0" applyBorder="0" applyAlignment="0" applyProtection="0"/>
    <xf numFmtId="44" fontId="1"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3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1"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0" fontId="50" fillId="0" borderId="0"/>
    <xf numFmtId="43" fontId="50"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44"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43" fontId="1" fillId="0" borderId="0" applyFont="0" applyFill="0" applyBorder="0" applyAlignment="0" applyProtection="0"/>
    <xf numFmtId="0" fontId="50" fillId="0" borderId="0"/>
    <xf numFmtId="44" fontId="1" fillId="0" borderId="0" applyFont="0" applyFill="0" applyBorder="0" applyAlignment="0" applyProtection="0"/>
    <xf numFmtId="44" fontId="5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0" fontId="26" fillId="0" borderId="0"/>
    <xf numFmtId="43" fontId="50" fillId="0" borderId="0" applyFont="0" applyFill="0" applyBorder="0" applyAlignment="0" applyProtection="0"/>
    <xf numFmtId="0" fontId="18" fillId="0" borderId="0"/>
    <xf numFmtId="0" fontId="50" fillId="0" borderId="0"/>
    <xf numFmtId="0" fontId="50" fillId="0" borderId="0"/>
    <xf numFmtId="44" fontId="50" fillId="0" borderId="0" applyFont="0" applyFill="0" applyBorder="0" applyAlignment="0" applyProtection="0"/>
    <xf numFmtId="0" fontId="50" fillId="0" borderId="0"/>
    <xf numFmtId="0" fontId="3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0" fontId="26" fillId="0" borderId="0"/>
    <xf numFmtId="44" fontId="1"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44"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44" fontId="1"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4" fontId="1" fillId="0" borderId="0" applyFont="0" applyFill="0" applyBorder="0" applyAlignment="0" applyProtection="0"/>
    <xf numFmtId="43" fontId="50" fillId="0" borderId="0" applyFont="0" applyFill="0" applyBorder="0" applyAlignment="0" applyProtection="0"/>
    <xf numFmtId="0" fontId="50" fillId="0" borderId="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26"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44" fontId="1"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3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45"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3" fontId="45"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3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43" fontId="1"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4" fontId="50"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4"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0" fontId="50" fillId="0" borderId="0"/>
    <xf numFmtId="44" fontId="1"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43"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9"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9"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4" fontId="45"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44" fontId="50"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1" fillId="0" borderId="0" applyFont="0" applyFill="0" applyBorder="0" applyAlignment="0" applyProtection="0"/>
    <xf numFmtId="43" fontId="50"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3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43" fontId="50"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44" fontId="1" fillId="0" borderId="0" applyFont="0" applyFill="0" applyBorder="0" applyAlignment="0" applyProtection="0"/>
    <xf numFmtId="0" fontId="50" fillId="0" borderId="0"/>
    <xf numFmtId="44" fontId="1" fillId="0" borderId="0" applyFont="0" applyFill="0" applyBorder="0" applyAlignment="0" applyProtection="0"/>
    <xf numFmtId="44" fontId="50"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4" fontId="1"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1"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44"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26" fillId="0" borderId="0"/>
    <xf numFmtId="0" fontId="18" fillId="0" borderId="0"/>
    <xf numFmtId="0" fontId="18" fillId="0" borderId="0"/>
    <xf numFmtId="0" fontId="26" fillId="0" borderId="0"/>
    <xf numFmtId="0" fontId="18" fillId="0" borderId="0"/>
    <xf numFmtId="0" fontId="18" fillId="0" borderId="0"/>
    <xf numFmtId="0" fontId="3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44" fontId="1" fillId="0" borderId="0" applyFont="0" applyFill="0" applyBorder="0" applyAlignment="0" applyProtection="0"/>
    <xf numFmtId="44" fontId="1" fillId="0" borderId="0" applyFont="0" applyFill="0" applyBorder="0" applyAlignment="0" applyProtection="0"/>
    <xf numFmtId="0" fontId="3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0" fontId="30" fillId="0" borderId="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3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44" fontId="1" fillId="0" borderId="0" applyFont="0" applyFill="0" applyBorder="0" applyAlignment="0" applyProtection="0"/>
    <xf numFmtId="0" fontId="50" fillId="0" borderId="0"/>
    <xf numFmtId="43" fontId="50"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44"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44"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0" fontId="26"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26"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0" fontId="30" fillId="0" borderId="0"/>
    <xf numFmtId="44"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43" fontId="50"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43" fontId="1" fillId="0" borderId="0" applyFont="0" applyFill="0" applyBorder="0" applyAlignment="0" applyProtection="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1"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3" fontId="1" fillId="0" borderId="0" applyFont="0" applyFill="0" applyBorder="0" applyAlignment="0" applyProtection="0"/>
    <xf numFmtId="44" fontId="1"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1" fillId="0" borderId="0" applyFont="0" applyFill="0" applyBorder="0" applyAlignment="0" applyProtection="0"/>
    <xf numFmtId="44" fontId="50" fillId="0" borderId="0" applyFont="0" applyFill="0" applyBorder="0" applyAlignment="0" applyProtection="0"/>
    <xf numFmtId="43" fontId="1" fillId="0" borderId="0" applyFont="0" applyFill="0" applyBorder="0" applyAlignment="0" applyProtection="0"/>
    <xf numFmtId="0" fontId="50" fillId="0" borderId="0"/>
    <xf numFmtId="44"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45"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1"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44" fontId="1"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3" fontId="1" fillId="0" borderId="0" applyFont="0" applyFill="0" applyBorder="0" applyAlignment="0" applyProtection="0"/>
    <xf numFmtId="44"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4"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45"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0" fontId="50" fillId="0" borderId="0"/>
    <xf numFmtId="43" fontId="45" fillId="0" borderId="0" applyFont="0" applyFill="0" applyBorder="0" applyAlignment="0" applyProtection="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1" fillId="0" borderId="0" applyFont="0" applyFill="0" applyBorder="0" applyAlignment="0" applyProtection="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4" fontId="1" fillId="0" borderId="0" applyFont="0" applyFill="0" applyBorder="0" applyAlignment="0" applyProtection="0"/>
    <xf numFmtId="44"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4"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9"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3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43" fontId="45"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43" fontId="50" fillId="0" borderId="0" applyFont="0" applyFill="0" applyBorder="0" applyAlignment="0" applyProtection="0"/>
    <xf numFmtId="44"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3" fontId="1" fillId="0" borderId="0" applyFont="0" applyFill="0" applyBorder="0" applyAlignment="0" applyProtection="0"/>
    <xf numFmtId="43" fontId="50"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18" fillId="0" borderId="0"/>
    <xf numFmtId="43"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4" fontId="1" fillId="0" borderId="0" applyFont="0" applyFill="0" applyBorder="0" applyAlignment="0" applyProtection="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50" fillId="0" borderId="0"/>
    <xf numFmtId="44" fontId="1" fillId="0" borderId="0" applyFont="0" applyFill="0" applyBorder="0" applyAlignment="0" applyProtection="0"/>
    <xf numFmtId="44" fontId="50"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9"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3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43" fontId="5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43" fontId="1" fillId="0" borderId="0" applyFont="0" applyFill="0" applyBorder="0" applyAlignment="0" applyProtection="0"/>
    <xf numFmtId="0" fontId="50" fillId="0" borderId="0"/>
    <xf numFmtId="44" fontId="1"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44" fontId="50"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44"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43" fontId="50" fillId="0" borderId="0" applyFont="0" applyFill="0" applyBorder="0" applyAlignment="0" applyProtection="0"/>
    <xf numFmtId="44" fontId="1" fillId="0" borderId="0" applyFont="0" applyFill="0" applyBorder="0" applyAlignment="0" applyProtection="0"/>
    <xf numFmtId="43" fontId="45" fillId="0" borderId="0" applyFont="0" applyFill="0" applyBorder="0" applyAlignment="0" applyProtection="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26" fillId="0" borderId="0"/>
    <xf numFmtId="44"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0" fontId="50" fillId="0" borderId="0"/>
    <xf numFmtId="44"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26" fillId="0" borderId="0"/>
    <xf numFmtId="0" fontId="50" fillId="0" borderId="0"/>
    <xf numFmtId="43" fontId="50"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43" fontId="45" fillId="0" borderId="0" applyFont="0" applyFill="0" applyBorder="0" applyAlignment="0" applyProtection="0"/>
    <xf numFmtId="44" fontId="50" fillId="0" borderId="0" applyFont="0" applyFill="0" applyBorder="0" applyAlignment="0" applyProtection="0"/>
    <xf numFmtId="0" fontId="50" fillId="0" borderId="0"/>
    <xf numFmtId="43" fontId="50" fillId="0" borderId="0" applyFont="0" applyFill="0" applyBorder="0" applyAlignment="0" applyProtection="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43" fontId="1"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4" fontId="1" fillId="0" borderId="0" applyFont="0" applyFill="0" applyBorder="0" applyAlignment="0" applyProtection="0"/>
    <xf numFmtId="43" fontId="1" fillId="0" borderId="0" applyFont="0" applyFill="0" applyBorder="0" applyAlignment="0" applyProtection="0"/>
    <xf numFmtId="0" fontId="50" fillId="0" borderId="0"/>
    <xf numFmtId="43" fontId="1"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3" fontId="1" fillId="0" borderId="0" applyFont="0" applyFill="0" applyBorder="0" applyAlignment="0" applyProtection="0"/>
    <xf numFmtId="43" fontId="50"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44" fontId="1" fillId="0" borderId="0" applyFont="0" applyFill="0" applyBorder="0" applyAlignment="0" applyProtection="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3" fontId="1" fillId="0" borderId="0" applyFont="0" applyFill="0" applyBorder="0" applyAlignment="0" applyProtection="0"/>
    <xf numFmtId="43" fontId="1" fillId="0" borderId="0" applyFont="0" applyFill="0" applyBorder="0" applyAlignment="0" applyProtection="0"/>
    <xf numFmtId="0" fontId="50" fillId="0" borderId="0"/>
    <xf numFmtId="44" fontId="1"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43" fontId="1"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43" fontId="1" fillId="0" borderId="0" applyFont="0" applyFill="0" applyBorder="0" applyAlignment="0" applyProtection="0"/>
    <xf numFmtId="0" fontId="50" fillId="0" borderId="0"/>
    <xf numFmtId="0" fontId="50" fillId="0" borderId="0"/>
    <xf numFmtId="0" fontId="50" fillId="0" borderId="0"/>
    <xf numFmtId="44" fontId="1" fillId="0" borderId="0" applyFont="0" applyFill="0" applyBorder="0" applyAlignment="0" applyProtection="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4" fontId="1"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3" fontId="1"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2" fillId="45" borderId="0" applyNumberFormat="0" applyBorder="0" applyAlignment="0" applyProtection="0"/>
    <xf numFmtId="0" fontId="52" fillId="49" borderId="0" applyNumberFormat="0" applyBorder="0" applyAlignment="0" applyProtection="0"/>
    <xf numFmtId="0" fontId="52" fillId="53" borderId="0" applyNumberFormat="0" applyBorder="0" applyAlignment="0" applyProtection="0"/>
    <xf numFmtId="0" fontId="52" fillId="57" borderId="0" applyNumberFormat="0" applyBorder="0" applyAlignment="0" applyProtection="0"/>
    <xf numFmtId="0" fontId="52" fillId="61" borderId="0" applyNumberFormat="0" applyBorder="0" applyAlignment="0" applyProtection="0"/>
    <xf numFmtId="0" fontId="52" fillId="65" borderId="0" applyNumberFormat="0" applyBorder="0" applyAlignment="0" applyProtection="0"/>
    <xf numFmtId="0" fontId="52" fillId="46" borderId="0" applyNumberFormat="0" applyBorder="0" applyAlignment="0" applyProtection="0"/>
    <xf numFmtId="0" fontId="52" fillId="50" borderId="0" applyNumberFormat="0" applyBorder="0" applyAlignment="0" applyProtection="0"/>
    <xf numFmtId="0" fontId="52" fillId="54" borderId="0" applyNumberFormat="0" applyBorder="0" applyAlignment="0" applyProtection="0"/>
    <xf numFmtId="0" fontId="52" fillId="58" borderId="0" applyNumberFormat="0" applyBorder="0" applyAlignment="0" applyProtection="0"/>
    <xf numFmtId="0" fontId="52" fillId="62" borderId="0" applyNumberFormat="0" applyBorder="0" applyAlignment="0" applyProtection="0"/>
    <xf numFmtId="0" fontId="52" fillId="66" borderId="0" applyNumberFormat="0" applyBorder="0" applyAlignment="0" applyProtection="0"/>
    <xf numFmtId="0" fontId="51" fillId="47" borderId="0" applyNumberFormat="0" applyBorder="0" applyAlignment="0" applyProtection="0"/>
    <xf numFmtId="0" fontId="139" fillId="47" borderId="0" applyNumberFormat="0" applyBorder="0" applyAlignment="0" applyProtection="0"/>
    <xf numFmtId="0" fontId="51" fillId="51" borderId="0" applyNumberFormat="0" applyBorder="0" applyAlignment="0" applyProtection="0"/>
    <xf numFmtId="0" fontId="139" fillId="51" borderId="0" applyNumberFormat="0" applyBorder="0" applyAlignment="0" applyProtection="0"/>
    <xf numFmtId="0" fontId="51" fillId="55" borderId="0" applyNumberFormat="0" applyBorder="0" applyAlignment="0" applyProtection="0"/>
    <xf numFmtId="0" fontId="139" fillId="55" borderId="0" applyNumberFormat="0" applyBorder="0" applyAlignment="0" applyProtection="0"/>
    <xf numFmtId="0" fontId="51" fillId="59" borderId="0" applyNumberFormat="0" applyBorder="0" applyAlignment="0" applyProtection="0"/>
    <xf numFmtId="0" fontId="139" fillId="59" borderId="0" applyNumberFormat="0" applyBorder="0" applyAlignment="0" applyProtection="0"/>
    <xf numFmtId="0" fontId="51" fillId="63" borderId="0" applyNumberFormat="0" applyBorder="0" applyAlignment="0" applyProtection="0"/>
    <xf numFmtId="0" fontId="139" fillId="63" borderId="0" applyNumberFormat="0" applyBorder="0" applyAlignment="0" applyProtection="0"/>
    <xf numFmtId="0" fontId="51" fillId="67" borderId="0" applyNumberFormat="0" applyBorder="0" applyAlignment="0" applyProtection="0"/>
    <xf numFmtId="0" fontId="139" fillId="67" borderId="0" applyNumberFormat="0" applyBorder="0" applyAlignment="0" applyProtection="0"/>
    <xf numFmtId="0" fontId="139" fillId="44" borderId="0" applyNumberFormat="0" applyBorder="0" applyAlignment="0" applyProtection="0"/>
    <xf numFmtId="0" fontId="139" fillId="44" borderId="0" applyNumberFormat="0" applyBorder="0" applyAlignment="0" applyProtection="0"/>
    <xf numFmtId="0" fontId="139" fillId="48" borderId="0" applyNumberFormat="0" applyBorder="0" applyAlignment="0" applyProtection="0"/>
    <xf numFmtId="0" fontId="139" fillId="48" borderId="0" applyNumberFormat="0" applyBorder="0" applyAlignment="0" applyProtection="0"/>
    <xf numFmtId="0" fontId="139" fillId="52" borderId="0" applyNumberFormat="0" applyBorder="0" applyAlignment="0" applyProtection="0"/>
    <xf numFmtId="0" fontId="139" fillId="52" borderId="0" applyNumberFormat="0" applyBorder="0" applyAlignment="0" applyProtection="0"/>
    <xf numFmtId="0" fontId="139" fillId="56" borderId="0" applyNumberFormat="0" applyBorder="0" applyAlignment="0" applyProtection="0"/>
    <xf numFmtId="0" fontId="139" fillId="56" borderId="0" applyNumberFormat="0" applyBorder="0" applyAlignment="0" applyProtection="0"/>
    <xf numFmtId="0" fontId="139" fillId="60" borderId="0" applyNumberFormat="0" applyBorder="0" applyAlignment="0" applyProtection="0"/>
    <xf numFmtId="0" fontId="139" fillId="60" borderId="0" applyNumberFormat="0" applyBorder="0" applyAlignment="0" applyProtection="0"/>
    <xf numFmtId="0" fontId="139" fillId="64" borderId="0" applyNumberFormat="0" applyBorder="0" applyAlignment="0" applyProtection="0"/>
    <xf numFmtId="0" fontId="139" fillId="64" borderId="0" applyNumberFormat="0" applyBorder="0" applyAlignment="0" applyProtection="0"/>
    <xf numFmtId="0" fontId="140" fillId="38" borderId="0" applyNumberFormat="0" applyBorder="0" applyAlignment="0" applyProtection="0"/>
    <xf numFmtId="0" fontId="141" fillId="41" borderId="36" applyNumberFormat="0" applyAlignment="0" applyProtection="0"/>
    <xf numFmtId="0" fontId="142" fillId="42" borderId="39"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5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0" fillId="0" borderId="0" applyFont="0" applyFill="0" applyBorder="0" applyAlignment="0" applyProtection="0"/>
    <xf numFmtId="43" fontId="18" fillId="0" borderId="0" applyFont="0" applyFill="0" applyBorder="0" applyAlignment="0" applyProtection="0"/>
    <xf numFmtId="43" fontId="52" fillId="0" borderId="0" applyFont="0" applyFill="0" applyBorder="0" applyAlignment="0" applyProtection="0"/>
    <xf numFmtId="0" fontId="143" fillId="0" borderId="0" applyNumberFormat="0" applyFill="0" applyBorder="0" applyAlignment="0" applyProtection="0"/>
    <xf numFmtId="0" fontId="144" fillId="37" borderId="0" applyNumberFormat="0" applyBorder="0" applyAlignment="0" applyProtection="0"/>
    <xf numFmtId="0" fontId="145" fillId="0" borderId="33" applyNumberFormat="0" applyFill="0" applyAlignment="0" applyProtection="0"/>
    <xf numFmtId="0" fontId="146" fillId="0" borderId="34"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147" fillId="0" borderId="35" applyNumberFormat="0" applyFill="0" applyAlignment="0" applyProtection="0"/>
    <xf numFmtId="0" fontId="147" fillId="0" borderId="0" applyNumberFormat="0" applyFill="0" applyBorder="0" applyAlignment="0" applyProtection="0"/>
    <xf numFmtId="0" fontId="148" fillId="40" borderId="36" applyNumberFormat="0" applyAlignment="0" applyProtection="0"/>
    <xf numFmtId="0" fontId="149" fillId="0" borderId="38" applyNumberFormat="0" applyFill="0" applyAlignment="0" applyProtection="0"/>
    <xf numFmtId="0" fontId="150" fillId="39" borderId="0" applyNumberFormat="0" applyBorder="0" applyAlignment="0" applyProtection="0"/>
    <xf numFmtId="0" fontId="10" fillId="0" borderId="0"/>
    <xf numFmtId="0" fontId="52" fillId="0" borderId="0"/>
    <xf numFmtId="0" fontId="52" fillId="0" borderId="0"/>
    <xf numFmtId="0" fontId="52" fillId="0" borderId="0"/>
    <xf numFmtId="0" fontId="52" fillId="0" borderId="0"/>
    <xf numFmtId="0" fontId="10" fillId="0" borderId="0"/>
    <xf numFmtId="0" fontId="10" fillId="0" borderId="0"/>
    <xf numFmtId="0" fontId="18" fillId="0" borderId="0"/>
    <xf numFmtId="0" fontId="26" fillId="0" borderId="0"/>
    <xf numFmtId="0" fontId="18" fillId="0" borderId="0"/>
    <xf numFmtId="0" fontId="52" fillId="0" borderId="0"/>
    <xf numFmtId="0" fontId="50" fillId="0" borderId="0"/>
    <xf numFmtId="0" fontId="18" fillId="0" borderId="0"/>
    <xf numFmtId="0" fontId="50" fillId="0" borderId="0"/>
    <xf numFmtId="0" fontId="18" fillId="0" borderId="0"/>
    <xf numFmtId="0" fontId="18" fillId="0" borderId="0"/>
    <xf numFmtId="0" fontId="18" fillId="0" borderId="0"/>
    <xf numFmtId="0" fontId="18" fillId="0" borderId="0"/>
    <xf numFmtId="0" fontId="18" fillId="0" borderId="0"/>
    <xf numFmtId="0" fontId="52" fillId="43" borderId="40" applyNumberFormat="0" applyFont="0" applyAlignment="0" applyProtection="0"/>
    <xf numFmtId="0" fontId="151" fillId="41" borderId="37" applyNumberFormat="0" applyAlignment="0" applyProtection="0"/>
    <xf numFmtId="9" fontId="10" fillId="0" borderId="0" applyFont="0" applyFill="0" applyBorder="0" applyAlignment="0" applyProtection="0"/>
    <xf numFmtId="0" fontId="152" fillId="0" borderId="0" applyNumberFormat="0" applyFill="0" applyBorder="0" applyAlignment="0" applyProtection="0"/>
    <xf numFmtId="0" fontId="114" fillId="0" borderId="41" applyNumberFormat="0" applyFill="0" applyAlignment="0" applyProtection="0"/>
    <xf numFmtId="0" fontId="153" fillId="0" borderId="0" applyNumberFormat="0" applyFill="0" applyBorder="0" applyAlignment="0" applyProtection="0"/>
    <xf numFmtId="0" fontId="154" fillId="0" borderId="0"/>
    <xf numFmtId="43" fontId="154" fillId="0" borderId="0" applyFont="0" applyFill="0" applyBorder="0" applyAlignment="0" applyProtection="0"/>
    <xf numFmtId="0" fontId="154" fillId="0" borderId="0"/>
    <xf numFmtId="0" fontId="50" fillId="0" borderId="0"/>
    <xf numFmtId="43" fontId="50" fillId="0" borderId="0" applyFont="0" applyFill="0" applyBorder="0" applyAlignment="0" applyProtection="0"/>
    <xf numFmtId="43" fontId="50" fillId="0" borderId="0" applyFont="0" applyFill="0" applyBorder="0" applyAlignment="0" applyProtection="0"/>
    <xf numFmtId="0" fontId="10" fillId="0" borderId="0"/>
    <xf numFmtId="0" fontId="155" fillId="0" borderId="0" applyNumberFormat="0" applyFill="0" applyBorder="0" applyAlignment="0" applyProtection="0">
      <alignment vertical="top"/>
      <protection locked="0"/>
    </xf>
    <xf numFmtId="0" fontId="156" fillId="0" borderId="0" applyNumberFormat="0" applyFill="0" applyBorder="0" applyAlignment="0" applyProtection="0"/>
    <xf numFmtId="0" fontId="26" fillId="0" borderId="0"/>
    <xf numFmtId="0" fontId="26" fillId="0" borderId="0"/>
    <xf numFmtId="0" fontId="26"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0" fillId="0" borderId="0"/>
    <xf numFmtId="0" fontId="30" fillId="0" borderId="0"/>
    <xf numFmtId="0" fontId="50" fillId="0" borderId="0"/>
    <xf numFmtId="43" fontId="50" fillId="0" borderId="0" applyFont="0" applyFill="0" applyBorder="0" applyAlignment="0" applyProtection="0"/>
    <xf numFmtId="0" fontId="18" fillId="0" borderId="0"/>
    <xf numFmtId="0" fontId="18" fillId="0" borderId="0"/>
    <xf numFmtId="0" fontId="26" fillId="0" borderId="0"/>
    <xf numFmtId="0" fontId="18" fillId="0" borderId="0"/>
    <xf numFmtId="0" fontId="18" fillId="0" borderId="0"/>
    <xf numFmtId="0" fontId="18" fillId="0" borderId="0"/>
    <xf numFmtId="0" fontId="18" fillId="0" borderId="0"/>
    <xf numFmtId="0" fontId="30" fillId="0" borderId="0"/>
    <xf numFmtId="0" fontId="18" fillId="0" borderId="0"/>
    <xf numFmtId="0" fontId="26" fillId="0" borderId="0"/>
    <xf numFmtId="43" fontId="10" fillId="0" borderId="0" applyFont="0" applyFill="0" applyBorder="0" applyAlignment="0" applyProtection="0"/>
    <xf numFmtId="43" fontId="1" fillId="0" borderId="0" applyFont="0" applyFill="0" applyBorder="0" applyAlignment="0" applyProtection="0"/>
    <xf numFmtId="0" fontId="52" fillId="0" borderId="0"/>
    <xf numFmtId="0" fontId="18" fillId="0" borderId="0"/>
    <xf numFmtId="0" fontId="18" fillId="0" borderId="0"/>
    <xf numFmtId="0" fontId="50" fillId="0" borderId="0"/>
    <xf numFmtId="0" fontId="26" fillId="0" borderId="0"/>
    <xf numFmtId="0" fontId="30" fillId="0" borderId="0"/>
    <xf numFmtId="0" fontId="18" fillId="0" borderId="0"/>
    <xf numFmtId="0" fontId="154" fillId="0" borderId="0"/>
    <xf numFmtId="0" fontId="18" fillId="0" borderId="0"/>
  </cellStyleXfs>
  <cellXfs count="551">
    <xf numFmtId="0" fontId="0" fillId="0" borderId="0" xfId="0"/>
    <xf numFmtId="0" fontId="0" fillId="0" borderId="0" xfId="0" applyProtection="1"/>
    <xf numFmtId="0" fontId="0" fillId="0" borderId="0" xfId="0" applyAlignment="1" applyProtection="1">
      <alignment wrapText="1"/>
    </xf>
    <xf numFmtId="0" fontId="0" fillId="0" borderId="0" xfId="0" applyFill="1" applyProtection="1"/>
    <xf numFmtId="0" fontId="58" fillId="21" borderId="10" xfId="0" applyFont="1" applyFill="1" applyBorder="1" applyAlignment="1" applyProtection="1">
      <alignment horizontal="center" wrapText="1"/>
    </xf>
    <xf numFmtId="41" fontId="59" fillId="0" borderId="0" xfId="0" applyNumberFormat="1" applyFont="1" applyFill="1" applyAlignment="1" applyProtection="1">
      <alignment wrapText="1"/>
    </xf>
    <xf numFmtId="41" fontId="59" fillId="0" borderId="0" xfId="0" applyNumberFormat="1" applyFont="1" applyAlignment="1" applyProtection="1">
      <alignment wrapText="1"/>
    </xf>
    <xf numFmtId="41" fontId="59" fillId="21" borderId="11" xfId="0" applyNumberFormat="1" applyFont="1" applyFill="1" applyBorder="1" applyAlignment="1" applyProtection="1">
      <alignment wrapText="1"/>
    </xf>
    <xf numFmtId="41" fontId="59" fillId="21" borderId="12" xfId="0" applyNumberFormat="1" applyFont="1" applyFill="1" applyBorder="1" applyAlignment="1" applyProtection="1">
      <alignment wrapText="1"/>
    </xf>
    <xf numFmtId="164" fontId="58" fillId="21" borderId="12" xfId="319" applyNumberFormat="1" applyFont="1" applyFill="1" applyBorder="1" applyAlignment="1" applyProtection="1">
      <alignment horizontal="center" wrapText="1"/>
    </xf>
    <xf numFmtId="0" fontId="0" fillId="21" borderId="0" xfId="0" applyFill="1" applyAlignment="1" applyProtection="1">
      <alignment wrapText="1"/>
    </xf>
    <xf numFmtId="0" fontId="0" fillId="0" borderId="0" xfId="0" applyAlignment="1" applyProtection="1">
      <alignment wrapText="1"/>
      <protection locked="0"/>
    </xf>
    <xf numFmtId="0" fontId="60" fillId="0" borderId="0" xfId="0" applyFont="1" applyProtection="1"/>
    <xf numFmtId="0" fontId="56" fillId="0" borderId="0" xfId="0" applyFont="1" applyFill="1" applyBorder="1" applyAlignment="1" applyProtection="1">
      <alignment horizontal="center"/>
    </xf>
    <xf numFmtId="0" fontId="61" fillId="21" borderId="10" xfId="0" applyFont="1" applyFill="1" applyBorder="1" applyAlignment="1" applyProtection="1">
      <alignment horizontal="center" vertical="center" wrapText="1"/>
    </xf>
    <xf numFmtId="0" fontId="61" fillId="0" borderId="0" xfId="0" applyFont="1" applyFill="1" applyAlignment="1" applyProtection="1">
      <alignment horizontal="center" vertical="center"/>
    </xf>
    <xf numFmtId="0" fontId="61" fillId="0" borderId="0" xfId="0" applyFont="1" applyAlignment="1" applyProtection="1">
      <alignment horizontal="center" vertical="center"/>
    </xf>
    <xf numFmtId="0" fontId="61" fillId="21" borderId="13" xfId="0" applyFont="1" applyFill="1" applyBorder="1" applyAlignment="1" applyProtection="1">
      <alignment horizontal="left" vertical="center"/>
    </xf>
    <xf numFmtId="164" fontId="57" fillId="22" borderId="0" xfId="319" applyNumberFormat="1" applyFont="1" applyFill="1" applyProtection="1">
      <protection locked="0"/>
    </xf>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Alignment="1" applyProtection="1">
      <alignment vertical="center"/>
    </xf>
    <xf numFmtId="0" fontId="62" fillId="21" borderId="0" xfId="0" applyFont="1" applyFill="1" applyBorder="1" applyProtection="1"/>
    <xf numFmtId="0" fontId="61" fillId="21" borderId="14" xfId="0" applyFont="1" applyFill="1" applyBorder="1" applyAlignment="1" applyProtection="1">
      <alignment horizontal="left" vertical="center"/>
    </xf>
    <xf numFmtId="0" fontId="63" fillId="0" borderId="0" xfId="0" applyFont="1" applyFill="1" applyBorder="1" applyAlignment="1" applyProtection="1">
      <alignment horizontal="left" vertical="center"/>
    </xf>
    <xf numFmtId="0" fontId="0" fillId="0" borderId="0" xfId="0" applyAlignment="1" applyProtection="1">
      <alignment vertical="center"/>
      <protection locked="0"/>
    </xf>
    <xf numFmtId="0" fontId="0" fillId="0" borderId="0" xfId="0" applyProtection="1">
      <protection locked="0"/>
    </xf>
    <xf numFmtId="0" fontId="61" fillId="21" borderId="0" xfId="0" applyFont="1" applyFill="1" applyBorder="1" applyAlignment="1" applyProtection="1">
      <alignment horizontal="center" vertical="center" wrapText="1"/>
    </xf>
    <xf numFmtId="0" fontId="58" fillId="21" borderId="0" xfId="0" applyFont="1" applyFill="1" applyBorder="1" applyAlignment="1" applyProtection="1">
      <alignment horizontal="center" wrapText="1"/>
    </xf>
    <xf numFmtId="0" fontId="64" fillId="0" borderId="0" xfId="0" applyFont="1" applyAlignment="1">
      <alignment vertical="center"/>
    </xf>
    <xf numFmtId="0" fontId="0" fillId="23" borderId="0" xfId="0" applyFill="1" applyProtection="1"/>
    <xf numFmtId="40" fontId="65" fillId="21" borderId="15" xfId="0" applyNumberFormat="1" applyFont="1" applyFill="1" applyBorder="1" applyProtection="1"/>
    <xf numFmtId="0" fontId="63" fillId="0" borderId="0" xfId="0" applyFont="1" applyFill="1" applyAlignment="1" applyProtection="1">
      <alignment horizontal="center" vertical="center"/>
    </xf>
    <xf numFmtId="0" fontId="66" fillId="24" borderId="0" xfId="0" applyFont="1" applyFill="1" applyAlignment="1" applyProtection="1">
      <alignment horizontal="left" vertical="center"/>
    </xf>
    <xf numFmtId="0" fontId="67" fillId="25" borderId="10" xfId="0" applyFont="1" applyFill="1" applyBorder="1" applyAlignment="1" applyProtection="1">
      <alignment horizontal="center" wrapText="1"/>
    </xf>
    <xf numFmtId="0" fontId="59" fillId="0" borderId="0" xfId="0" applyFont="1" applyAlignment="1" applyProtection="1">
      <alignment horizontal="left" wrapText="1"/>
    </xf>
    <xf numFmtId="0" fontId="59" fillId="0" borderId="0" xfId="0" applyFont="1" applyAlignment="1" applyProtection="1">
      <alignment horizontal="left" vertical="center" wrapText="1"/>
    </xf>
    <xf numFmtId="0" fontId="57" fillId="0" borderId="0" xfId="0" applyFont="1" applyAlignment="1" applyProtection="1">
      <alignment horizontal="center"/>
    </xf>
    <xf numFmtId="0" fontId="68" fillId="24" borderId="0" xfId="0" applyFont="1" applyFill="1" applyAlignment="1" applyProtection="1">
      <alignment vertical="center"/>
    </xf>
    <xf numFmtId="0" fontId="69" fillId="24" borderId="0" xfId="0" applyFont="1" applyFill="1" applyAlignment="1" applyProtection="1">
      <alignment vertical="center"/>
    </xf>
    <xf numFmtId="166" fontId="57" fillId="23" borderId="0" xfId="378" applyNumberFormat="1" applyFont="1" applyFill="1" applyProtection="1"/>
    <xf numFmtId="0" fontId="70" fillId="24" borderId="0" xfId="0" applyFont="1" applyFill="1" applyAlignment="1" applyProtection="1">
      <alignment vertical="center"/>
      <protection locked="0"/>
    </xf>
    <xf numFmtId="0" fontId="0" fillId="21" borderId="0" xfId="0" applyFill="1" applyProtection="1"/>
    <xf numFmtId="0" fontId="0" fillId="0" borderId="0" xfId="0" applyFill="1" applyBorder="1" applyAlignment="1" applyProtection="1">
      <alignment horizontal="center"/>
    </xf>
    <xf numFmtId="0" fontId="0" fillId="0" borderId="0" xfId="0" applyFill="1" applyBorder="1" applyProtection="1"/>
    <xf numFmtId="0" fontId="0" fillId="0" borderId="0" xfId="0" applyBorder="1" applyProtection="1"/>
    <xf numFmtId="0" fontId="71" fillId="26" borderId="0" xfId="0" applyFont="1" applyFill="1" applyAlignment="1" applyProtection="1">
      <alignment horizontal="center" wrapText="1"/>
    </xf>
    <xf numFmtId="0" fontId="72" fillId="21" borderId="10" xfId="0" applyFont="1" applyFill="1" applyBorder="1" applyAlignment="1" applyProtection="1">
      <alignment horizontal="center" wrapText="1"/>
    </xf>
    <xf numFmtId="0" fontId="72" fillId="21" borderId="0" xfId="0" applyFont="1" applyFill="1" applyBorder="1" applyAlignment="1" applyProtection="1">
      <alignment horizontal="center" wrapText="1"/>
    </xf>
    <xf numFmtId="0" fontId="73" fillId="0" borderId="0" xfId="0" applyFont="1" applyAlignment="1" applyProtection="1">
      <alignment horizontal="center" vertical="center" wrapText="1"/>
    </xf>
    <xf numFmtId="0" fontId="28" fillId="0" borderId="0" xfId="0" applyFont="1" applyFill="1" applyAlignment="1" applyProtection="1">
      <alignment horizontal="center" vertical="center" wrapText="1"/>
    </xf>
    <xf numFmtId="0" fontId="0" fillId="0" borderId="0" xfId="0"/>
    <xf numFmtId="0" fontId="0" fillId="0" borderId="0" xfId="0" applyProtection="1"/>
    <xf numFmtId="0" fontId="61" fillId="0" borderId="0" xfId="0" applyFont="1" applyFill="1" applyAlignment="1" applyProtection="1">
      <alignment horizontal="center" vertical="center"/>
    </xf>
    <xf numFmtId="0" fontId="52" fillId="0" borderId="0" xfId="457"/>
    <xf numFmtId="0" fontId="74" fillId="27" borderId="0" xfId="457" applyFont="1" applyFill="1"/>
    <xf numFmtId="0" fontId="52" fillId="27" borderId="0" xfId="457" applyFill="1"/>
    <xf numFmtId="0" fontId="75" fillId="27" borderId="0" xfId="457" applyFont="1" applyFill="1"/>
    <xf numFmtId="0" fontId="75" fillId="0" borderId="0" xfId="457" applyFont="1" applyFill="1"/>
    <xf numFmtId="0" fontId="76" fillId="0" borderId="0" xfId="457" applyFont="1"/>
    <xf numFmtId="0" fontId="76" fillId="0" borderId="0" xfId="457" applyFont="1" applyAlignment="1">
      <alignment vertical="center"/>
    </xf>
    <xf numFmtId="0" fontId="77" fillId="0" borderId="16" xfId="457" applyFont="1" applyBorder="1" applyAlignment="1">
      <alignment horizontal="center"/>
    </xf>
    <xf numFmtId="0" fontId="77" fillId="0" borderId="17" xfId="457" applyFont="1" applyBorder="1" applyAlignment="1">
      <alignment horizontal="center" vertical="center" wrapText="1"/>
    </xf>
    <xf numFmtId="0" fontId="78" fillId="0" borderId="0" xfId="457" applyFont="1"/>
    <xf numFmtId="0" fontId="79" fillId="0" borderId="0" xfId="457" applyFont="1"/>
    <xf numFmtId="0" fontId="80" fillId="0" borderId="0" xfId="457" applyFont="1"/>
    <xf numFmtId="0" fontId="77" fillId="28" borderId="0" xfId="457" applyFont="1" applyFill="1"/>
    <xf numFmtId="0" fontId="52" fillId="28" borderId="0" xfId="457" applyFill="1"/>
    <xf numFmtId="0" fontId="79" fillId="28" borderId="0" xfId="457" applyFont="1" applyFill="1"/>
    <xf numFmtId="0" fontId="78" fillId="0" borderId="0" xfId="457" applyFont="1" applyAlignment="1">
      <alignment vertical="center"/>
    </xf>
    <xf numFmtId="0" fontId="81" fillId="0" borderId="0" xfId="457" applyFont="1"/>
    <xf numFmtId="0" fontId="77" fillId="0" borderId="0" xfId="457" applyFont="1"/>
    <xf numFmtId="0" fontId="82" fillId="21" borderId="0" xfId="0" applyFont="1" applyFill="1" applyBorder="1" applyAlignment="1" applyProtection="1">
      <alignment horizontal="center"/>
    </xf>
    <xf numFmtId="0" fontId="52" fillId="0" borderId="0" xfId="457"/>
    <xf numFmtId="0" fontId="83" fillId="0" borderId="0" xfId="457" applyFont="1" applyFill="1" applyAlignment="1">
      <alignment wrapText="1"/>
    </xf>
    <xf numFmtId="0" fontId="61" fillId="21" borderId="0" xfId="0" applyFont="1" applyFill="1" applyBorder="1" applyAlignment="1" applyProtection="1">
      <alignment horizontal="left" vertical="center"/>
    </xf>
    <xf numFmtId="0" fontId="84" fillId="0" borderId="0" xfId="0" applyFont="1" applyFill="1" applyAlignment="1" applyProtection="1">
      <alignment horizontal="left" vertical="center" wrapText="1"/>
    </xf>
    <xf numFmtId="0" fontId="7" fillId="29" borderId="0" xfId="0" applyFont="1" applyFill="1" applyAlignment="1" applyProtection="1">
      <alignment horizontal="left" vertical="center"/>
    </xf>
    <xf numFmtId="0" fontId="0" fillId="29" borderId="0" xfId="0" applyNumberFormat="1" applyFill="1" applyAlignment="1" applyProtection="1">
      <alignment wrapText="1"/>
    </xf>
    <xf numFmtId="164" fontId="0" fillId="29" borderId="0" xfId="0" applyNumberFormat="1" applyFill="1" applyAlignment="1" applyProtection="1">
      <alignment vertical="center"/>
    </xf>
    <xf numFmtId="41" fontId="59" fillId="29" borderId="0" xfId="319" applyNumberFormat="1" applyFont="1" applyFill="1" applyAlignment="1" applyProtection="1">
      <alignment wrapText="1"/>
    </xf>
    <xf numFmtId="0" fontId="62" fillId="29" borderId="0" xfId="0" applyNumberFormat="1" applyFont="1" applyFill="1" applyAlignment="1" applyProtection="1">
      <alignment vertical="center" wrapText="1"/>
    </xf>
    <xf numFmtId="0" fontId="84" fillId="0" borderId="0" xfId="0" applyNumberFormat="1" applyFont="1" applyFill="1" applyAlignment="1" applyProtection="1">
      <alignment vertical="center" wrapText="1"/>
    </xf>
    <xf numFmtId="0" fontId="75" fillId="0" borderId="0" xfId="0" applyFont="1" applyFill="1" applyAlignment="1" applyProtection="1">
      <alignment vertical="center" wrapText="1"/>
    </xf>
    <xf numFmtId="0" fontId="34" fillId="29" borderId="0" xfId="0" applyFont="1" applyFill="1" applyAlignment="1" applyProtection="1">
      <alignment horizontal="left" vertical="center"/>
    </xf>
    <xf numFmtId="0" fontId="57" fillId="29" borderId="0" xfId="0" applyNumberFormat="1" applyFont="1" applyFill="1" applyAlignment="1" applyProtection="1">
      <alignment vertical="center" wrapText="1"/>
    </xf>
    <xf numFmtId="0" fontId="36" fillId="0" borderId="0" xfId="0" applyFont="1" applyFill="1" applyAlignment="1" applyProtection="1">
      <alignment horizontal="center" vertical="center" wrapText="1"/>
    </xf>
    <xf numFmtId="0" fontId="5" fillId="0" borderId="0" xfId="0" applyFont="1" applyFill="1" applyAlignment="1" applyProtection="1">
      <alignment vertical="center" wrapText="1"/>
      <protection hidden="1"/>
    </xf>
    <xf numFmtId="0" fontId="85" fillId="0" borderId="0" xfId="0" applyFont="1" applyFill="1" applyAlignment="1" applyProtection="1">
      <alignment vertical="center" wrapText="1"/>
      <protection hidden="1"/>
    </xf>
    <xf numFmtId="0" fontId="63" fillId="29" borderId="0" xfId="0" applyFont="1" applyFill="1" applyAlignment="1" applyProtection="1">
      <alignment vertical="center"/>
    </xf>
    <xf numFmtId="0" fontId="61" fillId="29" borderId="0" xfId="0" applyFont="1" applyFill="1" applyAlignment="1" applyProtection="1">
      <alignment vertical="center"/>
    </xf>
    <xf numFmtId="0" fontId="0" fillId="0" borderId="0" xfId="0" applyNumberFormat="1" applyFont="1" applyFill="1" applyAlignment="1" applyProtection="1">
      <alignment horizontal="left" vertical="center" wrapText="1"/>
    </xf>
    <xf numFmtId="164" fontId="50" fillId="29" borderId="0" xfId="319" applyNumberFormat="1" applyFont="1" applyFill="1" applyAlignment="1" applyProtection="1">
      <alignment vertical="center"/>
    </xf>
    <xf numFmtId="0" fontId="86" fillId="0" borderId="0" xfId="0" applyFont="1" applyAlignment="1" applyProtection="1">
      <alignment horizontal="center" vertical="center" wrapText="1"/>
    </xf>
    <xf numFmtId="164" fontId="50" fillId="29" borderId="0" xfId="319" applyNumberFormat="1" applyFont="1" applyFill="1" applyProtection="1"/>
    <xf numFmtId="0" fontId="73" fillId="0" borderId="0" xfId="0" applyFont="1" applyFill="1" applyAlignment="1" applyProtection="1">
      <alignment horizontal="center" vertical="center" wrapText="1"/>
    </xf>
    <xf numFmtId="0" fontId="0" fillId="29" borderId="0" xfId="0" applyNumberFormat="1" applyFill="1" applyAlignment="1" applyProtection="1">
      <alignment vertical="center" wrapText="1"/>
    </xf>
    <xf numFmtId="0" fontId="58" fillId="29" borderId="0" xfId="0" applyFont="1" applyFill="1" applyAlignment="1" applyProtection="1">
      <alignment vertical="center"/>
    </xf>
    <xf numFmtId="0" fontId="87" fillId="0" borderId="0" xfId="0" applyFont="1" applyAlignment="1" applyProtection="1">
      <alignment horizontal="center" vertical="center" wrapText="1"/>
    </xf>
    <xf numFmtId="0" fontId="61" fillId="29" borderId="0" xfId="0" applyFont="1" applyFill="1" applyAlignment="1" applyProtection="1">
      <alignment horizontal="left" vertical="center"/>
    </xf>
    <xf numFmtId="0" fontId="63" fillId="29" borderId="0" xfId="0" applyFont="1" applyFill="1" applyAlignment="1" applyProtection="1">
      <alignment horizontal="left" vertical="center"/>
    </xf>
    <xf numFmtId="0" fontId="0" fillId="0" borderId="0" xfId="0" applyNumberFormat="1" applyFill="1" applyAlignment="1" applyProtection="1">
      <alignment vertical="center" wrapText="1"/>
    </xf>
    <xf numFmtId="0" fontId="75" fillId="0" borderId="0" xfId="0" applyNumberFormat="1" applyFont="1" applyFill="1" applyAlignment="1" applyProtection="1">
      <alignment horizontal="left" vertical="center" wrapText="1"/>
    </xf>
    <xf numFmtId="0" fontId="75" fillId="0" borderId="0" xfId="0" applyNumberFormat="1" applyFont="1" applyFill="1" applyAlignment="1" applyProtection="1">
      <alignment vertical="center" wrapText="1"/>
    </xf>
    <xf numFmtId="0" fontId="61" fillId="0" borderId="0" xfId="0" applyFont="1" applyFill="1" applyAlignment="1" applyProtection="1">
      <alignment horizontal="center" vertical="center"/>
    </xf>
    <xf numFmtId="0" fontId="87" fillId="0" borderId="0" xfId="0" applyFont="1" applyFill="1" applyAlignment="1" applyProtection="1">
      <alignment horizontal="center" vertical="center" wrapText="1"/>
    </xf>
    <xf numFmtId="38" fontId="0" fillId="0" borderId="0" xfId="0" applyNumberFormat="1" applyProtection="1"/>
    <xf numFmtId="0" fontId="0" fillId="0" borderId="0" xfId="0"/>
    <xf numFmtId="0" fontId="0" fillId="0" borderId="0" xfId="0" applyNumberFormat="1" applyFont="1" applyFill="1" applyAlignment="1" applyProtection="1">
      <alignment horizontal="center" vertical="center"/>
    </xf>
    <xf numFmtId="0" fontId="0" fillId="0" borderId="0" xfId="0" applyNumberFormat="1" applyFont="1" applyAlignment="1" applyProtection="1">
      <alignment horizontal="center" vertical="center"/>
    </xf>
    <xf numFmtId="0" fontId="0" fillId="0" borderId="23" xfId="0" applyFont="1" applyFill="1" applyBorder="1" applyAlignment="1" applyProtection="1">
      <alignment vertical="center" wrapText="1"/>
    </xf>
    <xf numFmtId="0" fontId="0" fillId="24" borderId="0" xfId="0" applyFill="1" applyBorder="1" applyProtection="1"/>
    <xf numFmtId="0" fontId="57" fillId="23" borderId="24" xfId="0" applyNumberFormat="1" applyFont="1" applyFill="1" applyBorder="1" applyAlignment="1" applyProtection="1">
      <alignment horizontal="center" vertical="center"/>
    </xf>
    <xf numFmtId="0" fontId="57" fillId="0" borderId="24" xfId="0" applyNumberFormat="1" applyFont="1" applyFill="1" applyBorder="1" applyAlignment="1" applyProtection="1">
      <alignment horizontal="center" vertical="center"/>
    </xf>
    <xf numFmtId="0" fontId="57" fillId="0" borderId="25" xfId="0" applyNumberFormat="1" applyFont="1" applyFill="1" applyBorder="1" applyAlignment="1" applyProtection="1">
      <alignment horizontal="center" vertical="center"/>
    </xf>
    <xf numFmtId="0" fontId="89" fillId="25" borderId="18" xfId="0" applyFont="1" applyFill="1" applyBorder="1" applyAlignment="1" applyProtection="1">
      <alignment horizontal="center" vertical="center" wrapText="1"/>
    </xf>
    <xf numFmtId="164" fontId="88" fillId="0" borderId="27" xfId="319" applyNumberFormat="1" applyFont="1" applyFill="1" applyBorder="1" applyAlignment="1" applyProtection="1">
      <alignment horizontal="center" vertical="center" wrapText="1"/>
    </xf>
    <xf numFmtId="3" fontId="5" fillId="0" borderId="23" xfId="907" applyFont="1" applyFill="1" applyBorder="1" applyAlignment="1" applyProtection="1">
      <alignment vertical="center" wrapText="1"/>
    </xf>
    <xf numFmtId="0" fontId="0" fillId="0" borderId="28" xfId="0" applyNumberFormat="1" applyFill="1" applyBorder="1" applyAlignment="1" applyProtection="1">
      <alignment horizontal="left" vertical="center" wrapText="1"/>
    </xf>
    <xf numFmtId="164" fontId="50" fillId="23" borderId="26" xfId="319" applyNumberFormat="1" applyFont="1" applyFill="1" applyBorder="1" applyAlignment="1" applyProtection="1">
      <alignment vertical="center"/>
    </xf>
    <xf numFmtId="0" fontId="0" fillId="23" borderId="23" xfId="0" applyNumberFormat="1" applyFill="1" applyBorder="1" applyAlignment="1" applyProtection="1">
      <alignment horizontal="left" vertical="center" wrapText="1"/>
    </xf>
    <xf numFmtId="0" fontId="72" fillId="21" borderId="10" xfId="0" applyFont="1" applyFill="1" applyBorder="1" applyAlignment="1" applyProtection="1">
      <alignment horizontal="center" vertical="center" wrapText="1"/>
    </xf>
    <xf numFmtId="164" fontId="50" fillId="0" borderId="26" xfId="319" applyNumberFormat="1" applyFont="1" applyBorder="1" applyAlignment="1" applyProtection="1">
      <alignment vertical="center"/>
    </xf>
    <xf numFmtId="0" fontId="0" fillId="0" borderId="25" xfId="0" applyNumberFormat="1" applyFill="1" applyBorder="1" applyAlignment="1" applyProtection="1">
      <alignment horizontal="left" vertical="center" wrapText="1"/>
    </xf>
    <xf numFmtId="0" fontId="71" fillId="26" borderId="0" xfId="0" applyFont="1" applyFill="1" applyAlignment="1" applyProtection="1">
      <alignment horizontal="center" vertical="center"/>
    </xf>
    <xf numFmtId="0" fontId="0" fillId="0" borderId="23" xfId="0" applyNumberFormat="1" applyFill="1" applyBorder="1" applyAlignment="1" applyProtection="1">
      <alignment horizontal="left" vertical="center" wrapText="1"/>
    </xf>
    <xf numFmtId="0" fontId="0" fillId="0" borderId="0" xfId="0" applyProtection="1"/>
    <xf numFmtId="0" fontId="0" fillId="0" borderId="24" xfId="0" applyNumberFormat="1" applyFill="1" applyBorder="1" applyAlignment="1" applyProtection="1">
      <alignment horizontal="left" vertical="center" wrapText="1"/>
    </xf>
    <xf numFmtId="0" fontId="0" fillId="0" borderId="0" xfId="0" applyAlignment="1" applyProtection="1">
      <alignment vertical="center" wrapText="1"/>
    </xf>
    <xf numFmtId="0" fontId="0" fillId="0" borderId="0" xfId="0" applyAlignment="1" applyProtection="1">
      <alignment horizontal="center" vertical="center"/>
    </xf>
    <xf numFmtId="0" fontId="58" fillId="21" borderId="0" xfId="0" applyFont="1" applyFill="1" applyBorder="1" applyAlignment="1" applyProtection="1">
      <alignment horizontal="center" vertical="center" wrapText="1"/>
    </xf>
    <xf numFmtId="0" fontId="0" fillId="0" borderId="28" xfId="0" applyFont="1" applyFill="1" applyBorder="1" applyAlignment="1" applyProtection="1">
      <alignment vertical="center" wrapText="1"/>
    </xf>
    <xf numFmtId="0" fontId="0" fillId="0" borderId="0" xfId="0" applyNumberFormat="1" applyFill="1" applyAlignment="1" applyProtection="1">
      <alignment horizontal="left" vertical="center" wrapText="1"/>
    </xf>
    <xf numFmtId="0" fontId="88" fillId="0" borderId="0" xfId="0" applyFont="1" applyProtection="1"/>
    <xf numFmtId="0" fontId="90" fillId="21" borderId="10" xfId="0" applyFont="1" applyFill="1" applyBorder="1" applyAlignment="1" applyProtection="1">
      <alignment horizontal="center" vertical="center" wrapText="1"/>
    </xf>
    <xf numFmtId="0" fontId="90" fillId="21" borderId="0" xfId="0" applyFont="1" applyFill="1" applyBorder="1" applyAlignment="1" applyProtection="1">
      <alignment horizontal="center" vertical="center" wrapText="1"/>
    </xf>
    <xf numFmtId="0" fontId="88" fillId="0" borderId="23" xfId="0" applyNumberFormat="1" applyFont="1" applyFill="1" applyBorder="1" applyAlignment="1" applyProtection="1">
      <alignment horizontal="left" vertical="center" wrapText="1"/>
    </xf>
    <xf numFmtId="0" fontId="88" fillId="23" borderId="23" xfId="0" applyNumberFormat="1" applyFont="1" applyFill="1" applyBorder="1" applyAlignment="1" applyProtection="1">
      <alignment horizontal="left" vertical="center" wrapText="1"/>
    </xf>
    <xf numFmtId="0" fontId="90" fillId="0" borderId="0" xfId="0" applyFont="1" applyAlignment="1" applyProtection="1">
      <alignment horizontal="center" vertical="center"/>
    </xf>
    <xf numFmtId="0" fontId="88" fillId="0" borderId="28" xfId="0" applyNumberFormat="1" applyFont="1" applyFill="1" applyBorder="1" applyAlignment="1" applyProtection="1">
      <alignment horizontal="left" vertical="center" wrapText="1"/>
    </xf>
    <xf numFmtId="49" fontId="57" fillId="0" borderId="0" xfId="0" applyNumberFormat="1" applyFont="1" applyFill="1" applyAlignment="1" applyProtection="1">
      <alignment horizontal="center" vertical="center"/>
    </xf>
    <xf numFmtId="0" fontId="0" fillId="0" borderId="0" xfId="0" applyFont="1" applyFill="1" applyAlignment="1" applyProtection="1">
      <alignment vertical="center" wrapText="1"/>
    </xf>
    <xf numFmtId="0" fontId="0" fillId="0" borderId="23" xfId="0" applyNumberFormat="1" applyFill="1" applyBorder="1" applyAlignment="1" applyProtection="1">
      <alignment horizontal="left" vertical="center" wrapText="1"/>
    </xf>
    <xf numFmtId="164" fontId="57" fillId="22" borderId="0" xfId="319" applyNumberFormat="1" applyFont="1" applyFill="1" applyAlignment="1" applyProtection="1">
      <alignment vertical="center"/>
      <protection locked="0"/>
    </xf>
    <xf numFmtId="0" fontId="72" fillId="21" borderId="19" xfId="0" applyFont="1" applyFill="1" applyBorder="1" applyAlignment="1" applyProtection="1">
      <alignment horizontal="center" wrapText="1"/>
    </xf>
    <xf numFmtId="0" fontId="58" fillId="0" borderId="0" xfId="0" applyFont="1" applyFill="1" applyBorder="1" applyAlignment="1" applyProtection="1">
      <alignment horizontal="center"/>
    </xf>
    <xf numFmtId="164" fontId="71" fillId="26" borderId="0" xfId="319" applyNumberFormat="1" applyFont="1" applyFill="1" applyAlignment="1" applyProtection="1">
      <alignment horizontal="center"/>
    </xf>
    <xf numFmtId="164" fontId="50" fillId="0" borderId="26" xfId="319" applyNumberFormat="1" applyFont="1" applyFill="1" applyBorder="1" applyAlignment="1" applyProtection="1">
      <alignment vertical="center"/>
    </xf>
    <xf numFmtId="0" fontId="91" fillId="0" borderId="0" xfId="0" applyFont="1" applyAlignment="1" applyProtection="1">
      <alignment horizontal="center" vertical="center" wrapText="1"/>
    </xf>
    <xf numFmtId="164" fontId="50" fillId="0" borderId="0" xfId="319" applyNumberFormat="1" applyFont="1" applyAlignment="1" applyProtection="1">
      <alignment vertical="center"/>
    </xf>
    <xf numFmtId="164" fontId="89" fillId="25" borderId="10" xfId="319" applyNumberFormat="1" applyFont="1" applyFill="1" applyBorder="1" applyAlignment="1" applyProtection="1">
      <alignment horizontal="center" wrapText="1"/>
    </xf>
    <xf numFmtId="164" fontId="50" fillId="23" borderId="26" xfId="319" applyNumberFormat="1" applyFont="1" applyFill="1" applyBorder="1" applyAlignment="1" applyProtection="1">
      <alignment vertical="center"/>
    </xf>
    <xf numFmtId="164" fontId="50" fillId="0" borderId="27" xfId="319" applyNumberFormat="1" applyFont="1" applyBorder="1" applyAlignment="1" applyProtection="1">
      <alignment vertical="center"/>
    </xf>
    <xf numFmtId="164" fontId="50" fillId="0" borderId="26" xfId="319" applyNumberFormat="1" applyFont="1" applyBorder="1" applyAlignment="1" applyProtection="1">
      <alignment vertical="center"/>
    </xf>
    <xf numFmtId="164" fontId="50" fillId="0" borderId="0" xfId="319" applyNumberFormat="1" applyFont="1" applyProtection="1"/>
    <xf numFmtId="39" fontId="0" fillId="0" borderId="0" xfId="0" applyNumberFormat="1" applyProtection="1"/>
    <xf numFmtId="39" fontId="57" fillId="0" borderId="0" xfId="0" applyNumberFormat="1" applyFont="1" applyAlignment="1" applyProtection="1">
      <alignment horizontal="center"/>
    </xf>
    <xf numFmtId="39" fontId="58" fillId="21" borderId="0" xfId="0" applyNumberFormat="1" applyFont="1" applyFill="1" applyBorder="1" applyAlignment="1" applyProtection="1">
      <alignment horizontal="center" wrapText="1"/>
    </xf>
    <xf numFmtId="39" fontId="0" fillId="0" borderId="0" xfId="0" applyNumberFormat="1" applyAlignment="1" applyProtection="1">
      <alignment vertical="center"/>
    </xf>
    <xf numFmtId="39" fontId="0" fillId="0" borderId="0" xfId="0" applyNumberFormat="1" applyFill="1" applyBorder="1" applyAlignment="1" applyProtection="1">
      <alignment horizontal="left" vertical="center" wrapText="1"/>
    </xf>
    <xf numFmtId="0" fontId="57" fillId="0" borderId="0" xfId="0" applyFont="1" applyAlignment="1" applyProtection="1">
      <alignment horizontal="left" vertical="center" wrapText="1"/>
    </xf>
    <xf numFmtId="0" fontId="58" fillId="0" borderId="0" xfId="0" applyFont="1" applyFill="1" applyAlignment="1" applyProtection="1">
      <alignment vertical="center" wrapText="1"/>
    </xf>
    <xf numFmtId="0" fontId="93" fillId="0" borderId="0" xfId="0" applyFont="1" applyProtection="1"/>
    <xf numFmtId="41" fontId="94" fillId="0" borderId="0" xfId="0" applyNumberFormat="1" applyFont="1" applyFill="1" applyAlignment="1" applyProtection="1">
      <alignment wrapText="1"/>
    </xf>
    <xf numFmtId="39" fontId="72" fillId="30" borderId="0" xfId="0" applyNumberFormat="1" applyFont="1" applyFill="1" applyBorder="1" applyAlignment="1" applyProtection="1">
      <alignment horizontal="center" wrapText="1"/>
    </xf>
    <xf numFmtId="0" fontId="89" fillId="0" borderId="0" xfId="0" applyFont="1" applyAlignment="1" applyProtection="1">
      <alignment horizontal="center" vertical="center" wrapText="1"/>
    </xf>
    <xf numFmtId="0" fontId="87" fillId="0" borderId="0" xfId="0" applyFont="1" applyAlignment="1" applyProtection="1">
      <alignment horizontal="center" vertical="center" wrapText="1"/>
    </xf>
    <xf numFmtId="0" fontId="0" fillId="0" borderId="0" xfId="0" applyNumberFormat="1" applyFill="1" applyAlignment="1" applyProtection="1">
      <alignment vertical="center" wrapText="1"/>
    </xf>
    <xf numFmtId="0" fontId="0" fillId="0" borderId="0" xfId="0" applyNumberFormat="1" applyFont="1" applyFill="1" applyAlignment="1" applyProtection="1">
      <alignment horizontal="center" vertical="center"/>
    </xf>
    <xf numFmtId="0" fontId="0" fillId="0" borderId="0" xfId="0" applyFont="1" applyFill="1" applyAlignment="1" applyProtection="1">
      <alignment horizontal="center" vertical="center"/>
    </xf>
    <xf numFmtId="0" fontId="87" fillId="0" borderId="0" xfId="0" applyFont="1" applyAlignment="1" applyProtection="1">
      <alignment horizontal="center" vertical="center" wrapText="1"/>
    </xf>
    <xf numFmtId="0" fontId="87" fillId="0" borderId="0" xfId="0" applyFont="1" applyAlignment="1" applyProtection="1">
      <alignment horizontal="center" vertical="center" wrapText="1"/>
    </xf>
    <xf numFmtId="0" fontId="0" fillId="0" borderId="0" xfId="0" applyProtection="1"/>
    <xf numFmtId="0" fontId="73" fillId="0" borderId="0" xfId="0" applyFont="1" applyAlignment="1" applyProtection="1">
      <alignment horizontal="center" vertical="center" wrapText="1"/>
    </xf>
    <xf numFmtId="38" fontId="0" fillId="0" borderId="0" xfId="0" applyNumberFormat="1" applyProtection="1"/>
    <xf numFmtId="0" fontId="0" fillId="0" borderId="23"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xf>
    <xf numFmtId="164" fontId="88" fillId="0" borderId="27" xfId="319" applyNumberFormat="1" applyFont="1" applyFill="1" applyBorder="1" applyAlignment="1" applyProtection="1">
      <alignment horizontal="center" vertical="center" wrapText="1"/>
    </xf>
    <xf numFmtId="164" fontId="50" fillId="0" borderId="26" xfId="319" applyNumberFormat="1" applyFont="1" applyFill="1" applyBorder="1" applyAlignment="1" applyProtection="1">
      <alignment vertical="center"/>
    </xf>
    <xf numFmtId="0" fontId="0" fillId="0" borderId="23" xfId="0" applyNumberFormat="1" applyFill="1" applyBorder="1" applyAlignment="1" applyProtection="1">
      <alignment horizontal="left" vertical="center" wrapText="1"/>
    </xf>
    <xf numFmtId="0" fontId="0" fillId="0" borderId="24" xfId="0" applyNumberFormat="1" applyFill="1" applyBorder="1" applyAlignment="1" applyProtection="1">
      <alignment horizontal="left" vertical="center" wrapText="1"/>
    </xf>
    <xf numFmtId="0" fontId="0" fillId="0" borderId="0" xfId="0" applyAlignment="1" applyProtection="1">
      <alignment horizontal="center" vertical="center"/>
    </xf>
    <xf numFmtId="0" fontId="88" fillId="0" borderId="23" xfId="0" applyNumberFormat="1" applyFont="1" applyFill="1" applyBorder="1" applyAlignment="1" applyProtection="1">
      <alignment horizontal="left" vertical="center" wrapText="1"/>
    </xf>
    <xf numFmtId="0" fontId="57" fillId="31" borderId="24" xfId="0" applyNumberFormat="1" applyFont="1" applyFill="1" applyBorder="1" applyAlignment="1" applyProtection="1">
      <alignment horizontal="center" vertical="center"/>
    </xf>
    <xf numFmtId="0" fontId="0" fillId="31" borderId="23" xfId="0" applyFont="1" applyFill="1" applyBorder="1" applyAlignment="1" applyProtection="1">
      <alignment vertical="center" wrapText="1"/>
    </xf>
    <xf numFmtId="164" fontId="50" fillId="31" borderId="27" xfId="319" applyNumberFormat="1" applyFont="1" applyFill="1" applyBorder="1" applyAlignment="1" applyProtection="1">
      <alignment vertical="center"/>
    </xf>
    <xf numFmtId="0" fontId="91" fillId="31" borderId="0" xfId="0" applyFont="1" applyFill="1" applyAlignment="1" applyProtection="1">
      <alignment horizontal="center" vertical="center" wrapText="1"/>
    </xf>
    <xf numFmtId="38" fontId="85" fillId="29" borderId="0" xfId="319" applyNumberFormat="1" applyFont="1" applyFill="1" applyAlignment="1" applyProtection="1">
      <alignment horizontal="center" vertical="center" wrapText="1"/>
    </xf>
    <xf numFmtId="164" fontId="57" fillId="29" borderId="0" xfId="319" applyNumberFormat="1" applyFont="1" applyFill="1" applyAlignment="1" applyProtection="1">
      <alignment vertical="center"/>
      <protection locked="0"/>
    </xf>
    <xf numFmtId="0" fontId="0" fillId="29" borderId="0" xfId="0" applyFill="1" applyAlignment="1" applyProtection="1">
      <alignment vertical="center"/>
    </xf>
    <xf numFmtId="0" fontId="82" fillId="21" borderId="10" xfId="0" applyFont="1" applyFill="1" applyBorder="1" applyAlignment="1" applyProtection="1">
      <alignment horizontal="center" wrapText="1"/>
    </xf>
    <xf numFmtId="165" fontId="62" fillId="21" borderId="15" xfId="0" applyNumberFormat="1" applyFont="1" applyFill="1" applyBorder="1" applyProtection="1"/>
    <xf numFmtId="0" fontId="95" fillId="0" borderId="0" xfId="0" applyFont="1" applyFill="1" applyAlignment="1" applyProtection="1">
      <alignment horizontal="right"/>
    </xf>
    <xf numFmtId="1" fontId="96" fillId="20" borderId="0" xfId="457" applyNumberFormat="1" applyFont="1" applyFill="1" applyAlignment="1" applyProtection="1">
      <alignment horizontal="center" vertical="center"/>
    </xf>
    <xf numFmtId="1" fontId="89" fillId="20" borderId="0" xfId="457" applyNumberFormat="1" applyFont="1" applyFill="1" applyAlignment="1" applyProtection="1">
      <alignment horizontal="center" vertical="center"/>
    </xf>
    <xf numFmtId="1" fontId="97" fillId="20" borderId="0" xfId="457" applyNumberFormat="1" applyFont="1" applyFill="1" applyAlignment="1">
      <alignment horizontal="center"/>
    </xf>
    <xf numFmtId="0" fontId="97" fillId="20" borderId="0" xfId="457" applyNumberFormat="1" applyFont="1" applyFill="1" applyAlignment="1">
      <alignment horizontal="center"/>
    </xf>
    <xf numFmtId="0" fontId="41" fillId="20" borderId="0" xfId="457" applyNumberFormat="1" applyFont="1" applyFill="1" applyAlignment="1">
      <alignment horizontal="center"/>
    </xf>
    <xf numFmtId="1" fontId="41" fillId="20" borderId="0" xfId="457" applyNumberFormat="1" applyFont="1" applyFill="1" applyAlignment="1">
      <alignment horizontal="center"/>
    </xf>
    <xf numFmtId="1" fontId="52" fillId="0" borderId="0" xfId="457" applyNumberFormat="1" applyFill="1" applyAlignment="1">
      <alignment wrapText="1"/>
    </xf>
    <xf numFmtId="38" fontId="85" fillId="0" borderId="0" xfId="319" applyNumberFormat="1" applyFont="1" applyFill="1" applyAlignment="1" applyProtection="1">
      <alignment horizontal="center" vertical="center" wrapText="1"/>
    </xf>
    <xf numFmtId="40" fontId="0" fillId="0" borderId="0" xfId="0" applyNumberFormat="1" applyFill="1" applyBorder="1" applyProtection="1"/>
    <xf numFmtId="40" fontId="51" fillId="0" borderId="0" xfId="0" applyNumberFormat="1" applyFont="1" applyFill="1" applyBorder="1" applyProtection="1"/>
    <xf numFmtId="165" fontId="0" fillId="0" borderId="0" xfId="0" applyNumberFormat="1" applyFill="1" applyBorder="1" applyProtection="1"/>
    <xf numFmtId="0" fontId="63" fillId="29" borderId="0" xfId="0" applyFont="1" applyFill="1" applyAlignment="1" applyProtection="1">
      <alignment horizontal="center" vertical="center" wrapText="1"/>
    </xf>
    <xf numFmtId="0" fontId="87" fillId="29" borderId="0" xfId="0" applyFont="1" applyFill="1" applyAlignment="1" applyProtection="1">
      <alignment horizontal="center" vertical="center" wrapText="1"/>
    </xf>
    <xf numFmtId="164" fontId="89" fillId="22" borderId="0" xfId="319" applyNumberFormat="1" applyFont="1" applyFill="1" applyAlignment="1" applyProtection="1">
      <alignment vertical="center"/>
      <protection locked="0"/>
    </xf>
    <xf numFmtId="0" fontId="0" fillId="0" borderId="0" xfId="0" applyFill="1" applyProtection="1">
      <protection locked="0"/>
    </xf>
    <xf numFmtId="164" fontId="98" fillId="22" borderId="15" xfId="319" applyNumberFormat="1" applyFont="1" applyFill="1" applyBorder="1" applyAlignment="1" applyProtection="1">
      <alignment horizontal="center" wrapText="1"/>
      <protection locked="0"/>
    </xf>
    <xf numFmtId="0" fontId="1" fillId="0" borderId="0" xfId="0" applyNumberFormat="1" applyFont="1" applyFill="1" applyAlignment="1" applyProtection="1">
      <alignment horizontal="left" vertical="center" wrapText="1"/>
    </xf>
    <xf numFmtId="0" fontId="85" fillId="0" borderId="0" xfId="0" applyNumberFormat="1" applyFont="1" applyFill="1" applyAlignment="1" applyProtection="1">
      <alignment vertical="center" wrapText="1"/>
    </xf>
    <xf numFmtId="164" fontId="50" fillId="0" borderId="27" xfId="319" applyNumberFormat="1" applyFont="1" applyFill="1" applyBorder="1" applyAlignment="1" applyProtection="1">
      <alignment vertical="center"/>
    </xf>
    <xf numFmtId="0" fontId="0" fillId="24" borderId="23" xfId="0" applyFill="1" applyBorder="1" applyAlignment="1" applyProtection="1">
      <alignment vertical="center"/>
    </xf>
    <xf numFmtId="39" fontId="0" fillId="24" borderId="23" xfId="0" applyNumberFormat="1" applyFill="1" applyBorder="1" applyAlignment="1" applyProtection="1">
      <alignment vertical="center"/>
    </xf>
    <xf numFmtId="37" fontId="57" fillId="0" borderId="26" xfId="319" applyNumberFormat="1" applyFont="1" applyFill="1" applyBorder="1" applyAlignment="1" applyProtection="1">
      <alignment horizontal="center" vertical="center" wrapText="1"/>
    </xf>
    <xf numFmtId="37" fontId="92" fillId="0" borderId="26" xfId="319" applyNumberFormat="1" applyFont="1" applyFill="1" applyBorder="1" applyAlignment="1" applyProtection="1">
      <alignment horizontal="center" vertical="center" wrapText="1"/>
    </xf>
    <xf numFmtId="0" fontId="61" fillId="24" borderId="23" xfId="0" applyFont="1" applyFill="1" applyBorder="1" applyAlignment="1" applyProtection="1">
      <alignment horizontal="center" vertical="center"/>
    </xf>
    <xf numFmtId="0" fontId="90" fillId="24" borderId="23" xfId="0" applyFont="1" applyFill="1" applyBorder="1" applyAlignment="1" applyProtection="1">
      <alignment horizontal="center" vertical="center"/>
    </xf>
    <xf numFmtId="0" fontId="0" fillId="24" borderId="23" xfId="0" applyNumberFormat="1" applyFill="1" applyBorder="1" applyAlignment="1" applyProtection="1">
      <alignment horizontal="left" vertical="center" wrapText="1"/>
    </xf>
    <xf numFmtId="0" fontId="0" fillId="0" borderId="0" xfId="0" applyFont="1" applyFill="1" applyBorder="1" applyAlignment="1" applyProtection="1">
      <alignment vertical="center" wrapText="1"/>
    </xf>
    <xf numFmtId="0" fontId="0" fillId="0" borderId="0" xfId="0" applyNumberFormat="1" applyFill="1" applyAlignment="1" applyProtection="1">
      <alignment vertical="center" wrapText="1"/>
    </xf>
    <xf numFmtId="0" fontId="0" fillId="0" borderId="0" xfId="0" applyNumberFormat="1" applyFont="1" applyFill="1" applyAlignment="1" applyProtection="1">
      <alignment vertical="center" wrapText="1"/>
    </xf>
    <xf numFmtId="42" fontId="77" fillId="0" borderId="20" xfId="379" applyNumberFormat="1" applyFont="1" applyBorder="1"/>
    <xf numFmtId="41" fontId="29" fillId="27" borderId="0" xfId="457" applyNumberFormat="1" applyFont="1" applyFill="1"/>
    <xf numFmtId="41" fontId="79" fillId="27" borderId="16" xfId="325" applyNumberFormat="1" applyFont="1" applyFill="1" applyBorder="1"/>
    <xf numFmtId="42" fontId="29" fillId="27" borderId="0" xfId="379" applyNumberFormat="1" applyFont="1" applyFill="1"/>
    <xf numFmtId="42" fontId="79" fillId="0" borderId="0" xfId="379" applyNumberFormat="1" applyFont="1"/>
    <xf numFmtId="42" fontId="77" fillId="28" borderId="0" xfId="379" applyNumberFormat="1" applyFont="1" applyFill="1"/>
    <xf numFmtId="42" fontId="79" fillId="28" borderId="0" xfId="379" applyNumberFormat="1" applyFont="1" applyFill="1"/>
    <xf numFmtId="42" fontId="77" fillId="28" borderId="21" xfId="379" applyNumberFormat="1" applyFont="1" applyFill="1" applyBorder="1"/>
    <xf numFmtId="42" fontId="79" fillId="27" borderId="22" xfId="379" applyNumberFormat="1" applyFont="1" applyFill="1" applyBorder="1"/>
    <xf numFmtId="41" fontId="79" fillId="0" borderId="0" xfId="457" applyNumberFormat="1" applyFont="1"/>
    <xf numFmtId="41" fontId="79" fillId="27" borderId="0" xfId="457" applyNumberFormat="1" applyFont="1" applyFill="1"/>
    <xf numFmtId="41" fontId="79" fillId="0" borderId="0" xfId="325" applyNumberFormat="1" applyFont="1"/>
    <xf numFmtId="41" fontId="79" fillId="27" borderId="0" xfId="325" applyNumberFormat="1" applyFont="1" applyFill="1"/>
    <xf numFmtId="37" fontId="50" fillId="0" borderId="0" xfId="319" applyNumberFormat="1" applyFont="1" applyAlignment="1" applyProtection="1">
      <alignment vertical="center"/>
    </xf>
    <xf numFmtId="0" fontId="0" fillId="0" borderId="0" xfId="0" applyProtection="1"/>
    <xf numFmtId="0" fontId="0" fillId="0" borderId="0" xfId="0" applyFill="1" applyProtection="1"/>
    <xf numFmtId="0" fontId="87" fillId="0" borderId="0" xfId="0" applyFont="1" applyFill="1" applyAlignment="1" applyProtection="1">
      <alignment horizontal="center" vertical="center" wrapText="1"/>
      <protection locked="0"/>
    </xf>
    <xf numFmtId="0" fontId="0" fillId="0" borderId="0" xfId="0" applyAlignment="1">
      <alignment wrapText="1"/>
    </xf>
    <xf numFmtId="0" fontId="57" fillId="33" borderId="0" xfId="0" applyFont="1" applyFill="1" applyAlignment="1">
      <alignment wrapText="1"/>
    </xf>
    <xf numFmtId="0" fontId="57" fillId="33" borderId="0" xfId="0" applyFont="1" applyFill="1"/>
    <xf numFmtId="167" fontId="57" fillId="22" borderId="0" xfId="319" applyNumberFormat="1" applyFont="1" applyFill="1" applyAlignment="1" applyProtection="1">
      <alignment vertical="center"/>
      <protection locked="0"/>
    </xf>
    <xf numFmtId="3" fontId="0" fillId="33" borderId="0" xfId="0" applyNumberFormat="1" applyFill="1"/>
    <xf numFmtId="0" fontId="0" fillId="33" borderId="0" xfId="0" applyFill="1" applyAlignment="1">
      <alignment wrapText="1"/>
    </xf>
    <xf numFmtId="0" fontId="57" fillId="33" borderId="0" xfId="0" applyFont="1" applyFill="1" applyAlignment="1">
      <alignment horizontal="left"/>
    </xf>
    <xf numFmtId="0" fontId="0" fillId="33" borderId="0" xfId="0" applyFill="1"/>
    <xf numFmtId="164" fontId="57" fillId="22" borderId="0" xfId="319" applyNumberFormat="1" applyFont="1" applyFill="1" applyAlignment="1" applyProtection="1">
      <alignment horizontal="center" vertical="center"/>
      <protection locked="0"/>
    </xf>
    <xf numFmtId="38" fontId="0" fillId="0" borderId="0" xfId="0" applyNumberFormat="1" applyFill="1" applyProtection="1"/>
    <xf numFmtId="3" fontId="0" fillId="23" borderId="0" xfId="0" applyNumberFormat="1" applyFill="1"/>
    <xf numFmtId="0" fontId="0" fillId="23" borderId="0" xfId="0" applyFill="1" applyAlignment="1">
      <alignment wrapText="1"/>
    </xf>
    <xf numFmtId="0" fontId="0" fillId="23" borderId="0" xfId="0" applyFill="1"/>
    <xf numFmtId="38" fontId="85" fillId="24" borderId="0" xfId="319" applyNumberFormat="1" applyFont="1" applyFill="1" applyAlignment="1" applyProtection="1">
      <alignment horizontal="center" vertical="center" wrapText="1"/>
    </xf>
    <xf numFmtId="0" fontId="0" fillId="0" borderId="0" xfId="0"/>
    <xf numFmtId="0" fontId="0" fillId="0" borderId="0" xfId="0" applyProtection="1"/>
    <xf numFmtId="0" fontId="0" fillId="0" borderId="0" xfId="0" applyFill="1" applyProtection="1"/>
    <xf numFmtId="164" fontId="57" fillId="24" borderId="0" xfId="319" applyNumberFormat="1" applyFont="1" applyFill="1" applyAlignment="1" applyProtection="1">
      <alignment vertical="center"/>
      <protection locked="0"/>
    </xf>
    <xf numFmtId="3" fontId="0" fillId="0" borderId="0" xfId="0" applyNumberFormat="1"/>
    <xf numFmtId="0" fontId="0" fillId="0" borderId="0" xfId="0"/>
    <xf numFmtId="0" fontId="0" fillId="0" borderId="0" xfId="0" applyProtection="1">
      <protection locked="0"/>
    </xf>
    <xf numFmtId="38" fontId="85" fillId="32" borderId="0" xfId="319" applyNumberFormat="1" applyFont="1" applyFill="1" applyAlignment="1" applyProtection="1">
      <alignment horizontal="center" vertical="center" wrapText="1"/>
    </xf>
    <xf numFmtId="164" fontId="0" fillId="0" borderId="0" xfId="0" applyNumberFormat="1" applyProtection="1"/>
    <xf numFmtId="164" fontId="50" fillId="0" borderId="28" xfId="319" applyNumberFormat="1" applyFont="1" applyFill="1" applyBorder="1" applyAlignment="1" applyProtection="1">
      <alignment horizontal="center" vertical="center" wrapText="1"/>
    </xf>
    <xf numFmtId="164" fontId="50" fillId="0" borderId="23" xfId="319" applyNumberFormat="1" applyFont="1" applyFill="1" applyBorder="1" applyAlignment="1" applyProtection="1">
      <alignment horizontal="center" vertical="center" wrapText="1"/>
    </xf>
    <xf numFmtId="164" fontId="50" fillId="23" borderId="23" xfId="319" applyNumberFormat="1" applyFont="1" applyFill="1" applyBorder="1" applyAlignment="1" applyProtection="1">
      <alignment horizontal="center" vertical="center" wrapText="1"/>
    </xf>
    <xf numFmtId="41" fontId="50" fillId="0" borderId="23" xfId="0" applyNumberFormat="1" applyFont="1" applyFill="1" applyBorder="1" applyAlignment="1" applyProtection="1">
      <alignment horizontal="right" vertical="center" wrapText="1"/>
    </xf>
    <xf numFmtId="0" fontId="50" fillId="0" borderId="0" xfId="0" applyFont="1" applyAlignment="1" applyProtection="1">
      <alignment vertical="center"/>
    </xf>
    <xf numFmtId="0" fontId="50" fillId="0" borderId="0" xfId="0" applyFont="1"/>
    <xf numFmtId="0" fontId="50" fillId="0" borderId="0" xfId="0" applyFont="1" applyFill="1" applyAlignment="1" applyProtection="1">
      <alignment vertical="center" wrapText="1"/>
    </xf>
    <xf numFmtId="0" fontId="50" fillId="0" borderId="0" xfId="0" applyFont="1" applyProtection="1"/>
    <xf numFmtId="38" fontId="0" fillId="0" borderId="0" xfId="0" applyNumberFormat="1" applyFill="1" applyBorder="1" applyProtection="1"/>
    <xf numFmtId="0" fontId="0" fillId="32" borderId="24" xfId="0" applyNumberFormat="1" applyFill="1" applyBorder="1" applyAlignment="1" applyProtection="1">
      <alignment horizontal="left" vertical="center" wrapText="1"/>
    </xf>
    <xf numFmtId="0" fontId="88" fillId="32" borderId="23" xfId="0" applyNumberFormat="1" applyFont="1" applyFill="1" applyBorder="1" applyAlignment="1" applyProtection="1">
      <alignment horizontal="left" vertical="center" wrapText="1"/>
    </xf>
    <xf numFmtId="0" fontId="0" fillId="32" borderId="23" xfId="0" applyNumberFormat="1" applyFill="1" applyBorder="1" applyAlignment="1" applyProtection="1">
      <alignment horizontal="left" vertical="center" wrapText="1"/>
    </xf>
    <xf numFmtId="0" fontId="0" fillId="31" borderId="28" xfId="0" applyFont="1" applyFill="1" applyBorder="1" applyAlignment="1" applyProtection="1">
      <alignment vertical="center" wrapText="1"/>
    </xf>
    <xf numFmtId="0" fontId="57" fillId="31" borderId="25" xfId="0" applyNumberFormat="1" applyFont="1" applyFill="1" applyBorder="1" applyAlignment="1" applyProtection="1">
      <alignment horizontal="center" vertical="center"/>
    </xf>
    <xf numFmtId="0" fontId="0" fillId="0" borderId="0" xfId="0" applyProtection="1"/>
    <xf numFmtId="0" fontId="0" fillId="0" borderId="0" xfId="0" applyFill="1" applyProtection="1"/>
    <xf numFmtId="0" fontId="0" fillId="0" borderId="0" xfId="0" applyFill="1" applyAlignment="1" applyProtection="1">
      <alignment wrapText="1"/>
    </xf>
    <xf numFmtId="3" fontId="0" fillId="0" borderId="0" xfId="0" applyNumberFormat="1" applyFill="1" applyProtection="1"/>
    <xf numFmtId="0" fontId="0" fillId="0" borderId="0" xfId="0"/>
    <xf numFmtId="0" fontId="0" fillId="0" borderId="0" xfId="0" applyProtection="1"/>
    <xf numFmtId="0" fontId="0" fillId="0" borderId="0" xfId="0" applyFill="1" applyProtection="1"/>
    <xf numFmtId="3" fontId="0" fillId="0" borderId="0" xfId="0" applyNumberFormat="1" applyProtection="1"/>
    <xf numFmtId="0" fontId="0" fillId="0" borderId="28" xfId="0" applyNumberFormat="1" applyFill="1" applyBorder="1" applyAlignment="1" applyProtection="1">
      <alignment horizontal="left" vertical="center" wrapText="1"/>
    </xf>
    <xf numFmtId="0" fontId="0" fillId="0" borderId="25" xfId="0" applyNumberFormat="1" applyFill="1" applyBorder="1" applyAlignment="1" applyProtection="1">
      <alignment horizontal="left" vertical="center" wrapText="1"/>
    </xf>
    <xf numFmtId="164" fontId="88" fillId="22" borderId="28" xfId="319" applyNumberFormat="1" applyFont="1" applyFill="1" applyBorder="1" applyAlignment="1" applyProtection="1">
      <alignment horizontal="center" vertical="center" wrapText="1"/>
      <protection locked="0"/>
    </xf>
    <xf numFmtId="0" fontId="88" fillId="0" borderId="28" xfId="0" applyNumberFormat="1" applyFont="1" applyFill="1" applyBorder="1" applyAlignment="1" applyProtection="1">
      <alignment horizontal="left" vertical="center" wrapText="1"/>
    </xf>
    <xf numFmtId="0" fontId="0" fillId="24" borderId="0" xfId="0" applyFill="1" applyBorder="1" applyAlignment="1" applyProtection="1">
      <alignment vertical="center"/>
    </xf>
    <xf numFmtId="37" fontId="57" fillId="22" borderId="29" xfId="319" applyNumberFormat="1" applyFont="1" applyFill="1" applyBorder="1" applyAlignment="1" applyProtection="1">
      <alignment horizontal="center" vertical="center"/>
      <protection locked="0"/>
    </xf>
    <xf numFmtId="0" fontId="59" fillId="0" borderId="29" xfId="0" applyFont="1" applyFill="1" applyBorder="1" applyAlignment="1" applyProtection="1">
      <alignment wrapText="1"/>
      <protection locked="0"/>
    </xf>
    <xf numFmtId="0" fontId="0" fillId="0" borderId="0" xfId="0" applyFill="1"/>
    <xf numFmtId="0" fontId="0" fillId="32" borderId="29" xfId="0" applyNumberFormat="1" applyFont="1" applyFill="1" applyBorder="1" applyAlignment="1" applyProtection="1">
      <alignment horizontal="center" vertical="center"/>
    </xf>
    <xf numFmtId="0" fontId="28" fillId="32" borderId="29" xfId="0" applyFont="1" applyFill="1" applyBorder="1" applyAlignment="1" applyProtection="1">
      <alignment horizontal="center" vertical="center" wrapText="1"/>
    </xf>
    <xf numFmtId="0" fontId="87" fillId="32" borderId="29" xfId="0" applyFont="1" applyFill="1" applyBorder="1" applyAlignment="1" applyProtection="1">
      <alignment horizontal="center" vertical="center" wrapText="1"/>
    </xf>
    <xf numFmtId="0" fontId="1" fillId="32" borderId="29" xfId="0" applyNumberFormat="1" applyFont="1" applyFill="1" applyBorder="1" applyAlignment="1" applyProtection="1">
      <alignment horizontal="left" vertical="center" wrapText="1"/>
    </xf>
    <xf numFmtId="38" fontId="85" fillId="32" borderId="29" xfId="319" applyNumberFormat="1" applyFont="1" applyFill="1" applyBorder="1" applyAlignment="1" applyProtection="1">
      <alignment horizontal="center" vertical="center" wrapText="1"/>
    </xf>
    <xf numFmtId="0" fontId="57" fillId="32" borderId="0" xfId="0" applyFont="1" applyFill="1" applyProtection="1"/>
    <xf numFmtId="0" fontId="0" fillId="32" borderId="0" xfId="0" applyFill="1" applyAlignment="1" applyProtection="1">
      <alignment wrapText="1"/>
    </xf>
    <xf numFmtId="0" fontId="0" fillId="32" borderId="29" xfId="0" applyNumberFormat="1" applyFont="1" applyFill="1" applyBorder="1" applyAlignment="1" applyProtection="1">
      <alignment horizontal="center" vertical="center" wrapText="1"/>
    </xf>
    <xf numFmtId="0" fontId="73" fillId="32" borderId="29" xfId="0" applyFont="1" applyFill="1" applyBorder="1" applyAlignment="1" applyProtection="1">
      <alignment horizontal="center" vertical="center" wrapText="1"/>
    </xf>
    <xf numFmtId="0" fontId="34" fillId="29" borderId="0" xfId="0" applyFont="1" applyFill="1" applyAlignment="1">
      <alignment vertical="center" wrapText="1"/>
    </xf>
    <xf numFmtId="0" fontId="0" fillId="0" borderId="0" xfId="0" applyAlignment="1">
      <alignment horizontal="center" vertical="center"/>
    </xf>
    <xf numFmtId="41" fontId="108" fillId="0" borderId="0" xfId="319" applyNumberFormat="1" applyFont="1" applyFill="1" applyAlignment="1" applyProtection="1">
      <alignment vertical="center" wrapText="1"/>
    </xf>
    <xf numFmtId="0" fontId="0" fillId="0" borderId="19" xfId="0" applyBorder="1"/>
    <xf numFmtId="0" fontId="0" fillId="0" borderId="30" xfId="0" applyBorder="1"/>
    <xf numFmtId="0" fontId="57" fillId="0" borderId="31" xfId="0" applyFont="1" applyBorder="1"/>
    <xf numFmtId="0" fontId="57" fillId="27" borderId="15" xfId="0" applyFont="1" applyFill="1" applyBorder="1" applyAlignment="1">
      <alignment horizontal="left"/>
    </xf>
    <xf numFmtId="0" fontId="0" fillId="27" borderId="15" xfId="0" applyFill="1" applyBorder="1" applyAlignment="1">
      <alignment horizontal="center"/>
    </xf>
    <xf numFmtId="0" fontId="0" fillId="27" borderId="11" xfId="0" applyFill="1" applyBorder="1" applyAlignment="1">
      <alignment horizontal="center"/>
    </xf>
    <xf numFmtId="168" fontId="57" fillId="0" borderId="0" xfId="319" applyNumberFormat="1" applyFont="1" applyFill="1" applyAlignment="1" applyProtection="1">
      <alignment horizontal="center" vertical="center"/>
      <protection locked="0"/>
    </xf>
    <xf numFmtId="0" fontId="57" fillId="0" borderId="14" xfId="0" applyFont="1" applyBorder="1" applyAlignment="1">
      <alignment vertical="center"/>
    </xf>
    <xf numFmtId="0" fontId="57" fillId="0" borderId="0" xfId="0" applyFont="1" applyAlignment="1">
      <alignment vertical="center"/>
    </xf>
    <xf numFmtId="0" fontId="57" fillId="0" borderId="16" xfId="0" applyFont="1" applyBorder="1" applyAlignment="1">
      <alignment vertical="center"/>
    </xf>
    <xf numFmtId="0" fontId="57" fillId="0" borderId="32" xfId="0" applyFont="1" applyBorder="1" applyAlignment="1">
      <alignment vertical="center"/>
    </xf>
    <xf numFmtId="0" fontId="95" fillId="0" borderId="0" xfId="0" applyFont="1" applyAlignment="1" applyProtection="1">
      <alignment horizontal="center"/>
    </xf>
    <xf numFmtId="0" fontId="89" fillId="23" borderId="0" xfId="0" applyFont="1" applyFill="1" applyAlignment="1" applyProtection="1">
      <alignment vertical="center" wrapText="1"/>
    </xf>
    <xf numFmtId="0" fontId="0" fillId="24" borderId="0" xfId="0" applyFill="1" applyAlignment="1" applyProtection="1">
      <alignment horizontal="center" vertical="center"/>
    </xf>
    <xf numFmtId="0" fontId="59" fillId="24" borderId="0" xfId="0" applyFont="1" applyFill="1" applyAlignment="1" applyProtection="1">
      <alignment horizontal="left" wrapText="1"/>
    </xf>
    <xf numFmtId="164" fontId="50" fillId="24" borderId="0" xfId="319" applyNumberFormat="1" applyFont="1" applyFill="1" applyProtection="1"/>
    <xf numFmtId="0" fontId="0" fillId="0" borderId="0" xfId="0" applyFill="1" applyBorder="1" applyAlignment="1" applyProtection="1">
      <alignment vertical="center"/>
    </xf>
    <xf numFmtId="0" fontId="0" fillId="0" borderId="0" xfId="0" applyFill="1" applyAlignment="1" applyProtection="1">
      <alignment horizontal="center" vertical="center"/>
    </xf>
    <xf numFmtId="164" fontId="0" fillId="0" borderId="0" xfId="0" applyNumberFormat="1" applyFill="1" applyProtection="1"/>
    <xf numFmtId="14" fontId="50" fillId="0" borderId="23" xfId="319" applyNumberFormat="1" applyFont="1" applyFill="1" applyBorder="1" applyAlignment="1" applyProtection="1">
      <alignment horizontal="center" vertical="center" wrapText="1"/>
    </xf>
    <xf numFmtId="0" fontId="0" fillId="24" borderId="24" xfId="0" applyNumberFormat="1" applyFill="1" applyBorder="1" applyAlignment="1" applyProtection="1">
      <alignment horizontal="left" vertical="center" wrapText="1"/>
    </xf>
    <xf numFmtId="0" fontId="88" fillId="24" borderId="23" xfId="0" applyNumberFormat="1" applyFont="1" applyFill="1" applyBorder="1" applyAlignment="1" applyProtection="1">
      <alignment horizontal="left" vertical="center" wrapText="1"/>
    </xf>
    <xf numFmtId="164" fontId="88" fillId="24" borderId="23" xfId="319" applyNumberFormat="1" applyFont="1" applyFill="1" applyBorder="1" applyAlignment="1" applyProtection="1">
      <alignment horizontal="center" vertical="center" wrapText="1"/>
      <protection locked="0"/>
    </xf>
    <xf numFmtId="164" fontId="50" fillId="24" borderId="23" xfId="319" applyNumberFormat="1" applyFont="1" applyFill="1" applyBorder="1" applyAlignment="1" applyProtection="1">
      <alignment horizontal="center" vertical="center" wrapText="1"/>
    </xf>
    <xf numFmtId="164" fontId="88" fillId="24" borderId="27" xfId="319" applyNumberFormat="1" applyFont="1" applyFill="1" applyBorder="1" applyAlignment="1" applyProtection="1">
      <alignment horizontal="center" vertical="center" wrapText="1"/>
    </xf>
    <xf numFmtId="0" fontId="57" fillId="24" borderId="24" xfId="0" applyNumberFormat="1" applyFont="1" applyFill="1" applyBorder="1" applyAlignment="1" applyProtection="1">
      <alignment horizontal="center" vertical="center"/>
    </xf>
    <xf numFmtId="164" fontId="50" fillId="24" borderId="26" xfId="319" applyNumberFormat="1" applyFont="1" applyFill="1" applyBorder="1" applyAlignment="1" applyProtection="1">
      <alignment vertical="center"/>
    </xf>
    <xf numFmtId="0" fontId="0" fillId="24" borderId="0" xfId="0" applyFill="1" applyProtection="1"/>
    <xf numFmtId="164" fontId="0" fillId="24" borderId="0" xfId="0" applyNumberFormat="1" applyFill="1" applyProtection="1"/>
    <xf numFmtId="0" fontId="91" fillId="0" borderId="0" xfId="0" applyFont="1" applyFill="1" applyBorder="1" applyAlignment="1" applyProtection="1">
      <alignment horizontal="center" vertical="center" wrapText="1"/>
    </xf>
    <xf numFmtId="0" fontId="0" fillId="0" borderId="0" xfId="0" applyFill="1" applyBorder="1" applyAlignment="1" applyProtection="1">
      <alignment horizontal="center" vertical="center"/>
    </xf>
    <xf numFmtId="164" fontId="0" fillId="0" borderId="0" xfId="0" applyNumberFormat="1" applyFill="1" applyBorder="1" applyProtection="1"/>
    <xf numFmtId="43" fontId="88" fillId="0" borderId="27" xfId="319" applyNumberFormat="1" applyFont="1" applyFill="1" applyBorder="1" applyAlignment="1" applyProtection="1">
      <alignment horizontal="center" vertical="center" wrapText="1"/>
    </xf>
    <xf numFmtId="167" fontId="50" fillId="0" borderId="26" xfId="319" applyNumberFormat="1" applyFont="1" applyFill="1" applyBorder="1" applyAlignment="1" applyProtection="1">
      <alignment vertical="center"/>
    </xf>
    <xf numFmtId="164" fontId="50" fillId="29" borderId="0" xfId="319" applyNumberFormat="1" applyFont="1" applyFill="1" applyAlignment="1" applyProtection="1">
      <alignment vertical="center"/>
      <protection locked="0"/>
    </xf>
    <xf numFmtId="164" fontId="50" fillId="29" borderId="0" xfId="319" applyNumberFormat="1" applyFont="1" applyFill="1" applyProtection="1">
      <protection locked="0"/>
    </xf>
    <xf numFmtId="14" fontId="59" fillId="22" borderId="0" xfId="319" applyNumberFormat="1" applyFont="1" applyFill="1" applyAlignment="1" applyProtection="1">
      <alignment horizontal="left" vertical="center" wrapText="1"/>
      <protection locked="0"/>
    </xf>
    <xf numFmtId="0" fontId="0" fillId="0" borderId="0" xfId="0" applyAlignment="1" applyProtection="1">
      <alignment horizontal="center" vertical="center"/>
      <protection locked="0"/>
    </xf>
    <xf numFmtId="0" fontId="0" fillId="0" borderId="29" xfId="0" applyFill="1" applyBorder="1" applyAlignment="1" applyProtection="1">
      <alignment wrapText="1"/>
    </xf>
    <xf numFmtId="164" fontId="0" fillId="0" borderId="0" xfId="0" applyNumberFormat="1" applyFill="1" applyAlignment="1" applyProtection="1">
      <alignment wrapText="1"/>
    </xf>
    <xf numFmtId="38" fontId="0" fillId="0" borderId="0" xfId="0" applyNumberFormat="1" applyFill="1" applyAlignment="1" applyProtection="1">
      <alignment wrapText="1"/>
    </xf>
    <xf numFmtId="167" fontId="0" fillId="20" borderId="0" xfId="0" applyNumberFormat="1" applyFill="1" applyAlignment="1" applyProtection="1">
      <alignment wrapText="1"/>
    </xf>
    <xf numFmtId="164" fontId="50" fillId="32" borderId="23" xfId="319" applyNumberFormat="1" applyFont="1" applyFill="1" applyBorder="1" applyAlignment="1" applyProtection="1">
      <alignment horizontal="center" vertical="center" wrapText="1"/>
    </xf>
    <xf numFmtId="0" fontId="52" fillId="0" borderId="0" xfId="2201"/>
    <xf numFmtId="1" fontId="52" fillId="0" borderId="0" xfId="2201" applyNumberFormat="1" applyFill="1"/>
    <xf numFmtId="0" fontId="52" fillId="0" borderId="0" xfId="2201" applyFill="1"/>
    <xf numFmtId="1" fontId="97" fillId="0" borderId="0" xfId="2201" applyNumberFormat="1" applyFont="1" applyFill="1" applyAlignment="1">
      <alignment horizontal="center"/>
    </xf>
    <xf numFmtId="0" fontId="52" fillId="0" borderId="0" xfId="2201" applyNumberFormat="1" applyFill="1"/>
    <xf numFmtId="0" fontId="114" fillId="0" borderId="0" xfId="2201" applyFont="1" applyFill="1"/>
    <xf numFmtId="0" fontId="57" fillId="0" borderId="0" xfId="458" applyFont="1" applyFill="1" applyAlignment="1" applyProtection="1">
      <alignment vertical="center" wrapText="1"/>
      <protection locked="0"/>
    </xf>
    <xf numFmtId="0" fontId="109" fillId="0" borderId="0" xfId="535" applyFont="1" applyFill="1" applyAlignment="1">
      <alignment horizontal="left" vertical="center" wrapText="1"/>
    </xf>
    <xf numFmtId="3" fontId="6" fillId="0" borderId="0" xfId="907" applyFont="1" applyFill="1" applyAlignment="1" applyProtection="1">
      <alignment vertical="center" wrapText="1"/>
    </xf>
    <xf numFmtId="0" fontId="57" fillId="0" borderId="0" xfId="458" applyFont="1" applyFill="1" applyAlignment="1" applyProtection="1">
      <alignment vertical="center" wrapText="1"/>
    </xf>
    <xf numFmtId="0" fontId="115" fillId="0" borderId="0" xfId="2201" applyNumberFormat="1" applyFont="1" applyFill="1" applyAlignment="1" applyProtection="1">
      <alignment horizontal="left" vertical="center" wrapText="1"/>
    </xf>
    <xf numFmtId="0" fontId="127" fillId="0" borderId="0" xfId="2201" applyFont="1" applyAlignment="1"/>
    <xf numFmtId="1" fontId="52" fillId="0" borderId="0" xfId="2201" applyNumberFormat="1" applyFill="1" applyAlignment="1">
      <alignment wrapText="1"/>
    </xf>
    <xf numFmtId="0" fontId="52" fillId="0" borderId="0" xfId="2201" applyFill="1" applyAlignment="1">
      <alignment wrapText="1"/>
    </xf>
    <xf numFmtId="0" fontId="114" fillId="0" borderId="0" xfId="2201" applyFont="1" applyFill="1" applyAlignment="1">
      <alignment wrapText="1"/>
    </xf>
    <xf numFmtId="3" fontId="115" fillId="0" borderId="0" xfId="320" applyNumberFormat="1" applyFont="1" applyFill="1" applyAlignment="1" applyProtection="1">
      <alignment horizontal="center" vertical="center"/>
    </xf>
    <xf numFmtId="3" fontId="57" fillId="0" borderId="0" xfId="320" applyNumberFormat="1" applyFont="1" applyFill="1" applyAlignment="1" applyProtection="1">
      <alignment horizontal="center" vertical="center"/>
    </xf>
    <xf numFmtId="3" fontId="41" fillId="0" borderId="0" xfId="320" applyNumberFormat="1" applyFont="1" applyFill="1" applyAlignment="1">
      <alignment horizontal="center"/>
    </xf>
    <xf numFmtId="3" fontId="97" fillId="0" borderId="0" xfId="320" applyNumberFormat="1" applyFont="1" applyFill="1" applyAlignment="1">
      <alignment horizontal="center"/>
    </xf>
    <xf numFmtId="3" fontId="115" fillId="0" borderId="0" xfId="2201" applyNumberFormat="1" applyFont="1" applyFill="1" applyAlignment="1" applyProtection="1">
      <alignment horizontal="center" vertical="center"/>
    </xf>
    <xf numFmtId="3" fontId="41" fillId="0" borderId="0" xfId="2201" applyNumberFormat="1" applyFont="1" applyFill="1" applyAlignment="1">
      <alignment horizontal="center"/>
    </xf>
    <xf numFmtId="3" fontId="97" fillId="0" borderId="0" xfId="2201" applyNumberFormat="1" applyFont="1" applyFill="1" applyAlignment="1">
      <alignment horizontal="center"/>
    </xf>
    <xf numFmtId="0" fontId="97" fillId="0" borderId="0" xfId="2201" applyNumberFormat="1" applyFont="1" applyFill="1" applyAlignment="1">
      <alignment horizontal="center"/>
    </xf>
    <xf numFmtId="1" fontId="41" fillId="0" borderId="0" xfId="2201" applyNumberFormat="1" applyFont="1" applyFill="1" applyAlignment="1">
      <alignment horizontal="center"/>
    </xf>
    <xf numFmtId="0" fontId="41" fillId="0" borderId="0" xfId="2201" applyNumberFormat="1" applyFont="1" applyFill="1" applyAlignment="1">
      <alignment horizontal="center"/>
    </xf>
    <xf numFmtId="0" fontId="50" fillId="0" borderId="0" xfId="432" applyFill="1"/>
    <xf numFmtId="0" fontId="61" fillId="0" borderId="0" xfId="2201" applyNumberFormat="1" applyFont="1" applyFill="1" applyAlignment="1">
      <alignment horizontal="right"/>
    </xf>
    <xf numFmtId="1" fontId="52" fillId="36" borderId="0" xfId="2201" applyNumberFormat="1" applyFill="1"/>
    <xf numFmtId="0" fontId="115" fillId="36" borderId="0" xfId="2201" applyNumberFormat="1" applyFont="1" applyFill="1" applyAlignment="1" applyProtection="1">
      <alignment horizontal="left" vertical="center" wrapText="1"/>
    </xf>
    <xf numFmtId="3" fontId="115" fillId="36" borderId="0" xfId="320" applyNumberFormat="1" applyFont="1" applyFill="1" applyAlignment="1" applyProtection="1">
      <alignment horizontal="center" vertical="center"/>
    </xf>
    <xf numFmtId="3" fontId="57" fillId="36" borderId="0" xfId="320" applyNumberFormat="1" applyFont="1" applyFill="1" applyAlignment="1" applyProtection="1">
      <alignment horizontal="center" vertical="center"/>
    </xf>
    <xf numFmtId="3" fontId="41" fillId="36" borderId="0" xfId="320" applyNumberFormat="1" applyFont="1" applyFill="1" applyAlignment="1">
      <alignment horizontal="center"/>
    </xf>
    <xf numFmtId="3" fontId="97" fillId="36" borderId="0" xfId="320" applyNumberFormat="1" applyFont="1" applyFill="1" applyAlignment="1">
      <alignment horizontal="center"/>
    </xf>
    <xf numFmtId="0" fontId="52" fillId="36" borderId="0" xfId="2201" applyFill="1" applyAlignment="1">
      <alignment horizontal="center"/>
    </xf>
    <xf numFmtId="3" fontId="41" fillId="36" borderId="0" xfId="2201" applyNumberFormat="1" applyFont="1" applyFill="1" applyAlignment="1">
      <alignment horizontal="center"/>
    </xf>
    <xf numFmtId="3" fontId="97" fillId="36" borderId="0" xfId="2201" applyNumberFormat="1" applyFont="1" applyFill="1" applyAlignment="1">
      <alignment horizontal="center"/>
    </xf>
    <xf numFmtId="3" fontId="115" fillId="36" borderId="0" xfId="2201" applyNumberFormat="1" applyFont="1" applyFill="1" applyAlignment="1" applyProtection="1">
      <alignment horizontal="center" vertical="center"/>
    </xf>
    <xf numFmtId="1" fontId="89" fillId="0" borderId="0" xfId="2201" applyNumberFormat="1" applyFont="1" applyFill="1" applyAlignment="1" applyProtection="1">
      <alignment horizontal="center" vertical="center"/>
    </xf>
    <xf numFmtId="1" fontId="96" fillId="0" borderId="0" xfId="2201" applyNumberFormat="1" applyFont="1" applyFill="1" applyAlignment="1" applyProtection="1">
      <alignment horizontal="center" vertical="center"/>
    </xf>
    <xf numFmtId="0" fontId="57" fillId="0" borderId="0" xfId="432" applyFont="1" applyFill="1"/>
    <xf numFmtId="49" fontId="18" fillId="0" borderId="0" xfId="646" applyNumberFormat="1" applyAlignment="1">
      <alignment horizontal="left"/>
    </xf>
    <xf numFmtId="4" fontId="52" fillId="0" borderId="0" xfId="2201" applyNumberFormat="1" applyFill="1"/>
    <xf numFmtId="0" fontId="110" fillId="0" borderId="0" xfId="2201" applyNumberFormat="1" applyFont="1" applyFill="1" applyAlignment="1" applyProtection="1">
      <alignment horizontal="left" vertical="center" wrapText="1"/>
    </xf>
    <xf numFmtId="0" fontId="61" fillId="0" borderId="0" xfId="2201" applyFont="1" applyFill="1"/>
    <xf numFmtId="0" fontId="52" fillId="0" borderId="0" xfId="2201" applyFill="1" applyAlignment="1">
      <alignment horizontal="center"/>
    </xf>
    <xf numFmtId="0" fontId="57" fillId="0" borderId="0" xfId="447" applyNumberFormat="1" applyFont="1" applyFill="1" applyBorder="1" applyAlignment="1" applyProtection="1">
      <alignment horizontal="center" vertical="center"/>
    </xf>
    <xf numFmtId="0" fontId="50" fillId="0" borderId="0" xfId="447" applyFont="1" applyFill="1" applyBorder="1" applyAlignment="1" applyProtection="1">
      <alignment horizontal="left" vertical="center" wrapText="1"/>
    </xf>
    <xf numFmtId="39" fontId="52" fillId="0" borderId="0" xfId="320" applyNumberFormat="1" applyFont="1"/>
    <xf numFmtId="0" fontId="52" fillId="0" borderId="0" xfId="2201" applyFill="1" applyBorder="1"/>
    <xf numFmtId="0" fontId="52" fillId="35" borderId="0" xfId="2201" applyNumberFormat="1" applyFill="1"/>
    <xf numFmtId="0" fontId="52" fillId="32" borderId="0" xfId="2201" applyNumberFormat="1" applyFill="1"/>
    <xf numFmtId="0" fontId="50" fillId="35" borderId="0" xfId="2120" applyFill="1" applyAlignment="1">
      <alignment wrapText="1"/>
    </xf>
    <xf numFmtId="0" fontId="50" fillId="32" borderId="0" xfId="2120" applyFont="1" applyFill="1" applyAlignment="1">
      <alignment wrapText="1"/>
    </xf>
    <xf numFmtId="43" fontId="52" fillId="0" borderId="0" xfId="320" applyFont="1"/>
    <xf numFmtId="1" fontId="115" fillId="36" borderId="0" xfId="2201" applyNumberFormat="1" applyFont="1" applyFill="1" applyAlignment="1" applyProtection="1">
      <alignment horizontal="center" vertical="center"/>
    </xf>
    <xf numFmtId="1" fontId="57" fillId="36" borderId="0" xfId="320" applyNumberFormat="1" applyFont="1" applyFill="1" applyAlignment="1" applyProtection="1">
      <alignment horizontal="center" vertical="center"/>
    </xf>
    <xf numFmtId="1" fontId="115" fillId="36" borderId="0" xfId="320" applyNumberFormat="1" applyFont="1" applyFill="1" applyAlignment="1" applyProtection="1">
      <alignment horizontal="center" vertical="center"/>
    </xf>
    <xf numFmtId="1" fontId="41" fillId="36" borderId="0" xfId="2201" applyNumberFormat="1" applyFont="1" applyFill="1" applyAlignment="1">
      <alignment horizontal="center"/>
    </xf>
    <xf numFmtId="1" fontId="97" fillId="36" borderId="0" xfId="2201" applyNumberFormat="1" applyFont="1" applyFill="1" applyAlignment="1">
      <alignment horizontal="center"/>
    </xf>
    <xf numFmtId="0" fontId="50" fillId="0" borderId="0" xfId="2120" applyFill="1" applyAlignment="1">
      <alignment wrapText="1"/>
    </xf>
    <xf numFmtId="0" fontId="52" fillId="0" borderId="0" xfId="2201" applyAlignment="1">
      <alignment horizontal="center"/>
    </xf>
    <xf numFmtId="164" fontId="52" fillId="0" borderId="0" xfId="320" applyNumberFormat="1" applyFont="1" applyFill="1"/>
    <xf numFmtId="0" fontId="52" fillId="0" borderId="0" xfId="2201" applyNumberFormat="1" applyFill="1" applyBorder="1"/>
    <xf numFmtId="0" fontId="52" fillId="32" borderId="0" xfId="2201" applyFill="1"/>
    <xf numFmtId="1" fontId="52" fillId="32" borderId="0" xfId="2201" applyNumberFormat="1" applyFill="1"/>
    <xf numFmtId="0" fontId="115" fillId="32" borderId="0" xfId="2201" applyNumberFormat="1" applyFont="1" applyFill="1" applyAlignment="1" applyProtection="1">
      <alignment horizontal="left" vertical="center" wrapText="1"/>
    </xf>
    <xf numFmtId="3" fontId="115" fillId="32" borderId="0" xfId="320" applyNumberFormat="1" applyFont="1" applyFill="1" applyAlignment="1" applyProtection="1">
      <alignment horizontal="center" vertical="center"/>
    </xf>
    <xf numFmtId="3" fontId="57" fillId="32" borderId="0" xfId="320" applyNumberFormat="1" applyFont="1" applyFill="1" applyAlignment="1" applyProtection="1">
      <alignment horizontal="center" vertical="center"/>
    </xf>
    <xf numFmtId="3" fontId="41" fillId="32" borderId="0" xfId="320" applyNumberFormat="1" applyFont="1" applyFill="1" applyAlignment="1">
      <alignment horizontal="center"/>
    </xf>
    <xf numFmtId="3" fontId="97" fillId="32" borderId="0" xfId="320" applyNumberFormat="1" applyFont="1" applyFill="1" applyAlignment="1">
      <alignment horizontal="center"/>
    </xf>
    <xf numFmtId="3" fontId="115" fillId="32" borderId="0" xfId="2201" applyNumberFormat="1" applyFont="1" applyFill="1" applyAlignment="1" applyProtection="1">
      <alignment horizontal="center" vertical="center"/>
    </xf>
    <xf numFmtId="3" fontId="41" fillId="32" borderId="0" xfId="2201" applyNumberFormat="1" applyFont="1" applyFill="1" applyAlignment="1">
      <alignment horizontal="center"/>
    </xf>
    <xf numFmtId="3" fontId="97" fillId="32" borderId="0" xfId="2201" applyNumberFormat="1" applyFont="1" applyFill="1" applyAlignment="1">
      <alignment horizontal="center"/>
    </xf>
    <xf numFmtId="164" fontId="73" fillId="20" borderId="0" xfId="319" applyNumberFormat="1" applyFont="1" applyFill="1" applyAlignment="1" applyProtection="1">
      <alignment horizontal="center" vertical="center" wrapText="1"/>
    </xf>
    <xf numFmtId="164" fontId="50" fillId="21" borderId="28" xfId="319" applyNumberFormat="1" applyFont="1" applyFill="1" applyBorder="1" applyAlignment="1" applyProtection="1">
      <alignment horizontal="center" vertical="center" wrapText="1"/>
    </xf>
    <xf numFmtId="0" fontId="0" fillId="0" borderId="0" xfId="0" applyProtection="1"/>
    <xf numFmtId="164" fontId="88" fillId="0" borderId="23" xfId="319" applyNumberFormat="1" applyFont="1" applyFill="1" applyBorder="1" applyAlignment="1" applyProtection="1">
      <alignment horizontal="center" vertical="center" wrapText="1"/>
    </xf>
    <xf numFmtId="0" fontId="0" fillId="0" borderId="23" xfId="0" applyNumberFormat="1" applyFill="1" applyBorder="1" applyAlignment="1" applyProtection="1">
      <alignment horizontal="left" vertical="center" wrapText="1"/>
    </xf>
    <xf numFmtId="0" fontId="0" fillId="0" borderId="24" xfId="0" applyNumberFormat="1" applyFill="1" applyBorder="1" applyAlignment="1" applyProtection="1">
      <alignment horizontal="left" vertical="center" wrapText="1"/>
    </xf>
    <xf numFmtId="0" fontId="88" fillId="0" borderId="23" xfId="0" applyNumberFormat="1" applyFont="1" applyFill="1" applyBorder="1" applyAlignment="1" applyProtection="1">
      <alignment horizontal="left" vertical="center" wrapText="1"/>
    </xf>
    <xf numFmtId="0" fontId="0" fillId="32" borderId="24" xfId="0" applyNumberFormat="1" applyFill="1" applyBorder="1" applyAlignment="1" applyProtection="1">
      <alignment horizontal="left" vertical="center" wrapText="1"/>
    </xf>
    <xf numFmtId="0" fontId="88" fillId="32" borderId="23" xfId="0" applyNumberFormat="1" applyFont="1" applyFill="1" applyBorder="1" applyAlignment="1" applyProtection="1">
      <alignment horizontal="left" vertical="center" wrapText="1"/>
    </xf>
    <xf numFmtId="0" fontId="0" fillId="0" borderId="0" xfId="0" applyFill="1" applyAlignment="1">
      <alignment vertical="center" wrapText="1"/>
    </xf>
    <xf numFmtId="0" fontId="0" fillId="32" borderId="23" xfId="0" applyNumberFormat="1" applyFill="1" applyBorder="1" applyAlignment="1" applyProtection="1">
      <alignment horizontal="left" vertical="center" wrapText="1"/>
    </xf>
    <xf numFmtId="0" fontId="0" fillId="0" borderId="0" xfId="0" applyFont="1" applyFill="1" applyAlignment="1" applyProtection="1">
      <alignment horizontal="left" vertical="center" wrapText="1"/>
    </xf>
    <xf numFmtId="38" fontId="85" fillId="22" borderId="0" xfId="319" applyNumberFormat="1" applyFont="1" applyFill="1" applyAlignment="1" applyProtection="1">
      <alignment horizontal="center" vertical="center" wrapText="1"/>
      <protection locked="0"/>
    </xf>
    <xf numFmtId="0" fontId="51" fillId="0" borderId="0" xfId="0" applyFont="1" applyFill="1" applyAlignment="1" applyProtection="1">
      <alignment horizontal="center"/>
    </xf>
    <xf numFmtId="4" fontId="52" fillId="0" borderId="0" xfId="2201" applyNumberFormat="1"/>
    <xf numFmtId="4" fontId="0" fillId="0" borderId="0" xfId="0" applyNumberFormat="1"/>
    <xf numFmtId="0" fontId="62" fillId="21" borderId="31" xfId="0" applyNumberFormat="1" applyFont="1" applyFill="1" applyBorder="1" applyAlignment="1" applyProtection="1">
      <alignment horizontal="center"/>
    </xf>
    <xf numFmtId="0" fontId="59" fillId="0" borderId="0" xfId="0" applyFont="1" applyFill="1" applyBorder="1" applyAlignment="1" applyProtection="1">
      <alignment wrapText="1"/>
      <protection locked="0"/>
    </xf>
    <xf numFmtId="43" fontId="52" fillId="0" borderId="0" xfId="319" applyFont="1" applyFill="1"/>
    <xf numFmtId="4" fontId="52" fillId="34" borderId="0" xfId="2201" applyNumberFormat="1" applyFill="1"/>
    <xf numFmtId="4" fontId="41" fillId="32" borderId="0" xfId="2201" applyNumberFormat="1" applyFont="1" applyFill="1" applyAlignment="1">
      <alignment horizontal="center"/>
    </xf>
    <xf numFmtId="4" fontId="115" fillId="32" borderId="0" xfId="2201" applyNumberFormat="1" applyFont="1" applyFill="1" applyAlignment="1" applyProtection="1">
      <alignment horizontal="center" vertical="center"/>
    </xf>
    <xf numFmtId="4" fontId="57" fillId="32" borderId="0" xfId="320" applyNumberFormat="1" applyFont="1" applyFill="1" applyAlignment="1" applyProtection="1">
      <alignment horizontal="center" vertical="center"/>
    </xf>
    <xf numFmtId="4" fontId="115" fillId="32" borderId="0" xfId="320" applyNumberFormat="1" applyFont="1" applyFill="1" applyAlignment="1" applyProtection="1">
      <alignment horizontal="center" vertical="center"/>
    </xf>
    <xf numFmtId="4" fontId="97" fillId="32" borderId="0" xfId="2201" applyNumberFormat="1" applyFont="1" applyFill="1" applyAlignment="1">
      <alignment horizontal="center"/>
    </xf>
    <xf numFmtId="41" fontId="102" fillId="32" borderId="0" xfId="0" applyNumberFormat="1" applyFont="1" applyFill="1" applyAlignment="1">
      <alignment wrapText="1"/>
    </xf>
    <xf numFmtId="41" fontId="102" fillId="0" borderId="0" xfId="0" applyNumberFormat="1" applyFont="1" applyFill="1" applyAlignment="1">
      <alignment wrapText="1"/>
    </xf>
    <xf numFmtId="41" fontId="94" fillId="0" borderId="0" xfId="0" applyNumberFormat="1" applyFont="1" applyFill="1" applyAlignment="1" applyProtection="1">
      <alignment vertical="center" wrapText="1"/>
    </xf>
    <xf numFmtId="39" fontId="91" fillId="20" borderId="26" xfId="319" applyNumberFormat="1" applyFont="1" applyFill="1" applyBorder="1" applyAlignment="1">
      <alignment horizontal="center" vertical="center" wrapText="1"/>
    </xf>
    <xf numFmtId="37" fontId="50" fillId="23" borderId="23" xfId="319" applyNumberFormat="1" applyFont="1" applyFill="1" applyBorder="1" applyAlignment="1" applyProtection="1">
      <alignment horizontal="center" vertical="center" wrapText="1"/>
    </xf>
    <xf numFmtId="3" fontId="50" fillId="0" borderId="23" xfId="319" applyNumberFormat="1" applyFont="1" applyFill="1" applyBorder="1" applyAlignment="1" applyProtection="1">
      <alignment horizontal="center" vertical="center" wrapText="1"/>
    </xf>
    <xf numFmtId="3" fontId="92" fillId="0" borderId="26" xfId="319" applyNumberFormat="1" applyFont="1" applyFill="1" applyBorder="1" applyAlignment="1" applyProtection="1">
      <alignment horizontal="center" vertical="center" wrapText="1"/>
    </xf>
    <xf numFmtId="41" fontId="102" fillId="32" borderId="29" xfId="0" applyNumberFormat="1" applyFont="1" applyFill="1" applyBorder="1" applyAlignment="1" applyProtection="1">
      <alignment wrapText="1"/>
    </xf>
    <xf numFmtId="164" fontId="88" fillId="24" borderId="28" xfId="319" applyNumberFormat="1" applyFont="1" applyFill="1" applyBorder="1" applyAlignment="1" applyProtection="1">
      <alignment horizontal="center" vertical="center" wrapText="1"/>
      <protection locked="0"/>
    </xf>
    <xf numFmtId="0" fontId="57" fillId="0" borderId="42" xfId="0" applyFont="1" applyFill="1" applyBorder="1" applyAlignment="1">
      <alignment horizontal="center" vertical="center"/>
    </xf>
    <xf numFmtId="3" fontId="99" fillId="0" borderId="26" xfId="319" applyNumberFormat="1" applyFont="1" applyBorder="1" applyAlignment="1" applyProtection="1">
      <alignment vertical="center"/>
    </xf>
    <xf numFmtId="41" fontId="102" fillId="0" borderId="0" xfId="0" applyNumberFormat="1" applyFont="1" applyFill="1" applyAlignment="1" applyProtection="1">
      <alignment vertical="center" wrapText="1"/>
    </xf>
    <xf numFmtId="41" fontId="108" fillId="0" borderId="0" xfId="319" applyNumberFormat="1" applyFont="1" applyAlignment="1">
      <alignment vertical="center" wrapText="1"/>
    </xf>
    <xf numFmtId="41" fontId="157" fillId="0" borderId="0" xfId="319" applyNumberFormat="1" applyFont="1" applyAlignment="1">
      <alignment vertical="center" wrapText="1"/>
    </xf>
    <xf numFmtId="49" fontId="57" fillId="22" borderId="0" xfId="319" applyNumberFormat="1" applyFont="1" applyFill="1" applyProtection="1">
      <protection locked="0"/>
    </xf>
    <xf numFmtId="49" fontId="0" fillId="22" borderId="0" xfId="0" applyNumberFormat="1" applyFill="1" applyProtection="1">
      <protection locked="0"/>
    </xf>
    <xf numFmtId="0" fontId="57" fillId="73" borderId="24" xfId="0" applyNumberFormat="1" applyFont="1" applyFill="1" applyBorder="1" applyAlignment="1" applyProtection="1">
      <alignment horizontal="center" vertical="center"/>
    </xf>
    <xf numFmtId="0" fontId="0" fillId="73" borderId="23" xfId="0" applyFont="1" applyFill="1" applyBorder="1" applyAlignment="1" applyProtection="1">
      <alignment vertical="center" wrapText="1"/>
    </xf>
    <xf numFmtId="14" fontId="50" fillId="73" borderId="26" xfId="319" applyNumberFormat="1" applyFont="1" applyFill="1" applyBorder="1" applyAlignment="1" applyProtection="1">
      <alignment vertical="center"/>
    </xf>
    <xf numFmtId="0" fontId="0" fillId="73" borderId="24" xfId="0" applyNumberFormat="1" applyFill="1" applyBorder="1" applyAlignment="1" applyProtection="1">
      <alignment horizontal="left" vertical="center" wrapText="1"/>
    </xf>
    <xf numFmtId="0" fontId="88" fillId="73" borderId="23" xfId="0" applyNumberFormat="1" applyFont="1" applyFill="1" applyBorder="1" applyAlignment="1" applyProtection="1">
      <alignment horizontal="left" vertical="center" wrapText="1"/>
    </xf>
    <xf numFmtId="0" fontId="0" fillId="73" borderId="23" xfId="0" applyNumberFormat="1" applyFill="1" applyBorder="1" applyAlignment="1" applyProtection="1">
      <alignment horizontal="left" vertical="center" wrapText="1"/>
    </xf>
    <xf numFmtId="0" fontId="57" fillId="27" borderId="24" xfId="0" applyNumberFormat="1" applyFont="1" applyFill="1" applyBorder="1" applyAlignment="1" applyProtection="1">
      <alignment horizontal="center" vertical="center"/>
    </xf>
    <xf numFmtId="0" fontId="0" fillId="27" borderId="23" xfId="0" applyFont="1" applyFill="1" applyBorder="1" applyAlignment="1" applyProtection="1">
      <alignment vertical="center" wrapText="1"/>
    </xf>
    <xf numFmtId="0" fontId="99" fillId="27" borderId="26" xfId="319" applyNumberFormat="1" applyFont="1" applyFill="1" applyBorder="1" applyAlignment="1" applyProtection="1">
      <alignment vertical="center"/>
    </xf>
    <xf numFmtId="3" fontId="99" fillId="32" borderId="45" xfId="319" applyNumberFormat="1" applyFont="1" applyFill="1" applyBorder="1" applyAlignment="1" applyProtection="1">
      <alignment vertical="center"/>
    </xf>
    <xf numFmtId="0" fontId="0" fillId="24" borderId="28" xfId="0" applyFont="1" applyFill="1" applyBorder="1" applyAlignment="1" applyProtection="1">
      <alignment vertical="center" wrapText="1"/>
    </xf>
    <xf numFmtId="3" fontId="99" fillId="32" borderId="46" xfId="319" applyNumberFormat="1" applyFont="1" applyFill="1" applyBorder="1" applyAlignment="1" applyProtection="1">
      <alignment vertical="center"/>
    </xf>
    <xf numFmtId="0" fontId="61" fillId="32" borderId="47" xfId="0" applyFont="1" applyFill="1" applyBorder="1" applyAlignment="1" applyProtection="1">
      <alignment vertical="center" wrapText="1"/>
      <protection locked="0"/>
    </xf>
    <xf numFmtId="0" fontId="57" fillId="32" borderId="48" xfId="0" applyFont="1" applyFill="1" applyBorder="1" applyAlignment="1">
      <alignment horizontal="center" vertical="center"/>
    </xf>
    <xf numFmtId="0" fontId="57" fillId="32" borderId="50" xfId="0" applyFont="1" applyFill="1" applyBorder="1" applyAlignment="1">
      <alignment horizontal="center" vertical="center"/>
    </xf>
    <xf numFmtId="0" fontId="0" fillId="32" borderId="49" xfId="0" applyFill="1" applyBorder="1" applyAlignment="1">
      <alignment vertical="center" wrapText="1"/>
    </xf>
    <xf numFmtId="49" fontId="50" fillId="0" borderId="23" xfId="319" applyNumberFormat="1" applyFont="1" applyFill="1" applyBorder="1" applyAlignment="1" applyProtection="1">
      <alignment horizontal="center" vertical="center" wrapText="1"/>
    </xf>
    <xf numFmtId="49" fontId="50" fillId="73" borderId="26" xfId="319" applyNumberFormat="1" applyFont="1" applyFill="1" applyBorder="1" applyAlignment="1" applyProtection="1">
      <alignment horizontal="center" vertical="center"/>
    </xf>
    <xf numFmtId="0" fontId="0" fillId="24" borderId="26" xfId="0" applyNumberFormat="1" applyFill="1" applyBorder="1" applyAlignment="1" applyProtection="1">
      <alignment horizontal="left" vertical="center" wrapText="1"/>
    </xf>
    <xf numFmtId="0" fontId="50" fillId="24" borderId="24" xfId="0" applyFont="1" applyFill="1" applyBorder="1" applyAlignment="1" applyProtection="1">
      <alignment vertical="center"/>
    </xf>
    <xf numFmtId="164" fontId="88" fillId="24" borderId="51" xfId="319" applyNumberFormat="1" applyFont="1" applyFill="1" applyBorder="1" applyAlignment="1" applyProtection="1">
      <alignment horizontal="center" vertical="center" wrapText="1"/>
      <protection locked="0"/>
    </xf>
    <xf numFmtId="164" fontId="88" fillId="24" borderId="0" xfId="319" applyNumberFormat="1" applyFont="1" applyFill="1" applyBorder="1" applyAlignment="1" applyProtection="1">
      <alignment horizontal="center" vertical="center" wrapText="1"/>
      <protection locked="0"/>
    </xf>
    <xf numFmtId="0" fontId="0" fillId="24" borderId="0" xfId="0" applyFill="1" applyBorder="1" applyAlignment="1" applyProtection="1">
      <alignment vertical="center"/>
      <protection locked="0"/>
    </xf>
    <xf numFmtId="0" fontId="57" fillId="30" borderId="24" xfId="0" applyNumberFormat="1" applyFont="1" applyFill="1" applyBorder="1" applyAlignment="1" applyProtection="1">
      <alignment horizontal="center" vertical="center"/>
    </xf>
    <xf numFmtId="0" fontId="0" fillId="30" borderId="0" xfId="0" applyFill="1" applyProtection="1"/>
    <xf numFmtId="0" fontId="0" fillId="30" borderId="23" xfId="0" applyFont="1" applyFill="1" applyBorder="1" applyAlignment="1" applyProtection="1">
      <alignment vertical="center" wrapText="1"/>
    </xf>
    <xf numFmtId="0" fontId="57" fillId="30" borderId="0" xfId="0" applyNumberFormat="1" applyFont="1" applyFill="1" applyBorder="1" applyAlignment="1" applyProtection="1">
      <alignment horizontal="center" vertical="center"/>
    </xf>
    <xf numFmtId="0" fontId="0" fillId="30" borderId="0" xfId="0" applyFont="1" applyFill="1" applyBorder="1" applyAlignment="1" applyProtection="1">
      <alignment vertical="center" wrapText="1"/>
    </xf>
    <xf numFmtId="0" fontId="0" fillId="30" borderId="24" xfId="0" applyNumberFormat="1" applyFill="1" applyBorder="1" applyAlignment="1" applyProtection="1">
      <alignment horizontal="left" vertical="center" wrapText="1"/>
    </xf>
    <xf numFmtId="0" fontId="88" fillId="30" borderId="23" xfId="0" applyNumberFormat="1" applyFont="1" applyFill="1" applyBorder="1" applyAlignment="1" applyProtection="1">
      <alignment horizontal="left" vertical="center" wrapText="1"/>
    </xf>
    <xf numFmtId="0" fontId="0" fillId="30" borderId="0" xfId="0" applyFill="1"/>
    <xf numFmtId="49" fontId="50" fillId="30" borderId="26" xfId="319" applyNumberFormat="1" applyFont="1" applyFill="1" applyBorder="1" applyAlignment="1" applyProtection="1">
      <alignment horizontal="center" vertical="center"/>
    </xf>
    <xf numFmtId="0" fontId="57" fillId="73" borderId="23" xfId="0" applyNumberFormat="1" applyFont="1" applyFill="1" applyBorder="1" applyAlignment="1" applyProtection="1">
      <alignment horizontal="center" vertical="center"/>
    </xf>
    <xf numFmtId="0" fontId="99" fillId="73" borderId="26" xfId="319" applyNumberFormat="1" applyFont="1" applyFill="1" applyBorder="1" applyAlignment="1" applyProtection="1">
      <alignment vertical="center"/>
    </xf>
    <xf numFmtId="0" fontId="57" fillId="32" borderId="23"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99" fillId="32" borderId="26" xfId="319" applyNumberFormat="1" applyFont="1" applyFill="1" applyBorder="1" applyAlignment="1" applyProtection="1">
      <alignment vertical="center"/>
    </xf>
    <xf numFmtId="14" fontId="50" fillId="30" borderId="26" xfId="319" applyNumberFormat="1" applyFont="1" applyFill="1" applyBorder="1" applyAlignment="1" applyProtection="1">
      <alignment horizontal="center" vertical="center"/>
    </xf>
    <xf numFmtId="0" fontId="0" fillId="36" borderId="0" xfId="0" applyFill="1"/>
    <xf numFmtId="0" fontId="159" fillId="74" borderId="31" xfId="0" applyFont="1" applyFill="1" applyBorder="1" applyAlignment="1">
      <alignment horizontal="center" vertical="center"/>
    </xf>
    <xf numFmtId="0" fontId="105" fillId="36" borderId="0" xfId="0" applyFont="1" applyFill="1" applyAlignment="1">
      <alignment vertical="center" wrapText="1"/>
    </xf>
    <xf numFmtId="0" fontId="163" fillId="74" borderId="0" xfId="0" applyFont="1" applyFill="1" applyAlignment="1">
      <alignment horizontal="center" vertical="center" wrapText="1"/>
    </xf>
    <xf numFmtId="0" fontId="64" fillId="36" borderId="0" xfId="0" applyFont="1" applyFill="1" applyAlignment="1">
      <alignment horizontal="justify" vertical="center"/>
    </xf>
    <xf numFmtId="0" fontId="64" fillId="36" borderId="0" xfId="0" applyFont="1" applyFill="1" applyAlignment="1">
      <alignment vertical="center"/>
    </xf>
    <xf numFmtId="0" fontId="64" fillId="36" borderId="0" xfId="0" applyFont="1" applyFill="1" applyAlignment="1">
      <alignment vertical="center" wrapText="1"/>
    </xf>
    <xf numFmtId="0" fontId="164" fillId="74" borderId="0" xfId="0" applyFont="1" applyFill="1" applyAlignment="1">
      <alignment horizontal="center" vertical="center"/>
    </xf>
    <xf numFmtId="0" fontId="165" fillId="74" borderId="0" xfId="0" applyFont="1" applyFill="1" applyAlignment="1">
      <alignment horizontal="center" vertical="center"/>
    </xf>
    <xf numFmtId="0" fontId="61" fillId="36" borderId="0" xfId="0" applyFont="1" applyFill="1" applyAlignment="1">
      <alignment vertical="center"/>
    </xf>
    <xf numFmtId="0" fontId="53" fillId="36" borderId="0" xfId="422" applyFill="1" applyAlignment="1" applyProtection="1">
      <alignment vertical="center"/>
      <protection locked="0"/>
    </xf>
    <xf numFmtId="0" fontId="53" fillId="36" borderId="0" xfId="422" applyFill="1" applyProtection="1">
      <protection locked="0"/>
    </xf>
    <xf numFmtId="0" fontId="166" fillId="74" borderId="0" xfId="0" applyFont="1" applyFill="1" applyAlignment="1">
      <alignment vertical="center"/>
    </xf>
    <xf numFmtId="0" fontId="53" fillId="36" borderId="0" xfId="422" applyFill="1"/>
    <xf numFmtId="0" fontId="0" fillId="32" borderId="49" xfId="0" applyNumberFormat="1" applyFont="1" applyFill="1" applyBorder="1" applyAlignment="1" applyProtection="1">
      <alignment horizontal="center" vertical="center"/>
    </xf>
    <xf numFmtId="0" fontId="73" fillId="32" borderId="49" xfId="0" applyFont="1" applyFill="1" applyBorder="1" applyAlignment="1" applyProtection="1">
      <alignment horizontal="center" vertical="center" wrapText="1"/>
    </xf>
    <xf numFmtId="0" fontId="0" fillId="32" borderId="49" xfId="0" applyFont="1" applyFill="1" applyBorder="1" applyAlignment="1" applyProtection="1">
      <alignment horizontal="left" vertical="center" wrapText="1"/>
    </xf>
    <xf numFmtId="38" fontId="85" fillId="32" borderId="49" xfId="319" applyNumberFormat="1" applyFont="1" applyFill="1" applyBorder="1" applyAlignment="1" applyProtection="1">
      <alignment horizontal="center" vertical="center" wrapText="1"/>
    </xf>
    <xf numFmtId="0" fontId="87" fillId="32" borderId="49" xfId="0" applyFont="1" applyFill="1" applyBorder="1" applyAlignment="1" applyProtection="1">
      <alignment horizontal="center" vertical="center" wrapText="1"/>
    </xf>
    <xf numFmtId="0" fontId="0" fillId="32" borderId="49" xfId="0" applyNumberFormat="1" applyFill="1" applyBorder="1" applyAlignment="1" applyProtection="1">
      <alignment vertical="center" wrapText="1"/>
    </xf>
    <xf numFmtId="0" fontId="28" fillId="32" borderId="49" xfId="0" applyFont="1" applyFill="1" applyBorder="1" applyAlignment="1" applyProtection="1">
      <alignment horizontal="center" vertical="center" wrapText="1"/>
    </xf>
    <xf numFmtId="0" fontId="36" fillId="32" borderId="49" xfId="0" applyFont="1" applyFill="1" applyBorder="1" applyAlignment="1" applyProtection="1">
      <alignment horizontal="center" vertical="center" wrapText="1"/>
    </xf>
    <xf numFmtId="0" fontId="53" fillId="0" borderId="0" xfId="422" applyFill="1" applyAlignment="1" applyProtection="1">
      <alignment horizontal="center"/>
    </xf>
    <xf numFmtId="49" fontId="0" fillId="30" borderId="0" xfId="0" applyNumberFormat="1" applyFill="1"/>
    <xf numFmtId="14" fontId="0" fillId="30" borderId="0" xfId="0" applyNumberFormat="1" applyFill="1"/>
    <xf numFmtId="0" fontId="59" fillId="28" borderId="15" xfId="0" applyFont="1" applyFill="1" applyBorder="1" applyAlignment="1" applyProtection="1">
      <alignment horizontal="center" wrapText="1"/>
      <protection locked="0"/>
    </xf>
    <xf numFmtId="0" fontId="59" fillId="28" borderId="11" xfId="0" applyFont="1" applyFill="1" applyBorder="1" applyAlignment="1" applyProtection="1">
      <alignment horizontal="center" wrapText="1"/>
      <protection locked="0"/>
    </xf>
    <xf numFmtId="0" fontId="63" fillId="29" borderId="0" xfId="0" applyFont="1" applyFill="1" applyAlignment="1" applyProtection="1">
      <alignment horizontal="left" vertical="center" wrapText="1"/>
    </xf>
    <xf numFmtId="0" fontId="73" fillId="21" borderId="13" xfId="0" applyFont="1" applyFill="1" applyBorder="1" applyAlignment="1" applyProtection="1">
      <alignment horizontal="center" vertical="center" wrapText="1"/>
    </xf>
    <xf numFmtId="0" fontId="73" fillId="21" borderId="15" xfId="0" applyFont="1" applyFill="1" applyBorder="1" applyAlignment="1" applyProtection="1">
      <alignment horizontal="center" vertical="center" wrapText="1"/>
    </xf>
    <xf numFmtId="0" fontId="82" fillId="0" borderId="52" xfId="0" applyFont="1" applyBorder="1" applyAlignment="1">
      <alignment horizontal="center"/>
    </xf>
    <xf numFmtId="0" fontId="82" fillId="0" borderId="53" xfId="0" applyFont="1" applyBorder="1" applyAlignment="1">
      <alignment horizontal="center"/>
    </xf>
    <xf numFmtId="0" fontId="82" fillId="0" borderId="11" xfId="0" applyFont="1" applyBorder="1" applyAlignment="1">
      <alignment horizontal="center"/>
    </xf>
    <xf numFmtId="0" fontId="34" fillId="29" borderId="0" xfId="0" applyFont="1" applyFill="1" applyAlignment="1">
      <alignment horizontal="left" vertical="center" wrapText="1"/>
    </xf>
    <xf numFmtId="0" fontId="55" fillId="0" borderId="19" xfId="0" applyFont="1" applyBorder="1" applyAlignment="1">
      <alignment horizontal="left" vertical="center" wrapText="1"/>
    </xf>
    <xf numFmtId="0" fontId="55" fillId="0" borderId="0" xfId="0" applyFont="1" applyAlignment="1">
      <alignment horizontal="left" vertical="center" wrapText="1"/>
    </xf>
    <xf numFmtId="0" fontId="88" fillId="0" borderId="13" xfId="0" applyFont="1" applyBorder="1" applyAlignment="1">
      <alignment horizontal="left" wrapText="1"/>
    </xf>
    <xf numFmtId="0" fontId="88" fillId="0" borderId="15" xfId="0" applyFont="1" applyBorder="1" applyAlignment="1">
      <alignment horizontal="left" wrapText="1"/>
    </xf>
    <xf numFmtId="49" fontId="0" fillId="30" borderId="13" xfId="0" applyNumberFormat="1" applyFill="1" applyBorder="1" applyAlignment="1" applyProtection="1">
      <alignment horizontal="center"/>
      <protection locked="0"/>
    </xf>
    <xf numFmtId="49" fontId="0" fillId="30" borderId="11" xfId="0" applyNumberFormat="1" applyFill="1" applyBorder="1" applyAlignment="1" applyProtection="1">
      <alignment horizontal="center"/>
      <protection locked="0"/>
    </xf>
    <xf numFmtId="0" fontId="58" fillId="30" borderId="43" xfId="0" applyFont="1" applyFill="1" applyBorder="1" applyAlignment="1">
      <alignment horizontal="center" vertical="center" wrapText="1"/>
    </xf>
    <xf numFmtId="0" fontId="58" fillId="30" borderId="44" xfId="0" applyFont="1" applyFill="1" applyBorder="1" applyAlignment="1">
      <alignment horizontal="center" vertical="center" wrapText="1"/>
    </xf>
    <xf numFmtId="0" fontId="88" fillId="0" borderId="13" xfId="0" applyFont="1" applyBorder="1" applyAlignment="1">
      <alignment horizontal="left"/>
    </xf>
    <xf numFmtId="0" fontId="88" fillId="0" borderId="15" xfId="0" applyFont="1" applyBorder="1" applyAlignment="1">
      <alignment horizontal="left"/>
    </xf>
    <xf numFmtId="49" fontId="167" fillId="30" borderId="13" xfId="422" applyNumberFormat="1" applyFont="1" applyFill="1" applyBorder="1" applyAlignment="1" applyProtection="1">
      <alignment horizontal="center"/>
      <protection locked="0"/>
    </xf>
    <xf numFmtId="49" fontId="50" fillId="30" borderId="11" xfId="0" applyNumberFormat="1" applyFont="1" applyFill="1" applyBorder="1" applyAlignment="1" applyProtection="1">
      <alignment horizontal="center"/>
      <protection locked="0"/>
    </xf>
    <xf numFmtId="14" fontId="0" fillId="30" borderId="13" xfId="0" applyNumberFormat="1" applyFill="1" applyBorder="1" applyAlignment="1" applyProtection="1">
      <alignment horizontal="center"/>
      <protection locked="0"/>
    </xf>
    <xf numFmtId="14" fontId="0" fillId="30" borderId="11" xfId="0" applyNumberFormat="1" applyFill="1" applyBorder="1" applyAlignment="1" applyProtection="1">
      <alignment horizontal="center"/>
      <protection locked="0"/>
    </xf>
    <xf numFmtId="0" fontId="79" fillId="0" borderId="0" xfId="457" applyFont="1" applyAlignment="1">
      <alignment horizontal="left" wrapText="1"/>
    </xf>
    <xf numFmtId="0" fontId="100" fillId="28" borderId="0" xfId="457" applyFont="1" applyFill="1" applyAlignment="1">
      <alignment horizontal="left" vertical="center" wrapText="1"/>
    </xf>
    <xf numFmtId="0" fontId="83" fillId="28" borderId="0" xfId="457" applyFont="1" applyFill="1" applyAlignment="1">
      <alignment horizontal="left" wrapText="1"/>
    </xf>
  </cellXfs>
  <cellStyles count="30223">
    <cellStyle name="20% - Accent1" xfId="5881" builtinId="30" customBuiltin="1"/>
    <cellStyle name="20% - Accent1 2" xfId="30088" xr:uid="{B7363ACA-6F36-429D-B69D-25DD4C7474EA}"/>
    <cellStyle name="20% - Accent2" xfId="5884" builtinId="34" customBuiltin="1"/>
    <cellStyle name="20% - Accent2 2" xfId="30089" xr:uid="{F66F41E1-55F8-4B03-96B4-E1A363A1D38D}"/>
    <cellStyle name="20% - Accent3" xfId="5887" builtinId="38" customBuiltin="1"/>
    <cellStyle name="20% - Accent3 2" xfId="30090" xr:uid="{7F5E9487-6CA2-4624-BD03-5FC337DEBCCD}"/>
    <cellStyle name="20% - Accent4" xfId="5890" builtinId="42" customBuiltin="1"/>
    <cellStyle name="20% - Accent4 2" xfId="30091" xr:uid="{2312B24F-C0F1-4532-BBC1-B4D3595A4CCB}"/>
    <cellStyle name="20% - Accent5" xfId="5893" builtinId="46" customBuiltin="1"/>
    <cellStyle name="20% - Accent5 2" xfId="30092" xr:uid="{2FC5DB96-F6DA-4A65-823B-5BA0DBD2A513}"/>
    <cellStyle name="20% - Accent6" xfId="5896" builtinId="50" customBuiltin="1"/>
    <cellStyle name="20% - Accent6 2" xfId="30093" xr:uid="{02814FD3-34A9-4501-A5AB-010677FED5D4}"/>
    <cellStyle name="40% - Accent1" xfId="5882" builtinId="31" customBuiltin="1"/>
    <cellStyle name="40% - Accent1 2" xfId="30094" xr:uid="{9A16F30C-9651-425A-A6DC-5A9539C6937F}"/>
    <cellStyle name="40% - Accent2" xfId="5885" builtinId="35" customBuiltin="1"/>
    <cellStyle name="40% - Accent2 2" xfId="30095" xr:uid="{2BCD1142-D7CE-475C-9749-BC1F2E7B89BE}"/>
    <cellStyle name="40% - Accent3" xfId="5888" builtinId="39" customBuiltin="1"/>
    <cellStyle name="40% - Accent3 2" xfId="30096" xr:uid="{8AD29863-3D61-47A4-857C-475521D34380}"/>
    <cellStyle name="40% - Accent4" xfId="5891" builtinId="43" customBuiltin="1"/>
    <cellStyle name="40% - Accent4 2" xfId="30097" xr:uid="{B2380A82-481B-4766-AA0B-BC5471182D52}"/>
    <cellStyle name="40% - Accent5" xfId="5894" builtinId="47" customBuiltin="1"/>
    <cellStyle name="40% - Accent5 2" xfId="30098" xr:uid="{8FEB847F-F450-4A5B-B57F-C50C93B14E83}"/>
    <cellStyle name="40% - Accent6" xfId="5897" builtinId="51" customBuiltin="1"/>
    <cellStyle name="40% - Accent6 2" xfId="30099" xr:uid="{46623CA8-2B22-49D7-B93F-587FCF506391}"/>
    <cellStyle name="60% - Accent1 2" xfId="30101" xr:uid="{168054A5-1847-4934-86E2-CB75BF4AD629}"/>
    <cellStyle name="60% - Accent1 3" xfId="30100" xr:uid="{ED6933F1-C924-4BFC-82DF-7A6DA16664AF}"/>
    <cellStyle name="60% - Accent2 2" xfId="30103" xr:uid="{6B71E5BA-6834-48B4-9B88-0F703693BBC6}"/>
    <cellStyle name="60% - Accent2 3" xfId="30102" xr:uid="{28F7D2F1-956D-4E04-9947-3EE76D6C4ED7}"/>
    <cellStyle name="60% - Accent3 2" xfId="30105" xr:uid="{57394FBD-A6F4-48A4-9AD3-C98ECB309DB4}"/>
    <cellStyle name="60% - Accent3 3" xfId="30104" xr:uid="{29AF4D1D-04A2-4AE3-AA6B-0601224D2907}"/>
    <cellStyle name="60% - Accent4 2" xfId="30107" xr:uid="{9F9E12D6-63B3-4C5C-A441-465E010F3FBF}"/>
    <cellStyle name="60% - Accent4 3" xfId="30106" xr:uid="{39C9F763-6EE2-41AB-9978-0E1E480E2D35}"/>
    <cellStyle name="60% - Accent5 2" xfId="30109" xr:uid="{5177A35F-8C1C-42DB-9FCF-CB94223F0D32}"/>
    <cellStyle name="60% - Accent5 3" xfId="30108" xr:uid="{EBC38DE4-D3C6-4317-80EF-1741033EB74E}"/>
    <cellStyle name="60% - Accent6 2" xfId="30111" xr:uid="{250C5409-E3D0-4009-B82F-9BA077CE024D}"/>
    <cellStyle name="60% - Accent6 3" xfId="30110" xr:uid="{27D76199-CB4D-4E7A-9E20-462860F06068}"/>
    <cellStyle name="Accent1" xfId="588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30112" xr:uid="{E117C7C7-3315-45EB-9F4E-87F25E4428A6}"/>
    <cellStyle name="Accent1 36" xfId="34" xr:uid="{00000000-0005-0000-0000-000021000000}"/>
    <cellStyle name="Accent1 36 2" xfId="30113" xr:uid="{2CE5B29E-E7B7-459B-A6BB-F37E2848C7D6}"/>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924" xr:uid="{00000000-0005-0000-0000-0000C8030000}"/>
    <cellStyle name="Accent1 5" xfId="48" xr:uid="{00000000-0005-0000-0000-00002F000000}"/>
    <cellStyle name="Accent1 50" xfId="925" xr:uid="{00000000-0005-0000-0000-0000C9030000}"/>
    <cellStyle name="Accent1 51" xfId="926" xr:uid="{00000000-0005-0000-0000-0000CA030000}"/>
    <cellStyle name="Accent1 52" xfId="927" xr:uid="{00000000-0005-0000-0000-0000CB030000}"/>
    <cellStyle name="Accent1 53" xfId="928" xr:uid="{00000000-0005-0000-0000-0000CC030000}"/>
    <cellStyle name="Accent1 54" xfId="929" xr:uid="{00000000-0005-0000-0000-0000CD030000}"/>
    <cellStyle name="Accent1 55" xfId="930" xr:uid="{00000000-0005-0000-0000-0000CE030000}"/>
    <cellStyle name="Accent1 56" xfId="931" xr:uid="{00000000-0005-0000-0000-0000CF030000}"/>
    <cellStyle name="Accent1 57" xfId="932" xr:uid="{00000000-0005-0000-0000-0000D0030000}"/>
    <cellStyle name="Accent1 58" xfId="933" xr:uid="{00000000-0005-0000-0000-0000D1030000}"/>
    <cellStyle name="Accent1 59" xfId="934" xr:uid="{00000000-0005-0000-0000-0000D2030000}"/>
    <cellStyle name="Accent1 6" xfId="49" xr:uid="{00000000-0005-0000-0000-000030000000}"/>
    <cellStyle name="Accent1 60" xfId="935" xr:uid="{00000000-0005-0000-0000-0000D3030000}"/>
    <cellStyle name="Accent1 61" xfId="936" xr:uid="{00000000-0005-0000-0000-0000D4030000}"/>
    <cellStyle name="Accent1 62" xfId="937" xr:uid="{00000000-0005-0000-0000-0000D5030000}"/>
    <cellStyle name="Accent1 63" xfId="938" xr:uid="{00000000-0005-0000-0000-0000D6030000}"/>
    <cellStyle name="Accent1 64" xfId="939" xr:uid="{00000000-0005-0000-0000-0000D7030000}"/>
    <cellStyle name="Accent1 65" xfId="940" xr:uid="{00000000-0005-0000-0000-0000D8030000}"/>
    <cellStyle name="Accent1 66" xfId="941" xr:uid="{00000000-0005-0000-0000-0000D9030000}"/>
    <cellStyle name="Accent1 67" xfId="942" xr:uid="{00000000-0005-0000-0000-0000DA030000}"/>
    <cellStyle name="Accent1 68" xfId="943" xr:uid="{00000000-0005-0000-0000-0000DB030000}"/>
    <cellStyle name="Accent1 69" xfId="24037" xr:uid="{2B588D1A-5476-451D-A006-A9E0E29FB0C8}"/>
    <cellStyle name="Accent1 7" xfId="50" xr:uid="{00000000-0005-0000-0000-000031000000}"/>
    <cellStyle name="Accent1 70" xfId="24301" xr:uid="{7E52918D-E3A5-4388-884D-D3BE3C2F8385}"/>
    <cellStyle name="Accent1 71" xfId="25234" xr:uid="{9335ED3B-E4A8-4272-A5EF-14099F5ABBDF}"/>
    <cellStyle name="Accent1 8" xfId="51" xr:uid="{00000000-0005-0000-0000-000032000000}"/>
    <cellStyle name="Accent1 9" xfId="52" xr:uid="{00000000-0005-0000-0000-000033000000}"/>
    <cellStyle name="Accent2" xfId="5883" builtinId="33" customBuiltin="1"/>
    <cellStyle name="Accent2 - 20%" xfId="53" xr:uid="{00000000-0005-0000-0000-000034000000}"/>
    <cellStyle name="Accent2 - 20% 2" xfId="54" xr:uid="{00000000-0005-0000-0000-000035000000}"/>
    <cellStyle name="Accent2 - 40%" xfId="55" xr:uid="{00000000-0005-0000-0000-000036000000}"/>
    <cellStyle name="Accent2 - 40% 2" xfId="56" xr:uid="{00000000-0005-0000-0000-000037000000}"/>
    <cellStyle name="Accent2 - 60%" xfId="57" xr:uid="{00000000-0005-0000-0000-000038000000}"/>
    <cellStyle name="Accent2 10" xfId="58" xr:uid="{00000000-0005-0000-0000-000039000000}"/>
    <cellStyle name="Accent2 11" xfId="59" xr:uid="{00000000-0005-0000-0000-00003A000000}"/>
    <cellStyle name="Accent2 12" xfId="60" xr:uid="{00000000-0005-0000-0000-00003B000000}"/>
    <cellStyle name="Accent2 13" xfId="61" xr:uid="{00000000-0005-0000-0000-00003C000000}"/>
    <cellStyle name="Accent2 14" xfId="62" xr:uid="{00000000-0005-0000-0000-00003D000000}"/>
    <cellStyle name="Accent2 15" xfId="63" xr:uid="{00000000-0005-0000-0000-00003E000000}"/>
    <cellStyle name="Accent2 16" xfId="64" xr:uid="{00000000-0005-0000-0000-00003F000000}"/>
    <cellStyle name="Accent2 17" xfId="65" xr:uid="{00000000-0005-0000-0000-000040000000}"/>
    <cellStyle name="Accent2 18" xfId="66" xr:uid="{00000000-0005-0000-0000-000041000000}"/>
    <cellStyle name="Accent2 19" xfId="67" xr:uid="{00000000-0005-0000-0000-000042000000}"/>
    <cellStyle name="Accent2 2" xfId="68" xr:uid="{00000000-0005-0000-0000-000043000000}"/>
    <cellStyle name="Accent2 20" xfId="69" xr:uid="{00000000-0005-0000-0000-000044000000}"/>
    <cellStyle name="Accent2 21" xfId="70" xr:uid="{00000000-0005-0000-0000-000045000000}"/>
    <cellStyle name="Accent2 22" xfId="71" xr:uid="{00000000-0005-0000-0000-000046000000}"/>
    <cellStyle name="Accent2 23" xfId="72" xr:uid="{00000000-0005-0000-0000-000047000000}"/>
    <cellStyle name="Accent2 24" xfId="73" xr:uid="{00000000-0005-0000-0000-000048000000}"/>
    <cellStyle name="Accent2 25" xfId="74" xr:uid="{00000000-0005-0000-0000-000049000000}"/>
    <cellStyle name="Accent2 26" xfId="75" xr:uid="{00000000-0005-0000-0000-00004A000000}"/>
    <cellStyle name="Accent2 27" xfId="76" xr:uid="{00000000-0005-0000-0000-00004B000000}"/>
    <cellStyle name="Accent2 28" xfId="77" xr:uid="{00000000-0005-0000-0000-00004C000000}"/>
    <cellStyle name="Accent2 29" xfId="78" xr:uid="{00000000-0005-0000-0000-00004D000000}"/>
    <cellStyle name="Accent2 3" xfId="79" xr:uid="{00000000-0005-0000-0000-00004E000000}"/>
    <cellStyle name="Accent2 30" xfId="80" xr:uid="{00000000-0005-0000-0000-00004F000000}"/>
    <cellStyle name="Accent2 31" xfId="81" xr:uid="{00000000-0005-0000-0000-000050000000}"/>
    <cellStyle name="Accent2 32" xfId="82" xr:uid="{00000000-0005-0000-0000-000051000000}"/>
    <cellStyle name="Accent2 33" xfId="83" xr:uid="{00000000-0005-0000-0000-000052000000}"/>
    <cellStyle name="Accent2 34" xfId="84" xr:uid="{00000000-0005-0000-0000-000053000000}"/>
    <cellStyle name="Accent2 35" xfId="85" xr:uid="{00000000-0005-0000-0000-000054000000}"/>
    <cellStyle name="Accent2 35 2" xfId="30114" xr:uid="{E82BBB53-2303-4CFB-A6BC-12B0AF769BFA}"/>
    <cellStyle name="Accent2 36" xfId="86" xr:uid="{00000000-0005-0000-0000-000055000000}"/>
    <cellStyle name="Accent2 36 2" xfId="30115" xr:uid="{BC689BCA-49CA-4B68-8E3C-58FAB0DCA4D8}"/>
    <cellStyle name="Accent2 37" xfId="87" xr:uid="{00000000-0005-0000-0000-000056000000}"/>
    <cellStyle name="Accent2 38" xfId="88" xr:uid="{00000000-0005-0000-0000-000057000000}"/>
    <cellStyle name="Accent2 39" xfId="89" xr:uid="{00000000-0005-0000-0000-000058000000}"/>
    <cellStyle name="Accent2 4" xfId="90" xr:uid="{00000000-0005-0000-0000-000059000000}"/>
    <cellStyle name="Accent2 40" xfId="91" xr:uid="{00000000-0005-0000-0000-00005A000000}"/>
    <cellStyle name="Accent2 41" xfId="92" xr:uid="{00000000-0005-0000-0000-00005B000000}"/>
    <cellStyle name="Accent2 42" xfId="93" xr:uid="{00000000-0005-0000-0000-00005C000000}"/>
    <cellStyle name="Accent2 43" xfId="94" xr:uid="{00000000-0005-0000-0000-00005D000000}"/>
    <cellStyle name="Accent2 44" xfId="95" xr:uid="{00000000-0005-0000-0000-00005E000000}"/>
    <cellStyle name="Accent2 45" xfId="96" xr:uid="{00000000-0005-0000-0000-00005F000000}"/>
    <cellStyle name="Accent2 46" xfId="97" xr:uid="{00000000-0005-0000-0000-000060000000}"/>
    <cellStyle name="Accent2 47" xfId="98" xr:uid="{00000000-0005-0000-0000-000061000000}"/>
    <cellStyle name="Accent2 48" xfId="99" xr:uid="{00000000-0005-0000-0000-000062000000}"/>
    <cellStyle name="Accent2 49" xfId="944" xr:uid="{00000000-0005-0000-0000-0000DC030000}"/>
    <cellStyle name="Accent2 5" xfId="100" xr:uid="{00000000-0005-0000-0000-000063000000}"/>
    <cellStyle name="Accent2 50" xfId="945" xr:uid="{00000000-0005-0000-0000-0000DD030000}"/>
    <cellStyle name="Accent2 51" xfId="946" xr:uid="{00000000-0005-0000-0000-0000DE030000}"/>
    <cellStyle name="Accent2 52" xfId="947" xr:uid="{00000000-0005-0000-0000-0000DF030000}"/>
    <cellStyle name="Accent2 53" xfId="948" xr:uid="{00000000-0005-0000-0000-0000E0030000}"/>
    <cellStyle name="Accent2 54" xfId="949" xr:uid="{00000000-0005-0000-0000-0000E1030000}"/>
    <cellStyle name="Accent2 55" xfId="950" xr:uid="{00000000-0005-0000-0000-0000E2030000}"/>
    <cellStyle name="Accent2 56" xfId="951" xr:uid="{00000000-0005-0000-0000-0000E3030000}"/>
    <cellStyle name="Accent2 57" xfId="952" xr:uid="{00000000-0005-0000-0000-0000E4030000}"/>
    <cellStyle name="Accent2 58" xfId="953" xr:uid="{00000000-0005-0000-0000-0000E5030000}"/>
    <cellStyle name="Accent2 59" xfId="954" xr:uid="{00000000-0005-0000-0000-0000E6030000}"/>
    <cellStyle name="Accent2 6" xfId="101" xr:uid="{00000000-0005-0000-0000-000064000000}"/>
    <cellStyle name="Accent2 60" xfId="955" xr:uid="{00000000-0005-0000-0000-0000E7030000}"/>
    <cellStyle name="Accent2 61" xfId="956" xr:uid="{00000000-0005-0000-0000-0000E8030000}"/>
    <cellStyle name="Accent2 62" xfId="957" xr:uid="{00000000-0005-0000-0000-0000E9030000}"/>
    <cellStyle name="Accent2 63" xfId="958" xr:uid="{00000000-0005-0000-0000-0000EA030000}"/>
    <cellStyle name="Accent2 64" xfId="959" xr:uid="{00000000-0005-0000-0000-0000EB030000}"/>
    <cellStyle name="Accent2 65" xfId="960" xr:uid="{00000000-0005-0000-0000-0000EC030000}"/>
    <cellStyle name="Accent2 66" xfId="961" xr:uid="{00000000-0005-0000-0000-0000ED030000}"/>
    <cellStyle name="Accent2 67" xfId="962" xr:uid="{00000000-0005-0000-0000-0000EE030000}"/>
    <cellStyle name="Accent2 68" xfId="963" xr:uid="{00000000-0005-0000-0000-0000EF030000}"/>
    <cellStyle name="Accent2 69" xfId="25996" xr:uid="{63ABA94A-025B-41D0-8F8C-30BAF8DF0716}"/>
    <cellStyle name="Accent2 7" xfId="102" xr:uid="{00000000-0005-0000-0000-000065000000}"/>
    <cellStyle name="Accent2 70" xfId="26271" xr:uid="{803476EC-80D3-44C6-A126-860A3004467D}"/>
    <cellStyle name="Accent2 71" xfId="25001" xr:uid="{01628D78-2866-419F-A62A-54A7B72776CB}"/>
    <cellStyle name="Accent2 8" xfId="103" xr:uid="{00000000-0005-0000-0000-000066000000}"/>
    <cellStyle name="Accent2 9" xfId="104" xr:uid="{00000000-0005-0000-0000-000067000000}"/>
    <cellStyle name="Accent3" xfId="5886" builtinId="37" customBuiltin="1"/>
    <cellStyle name="Accent3 - 20%" xfId="105" xr:uid="{00000000-0005-0000-0000-000068000000}"/>
    <cellStyle name="Accent3 - 20% 2" xfId="106" xr:uid="{00000000-0005-0000-0000-000069000000}"/>
    <cellStyle name="Accent3 - 40%" xfId="107" xr:uid="{00000000-0005-0000-0000-00006A000000}"/>
    <cellStyle name="Accent3 - 40% 2" xfId="108" xr:uid="{00000000-0005-0000-0000-00006B000000}"/>
    <cellStyle name="Accent3 - 60%" xfId="109" xr:uid="{00000000-0005-0000-0000-00006C000000}"/>
    <cellStyle name="Accent3 10" xfId="110" xr:uid="{00000000-0005-0000-0000-00006D000000}"/>
    <cellStyle name="Accent3 11" xfId="111" xr:uid="{00000000-0005-0000-0000-00006E000000}"/>
    <cellStyle name="Accent3 12" xfId="112" xr:uid="{00000000-0005-0000-0000-00006F000000}"/>
    <cellStyle name="Accent3 13" xfId="113" xr:uid="{00000000-0005-0000-0000-000070000000}"/>
    <cellStyle name="Accent3 14" xfId="114" xr:uid="{00000000-0005-0000-0000-000071000000}"/>
    <cellStyle name="Accent3 15" xfId="115" xr:uid="{00000000-0005-0000-0000-000072000000}"/>
    <cellStyle name="Accent3 16" xfId="116" xr:uid="{00000000-0005-0000-0000-000073000000}"/>
    <cellStyle name="Accent3 17" xfId="117" xr:uid="{00000000-0005-0000-0000-000074000000}"/>
    <cellStyle name="Accent3 18" xfId="118" xr:uid="{00000000-0005-0000-0000-000075000000}"/>
    <cellStyle name="Accent3 19" xfId="119" xr:uid="{00000000-0005-0000-0000-000076000000}"/>
    <cellStyle name="Accent3 2" xfId="120" xr:uid="{00000000-0005-0000-0000-000077000000}"/>
    <cellStyle name="Accent3 20" xfId="121" xr:uid="{00000000-0005-0000-0000-000078000000}"/>
    <cellStyle name="Accent3 21" xfId="122" xr:uid="{00000000-0005-0000-0000-000079000000}"/>
    <cellStyle name="Accent3 22" xfId="123" xr:uid="{00000000-0005-0000-0000-00007A000000}"/>
    <cellStyle name="Accent3 23" xfId="124" xr:uid="{00000000-0005-0000-0000-00007B000000}"/>
    <cellStyle name="Accent3 24" xfId="125" xr:uid="{00000000-0005-0000-0000-00007C000000}"/>
    <cellStyle name="Accent3 25" xfId="126" xr:uid="{00000000-0005-0000-0000-00007D000000}"/>
    <cellStyle name="Accent3 26" xfId="127" xr:uid="{00000000-0005-0000-0000-00007E000000}"/>
    <cellStyle name="Accent3 27" xfId="128" xr:uid="{00000000-0005-0000-0000-00007F000000}"/>
    <cellStyle name="Accent3 28" xfId="129" xr:uid="{00000000-0005-0000-0000-000080000000}"/>
    <cellStyle name="Accent3 29" xfId="130" xr:uid="{00000000-0005-0000-0000-000081000000}"/>
    <cellStyle name="Accent3 3" xfId="131" xr:uid="{00000000-0005-0000-0000-000082000000}"/>
    <cellStyle name="Accent3 30" xfId="132" xr:uid="{00000000-0005-0000-0000-000083000000}"/>
    <cellStyle name="Accent3 31" xfId="133" xr:uid="{00000000-0005-0000-0000-000084000000}"/>
    <cellStyle name="Accent3 32" xfId="134" xr:uid="{00000000-0005-0000-0000-000085000000}"/>
    <cellStyle name="Accent3 33" xfId="135" xr:uid="{00000000-0005-0000-0000-000086000000}"/>
    <cellStyle name="Accent3 34" xfId="136" xr:uid="{00000000-0005-0000-0000-000087000000}"/>
    <cellStyle name="Accent3 35" xfId="137" xr:uid="{00000000-0005-0000-0000-000088000000}"/>
    <cellStyle name="Accent3 35 2" xfId="30116" xr:uid="{FE7258E1-D0AE-440C-BCAA-9359A51BC33B}"/>
    <cellStyle name="Accent3 36" xfId="138" xr:uid="{00000000-0005-0000-0000-000089000000}"/>
    <cellStyle name="Accent3 36 2" xfId="30117" xr:uid="{27356CF9-930F-4A37-B3B2-48B34B371445}"/>
    <cellStyle name="Accent3 37" xfId="139" xr:uid="{00000000-0005-0000-0000-00008A000000}"/>
    <cellStyle name="Accent3 38" xfId="140" xr:uid="{00000000-0005-0000-0000-00008B000000}"/>
    <cellStyle name="Accent3 39" xfId="141" xr:uid="{00000000-0005-0000-0000-00008C000000}"/>
    <cellStyle name="Accent3 4" xfId="142" xr:uid="{00000000-0005-0000-0000-00008D000000}"/>
    <cellStyle name="Accent3 40" xfId="143" xr:uid="{00000000-0005-0000-0000-00008E000000}"/>
    <cellStyle name="Accent3 41" xfId="144" xr:uid="{00000000-0005-0000-0000-00008F000000}"/>
    <cellStyle name="Accent3 42" xfId="145" xr:uid="{00000000-0005-0000-0000-000090000000}"/>
    <cellStyle name="Accent3 43" xfId="146" xr:uid="{00000000-0005-0000-0000-000091000000}"/>
    <cellStyle name="Accent3 44" xfId="147" xr:uid="{00000000-0005-0000-0000-000092000000}"/>
    <cellStyle name="Accent3 45" xfId="148" xr:uid="{00000000-0005-0000-0000-000093000000}"/>
    <cellStyle name="Accent3 46" xfId="149" xr:uid="{00000000-0005-0000-0000-000094000000}"/>
    <cellStyle name="Accent3 47" xfId="150" xr:uid="{00000000-0005-0000-0000-000095000000}"/>
    <cellStyle name="Accent3 48" xfId="151" xr:uid="{00000000-0005-0000-0000-000096000000}"/>
    <cellStyle name="Accent3 49" xfId="965" xr:uid="{00000000-0005-0000-0000-0000F0030000}"/>
    <cellStyle name="Accent3 5" xfId="152" xr:uid="{00000000-0005-0000-0000-000097000000}"/>
    <cellStyle name="Accent3 50" xfId="966" xr:uid="{00000000-0005-0000-0000-0000F1030000}"/>
    <cellStyle name="Accent3 51" xfId="967" xr:uid="{00000000-0005-0000-0000-0000F2030000}"/>
    <cellStyle name="Accent3 52" xfId="968" xr:uid="{00000000-0005-0000-0000-0000F3030000}"/>
    <cellStyle name="Accent3 53" xfId="969" xr:uid="{00000000-0005-0000-0000-0000F4030000}"/>
    <cellStyle name="Accent3 54" xfId="970" xr:uid="{00000000-0005-0000-0000-0000F5030000}"/>
    <cellStyle name="Accent3 55" xfId="971" xr:uid="{00000000-0005-0000-0000-0000F6030000}"/>
    <cellStyle name="Accent3 56" xfId="972" xr:uid="{00000000-0005-0000-0000-0000F7030000}"/>
    <cellStyle name="Accent3 57" xfId="973" xr:uid="{00000000-0005-0000-0000-0000F8030000}"/>
    <cellStyle name="Accent3 58" xfId="974" xr:uid="{00000000-0005-0000-0000-0000F9030000}"/>
    <cellStyle name="Accent3 59" xfId="975" xr:uid="{00000000-0005-0000-0000-0000FA030000}"/>
    <cellStyle name="Accent3 6" xfId="153" xr:uid="{00000000-0005-0000-0000-000098000000}"/>
    <cellStyle name="Accent3 60" xfId="976" xr:uid="{00000000-0005-0000-0000-0000FB030000}"/>
    <cellStyle name="Accent3 61" xfId="977" xr:uid="{00000000-0005-0000-0000-0000FC030000}"/>
    <cellStyle name="Accent3 62" xfId="978" xr:uid="{00000000-0005-0000-0000-0000FD030000}"/>
    <cellStyle name="Accent3 63" xfId="979" xr:uid="{00000000-0005-0000-0000-0000FE030000}"/>
    <cellStyle name="Accent3 64" xfId="980" xr:uid="{00000000-0005-0000-0000-0000FF030000}"/>
    <cellStyle name="Accent3 65" xfId="981" xr:uid="{00000000-0005-0000-0000-000000040000}"/>
    <cellStyle name="Accent3 66" xfId="982" xr:uid="{00000000-0005-0000-0000-000001040000}"/>
    <cellStyle name="Accent3 67" xfId="983" xr:uid="{00000000-0005-0000-0000-000002040000}"/>
    <cellStyle name="Accent3 68" xfId="984" xr:uid="{00000000-0005-0000-0000-000003040000}"/>
    <cellStyle name="Accent3 69" xfId="24726" xr:uid="{40A1E539-8413-4F46-B727-AFC7B8743984}"/>
    <cellStyle name="Accent3 7" xfId="154" xr:uid="{00000000-0005-0000-0000-000099000000}"/>
    <cellStyle name="Accent3 70" xfId="26709" xr:uid="{0AE4ECE7-32F7-48C7-B809-DC872D9794D2}"/>
    <cellStyle name="Accent3 71" xfId="26669" xr:uid="{DB917135-3ABD-4632-8D0C-31D20622AFA3}"/>
    <cellStyle name="Accent3 8" xfId="155" xr:uid="{00000000-0005-0000-0000-00009A000000}"/>
    <cellStyle name="Accent3 9" xfId="156" xr:uid="{00000000-0005-0000-0000-00009B000000}"/>
    <cellStyle name="Accent4" xfId="5889" builtinId="41" customBuiltin="1"/>
    <cellStyle name="Accent4 - 20%" xfId="157" xr:uid="{00000000-0005-0000-0000-00009C000000}"/>
    <cellStyle name="Accent4 - 20% 2" xfId="158" xr:uid="{00000000-0005-0000-0000-00009D000000}"/>
    <cellStyle name="Accent4 - 40%" xfId="159" xr:uid="{00000000-0005-0000-0000-00009E000000}"/>
    <cellStyle name="Accent4 - 40% 2" xfId="160" xr:uid="{00000000-0005-0000-0000-00009F000000}"/>
    <cellStyle name="Accent4 - 60%" xfId="161" xr:uid="{00000000-0005-0000-0000-0000A0000000}"/>
    <cellStyle name="Accent4 10" xfId="162" xr:uid="{00000000-0005-0000-0000-0000A1000000}"/>
    <cellStyle name="Accent4 11" xfId="163" xr:uid="{00000000-0005-0000-0000-0000A2000000}"/>
    <cellStyle name="Accent4 12" xfId="164" xr:uid="{00000000-0005-0000-0000-0000A3000000}"/>
    <cellStyle name="Accent4 13" xfId="165" xr:uid="{00000000-0005-0000-0000-0000A4000000}"/>
    <cellStyle name="Accent4 14" xfId="166" xr:uid="{00000000-0005-0000-0000-0000A5000000}"/>
    <cellStyle name="Accent4 15" xfId="167" xr:uid="{00000000-0005-0000-0000-0000A6000000}"/>
    <cellStyle name="Accent4 16" xfId="168" xr:uid="{00000000-0005-0000-0000-0000A7000000}"/>
    <cellStyle name="Accent4 17" xfId="169" xr:uid="{00000000-0005-0000-0000-0000A8000000}"/>
    <cellStyle name="Accent4 18" xfId="170" xr:uid="{00000000-0005-0000-0000-0000A9000000}"/>
    <cellStyle name="Accent4 19" xfId="171" xr:uid="{00000000-0005-0000-0000-0000AA000000}"/>
    <cellStyle name="Accent4 2" xfId="172" xr:uid="{00000000-0005-0000-0000-0000AB000000}"/>
    <cellStyle name="Accent4 20" xfId="173" xr:uid="{00000000-0005-0000-0000-0000AC000000}"/>
    <cellStyle name="Accent4 21" xfId="174" xr:uid="{00000000-0005-0000-0000-0000AD000000}"/>
    <cellStyle name="Accent4 22" xfId="175" xr:uid="{00000000-0005-0000-0000-0000AE000000}"/>
    <cellStyle name="Accent4 23" xfId="176" xr:uid="{00000000-0005-0000-0000-0000AF000000}"/>
    <cellStyle name="Accent4 24" xfId="177" xr:uid="{00000000-0005-0000-0000-0000B0000000}"/>
    <cellStyle name="Accent4 25" xfId="178" xr:uid="{00000000-0005-0000-0000-0000B1000000}"/>
    <cellStyle name="Accent4 26" xfId="179" xr:uid="{00000000-0005-0000-0000-0000B2000000}"/>
    <cellStyle name="Accent4 27" xfId="180" xr:uid="{00000000-0005-0000-0000-0000B3000000}"/>
    <cellStyle name="Accent4 28" xfId="181" xr:uid="{00000000-0005-0000-0000-0000B4000000}"/>
    <cellStyle name="Accent4 29" xfId="182" xr:uid="{00000000-0005-0000-0000-0000B5000000}"/>
    <cellStyle name="Accent4 3" xfId="183" xr:uid="{00000000-0005-0000-0000-0000B6000000}"/>
    <cellStyle name="Accent4 30" xfId="184" xr:uid="{00000000-0005-0000-0000-0000B7000000}"/>
    <cellStyle name="Accent4 31" xfId="185" xr:uid="{00000000-0005-0000-0000-0000B8000000}"/>
    <cellStyle name="Accent4 32" xfId="186" xr:uid="{00000000-0005-0000-0000-0000B9000000}"/>
    <cellStyle name="Accent4 33" xfId="187" xr:uid="{00000000-0005-0000-0000-0000BA000000}"/>
    <cellStyle name="Accent4 34" xfId="188" xr:uid="{00000000-0005-0000-0000-0000BB000000}"/>
    <cellStyle name="Accent4 35" xfId="189" xr:uid="{00000000-0005-0000-0000-0000BC000000}"/>
    <cellStyle name="Accent4 35 2" xfId="30118" xr:uid="{0F94859C-7278-4689-9749-2ABBAE05578B}"/>
    <cellStyle name="Accent4 36" xfId="190" xr:uid="{00000000-0005-0000-0000-0000BD000000}"/>
    <cellStyle name="Accent4 36 2" xfId="30119" xr:uid="{E4C5419A-CC5B-4397-A8CF-9BA5913F7FA2}"/>
    <cellStyle name="Accent4 37" xfId="191" xr:uid="{00000000-0005-0000-0000-0000BE000000}"/>
    <cellStyle name="Accent4 38" xfId="192" xr:uid="{00000000-0005-0000-0000-0000BF000000}"/>
    <cellStyle name="Accent4 39" xfId="193" xr:uid="{00000000-0005-0000-0000-0000C0000000}"/>
    <cellStyle name="Accent4 4" xfId="194" xr:uid="{00000000-0005-0000-0000-0000C1000000}"/>
    <cellStyle name="Accent4 40" xfId="195" xr:uid="{00000000-0005-0000-0000-0000C2000000}"/>
    <cellStyle name="Accent4 41" xfId="196" xr:uid="{00000000-0005-0000-0000-0000C3000000}"/>
    <cellStyle name="Accent4 42" xfId="197" xr:uid="{00000000-0005-0000-0000-0000C4000000}"/>
    <cellStyle name="Accent4 43" xfId="198" xr:uid="{00000000-0005-0000-0000-0000C5000000}"/>
    <cellStyle name="Accent4 44" xfId="199" xr:uid="{00000000-0005-0000-0000-0000C6000000}"/>
    <cellStyle name="Accent4 45" xfId="200" xr:uid="{00000000-0005-0000-0000-0000C7000000}"/>
    <cellStyle name="Accent4 46" xfId="201" xr:uid="{00000000-0005-0000-0000-0000C8000000}"/>
    <cellStyle name="Accent4 47" xfId="202" xr:uid="{00000000-0005-0000-0000-0000C9000000}"/>
    <cellStyle name="Accent4 48" xfId="203" xr:uid="{00000000-0005-0000-0000-0000CA000000}"/>
    <cellStyle name="Accent4 49" xfId="985" xr:uid="{00000000-0005-0000-0000-000004040000}"/>
    <cellStyle name="Accent4 5" xfId="204" xr:uid="{00000000-0005-0000-0000-0000CB000000}"/>
    <cellStyle name="Accent4 50" xfId="986" xr:uid="{00000000-0005-0000-0000-000005040000}"/>
    <cellStyle name="Accent4 51" xfId="987" xr:uid="{00000000-0005-0000-0000-000006040000}"/>
    <cellStyle name="Accent4 52" xfId="988" xr:uid="{00000000-0005-0000-0000-000007040000}"/>
    <cellStyle name="Accent4 53" xfId="989" xr:uid="{00000000-0005-0000-0000-000008040000}"/>
    <cellStyle name="Accent4 54" xfId="990" xr:uid="{00000000-0005-0000-0000-000009040000}"/>
    <cellStyle name="Accent4 55" xfId="991" xr:uid="{00000000-0005-0000-0000-00000A040000}"/>
    <cellStyle name="Accent4 56" xfId="992" xr:uid="{00000000-0005-0000-0000-00000B040000}"/>
    <cellStyle name="Accent4 57" xfId="993" xr:uid="{00000000-0005-0000-0000-00000C040000}"/>
    <cellStyle name="Accent4 58" xfId="994" xr:uid="{00000000-0005-0000-0000-00000D040000}"/>
    <cellStyle name="Accent4 59" xfId="995" xr:uid="{00000000-0005-0000-0000-00000E040000}"/>
    <cellStyle name="Accent4 6" xfId="205" xr:uid="{00000000-0005-0000-0000-0000CC000000}"/>
    <cellStyle name="Accent4 60" xfId="996" xr:uid="{00000000-0005-0000-0000-00000F040000}"/>
    <cellStyle name="Accent4 61" xfId="997" xr:uid="{00000000-0005-0000-0000-000010040000}"/>
    <cellStyle name="Accent4 62" xfId="998" xr:uid="{00000000-0005-0000-0000-000011040000}"/>
    <cellStyle name="Accent4 63" xfId="999" xr:uid="{00000000-0005-0000-0000-000012040000}"/>
    <cellStyle name="Accent4 64" xfId="1000" xr:uid="{00000000-0005-0000-0000-000013040000}"/>
    <cellStyle name="Accent4 65" xfId="1001" xr:uid="{00000000-0005-0000-0000-000014040000}"/>
    <cellStyle name="Accent4 66" xfId="1002" xr:uid="{00000000-0005-0000-0000-000015040000}"/>
    <cellStyle name="Accent4 67" xfId="1003" xr:uid="{00000000-0005-0000-0000-000016040000}"/>
    <cellStyle name="Accent4 68" xfId="1004" xr:uid="{00000000-0005-0000-0000-000017040000}"/>
    <cellStyle name="Accent4 69" xfId="24387" xr:uid="{B8D0A660-FA6C-4667-9CFF-D69843B683D7}"/>
    <cellStyle name="Accent4 7" xfId="206" xr:uid="{00000000-0005-0000-0000-0000CD000000}"/>
    <cellStyle name="Accent4 70" xfId="26212" xr:uid="{F13D1C0E-2739-4935-A0FC-4A98CC0AD3FA}"/>
    <cellStyle name="Accent4 71" xfId="25111" xr:uid="{5DD79154-9ED5-480B-B679-B888380D1536}"/>
    <cellStyle name="Accent4 8" xfId="207" xr:uid="{00000000-0005-0000-0000-0000CE000000}"/>
    <cellStyle name="Accent4 9" xfId="208" xr:uid="{00000000-0005-0000-0000-0000CF000000}"/>
    <cellStyle name="Accent5" xfId="5892" builtinId="45" customBuiltin="1"/>
    <cellStyle name="Accent5 - 20%" xfId="209" xr:uid="{00000000-0005-0000-0000-0000D0000000}"/>
    <cellStyle name="Accent5 - 20% 2" xfId="210" xr:uid="{00000000-0005-0000-0000-0000D1000000}"/>
    <cellStyle name="Accent5 - 40%" xfId="211" xr:uid="{00000000-0005-0000-0000-0000D2000000}"/>
    <cellStyle name="Accent5 - 40% 2" xfId="212" xr:uid="{00000000-0005-0000-0000-0000D3000000}"/>
    <cellStyle name="Accent5 - 60%" xfId="213" xr:uid="{00000000-0005-0000-0000-0000D4000000}"/>
    <cellStyle name="Accent5 10" xfId="214" xr:uid="{00000000-0005-0000-0000-0000D5000000}"/>
    <cellStyle name="Accent5 11" xfId="215" xr:uid="{00000000-0005-0000-0000-0000D6000000}"/>
    <cellStyle name="Accent5 12" xfId="216" xr:uid="{00000000-0005-0000-0000-0000D7000000}"/>
    <cellStyle name="Accent5 13" xfId="217" xr:uid="{00000000-0005-0000-0000-0000D8000000}"/>
    <cellStyle name="Accent5 14" xfId="218" xr:uid="{00000000-0005-0000-0000-0000D9000000}"/>
    <cellStyle name="Accent5 15" xfId="219" xr:uid="{00000000-0005-0000-0000-0000DA000000}"/>
    <cellStyle name="Accent5 16" xfId="220" xr:uid="{00000000-0005-0000-0000-0000DB000000}"/>
    <cellStyle name="Accent5 17" xfId="221" xr:uid="{00000000-0005-0000-0000-0000DC000000}"/>
    <cellStyle name="Accent5 18" xfId="222" xr:uid="{00000000-0005-0000-0000-0000DD000000}"/>
    <cellStyle name="Accent5 19" xfId="223" xr:uid="{00000000-0005-0000-0000-0000DE000000}"/>
    <cellStyle name="Accent5 2" xfId="224" xr:uid="{00000000-0005-0000-0000-0000DF000000}"/>
    <cellStyle name="Accent5 20" xfId="225" xr:uid="{00000000-0005-0000-0000-0000E0000000}"/>
    <cellStyle name="Accent5 21" xfId="226" xr:uid="{00000000-0005-0000-0000-0000E1000000}"/>
    <cellStyle name="Accent5 22" xfId="227" xr:uid="{00000000-0005-0000-0000-0000E2000000}"/>
    <cellStyle name="Accent5 23" xfId="228" xr:uid="{00000000-0005-0000-0000-0000E3000000}"/>
    <cellStyle name="Accent5 24" xfId="229" xr:uid="{00000000-0005-0000-0000-0000E4000000}"/>
    <cellStyle name="Accent5 25" xfId="230" xr:uid="{00000000-0005-0000-0000-0000E5000000}"/>
    <cellStyle name="Accent5 26" xfId="231" xr:uid="{00000000-0005-0000-0000-0000E6000000}"/>
    <cellStyle name="Accent5 27" xfId="232" xr:uid="{00000000-0005-0000-0000-0000E7000000}"/>
    <cellStyle name="Accent5 28" xfId="233" xr:uid="{00000000-0005-0000-0000-0000E8000000}"/>
    <cellStyle name="Accent5 29" xfId="234" xr:uid="{00000000-0005-0000-0000-0000E9000000}"/>
    <cellStyle name="Accent5 3" xfId="235" xr:uid="{00000000-0005-0000-0000-0000EA000000}"/>
    <cellStyle name="Accent5 30" xfId="236" xr:uid="{00000000-0005-0000-0000-0000EB000000}"/>
    <cellStyle name="Accent5 31" xfId="237" xr:uid="{00000000-0005-0000-0000-0000EC000000}"/>
    <cellStyle name="Accent5 32" xfId="238" xr:uid="{00000000-0005-0000-0000-0000ED000000}"/>
    <cellStyle name="Accent5 33" xfId="239" xr:uid="{00000000-0005-0000-0000-0000EE000000}"/>
    <cellStyle name="Accent5 34" xfId="240" xr:uid="{00000000-0005-0000-0000-0000EF000000}"/>
    <cellStyle name="Accent5 35" xfId="241" xr:uid="{00000000-0005-0000-0000-0000F0000000}"/>
    <cellStyle name="Accent5 35 2" xfId="30120" xr:uid="{5AD50B44-286A-4F2A-99CE-2DB4317C7D89}"/>
    <cellStyle name="Accent5 36" xfId="242" xr:uid="{00000000-0005-0000-0000-0000F1000000}"/>
    <cellStyle name="Accent5 36 2" xfId="30121" xr:uid="{1F4F76EE-3104-4392-BF73-EAF6D050F5CE}"/>
    <cellStyle name="Accent5 37" xfId="243" xr:uid="{00000000-0005-0000-0000-0000F2000000}"/>
    <cellStyle name="Accent5 38" xfId="244" xr:uid="{00000000-0005-0000-0000-0000F3000000}"/>
    <cellStyle name="Accent5 39" xfId="245" xr:uid="{00000000-0005-0000-0000-0000F4000000}"/>
    <cellStyle name="Accent5 4" xfId="246" xr:uid="{00000000-0005-0000-0000-0000F5000000}"/>
    <cellStyle name="Accent5 40" xfId="247" xr:uid="{00000000-0005-0000-0000-0000F6000000}"/>
    <cellStyle name="Accent5 41" xfId="248" xr:uid="{00000000-0005-0000-0000-0000F7000000}"/>
    <cellStyle name="Accent5 42" xfId="249" xr:uid="{00000000-0005-0000-0000-0000F8000000}"/>
    <cellStyle name="Accent5 43" xfId="250" xr:uid="{00000000-0005-0000-0000-0000F9000000}"/>
    <cellStyle name="Accent5 44" xfId="251" xr:uid="{00000000-0005-0000-0000-0000FA000000}"/>
    <cellStyle name="Accent5 45" xfId="252" xr:uid="{00000000-0005-0000-0000-0000FB000000}"/>
    <cellStyle name="Accent5 46" xfId="253" xr:uid="{00000000-0005-0000-0000-0000FC000000}"/>
    <cellStyle name="Accent5 47" xfId="254" xr:uid="{00000000-0005-0000-0000-0000FD000000}"/>
    <cellStyle name="Accent5 48" xfId="255" xr:uid="{00000000-0005-0000-0000-0000FE000000}"/>
    <cellStyle name="Accent5 49" xfId="1006" xr:uid="{00000000-0005-0000-0000-000018040000}"/>
    <cellStyle name="Accent5 5" xfId="256" xr:uid="{00000000-0005-0000-0000-0000FF000000}"/>
    <cellStyle name="Accent5 50" xfId="1007" xr:uid="{00000000-0005-0000-0000-000019040000}"/>
    <cellStyle name="Accent5 51" xfId="1008" xr:uid="{00000000-0005-0000-0000-00001A040000}"/>
    <cellStyle name="Accent5 52" xfId="1009" xr:uid="{00000000-0005-0000-0000-00001B040000}"/>
    <cellStyle name="Accent5 53" xfId="1010" xr:uid="{00000000-0005-0000-0000-00001C040000}"/>
    <cellStyle name="Accent5 54" xfId="1011" xr:uid="{00000000-0005-0000-0000-00001D040000}"/>
    <cellStyle name="Accent5 55" xfId="1012" xr:uid="{00000000-0005-0000-0000-00001E040000}"/>
    <cellStyle name="Accent5 56" xfId="1013" xr:uid="{00000000-0005-0000-0000-00001F040000}"/>
    <cellStyle name="Accent5 57" xfId="1014" xr:uid="{00000000-0005-0000-0000-000020040000}"/>
    <cellStyle name="Accent5 58" xfId="1015" xr:uid="{00000000-0005-0000-0000-000021040000}"/>
    <cellStyle name="Accent5 59" xfId="1016" xr:uid="{00000000-0005-0000-0000-000022040000}"/>
    <cellStyle name="Accent5 6" xfId="257" xr:uid="{00000000-0005-0000-0000-000000010000}"/>
    <cellStyle name="Accent5 60" xfId="1017" xr:uid="{00000000-0005-0000-0000-000023040000}"/>
    <cellStyle name="Accent5 61" xfId="1018" xr:uid="{00000000-0005-0000-0000-000024040000}"/>
    <cellStyle name="Accent5 62" xfId="1019" xr:uid="{00000000-0005-0000-0000-000025040000}"/>
    <cellStyle name="Accent5 63" xfId="1020" xr:uid="{00000000-0005-0000-0000-000026040000}"/>
    <cellStyle name="Accent5 64" xfId="1021" xr:uid="{00000000-0005-0000-0000-000027040000}"/>
    <cellStyle name="Accent5 65" xfId="1022" xr:uid="{00000000-0005-0000-0000-000028040000}"/>
    <cellStyle name="Accent5 66" xfId="1023" xr:uid="{00000000-0005-0000-0000-000029040000}"/>
    <cellStyle name="Accent5 67" xfId="1024" xr:uid="{00000000-0005-0000-0000-00002A040000}"/>
    <cellStyle name="Accent5 68" xfId="1025" xr:uid="{00000000-0005-0000-0000-00002B040000}"/>
    <cellStyle name="Accent5 69" xfId="24297" xr:uid="{DABE02BD-5715-4160-A278-ED82E1139714}"/>
    <cellStyle name="Accent5 7" xfId="258" xr:uid="{00000000-0005-0000-0000-000001010000}"/>
    <cellStyle name="Accent5 70" xfId="26671" xr:uid="{0E21A52D-854C-4354-A0F6-DE769B012985}"/>
    <cellStyle name="Accent5 71" xfId="25066" xr:uid="{E15B8559-9F39-4965-A5F0-D7FA92BCD20B}"/>
    <cellStyle name="Accent5 8" xfId="259" xr:uid="{00000000-0005-0000-0000-000002010000}"/>
    <cellStyle name="Accent5 9" xfId="260" xr:uid="{00000000-0005-0000-0000-000003010000}"/>
    <cellStyle name="Accent6" xfId="5895" builtinId="49" customBuiltin="1"/>
    <cellStyle name="Accent6 - 20%" xfId="261" xr:uid="{00000000-0005-0000-0000-000004010000}"/>
    <cellStyle name="Accent6 - 20% 2" xfId="262" xr:uid="{00000000-0005-0000-0000-000005010000}"/>
    <cellStyle name="Accent6 - 40%" xfId="263" xr:uid="{00000000-0005-0000-0000-000006010000}"/>
    <cellStyle name="Accent6 - 40% 2" xfId="264" xr:uid="{00000000-0005-0000-0000-000007010000}"/>
    <cellStyle name="Accent6 - 60%" xfId="265" xr:uid="{00000000-0005-0000-0000-000008010000}"/>
    <cellStyle name="Accent6 10" xfId="266" xr:uid="{00000000-0005-0000-0000-000009010000}"/>
    <cellStyle name="Accent6 11" xfId="267" xr:uid="{00000000-0005-0000-0000-00000A010000}"/>
    <cellStyle name="Accent6 12" xfId="268" xr:uid="{00000000-0005-0000-0000-00000B010000}"/>
    <cellStyle name="Accent6 13" xfId="269" xr:uid="{00000000-0005-0000-0000-00000C010000}"/>
    <cellStyle name="Accent6 14" xfId="270" xr:uid="{00000000-0005-0000-0000-00000D010000}"/>
    <cellStyle name="Accent6 15" xfId="271" xr:uid="{00000000-0005-0000-0000-00000E010000}"/>
    <cellStyle name="Accent6 16" xfId="272" xr:uid="{00000000-0005-0000-0000-00000F010000}"/>
    <cellStyle name="Accent6 17" xfId="273" xr:uid="{00000000-0005-0000-0000-000010010000}"/>
    <cellStyle name="Accent6 18" xfId="274" xr:uid="{00000000-0005-0000-0000-000011010000}"/>
    <cellStyle name="Accent6 19" xfId="275" xr:uid="{00000000-0005-0000-0000-000012010000}"/>
    <cellStyle name="Accent6 2" xfId="276" xr:uid="{00000000-0005-0000-0000-000013010000}"/>
    <cellStyle name="Accent6 20" xfId="277" xr:uid="{00000000-0005-0000-0000-000014010000}"/>
    <cellStyle name="Accent6 21" xfId="278" xr:uid="{00000000-0005-0000-0000-000015010000}"/>
    <cellStyle name="Accent6 22" xfId="279" xr:uid="{00000000-0005-0000-0000-000016010000}"/>
    <cellStyle name="Accent6 23" xfId="280" xr:uid="{00000000-0005-0000-0000-000017010000}"/>
    <cellStyle name="Accent6 24" xfId="281" xr:uid="{00000000-0005-0000-0000-000018010000}"/>
    <cellStyle name="Accent6 25" xfId="282" xr:uid="{00000000-0005-0000-0000-000019010000}"/>
    <cellStyle name="Accent6 26" xfId="283" xr:uid="{00000000-0005-0000-0000-00001A010000}"/>
    <cellStyle name="Accent6 27" xfId="284" xr:uid="{00000000-0005-0000-0000-00001B010000}"/>
    <cellStyle name="Accent6 28" xfId="285" xr:uid="{00000000-0005-0000-0000-00001C010000}"/>
    <cellStyle name="Accent6 29" xfId="286" xr:uid="{00000000-0005-0000-0000-00001D010000}"/>
    <cellStyle name="Accent6 3" xfId="287" xr:uid="{00000000-0005-0000-0000-00001E010000}"/>
    <cellStyle name="Accent6 30" xfId="288" xr:uid="{00000000-0005-0000-0000-00001F010000}"/>
    <cellStyle name="Accent6 31" xfId="289" xr:uid="{00000000-0005-0000-0000-000020010000}"/>
    <cellStyle name="Accent6 32" xfId="290" xr:uid="{00000000-0005-0000-0000-000021010000}"/>
    <cellStyle name="Accent6 33" xfId="291" xr:uid="{00000000-0005-0000-0000-000022010000}"/>
    <cellStyle name="Accent6 34" xfId="292" xr:uid="{00000000-0005-0000-0000-000023010000}"/>
    <cellStyle name="Accent6 35" xfId="293" xr:uid="{00000000-0005-0000-0000-000024010000}"/>
    <cellStyle name="Accent6 35 2" xfId="30122" xr:uid="{B2961555-A57B-4440-9BC9-68A5E20A93A5}"/>
    <cellStyle name="Accent6 36" xfId="294" xr:uid="{00000000-0005-0000-0000-000025010000}"/>
    <cellStyle name="Accent6 36 2" xfId="30123" xr:uid="{12A7EDB7-73BC-466B-AED2-227C0ADA6975}"/>
    <cellStyle name="Accent6 37" xfId="295" xr:uid="{00000000-0005-0000-0000-000026010000}"/>
    <cellStyle name="Accent6 38" xfId="296" xr:uid="{00000000-0005-0000-0000-000027010000}"/>
    <cellStyle name="Accent6 39" xfId="297" xr:uid="{00000000-0005-0000-0000-000028010000}"/>
    <cellStyle name="Accent6 4" xfId="298" xr:uid="{00000000-0005-0000-0000-000029010000}"/>
    <cellStyle name="Accent6 40" xfId="299" xr:uid="{00000000-0005-0000-0000-00002A010000}"/>
    <cellStyle name="Accent6 41" xfId="300" xr:uid="{00000000-0005-0000-0000-00002B010000}"/>
    <cellStyle name="Accent6 42" xfId="301" xr:uid="{00000000-0005-0000-0000-00002C010000}"/>
    <cellStyle name="Accent6 43" xfId="302" xr:uid="{00000000-0005-0000-0000-00002D010000}"/>
    <cellStyle name="Accent6 44" xfId="303" xr:uid="{00000000-0005-0000-0000-00002E010000}"/>
    <cellStyle name="Accent6 45" xfId="304" xr:uid="{00000000-0005-0000-0000-00002F010000}"/>
    <cellStyle name="Accent6 46" xfId="305" xr:uid="{00000000-0005-0000-0000-000030010000}"/>
    <cellStyle name="Accent6 47" xfId="306" xr:uid="{00000000-0005-0000-0000-000031010000}"/>
    <cellStyle name="Accent6 48" xfId="307" xr:uid="{00000000-0005-0000-0000-000032010000}"/>
    <cellStyle name="Accent6 49" xfId="1028" xr:uid="{00000000-0005-0000-0000-00002C040000}"/>
    <cellStyle name="Accent6 5" xfId="308" xr:uid="{00000000-0005-0000-0000-000033010000}"/>
    <cellStyle name="Accent6 50" xfId="1029" xr:uid="{00000000-0005-0000-0000-00002D040000}"/>
    <cellStyle name="Accent6 51" xfId="1030" xr:uid="{00000000-0005-0000-0000-00002E040000}"/>
    <cellStyle name="Accent6 52" xfId="1031" xr:uid="{00000000-0005-0000-0000-00002F040000}"/>
    <cellStyle name="Accent6 53" xfId="1032" xr:uid="{00000000-0005-0000-0000-000030040000}"/>
    <cellStyle name="Accent6 54" xfId="1033" xr:uid="{00000000-0005-0000-0000-000031040000}"/>
    <cellStyle name="Accent6 55" xfId="1034" xr:uid="{00000000-0005-0000-0000-000032040000}"/>
    <cellStyle name="Accent6 56" xfId="1035" xr:uid="{00000000-0005-0000-0000-000033040000}"/>
    <cellStyle name="Accent6 57" xfId="1036" xr:uid="{00000000-0005-0000-0000-000034040000}"/>
    <cellStyle name="Accent6 58" xfId="1037" xr:uid="{00000000-0005-0000-0000-000035040000}"/>
    <cellStyle name="Accent6 59" xfId="1038" xr:uid="{00000000-0005-0000-0000-000036040000}"/>
    <cellStyle name="Accent6 6" xfId="309" xr:uid="{00000000-0005-0000-0000-000034010000}"/>
    <cellStyle name="Accent6 60" xfId="1039" xr:uid="{00000000-0005-0000-0000-000037040000}"/>
    <cellStyle name="Accent6 61" xfId="1040" xr:uid="{00000000-0005-0000-0000-000038040000}"/>
    <cellStyle name="Accent6 62" xfId="1041" xr:uid="{00000000-0005-0000-0000-000039040000}"/>
    <cellStyle name="Accent6 63" xfId="1042" xr:uid="{00000000-0005-0000-0000-00003A040000}"/>
    <cellStyle name="Accent6 64" xfId="1043" xr:uid="{00000000-0005-0000-0000-00003B040000}"/>
    <cellStyle name="Accent6 65" xfId="1044" xr:uid="{00000000-0005-0000-0000-00003C040000}"/>
    <cellStyle name="Accent6 66" xfId="1045" xr:uid="{00000000-0005-0000-0000-00003D040000}"/>
    <cellStyle name="Accent6 67" xfId="1046" xr:uid="{00000000-0005-0000-0000-00003E040000}"/>
    <cellStyle name="Accent6 68" xfId="1047" xr:uid="{00000000-0005-0000-0000-00003F040000}"/>
    <cellStyle name="Accent6 69" xfId="25248" xr:uid="{1F8A9F9C-DDD5-498D-9CF4-8601A05E442C}"/>
    <cellStyle name="Accent6 7" xfId="310" xr:uid="{00000000-0005-0000-0000-000035010000}"/>
    <cellStyle name="Accent6 70" xfId="24713" xr:uid="{EB42BCB1-671C-4192-AD77-943F062ED1C8}"/>
    <cellStyle name="Accent6 71" xfId="26043" xr:uid="{5DE22348-B2A0-4851-9EEC-22336519798B}"/>
    <cellStyle name="Accent6 8" xfId="311" xr:uid="{00000000-0005-0000-0000-000036010000}"/>
    <cellStyle name="Accent6 9" xfId="312" xr:uid="{00000000-0005-0000-0000-000037010000}"/>
    <cellStyle name="AccountClassificationTotalRowBalanceCol" xfId="8513" xr:uid="{C5294C6A-BBFD-46D7-AD72-8419424D433E}"/>
    <cellStyle name="AccountClassificationTotalRowDescCol" xfId="8514" xr:uid="{4DB17640-DDFB-4A6B-AEE1-D69E69A2A47C}"/>
    <cellStyle name="AccountClassificationTotalRowJERefCol" xfId="8515" xr:uid="{8E09C0FE-201F-4DA4-BF97-0951E863E36B}"/>
    <cellStyle name="AccountClassificationTotalRowNameCol" xfId="8516" xr:uid="{A2603DE9-B3C5-46F6-8FCF-B84D36EE5FD7}"/>
    <cellStyle name="AccountClassificationTotalRowVarPectCol" xfId="8517" xr:uid="{F239E01C-594F-4411-8BA3-E6CAE9D03E61}"/>
    <cellStyle name="AccountClassificationTotalRowWPRefCol" xfId="8518" xr:uid="{45A4D360-609A-4A50-82F0-BC27A8FF55CA}"/>
    <cellStyle name="AccountDetailRowBalanceCol" xfId="8519" xr:uid="{AE068CBD-8A63-453C-B749-BC6A049831E2}"/>
    <cellStyle name="AccountDetailRowDescCol" xfId="8520" xr:uid="{234BFA25-0862-411E-A29F-D7238E10CA2A}"/>
    <cellStyle name="AccountDetailRowJERefCol" xfId="8521" xr:uid="{84D2DFFE-722D-4057-83E2-E1B7F17C6E7E}"/>
    <cellStyle name="AccountDetailRowNameCol" xfId="8522" xr:uid="{B557E079-BA1E-486E-9DD9-BC995E8603F4}"/>
    <cellStyle name="AccountDetailRowVarPectCol" xfId="8523" xr:uid="{CEDDC10B-F669-4FF7-955A-3254F82DDEEA}"/>
    <cellStyle name="AccountDetailRowWPRefCol" xfId="8524" xr:uid="{4EB55CD7-BDA0-47FD-90CB-59A54F1EAD2C}"/>
    <cellStyle name="AccountNetIncomeLossRowBalanceCol" xfId="8525" xr:uid="{D2A67905-8B62-4035-B068-8909959A8150}"/>
    <cellStyle name="AccountNetIncomeLossRowDescCol" xfId="8526" xr:uid="{A916D4B7-E316-4722-86D0-4B0A7987D0EB}"/>
    <cellStyle name="AccountNetIncomeLossRowJERefCol" xfId="8527" xr:uid="{8172513F-4CB3-4A73-B62D-A8592DCABD62}"/>
    <cellStyle name="AccountNetIncomeLossRowNameCol" xfId="8528" xr:uid="{3CF4FBEA-542F-4206-8122-EE2C2EA49C45}"/>
    <cellStyle name="AccountNetIncomeLossRowWPRefCol" xfId="8529" xr:uid="{B685D17C-B5EC-483C-9DDA-644F06275093}"/>
    <cellStyle name="AccountTotalBalanceCol" xfId="8530" xr:uid="{025154E7-1652-4850-B570-F94EEA544567}"/>
    <cellStyle name="AccountTotalDescCol" xfId="8531" xr:uid="{827CBC8D-0D0B-40E1-8DD9-6AE7FCBDA9B1}"/>
    <cellStyle name="AccountTotalDetailRowBalanceCol" xfId="8532" xr:uid="{F60F8870-56A9-4A17-902A-C3EE33989056}"/>
    <cellStyle name="AccountTotalDetailRowDescCol" xfId="8533" xr:uid="{577933F8-DC47-42AD-AE38-E37AB15ADA56}"/>
    <cellStyle name="AccountTotalDetailRowJERefCol" xfId="8534" xr:uid="{194C6D96-9CB3-4E17-94D2-99EFF6FC5C87}"/>
    <cellStyle name="AccountTotalDetailRowNameCol" xfId="8535" xr:uid="{5CC8B2CE-293D-4A21-9F86-BBD09B8AB744}"/>
    <cellStyle name="AccountTotalDetailRowVarPectCol" xfId="8536" xr:uid="{4A64BE95-6378-45D1-95AA-470EB9B1A2B1}"/>
    <cellStyle name="AccountTotalDetailRowWPRefCol" xfId="8537" xr:uid="{FD9627B8-199D-4634-A8D7-4C117F4497E8}"/>
    <cellStyle name="AccountTotalJERefCol" xfId="8538" xr:uid="{684897CA-491A-4484-9A6D-D0DAC185880F}"/>
    <cellStyle name="AccountTotalNameCol" xfId="8539" xr:uid="{885B31BD-89C0-46D7-B962-0AA6D133CA5D}"/>
    <cellStyle name="AccountTotalVarPectCol" xfId="8540" xr:uid="{52AB6561-9F5F-4A16-8504-4A641F9F1E95}"/>
    <cellStyle name="AccountTotalWPRefCol" xfId="8541" xr:uid="{B2D65ADC-6C1A-4B6C-92B2-482DD6F5418E}"/>
    <cellStyle name="AccountTypeTotalRowBalanceCol" xfId="8542" xr:uid="{25027C64-DA1F-442D-BCD6-B6F80B5C4C40}"/>
    <cellStyle name="AccountTypeTotalRowDescCol" xfId="8543" xr:uid="{499317AF-6AEF-4690-9C19-8293D92B3ACA}"/>
    <cellStyle name="AccountTypeTotalRowJERefCol" xfId="8544" xr:uid="{1B309D28-7CFF-42C6-9583-8E0BA83428ED}"/>
    <cellStyle name="AccountTypeTotalRowNameCol" xfId="8545" xr:uid="{387F8830-351B-476D-910E-F785B1FB3834}"/>
    <cellStyle name="AccountTypeTotalRowVarPectCol" xfId="8546" xr:uid="{A5F3C45A-4A03-4D50-9A62-42DB1E2B3FF4}"/>
    <cellStyle name="AccountTypeTotalRowWPRefCol" xfId="8547" xr:uid="{2D08BCC5-8DA0-462B-8676-7EF169477465}"/>
    <cellStyle name="Bad" xfId="5870" builtinId="27" customBuiltin="1"/>
    <cellStyle name="Bad 2" xfId="313" xr:uid="{00000000-0005-0000-0000-000038010000}"/>
    <cellStyle name="Bad 3" xfId="314" xr:uid="{00000000-0005-0000-0000-000039010000}"/>
    <cellStyle name="Bad 4" xfId="30124" xr:uid="{72F32930-06F1-499C-8276-0C5E4552BD6E}"/>
    <cellStyle name="BlankRow" xfId="8548" xr:uid="{4BB6CB0D-2DC3-48FA-96B8-A05E9ED6BE96}"/>
    <cellStyle name="BlankRowJERefCol" xfId="8549" xr:uid="{056BE497-2CFC-4CFE-A3D7-29E28AAE9B29}"/>
    <cellStyle name="Calculation" xfId="5873" builtinId="22" customBuiltin="1"/>
    <cellStyle name="Calculation 2" xfId="315" xr:uid="{00000000-0005-0000-0000-00003A010000}"/>
    <cellStyle name="Calculation 3" xfId="316" xr:uid="{00000000-0005-0000-0000-00003B010000}"/>
    <cellStyle name="Calculation 4" xfId="30125" xr:uid="{5EEC1ABD-7A92-4595-BBB0-11812BDDADDE}"/>
    <cellStyle name="Check Cell" xfId="5875" builtinId="23" customBuiltin="1"/>
    <cellStyle name="Check Cell 2" xfId="317" xr:uid="{00000000-0005-0000-0000-00003C010000}"/>
    <cellStyle name="Check Cell 3" xfId="318" xr:uid="{00000000-0005-0000-0000-00003D010000}"/>
    <cellStyle name="Check Cell 4" xfId="30126" xr:uid="{701FC85D-FA70-4AE6-94DC-1D0616105704}"/>
    <cellStyle name="ClassifiedGroupTotalRowBalanceCol" xfId="8550" xr:uid="{1A3EA3F7-D818-4CF3-8BD8-52CE07BB229D}"/>
    <cellStyle name="ClassifiedGroupTotalRowDescCol" xfId="8551" xr:uid="{FFDBAC8D-1CC8-4D48-948E-3D6EE5259BE2}"/>
    <cellStyle name="ClassifiedGroupTotalRowJERefCol" xfId="8552" xr:uid="{470B7694-0B72-417A-B9AB-E75338CA41B6}"/>
    <cellStyle name="ClassifiedGroupTotalRowNameCol" xfId="8553" xr:uid="{5AB43BDF-467D-4316-AD25-A9C7EB3BF834}"/>
    <cellStyle name="ClassifiedGroupTotalRowVarPectCol" xfId="8554" xr:uid="{89E429F7-09B2-4A28-9611-DA7892D66825}"/>
    <cellStyle name="ClassifiedGroupTotalRowWPRefCol" xfId="8555" xr:uid="{F00547F0-4A5C-46F0-985E-36429FE75111}"/>
    <cellStyle name="ColumnHeaderRowBalanceCol" xfId="8556" xr:uid="{4EB0EC66-9286-4E97-978B-A9CFDB4A194A}"/>
    <cellStyle name="ColumnHeaderRowBlankCol" xfId="8557" xr:uid="{85BDA927-F7DB-4096-A2E0-504BFF66429A}"/>
    <cellStyle name="ColumnHeaderRowCreditCol" xfId="8558" xr:uid="{319F4D82-CACE-43DF-86BB-B33C6AEA1121}"/>
    <cellStyle name="ColumnHeaderRowDebitCol" xfId="8559" xr:uid="{ADD47841-4EC3-4370-B039-066F135E7EE1}"/>
    <cellStyle name="ColumnHeaderRowDescCol" xfId="8560" xr:uid="{040F28FE-40B8-45A6-BE3D-A6F4BBCB3042}"/>
    <cellStyle name="ColumnHeaderRowJERefCol" xfId="8561" xr:uid="{56124ACD-083E-490F-B547-5F093B694656}"/>
    <cellStyle name="ColumnHeaderRowNameCol" xfId="8562" xr:uid="{02BE889C-F1C5-4ADA-A987-D7C5BD980667}"/>
    <cellStyle name="ColumnHeaderRowVarPectCol" xfId="8563" xr:uid="{24CB7A50-3BE0-4212-9E69-774EE9674C87}"/>
    <cellStyle name="ColumnHeaderRowWPRefCol" xfId="8564" xr:uid="{E639A8C8-2AA4-42D2-BCB3-00848860C72F}"/>
    <cellStyle name="ColumnMetadataRowBalanceCol" xfId="8565" xr:uid="{922BC215-E63B-4CF7-87D5-7CA1D96906ED}"/>
    <cellStyle name="ColumnMetadataRowDescCol" xfId="8566" xr:uid="{BAF91506-2298-4080-9A69-06449AAB5494}"/>
    <cellStyle name="ColumnMetadataRowJERefCol" xfId="8567" xr:uid="{6AD97265-D8D8-42E5-949E-43641F69D92E}"/>
    <cellStyle name="ColumnMetadataRowNameCol" xfId="8568" xr:uid="{1B2ADAE4-3ADA-461B-8F4C-9D03819C0E20}"/>
    <cellStyle name="ColumnMetadataRowVarPectCol" xfId="8569" xr:uid="{4B0195A8-E822-478D-93A4-27587C6B2CF4}"/>
    <cellStyle name="ColumnMetadataRowWPRefCol" xfId="8570" xr:uid="{A52D1C73-8389-45A5-A903-A1BE636586C9}"/>
    <cellStyle name="Comma" xfId="319" builtinId="3"/>
    <cellStyle name="Comma 10" xfId="320" xr:uid="{00000000-0005-0000-0000-00003F010000}"/>
    <cellStyle name="Comma 10 10" xfId="14059" xr:uid="{32560273-E345-4ADC-9BF9-70997B465F94}"/>
    <cellStyle name="Comma 10 2" xfId="1049" xr:uid="{00000000-0005-0000-0000-000041040000}"/>
    <cellStyle name="Comma 10 2 2" xfId="1050" xr:uid="{00000000-0005-0000-0000-000042040000}"/>
    <cellStyle name="Comma 10 2 2 2" xfId="1051" xr:uid="{00000000-0005-0000-0000-000043040000}"/>
    <cellStyle name="Comma 10 2 2 2 2" xfId="24592" xr:uid="{B3F5DE5E-9B41-4E5B-995D-45E1659DC23C}"/>
    <cellStyle name="Comma 10 2 2 2 3" xfId="25851" xr:uid="{EF8E9F1F-1B6E-434A-8766-B681787C04B8}"/>
    <cellStyle name="Comma 10 2 2 3" xfId="4012" xr:uid="{B3C37F2B-3C6A-4CEE-B8D5-2631870F9570}"/>
    <cellStyle name="Comma 10 2 2 3 2" xfId="7158" xr:uid="{F87AD67D-9C0B-40A8-BC5A-3DFB0DE2A9E9}"/>
    <cellStyle name="Comma 10 2 2 3 2 2" xfId="28743" xr:uid="{52B40605-8F57-4DA2-86CC-D195E93E67AA}"/>
    <cellStyle name="Comma 10 2 2 3 3" xfId="28384" xr:uid="{7A89C1A1-96F0-449B-BC87-D66452E6352D}"/>
    <cellStyle name="Comma 10 2 2 3 4" xfId="15673" xr:uid="{899C9EC2-05F6-4237-8B0F-AE3110DB971F}"/>
    <cellStyle name="Comma 10 2 2 4" xfId="11519" xr:uid="{717EF557-73B8-4C87-85A2-094D9AFF0C60}"/>
    <cellStyle name="Comma 10 2 2 4 2" xfId="18409" xr:uid="{465BC173-754D-46DA-A519-2CCC06B9A194}"/>
    <cellStyle name="Comma 10 2 2 5" xfId="11897" xr:uid="{0E6368C5-FFA4-4270-BA98-AC53929862DF}"/>
    <cellStyle name="Comma 10 2 2 5 2" xfId="21202" xr:uid="{0CC6724E-88BD-41D2-B87B-96B31C6D1964}"/>
    <cellStyle name="Comma 10 2 2 6" xfId="26098" xr:uid="{5D81050D-6FF6-4807-897A-AAB9809A56E1}"/>
    <cellStyle name="Comma 10 2 2 7" xfId="15050" xr:uid="{6A868D6B-187F-4BFD-BF4F-52E38F15F9AC}"/>
    <cellStyle name="Comma 10 2 3" xfId="1052" xr:uid="{00000000-0005-0000-0000-000044040000}"/>
    <cellStyle name="Comma 10 2 3 2" xfId="1053" xr:uid="{00000000-0005-0000-0000-000045040000}"/>
    <cellStyle name="Comma 10 2 3 2 2" xfId="4195" xr:uid="{BD03D1EF-93AB-4918-A7DE-8FAC8DCBDE29}"/>
    <cellStyle name="Comma 10 2 3 2 2 2" xfId="19568" xr:uid="{CBA14DDF-01BB-4EE7-A314-DD8E61EA057D}"/>
    <cellStyle name="Comma 10 2 3 2 3" xfId="12678" xr:uid="{F7F606B0-8CB5-449D-A88E-2F157C5F2C63}"/>
    <cellStyle name="Comma 10 2 3 2 3 2" xfId="22397" xr:uid="{6E75F0A0-2CA0-449E-864E-C94F80BBFCF9}"/>
    <cellStyle name="Comma 10 2 3 2 4" xfId="29236" xr:uid="{97A5A560-51EF-40B8-92D3-58AFC9D992FD}"/>
    <cellStyle name="Comma 10 2 3 2 5" xfId="28004" xr:uid="{B123B7A9-3A77-4ABA-9C85-28F5B010E633}"/>
    <cellStyle name="Comma 10 2 3 2 6" xfId="16829" xr:uid="{E6FD318D-658B-4015-9A56-76080D3A5F78}"/>
    <cellStyle name="Comma 10 2 3 3" xfId="1054" xr:uid="{00000000-0005-0000-0000-000046040000}"/>
    <cellStyle name="Comma 10 2 3 4" xfId="11446" xr:uid="{A4A74F2F-CD01-4D0C-86C1-8F6691E3BCC1}"/>
    <cellStyle name="Comma 10 2 3 5" xfId="25215" xr:uid="{C5363B55-277C-40EA-99AC-AA5F412DF707}"/>
    <cellStyle name="Comma 10 2 3 6" xfId="26703" xr:uid="{98B1680B-FB6F-420F-9740-E7457AB5F1D9}"/>
    <cellStyle name="Comma 10 2 3 7" xfId="14629" xr:uid="{3E0CC07E-F251-466D-B7C7-00B0C59F5ADF}"/>
    <cellStyle name="Comma 10 2 4" xfId="1055" xr:uid="{00000000-0005-0000-0000-000047040000}"/>
    <cellStyle name="Comma 10 2 4 2" xfId="5232" xr:uid="{97A6F9B2-487D-4994-9FB1-A294446479F4}"/>
    <cellStyle name="Comma 10 2 4 3" xfId="26133" xr:uid="{2ED89289-F277-4471-BB7F-49784759DF39}"/>
    <cellStyle name="Comma 10 2 4 4" xfId="25857" xr:uid="{2AC9B483-82DC-4673-9C0B-2ACC01E2CC4A}"/>
    <cellStyle name="Comma 10 2 4 5" xfId="27640" xr:uid="{20688EEC-9561-4ECF-90D6-DAA6766421CC}"/>
    <cellStyle name="Comma 10 2 5" xfId="4403" xr:uid="{716A31DA-45F4-4F92-9F34-D49EF94AC37B}"/>
    <cellStyle name="Comma 10 2 5 2" xfId="7157" xr:uid="{0A32C440-C794-496B-9F9D-803AF3473039}"/>
    <cellStyle name="Comma 10 2 5 2 2" xfId="26305" xr:uid="{0323B2FC-6C05-4158-900D-D149475BA108}"/>
    <cellStyle name="Comma 10 2 5 3" xfId="26779" xr:uid="{9E38D59C-A570-40C9-BC40-4E98A493CD4E}"/>
    <cellStyle name="Comma 10 2 5 4" xfId="27627" xr:uid="{C59BDBBA-0E99-4198-B961-47AAB66E0BDE}"/>
    <cellStyle name="Comma 10 2 6" xfId="4011" xr:uid="{9A9C2B4A-EC04-4850-8EF8-E2D6CED9523B}"/>
    <cellStyle name="Comma 10 2 6 2" xfId="5965" xr:uid="{C977EABF-DFF8-48DE-8EE6-B853D22307D3}"/>
    <cellStyle name="Comma 10 2 7" xfId="8711" xr:uid="{73796F95-501A-4F50-A602-CB3D6762B178}"/>
    <cellStyle name="Comma 10 2 7 2" xfId="29176" xr:uid="{27D582E1-99AD-4EF3-9267-CE791D341294}"/>
    <cellStyle name="Comma 10 3" xfId="1056" xr:uid="{00000000-0005-0000-0000-000048040000}"/>
    <cellStyle name="Comma 10 3 2" xfId="1057" xr:uid="{00000000-0005-0000-0000-000049040000}"/>
    <cellStyle name="Comma 10 3 2 2" xfId="1058" xr:uid="{00000000-0005-0000-0000-00004A040000}"/>
    <cellStyle name="Comma 10 3 2 2 2" xfId="4194" xr:uid="{B9F83307-257B-40ED-862F-2C6A14430569}"/>
    <cellStyle name="Comma 10 3 2 2 3" xfId="27087" xr:uid="{9AB4446D-7A2F-48FE-9193-F641FAC51674}"/>
    <cellStyle name="Comma 10 3 2 3" xfId="1059" xr:uid="{00000000-0005-0000-0000-00004B040000}"/>
    <cellStyle name="Comma 10 3 2 4" xfId="25146" xr:uid="{2A4DEF53-F4B4-4641-B335-EB778DFF30C0}"/>
    <cellStyle name="Comma 10 3 3" xfId="1060" xr:uid="{00000000-0005-0000-0000-00004C040000}"/>
    <cellStyle name="Comma 10 3 3 2" xfId="4369" xr:uid="{F46DB217-243C-4814-9775-12EDB096F834}"/>
    <cellStyle name="Comma 10 3 3 2 2" xfId="20394" xr:uid="{8D3FE4E9-E433-4FA5-8F3E-32A2C7E5AE60}"/>
    <cellStyle name="Comma 10 3 3 3" xfId="13380" xr:uid="{3F664AF6-C03D-4F71-9E96-858965D9DBC0}"/>
    <cellStyle name="Comma 10 3 3 3 2" xfId="23223" xr:uid="{CF50E3DC-6F39-4B9D-82E3-CCD934BF7E10}"/>
    <cellStyle name="Comma 10 3 3 4" xfId="28732" xr:uid="{72500002-6DED-429E-A3C1-5F88F8D0E610}"/>
    <cellStyle name="Comma 10 3 3 5" xfId="27614" xr:uid="{0A6F4DD2-55C0-47D6-B876-946BFFE49795}"/>
    <cellStyle name="Comma 10 3 3 6" xfId="17601" xr:uid="{BDCE8CB3-6B21-4AAB-9164-30E9B3EF66FB}"/>
    <cellStyle name="Comma 10 3 4" xfId="4400" xr:uid="{747CE3D7-59DB-4FCC-BEA2-0337DE5CC2D3}"/>
    <cellStyle name="Comma 10 3 4 2" xfId="7159" xr:uid="{A8D71243-8691-403A-B66C-D0C907B1732E}"/>
    <cellStyle name="Comma 10 3 4 2 2" xfId="20424" xr:uid="{E7F1F4A5-E4F4-4DAA-AE70-C72CDEAEE325}"/>
    <cellStyle name="Comma 10 3 4 2 3" xfId="11723" xr:uid="{B3836AD3-9161-421A-ADDB-7A315ABFE8D2}"/>
    <cellStyle name="Comma 10 3 4 3" xfId="13404" xr:uid="{3A5D5EF2-528B-4946-B9CE-555E48238C33}"/>
    <cellStyle name="Comma 10 3 4 3 2" xfId="23253" xr:uid="{4928D98A-4380-420C-A631-3B5887D56B41}"/>
    <cellStyle name="Comma 10 3 4 4" xfId="28713" xr:uid="{C4571487-722A-471B-8F41-22C9EF228322}"/>
    <cellStyle name="Comma 10 3 4 5" xfId="27345" xr:uid="{16BEB834-E702-476B-98B7-3E35EE87B2BE}"/>
    <cellStyle name="Comma 10 3 4 6" xfId="17631" xr:uid="{43D80B04-7D3E-4427-B614-3601F9347541}"/>
    <cellStyle name="Comma 10 3 5" xfId="4013" xr:uid="{F08BC43C-EF09-4D74-8C6B-A5D2D854BF49}"/>
    <cellStyle name="Comma 10 3 5 2" xfId="15674" xr:uid="{FD752E5E-6703-46EA-8F5D-54652FFB7D91}"/>
    <cellStyle name="Comma 10 3 6" xfId="11520" xr:uid="{6872BDA4-E58C-4EA7-B05D-0FF048AE87AB}"/>
    <cellStyle name="Comma 10 3 6 2" xfId="18410" xr:uid="{58C8657E-9B9B-4863-99A1-C9002C82B0FB}"/>
    <cellStyle name="Comma 10 3 7" xfId="11898" xr:uid="{CFCF5AF7-EE70-47C1-9282-73C033B02B5E}"/>
    <cellStyle name="Comma 10 3 7 2" xfId="21203" xr:uid="{65F74BF6-213F-4A03-99B3-2A102D82109C}"/>
    <cellStyle name="Comma 10 3 8" xfId="27753" xr:uid="{29EDC3B3-3AB9-40CD-9699-A3A6190FB3F8}"/>
    <cellStyle name="Comma 10 4" xfId="1061" xr:uid="{00000000-0005-0000-0000-00004D040000}"/>
    <cellStyle name="Comma 10 4 2" xfId="1062" xr:uid="{00000000-0005-0000-0000-00004E040000}"/>
    <cellStyle name="Comma 10 4 2 2" xfId="4258" xr:uid="{8AA7440B-6B91-487E-ABB4-E7D22A184D2D}"/>
    <cellStyle name="Comma 10 4 2 2 2" xfId="7161" xr:uid="{E1B4B11E-78BC-4EF0-B64B-63407F439EA8}"/>
    <cellStyle name="Comma 10 4 2 2 2 2" xfId="29380" xr:uid="{7DF33891-582A-4CBD-8D3F-0F89DEA7097F}"/>
    <cellStyle name="Comma 10 4 2 2 3" xfId="28703" xr:uid="{0DFA18C1-8849-4F46-98BD-0C3F593F7444}"/>
    <cellStyle name="Comma 10 4 2 2 4" xfId="19870" xr:uid="{98E24BEA-CE75-4EFD-8CE5-999D895F2589}"/>
    <cellStyle name="Comma 10 4 2 3" xfId="12886" xr:uid="{C7AD5823-1865-4C3B-B78F-AEFF1F8A895C}"/>
    <cellStyle name="Comma 10 4 2 3 2" xfId="22699" xr:uid="{23D5ADED-B702-455C-B02E-73C5F0E398E1}"/>
    <cellStyle name="Comma 10 4 2 4" xfId="24676" xr:uid="{ECC79E9F-24F4-4A7F-9131-2876DEF22FBA}"/>
    <cellStyle name="Comma 10 4 2 5" xfId="17087" xr:uid="{59A06277-6AFE-43AC-A2E6-59CD31E68AE5}"/>
    <cellStyle name="Comma 10 4 3" xfId="1063" xr:uid="{00000000-0005-0000-0000-00004F040000}"/>
    <cellStyle name="Comma 10 4 4" xfId="4977" xr:uid="{30EAC630-6B83-4307-81EC-52F0CAAD1498}"/>
    <cellStyle name="Comma 10 4 4 2" xfId="7160" xr:uid="{319378F1-78C8-4186-9B60-E96959EEA79B}"/>
    <cellStyle name="Comma 10 4 4 2 2" xfId="20944" xr:uid="{050AAFE1-A522-41DC-8E46-2C48D74B191F}"/>
    <cellStyle name="Comma 10 4 4 2 3" xfId="11780" xr:uid="{6B296A8A-DC32-4FA6-875A-B48F1F4641CF}"/>
    <cellStyle name="Comma 10 4 4 3" xfId="13836" xr:uid="{0091BBC1-B823-4D55-94ED-94AA2CCA63C8}"/>
    <cellStyle name="Comma 10 4 4 3 2" xfId="23773" xr:uid="{F7761CB3-73D4-45E3-976B-EA7544790702}"/>
    <cellStyle name="Comma 10 4 4 4" xfId="18151" xr:uid="{5E08DC8C-B56B-47F0-885B-B81EBD611D6F}"/>
    <cellStyle name="Comma 10 4 5" xfId="5964" xr:uid="{AB3C885C-E7F4-4A28-A2FE-1A92D867A2CC}"/>
    <cellStyle name="Comma 10 4 5 2" xfId="11447" xr:uid="{1FF2543E-C64A-4049-9146-8BF474C24A40}"/>
    <cellStyle name="Comma 10 4 6" xfId="8710" xr:uid="{538321E2-44FA-4D48-98B5-E1230E9BDB5F}"/>
    <cellStyle name="Comma 10 4 7" xfId="15051" xr:uid="{5DA91272-9DD3-408B-93AB-97ECCE9BC931}"/>
    <cellStyle name="Comma 10 5" xfId="1064" xr:uid="{00000000-0005-0000-0000-000050040000}"/>
    <cellStyle name="Comma 10 5 2" xfId="1065" xr:uid="{00000000-0005-0000-0000-000051040000}"/>
    <cellStyle name="Comma 10 5 2 2" xfId="4190" xr:uid="{6CC4A8B1-B8F0-4CB2-B821-98A1CBE323FC}"/>
    <cellStyle name="Comma 10 5 2 2 2" xfId="19559" xr:uid="{F99E3E1B-E7C7-4D10-B771-5EC5025B7A8A}"/>
    <cellStyle name="Comma 10 5 2 3" xfId="12670" xr:uid="{6F0498FA-CB25-49C7-84DD-B2DE38F54697}"/>
    <cellStyle name="Comma 10 5 2 3 2" xfId="22388" xr:uid="{810676B4-A9E9-42AB-B3DF-55E7D5D77E76}"/>
    <cellStyle name="Comma 10 5 2 4" xfId="27070" xr:uid="{1BB9F5CD-D110-4244-9CBD-1B4310D9DB0A}"/>
    <cellStyle name="Comma 10 5 2 5" xfId="27035" xr:uid="{A4C71F91-CC25-4534-9986-1B400061C5D7}"/>
    <cellStyle name="Comma 10 5 2 6" xfId="16821" xr:uid="{71E2E373-E63D-4589-A66E-14B965FFC2F8}"/>
    <cellStyle name="Comma 10 5 3" xfId="1066" xr:uid="{00000000-0005-0000-0000-000052040000}"/>
    <cellStyle name="Comma 10 5 4" xfId="11445" xr:uid="{5DEDDBDB-CE12-4644-8748-D147ADBB3232}"/>
    <cellStyle name="Comma 10 5 5" xfId="24821" xr:uid="{360511EA-8454-4394-ADAF-8329E3419FDB}"/>
    <cellStyle name="Comma 10 5 6" xfId="14620" xr:uid="{8140EF7D-014F-4C26-BA08-7C86048B0048}"/>
    <cellStyle name="Comma 10 6" xfId="1067" xr:uid="{00000000-0005-0000-0000-000053040000}"/>
    <cellStyle name="Comma 10 6 2" xfId="4108" xr:uid="{8F12ECB3-E36E-4931-8D20-9018F87CEFD5}"/>
    <cellStyle name="Comma 10 6 2 2" xfId="27594" xr:uid="{8E5E6903-3BCC-4C31-A7F0-0B11455568FA}"/>
    <cellStyle name="Comma 10 6 2 3" xfId="28569" xr:uid="{0DD936A0-1DAC-4976-8989-7846F12B864C}"/>
    <cellStyle name="Comma 10 6 2 4" xfId="19190" xr:uid="{B920FEC2-C888-48DA-ABA9-E7EA195ECA90}"/>
    <cellStyle name="Comma 10 6 3" xfId="12365" xr:uid="{E37F9A86-C34C-4FFC-AC07-462F44515DD1}"/>
    <cellStyle name="Comma 10 6 3 2" xfId="21995" xr:uid="{C2A54FE8-C3F8-4C85-BC3B-D086D77CCC1E}"/>
    <cellStyle name="Comma 10 6 4" xfId="25263" xr:uid="{EAAD5AEE-5F2E-4701-992B-A431317F7CFE}"/>
    <cellStyle name="Comma 10 6 5" xfId="16439" xr:uid="{412D72E6-0B4D-47D4-A648-7909D08F1E6B}"/>
    <cellStyle name="Comma 10 7" xfId="1048" xr:uid="{00000000-0005-0000-0000-000040040000}"/>
    <cellStyle name="Comma 10 7 2" xfId="28559" xr:uid="{77DBCF8F-3F9D-4386-81A7-F758958550A3}"/>
    <cellStyle name="Comma 10 7 3" xfId="25512" xr:uid="{75DD4290-E4E6-44E9-AB61-F9A756B55F93}"/>
    <cellStyle name="Comma 10 8" xfId="28727" xr:uid="{BEA1D46A-9C48-4D58-A923-C217C557CBF5}"/>
    <cellStyle name="Comma 10 9" xfId="27401" xr:uid="{6D57561F-1BAD-4378-9F1F-D78AA0C3D1C7}"/>
    <cellStyle name="Comma 11" xfId="1068" xr:uid="{00000000-0005-0000-0000-000054040000}"/>
    <cellStyle name="Comma 11 10" xfId="14628" xr:uid="{55587FE9-38A4-435B-8E02-5EE0EC98DCBA}"/>
    <cellStyle name="Comma 11 2" xfId="1069" xr:uid="{00000000-0005-0000-0000-000055040000}"/>
    <cellStyle name="Comma 11 2 2" xfId="1070" xr:uid="{00000000-0005-0000-0000-000056040000}"/>
    <cellStyle name="Comma 11 2 2 2" xfId="4259" xr:uid="{190EBF77-C909-4B39-AF66-CF9132AFD1C1}"/>
    <cellStyle name="Comma 11 2 2 2 2" xfId="19871" xr:uid="{A8CDF379-52D5-4484-A314-188C1721FC22}"/>
    <cellStyle name="Comma 11 2 2 3" xfId="12887" xr:uid="{1E5B7A2F-298A-46AB-A505-CA1354D8E29B}"/>
    <cellStyle name="Comma 11 2 2 3 2" xfId="22700" xr:uid="{69F5D535-F802-4C69-8DD1-03BD5881F6D6}"/>
    <cellStyle name="Comma 11 2 2 4" xfId="25080" xr:uid="{3A8CFF4B-B98E-4DA1-AFF8-46C159B57756}"/>
    <cellStyle name="Comma 11 2 2 5" xfId="28620" xr:uid="{6536E964-E536-4C02-8C6D-64402015B38E}"/>
    <cellStyle name="Comma 11 2 2 6" xfId="17088" xr:uid="{8CD1CEA0-DB71-4C44-9274-24E7AD7DD031}"/>
    <cellStyle name="Comma 11 2 3" xfId="1071" xr:uid="{00000000-0005-0000-0000-000057040000}"/>
    <cellStyle name="Comma 11 2 3 2" xfId="28319" xr:uid="{30353BC2-CBA3-4904-BB3B-4A0FA42DF16B}"/>
    <cellStyle name="Comma 11 2 3 3" xfId="27680" xr:uid="{E553CF59-4002-4E6B-86FD-486222F81622}"/>
    <cellStyle name="Comma 11 2 4" xfId="7163" xr:uid="{9EDF957D-2401-477C-917B-E7B9FDB08F33}"/>
    <cellStyle name="Comma 11 2 5" xfId="24053" xr:uid="{5F5DC11F-EAD5-454A-A724-0E78356DE601}"/>
    <cellStyle name="Comma 11 2 5 2" xfId="28329" xr:uid="{49158D87-DEE5-4878-84C0-C631DB5C7A2F}"/>
    <cellStyle name="Comma 11 2 6" xfId="27516" xr:uid="{5FCE3423-041A-4083-8890-D08B0B630200}"/>
    <cellStyle name="Comma 11 2 7" xfId="15052" xr:uid="{B8F57FE2-525E-46D2-8DC2-1AA43FB51226}"/>
    <cellStyle name="Comma 11 3" xfId="1072" xr:uid="{00000000-0005-0000-0000-000058040000}"/>
    <cellStyle name="Comma 11 3 2" xfId="1073" xr:uid="{00000000-0005-0000-0000-000059040000}"/>
    <cellStyle name="Comma 11 3 2 2" xfId="4193" xr:uid="{C264D690-3AD9-49B7-AE29-8978EE139A12}"/>
    <cellStyle name="Comma 11 3 2 2 2" xfId="19567" xr:uid="{3162EB85-2677-42A0-8EBF-493AE97166BF}"/>
    <cellStyle name="Comma 11 3 2 3" xfId="12677" xr:uid="{418CD4D3-ED55-4128-B8CA-D4281537EA35}"/>
    <cellStyle name="Comma 11 3 2 3 2" xfId="22396" xr:uid="{3542516E-9397-45DF-822D-6C7FD3613918}"/>
    <cellStyle name="Comma 11 3 2 4" xfId="16828" xr:uid="{81F078F0-C216-4DA5-8502-94A03F26272E}"/>
    <cellStyle name="Comma 11 3 3" xfId="1074" xr:uid="{00000000-0005-0000-0000-00005A040000}"/>
    <cellStyle name="Comma 11 3 4" xfId="25261" xr:uid="{5729C7FC-672D-4C90-A355-DCAE4B226CC8}"/>
    <cellStyle name="Comma 11 4" xfId="1075" xr:uid="{00000000-0005-0000-0000-00005B040000}"/>
    <cellStyle name="Comma 11 4 2" xfId="26824" xr:uid="{D73516B7-C123-49EA-9E14-E39937D8456F}"/>
    <cellStyle name="Comma 11 4 3" xfId="26851" xr:uid="{CAC9EAC3-B728-4FCA-A4A0-4B42046FCDF7}"/>
    <cellStyle name="Comma 11 5" xfId="4447" xr:uid="{1D35A855-7009-417F-8837-79A5D98E66DB}"/>
    <cellStyle name="Comma 11 5 2" xfId="7162" xr:uid="{69B1BA76-2FFD-4D68-8841-B8DE0E323C79}"/>
    <cellStyle name="Comma 11 5 2 2" xfId="29566" xr:uid="{AFFB2F9D-BED8-4211-A9A6-52CBA454ADD8}"/>
    <cellStyle name="Comma 11 5 2 3" xfId="27716" xr:uid="{BCB58C94-6D2C-494F-884B-E6D549706701}"/>
    <cellStyle name="Comma 11 5 2 4" xfId="20470" xr:uid="{81CA67A5-59C2-42AC-A28D-82A429274612}"/>
    <cellStyle name="Comma 11 5 2 5" xfId="11727" xr:uid="{8AD894FD-4927-4BAD-BA1B-9A03CDF03B83}"/>
    <cellStyle name="Comma 11 5 3" xfId="13447" xr:uid="{7467864E-F223-433C-B3C2-0BA24D0FBFB4}"/>
    <cellStyle name="Comma 11 5 3 2" xfId="23299" xr:uid="{EE6C9CAE-5B4B-4249-93DE-F721594C429B}"/>
    <cellStyle name="Comma 11 5 4" xfId="26668" xr:uid="{6FB01B53-B18C-4112-BA7C-091D94F3B305}"/>
    <cellStyle name="Comma 11 5 5" xfId="17677" xr:uid="{D484C2CB-C278-48F1-A926-7E14A618B547}"/>
    <cellStyle name="Comma 11 6" xfId="4014" xr:uid="{04BBEC26-14D6-43C7-AAC5-4ACC53AD2372}"/>
    <cellStyle name="Comma 11 6 2" xfId="28945" xr:uid="{81D71ADC-A995-4CAB-B2BE-D3E17414AAC8}"/>
    <cellStyle name="Comma 11 6 3" xfId="27806" xr:uid="{EA8424B7-211D-4D1F-A850-B0381A243332}"/>
    <cellStyle name="Comma 11 6 4" xfId="15675" xr:uid="{9386132C-C410-4988-B0B0-FF8428EE9EE5}"/>
    <cellStyle name="Comma 11 7" xfId="8764" xr:uid="{D69BC156-1650-4F71-9654-016ACF6D1AA8}"/>
    <cellStyle name="Comma 11 7 2" xfId="29277" xr:uid="{B4E1D003-4427-4A59-808B-7EEBEA8E30A4}"/>
    <cellStyle name="Comma 11 7 3" xfId="27328" xr:uid="{0192F854-9827-4FD4-ABE0-D5518973AE1E}"/>
    <cellStyle name="Comma 11 7 4" xfId="18411" xr:uid="{BDA20BE4-2296-4F34-B1D1-D6954AA742CE}"/>
    <cellStyle name="Comma 11 8" xfId="11899" xr:uid="{2D78D173-15CC-467F-8FC8-DCFFFD34450A}"/>
    <cellStyle name="Comma 11 8 2" xfId="21204" xr:uid="{CAB87A04-88EA-4D7B-9885-B8DC0A3D83C2}"/>
    <cellStyle name="Comma 11 9" xfId="25169" xr:uid="{344908BB-2DCC-4C64-ABDB-CC9C9102AFE2}"/>
    <cellStyle name="Comma 12" xfId="1076" xr:uid="{00000000-0005-0000-0000-00005C040000}"/>
    <cellStyle name="Comma 12 2" xfId="1077" xr:uid="{00000000-0005-0000-0000-00005D040000}"/>
    <cellStyle name="Comma 12 2 2" xfId="4142" xr:uid="{6A3DCB89-37F1-4189-B7D1-CA8C970CDEB2}"/>
    <cellStyle name="Comma 12 2 2 2" xfId="7165" xr:uid="{25AFF8EF-0C93-42A3-B609-79C6F669B028}"/>
    <cellStyle name="Comma 12 2 3" xfId="5561" xr:uid="{D146E339-FD02-4355-BF4D-FE26DFE3192A}"/>
    <cellStyle name="Comma 12 3" xfId="1078" xr:uid="{00000000-0005-0000-0000-00005E040000}"/>
    <cellStyle name="Comma 12 4" xfId="5425" xr:uid="{5518B492-60DA-4655-A45D-7C18F5A54C74}"/>
    <cellStyle name="Comma 12 4 2" xfId="7164" xr:uid="{20689B6D-07D4-40D2-B9F2-DF11CC7D8C0A}"/>
    <cellStyle name="Comma 12 5" xfId="6473" xr:uid="{3D799B79-B642-42DC-AC20-792DF62B1263}"/>
    <cellStyle name="Comma 12 5 2" xfId="25451" xr:uid="{799F70E1-008E-4AED-AF06-E7D8916E2931}"/>
    <cellStyle name="Comma 12 6" xfId="9250" xr:uid="{271EAB71-D2D1-4C10-A183-2E126C0C3A00}"/>
    <cellStyle name="Comma 13" xfId="6963" xr:uid="{24AD5BE8-13E2-4ECF-987F-58227C4B613B}"/>
    <cellStyle name="Comma 13 2" xfId="9761" xr:uid="{D98C8230-A2FF-4C95-8A68-432068AD0E2D}"/>
    <cellStyle name="Comma 13 3" xfId="28704" xr:uid="{99B35148-1699-499E-BB7F-AAA0822FFE32}"/>
    <cellStyle name="Comma 13 4" xfId="15672" xr:uid="{97509A34-8016-4BC5-BFF8-F3E944510286}"/>
    <cellStyle name="Comma 13 5" xfId="30201" xr:uid="{E62D24EF-6188-442D-AF9D-6B04C6620420}"/>
    <cellStyle name="Comma 13 6" xfId="30179" xr:uid="{6FAC4354-5BE3-4306-96A1-52C87882458F}"/>
    <cellStyle name="Comma 14" xfId="11518" xr:uid="{828E8B1B-400D-421A-B17B-EEF3DA2938FD}"/>
    <cellStyle name="Comma 14 2" xfId="18408" xr:uid="{073315FB-6171-4707-A2BF-46143E503948}"/>
    <cellStyle name="Comma 15" xfId="11896" xr:uid="{BDFE051C-4ED2-42CB-A349-CAD41E8C3697}"/>
    <cellStyle name="Comma 15 2" xfId="21201" xr:uid="{DE1016C3-8CF2-4D88-9A23-05E4C6E97EA0}"/>
    <cellStyle name="Comma 16" xfId="13955" xr:uid="{B57A7041-0FEA-42C5-9553-033BF9B8C404}"/>
    <cellStyle name="Comma 2" xfId="321" xr:uid="{00000000-0005-0000-0000-000040010000}"/>
    <cellStyle name="Comma 2 2" xfId="322" xr:uid="{00000000-0005-0000-0000-000041010000}"/>
    <cellStyle name="Comma 2 3" xfId="30128" xr:uid="{979FA8D0-3681-4E70-BF52-9F11837C2D0C}"/>
    <cellStyle name="Comma 2 3 2" xfId="30212" xr:uid="{0C59B5C4-5165-4273-9E76-610FA03BBF3B}"/>
    <cellStyle name="Comma 2 3 3" xfId="30182" xr:uid="{D89309AF-8D20-4F60-82A7-FD767919F50F}"/>
    <cellStyle name="Comma 2 4" xfId="30129" xr:uid="{B153C62F-3C7F-4D6B-BE5B-335BA295B123}"/>
    <cellStyle name="Comma 2 5" xfId="30127" xr:uid="{F258BA92-9F38-4789-BBC6-45D1C79A8EF0}"/>
    <cellStyle name="Comma 3" xfId="323" xr:uid="{00000000-0005-0000-0000-000042010000}"/>
    <cellStyle name="Comma 3 2" xfId="324" xr:uid="{00000000-0005-0000-0000-000043010000}"/>
    <cellStyle name="Comma 3 2 2" xfId="30132" xr:uid="{4CACE96C-2298-423F-8439-F0F6CF0007E2}"/>
    <cellStyle name="Comma 3 2 3" xfId="30131" xr:uid="{52C861CA-BDC9-464E-A548-38B9BFBB440B}"/>
    <cellStyle name="Comma 3 3" xfId="30133" xr:uid="{50DF295A-4DEA-4900-82EF-17E427D9BA0B}"/>
    <cellStyle name="Comma 3 3 2" xfId="30134" xr:uid="{8C303403-D05D-45AE-9A58-0E7F013C782F}"/>
    <cellStyle name="Comma 3 3 3" xfId="30213" xr:uid="{D3D5FF1E-BFAA-44FE-A8C5-A95972565DCA}"/>
    <cellStyle name="Comma 3 3 4" xfId="30183" xr:uid="{260F2AA9-8D95-4450-976D-62122E668764}"/>
    <cellStyle name="Comma 3 4" xfId="30135" xr:uid="{2B4F7F90-3764-4589-B97E-B3FF320E2C46}"/>
    <cellStyle name="Comma 3 5" xfId="30130" xr:uid="{806582F9-2BE5-4A00-9480-4F145C1FF351}"/>
    <cellStyle name="Comma 4" xfId="325" xr:uid="{00000000-0005-0000-0000-000044010000}"/>
    <cellStyle name="Comma 4 2" xfId="326" xr:uid="{00000000-0005-0000-0000-000045010000}"/>
    <cellStyle name="Comma 4 2 2" xfId="1080" xr:uid="{00000000-0005-0000-0000-000060040000}"/>
    <cellStyle name="Comma 4 2 2 2" xfId="26829" xr:uid="{E330CE53-D6A0-4D3C-BA7C-DBB4C17026BF}"/>
    <cellStyle name="Comma 4 2 2 3" xfId="24466" xr:uid="{399D4DDE-F6EA-4417-9126-AA045B665AFC}"/>
    <cellStyle name="Comma 4 2 3" xfId="1081" xr:uid="{00000000-0005-0000-0000-000061040000}"/>
    <cellStyle name="Comma 4 2 4" xfId="1082" xr:uid="{00000000-0005-0000-0000-000062040000}"/>
    <cellStyle name="Comma 4 2 5" xfId="1079" xr:uid="{00000000-0005-0000-0000-00005F040000}"/>
    <cellStyle name="Comma 4 3" xfId="327" xr:uid="{00000000-0005-0000-0000-000046010000}"/>
    <cellStyle name="Comma 4 4" xfId="1083" xr:uid="{00000000-0005-0000-0000-000063040000}"/>
    <cellStyle name="Comma 4 4 10" xfId="29096" xr:uid="{7932FFC8-AB27-4E21-9B34-09EEB6CF3328}"/>
    <cellStyle name="Comma 4 4 11" xfId="15676" xr:uid="{70D82162-2980-4F17-9044-5577ACA441D3}"/>
    <cellStyle name="Comma 4 4 2" xfId="1084" xr:uid="{00000000-0005-0000-0000-000064040000}"/>
    <cellStyle name="Comma 4 4 2 2" xfId="1085" xr:uid="{00000000-0005-0000-0000-000065040000}"/>
    <cellStyle name="Comma 4 4 2 3" xfId="1086" xr:uid="{00000000-0005-0000-0000-000066040000}"/>
    <cellStyle name="Comma 4 4 2 4" xfId="1087" xr:uid="{00000000-0005-0000-0000-000067040000}"/>
    <cellStyle name="Comma 4 4 2 5" xfId="4016" xr:uid="{E05361DA-0A68-47E1-874A-C3E35EA13072}"/>
    <cellStyle name="Comma 4 4 2 5 2" xfId="18413" xr:uid="{DDCA4522-35BA-406C-A1AA-B34D22C9069F}"/>
    <cellStyle name="Comma 4 4 2 6" xfId="11901" xr:uid="{BDC56EE0-636B-4070-9831-F1A2DED45022}"/>
    <cellStyle name="Comma 4 4 2 6 2" xfId="21206" xr:uid="{4AC4CC16-638A-4A6C-A3AB-2FB708F68CFD}"/>
    <cellStyle name="Comma 4 4 2 7" xfId="24934" xr:uid="{E554D773-0559-4F26-A943-664D9CB61F78}"/>
    <cellStyle name="Comma 4 4 2 8" xfId="15677" xr:uid="{17600689-F399-4F90-BA16-6D68BF8CB590}"/>
    <cellStyle name="Comma 4 4 3" xfId="1088" xr:uid="{00000000-0005-0000-0000-000068040000}"/>
    <cellStyle name="Comma 4 4 4" xfId="1089" xr:uid="{00000000-0005-0000-0000-000069040000}"/>
    <cellStyle name="Comma 4 4 5" xfId="1090" xr:uid="{00000000-0005-0000-0000-00006A040000}"/>
    <cellStyle name="Comma 4 4 6" xfId="4015" xr:uid="{039B9DAD-625C-4683-963F-D3591B5618F2}"/>
    <cellStyle name="Comma 4 4 6 2" xfId="18412" xr:uid="{4965161E-833A-4626-9C34-7729D5749936}"/>
    <cellStyle name="Comma 4 4 7" xfId="11900" xr:uid="{03FA2BB7-576B-475E-9A36-F841F051B23B}"/>
    <cellStyle name="Comma 4 4 7 2" xfId="21205" xr:uid="{AC2C7888-BB15-4952-94EC-98FA7A0A1D87}"/>
    <cellStyle name="Comma 4 4 8" xfId="26579" xr:uid="{4E4EE1D0-6602-4A4C-8CCF-739C81A35BB8}"/>
    <cellStyle name="Comma 4 4 9" xfId="24674" xr:uid="{212A8BAF-375E-43AC-A905-D6BBA571B866}"/>
    <cellStyle name="Comma 4 5" xfId="1091" xr:uid="{00000000-0005-0000-0000-00006B040000}"/>
    <cellStyle name="Comma 4 5 2" xfId="1092" xr:uid="{00000000-0005-0000-0000-00006C040000}"/>
    <cellStyle name="Comma 4 5 3" xfId="1093" xr:uid="{00000000-0005-0000-0000-00006D040000}"/>
    <cellStyle name="Comma 4 5 4" xfId="1094" xr:uid="{00000000-0005-0000-0000-00006E040000}"/>
    <cellStyle name="Comma 4 5 5" xfId="4017" xr:uid="{B02E5170-9619-44F6-A4C9-4E3055BAF7BE}"/>
    <cellStyle name="Comma 4 5 5 2" xfId="18414" xr:uid="{265642F5-D457-4D88-BC7D-367594005FA9}"/>
    <cellStyle name="Comma 4 5 6" xfId="11902" xr:uid="{A5CD6EB5-CAA5-4F11-BBD8-3672C9F02BB8}"/>
    <cellStyle name="Comma 4 5 6 2" xfId="21207" xr:uid="{0C53F61D-6292-417D-B556-5446C1B5674B}"/>
    <cellStyle name="Comma 4 5 7" xfId="26595" xr:uid="{6B01366A-350C-403D-81A4-8F498369BDF0}"/>
    <cellStyle name="Comma 4 5 8" xfId="15678" xr:uid="{F4DAC30D-AF36-43BE-B6CA-5C99653450B7}"/>
    <cellStyle name="Comma 4 6" xfId="1095" xr:uid="{00000000-0005-0000-0000-00006F040000}"/>
    <cellStyle name="Comma 4 7" xfId="30136" xr:uid="{19AFD72D-2DE1-4DCF-954F-BDB36BA13092}"/>
    <cellStyle name="Comma 5" xfId="328" xr:uid="{00000000-0005-0000-0000-000047010000}"/>
    <cellStyle name="Comma 5 10" xfId="329" xr:uid="{00000000-0005-0000-0000-000048010000}"/>
    <cellStyle name="Comma 5 10 10" xfId="14072" xr:uid="{D8801539-4D20-4A7C-AF9E-4397D3AE19CB}"/>
    <cellStyle name="Comma 5 10 2" xfId="1097" xr:uid="{00000000-0005-0000-0000-000071040000}"/>
    <cellStyle name="Comma 5 10 2 2" xfId="1098" xr:uid="{00000000-0005-0000-0000-000072040000}"/>
    <cellStyle name="Comma 5 10 2 2 2" xfId="4260" xr:uid="{993200BD-D016-444C-B271-FD055018D425}"/>
    <cellStyle name="Comma 5 10 2 2 2 2" xfId="7168" xr:uid="{A8056B9C-AD2A-4F4D-BE5A-FEA2BD4069EB}"/>
    <cellStyle name="Comma 5 10 2 2 2 2 2" xfId="19872" xr:uid="{F416BBFB-0C97-4ADA-AB4A-CF1C4E845A2B}"/>
    <cellStyle name="Comma 5 10 2 2 3" xfId="12888" xr:uid="{477DDB41-F83D-4640-AB32-8FC258CE9670}"/>
    <cellStyle name="Comma 5 10 2 2 3 2" xfId="22701" xr:uid="{9348A24D-1468-4EEF-BA9E-A397AD9B1FA3}"/>
    <cellStyle name="Comma 5 10 2 2 4" xfId="24381" xr:uid="{09342595-9D7E-4CD2-95E4-01808CE33A0C}"/>
    <cellStyle name="Comma 5 10 2 2 5" xfId="28935" xr:uid="{E4869816-5E30-4E3E-960B-EA7796BE9BDB}"/>
    <cellStyle name="Comma 5 10 2 2 6" xfId="17089" xr:uid="{74798C69-AE21-413E-B842-18E9A1B83732}"/>
    <cellStyle name="Comma 5 10 2 3" xfId="1099" xr:uid="{00000000-0005-0000-0000-000073040000}"/>
    <cellStyle name="Comma 5 10 2 3 2" xfId="27951" xr:uid="{390935AC-05C3-48BE-AAD0-5BAA6A93DCF8}"/>
    <cellStyle name="Comma 5 10 2 3 3" xfId="27246" xr:uid="{323D5352-216C-4507-8230-285B5F871613}"/>
    <cellStyle name="Comma 5 10 2 4" xfId="7167" xr:uid="{0F61E2D5-D632-4643-993E-D952DC95880E}"/>
    <cellStyle name="Comma 5 10 2 5" xfId="6475" xr:uid="{FB956894-72BD-400E-8B6D-9495C201854E}"/>
    <cellStyle name="Comma 5 10 2 5 2" xfId="26857" xr:uid="{C12E682E-E2F4-4842-8F25-C3BDB5BBDE31}"/>
    <cellStyle name="Comma 5 10 2 6" xfId="9252" xr:uid="{5BE438CE-214E-4BBA-90B1-0F60F36A379D}"/>
    <cellStyle name="Comma 5 10 2 7" xfId="15053" xr:uid="{32B7FE36-BC08-4B22-A4A8-C1810EAB375D}"/>
    <cellStyle name="Comma 5 10 3" xfId="1100" xr:uid="{00000000-0005-0000-0000-000074040000}"/>
    <cellStyle name="Comma 5 10 3 2" xfId="1101" xr:uid="{00000000-0005-0000-0000-000075040000}"/>
    <cellStyle name="Comma 5 10 3 2 2" xfId="4196" xr:uid="{32B77583-20C6-4578-AEAA-C83EA33FC15E}"/>
    <cellStyle name="Comma 5 10 3 2 2 2" xfId="7170" xr:uid="{45AD71B2-EF3D-49B7-89CD-72A289AA30C3}"/>
    <cellStyle name="Comma 5 10 3 2 2 2 2" xfId="19569" xr:uid="{876529DE-F52A-4CDC-A7F6-2500468540BA}"/>
    <cellStyle name="Comma 5 10 3 2 3" xfId="12679" xr:uid="{F785E965-CCAC-4514-A865-23BDF918CD1F}"/>
    <cellStyle name="Comma 5 10 3 2 3 2" xfId="22398" xr:uid="{81161379-00CF-44A0-9A4A-EB30373D9818}"/>
    <cellStyle name="Comma 5 10 3 2 4" xfId="16830" xr:uid="{1CB671D3-2A57-4549-A93F-CD9A31DB38D8}"/>
    <cellStyle name="Comma 5 10 3 3" xfId="1102" xr:uid="{00000000-0005-0000-0000-000076040000}"/>
    <cellStyle name="Comma 5 10 3 4" xfId="7169" xr:uid="{70DAEF8F-32E2-4FC0-AE09-A689748882E0}"/>
    <cellStyle name="Comma 5 10 3 5" xfId="6804" xr:uid="{532D7267-32D5-42D4-92FF-16CCB612E018}"/>
    <cellStyle name="Comma 5 10 3 6" xfId="9600" xr:uid="{5154C05D-2944-412A-BD0D-391AC672C845}"/>
    <cellStyle name="Comma 5 10 4" xfId="1103" xr:uid="{00000000-0005-0000-0000-000077040000}"/>
    <cellStyle name="Comma 5 10 4 2" xfId="1104" xr:uid="{00000000-0005-0000-0000-000078040000}"/>
    <cellStyle name="Comma 5 10 4 2 2" xfId="4111" xr:uid="{10384958-F07B-40F3-8ACC-680C0C612DC3}"/>
    <cellStyle name="Comma 5 10 4 2 2 2" xfId="19203" xr:uid="{B3068903-854B-4A39-8699-F86B36E11959}"/>
    <cellStyle name="Comma 5 10 4 2 3" xfId="12368" xr:uid="{C845FD1D-3371-4B69-A49D-B4B81BE52DC9}"/>
    <cellStyle name="Comma 5 10 4 2 3 2" xfId="22008" xr:uid="{7DE3F41A-71FB-4D0C-B160-41F50B143D8F}"/>
    <cellStyle name="Comma 5 10 4 2 4" xfId="28989" xr:uid="{73129A16-8149-45D9-9F3A-44AA46AE7E79}"/>
    <cellStyle name="Comma 5 10 4 2 5" xfId="28992" xr:uid="{A284AECB-1DE2-43F8-9AA9-5FBE8376DCAA}"/>
    <cellStyle name="Comma 5 10 4 2 6" xfId="16452" xr:uid="{B9AFDD39-392A-4894-A19B-1A08A9B02C2C}"/>
    <cellStyle name="Comma 5 10 4 3" xfId="1105" xr:uid="{00000000-0005-0000-0000-000079040000}"/>
    <cellStyle name="Comma 5 10 4 4" xfId="7171" xr:uid="{2BFBE41F-18C4-4510-B659-04B33AC2EFD9}"/>
    <cellStyle name="Comma 5 10 5" xfId="1096" xr:uid="{00000000-0005-0000-0000-000070040000}"/>
    <cellStyle name="Comma 5 10 5 2" xfId="4449" xr:uid="{FF621E48-B7DF-4197-BEB0-C528EF5186D9}"/>
    <cellStyle name="Comma 5 10 5 2 2" xfId="7166" xr:uid="{13E0FF43-E579-46BB-8007-E35D392BD060}"/>
    <cellStyle name="Comma 5 10 5 2 2 2" xfId="29567" xr:uid="{9EF98E98-7B79-4ACC-BCB7-1DA5908D52C0}"/>
    <cellStyle name="Comma 5 10 5 2 3" xfId="27066" xr:uid="{AF0A9EE3-EE37-469B-A746-4649C7CD81B0}"/>
    <cellStyle name="Comma 5 10 5 2 4" xfId="20472" xr:uid="{2916FC7C-D84A-494C-9810-28EB17CB33E3}"/>
    <cellStyle name="Comma 5 10 5 3" xfId="13448" xr:uid="{D087483C-5700-4216-83AC-B94D5FC8DA4D}"/>
    <cellStyle name="Comma 5 10 5 3 2" xfId="23301" xr:uid="{F4A0448F-44C6-4836-ABA3-33F951BDC053}"/>
    <cellStyle name="Comma 5 10 5 4" xfId="26399" xr:uid="{E7F3A070-B310-4641-B8E4-B669D2FFE4F6}"/>
    <cellStyle name="Comma 5 10 5 5" xfId="17679" xr:uid="{CE9E2F46-E730-487D-ABE4-E182BFA95AA3}"/>
    <cellStyle name="Comma 5 10 6" xfId="6965" xr:uid="{C6CDDFA3-2039-43B8-8DD8-B3684BB22BCD}"/>
    <cellStyle name="Comma 5 10 6 2" xfId="9763" xr:uid="{65664A3E-5E89-4C00-AD13-E20C94A5D708}"/>
    <cellStyle name="Comma 5 10 6 3" xfId="27484" xr:uid="{EB741EEE-38BD-479F-BDAB-0A3721458224}"/>
    <cellStyle name="Comma 5 10 6 4" xfId="15680" xr:uid="{0427D468-78C8-4D1C-9AC7-F144E42F2861}"/>
    <cellStyle name="Comma 5 10 7" xfId="5992" xr:uid="{26733326-ADA6-43B3-8CD1-7559A44AD88B}"/>
    <cellStyle name="Comma 5 10 7 2" xfId="28746" xr:uid="{BFDD4037-818A-4231-B3C6-41C0C73FA3CA}"/>
    <cellStyle name="Comma 5 10 7 3" xfId="28183" xr:uid="{D85E120A-5F31-4EFD-98B1-722615E52C32}"/>
    <cellStyle name="Comma 5 10 7 4" xfId="18416" xr:uid="{00C11AA3-D3C3-4B15-8696-47ABD07B5C01}"/>
    <cellStyle name="Comma 5 10 8" xfId="8766" xr:uid="{C9650F29-9B94-4D18-B214-A37EB68529C7}"/>
    <cellStyle name="Comma 5 10 8 2" xfId="21209" xr:uid="{5466B1A7-D7A5-4265-BA24-9BFE5737E80D}"/>
    <cellStyle name="Comma 5 10 9" xfId="25121" xr:uid="{EBE74FFA-0FA5-4C5A-87FE-ECB4D7C5B98B}"/>
    <cellStyle name="Comma 5 11" xfId="330" xr:uid="{00000000-0005-0000-0000-000049010000}"/>
    <cellStyle name="Comma 5 11 10" xfId="14230" xr:uid="{70291892-2F8D-4D22-AD45-984038EA42E9}"/>
    <cellStyle name="Comma 5 11 2" xfId="1107" xr:uid="{00000000-0005-0000-0000-00007B040000}"/>
    <cellStyle name="Comma 5 11 2 2" xfId="1108" xr:uid="{00000000-0005-0000-0000-00007C040000}"/>
    <cellStyle name="Comma 5 11 2 2 2" xfId="4261" xr:uid="{E70DB3E0-845D-4F66-AAAF-28BB23E9DE4C}"/>
    <cellStyle name="Comma 5 11 2 2 2 2" xfId="7173" xr:uid="{7B3558E6-E5D3-46B5-829F-9917513E604D}"/>
    <cellStyle name="Comma 5 11 2 2 2 2 2" xfId="19873" xr:uid="{8C5A52BE-C04D-4F0F-9E33-0C0D6FC0105C}"/>
    <cellStyle name="Comma 5 11 2 2 3" xfId="12889" xr:uid="{AC58AEC1-AB85-4FD1-BD09-33B85BD50E2B}"/>
    <cellStyle name="Comma 5 11 2 2 3 2" xfId="22702" xr:uid="{C9BE3091-7A81-4452-A4B3-A3CFC640A41F}"/>
    <cellStyle name="Comma 5 11 2 2 4" xfId="27839" xr:uid="{1FAA5F03-F9E7-4C66-8878-F1A9C7D3897D}"/>
    <cellStyle name="Comma 5 11 2 2 5" xfId="27998" xr:uid="{EA14D7CD-C832-48FE-A266-B94ACC7769B3}"/>
    <cellStyle name="Comma 5 11 2 2 6" xfId="17090" xr:uid="{8B47628C-7C1D-467C-BEF3-49281FF9E3F9}"/>
    <cellStyle name="Comma 5 11 2 3" xfId="1109" xr:uid="{00000000-0005-0000-0000-00007D040000}"/>
    <cellStyle name="Comma 5 11 2 4" xfId="7172" xr:uid="{53B0FF34-C586-4F6F-BAD1-A86AA41D8ABD}"/>
    <cellStyle name="Comma 5 11 2 5" xfId="6476" xr:uid="{64C0AAB0-BD01-41CD-96B6-FFB93BF6DDA3}"/>
    <cellStyle name="Comma 5 11 2 6" xfId="9253" xr:uid="{8B4BA78A-5BB1-4752-9C9F-8D301B36ABCA}"/>
    <cellStyle name="Comma 5 11 3" xfId="1110" xr:uid="{00000000-0005-0000-0000-00007E040000}"/>
    <cellStyle name="Comma 5 11 3 2" xfId="5380" xr:uid="{3B65A2A1-4023-4FDC-9E9B-760803C06CE9}"/>
    <cellStyle name="Comma 5 11 3 2 2" xfId="7174" xr:uid="{CF4D5762-C42C-4298-A734-356497D2CDC8}"/>
    <cellStyle name="Comma 5 11 3 3" xfId="26206" xr:uid="{FD7C3A62-3A44-4FC8-8EB5-752B12C5BC78}"/>
    <cellStyle name="Comma 5 11 4" xfId="1111" xr:uid="{00000000-0005-0000-0000-00007F040000}"/>
    <cellStyle name="Comma 5 11 4 2" xfId="5461" xr:uid="{DD555173-87E3-4CCB-B09E-8100E3781289}"/>
    <cellStyle name="Comma 5 11 4 2 2" xfId="7175" xr:uid="{78ACFF52-C495-4E3D-B816-6FD3D8DC3A92}"/>
    <cellStyle name="Comma 5 11 4 3" xfId="26839" xr:uid="{615207EE-47CB-453C-AACC-EF4A624AAC60}"/>
    <cellStyle name="Comma 5 11 5" xfId="1106" xr:uid="{00000000-0005-0000-0000-00007A040000}"/>
    <cellStyle name="Comma 5 11 5 2" xfId="4704" xr:uid="{643B55CE-E7F0-415A-A0F1-540E0A5FD039}"/>
    <cellStyle name="Comma 5 11 5 2 2" xfId="20671" xr:uid="{DE803085-050A-4B3E-A3AD-C80B0F8B2A3A}"/>
    <cellStyle name="Comma 5 11 5 3" xfId="13599" xr:uid="{18B311A8-F551-4E3D-B861-3DE9098285AA}"/>
    <cellStyle name="Comma 5 11 5 3 2" xfId="23500" xr:uid="{840B6C44-B656-4E24-8EA7-7CCBEC2787E4}"/>
    <cellStyle name="Comma 5 11 5 4" xfId="27823" xr:uid="{1DCB1AF8-39B8-45A5-A6D6-FCFEA521FADD}"/>
    <cellStyle name="Comma 5 11 5 5" xfId="27064" xr:uid="{63C3ED10-E852-4327-8CF0-523C88B95D28}"/>
    <cellStyle name="Comma 5 11 5 6" xfId="17878" xr:uid="{009771F1-4AFE-4948-A687-65B7FB8CA3F7}"/>
    <cellStyle name="Comma 5 11 6" xfId="6966" xr:uid="{7EFF6EEC-0432-45B9-A236-BFB76E7E2129}"/>
    <cellStyle name="Comma 5 11 6 2" xfId="9764" xr:uid="{3906B6DC-4610-4E91-ADF0-B2A8560DADEC}"/>
    <cellStyle name="Comma 5 11 6 3" xfId="28241" xr:uid="{F14933CB-3CA6-468A-B30F-3FB4EA020FC6}"/>
    <cellStyle name="Comma 5 11 6 4" xfId="15681" xr:uid="{B1FD63C3-9CCC-443E-8264-1C073B7B6CA2}"/>
    <cellStyle name="Comma 5 11 7" xfId="5993" xr:uid="{2629AE5F-042F-4541-BA24-C2DED6DC420C}"/>
    <cellStyle name="Comma 5 11 7 2" xfId="18417" xr:uid="{F3D6FDEA-773F-4B61-8DFC-A888FD704C0A}"/>
    <cellStyle name="Comma 5 11 8" xfId="8767" xr:uid="{34C11E0D-2D6C-472C-AA51-BA3C4259E1BA}"/>
    <cellStyle name="Comma 5 11 8 2" xfId="21210" xr:uid="{A5996BE5-DF07-420F-96FE-6D1B120BD669}"/>
    <cellStyle name="Comma 5 11 9" xfId="26419" xr:uid="{7ADBD2F4-7868-4BF2-908E-B6EAA15DB2BB}"/>
    <cellStyle name="Comma 5 12" xfId="1112" xr:uid="{00000000-0005-0000-0000-000080040000}"/>
    <cellStyle name="Comma 5 12 2" xfId="1113" xr:uid="{00000000-0005-0000-0000-000081040000}"/>
    <cellStyle name="Comma 5 12 2 2" xfId="5460" xr:uid="{4575047A-75D4-423C-BA6C-1C5E06DD4AAA}"/>
    <cellStyle name="Comma 5 12 2 2 2" xfId="7177" xr:uid="{A7872680-CD8A-4CE1-BB1C-BBBEED6B1E2F}"/>
    <cellStyle name="Comma 5 12 2 3" xfId="26486" xr:uid="{C230BEDA-9095-4B9A-8027-451371CC9BC1}"/>
    <cellStyle name="Comma 5 12 3" xfId="1114" xr:uid="{00000000-0005-0000-0000-000082040000}"/>
    <cellStyle name="Comma 5 12 3 2" xfId="24590" xr:uid="{CBB2537F-9BF2-4449-97C3-1DA58D77CF88}"/>
    <cellStyle name="Comma 5 12 3 3" xfId="25587" xr:uid="{EFC7DAA3-AF16-4DDD-BAB9-AC669040890F}"/>
    <cellStyle name="Comma 5 12 4" xfId="1115" xr:uid="{00000000-0005-0000-0000-000083040000}"/>
    <cellStyle name="Comma 5 12 5" xfId="4018" xr:uid="{F8D0A760-FFB0-43D6-8F55-4887E97C34B2}"/>
    <cellStyle name="Comma 5 12 5 2" xfId="7176" xr:uid="{EE6E1414-5D1B-4C21-AA16-4B80BC04DE90}"/>
    <cellStyle name="Comma 5 12 5 2 2" xfId="15682" xr:uid="{A64E7D5D-D893-4C57-82F1-0D5289400C67}"/>
    <cellStyle name="Comma 5 12 6" xfId="5991" xr:uid="{28218C37-B2DF-4253-9C1C-AA0DEC63C59C}"/>
    <cellStyle name="Comma 5 12 6 2" xfId="18418" xr:uid="{E138A7CB-25B1-4FA3-A16A-B36211E2D2E2}"/>
    <cellStyle name="Comma 5 12 7" xfId="8765" xr:uid="{D6DF1A1A-5A29-4101-AE3D-B1552BAF535E}"/>
    <cellStyle name="Comma 5 12 7 2" xfId="21211" xr:uid="{69503BF7-4F88-4476-94A3-69BE80134D5C}"/>
    <cellStyle name="Comma 5 12 8" xfId="25963" xr:uid="{BFEA9072-A38E-4353-A1D5-16AADF78C743}"/>
    <cellStyle name="Comma 5 12 9" xfId="14920" xr:uid="{83E8F92C-A73D-4D04-A26D-A10051B7FD31}"/>
    <cellStyle name="Comma 5 13" xfId="1116" xr:uid="{00000000-0005-0000-0000-000084040000}"/>
    <cellStyle name="Comma 5 13 2" xfId="1117" xr:uid="{00000000-0005-0000-0000-000085040000}"/>
    <cellStyle name="Comma 5 13 2 2" xfId="4143" xr:uid="{AA3F871E-6C8C-49F3-8B28-52F18AA8A7CD}"/>
    <cellStyle name="Comma 5 13 2 2 2" xfId="7179" xr:uid="{2CBB067B-EE72-40D3-986B-B0AB696C5302}"/>
    <cellStyle name="Comma 5 13 2 2 2 2" xfId="19336" xr:uid="{542FBA5A-6D55-4833-83D1-B91B36863785}"/>
    <cellStyle name="Comma 5 13 2 3" xfId="12456" xr:uid="{42D019D6-7D0C-43CE-B383-301FDE1BA841}"/>
    <cellStyle name="Comma 5 13 2 3 2" xfId="22164" xr:uid="{65337B84-A083-4206-9A23-A74F25A4E4C2}"/>
    <cellStyle name="Comma 5 13 2 4" xfId="28546" xr:uid="{F8BD65F2-F106-4A4C-A7D0-C7BE7A8F60FE}"/>
    <cellStyle name="Comma 5 13 2 5" xfId="27557" xr:uid="{3403BEE8-99F2-47E2-81BA-304477B1E108}"/>
    <cellStyle name="Comma 5 13 2 6" xfId="16607" xr:uid="{806FE65C-0013-4602-ACAD-CBD706E5A0AF}"/>
    <cellStyle name="Comma 5 13 3" xfId="1118" xr:uid="{00000000-0005-0000-0000-000086040000}"/>
    <cellStyle name="Comma 5 13 4" xfId="7178" xr:uid="{4379B228-6F11-435C-8266-8C471DEEB5D4}"/>
    <cellStyle name="Comma 5 13 5" xfId="6474" xr:uid="{C5A573D5-B95E-4AE6-8FDE-781398B08F4C}"/>
    <cellStyle name="Comma 5 13 6" xfId="9251" xr:uid="{5E2C5A6F-DE88-4A54-A36D-6B1616F59B62}"/>
    <cellStyle name="Comma 5 14" xfId="1119" xr:uid="{00000000-0005-0000-0000-000087040000}"/>
    <cellStyle name="Comma 5 14 2" xfId="4087" xr:uid="{0A28F597-6FEB-424E-963F-FC120EA75D98}"/>
    <cellStyle name="Comma 5 14 2 2" xfId="7180" xr:uid="{57A86CB2-9D17-4A1B-A2D9-C4C622B92BDC}"/>
    <cellStyle name="Comma 5 14 2 2 2" xfId="28452" xr:uid="{2B68C68F-40C3-464A-8EC2-806ACC2F1678}"/>
    <cellStyle name="Comma 5 14 2 3" xfId="28951" xr:uid="{7CDE4ACF-A961-4E0C-92B4-B0757C33C353}"/>
    <cellStyle name="Comma 5 14 2 4" xfId="19097" xr:uid="{5AE67602-2460-4E3B-9765-D04EF1C6950A}"/>
    <cellStyle name="Comma 5 14 3" xfId="6788" xr:uid="{16B7BAA1-C90A-4D6B-B29E-CE2265BE155E}"/>
    <cellStyle name="Comma 5 14 3 2" xfId="21893" xr:uid="{87343580-62BE-4F91-8221-CC1FFE515C46}"/>
    <cellStyle name="Comma 5 14 4" xfId="9584" xr:uid="{D28B3673-A63D-452F-AD25-F899B81FAD4F}"/>
    <cellStyle name="Comma 5 14 5" xfId="16337" xr:uid="{43C3445F-851C-40DA-A802-D3BE8CFB7DDD}"/>
    <cellStyle name="Comma 5 15" xfId="4375" xr:uid="{5DC51E44-BF03-4C8E-A76F-073F9260BAF4}"/>
    <cellStyle name="Comma 5 15 2" xfId="6964" xr:uid="{3E6195E4-BAD8-49BB-A029-84F21B7F365B}"/>
    <cellStyle name="Comma 5 15 2 2" xfId="20399" xr:uid="{AC0E6D04-0AAE-43D9-BA36-0A6B7D3D81BE}"/>
    <cellStyle name="Comma 5 15 3" xfId="9762" xr:uid="{A1C28430-0B34-423B-B937-B7A37F41E8EE}"/>
    <cellStyle name="Comma 5 15 3 2" xfId="23228" xr:uid="{C6D00CDC-E70C-4BD1-BAD4-459A151E91C9}"/>
    <cellStyle name="Comma 5 15 4" xfId="24904" xr:uid="{BAF191BA-4FF6-4C39-9042-3B5A8EBBEAD0}"/>
    <cellStyle name="Comma 5 15 5" xfId="28259" xr:uid="{8BC70AF9-B2EE-4DF4-8296-D17197C76B17}"/>
    <cellStyle name="Comma 5 15 6" xfId="17606" xr:uid="{3F0A04D9-DD88-4FB8-98AC-106B3D38231F}"/>
    <cellStyle name="Comma 5 16" xfId="5445" xr:uid="{BD481E24-C26A-4BB0-A5DC-F85A231D7A3F}"/>
    <cellStyle name="Comma 5 16 2" xfId="15679" xr:uid="{19C43045-1AA2-457C-9EC2-2F0E5637DE1B}"/>
    <cellStyle name="Comma 5 17" xfId="5902" xr:uid="{A666428C-9AE8-4D2C-9E64-E4C714F17DA5}"/>
    <cellStyle name="Comma 5 17 2" xfId="18415" xr:uid="{82A4B141-0FB4-4785-83E2-425B1583BD0C}"/>
    <cellStyle name="Comma 5 18" xfId="8642" xr:uid="{B8FCC101-3155-4E58-A8A9-7ECC5C20BD08}"/>
    <cellStyle name="Comma 5 18 2" xfId="21208" xr:uid="{E4205DF3-371F-4668-A031-2D59E4053195}"/>
    <cellStyle name="Comma 5 19" xfId="25830" xr:uid="{19DE09D2-BD6C-4FFC-BB81-991EAAF4BA46}"/>
    <cellStyle name="Comma 5 2" xfId="331" xr:uid="{00000000-0005-0000-0000-00004A010000}"/>
    <cellStyle name="Comma 5 2 10" xfId="5912" xr:uid="{7FF51F96-1A10-48F3-BA34-2DCA92C9341C}"/>
    <cellStyle name="Comma 5 2 11" xfId="8652" xr:uid="{9D956B06-00C9-4BCE-A54C-D37EBC3C7AA1}"/>
    <cellStyle name="Comma 5 2 2" xfId="332" xr:uid="{00000000-0005-0000-0000-00004B010000}"/>
    <cellStyle name="Comma 5 2 2 2" xfId="1121" xr:uid="{00000000-0005-0000-0000-000089040000}"/>
    <cellStyle name="Comma 5 2 2 2 2" xfId="5562" xr:uid="{615B174B-AA47-4B6A-80D8-F4D2294A32F5}"/>
    <cellStyle name="Comma 5 2 2 2 2 2" xfId="7182" xr:uid="{35E3395A-2493-4793-B366-36AADF7FBE27}"/>
    <cellStyle name="Comma 5 2 2 2 3" xfId="5426" xr:uid="{F95D21F1-8C10-499D-8E71-978629F78B39}"/>
    <cellStyle name="Comma 5 2 2 2 4" xfId="9254" xr:uid="{626E5BA9-4DAC-4BAC-BDCE-80D82EBD4728}"/>
    <cellStyle name="Comma 5 2 2 3" xfId="1122" xr:uid="{00000000-0005-0000-0000-00008A040000}"/>
    <cellStyle name="Comma 5 2 2 3 2" xfId="5863" xr:uid="{BDD7CF88-6143-41FA-80D6-D07D0CA40050}"/>
    <cellStyle name="Comma 5 2 2 3 2 2" xfId="7183" xr:uid="{F5457CD9-ED90-4959-B0FF-096E477DDD07}"/>
    <cellStyle name="Comma 5 2 2 3 3" xfId="5443" xr:uid="{F7391578-54EC-4870-8EB9-A291AD68CE26}"/>
    <cellStyle name="Comma 5 2 2 3 4" xfId="9758" xr:uid="{420EBA13-22A4-4FDD-BF58-FFBAA0E11470}"/>
    <cellStyle name="Comma 5 2 2 4" xfId="1123" xr:uid="{00000000-0005-0000-0000-00008B040000}"/>
    <cellStyle name="Comma 5 2 2 4 2" xfId="5382" xr:uid="{CCC78CC9-C293-47E1-99B9-97B258AE09A8}"/>
    <cellStyle name="Comma 5 2 2 4 2 2" xfId="7184" xr:uid="{2DE6394F-7CF7-4630-BEF5-94F8653C81D5}"/>
    <cellStyle name="Comma 5 2 2 5" xfId="1120" xr:uid="{00000000-0005-0000-0000-000088040000}"/>
    <cellStyle name="Comma 5 2 2 5 2" xfId="5462" xr:uid="{A7DA3CC4-7316-4170-BCD2-56C888382099}"/>
    <cellStyle name="Comma 5 2 2 5 2 2" xfId="7181" xr:uid="{D32122C7-B061-4DCE-89ED-24732A5143B4}"/>
    <cellStyle name="Comma 5 2 2 6" xfId="6967" xr:uid="{FE82C551-CDCF-4843-A2DF-D18D5C422292}"/>
    <cellStyle name="Comma 5 2 2 6 2" xfId="9765" xr:uid="{5513C4BB-CDE5-4D09-A0DE-0719041E828D}"/>
    <cellStyle name="Comma 5 2 2 7" xfId="5994" xr:uid="{32692A6D-10A9-4977-B1D8-D6730044046D}"/>
    <cellStyle name="Comma 5 2 2 8" xfId="8768" xr:uid="{72711A23-0D76-4276-A09F-260B6F247AE5}"/>
    <cellStyle name="Comma 5 2 2 9" xfId="30138" xr:uid="{918149FB-1B80-4B6B-BA9B-864E187DA17B}"/>
    <cellStyle name="Comma 5 2 3" xfId="333" xr:uid="{00000000-0005-0000-0000-00004C010000}"/>
    <cellStyle name="Comma 5 2 3 2" xfId="30139" xr:uid="{A81CB286-E8B5-4103-9B4D-3EE76BD48C66}"/>
    <cellStyle name="Comma 5 2 4" xfId="334" xr:uid="{00000000-0005-0000-0000-00004D010000}"/>
    <cellStyle name="Comma 5 2 4 2" xfId="1124" xr:uid="{00000000-0005-0000-0000-00008C040000}"/>
    <cellStyle name="Comma 5 2 4 2 2" xfId="5563" xr:uid="{2DF452EA-36AE-4322-8953-1E4574C93E8B}"/>
    <cellStyle name="Comma 5 2 4 2 2 2" xfId="7185" xr:uid="{4905EA35-6D7E-41C2-B448-28967BE1A817}"/>
    <cellStyle name="Comma 5 2 4 2 3" xfId="5427" xr:uid="{DE9EC346-1A09-4B73-AC00-7A300EE6049F}"/>
    <cellStyle name="Comma 5 2 4 2 4" xfId="9255" xr:uid="{A8F0CA20-9CDF-445F-9513-FDD6D0DFB470}"/>
    <cellStyle name="Comma 5 2 4 3" xfId="5383" xr:uid="{DFCEA0FB-7753-4220-9973-AEAE101039CA}"/>
    <cellStyle name="Comma 5 2 4 3 2" xfId="6968" xr:uid="{258540B1-05D8-43F7-BDFE-4406033F6E60}"/>
    <cellStyle name="Comma 5 2 4 3 3" xfId="9766" xr:uid="{E64BFC47-0566-43FF-BE00-A8553C5225EA}"/>
    <cellStyle name="Comma 5 2 4 4" xfId="5463" xr:uid="{8A7207C6-8F9D-41D9-93C7-2F9FBDD44E1F}"/>
    <cellStyle name="Comma 5 2 4 5" xfId="5995" xr:uid="{C2D9B061-535E-4CEF-BC7E-1B101F5131F3}"/>
    <cellStyle name="Comma 5 2 4 6" xfId="8769" xr:uid="{7044DB82-7B97-44EC-B72D-A3406C346869}"/>
    <cellStyle name="Comma 5 2 4 7" xfId="30137" xr:uid="{02E80A32-6CBE-4E99-8B33-D93BCD5928F4}"/>
    <cellStyle name="Comma 5 2 5" xfId="335" xr:uid="{00000000-0005-0000-0000-00004E010000}"/>
    <cellStyle name="Comma 5 2 5 2" xfId="1125" xr:uid="{00000000-0005-0000-0000-00008D040000}"/>
    <cellStyle name="Comma 5 2 5 2 2" xfId="5564" xr:uid="{4250BD20-2F43-42F9-8E23-B1ECA4AEE41F}"/>
    <cellStyle name="Comma 5 2 5 2 2 2" xfId="7186" xr:uid="{A06010DE-CC7C-419F-83E8-77B05C40B0A0}"/>
    <cellStyle name="Comma 5 2 5 2 3" xfId="5428" xr:uid="{D6508C01-DF86-48AF-A14F-6B988705EDB5}"/>
    <cellStyle name="Comma 5 2 5 2 4" xfId="9256" xr:uid="{9B67CAB5-7A52-44E3-BF1D-CED3F3DF5984}"/>
    <cellStyle name="Comma 5 2 5 3" xfId="5464" xr:uid="{5788A9DA-C957-40D0-82E7-1DE5CCA6480F}"/>
    <cellStyle name="Comma 5 2 5 3 2" xfId="6969" xr:uid="{82348B9A-EFE2-4C18-A828-C85C5267E707}"/>
    <cellStyle name="Comma 5 2 5 3 3" xfId="9767" xr:uid="{8B825D80-885B-47B6-AF10-FB7F06D85A00}"/>
    <cellStyle name="Comma 5 2 5 4" xfId="5996" xr:uid="{0C85E004-BA14-49BF-8C45-18E38C805703}"/>
    <cellStyle name="Comma 5 2 5 5" xfId="8770" xr:uid="{40F1994C-EFEF-4B97-97E3-005F5E0AA589}"/>
    <cellStyle name="Comma 5 2 6" xfId="5381" xr:uid="{1A00433D-186F-4230-88EC-30E01FB25B5E}"/>
    <cellStyle name="Comma 5 2 7" xfId="5439" xr:uid="{E95E1215-9D9F-43C1-AA34-02BF8D3104A3}"/>
    <cellStyle name="Comma 5 2 7 2" xfId="5726" xr:uid="{15830D48-6816-45DD-98A5-A58FDA7FD90C}"/>
    <cellStyle name="Comma 5 2 7 3" xfId="6795" xr:uid="{06D6A809-716B-4B2F-B16A-18AA5D50D6AB}"/>
    <cellStyle name="Comma 5 2 7 4" xfId="9591" xr:uid="{34F66A6C-B2B0-48F6-A647-A7615BC8FEF9}"/>
    <cellStyle name="Comma 5 2 8" xfId="5378" xr:uid="{9A6016E9-8A4D-44F3-9D26-E282F9CB1A64}"/>
    <cellStyle name="Comma 5 2 9" xfId="5453" xr:uid="{57C99CFD-CA1B-41A1-A8A4-FAEAC9D415A0}"/>
    <cellStyle name="Comma 5 20" xfId="13956" xr:uid="{114428DA-74DF-49E7-908A-62529347FB1A}"/>
    <cellStyle name="Comma 5 3" xfId="336" xr:uid="{00000000-0005-0000-0000-00004F010000}"/>
    <cellStyle name="Comma 5 3 10" xfId="6970" xr:uid="{570ACFDB-473D-4053-8A90-0B2FFC34FE43}"/>
    <cellStyle name="Comma 5 3 10 2" xfId="9768" xr:uid="{92229256-EF31-4EA3-898D-73D5C10BEF42}"/>
    <cellStyle name="Comma 5 3 11" xfId="5997" xr:uid="{32F14875-C9CF-4C16-83A2-05D0B5FF661D}"/>
    <cellStyle name="Comma 5 3 11 2" xfId="18419" xr:uid="{BD0E79D5-8A1D-4810-9F94-5C4336B7A8F6}"/>
    <cellStyle name="Comma 5 3 12" xfId="8771" xr:uid="{09D0CB08-C030-4EBC-BBBE-DBEDE1F3BA32}"/>
    <cellStyle name="Comma 5 3 12 2" xfId="21212" xr:uid="{D7F57208-3E6D-4580-9630-4861AD76BC07}"/>
    <cellStyle name="Comma 5 3 13" xfId="26405" xr:uid="{8FEFFBD5-6478-4A39-BEE5-D3D060864B37}"/>
    <cellStyle name="Comma 5 3 14" xfId="13981" xr:uid="{8EFC2F9F-1E08-4D19-9B90-02EA2B78BB4F}"/>
    <cellStyle name="Comma 5 3 2" xfId="337" xr:uid="{00000000-0005-0000-0000-000050010000}"/>
    <cellStyle name="Comma 5 3 2 10" xfId="5998" xr:uid="{352D2826-7114-4649-8056-6777CB6688EA}"/>
    <cellStyle name="Comma 5 3 2 10 2" xfId="18420" xr:uid="{D1089A01-E184-491D-B6F1-81E282D40B6C}"/>
    <cellStyle name="Comma 5 3 2 11" xfId="8772" xr:uid="{747A411D-90AB-4A62-B84C-9D41777B1C12}"/>
    <cellStyle name="Comma 5 3 2 11 2" xfId="21213" xr:uid="{FCD2E191-E363-454D-8988-622E8B4A3C26}"/>
    <cellStyle name="Comma 5 3 2 12" xfId="25172" xr:uid="{5F9A317F-A2C4-44F9-93E9-B8856B46A7D0}"/>
    <cellStyle name="Comma 5 3 2 13" xfId="14041" xr:uid="{89DA17BA-6BE8-457D-A367-A7CAFE7DD5CC}"/>
    <cellStyle name="Comma 5 3 2 2" xfId="1128" xr:uid="{00000000-0005-0000-0000-000090040000}"/>
    <cellStyle name="Comma 5 3 2 2 10" xfId="14602" xr:uid="{E0C4D35E-F48B-4F73-A161-D1EB25AE02F2}"/>
    <cellStyle name="Comma 5 3 2 2 2" xfId="1129" xr:uid="{00000000-0005-0000-0000-000091040000}"/>
    <cellStyle name="Comma 5 3 2 2 2 2" xfId="1130" xr:uid="{00000000-0005-0000-0000-000092040000}"/>
    <cellStyle name="Comma 5 3 2 2 2 2 2" xfId="4264" xr:uid="{7A113CF7-D7A2-4E50-B355-B8B30BA92990}"/>
    <cellStyle name="Comma 5 3 2 2 2 2 2 2" xfId="7189" xr:uid="{3D80FB0E-5DDA-4179-9739-917B6C9FA6A2}"/>
    <cellStyle name="Comma 5 3 2 2 2 2 2 3" xfId="26903" xr:uid="{C3810471-A4DD-40BA-A034-F443C8B4DA65}"/>
    <cellStyle name="Comma 5 3 2 2 2 2 2 4" xfId="17093" xr:uid="{BA3F3CA9-9ECB-49E1-A683-6B290516F06E}"/>
    <cellStyle name="Comma 5 3 2 2 2 2 3" xfId="11612" xr:uid="{A9F53931-42EF-478A-A802-ABC8862BAD33}"/>
    <cellStyle name="Comma 5 3 2 2 2 2 3 2" xfId="29381" xr:uid="{EABDC52D-6874-42D9-8741-2B3B692AC2CD}"/>
    <cellStyle name="Comma 5 3 2 2 2 2 3 3" xfId="28089" xr:uid="{63832EB1-8AC4-4B00-BAB2-45EEE464807C}"/>
    <cellStyle name="Comma 5 3 2 2 2 2 3 4" xfId="19876" xr:uid="{78E40563-97B7-4E25-8D53-29BD41C51E5D}"/>
    <cellStyle name="Comma 5 3 2 2 2 2 4" xfId="12892" xr:uid="{38E04528-A2F6-4BEE-BCF4-308A46F22F45}"/>
    <cellStyle name="Comma 5 3 2 2 2 2 4 2" xfId="22705" xr:uid="{8DF902DB-A05D-4243-BCD0-382A335CEA0E}"/>
    <cellStyle name="Comma 5 3 2 2 2 2 5" xfId="25533" xr:uid="{1C10125D-AF55-45C1-BB3D-434771FED377}"/>
    <cellStyle name="Comma 5 3 2 2 2 2 6" xfId="15056" xr:uid="{C5F1029D-F8FB-4BFD-990D-4DBB0E2F213D}"/>
    <cellStyle name="Comma 5 3 2 2 2 3" xfId="1131" xr:uid="{00000000-0005-0000-0000-000093040000}"/>
    <cellStyle name="Comma 5 3 2 2 2 3 2" xfId="4199" xr:uid="{DB4F9A63-99F2-49E6-B657-765D435E0D6D}"/>
    <cellStyle name="Comma 5 3 2 2 2 3 2 2" xfId="28351" xr:uid="{427D0FB8-B664-4F8B-B7B3-1F788FBB6F48}"/>
    <cellStyle name="Comma 5 3 2 2 2 3 2 3" xfId="28594" xr:uid="{4614E2C7-7195-4499-80F5-A27EAF619D62}"/>
    <cellStyle name="Comma 5 3 2 2 2 3 2 4" xfId="19572" xr:uid="{871592BD-61AB-4D22-B050-BAEE4432B612}"/>
    <cellStyle name="Comma 5 3 2 2 2 3 3" xfId="12682" xr:uid="{ED9EB78D-CA98-4330-AB61-79A1E436396D}"/>
    <cellStyle name="Comma 5 3 2 2 2 3 3 2" xfId="22401" xr:uid="{55070234-39E1-411F-81EE-561B16C1085F}"/>
    <cellStyle name="Comma 5 3 2 2 2 3 4" xfId="25934" xr:uid="{421A3619-5A20-4EF4-B800-43A42154CF54}"/>
    <cellStyle name="Comma 5 3 2 2 2 3 5" xfId="16833" xr:uid="{717F2E4C-0441-4198-B6DF-90A076206F03}"/>
    <cellStyle name="Comma 5 3 2 2 2 4" xfId="1132" xr:uid="{00000000-0005-0000-0000-000094040000}"/>
    <cellStyle name="Comma 5 3 2 2 2 5" xfId="4838" xr:uid="{EF0D78BF-D10E-4314-B9D9-8599F0607110}"/>
    <cellStyle name="Comma 5 3 2 2 2 5 2" xfId="7188" xr:uid="{0748B202-59A7-4F1F-BB86-E6531C741B9C}"/>
    <cellStyle name="Comma 5 3 2 2 2 5 2 2" xfId="20805" xr:uid="{1FAB92E2-122F-4458-B985-BBE5159378DA}"/>
    <cellStyle name="Comma 5 3 2 2 2 5 2 3" xfId="11751" xr:uid="{ED9582E4-4225-4EB1-BA6B-149B04AA17A6}"/>
    <cellStyle name="Comma 5 3 2 2 2 5 3" xfId="13697" xr:uid="{2739EC1A-FA41-4FA8-945E-09B1DD573334}"/>
    <cellStyle name="Comma 5 3 2 2 2 5 3 2" xfId="23634" xr:uid="{589B03B5-A85B-4464-AD7C-288670EE384E}"/>
    <cellStyle name="Comma 5 3 2 2 2 5 4" xfId="18012" xr:uid="{21850A69-89B4-4BE9-B760-EB4C08C5C6DA}"/>
    <cellStyle name="Comma 5 3 2 2 2 6" xfId="5967" xr:uid="{F48129F5-342B-461C-9469-5E0FF188B813}"/>
    <cellStyle name="Comma 5 3 2 2 2 6 2" xfId="11449" xr:uid="{78471AF5-948E-44F5-9183-9872B457F624}"/>
    <cellStyle name="Comma 5 3 2 2 2 7" xfId="8714" xr:uid="{3296A2BB-6D93-43C9-BBD0-AD2DF9365F2C}"/>
    <cellStyle name="Comma 5 3 2 2 2 8" xfId="14632" xr:uid="{C48B8DD1-2EA5-47B6-B5ED-F5CA89A7C502}"/>
    <cellStyle name="Comma 5 3 2 2 3" xfId="1133" xr:uid="{00000000-0005-0000-0000-000095040000}"/>
    <cellStyle name="Comma 5 3 2 2 3 2" xfId="1134" xr:uid="{00000000-0005-0000-0000-000096040000}"/>
    <cellStyle name="Comma 5 3 2 2 3 2 2" xfId="4265" xr:uid="{A2440EFA-F5F3-419A-B19B-B9B4F5E77273}"/>
    <cellStyle name="Comma 5 3 2 2 3 2 2 2" xfId="29382" xr:uid="{530A2D0A-812B-4886-A729-82960FCAAB46}"/>
    <cellStyle name="Comma 5 3 2 2 3 2 2 3" xfId="28609" xr:uid="{C2C484BE-560E-42A3-AC47-43413DE72100}"/>
    <cellStyle name="Comma 5 3 2 2 3 2 2 4" xfId="19877" xr:uid="{92BC4F6B-7241-4C00-97E2-190CF29D0118}"/>
    <cellStyle name="Comma 5 3 2 2 3 2 3" xfId="12893" xr:uid="{3A79DA84-543B-4FBC-B816-A693C2C8D1B9}"/>
    <cellStyle name="Comma 5 3 2 2 3 2 3 2" xfId="22706" xr:uid="{4154BB85-0D2D-411A-8018-FA734A986AA4}"/>
    <cellStyle name="Comma 5 3 2 2 3 2 4" xfId="24615" xr:uid="{4CF524C3-CBBC-4930-97DC-0D86888B7B73}"/>
    <cellStyle name="Comma 5 3 2 2 3 2 5" xfId="17094" xr:uid="{AD394577-06BE-40C6-AB1B-5E7E1410F686}"/>
    <cellStyle name="Comma 5 3 2 2 3 3" xfId="1135" xr:uid="{00000000-0005-0000-0000-000097040000}"/>
    <cellStyle name="Comma 5 3 2 2 3 4" xfId="4978" xr:uid="{EF246177-D051-4D92-8B77-4330762598B3}"/>
    <cellStyle name="Comma 5 3 2 2 3 4 2" xfId="7190" xr:uid="{B0CC4843-D265-4674-8AEF-40870690F1D7}"/>
    <cellStyle name="Comma 5 3 2 2 3 4 2 2" xfId="20945" xr:uid="{E6C97620-E7EC-4D3D-9BCD-2E9B7B204A59}"/>
    <cellStyle name="Comma 5 3 2 2 3 4 2 3" xfId="11781" xr:uid="{1038B0FB-AA44-4764-A43A-BD680FE619E6}"/>
    <cellStyle name="Comma 5 3 2 2 3 4 3" xfId="13837" xr:uid="{B628B182-2BFF-410A-A630-4883CDD95E06}"/>
    <cellStyle name="Comma 5 3 2 2 3 4 3 2" xfId="23774" xr:uid="{361C167D-6FAD-4B01-8AFE-2046813755FC}"/>
    <cellStyle name="Comma 5 3 2 2 3 4 4" xfId="18152" xr:uid="{CFD0031B-8996-44F1-8EE8-3DBC9B9544CD}"/>
    <cellStyle name="Comma 5 3 2 2 3 5" xfId="11450" xr:uid="{3386DE8B-971F-427C-8883-A039B2014C83}"/>
    <cellStyle name="Comma 5 3 2 2 3 6" xfId="26284" xr:uid="{6A5A0582-6C79-4548-ACC2-858169B09BC3}"/>
    <cellStyle name="Comma 5 3 2 2 3 7" xfId="15057" xr:uid="{AB2B2EB6-E290-4527-B491-3DA1EF58E725}"/>
    <cellStyle name="Comma 5 3 2 2 4" xfId="1136" xr:uid="{00000000-0005-0000-0000-000098040000}"/>
    <cellStyle name="Comma 5 3 2 2 4 2" xfId="1137" xr:uid="{00000000-0005-0000-0000-000099040000}"/>
    <cellStyle name="Comma 5 3 2 2 4 2 2" xfId="4263" xr:uid="{2A7A2E99-6548-4503-81A1-7136923640D4}"/>
    <cellStyle name="Comma 5 3 2 2 4 2 2 2" xfId="19875" xr:uid="{1AFB2EE2-90A3-4874-884E-DDA01DA35852}"/>
    <cellStyle name="Comma 5 3 2 2 4 2 3" xfId="12891" xr:uid="{D48F353B-07E9-4AD9-B3F6-43DFDCF6B4EC}"/>
    <cellStyle name="Comma 5 3 2 2 4 2 3 2" xfId="22704" xr:uid="{79EAD1BE-1C01-480D-A051-D5F70369D455}"/>
    <cellStyle name="Comma 5 3 2 2 4 2 4" xfId="29294" xr:uid="{ED57F1A8-E413-46D2-AC7E-FD785408383E}"/>
    <cellStyle name="Comma 5 3 2 2 4 2 5" xfId="26956" xr:uid="{90D148F1-E191-43FF-A026-053671224D40}"/>
    <cellStyle name="Comma 5 3 2 2 4 2 6" xfId="17092" xr:uid="{1E03F70E-5B89-4654-95F9-B79726B6080A}"/>
    <cellStyle name="Comma 5 3 2 2 4 3" xfId="1138" xr:uid="{00000000-0005-0000-0000-00009A040000}"/>
    <cellStyle name="Comma 5 3 2 2 4 4" xfId="11448" xr:uid="{69D29AFF-62F0-4619-BA93-C27CA40976CB}"/>
    <cellStyle name="Comma 5 3 2 2 4 5" xfId="25432" xr:uid="{74B54CD7-9750-4068-A0DA-0FE57AF96DA0}"/>
    <cellStyle name="Comma 5 3 2 2 4 6" xfId="15055" xr:uid="{67334927-78BF-42F9-BA05-00EFF508C4E0}"/>
    <cellStyle name="Comma 5 3 2 2 5" xfId="4824" xr:uid="{0D589C86-AE20-4024-8D0F-26A2EDF583C3}"/>
    <cellStyle name="Comma 5 3 2 2 5 2" xfId="7187" xr:uid="{55531225-C82F-49EC-B383-0BEBCAC79382}"/>
    <cellStyle name="Comma 5 3 2 2 5 2 2" xfId="29685" xr:uid="{43C0DACA-1067-4543-B2F8-B6F755F3582D}"/>
    <cellStyle name="Comma 5 3 2 2 5 2 3" xfId="29105" xr:uid="{64C22D46-5A50-4108-8CF6-8FF3739C6EC6}"/>
    <cellStyle name="Comma 5 3 2 2 5 2 4" xfId="20791" xr:uid="{B314ECA3-E898-4C75-9356-1DF160D21D5E}"/>
    <cellStyle name="Comma 5 3 2 2 5 2 5" xfId="11749" xr:uid="{6FC1AD9E-9414-42E3-A60A-C1FEB84EA188}"/>
    <cellStyle name="Comma 5 3 2 2 5 3" xfId="13683" xr:uid="{3AF5072B-DEA3-4F02-8AE1-1CCCED1FE7FD}"/>
    <cellStyle name="Comma 5 3 2 2 5 3 2" xfId="23620" xr:uid="{BF78E9DA-B0FD-46F2-8CFC-4BB3A7EF9A00}"/>
    <cellStyle name="Comma 5 3 2 2 5 4" xfId="24065" xr:uid="{7D318E12-0DCC-4F6F-BE02-B99EF2F450B5}"/>
    <cellStyle name="Comma 5 3 2 2 5 5" xfId="17998" xr:uid="{61086A40-84C4-4A01-A2A5-4B8A6BE18BC3}"/>
    <cellStyle name="Comma 5 3 2 2 6" xfId="4019" xr:uid="{5DEB0E48-2F82-4199-8EDF-8A725206F805}"/>
    <cellStyle name="Comma 5 3 2 2 6 2" xfId="29193" xr:uid="{F634D8FF-9934-4160-94CF-D9978B663719}"/>
    <cellStyle name="Comma 5 3 2 2 6 3" xfId="27152" xr:uid="{D37F1630-070E-48D6-AB3B-EDA61C9FEAE1}"/>
    <cellStyle name="Comma 5 3 2 2 6 4" xfId="15683" xr:uid="{FFF920FB-EEFE-4656-97B2-5245AB7334FB}"/>
    <cellStyle name="Comma 5 3 2 2 7" xfId="8696" xr:uid="{B0EAA643-7DB5-453D-9ADC-00906A5D464E}"/>
    <cellStyle name="Comma 5 3 2 2 7 2" xfId="28880" xr:uid="{34017C27-F77E-4B81-8DC8-CA5AADF90FBC}"/>
    <cellStyle name="Comma 5 3 2 2 7 3" xfId="27028" xr:uid="{F1B670AA-6DBA-49D5-A6D8-2F05AD30F555}"/>
    <cellStyle name="Comma 5 3 2 2 7 4" xfId="18421" xr:uid="{A3E231B2-5D50-4455-B487-533FE56D9A2F}"/>
    <cellStyle name="Comma 5 3 2 2 8" xfId="11903" xr:uid="{EDC8ACCF-A7B7-4B7A-8252-F35C9702D1B5}"/>
    <cellStyle name="Comma 5 3 2 2 8 2" xfId="21214" xr:uid="{F7532055-0B23-411D-8BA1-7AE7F3FD0536}"/>
    <cellStyle name="Comma 5 3 2 2 9" xfId="24612" xr:uid="{35A6669D-B845-4A26-A3B6-EE4F2ABF24EC}"/>
    <cellStyle name="Comma 5 3 2 3" xfId="1139" xr:uid="{00000000-0005-0000-0000-00009B040000}"/>
    <cellStyle name="Comma 5 3 2 3 2" xfId="1140" xr:uid="{00000000-0005-0000-0000-00009C040000}"/>
    <cellStyle name="Comma 5 3 2 3 2 2" xfId="4266" xr:uid="{725E0275-18B8-4ECD-8F6A-EBC4054BA122}"/>
    <cellStyle name="Comma 5 3 2 3 2 2 2" xfId="7192" xr:uid="{976BA10E-7C1D-4732-AE31-094EAE799DC6}"/>
    <cellStyle name="Comma 5 3 2 3 2 2 2 2" xfId="27048" xr:uid="{379A6B31-64E6-48FC-B850-CE10D5D41091}"/>
    <cellStyle name="Comma 5 3 2 3 2 2 2 3" xfId="26724" xr:uid="{8D7825CE-B333-40A3-B91E-AC64F0D89DCC}"/>
    <cellStyle name="Comma 5 3 2 3 2 2 3" xfId="28906" xr:uid="{9C68CAB1-27FB-42F0-A491-623CF8AA119B}"/>
    <cellStyle name="Comma 5 3 2 3 2 2 4" xfId="17095" xr:uid="{50D1E28E-2E50-4E03-8CCC-3E8B3E30A7CA}"/>
    <cellStyle name="Comma 5 3 2 3 2 3" xfId="11613" xr:uid="{AE156BD7-AC88-4391-9F6B-E591DE0232A0}"/>
    <cellStyle name="Comma 5 3 2 3 2 3 2" xfId="29383" xr:uid="{532F8138-0BC4-4797-B631-F99D324A0D71}"/>
    <cellStyle name="Comma 5 3 2 3 2 3 3" xfId="27623" xr:uid="{CB3004DE-9A89-4F59-9945-15181216BAFA}"/>
    <cellStyle name="Comma 5 3 2 3 2 3 4" xfId="19878" xr:uid="{33E86420-8289-4826-8CEA-C15630CCB47C}"/>
    <cellStyle name="Comma 5 3 2 3 2 4" xfId="12894" xr:uid="{E2F9BDF8-CB28-4FE8-84E5-F265EC6C5092}"/>
    <cellStyle name="Comma 5 3 2 3 2 4 2" xfId="22707" xr:uid="{5D17545E-3693-4A9E-97A5-2FFBDD7926B9}"/>
    <cellStyle name="Comma 5 3 2 3 2 5" xfId="25271" xr:uid="{9052CB9C-63D2-48F8-BE75-9577967B68E3}"/>
    <cellStyle name="Comma 5 3 2 3 2 6" xfId="15058" xr:uid="{E16DAE13-2639-4A9B-ADA0-FFECE9ABD998}"/>
    <cellStyle name="Comma 5 3 2 3 3" xfId="1141" xr:uid="{00000000-0005-0000-0000-00009D040000}"/>
    <cellStyle name="Comma 5 3 2 3 3 2" xfId="4198" xr:uid="{08B670CD-F8EC-42B3-A1C3-6960A0C82667}"/>
    <cellStyle name="Comma 5 3 2 3 3 2 2" xfId="29079" xr:uid="{94E173A0-5E67-4AD0-A638-B70FEADF2D1A}"/>
    <cellStyle name="Comma 5 3 2 3 3 2 3" xfId="28618" xr:uid="{A3F1AFB2-D662-47BA-BCCC-351A80C82C29}"/>
    <cellStyle name="Comma 5 3 2 3 3 2 4" xfId="19571" xr:uid="{1DF7CD43-5DA5-4345-8093-FA80C05290E7}"/>
    <cellStyle name="Comma 5 3 2 3 3 3" xfId="12681" xr:uid="{41C42B42-0D29-4CFD-B6C6-F89DD7492DB5}"/>
    <cellStyle name="Comma 5 3 2 3 3 3 2" xfId="22400" xr:uid="{D2D70E01-FF55-48D0-8470-9229D174BACC}"/>
    <cellStyle name="Comma 5 3 2 3 3 4" xfId="26477" xr:uid="{66892973-E498-4CAA-B2D9-59C163457138}"/>
    <cellStyle name="Comma 5 3 2 3 3 5" xfId="16832" xr:uid="{9D45C7D8-1DFC-4230-8767-560D4CB18E68}"/>
    <cellStyle name="Comma 5 3 2 3 4" xfId="1142" xr:uid="{00000000-0005-0000-0000-00009E040000}"/>
    <cellStyle name="Comma 5 3 2 3 5" xfId="4837" xr:uid="{CA3B831B-A1B0-43B0-9794-52467DBA547A}"/>
    <cellStyle name="Comma 5 3 2 3 5 2" xfId="7191" xr:uid="{0E6E52D0-D9FE-4AED-BFAB-1A0F23B9D8AF}"/>
    <cellStyle name="Comma 5 3 2 3 5 2 2" xfId="20804" xr:uid="{083C7F99-29D6-4EE7-9818-EDFD98AD06CF}"/>
    <cellStyle name="Comma 5 3 2 3 5 2 3" xfId="11750" xr:uid="{4FC5B0DD-9A88-4EA1-A48C-E4C567D5AF4D}"/>
    <cellStyle name="Comma 5 3 2 3 5 3" xfId="13696" xr:uid="{A87FB133-AC16-4E0B-B5FB-BFC01D498C6E}"/>
    <cellStyle name="Comma 5 3 2 3 5 3 2" xfId="23633" xr:uid="{021A4A2F-C172-48F5-B6CA-9513955D34D3}"/>
    <cellStyle name="Comma 5 3 2 3 5 4" xfId="18011" xr:uid="{CCD423E1-B9A6-4FC1-BD94-5BD086DA3680}"/>
    <cellStyle name="Comma 5 3 2 3 6" xfId="5966" xr:uid="{F5E56278-5A8C-48AF-B84D-10E3B0D94460}"/>
    <cellStyle name="Comma 5 3 2 3 6 2" xfId="11451" xr:uid="{64E40A24-04F5-4BCB-AA95-905CCEF6D379}"/>
    <cellStyle name="Comma 5 3 2 3 7" xfId="8713" xr:uid="{7D72BF8C-E824-4175-B23A-092937E20CA3}"/>
    <cellStyle name="Comma 5 3 2 3 8" xfId="14631" xr:uid="{A297293F-F1E1-476C-84A9-772728A54715}"/>
    <cellStyle name="Comma 5 3 2 4" xfId="1143" xr:uid="{00000000-0005-0000-0000-00009F040000}"/>
    <cellStyle name="Comma 5 3 2 4 2" xfId="1144" xr:uid="{00000000-0005-0000-0000-0000A0040000}"/>
    <cellStyle name="Comma 5 3 2 4 2 2" xfId="4267" xr:uid="{D0EE7B8D-EAA3-4D67-9B92-9BCC303030D9}"/>
    <cellStyle name="Comma 5 3 2 4 2 2 2" xfId="7194" xr:uid="{BFBBC99D-74CA-4315-8D44-B7BC55F9311B}"/>
    <cellStyle name="Comma 5 3 2 4 2 2 2 2" xfId="29384" xr:uid="{34D2E88B-3EEA-4505-9D7E-A8877698D3D6}"/>
    <cellStyle name="Comma 5 3 2 4 2 2 3" xfId="29010" xr:uid="{D1F63BC2-B9A9-4AEC-9F78-14CAA6DEE145}"/>
    <cellStyle name="Comma 5 3 2 4 2 2 4" xfId="19879" xr:uid="{08E149B0-4ABB-4449-9F1D-1F75DD84BB6D}"/>
    <cellStyle name="Comma 5 3 2 4 2 3" xfId="12895" xr:uid="{AA679D48-8250-478F-9ED5-EBEFED70D2EB}"/>
    <cellStyle name="Comma 5 3 2 4 2 3 2" xfId="22708" xr:uid="{F388022B-0EEE-42B9-B41E-898F933D75C1}"/>
    <cellStyle name="Comma 5 3 2 4 2 4" xfId="26804" xr:uid="{1F71B5D1-7525-466F-8CB7-ABC30F1DE3F0}"/>
    <cellStyle name="Comma 5 3 2 4 2 5" xfId="17096" xr:uid="{B93553A5-0BA7-414C-8DFD-4D39BFCB8379}"/>
    <cellStyle name="Comma 5 3 2 4 3" xfId="1145" xr:uid="{00000000-0005-0000-0000-0000A1040000}"/>
    <cellStyle name="Comma 5 3 2 4 4" xfId="4979" xr:uid="{D1241A8D-3E3B-406A-87BF-4CEF9949644F}"/>
    <cellStyle name="Comma 5 3 2 4 4 2" xfId="7193" xr:uid="{E2EB63C8-04AF-4202-B919-0BB85A433F3E}"/>
    <cellStyle name="Comma 5 3 2 4 4 2 2" xfId="20946" xr:uid="{1049A1BF-AF93-409B-B41A-6C13A092F1FC}"/>
    <cellStyle name="Comma 5 3 2 4 4 2 3" xfId="11782" xr:uid="{D50205BD-0109-40BB-B194-330E1EB730A3}"/>
    <cellStyle name="Comma 5 3 2 4 4 3" xfId="13838" xr:uid="{F5594A29-7DBA-4EB7-93E0-E5E8D03031A0}"/>
    <cellStyle name="Comma 5 3 2 4 4 3 2" xfId="23775" xr:uid="{07C5DB68-471B-4557-8FF2-CF869C1B5133}"/>
    <cellStyle name="Comma 5 3 2 4 4 4" xfId="18153" xr:uid="{1816AC17-5AC1-462E-9ED1-1FD32A0EA7D5}"/>
    <cellStyle name="Comma 5 3 2 4 5" xfId="6478" xr:uid="{64F25FC5-5B48-4CA2-8698-18C303943BD5}"/>
    <cellStyle name="Comma 5 3 2 4 5 2" xfId="11452" xr:uid="{CB8C8648-9CD5-4921-A265-3140102FB1A2}"/>
    <cellStyle name="Comma 5 3 2 4 6" xfId="9258" xr:uid="{4D47FB1C-5E33-44EF-A761-257D2CFEC282}"/>
    <cellStyle name="Comma 5 3 2 4 7" xfId="15059" xr:uid="{0EEBA186-B425-4079-AC03-62B31597C5F8}"/>
    <cellStyle name="Comma 5 3 2 5" xfId="1146" xr:uid="{00000000-0005-0000-0000-0000A2040000}"/>
    <cellStyle name="Comma 5 3 2 5 2" xfId="1147" xr:uid="{00000000-0005-0000-0000-0000A3040000}"/>
    <cellStyle name="Comma 5 3 2 5 2 2" xfId="4262" xr:uid="{B19D6F56-0AF5-45CD-9CB9-1217822CF295}"/>
    <cellStyle name="Comma 5 3 2 5 2 2 2" xfId="19874" xr:uid="{1CDA6C7A-43F4-4D5B-B5C0-982BDCFBA850}"/>
    <cellStyle name="Comma 5 3 2 5 2 3" xfId="12890" xr:uid="{20CA76BE-F1BE-4387-8207-F48DD15ABC51}"/>
    <cellStyle name="Comma 5 3 2 5 2 3 2" xfId="22703" xr:uid="{8BFF11C4-483D-421B-B45B-6C6CDC7E9C80}"/>
    <cellStyle name="Comma 5 3 2 5 2 4" xfId="29196" xr:uid="{69C6B96F-FAA0-47A1-A60E-9CF169F831D5}"/>
    <cellStyle name="Comma 5 3 2 5 2 5" xfId="27950" xr:uid="{36C48795-3073-493F-9A00-7A72BB5ED1E4}"/>
    <cellStyle name="Comma 5 3 2 5 2 6" xfId="17091" xr:uid="{88143FF0-81DF-4104-8D6D-95C0EED4645F}"/>
    <cellStyle name="Comma 5 3 2 5 3" xfId="1148" xr:uid="{00000000-0005-0000-0000-0000A4040000}"/>
    <cellStyle name="Comma 5 3 2 5 4" xfId="7195" xr:uid="{8E8FAE88-FC0C-4F80-A9B7-777053D5F52D}"/>
    <cellStyle name="Comma 5 3 2 5 5" xfId="25664" xr:uid="{EE550244-C562-4B72-AE85-34022F06FC41}"/>
    <cellStyle name="Comma 5 3 2 5 6" xfId="15054" xr:uid="{1C00A422-BF94-462D-8622-51DCEB3C4EDC}"/>
    <cellStyle name="Comma 5 3 2 6" xfId="1149" xr:uid="{00000000-0005-0000-0000-0000A5040000}"/>
    <cellStyle name="Comma 5 3 2 6 2" xfId="4167" xr:uid="{3FA2437A-064D-4541-B903-0F65B91F0A0D}"/>
    <cellStyle name="Comma 5 3 2 6 2 2" xfId="7196" xr:uid="{88602676-2CF5-4D2D-BEB4-F7B5B1A87A97}"/>
    <cellStyle name="Comma 5 3 2 6 2 2 2" xfId="28904" xr:uid="{38A9B91B-FBD5-4D02-9F9B-E0338CF4FD7D}"/>
    <cellStyle name="Comma 5 3 2 6 2 3" xfId="27278" xr:uid="{22743EA2-F10D-4917-8AA9-4DBB94B71C9F}"/>
    <cellStyle name="Comma 5 3 2 6 2 4" xfId="16715" xr:uid="{38DE54CA-10EF-4E28-8166-1BF476BDBDDF}"/>
    <cellStyle name="Comma 5 3 2 6 3" xfId="11524" xr:uid="{5D5E61CE-A779-43CE-92F7-7607D4A3710C}"/>
    <cellStyle name="Comma 5 3 2 6 3 2" xfId="19452" xr:uid="{96F68235-DC84-44E8-BFF8-78F56C07E382}"/>
    <cellStyle name="Comma 5 3 2 6 4" xfId="12564" xr:uid="{F0BB1AFE-ECD7-41B2-B918-3DC0547883F8}"/>
    <cellStyle name="Comma 5 3 2 6 4 2" xfId="22281" xr:uid="{1D6C29B5-4CF1-4458-94EF-E6F63B661629}"/>
    <cellStyle name="Comma 5 3 2 6 5" xfId="24341" xr:uid="{3B2B61DF-4C92-4A21-A408-119A8B142ECD}"/>
    <cellStyle name="Comma 5 3 2 6 6" xfId="14499" xr:uid="{56F50564-7A51-44AC-9C19-DBF171378412}"/>
    <cellStyle name="Comma 5 3 2 7" xfId="1150" xr:uid="{00000000-0005-0000-0000-0000A6040000}"/>
    <cellStyle name="Comma 5 3 2 7 2" xfId="4105" xr:uid="{CF52DC86-5725-45C1-8EEB-1AD3BFAD510B}"/>
    <cellStyle name="Comma 5 3 2 7 2 2" xfId="19172" xr:uid="{56532664-1322-465E-865B-17D6A2A4F67F}"/>
    <cellStyle name="Comma 5 3 2 7 3" xfId="12349" xr:uid="{CB33846B-2667-4C06-AE51-562A6D93B965}"/>
    <cellStyle name="Comma 5 3 2 7 3 2" xfId="21977" xr:uid="{2E42C002-D6B4-4D5F-BA1D-6F4B1D5BF7BA}"/>
    <cellStyle name="Comma 5 3 2 7 4" xfId="26629" xr:uid="{EF1D8DDF-F096-4929-AD82-5350FCBC6F18}"/>
    <cellStyle name="Comma 5 3 2 7 5" xfId="28518" xr:uid="{460183FB-5888-4A3D-B3F6-1DDE29D2BF99}"/>
    <cellStyle name="Comma 5 3 2 7 6" xfId="16421" xr:uid="{AC48B728-6BA8-44E9-853F-983A1E338EAD}"/>
    <cellStyle name="Comma 5 3 2 8" xfId="1127" xr:uid="{00000000-0005-0000-0000-00008F040000}"/>
    <cellStyle name="Comma 5 3 2 8 2" xfId="4386" xr:uid="{405E1F44-6DFD-455F-A800-3946E7CDF0FD}"/>
    <cellStyle name="Comma 5 3 2 8 2 2" xfId="20410" xr:uid="{4DC760F2-026B-4C3C-B48C-78A76A800E7D}"/>
    <cellStyle name="Comma 5 3 2 8 3" xfId="13390" xr:uid="{A4ACC915-B071-4F88-B0AF-6EF79F6D96DC}"/>
    <cellStyle name="Comma 5 3 2 8 3 2" xfId="23239" xr:uid="{8D24336E-A2CF-4F11-8785-DE8DD2DD4938}"/>
    <cellStyle name="Comma 5 3 2 8 4" xfId="27801" xr:uid="{CEC780C9-B669-403F-ABDB-EDED0294CD6E}"/>
    <cellStyle name="Comma 5 3 2 8 5" xfId="27983" xr:uid="{264D3ECA-2BEB-46AF-8A8E-916BF2D763F7}"/>
    <cellStyle name="Comma 5 3 2 8 6" xfId="17617" xr:uid="{A43EA416-9196-47AD-AAC1-34896F4A9FAC}"/>
    <cellStyle name="Comma 5 3 2 9" xfId="6971" xr:uid="{B8057936-7F27-4E55-884B-2EB22743CAC3}"/>
    <cellStyle name="Comma 5 3 2 9 2" xfId="9769" xr:uid="{4F3D3A2B-1BDA-4FC9-89A2-B215EFA95525}"/>
    <cellStyle name="Comma 5 3 3" xfId="1151" xr:uid="{00000000-0005-0000-0000-0000A7040000}"/>
    <cellStyle name="Comma 5 3 3 10" xfId="11904" xr:uid="{952459FF-365D-490E-8D65-71E724693885}"/>
    <cellStyle name="Comma 5 3 3 10 2" xfId="21215" xr:uid="{943C5F69-9FC5-4326-8D73-AB1085728E25}"/>
    <cellStyle name="Comma 5 3 3 11" xfId="24353" xr:uid="{74851C44-0996-4201-85F7-875FE3B26ABB}"/>
    <cellStyle name="Comma 5 3 3 12" xfId="14074" xr:uid="{F030BC1E-FF54-4125-B6F1-1DDC930954D3}"/>
    <cellStyle name="Comma 5 3 3 2" xfId="1152" xr:uid="{00000000-0005-0000-0000-0000A8040000}"/>
    <cellStyle name="Comma 5 3 3 2 2" xfId="1153" xr:uid="{00000000-0005-0000-0000-0000A9040000}"/>
    <cellStyle name="Comma 5 3 3 2 2 2" xfId="4269" xr:uid="{51CB8D89-1CAA-4551-AD88-3AD1CC3532C9}"/>
    <cellStyle name="Comma 5 3 3 2 2 2 2" xfId="7199" xr:uid="{7E716811-7020-437A-BBE8-C5E8986B6CB9}"/>
    <cellStyle name="Comma 5 3 3 2 2 2 2 2" xfId="29080" xr:uid="{0B8E81E5-8842-42FC-82EA-BDA61C984D1E}"/>
    <cellStyle name="Comma 5 3 3 2 2 2 2 3" xfId="25679" xr:uid="{553628CA-8085-42CD-8E3F-D667C744F2C6}"/>
    <cellStyle name="Comma 5 3 3 2 2 2 3" xfId="26883" xr:uid="{2176D9E2-39C5-44BB-909B-E27153F1BE37}"/>
    <cellStyle name="Comma 5 3 3 2 2 2 4" xfId="17098" xr:uid="{D0F2FB98-D1D6-4F24-8C66-EFE02FE10086}"/>
    <cellStyle name="Comma 5 3 3 2 2 3" xfId="11614" xr:uid="{7BC03907-B636-4A1A-8A8A-192E5FFDF55D}"/>
    <cellStyle name="Comma 5 3 3 2 2 3 2" xfId="29386" xr:uid="{8CCFD120-4147-4E76-938F-29E902D74D2F}"/>
    <cellStyle name="Comma 5 3 3 2 2 3 3" xfId="28300" xr:uid="{9B465B5F-9A52-4090-A182-6D8962AFE4CD}"/>
    <cellStyle name="Comma 5 3 3 2 2 3 4" xfId="19881" xr:uid="{8F0D7B4C-6D6F-48E5-8586-CBD8F4D1921F}"/>
    <cellStyle name="Comma 5 3 3 2 2 4" xfId="12897" xr:uid="{17C6ACDA-F512-480A-9BF2-DA8D5897081D}"/>
    <cellStyle name="Comma 5 3 3 2 2 4 2" xfId="22710" xr:uid="{15A70355-E4B1-437C-BD47-243B17E5A712}"/>
    <cellStyle name="Comma 5 3 3 2 2 5" xfId="26011" xr:uid="{CBDD4413-591E-4D04-BADA-3C37BC607AF8}"/>
    <cellStyle name="Comma 5 3 3 2 2 6" xfId="15061" xr:uid="{51B62989-CB90-4C75-9BF9-5DCB43E15FA7}"/>
    <cellStyle name="Comma 5 3 3 2 3" xfId="1154" xr:uid="{00000000-0005-0000-0000-0000AA040000}"/>
    <cellStyle name="Comma 5 3 3 2 3 2" xfId="4200" xr:uid="{49AA5994-A3E2-4E47-83C6-F5D40D1AF59A}"/>
    <cellStyle name="Comma 5 3 3 2 3 2 2" xfId="27040" xr:uid="{6749FC8A-6E25-482A-B3A9-0B6E2BD79FF2}"/>
    <cellStyle name="Comma 5 3 3 2 3 2 3" xfId="28209" xr:uid="{EC9999AF-B659-4266-A8CF-2ECDB75A5767}"/>
    <cellStyle name="Comma 5 3 3 2 3 2 4" xfId="19573" xr:uid="{1B23C1B7-8A7D-4375-991F-C31B9B24F846}"/>
    <cellStyle name="Comma 5 3 3 2 3 3" xfId="12683" xr:uid="{7C0129CE-D6E8-44D2-80EA-958BC8706F11}"/>
    <cellStyle name="Comma 5 3 3 2 3 3 2" xfId="22402" xr:uid="{4FD8F531-12D9-40FC-AACC-273641759F30}"/>
    <cellStyle name="Comma 5 3 3 2 3 4" xfId="25982" xr:uid="{73D74762-6BEB-48E1-9A1F-C347A96BAC03}"/>
    <cellStyle name="Comma 5 3 3 2 3 5" xfId="16834" xr:uid="{D3684BC8-BA17-4BEF-9C9A-4562A96087A7}"/>
    <cellStyle name="Comma 5 3 3 2 4" xfId="1155" xr:uid="{00000000-0005-0000-0000-0000AB040000}"/>
    <cellStyle name="Comma 5 3 3 2 5" xfId="4839" xr:uid="{8E782C08-D5E1-4F89-89B4-A741126D2071}"/>
    <cellStyle name="Comma 5 3 3 2 5 2" xfId="7198" xr:uid="{E3B466A7-1F6A-42F0-9389-33535C881893}"/>
    <cellStyle name="Comma 5 3 3 2 5 2 2" xfId="20806" xr:uid="{514B95B2-9334-475D-A11F-7B3747E7FD2F}"/>
    <cellStyle name="Comma 5 3 3 2 5 2 3" xfId="11752" xr:uid="{B270F074-D48B-438E-8C7A-2FC8877E3728}"/>
    <cellStyle name="Comma 5 3 3 2 5 3" xfId="13698" xr:uid="{0649383D-B23D-441F-9E92-1C7EBEE6F2C5}"/>
    <cellStyle name="Comma 5 3 3 2 5 3 2" xfId="23635" xr:uid="{D231528D-2E4F-48C1-B422-2190F91532C3}"/>
    <cellStyle name="Comma 5 3 3 2 5 4" xfId="27505" xr:uid="{19C5EF7C-A5CC-4377-9CFF-5D2FC0EE436D}"/>
    <cellStyle name="Comma 5 3 3 2 5 5" xfId="27458" xr:uid="{FBB9D4BD-1A98-41FD-8511-7B3867D940C6}"/>
    <cellStyle name="Comma 5 3 3 2 5 6" xfId="18013" xr:uid="{0048DB6B-BFC4-4B0A-AE05-779330F5FD77}"/>
    <cellStyle name="Comma 5 3 3 2 6" xfId="5968" xr:uid="{462BE208-34E3-4AE1-9F1C-8603DEE7DAD9}"/>
    <cellStyle name="Comma 5 3 3 2 6 2" xfId="11454" xr:uid="{7947EA53-F3E2-4B83-A7F4-FD19A5C7BAC6}"/>
    <cellStyle name="Comma 5 3 3 2 7" xfId="8715" xr:uid="{B7973EEC-B510-43E1-8B62-C26D10393F1A}"/>
    <cellStyle name="Comma 5 3 3 2 8" xfId="14633" xr:uid="{9E4C8355-D1E3-4B55-873D-DF087EB9BA60}"/>
    <cellStyle name="Comma 5 3 3 3" xfId="1156" xr:uid="{00000000-0005-0000-0000-0000AC040000}"/>
    <cellStyle name="Comma 5 3 3 3 2" xfId="1157" xr:uid="{00000000-0005-0000-0000-0000AD040000}"/>
    <cellStyle name="Comma 5 3 3 3 2 2" xfId="4270" xr:uid="{12AB2927-5A98-421D-A486-E2A1791274CA}"/>
    <cellStyle name="Comma 5 3 3 3 2 2 2" xfId="29387" xr:uid="{059542F9-346C-4B13-AACF-4CB897DDE288}"/>
    <cellStyle name="Comma 5 3 3 3 2 2 3" xfId="28173" xr:uid="{532C3DA1-4FFC-4F57-B0B4-A328A2A5FFE2}"/>
    <cellStyle name="Comma 5 3 3 3 2 2 4" xfId="19882" xr:uid="{55297316-FA59-47F9-B155-CCE283A32994}"/>
    <cellStyle name="Comma 5 3 3 3 2 3" xfId="12898" xr:uid="{A9D5BC4D-D147-4BED-B4C7-7CFA166B8FC0}"/>
    <cellStyle name="Comma 5 3 3 3 2 3 2" xfId="22711" xr:uid="{03548D47-D93A-407F-B57B-76B1629BB58C}"/>
    <cellStyle name="Comma 5 3 3 3 2 4" xfId="26834" xr:uid="{7BB27554-7B05-4DEC-9A56-0B58A87E5552}"/>
    <cellStyle name="Comma 5 3 3 3 2 5" xfId="17099" xr:uid="{F27D6811-0EBC-4898-96DE-E689F39F05DE}"/>
    <cellStyle name="Comma 5 3 3 3 3" xfId="1158" xr:uid="{00000000-0005-0000-0000-0000AE040000}"/>
    <cellStyle name="Comma 5 3 3 3 4" xfId="4980" xr:uid="{1A686F81-48FE-4242-973D-1F37D661F25F}"/>
    <cellStyle name="Comma 5 3 3 3 4 2" xfId="7200" xr:uid="{8676CA70-8959-4323-9150-A673DC9CCE13}"/>
    <cellStyle name="Comma 5 3 3 3 4 2 2" xfId="20947" xr:uid="{A2FE91A9-6C55-4717-9D23-A61E4B1E9B50}"/>
    <cellStyle name="Comma 5 3 3 3 4 2 3" xfId="11783" xr:uid="{BAA4124C-FB19-40E8-B95E-E0C747F294EF}"/>
    <cellStyle name="Comma 5 3 3 3 4 3" xfId="13839" xr:uid="{B1899B94-DCF6-431F-936E-EA97C7711FEF}"/>
    <cellStyle name="Comma 5 3 3 3 4 3 2" xfId="23776" xr:uid="{23059335-E1BA-49D4-B3C3-B87D261392A2}"/>
    <cellStyle name="Comma 5 3 3 3 4 4" xfId="18154" xr:uid="{6F05B071-83B7-439C-A477-BDDC60D40484}"/>
    <cellStyle name="Comma 5 3 3 3 5" xfId="11455" xr:uid="{D03F9E9C-3ADC-4CAF-8921-A2036AFEEDDE}"/>
    <cellStyle name="Comma 5 3 3 3 6" xfId="25586" xr:uid="{32FA7CBE-F7BC-4ED9-9832-058F9ACCC02B}"/>
    <cellStyle name="Comma 5 3 3 3 7" xfId="15062" xr:uid="{F511B8C7-721F-4124-840C-67F3C8A29FEE}"/>
    <cellStyle name="Comma 5 3 3 4" xfId="1159" xr:uid="{00000000-0005-0000-0000-0000AF040000}"/>
    <cellStyle name="Comma 5 3 3 4 2" xfId="1160" xr:uid="{00000000-0005-0000-0000-0000B0040000}"/>
    <cellStyle name="Comma 5 3 3 4 2 2" xfId="4268" xr:uid="{6350E586-1F5E-434A-B24F-8478A83E4317}"/>
    <cellStyle name="Comma 5 3 3 4 2 2 2" xfId="29385" xr:uid="{DCC6B383-6C2C-49A4-80FB-5D72A1524AFB}"/>
    <cellStyle name="Comma 5 3 3 4 2 2 3" xfId="27348" xr:uid="{37184B47-053F-4321-B72E-3E37669CE73D}"/>
    <cellStyle name="Comma 5 3 3 4 2 2 4" xfId="19880" xr:uid="{5C7BC068-2B28-4DF3-8205-7501E8FA690A}"/>
    <cellStyle name="Comma 5 3 3 4 2 3" xfId="12896" xr:uid="{9E5EA7DD-B669-4D64-9A07-070FCFAB4FBB}"/>
    <cellStyle name="Comma 5 3 3 4 2 3 2" xfId="22709" xr:uid="{DFB010F9-D21E-48EA-92EA-9D4DA74F5043}"/>
    <cellStyle name="Comma 5 3 3 4 2 4" xfId="26116" xr:uid="{821C5700-6245-41A0-8718-2E58DF83D9A4}"/>
    <cellStyle name="Comma 5 3 3 4 2 5" xfId="17097" xr:uid="{2651903A-C726-4B35-8336-05664DE68B7B}"/>
    <cellStyle name="Comma 5 3 3 4 3" xfId="1161" xr:uid="{00000000-0005-0000-0000-0000B1040000}"/>
    <cellStyle name="Comma 5 3 3 4 4" xfId="11453" xr:uid="{9FDBE4D7-76DB-4666-B778-E67E730F0D3E}"/>
    <cellStyle name="Comma 5 3 3 4 5" xfId="24164" xr:uid="{458F0A13-E794-46FB-9CE1-5628283697B0}"/>
    <cellStyle name="Comma 5 3 3 4 6" xfId="15060" xr:uid="{922D7043-5B5B-469F-AA25-A906CC444807}"/>
    <cellStyle name="Comma 5 3 3 5" xfId="1162" xr:uid="{00000000-0005-0000-0000-0000B2040000}"/>
    <cellStyle name="Comma 5 3 3 5 2" xfId="4176" xr:uid="{6E7306CA-0AEE-4449-A31C-7E06C82CA0C1}"/>
    <cellStyle name="Comma 5 3 3 5 2 2" xfId="29356" xr:uid="{4CDF18E7-0687-4CCF-931C-22162FAE298B}"/>
    <cellStyle name="Comma 5 3 3 5 2 3" xfId="29322" xr:uid="{5CDC8F81-303F-458F-B08B-A54722D6A642}"/>
    <cellStyle name="Comma 5 3 3 5 2 4" xfId="16758" xr:uid="{296EB22F-8E07-45F9-9681-996B179CC722}"/>
    <cellStyle name="Comma 5 3 3 5 3" xfId="11529" xr:uid="{650AC0A0-9707-4AF4-9B5A-C0A169F6B578}"/>
    <cellStyle name="Comma 5 3 3 5 3 2" xfId="19495" xr:uid="{E527B7EE-FB3D-4B40-AE5E-EA9B1411C33D}"/>
    <cellStyle name="Comma 5 3 3 5 4" xfId="12607" xr:uid="{8272262C-2A0F-446F-B724-B4EAB278FB1B}"/>
    <cellStyle name="Comma 5 3 3 5 4 2" xfId="22324" xr:uid="{B28302FA-CED9-4E31-BBAE-20B1CD822BBC}"/>
    <cellStyle name="Comma 5 3 3 5 5" xfId="26278" xr:uid="{48B189BB-F4AB-4A95-A37A-89E96106D32E}"/>
    <cellStyle name="Comma 5 3 3 5 6" xfId="14542" xr:uid="{FF69C889-2A6B-4321-9AC1-FF6E72FC6C83}"/>
    <cellStyle name="Comma 5 3 3 6" xfId="1163" xr:uid="{00000000-0005-0000-0000-0000B3040000}"/>
    <cellStyle name="Comma 5 3 3 6 2" xfId="4112" xr:uid="{78A04C8D-2336-411D-8D3A-B81C86187F59}"/>
    <cellStyle name="Comma 5 3 3 6 2 2" xfId="19205" xr:uid="{723C2273-B04C-49F4-8B9B-E226FCD79CD5}"/>
    <cellStyle name="Comma 5 3 3 6 3" xfId="12369" xr:uid="{39163190-61B8-4EDB-BEA7-6EE0D4ABD0BA}"/>
    <cellStyle name="Comma 5 3 3 6 3 2" xfId="22010" xr:uid="{F2932AAA-A008-4978-B1B1-0AD2943F0024}"/>
    <cellStyle name="Comma 5 3 3 6 4" xfId="24849" xr:uid="{6BF93D9F-E72A-4242-89D2-C337AF201AA8}"/>
    <cellStyle name="Comma 5 3 3 6 5" xfId="28058" xr:uid="{6624BD8E-5155-4BC9-A2B8-C6AFD39587E7}"/>
    <cellStyle name="Comma 5 3 3 6 6" xfId="16454" xr:uid="{3721968F-7547-4E5B-8B80-1779CE19D549}"/>
    <cellStyle name="Comma 5 3 3 7" xfId="4404" xr:uid="{AD7701B3-FF82-4F43-82EF-79A5D988B1E0}"/>
    <cellStyle name="Comma 5 3 3 7 2" xfId="7197" xr:uid="{CDF7C5DC-06C6-413A-B31A-4B85C8312333}"/>
    <cellStyle name="Comma 5 3 3 7 2 2" xfId="20427" xr:uid="{535C30A0-BDC8-484D-93EA-367F1B2B7CFB}"/>
    <cellStyle name="Comma 5 3 3 7 2 3" xfId="11724" xr:uid="{CA5627F0-0441-4536-A368-A577FDA9096E}"/>
    <cellStyle name="Comma 5 3 3 7 3" xfId="13405" xr:uid="{D8E958F4-C284-42E6-B48E-75A4467E51D9}"/>
    <cellStyle name="Comma 5 3 3 7 3 2" xfId="23256" xr:uid="{13EBDC54-C40E-4AB7-94CD-ED63B09BF092}"/>
    <cellStyle name="Comma 5 3 3 7 4" xfId="28611" xr:uid="{A8F523B0-237B-4F50-966F-F4B6B669A233}"/>
    <cellStyle name="Comma 5 3 3 7 5" xfId="28460" xr:uid="{8E353B73-351F-46F5-97A2-92BFD16EB7AD}"/>
    <cellStyle name="Comma 5 3 3 7 6" xfId="17634" xr:uid="{6CFA83C0-4666-4038-A1A7-3DAC14551CD1}"/>
    <cellStyle name="Comma 5 3 3 8" xfId="4020" xr:uid="{C40C3101-D18C-4AEA-88FD-91CF9358037D}"/>
    <cellStyle name="Comma 5 3 3 8 2" xfId="15684" xr:uid="{1DECC457-9129-482F-AA3D-240180B94817}"/>
    <cellStyle name="Comma 5 3 3 9" xfId="8662" xr:uid="{18CA1EBE-E147-4043-8134-67E2D132E3F0}"/>
    <cellStyle name="Comma 5 3 3 9 2" xfId="18422" xr:uid="{ABC3771B-A868-4FEC-A877-8888C43AEA1D}"/>
    <cellStyle name="Comma 5 3 4" xfId="1164" xr:uid="{00000000-0005-0000-0000-0000B4040000}"/>
    <cellStyle name="Comma 5 3 4 10" xfId="14232" xr:uid="{68DDA7B2-0773-4E47-A87F-8A3BD1DBB44F}"/>
    <cellStyle name="Comma 5 3 4 2" xfId="1165" xr:uid="{00000000-0005-0000-0000-0000B5040000}"/>
    <cellStyle name="Comma 5 3 4 2 2" xfId="1166" xr:uid="{00000000-0005-0000-0000-0000B6040000}"/>
    <cellStyle name="Comma 5 3 4 2 2 2" xfId="4271" xr:uid="{7E6D34DA-3BE4-4BB8-817A-D150B8A1339C}"/>
    <cellStyle name="Comma 5 3 4 2 2 2 2" xfId="29388" xr:uid="{F1580E02-765D-4619-85C7-1018976F149D}"/>
    <cellStyle name="Comma 5 3 4 2 2 2 3" xfId="28580" xr:uid="{1269D6C0-D70C-4A20-A8BB-20DCAC4258B4}"/>
    <cellStyle name="Comma 5 3 4 2 2 2 4" xfId="19883" xr:uid="{20CF0A24-9B97-4FF1-9163-A819CE1FAB40}"/>
    <cellStyle name="Comma 5 3 4 2 2 3" xfId="12899" xr:uid="{AC13DDC3-F187-4F9B-B683-0ABCF50B34B1}"/>
    <cellStyle name="Comma 5 3 4 2 2 3 2" xfId="22712" xr:uid="{13A38DB5-6E95-4D1D-B3B3-52521BE4B0AD}"/>
    <cellStyle name="Comma 5 3 4 2 2 4" xfId="24247" xr:uid="{D5353E52-2A64-4DBE-8BE4-06044C7158B6}"/>
    <cellStyle name="Comma 5 3 4 2 2 5" xfId="17100" xr:uid="{1787B02D-A02B-4E90-B81C-563EFD948179}"/>
    <cellStyle name="Comma 5 3 4 2 3" xfId="1167" xr:uid="{00000000-0005-0000-0000-0000B7040000}"/>
    <cellStyle name="Comma 5 3 4 2 4" xfId="7202" xr:uid="{E571B082-B7E1-4F20-9746-0010062C9FDC}"/>
    <cellStyle name="Comma 5 3 4 2 5" xfId="24298" xr:uid="{1958E76F-F769-490C-9354-3435C0360329}"/>
    <cellStyle name="Comma 5 3 4 2 6" xfId="15063" xr:uid="{46283312-A6A6-4249-A650-26AE2D235307}"/>
    <cellStyle name="Comma 5 3 4 3" xfId="1168" xr:uid="{00000000-0005-0000-0000-0000B8040000}"/>
    <cellStyle name="Comma 5 3 4 3 2" xfId="1169" xr:uid="{00000000-0005-0000-0000-0000B9040000}"/>
    <cellStyle name="Comma 5 3 4 3 2 2" xfId="4197" xr:uid="{3E0AC207-8EBB-48A3-91C1-DF9609D20591}"/>
    <cellStyle name="Comma 5 3 4 3 2 2 2" xfId="19570" xr:uid="{02D90D5F-0225-4BE9-BB8A-7989C2B71FAB}"/>
    <cellStyle name="Comma 5 3 4 3 2 3" xfId="12680" xr:uid="{C88DBC72-793D-4584-A84C-85B5B70AEDA7}"/>
    <cellStyle name="Comma 5 3 4 3 2 3 2" xfId="22399" xr:uid="{21171D86-5EDC-4C2E-B566-BA1A427BBD50}"/>
    <cellStyle name="Comma 5 3 4 3 2 4" xfId="29259" xr:uid="{5E1BCB9A-7072-4DA4-ACAD-FB8B12D1C16A}"/>
    <cellStyle name="Comma 5 3 4 3 2 5" xfId="28022" xr:uid="{20A4157C-41E0-4B9D-AE52-66FA1B5553BC}"/>
    <cellStyle name="Comma 5 3 4 3 2 6" xfId="16831" xr:uid="{6911A3F6-BFD1-4F44-B298-CD6EECF62764}"/>
    <cellStyle name="Comma 5 3 4 3 3" xfId="1170" xr:uid="{00000000-0005-0000-0000-0000BA040000}"/>
    <cellStyle name="Comma 5 3 4 3 4" xfId="11456" xr:uid="{6EFB1D5F-EB6F-427C-AB2F-EB8A852D1544}"/>
    <cellStyle name="Comma 5 3 4 3 5" xfId="24126" xr:uid="{B608E7A0-59FF-4F92-9039-33CFFCF2E738}"/>
    <cellStyle name="Comma 5 3 4 3 6" xfId="14630" xr:uid="{504A9607-21F0-460C-8E42-98C5831BDBC7}"/>
    <cellStyle name="Comma 5 3 4 4" xfId="1171" xr:uid="{00000000-0005-0000-0000-0000BB040000}"/>
    <cellStyle name="Comma 5 3 4 4 2" xfId="5219" xr:uid="{D6F8365E-58C6-4CE7-B9EC-C8745782BEAB}"/>
    <cellStyle name="Comma 5 3 4 4 2 2" xfId="11880" xr:uid="{4540075A-EC28-42C6-9155-E28FC360937B}"/>
    <cellStyle name="Comma 5 3 4 4 2 2 2" xfId="21185" xr:uid="{E7225DF4-02DF-4B83-91B8-70BB907B4A84}"/>
    <cellStyle name="Comma 5 3 4 4 2 3" xfId="13935" xr:uid="{16EFDE58-3640-4B57-8D8E-A643BA5DA966}"/>
    <cellStyle name="Comma 5 3 4 4 2 3 2" xfId="24014" xr:uid="{9A490F73-776C-48E9-BF20-BD3A6E794E9B}"/>
    <cellStyle name="Comma 5 3 4 4 2 4" xfId="18392" xr:uid="{16E96C4C-1FF4-4BCA-B7F9-123001B17648}"/>
    <cellStyle name="Comma 5 3 4 4 3" xfId="24420" xr:uid="{C175050D-41B6-407F-AEAC-00F10CA729FD}"/>
    <cellStyle name="Comma 5 3 4 5" xfId="4706" xr:uid="{90BC0A10-98AE-41F2-92A7-9ACC65347EF7}"/>
    <cellStyle name="Comma 5 3 4 5 2" xfId="7201" xr:uid="{62014518-41B0-418D-A422-A9D94D4D745C}"/>
    <cellStyle name="Comma 5 3 4 5 2 2" xfId="20673" xr:uid="{6C68B54D-B6B9-47FB-B2BE-7750F573F0AB}"/>
    <cellStyle name="Comma 5 3 4 5 2 3" xfId="11729" xr:uid="{03B3E398-9DC2-4386-BA3B-E5F01D725760}"/>
    <cellStyle name="Comma 5 3 4 5 3" xfId="13600" xr:uid="{4C1AC165-9942-4DF7-855F-FA42E696A373}"/>
    <cellStyle name="Comma 5 3 4 5 3 2" xfId="23502" xr:uid="{45952EF9-A7ED-4760-ABA7-F70BC4C20477}"/>
    <cellStyle name="Comma 5 3 4 5 4" xfId="27206" xr:uid="{0FB83BF9-A665-4AE2-8E41-72A0B8BEBD67}"/>
    <cellStyle name="Comma 5 3 4 5 5" xfId="28663" xr:uid="{4A03239E-3A33-478F-BEF0-5A8854ADE0E2}"/>
    <cellStyle name="Comma 5 3 4 5 6" xfId="17880" xr:uid="{F38546BB-51F2-4941-AE4F-2B88684E5DB4}"/>
    <cellStyle name="Comma 5 3 4 6" xfId="4021" xr:uid="{F40A2A80-802E-4DDA-8790-79FFE9B4F5E6}"/>
    <cellStyle name="Comma 5 3 4 6 2" xfId="15685" xr:uid="{6A02217F-78E6-416D-A7F0-DA1727A7BD8E}"/>
    <cellStyle name="Comma 5 3 4 7" xfId="8712" xr:uid="{20FB6138-26A7-4539-B9B6-AE4509E23E22}"/>
    <cellStyle name="Comma 5 3 4 7 2" xfId="18423" xr:uid="{F88C02AD-5D5C-4A94-B11B-22C62F40FB03}"/>
    <cellStyle name="Comma 5 3 4 8" xfId="11905" xr:uid="{E90DF289-48CB-4D63-9007-DD331CC2EADA}"/>
    <cellStyle name="Comma 5 3 4 8 2" xfId="21216" xr:uid="{F74CCC02-6F4D-4EA0-B9BB-8B8282AB46A6}"/>
    <cellStyle name="Comma 5 3 4 9" xfId="26286" xr:uid="{4E2C05AE-56BE-4288-B876-6C4C114C19F8}"/>
    <cellStyle name="Comma 5 3 5" xfId="1172" xr:uid="{00000000-0005-0000-0000-0000BC040000}"/>
    <cellStyle name="Comma 5 3 5 2" xfId="1173" xr:uid="{00000000-0005-0000-0000-0000BD040000}"/>
    <cellStyle name="Comma 5 3 5 2 2" xfId="4272" xr:uid="{19494F53-0174-48D8-AD21-32968D8E33B4}"/>
    <cellStyle name="Comma 5 3 5 2 2 2" xfId="7204" xr:uid="{D584C716-B908-4BC4-943A-7E25693674D7}"/>
    <cellStyle name="Comma 5 3 5 2 2 2 2" xfId="29389" xr:uid="{55ACAACE-D442-46E6-9710-6E70ACE50CD0}"/>
    <cellStyle name="Comma 5 3 5 2 2 3" xfId="26953" xr:uid="{C3A6B7C3-93B2-4F4B-97DA-99BFCF6914B2}"/>
    <cellStyle name="Comma 5 3 5 2 2 4" xfId="19884" xr:uid="{0B48BEDF-1904-47EE-88F7-286C60266071}"/>
    <cellStyle name="Comma 5 3 5 2 3" xfId="12900" xr:uid="{9FDF22B4-231D-4726-9248-5B3715DA1411}"/>
    <cellStyle name="Comma 5 3 5 2 3 2" xfId="22713" xr:uid="{B852F5EE-DB94-489C-9294-5A78A648CC6F}"/>
    <cellStyle name="Comma 5 3 5 2 4" xfId="26723" xr:uid="{821360B9-B542-48AA-9303-3EA86E8341E5}"/>
    <cellStyle name="Comma 5 3 5 2 5" xfId="17101" xr:uid="{655FAC55-3C66-4C9B-96FD-02759F8FCF2B}"/>
    <cellStyle name="Comma 5 3 5 3" xfId="1174" xr:uid="{00000000-0005-0000-0000-0000BE040000}"/>
    <cellStyle name="Comma 5 3 5 4" xfId="4981" xr:uid="{2ED79864-A355-4A55-B3DA-B612A0AC40EE}"/>
    <cellStyle name="Comma 5 3 5 4 2" xfId="7203" xr:uid="{2FA02378-447B-4406-AE0D-A54D286AD852}"/>
    <cellStyle name="Comma 5 3 5 4 2 2" xfId="20948" xr:uid="{DF48FDE2-7170-42EA-A0A9-781F03AED051}"/>
    <cellStyle name="Comma 5 3 5 4 2 3" xfId="11784" xr:uid="{A35F2926-7306-45E8-962E-B925FEEB5166}"/>
    <cellStyle name="Comma 5 3 5 4 3" xfId="13840" xr:uid="{E0953609-9AEA-4ED7-9590-45AF880FB184}"/>
    <cellStyle name="Comma 5 3 5 4 3 2" xfId="23777" xr:uid="{8FC02498-1048-4E8E-A039-A1A21D54C734}"/>
    <cellStyle name="Comma 5 3 5 4 4" xfId="18155" xr:uid="{9BC2119A-630A-4E9E-9C0C-9288DB6F5126}"/>
    <cellStyle name="Comma 5 3 5 5" xfId="6477" xr:uid="{E190846B-D241-437F-96D5-5E1B9FBFDABD}"/>
    <cellStyle name="Comma 5 3 5 5 2" xfId="11457" xr:uid="{4DF5DA0E-5AF2-4B75-91FC-DBB50B21D02C}"/>
    <cellStyle name="Comma 5 3 5 6" xfId="9257" xr:uid="{49A11E01-4F77-4607-BB53-B6B910E27F43}"/>
    <cellStyle name="Comma 5 3 5 7" xfId="15064" xr:uid="{0B47DE99-7705-4F2C-8E52-61EAE946A2DC}"/>
    <cellStyle name="Comma 5 3 6" xfId="1175" xr:uid="{00000000-0005-0000-0000-0000BF040000}"/>
    <cellStyle name="Comma 5 3 6 2" xfId="1176" xr:uid="{00000000-0005-0000-0000-0000C0040000}"/>
    <cellStyle name="Comma 5 3 6 2 2" xfId="4236" xr:uid="{DA88981A-6F1A-400F-961C-09033E19C516}"/>
    <cellStyle name="Comma 5 3 6 2 2 2" xfId="7206" xr:uid="{5D2736BF-C4C9-476F-8453-F42C5B03EFB3}"/>
    <cellStyle name="Comma 5 3 6 2 2 2 2" xfId="28117" xr:uid="{EDB4A5F5-A64E-43A7-8294-4C7FD240F56E}"/>
    <cellStyle name="Comma 5 3 6 2 2 3" xfId="27564" xr:uid="{10E46725-0760-40B0-9C42-F8B41372E897}"/>
    <cellStyle name="Comma 5 3 6 2 2 4" xfId="19766" xr:uid="{9670D79B-FE89-436F-B579-74BF9BD57DC4}"/>
    <cellStyle name="Comma 5 3 6 2 3" xfId="12860" xr:uid="{75E20A14-0049-4A82-B17F-E3C7ACE6B164}"/>
    <cellStyle name="Comma 5 3 6 2 3 2" xfId="22595" xr:uid="{DE614267-FFDF-41F2-A0E8-7984761B23E0}"/>
    <cellStyle name="Comma 5 3 6 2 4" xfId="25394" xr:uid="{A606B058-528C-45D6-85B6-4CCA7715F0B8}"/>
    <cellStyle name="Comma 5 3 6 2 5" xfId="17011" xr:uid="{2B3F309B-CA5D-4130-9209-28CA89B902A2}"/>
    <cellStyle name="Comma 5 3 6 3" xfId="1177" xr:uid="{00000000-0005-0000-0000-0000C1040000}"/>
    <cellStyle name="Comma 5 3 6 4" xfId="7205" xr:uid="{C717C570-9DC3-4581-AD3B-837955452D8B}"/>
    <cellStyle name="Comma 5 3 6 5" xfId="6945" xr:uid="{490D1E4B-9ECA-4E6D-B4E7-67C1D5E6E7C8}"/>
    <cellStyle name="Comma 5 3 6 6" xfId="9741" xr:uid="{E55DDB32-E326-43A8-8611-CCE9364A4A5B}"/>
    <cellStyle name="Comma 5 3 7" xfId="1178" xr:uid="{00000000-0005-0000-0000-0000C2040000}"/>
    <cellStyle name="Comma 5 3 7 2" xfId="1179" xr:uid="{00000000-0005-0000-0000-0000C3040000}"/>
    <cellStyle name="Comma 5 3 7 2 2" xfId="4155" xr:uid="{3F982992-0AFE-4288-87E0-B919360CFC4E}"/>
    <cellStyle name="Comma 5 3 7 2 2 2" xfId="19392" xr:uid="{AA6A9186-B40E-4720-A675-9532F2DAD401}"/>
    <cellStyle name="Comma 5 3 7 2 3" xfId="12504" xr:uid="{E57AEB9A-9AA8-4DD3-B543-FE631A32ADE8}"/>
    <cellStyle name="Comma 5 3 7 2 3 2" xfId="22221" xr:uid="{20345833-21F2-4D15-AE64-E13B005CC764}"/>
    <cellStyle name="Comma 5 3 7 2 4" xfId="27761" xr:uid="{C3CDCED9-EF26-43CE-9F81-9CCB51DFBE93}"/>
    <cellStyle name="Comma 5 3 7 2 5" xfId="27865" xr:uid="{C945C903-25AF-47CE-89DC-7318CDA152DD}"/>
    <cellStyle name="Comma 5 3 7 2 6" xfId="16655" xr:uid="{9C00BAA4-F8C7-4CF3-9E1B-505DC87C95BE}"/>
    <cellStyle name="Comma 5 3 7 3" xfId="1180" xr:uid="{00000000-0005-0000-0000-0000C4040000}"/>
    <cellStyle name="Comma 5 3 7 4" xfId="7207" xr:uid="{61FCB15E-92E2-447D-B161-DC37C9DB6001}"/>
    <cellStyle name="Comma 5 3 7 5" xfId="24511" xr:uid="{4A95A730-E320-4309-A4EB-F917F91EF8EA}"/>
    <cellStyle name="Comma 5 3 7 6" xfId="14439" xr:uid="{DB82DDE5-1E47-44AD-9F3F-60693CD9FF4E}"/>
    <cellStyle name="Comma 5 3 8" xfId="1181" xr:uid="{00000000-0005-0000-0000-0000C5040000}"/>
    <cellStyle name="Comma 5 3 8 2" xfId="4093" xr:uid="{DE2F1137-96B3-4723-B63E-DD46F23E86F9}"/>
    <cellStyle name="Comma 5 3 8 2 2" xfId="7208" xr:uid="{F97DDEF6-1C0F-4C98-A588-33AF9EEF1E23}"/>
    <cellStyle name="Comma 5 3 8 2 2 2" xfId="19112" xr:uid="{980DFB59-EF8C-4E0E-B101-CE1C32805D8D}"/>
    <cellStyle name="Comma 5 3 8 3" xfId="12334" xr:uid="{FE87ED7B-F174-40B7-BBDE-AE1A59CB0DC3}"/>
    <cellStyle name="Comma 5 3 8 3 2" xfId="21917" xr:uid="{672E4842-9C67-4D7C-9679-B51397DF1BBE}"/>
    <cellStyle name="Comma 5 3 8 4" xfId="24166" xr:uid="{29E376CF-3B31-4A53-BFA0-5D068C7038E3}"/>
    <cellStyle name="Comma 5 3 8 5" xfId="28894" xr:uid="{3D1D306B-DBD5-4A76-8AFB-043686F79503}"/>
    <cellStyle name="Comma 5 3 8 6" xfId="16361" xr:uid="{94AF2FE1-706B-4D04-9748-5ECCE66245C4}"/>
    <cellStyle name="Comma 5 3 9" xfId="1126" xr:uid="{00000000-0005-0000-0000-00008E040000}"/>
    <cellStyle name="Comma 5 3 9 2" xfId="4450" xr:uid="{A1591EE1-9B7A-4C4A-98BD-BC9842D64C1F}"/>
    <cellStyle name="Comma 5 3 9 2 2" xfId="20473" xr:uid="{69CDFFD0-B737-4AB4-95D1-6DB37364F050}"/>
    <cellStyle name="Comma 5 3 9 3" xfId="13449" xr:uid="{32E5F210-7078-467A-A7AA-7E23A8FA8900}"/>
    <cellStyle name="Comma 5 3 9 3 2" xfId="23302" xr:uid="{53DFC160-BDF7-4E64-BC3A-313F4F178A56}"/>
    <cellStyle name="Comma 5 3 9 4" xfId="27412" xr:uid="{1B53C88B-8D55-45C3-A0F9-246633247FE4}"/>
    <cellStyle name="Comma 5 3 9 5" xfId="27007" xr:uid="{44D28ADE-225D-4DC6-ADC6-BEECE5F63C56}"/>
    <cellStyle name="Comma 5 3 9 6" xfId="17680" xr:uid="{BE8AC268-EE12-42EA-AF99-52A7AAD75112}"/>
    <cellStyle name="Comma 5 4" xfId="338" xr:uid="{00000000-0005-0000-0000-000051010000}"/>
    <cellStyle name="Comma 5 4 10" xfId="6972" xr:uid="{FE6C5CCC-9264-4741-AAB2-D8771D6AF529}"/>
    <cellStyle name="Comma 5 4 10 2" xfId="9770" xr:uid="{0CC98F6D-5894-420E-BCF9-0230A87D6FAC}"/>
    <cellStyle name="Comma 5 4 11" xfId="5999" xr:uid="{56B7C134-9FAA-4761-A0FC-1357E4D5E39F}"/>
    <cellStyle name="Comma 5 4 11 2" xfId="18424" xr:uid="{6A8A6069-0CA5-483B-996B-C9A44B3F226B}"/>
    <cellStyle name="Comma 5 4 12" xfId="8773" xr:uid="{550F1E3A-EA86-4EED-BAC3-BAAF0E57D3A2}"/>
    <cellStyle name="Comma 5 4 12 2" xfId="21217" xr:uid="{E504B583-1978-423A-A430-5BA5E9366C60}"/>
    <cellStyle name="Comma 5 4 13" xfId="25908" xr:uid="{D30A4F7B-9EEE-461A-AA94-D32948868A68}"/>
    <cellStyle name="Comma 5 4 14" xfId="14015" xr:uid="{3F136011-8435-4950-8971-83637F541FFD}"/>
    <cellStyle name="Comma 5 4 2" xfId="339" xr:uid="{00000000-0005-0000-0000-000052010000}"/>
    <cellStyle name="Comma 5 4 2 10" xfId="8774" xr:uid="{2128D1FD-E724-49EE-9BBD-48A4F94E09E2}"/>
    <cellStyle name="Comma 5 4 2 10 2" xfId="21218" xr:uid="{653747DD-4481-4062-8815-597E73A54650}"/>
    <cellStyle name="Comma 5 4 2 11" xfId="24439" xr:uid="{8DF0352D-D92E-49A8-830E-A65697F5C622}"/>
    <cellStyle name="Comma 5 4 2 12" xfId="14075" xr:uid="{A4B9B96C-1C12-4150-8AD6-45FAEF6E985D}"/>
    <cellStyle name="Comma 5 4 2 2" xfId="1184" xr:uid="{00000000-0005-0000-0000-0000C8040000}"/>
    <cellStyle name="Comma 5 4 2 2 10" xfId="14635" xr:uid="{99C72C3E-3ECB-4EE3-A1A4-5207F2DA8F03}"/>
    <cellStyle name="Comma 5 4 2 2 2" xfId="1185" xr:uid="{00000000-0005-0000-0000-0000C9040000}"/>
    <cellStyle name="Comma 5 4 2 2 2 2" xfId="1186" xr:uid="{00000000-0005-0000-0000-0000CA040000}"/>
    <cellStyle name="Comma 5 4 2 2 2 2 2" xfId="4274" xr:uid="{E91A17C0-1231-47C1-A5C3-4B41FB762909}"/>
    <cellStyle name="Comma 5 4 2 2 2 2 2 2" xfId="29391" xr:uid="{4BFAC0E7-FAFC-4984-ADAC-DA02D5E476B8}"/>
    <cellStyle name="Comma 5 4 2 2 2 2 2 3" xfId="27209" xr:uid="{86FE4E52-3F17-4691-A3A6-91A8B5368BEE}"/>
    <cellStyle name="Comma 5 4 2 2 2 2 2 4" xfId="19886" xr:uid="{7399F806-8A43-4017-B01A-5E0D4580677C}"/>
    <cellStyle name="Comma 5 4 2 2 2 2 3" xfId="12902" xr:uid="{BC66A004-C6C9-4E18-912A-82EFA859EBF0}"/>
    <cellStyle name="Comma 5 4 2 2 2 2 3 2" xfId="22715" xr:uid="{C0C15510-D5EF-4ACF-98E8-CEF65EEF2A3B}"/>
    <cellStyle name="Comma 5 4 2 2 2 2 4" xfId="26773" xr:uid="{F99DCA28-F4C2-46EC-AA81-2C3A5FDA5335}"/>
    <cellStyle name="Comma 5 4 2 2 2 2 5" xfId="17103" xr:uid="{09F69BB9-B205-40A0-B64B-559C9D9B35E4}"/>
    <cellStyle name="Comma 5 4 2 2 2 3" xfId="1187" xr:uid="{00000000-0005-0000-0000-0000CB040000}"/>
    <cellStyle name="Comma 5 4 2 2 2 4" xfId="7210" xr:uid="{FCF1A4C8-017A-4A7E-8B7F-8B330BE140D3}"/>
    <cellStyle name="Comma 5 4 2 2 2 5" xfId="24769" xr:uid="{8B98A05F-0C7E-4D0C-820E-CDCFC1D4864F}"/>
    <cellStyle name="Comma 5 4 2 2 2 6" xfId="15066" xr:uid="{185CBA2B-5BA5-4EE0-8714-1586D2F5660A}"/>
    <cellStyle name="Comma 5 4 2 2 3" xfId="1188" xr:uid="{00000000-0005-0000-0000-0000CC040000}"/>
    <cellStyle name="Comma 5 4 2 2 3 2" xfId="5215" xr:uid="{EB05FEDA-732F-40B0-8C77-F56C49EA2BEE}"/>
    <cellStyle name="Comma 5 4 2 2 3 2 2" xfId="11876" xr:uid="{E7DFB9C6-AA41-4441-BDA1-218731EA8420}"/>
    <cellStyle name="Comma 5 4 2 2 3 2 2 2" xfId="21181" xr:uid="{AB9AD8DC-8527-4E0A-85C3-89CD31FAB011}"/>
    <cellStyle name="Comma 5 4 2 2 3 2 3" xfId="13931" xr:uid="{CD567FD3-C252-4186-B781-D5D4D1829959}"/>
    <cellStyle name="Comma 5 4 2 2 3 2 3 2" xfId="24010" xr:uid="{CF7AA681-0AFA-48AD-A63E-CDC70E19C1AB}"/>
    <cellStyle name="Comma 5 4 2 2 3 2 4" xfId="28515" xr:uid="{1B940D4F-61CF-46B2-88FD-4740492C754D}"/>
    <cellStyle name="Comma 5 4 2 2 3 2 5" xfId="27228" xr:uid="{B6E8614F-AF47-424F-B2BB-0DF475F67997}"/>
    <cellStyle name="Comma 5 4 2 2 3 2 6" xfId="18388" xr:uid="{A7880D24-C1FA-49AD-B04F-63F331E24309}"/>
    <cellStyle name="Comma 5 4 2 2 3 3" xfId="24095" xr:uid="{DC846FD7-1FDA-468E-92C0-CF3F6B4CCD8A}"/>
    <cellStyle name="Comma 5 4 2 2 4" xfId="1189" xr:uid="{00000000-0005-0000-0000-0000CD040000}"/>
    <cellStyle name="Comma 5 4 2 2 4 2" xfId="27782" xr:uid="{EEA43CF9-76A9-4DDD-B408-E5CED8A86A9E}"/>
    <cellStyle name="Comma 5 4 2 2 4 3" xfId="27286" xr:uid="{F918FE02-E2FE-44DE-89A4-16023F3FF90E}"/>
    <cellStyle name="Comma 5 4 2 2 5" xfId="4841" xr:uid="{A837F20D-D8C4-4577-9724-82F8FFF6488A}"/>
    <cellStyle name="Comma 5 4 2 2 5 2" xfId="7209" xr:uid="{C4AC0CE0-4550-4876-B156-1E4C0D6B459F}"/>
    <cellStyle name="Comma 5 4 2 2 5 2 2" xfId="20808" xr:uid="{37D79384-E36F-4194-9B9F-ED707B892BF2}"/>
    <cellStyle name="Comma 5 4 2 2 5 2 3" xfId="11754" xr:uid="{45B0DC28-3D31-4BA2-8A5A-A420F08BAEA5}"/>
    <cellStyle name="Comma 5 4 2 2 5 3" xfId="13700" xr:uid="{1AA9099B-D412-4AC5-A762-1FE0BF324880}"/>
    <cellStyle name="Comma 5 4 2 2 5 3 2" xfId="23637" xr:uid="{F4DD9F1D-8365-49DA-8278-EBAAB9DAF8AB}"/>
    <cellStyle name="Comma 5 4 2 2 5 4" xfId="27492" xr:uid="{FE2B7139-029C-44B9-862B-F4034316A629}"/>
    <cellStyle name="Comma 5 4 2 2 5 5" xfId="28941" xr:uid="{2D1FA657-5316-4BDF-9014-81C08EFD2101}"/>
    <cellStyle name="Comma 5 4 2 2 5 6" xfId="18015" xr:uid="{D875E2A1-F36C-4EDD-8D5C-B8C8233DFCAB}"/>
    <cellStyle name="Comma 5 4 2 2 6" xfId="4022" xr:uid="{8DCB1D11-46BA-488D-B30C-955C58EC6074}"/>
    <cellStyle name="Comma 5 4 2 2 6 2" xfId="27167" xr:uid="{4A2A6BFB-3EFA-4A65-9045-25357A7196A6}"/>
    <cellStyle name="Comma 5 4 2 2 6 3" xfId="28683" xr:uid="{B2861683-685D-4971-9F8A-F8009AA262F1}"/>
    <cellStyle name="Comma 5 4 2 2 6 4" xfId="15686" xr:uid="{A5F05A0E-B3CA-4D45-83CC-848BD749ECBE}"/>
    <cellStyle name="Comma 5 4 2 2 7" xfId="8717" xr:uid="{2FAA623F-4D0D-4370-BC41-FE954FEF0638}"/>
    <cellStyle name="Comma 5 4 2 2 7 2" xfId="18426" xr:uid="{E757F388-14F7-43FA-A6CC-2CD28B7D2E13}"/>
    <cellStyle name="Comma 5 4 2 2 8" xfId="11906" xr:uid="{5474FBF3-AC93-4793-8146-390504CC5283}"/>
    <cellStyle name="Comma 5 4 2 2 8 2" xfId="21219" xr:uid="{11D2F2EE-A346-41B2-A455-5DD8072A58F9}"/>
    <cellStyle name="Comma 5 4 2 2 9" xfId="24739" xr:uid="{1FCFB4AB-1BD5-42A1-8CED-84BEBB6F705D}"/>
    <cellStyle name="Comma 5 4 2 3" xfId="1190" xr:uid="{00000000-0005-0000-0000-0000CE040000}"/>
    <cellStyle name="Comma 5 4 2 3 2" xfId="1191" xr:uid="{00000000-0005-0000-0000-0000CF040000}"/>
    <cellStyle name="Comma 5 4 2 3 2 2" xfId="4275" xr:uid="{5746E6D5-7F14-4F90-9859-D8D0332AB4B1}"/>
    <cellStyle name="Comma 5 4 2 3 2 2 2" xfId="7212" xr:uid="{A7A2A704-0070-489C-B24D-5CF450FC707E}"/>
    <cellStyle name="Comma 5 4 2 3 2 2 2 2" xfId="29392" xr:uid="{0FBC4107-531B-44D2-9446-EC4438CC5CEB}"/>
    <cellStyle name="Comma 5 4 2 3 2 2 3" xfId="27701" xr:uid="{056D272E-4170-4D77-B88F-4A796F61150F}"/>
    <cellStyle name="Comma 5 4 2 3 2 2 4" xfId="19887" xr:uid="{865352BA-41DF-427B-B9B8-1BC16D7802B1}"/>
    <cellStyle name="Comma 5 4 2 3 2 3" xfId="12903" xr:uid="{FFAC1F3A-7F62-4F11-94EE-BA5096F9263A}"/>
    <cellStyle name="Comma 5 4 2 3 2 3 2" xfId="22716" xr:uid="{822C816B-4EAE-4516-B395-49FC60E587BC}"/>
    <cellStyle name="Comma 5 4 2 3 2 4" xfId="25631" xr:uid="{FE2AFE5E-67F0-4AA3-A422-7A8265567977}"/>
    <cellStyle name="Comma 5 4 2 3 2 5" xfId="17104" xr:uid="{754A68AE-9094-4152-BB3B-443DB9365BF8}"/>
    <cellStyle name="Comma 5 4 2 3 3" xfId="1192" xr:uid="{00000000-0005-0000-0000-0000D0040000}"/>
    <cellStyle name="Comma 5 4 2 3 4" xfId="4982" xr:uid="{A41A89B1-0AE3-43A9-8C72-3935C0BB9E22}"/>
    <cellStyle name="Comma 5 4 2 3 4 2" xfId="7211" xr:uid="{E1D47C3C-5CE8-4DF8-8863-8C20A8194FE3}"/>
    <cellStyle name="Comma 5 4 2 3 4 2 2" xfId="20949" xr:uid="{F4E593EA-EDE0-45F6-8288-0B06846116FA}"/>
    <cellStyle name="Comma 5 4 2 3 4 2 3" xfId="11785" xr:uid="{76BCC640-6A9C-4E99-8501-74BCB01744FC}"/>
    <cellStyle name="Comma 5 4 2 3 4 3" xfId="13841" xr:uid="{4EA7A888-3F07-44A5-8E75-DDE42E8DEF21}"/>
    <cellStyle name="Comma 5 4 2 3 4 3 2" xfId="23778" xr:uid="{8278F5F0-4723-49CE-B41D-F19DB4AFD4D8}"/>
    <cellStyle name="Comma 5 4 2 3 4 4" xfId="18156" xr:uid="{7AE975F7-F3E5-4358-8CFB-B22D56A53B8B}"/>
    <cellStyle name="Comma 5 4 2 3 5" xfId="6480" xr:uid="{ABBD808E-D4A1-4065-83B3-3F4D11A77687}"/>
    <cellStyle name="Comma 5 4 2 3 5 2" xfId="11458" xr:uid="{CBDB84FB-5208-404B-A45D-4E7D6A7F8116}"/>
    <cellStyle name="Comma 5 4 2 3 6" xfId="9260" xr:uid="{E1A592C3-ACFB-4523-9EA7-B60BB3594FB3}"/>
    <cellStyle name="Comma 5 4 2 3 7" xfId="15067" xr:uid="{992F4BD0-F298-4D5F-A06B-2773EEF49960}"/>
    <cellStyle name="Comma 5 4 2 4" xfId="1193" xr:uid="{00000000-0005-0000-0000-0000D1040000}"/>
    <cellStyle name="Comma 5 4 2 4 2" xfId="1194" xr:uid="{00000000-0005-0000-0000-0000D2040000}"/>
    <cellStyle name="Comma 5 4 2 4 2 2" xfId="4273" xr:uid="{321A7422-BBE5-4B0F-A9F2-A6A6C60ED71C}"/>
    <cellStyle name="Comma 5 4 2 4 2 2 2" xfId="29390" xr:uid="{FF0ED7B3-8B03-4927-86ED-047EE611BEFC}"/>
    <cellStyle name="Comma 5 4 2 4 2 2 3" xfId="28671" xr:uid="{098A861D-E24C-45D5-A94F-968FB4C09341}"/>
    <cellStyle name="Comma 5 4 2 4 2 2 4" xfId="19885" xr:uid="{3D809C39-3D04-442F-9606-3DF72506EB53}"/>
    <cellStyle name="Comma 5 4 2 4 2 3" xfId="12901" xr:uid="{1807072D-E504-47DB-A17B-01799914E333}"/>
    <cellStyle name="Comma 5 4 2 4 2 3 2" xfId="22714" xr:uid="{572A571F-314E-44B0-B3F6-76B4026CDE59}"/>
    <cellStyle name="Comma 5 4 2 4 2 4" xfId="26495" xr:uid="{80DA0B16-369B-4426-8F0D-A16FCAF4C70E}"/>
    <cellStyle name="Comma 5 4 2 4 2 5" xfId="17102" xr:uid="{BAACDCA1-4359-4959-9AB7-C6115C3A4542}"/>
    <cellStyle name="Comma 5 4 2 4 3" xfId="1195" xr:uid="{00000000-0005-0000-0000-0000D3040000}"/>
    <cellStyle name="Comma 5 4 2 4 4" xfId="7213" xr:uid="{A07E463F-2BBD-4BA1-834D-0E7E0FA5B32B}"/>
    <cellStyle name="Comma 5 4 2 4 5" xfId="26541" xr:uid="{0B0068FD-BF46-487E-928A-D0149AFF0E2F}"/>
    <cellStyle name="Comma 5 4 2 4 6" xfId="15065" xr:uid="{3E5E3962-47A3-4624-8484-96C2FC6643D2}"/>
    <cellStyle name="Comma 5 4 2 5" xfId="1196" xr:uid="{00000000-0005-0000-0000-0000D4040000}"/>
    <cellStyle name="Comma 5 4 2 5 2" xfId="1197" xr:uid="{00000000-0005-0000-0000-0000D5040000}"/>
    <cellStyle name="Comma 5 4 2 5 2 2" xfId="4161" xr:uid="{27DBD902-23B8-4BC6-973C-629F8022001D}"/>
    <cellStyle name="Comma 5 4 2 5 2 2 2" xfId="19426" xr:uid="{52980D83-7915-4782-AA1B-3589AE02D133}"/>
    <cellStyle name="Comma 5 4 2 5 2 3" xfId="12538" xr:uid="{9E8CB541-22CF-4F40-98A7-80BCB760794E}"/>
    <cellStyle name="Comma 5 4 2 5 2 3 2" xfId="22255" xr:uid="{D32D6AAA-2250-4555-A632-98D6C6D797C8}"/>
    <cellStyle name="Comma 5 4 2 5 2 4" xfId="27668" xr:uid="{DF593632-D6A3-4492-AA7E-5245E9CE1B80}"/>
    <cellStyle name="Comma 5 4 2 5 2 5" xfId="28186" xr:uid="{971E458E-177B-40F3-9B4B-B595A41BA7FD}"/>
    <cellStyle name="Comma 5 4 2 5 2 6" xfId="16689" xr:uid="{136527B3-E3D7-4CCE-9141-00E8FA1221E7}"/>
    <cellStyle name="Comma 5 4 2 5 3" xfId="1198" xr:uid="{00000000-0005-0000-0000-0000D6040000}"/>
    <cellStyle name="Comma 5 4 2 5 4" xfId="7214" xr:uid="{425AFDB9-0BBB-466A-9F84-7860E0AB7786}"/>
    <cellStyle name="Comma 5 4 2 5 5" xfId="25467" xr:uid="{D5AA04B5-1EB3-4ABA-A28A-DE4ADF2DBF04}"/>
    <cellStyle name="Comma 5 4 2 5 6" xfId="14473" xr:uid="{36512AD3-AC0E-409F-8B31-689F0EDCDECC}"/>
    <cellStyle name="Comma 5 4 2 6" xfId="1199" xr:uid="{00000000-0005-0000-0000-0000D7040000}"/>
    <cellStyle name="Comma 5 4 2 6 2" xfId="4113" xr:uid="{54F8998B-120F-4969-B70A-B4F4DB0FCF39}"/>
    <cellStyle name="Comma 5 4 2 6 2 2" xfId="19206" xr:uid="{68B56390-BFAE-45F6-846B-D09180BC3A87}"/>
    <cellStyle name="Comma 5 4 2 6 3" xfId="12370" xr:uid="{4BE5A400-A676-4465-B115-3ED71D8A6AE7}"/>
    <cellStyle name="Comma 5 4 2 6 3 2" xfId="22011" xr:uid="{5472EEDE-7768-4AEF-B4AD-5FB4195BE2D9}"/>
    <cellStyle name="Comma 5 4 2 6 4" xfId="24577" xr:uid="{C1737DBA-EB17-4CA3-9157-EDD600942F3F}"/>
    <cellStyle name="Comma 5 4 2 6 5" xfId="27258" xr:uid="{DF98394D-0032-4D3B-B128-5DDE7A71FAC6}"/>
    <cellStyle name="Comma 5 4 2 6 6" xfId="16455" xr:uid="{CCA5BF59-4B05-4EDE-833B-6E7E54AAD003}"/>
    <cellStyle name="Comma 5 4 2 7" xfId="1183" xr:uid="{00000000-0005-0000-0000-0000C7040000}"/>
    <cellStyle name="Comma 5 4 2 7 2" xfId="4405" xr:uid="{91E56296-FB15-4070-9490-7CB9B39FE340}"/>
    <cellStyle name="Comma 5 4 2 7 2 2" xfId="20428" xr:uid="{E54DCA6F-3C0F-4F6D-B5BD-61CA10FF0DF6}"/>
    <cellStyle name="Comma 5 4 2 7 3" xfId="13406" xr:uid="{A16AAEDE-8CDE-4344-AC68-74B9B7F86E6C}"/>
    <cellStyle name="Comma 5 4 2 7 3 2" xfId="23257" xr:uid="{A411E211-B4FF-40E8-8704-B0E32883C173}"/>
    <cellStyle name="Comma 5 4 2 7 4" xfId="27876" xr:uid="{635D914C-C92A-46BD-843C-615C2D02A038}"/>
    <cellStyle name="Comma 5 4 2 7 5" xfId="29000" xr:uid="{E2ADBE4C-0CD9-4C06-AB25-AD5278E98F45}"/>
    <cellStyle name="Comma 5 4 2 7 6" xfId="17635" xr:uid="{DC622432-0D9E-42EE-8053-0913572EC690}"/>
    <cellStyle name="Comma 5 4 2 8" xfId="6973" xr:uid="{81292935-87E9-41A1-AC9E-0890B006CE81}"/>
    <cellStyle name="Comma 5 4 2 8 2" xfId="9771" xr:uid="{579DAB97-17E1-415A-965D-E21DCACC8503}"/>
    <cellStyle name="Comma 5 4 2 9" xfId="6000" xr:uid="{B4A15371-E1E3-400F-A80C-0C7418990622}"/>
    <cellStyle name="Comma 5 4 2 9 2" xfId="18425" xr:uid="{20B0AB8B-F389-4011-A7E9-075D90037EE7}"/>
    <cellStyle name="Comma 5 4 3" xfId="1200" xr:uid="{00000000-0005-0000-0000-0000D8040000}"/>
    <cellStyle name="Comma 5 4 3 10" xfId="24994" xr:uid="{AF228897-E402-4728-AB14-2832950561A0}"/>
    <cellStyle name="Comma 5 4 3 11" xfId="14233" xr:uid="{28A4CF68-D3D9-4424-978B-B6ACB3EC46F9}"/>
    <cellStyle name="Comma 5 4 3 2" xfId="1201" xr:uid="{00000000-0005-0000-0000-0000D9040000}"/>
    <cellStyle name="Comma 5 4 3 2 2" xfId="1202" xr:uid="{00000000-0005-0000-0000-0000DA040000}"/>
    <cellStyle name="Comma 5 4 3 2 2 2" xfId="4277" xr:uid="{D125F37C-3FDE-4FDC-BBC9-C31F628AD94E}"/>
    <cellStyle name="Comma 5 4 3 2 2 2 2" xfId="7217" xr:uid="{118DCD26-BE81-4ADF-A44E-1686490053EF}"/>
    <cellStyle name="Comma 5 4 3 2 2 2 2 2" xfId="27115" xr:uid="{FA0B7537-20E7-4569-8232-236039EEBC98}"/>
    <cellStyle name="Comma 5 4 3 2 2 2 2 3" xfId="26539" xr:uid="{DC4F449F-272B-4AA3-A781-24CE933DF98A}"/>
    <cellStyle name="Comma 5 4 3 2 2 2 3" xfId="27972" xr:uid="{305247E3-F0D2-496B-9BFB-3161CDFC4865}"/>
    <cellStyle name="Comma 5 4 3 2 2 2 4" xfId="17106" xr:uid="{9940D07F-5ADA-4A61-BEB5-5886DA691675}"/>
    <cellStyle name="Comma 5 4 3 2 2 3" xfId="11615" xr:uid="{72AC61F1-322C-4CFB-AA8E-A517A5015191}"/>
    <cellStyle name="Comma 5 4 3 2 2 3 2" xfId="29394" xr:uid="{280810F4-DA1A-487C-A19D-FD307B95870E}"/>
    <cellStyle name="Comma 5 4 3 2 2 3 3" xfId="27424" xr:uid="{1909E8BA-2CB6-41A4-82A7-E0C7E7037492}"/>
    <cellStyle name="Comma 5 4 3 2 2 3 4" xfId="19889" xr:uid="{01EE8F7E-5F30-4BC8-8AAC-1D66EB56A49A}"/>
    <cellStyle name="Comma 5 4 3 2 2 4" xfId="12905" xr:uid="{B65A8001-E081-4820-A8F2-0FF9871872C3}"/>
    <cellStyle name="Comma 5 4 3 2 2 4 2" xfId="22718" xr:uid="{F5FC2DC4-17A3-45E7-AD33-F29BF0F9C20B}"/>
    <cellStyle name="Comma 5 4 3 2 2 5" xfId="25242" xr:uid="{42C9928C-14E3-4DAF-BBF7-E63884810D13}"/>
    <cellStyle name="Comma 5 4 3 2 2 6" xfId="15069" xr:uid="{B0F4031B-76E5-4F19-A18C-4290193130CE}"/>
    <cellStyle name="Comma 5 4 3 2 3" xfId="1203" xr:uid="{00000000-0005-0000-0000-0000DB040000}"/>
    <cellStyle name="Comma 5 4 3 2 3 2" xfId="4201" xr:uid="{1CB84EEB-2F4D-4548-B1B9-AA8B500107E8}"/>
    <cellStyle name="Comma 5 4 3 2 3 2 2" xfId="27385" xr:uid="{293D4AD6-4E6D-470D-80B3-A7A7C1420E4E}"/>
    <cellStyle name="Comma 5 4 3 2 3 2 3" xfId="28344" xr:uid="{E88E78C1-0318-43F9-A996-C60B277AA3DB}"/>
    <cellStyle name="Comma 5 4 3 2 3 2 4" xfId="19574" xr:uid="{E34B33F6-DBD0-4BA9-9C90-48F46543D760}"/>
    <cellStyle name="Comma 5 4 3 2 3 3" xfId="12684" xr:uid="{C82BAAB8-7DEC-4E70-90F0-FC115888A44A}"/>
    <cellStyle name="Comma 5 4 3 2 3 3 2" xfId="22403" xr:uid="{F709A4C8-1613-4448-873A-F791AAC7A5FA}"/>
    <cellStyle name="Comma 5 4 3 2 3 4" xfId="24230" xr:uid="{10CE8482-6168-41F8-B08A-44EA66759ABE}"/>
    <cellStyle name="Comma 5 4 3 2 3 5" xfId="16835" xr:uid="{F0CA34A3-AA57-42E8-A6C4-0C301E71F2BE}"/>
    <cellStyle name="Comma 5 4 3 2 4" xfId="1204" xr:uid="{00000000-0005-0000-0000-0000DC040000}"/>
    <cellStyle name="Comma 5 4 3 2 5" xfId="4842" xr:uid="{F2B50119-31D5-4EBB-A6CA-4CB850D6D3EC}"/>
    <cellStyle name="Comma 5 4 3 2 5 2" xfId="7216" xr:uid="{13682C5D-69C7-4B0B-959D-CB01B16224CB}"/>
    <cellStyle name="Comma 5 4 3 2 5 2 2" xfId="20809" xr:uid="{CC6BAE3D-9343-4779-BAD5-65DA1C290914}"/>
    <cellStyle name="Comma 5 4 3 2 5 2 3" xfId="11755" xr:uid="{484E6D27-CDDC-4031-B75E-336D67A23781}"/>
    <cellStyle name="Comma 5 4 3 2 5 3" xfId="13701" xr:uid="{7657DAD7-404B-4444-84E3-9E92D039A72D}"/>
    <cellStyle name="Comma 5 4 3 2 5 3 2" xfId="23638" xr:uid="{5E277915-3FB0-4C32-B1C1-536F172EE295}"/>
    <cellStyle name="Comma 5 4 3 2 5 4" xfId="27037" xr:uid="{7518335B-E543-4385-89DD-5F28D41B27B3}"/>
    <cellStyle name="Comma 5 4 3 2 5 5" xfId="27653" xr:uid="{04D8BB65-E8B6-49DD-A45D-3D4BAB6741CF}"/>
    <cellStyle name="Comma 5 4 3 2 5 6" xfId="18016" xr:uid="{E9518BDE-8816-48AE-9F9B-72165F608CA7}"/>
    <cellStyle name="Comma 5 4 3 2 6" xfId="5969" xr:uid="{975AD305-A3AE-483B-B4AF-8CF9D7116652}"/>
    <cellStyle name="Comma 5 4 3 2 6 2" xfId="11460" xr:uid="{C9D2D477-0838-4048-B570-7E5DDC5D42B2}"/>
    <cellStyle name="Comma 5 4 3 2 7" xfId="8718" xr:uid="{E78E8B03-BD35-4564-9274-84777E1652FF}"/>
    <cellStyle name="Comma 5 4 3 2 8" xfId="14636" xr:uid="{127815A7-FEB5-4C1B-BFC2-9B225DB4ABAD}"/>
    <cellStyle name="Comma 5 4 3 3" xfId="1205" xr:uid="{00000000-0005-0000-0000-0000DD040000}"/>
    <cellStyle name="Comma 5 4 3 3 2" xfId="1206" xr:uid="{00000000-0005-0000-0000-0000DE040000}"/>
    <cellStyle name="Comma 5 4 3 3 2 2" xfId="4278" xr:uid="{C88A1E5A-72CE-4914-9F79-A355A9703B5C}"/>
    <cellStyle name="Comma 5 4 3 3 2 2 2" xfId="29395" xr:uid="{038C8A9F-60FA-4426-9B2E-CC0E120A16C3}"/>
    <cellStyle name="Comma 5 4 3 3 2 2 3" xfId="29272" xr:uid="{B8753566-A267-4CD1-9B02-965624DC26DA}"/>
    <cellStyle name="Comma 5 4 3 3 2 2 4" xfId="19890" xr:uid="{0E9A8A12-16DF-499C-846E-BAB169D97882}"/>
    <cellStyle name="Comma 5 4 3 3 2 3" xfId="12906" xr:uid="{E22EBEDC-AC92-4995-B168-9169B3A7DAA3}"/>
    <cellStyle name="Comma 5 4 3 3 2 3 2" xfId="22719" xr:uid="{80487B1F-2152-4C13-AEED-BEA210809577}"/>
    <cellStyle name="Comma 5 4 3 3 2 4" xfId="24990" xr:uid="{754B098D-C455-4C93-B296-784029E085F7}"/>
    <cellStyle name="Comma 5 4 3 3 2 5" xfId="17107" xr:uid="{1333157A-95EA-42BF-B4EC-240D2D13A83B}"/>
    <cellStyle name="Comma 5 4 3 3 3" xfId="1207" xr:uid="{00000000-0005-0000-0000-0000DF040000}"/>
    <cellStyle name="Comma 5 4 3 3 4" xfId="4983" xr:uid="{FFCDC0FF-A93D-48A1-8864-A82E696E251C}"/>
    <cellStyle name="Comma 5 4 3 3 4 2" xfId="7218" xr:uid="{86335595-45AA-4983-BE43-A599AF5C796D}"/>
    <cellStyle name="Comma 5 4 3 3 4 2 2" xfId="20950" xr:uid="{1FC13757-4F95-4FEA-A7B0-A9FAF4C5CE1D}"/>
    <cellStyle name="Comma 5 4 3 3 4 2 3" xfId="11786" xr:uid="{A0800213-B098-432E-A01E-96B738CF954A}"/>
    <cellStyle name="Comma 5 4 3 3 4 3" xfId="13842" xr:uid="{C3D4C532-F37E-4455-B12A-3744AE450DA1}"/>
    <cellStyle name="Comma 5 4 3 3 4 3 2" xfId="23779" xr:uid="{4549E462-6452-476F-AED1-3ECAEC27B745}"/>
    <cellStyle name="Comma 5 4 3 3 4 4" xfId="18157" xr:uid="{2B929EA9-C4C0-4536-B067-1FAA9F973DD2}"/>
    <cellStyle name="Comma 5 4 3 3 5" xfId="11461" xr:uid="{D9EEFBA0-F65F-48D0-A239-A57C42425A39}"/>
    <cellStyle name="Comma 5 4 3 3 6" xfId="26280" xr:uid="{187F55B7-70AB-4641-A053-660FFC71B725}"/>
    <cellStyle name="Comma 5 4 3 3 7" xfId="15070" xr:uid="{19FBA9D0-7755-4B9D-814B-B10F3C9C798B}"/>
    <cellStyle name="Comma 5 4 3 4" xfId="1208" xr:uid="{00000000-0005-0000-0000-0000E0040000}"/>
    <cellStyle name="Comma 5 4 3 4 2" xfId="1209" xr:uid="{00000000-0005-0000-0000-0000E1040000}"/>
    <cellStyle name="Comma 5 4 3 4 2 2" xfId="4276" xr:uid="{670020B2-5CFF-43BA-8DA8-83AE11DBA408}"/>
    <cellStyle name="Comma 5 4 3 4 2 2 2" xfId="29393" xr:uid="{4AAEC2E5-7332-4F73-8EEA-24B3D7C3289F}"/>
    <cellStyle name="Comma 5 4 3 4 2 2 3" xfId="27085" xr:uid="{A78E0664-C0E0-4E42-AA28-23E7D43F4BD9}"/>
    <cellStyle name="Comma 5 4 3 4 2 2 4" xfId="19888" xr:uid="{3002AE80-574B-4B2C-8FEB-C407917E52F2}"/>
    <cellStyle name="Comma 5 4 3 4 2 3" xfId="12904" xr:uid="{666667F9-947D-4A75-A14C-8E1CFE8038ED}"/>
    <cellStyle name="Comma 5 4 3 4 2 3 2" xfId="22717" xr:uid="{96F2F9BD-94AD-4996-8AC9-246BAD1502F0}"/>
    <cellStyle name="Comma 5 4 3 4 2 4" xfId="25438" xr:uid="{317445DD-679A-4023-BDDA-137913A35BC7}"/>
    <cellStyle name="Comma 5 4 3 4 2 5" xfId="17105" xr:uid="{61A2F317-BDE2-4852-998C-53E425FAE7A9}"/>
    <cellStyle name="Comma 5 4 3 4 3" xfId="1210" xr:uid="{00000000-0005-0000-0000-0000E2040000}"/>
    <cellStyle name="Comma 5 4 3 4 4" xfId="11459" xr:uid="{DA5BC06C-A45D-4012-AF7B-A4B44D90C136}"/>
    <cellStyle name="Comma 5 4 3 4 5" xfId="24350" xr:uid="{3835B8DC-EDD7-4358-9839-E59232A6AC4A}"/>
    <cellStyle name="Comma 5 4 3 4 6" xfId="15068" xr:uid="{1C0453F3-CE24-4629-A4D6-D5678DBD3176}"/>
    <cellStyle name="Comma 5 4 3 5" xfId="1211" xr:uid="{00000000-0005-0000-0000-0000E3040000}"/>
    <cellStyle name="Comma 5 4 3 5 2" xfId="4182" xr:uid="{68EABE4E-A835-4AB7-A4F9-CE12D5D4826D}"/>
    <cellStyle name="Comma 5 4 3 5 2 2" xfId="28065" xr:uid="{CEA2E5E8-7A2C-4B49-B509-2462356E8840}"/>
    <cellStyle name="Comma 5 4 3 5 2 3" xfId="29302" xr:uid="{ED530B99-7DF1-4F88-9000-BBB45503ADE7}"/>
    <cellStyle name="Comma 5 4 3 5 2 4" xfId="16792" xr:uid="{F6B1226C-71C2-4FC7-98BC-0900BD3ED86A}"/>
    <cellStyle name="Comma 5 4 3 5 3" xfId="11545" xr:uid="{CD04213C-7D49-438F-9495-C1C5BCF1EE08}"/>
    <cellStyle name="Comma 5 4 3 5 3 2" xfId="19529" xr:uid="{30F93324-F2E3-44AC-873F-A412BC3AE41C}"/>
    <cellStyle name="Comma 5 4 3 5 4" xfId="12641" xr:uid="{E20C9C95-67F4-446C-AE8A-43ECE5CEE762}"/>
    <cellStyle name="Comma 5 4 3 5 4 2" xfId="22358" xr:uid="{C2AF24F6-FA33-42E1-9551-935175A462E0}"/>
    <cellStyle name="Comma 5 4 3 5 5" xfId="24852" xr:uid="{3FDC575A-2A45-4CF5-BAF6-EEDBBE1A7B02}"/>
    <cellStyle name="Comma 5 4 3 5 6" xfId="14576" xr:uid="{5C960C5E-874C-45A4-8CB0-FC0B392BB7D0}"/>
    <cellStyle name="Comma 5 4 3 6" xfId="4707" xr:uid="{C2C5CE98-0733-43B9-A6DC-6C805032EE82}"/>
    <cellStyle name="Comma 5 4 3 6 2" xfId="7215" xr:uid="{77431E3F-D1DA-4F08-BEBF-3D47A4D0F4BD}"/>
    <cellStyle name="Comma 5 4 3 6 2 2" xfId="20674" xr:uid="{13DA299B-2DB3-4A02-B03C-358242CF039C}"/>
    <cellStyle name="Comma 5 4 3 6 2 3" xfId="11730" xr:uid="{3B72D45D-897C-418D-A609-B36253201A2A}"/>
    <cellStyle name="Comma 5 4 3 6 3" xfId="13601" xr:uid="{5D1B6286-5F21-4069-A32C-349C6DACE55A}"/>
    <cellStyle name="Comma 5 4 3 6 3 2" xfId="23503" xr:uid="{29F79B0C-E082-48D0-A3C3-D473F8E41211}"/>
    <cellStyle name="Comma 5 4 3 6 4" xfId="25168" xr:uid="{179EF91E-03E7-4D87-BB16-5F5235F1D817}"/>
    <cellStyle name="Comma 5 4 3 6 5" xfId="27536" xr:uid="{BCFB676B-6345-428B-9403-0C0167388E8A}"/>
    <cellStyle name="Comma 5 4 3 6 6" xfId="17881" xr:uid="{7F5D99F8-9EE9-4218-9A41-7D0DEB87497E}"/>
    <cellStyle name="Comma 5 4 3 7" xfId="4023" xr:uid="{43EC4CDD-09DB-48BC-A2DB-C1A492B01361}"/>
    <cellStyle name="Comma 5 4 3 7 2" xfId="27945" xr:uid="{4B3A2303-90F6-4944-BAFD-48E219F24626}"/>
    <cellStyle name="Comma 5 4 3 7 3" xfId="28484" xr:uid="{A87D98CD-1807-4C8E-B2FB-D950E80600DB}"/>
    <cellStyle name="Comma 5 4 3 7 4" xfId="15687" xr:uid="{CBA2F3FD-B65A-47A1-B2AF-69F19B924BED}"/>
    <cellStyle name="Comma 5 4 3 8" xfId="8676" xr:uid="{1FF2BECB-4B8F-498C-94FC-59BD6D759F7D}"/>
    <cellStyle name="Comma 5 4 3 8 2" xfId="18427" xr:uid="{F3B3BAE0-EFFB-4A85-A46A-E4F5168E5DEA}"/>
    <cellStyle name="Comma 5 4 3 9" xfId="11907" xr:uid="{E18201EE-1A35-4DE5-B396-D8849815B686}"/>
    <cellStyle name="Comma 5 4 3 9 2" xfId="21220" xr:uid="{8B62B21C-6196-4E55-B76E-F60AD9EFE18C}"/>
    <cellStyle name="Comma 5 4 4" xfId="1212" xr:uid="{00000000-0005-0000-0000-0000E4040000}"/>
    <cellStyle name="Comma 5 4 4 10" xfId="14634" xr:uid="{DC306210-5B30-43B8-8574-5B4FC0C926EE}"/>
    <cellStyle name="Comma 5 4 4 2" xfId="1213" xr:uid="{00000000-0005-0000-0000-0000E5040000}"/>
    <cellStyle name="Comma 5 4 4 2 2" xfId="1214" xr:uid="{00000000-0005-0000-0000-0000E6040000}"/>
    <cellStyle name="Comma 5 4 4 2 2 2" xfId="4279" xr:uid="{7907178E-5D2C-41CA-8606-8ADA192F2AF0}"/>
    <cellStyle name="Comma 5 4 4 2 2 2 2" xfId="29396" xr:uid="{FEE7D576-B624-4D40-ABBE-8FE59A671E55}"/>
    <cellStyle name="Comma 5 4 4 2 2 2 3" xfId="27247" xr:uid="{6A49C49E-B08D-46CF-8150-75B9EEA8FE56}"/>
    <cellStyle name="Comma 5 4 4 2 2 2 4" xfId="19891" xr:uid="{53BA8C04-6878-40C4-8B33-1DF02677A2C1}"/>
    <cellStyle name="Comma 5 4 4 2 2 3" xfId="12907" xr:uid="{CC596B7D-D1E8-4919-ACAA-1021E9D1C4B1}"/>
    <cellStyle name="Comma 5 4 4 2 2 3 2" xfId="22720" xr:uid="{9850D1BB-6B30-4710-8AE7-936A0E53628A}"/>
    <cellStyle name="Comma 5 4 4 2 2 4" xfId="25961" xr:uid="{F55207EA-F9A1-4184-AAFD-9BFE2F6DDC9C}"/>
    <cellStyle name="Comma 5 4 4 2 2 5" xfId="17108" xr:uid="{F20C433C-04AA-46CA-A9BB-C3862CDA56D7}"/>
    <cellStyle name="Comma 5 4 4 2 3" xfId="1215" xr:uid="{00000000-0005-0000-0000-0000E7040000}"/>
    <cellStyle name="Comma 5 4 4 2 4" xfId="7220" xr:uid="{9E7BE7AE-AE61-45C8-894A-8CF1955B25EA}"/>
    <cellStyle name="Comma 5 4 4 2 5" xfId="24355" xr:uid="{C4CCDDB0-1B38-41BE-9255-1814BD6DEC2C}"/>
    <cellStyle name="Comma 5 4 4 2 6" xfId="15071" xr:uid="{8ED542AA-C783-4486-82F8-285936B13645}"/>
    <cellStyle name="Comma 5 4 4 3" xfId="1216" xr:uid="{00000000-0005-0000-0000-0000E8040000}"/>
    <cellStyle name="Comma 5 4 4 3 2" xfId="5217" xr:uid="{4E2D66A6-6D8A-4F81-B639-54F4010B58FD}"/>
    <cellStyle name="Comma 5 4 4 3 2 2" xfId="11878" xr:uid="{202D1D37-8654-49F5-96CB-0C11D4A6CEC9}"/>
    <cellStyle name="Comma 5 4 4 3 2 2 2" xfId="21183" xr:uid="{F09E5D88-B6DA-498E-88F4-06D2B55888C4}"/>
    <cellStyle name="Comma 5 4 4 3 2 3" xfId="13933" xr:uid="{EFA1391C-FB88-44AF-B578-C19307E376DB}"/>
    <cellStyle name="Comma 5 4 4 3 2 3 2" xfId="24012" xr:uid="{FC81CFC3-76B9-491A-9785-E93D8F30C15B}"/>
    <cellStyle name="Comma 5 4 4 3 2 4" xfId="28105" xr:uid="{0A3ED780-5047-42AA-875D-482ABA3A75F1}"/>
    <cellStyle name="Comma 5 4 4 3 2 5" xfId="27602" xr:uid="{6A1DD7E0-F655-44DD-8699-EA61322ACDE9}"/>
    <cellStyle name="Comma 5 4 4 3 2 6" xfId="18390" xr:uid="{E6E0CF6E-E28E-4F77-9958-D925659C9528}"/>
    <cellStyle name="Comma 5 4 4 3 3" xfId="25599" xr:uid="{FAFAF6AA-038C-4534-AE23-BD0C7B3FC0FB}"/>
    <cellStyle name="Comma 5 4 4 4" xfId="1217" xr:uid="{00000000-0005-0000-0000-0000E9040000}"/>
    <cellStyle name="Comma 5 4 4 5" xfId="4840" xr:uid="{22809343-A3C9-48D6-AE7D-BE9C129DC12C}"/>
    <cellStyle name="Comma 5 4 4 5 2" xfId="7219" xr:uid="{A3B4C1E0-D4EA-4264-ACA3-58F4EF3AE4FA}"/>
    <cellStyle name="Comma 5 4 4 5 2 2" xfId="20807" xr:uid="{96EE1652-6DE6-4C9F-9CC0-7FD2AEEA373F}"/>
    <cellStyle name="Comma 5 4 4 5 2 3" xfId="11753" xr:uid="{A081461E-4AE8-4BAA-AC57-24A9BB3D9D3B}"/>
    <cellStyle name="Comma 5 4 4 5 3" xfId="13699" xr:uid="{910C61B4-1F2C-4E13-B62B-B8DC771C0EF1}"/>
    <cellStyle name="Comma 5 4 4 5 3 2" xfId="23636" xr:uid="{2ED7FC05-A813-46BE-BBAB-61B8CF5BB634}"/>
    <cellStyle name="Comma 5 4 4 5 4" xfId="29030" xr:uid="{5E07AEDB-6980-4B86-B9FB-38C8B80DF15B}"/>
    <cellStyle name="Comma 5 4 4 5 5" xfId="27132" xr:uid="{878B8DC5-C506-4976-A9DB-4C234E4728C6}"/>
    <cellStyle name="Comma 5 4 4 5 6" xfId="18014" xr:uid="{04BDE84F-D1DE-49EF-96A7-CDB08DDE1E52}"/>
    <cellStyle name="Comma 5 4 4 6" xfId="4024" xr:uid="{EECE3BD9-23F7-45AD-8065-C38C65ABC3F7}"/>
    <cellStyle name="Comma 5 4 4 6 2" xfId="15688" xr:uid="{CABD7450-1B99-44F9-9CB3-DA77F435CB1A}"/>
    <cellStyle name="Comma 5 4 4 7" xfId="8716" xr:uid="{B44418B1-DDB2-4AD7-BA68-836B81E7C084}"/>
    <cellStyle name="Comma 5 4 4 7 2" xfId="18428" xr:uid="{D77DB336-D2BD-4B0D-BDBA-043B7C4FA756}"/>
    <cellStyle name="Comma 5 4 4 8" xfId="11908" xr:uid="{CE3C847D-0091-4107-B6E0-E0CAB3E3AC94}"/>
    <cellStyle name="Comma 5 4 4 8 2" xfId="21221" xr:uid="{10BE703A-56F2-4658-95FD-680DA8D91C1D}"/>
    <cellStyle name="Comma 5 4 4 9" xfId="24688" xr:uid="{DFED7E86-AB54-4790-9338-6278B73097F6}"/>
    <cellStyle name="Comma 5 4 5" xfId="1218" xr:uid="{00000000-0005-0000-0000-0000EA040000}"/>
    <cellStyle name="Comma 5 4 5 2" xfId="1219" xr:uid="{00000000-0005-0000-0000-0000EB040000}"/>
    <cellStyle name="Comma 5 4 5 2 2" xfId="4280" xr:uid="{534B1660-65FF-4168-8483-2E994221CD5E}"/>
    <cellStyle name="Comma 5 4 5 2 2 2" xfId="7222" xr:uid="{214ED157-6F8B-47D3-87B7-3D34213148F5}"/>
    <cellStyle name="Comma 5 4 5 2 2 2 2" xfId="29397" xr:uid="{DCB20397-A2DB-4BE6-96E8-44BEE3821420}"/>
    <cellStyle name="Comma 5 4 5 2 2 3" xfId="28485" xr:uid="{CBBFA01A-8549-45F3-B7E6-9F889EA42E8A}"/>
    <cellStyle name="Comma 5 4 5 2 2 4" xfId="19892" xr:uid="{0A0C93EB-45E2-4A02-8B4F-3863A018BD7C}"/>
    <cellStyle name="Comma 5 4 5 2 3" xfId="12908" xr:uid="{6B0E04AE-70AF-41C2-8FD0-E4A14BB27B40}"/>
    <cellStyle name="Comma 5 4 5 2 3 2" xfId="22721" xr:uid="{C613C5FD-688F-4382-A008-EEBD88C80058}"/>
    <cellStyle name="Comma 5 4 5 2 4" xfId="24601" xr:uid="{789DDD2F-446F-4BD4-B6F8-B4F421D0C021}"/>
    <cellStyle name="Comma 5 4 5 2 5" xfId="17109" xr:uid="{DC5BC761-F096-4D82-8A6A-6A39B92600A6}"/>
    <cellStyle name="Comma 5 4 5 3" xfId="1220" xr:uid="{00000000-0005-0000-0000-0000EC040000}"/>
    <cellStyle name="Comma 5 4 5 4" xfId="4984" xr:uid="{A53CEE5D-5D45-4F4D-80B0-CF88FC696543}"/>
    <cellStyle name="Comma 5 4 5 4 2" xfId="7221" xr:uid="{3C5D8DBB-217F-4E71-A2EB-03A431A41E11}"/>
    <cellStyle name="Comma 5 4 5 4 2 2" xfId="20951" xr:uid="{F8973741-20DB-4A32-920C-7FC4C88E29B8}"/>
    <cellStyle name="Comma 5 4 5 4 2 3" xfId="11787" xr:uid="{80B55011-8874-49E2-972C-E0E1FAA7BCA6}"/>
    <cellStyle name="Comma 5 4 5 4 3" xfId="13843" xr:uid="{DD106083-16D3-4F88-A2D2-1B258ABC67EB}"/>
    <cellStyle name="Comma 5 4 5 4 3 2" xfId="23780" xr:uid="{D0171F77-B9BA-4608-97FE-37B7F9594EF7}"/>
    <cellStyle name="Comma 5 4 5 4 4" xfId="18158" xr:uid="{D42C19CB-3210-40A8-968C-463B708E6BA2}"/>
    <cellStyle name="Comma 5 4 5 5" xfId="6479" xr:uid="{1F353EF5-54F1-4A23-81E0-86E7C71C7640}"/>
    <cellStyle name="Comma 5 4 5 5 2" xfId="11462" xr:uid="{F5F6A7DA-A2AA-4F71-A6CC-65F87A4A6674}"/>
    <cellStyle name="Comma 5 4 5 6" xfId="9259" xr:uid="{E37B03A9-873E-47B7-A628-2E526C75C329}"/>
    <cellStyle name="Comma 5 4 5 7" xfId="15072" xr:uid="{A3A9BF6E-6AFC-48DB-8E8E-F276EC79EDA3}"/>
    <cellStyle name="Comma 5 4 6" xfId="1221" xr:uid="{00000000-0005-0000-0000-0000ED040000}"/>
    <cellStyle name="Comma 5 4 6 2" xfId="1222" xr:uid="{00000000-0005-0000-0000-0000EE040000}"/>
    <cellStyle name="Comma 5 4 6 2 2" xfId="4237" xr:uid="{6379E612-D126-409F-9E05-EB9C6B5845BE}"/>
    <cellStyle name="Comma 5 4 6 2 2 2" xfId="7224" xr:uid="{7FA17485-B7EB-40EE-882E-E60D48D3A866}"/>
    <cellStyle name="Comma 5 4 6 2 2 2 2" xfId="28150" xr:uid="{07F8EF25-A27A-4755-8471-10834BE50308}"/>
    <cellStyle name="Comma 5 4 6 2 2 3" xfId="29134" xr:uid="{59CB6E77-1303-431C-AE76-2AF3AEA254D0}"/>
    <cellStyle name="Comma 5 4 6 2 2 4" xfId="19767" xr:uid="{86B49479-D791-42B6-9E24-AF7C88DE8464}"/>
    <cellStyle name="Comma 5 4 6 2 3" xfId="12861" xr:uid="{37CBEE46-0E10-4A69-A44E-7287C5897AA5}"/>
    <cellStyle name="Comma 5 4 6 2 3 2" xfId="22596" xr:uid="{662367D0-7E19-4982-A167-466457A4C8F4}"/>
    <cellStyle name="Comma 5 4 6 2 4" xfId="26194" xr:uid="{31F054EB-EB66-4A5A-AF9E-F2DC551F6DDF}"/>
    <cellStyle name="Comma 5 4 6 2 5" xfId="17012" xr:uid="{CB9CF9A2-F259-4D93-9488-581862C4EE5C}"/>
    <cellStyle name="Comma 5 4 6 3" xfId="1223" xr:uid="{00000000-0005-0000-0000-0000EF040000}"/>
    <cellStyle name="Comma 5 4 6 4" xfId="7223" xr:uid="{8FA91A74-C3F7-40CB-8A56-9754784DEA05}"/>
    <cellStyle name="Comma 5 4 6 5" xfId="6919" xr:uid="{B8DFC784-1731-4967-AAC2-026D442C3CB2}"/>
    <cellStyle name="Comma 5 4 6 6" xfId="9715" xr:uid="{689FE416-2FB0-4F41-B718-55E3E37F725E}"/>
    <cellStyle name="Comma 5 4 7" xfId="1224" xr:uid="{00000000-0005-0000-0000-0000F0040000}"/>
    <cellStyle name="Comma 5 4 7 2" xfId="1225" xr:uid="{00000000-0005-0000-0000-0000F1040000}"/>
    <cellStyle name="Comma 5 4 7 2 2" xfId="4149" xr:uid="{BE7559B1-447C-415D-977F-CB5FC9228B79}"/>
    <cellStyle name="Comma 5 4 7 2 2 2" xfId="19366" xr:uid="{00700817-BDCF-4A22-B786-C282D70DC286}"/>
    <cellStyle name="Comma 5 4 7 2 3" xfId="12478" xr:uid="{BBD7B21A-3376-449B-9C2C-130E23349223}"/>
    <cellStyle name="Comma 5 4 7 2 3 2" xfId="22195" xr:uid="{A6ABBEF3-A67E-4176-B5AB-49B756076B41}"/>
    <cellStyle name="Comma 5 4 7 2 4" xfId="27722" xr:uid="{B33CC675-F8D4-46F0-97C7-E29EDC937925}"/>
    <cellStyle name="Comma 5 4 7 2 5" xfId="29249" xr:uid="{7CA7197B-4C76-4AEE-85CB-433184F9B742}"/>
    <cellStyle name="Comma 5 4 7 2 6" xfId="16629" xr:uid="{278338CA-61D5-4AEE-B139-8C6CEF1DDF36}"/>
    <cellStyle name="Comma 5 4 7 3" xfId="1226" xr:uid="{00000000-0005-0000-0000-0000F2040000}"/>
    <cellStyle name="Comma 5 4 7 4" xfId="7225" xr:uid="{85302FBE-4480-4841-8FF7-D327AB48F95C}"/>
    <cellStyle name="Comma 5 4 7 5" xfId="25743" xr:uid="{55B1EB44-5FBE-4683-BF86-4D9DECFFA3FB}"/>
    <cellStyle name="Comma 5 4 7 6" xfId="14413" xr:uid="{4F7B625E-EDE4-45C2-BD01-8C5FDA608A13}"/>
    <cellStyle name="Comma 5 4 8" xfId="1227" xr:uid="{00000000-0005-0000-0000-0000F3040000}"/>
    <cellStyle name="Comma 5 4 8 2" xfId="4099" xr:uid="{2FDCFD72-906A-4375-A0E3-2A2DA2DA9E52}"/>
    <cellStyle name="Comma 5 4 8 2 2" xfId="7226" xr:uid="{4DEFB696-C860-4990-9CB7-90AFEC9CC2F6}"/>
    <cellStyle name="Comma 5 4 8 2 2 2" xfId="19146" xr:uid="{54877951-E736-4478-BBD9-FCBE01B98BE6}"/>
    <cellStyle name="Comma 5 4 8 3" xfId="12342" xr:uid="{97975519-039A-43AD-B538-30B875D53936}"/>
    <cellStyle name="Comma 5 4 8 3 2" xfId="21951" xr:uid="{F38A23C1-B62F-453E-8DCB-574B25D40ED5}"/>
    <cellStyle name="Comma 5 4 8 4" xfId="26267" xr:uid="{D8D62695-DAB3-4E56-A07E-61049C6E235F}"/>
    <cellStyle name="Comma 5 4 8 5" xfId="27542" xr:uid="{FA4DFEA3-3297-4375-B961-209FA4C47493}"/>
    <cellStyle name="Comma 5 4 8 6" xfId="16395" xr:uid="{6BE5C47D-8A88-4D79-B009-D0B76BAE1CBD}"/>
    <cellStyle name="Comma 5 4 9" xfId="1182" xr:uid="{00000000-0005-0000-0000-0000C6040000}"/>
    <cellStyle name="Comma 5 4 9 2" xfId="4451" xr:uid="{5FABB124-A638-46C8-9226-43D877E715BB}"/>
    <cellStyle name="Comma 5 4 9 2 2" xfId="20474" xr:uid="{09845A02-ED61-44F7-9A54-C69B1A35C936}"/>
    <cellStyle name="Comma 5 4 9 3" xfId="13450" xr:uid="{CFDA2485-76CF-4377-9247-0A24569A0261}"/>
    <cellStyle name="Comma 5 4 9 3 2" xfId="23303" xr:uid="{767351B8-5B11-48A4-931B-856A7C695807}"/>
    <cellStyle name="Comma 5 4 9 4" xfId="28066" xr:uid="{3E22FB91-34F6-40EE-A429-E8FC67BCF495}"/>
    <cellStyle name="Comma 5 4 9 5" xfId="27749" xr:uid="{3C3B97F8-E398-47E7-B0A8-CD7C1B91F0F5}"/>
    <cellStyle name="Comma 5 4 9 6" xfId="17681" xr:uid="{E9BBEDF1-0B31-4828-A8E7-C16D8580B19F}"/>
    <cellStyle name="Comma 5 5" xfId="340" xr:uid="{00000000-0005-0000-0000-000053010000}"/>
    <cellStyle name="Comma 5 5 10" xfId="6001" xr:uid="{B9B68C90-82ED-4FB4-8305-64997EF09576}"/>
    <cellStyle name="Comma 5 5 10 2" xfId="18429" xr:uid="{0405F3D7-9CE8-4F85-AAAB-5E126040BF9E}"/>
    <cellStyle name="Comma 5 5 11" xfId="8775" xr:uid="{28DA2530-9F54-4E4D-A3C1-524927CF6FAE}"/>
    <cellStyle name="Comma 5 5 11 2" xfId="21222" xr:uid="{55434E3B-97A5-4DBA-BD88-6C7F13F80715}"/>
    <cellStyle name="Comma 5 5 12" xfId="24865" xr:uid="{12B8ABBF-7F51-4A89-976C-F053F350F883}"/>
    <cellStyle name="Comma 5 5 13" xfId="13998" xr:uid="{493A7DAA-D30C-4BB1-99C3-2AE001D14A78}"/>
    <cellStyle name="Comma 5 5 2" xfId="341" xr:uid="{00000000-0005-0000-0000-000054010000}"/>
    <cellStyle name="Comma 5 5 2 10" xfId="8776" xr:uid="{233C0566-E92A-411D-A8FA-202B5C851E01}"/>
    <cellStyle name="Comma 5 5 2 10 2" xfId="21223" xr:uid="{CF963AA2-EE8D-40EB-9E1C-71EE38579C62}"/>
    <cellStyle name="Comma 5 5 2 11" xfId="25187" xr:uid="{F28F365A-D2EE-42B3-B18E-82F9C7FE3E07}"/>
    <cellStyle name="Comma 5 5 2 12" xfId="14076" xr:uid="{32855C94-B481-4389-946E-0A140CFCA045}"/>
    <cellStyle name="Comma 5 5 2 2" xfId="1230" xr:uid="{00000000-0005-0000-0000-0000F6040000}"/>
    <cellStyle name="Comma 5 5 2 2 10" xfId="14638" xr:uid="{55C6104F-4E99-409B-906D-FD21BED50F28}"/>
    <cellStyle name="Comma 5 5 2 2 2" xfId="1231" xr:uid="{00000000-0005-0000-0000-0000F7040000}"/>
    <cellStyle name="Comma 5 5 2 2 2 2" xfId="1232" xr:uid="{00000000-0005-0000-0000-0000F8040000}"/>
    <cellStyle name="Comma 5 5 2 2 2 2 2" xfId="4282" xr:uid="{44160E1F-41C7-461F-BED0-83DFCDBFBB2F}"/>
    <cellStyle name="Comma 5 5 2 2 2 2 2 2" xfId="29399" xr:uid="{62E82F8B-8172-4C3B-BC51-1CF37C1B9795}"/>
    <cellStyle name="Comma 5 5 2 2 2 2 2 3" xfId="28915" xr:uid="{6623666C-85F9-427C-8E5C-0508AE17E074}"/>
    <cellStyle name="Comma 5 5 2 2 2 2 2 4" xfId="19894" xr:uid="{82C5BCEC-0230-44C6-AA52-B650D4B2A93E}"/>
    <cellStyle name="Comma 5 5 2 2 2 2 3" xfId="12910" xr:uid="{2EFF39AE-F2BC-46D2-9E9E-EFDEAC1CB967}"/>
    <cellStyle name="Comma 5 5 2 2 2 2 3 2" xfId="22723" xr:uid="{9E616EEA-6C58-45E2-9DDA-FE70465BEC7B}"/>
    <cellStyle name="Comma 5 5 2 2 2 2 4" xfId="25391" xr:uid="{B7822487-7442-46E3-B18E-6C7FE1872232}"/>
    <cellStyle name="Comma 5 5 2 2 2 2 5" xfId="17111" xr:uid="{1ACCEF27-36DC-46FC-97AA-13F8CAAC0292}"/>
    <cellStyle name="Comma 5 5 2 2 2 3" xfId="1233" xr:uid="{00000000-0005-0000-0000-0000F9040000}"/>
    <cellStyle name="Comma 5 5 2 2 2 4" xfId="7228" xr:uid="{C64B4072-88F8-4E22-BE7D-DF245B5CD561}"/>
    <cellStyle name="Comma 5 5 2 2 2 5" xfId="24604" xr:uid="{FCC86C65-5ABB-4533-BD5E-5C6CE4993892}"/>
    <cellStyle name="Comma 5 5 2 2 2 6" xfId="15074" xr:uid="{629DE759-7183-4A37-B6AA-5AE1CDD21679}"/>
    <cellStyle name="Comma 5 5 2 2 3" xfId="1234" xr:uid="{00000000-0005-0000-0000-0000FA040000}"/>
    <cellStyle name="Comma 5 5 2 2 3 2" xfId="5228" xr:uid="{78CA6537-EDCA-48A7-9748-4327C9959193}"/>
    <cellStyle name="Comma 5 5 2 2 3 2 2" xfId="11887" xr:uid="{9CA6AB70-18C3-47C5-B959-3ECB4631BBBB}"/>
    <cellStyle name="Comma 5 5 2 2 3 2 2 2" xfId="21192" xr:uid="{8F798004-2A43-47C7-954B-125FB581BD46}"/>
    <cellStyle name="Comma 5 5 2 2 3 2 3" xfId="13942" xr:uid="{4B5942F0-47E1-4792-BD1F-64CF025E6D7E}"/>
    <cellStyle name="Comma 5 5 2 2 3 2 3 2" xfId="24021" xr:uid="{03BB37AD-429D-4745-9E1E-60EA245D7167}"/>
    <cellStyle name="Comma 5 5 2 2 3 2 4" xfId="27324" xr:uid="{A7568A34-122F-48FA-B95E-D8BFA5CC19B1}"/>
    <cellStyle name="Comma 5 5 2 2 3 2 5" xfId="26996" xr:uid="{579819C7-4AE1-49DF-ACEE-BA9C637A2DE9}"/>
    <cellStyle name="Comma 5 5 2 2 3 2 6" xfId="18399" xr:uid="{7862513E-309E-4968-BC7C-DDA4DBE52A1A}"/>
    <cellStyle name="Comma 5 5 2 2 3 3" xfId="24106" xr:uid="{A65D27E5-3F54-4A76-B391-4B0717DA8371}"/>
    <cellStyle name="Comma 5 5 2 2 4" xfId="1235" xr:uid="{00000000-0005-0000-0000-0000FB040000}"/>
    <cellStyle name="Comma 5 5 2 2 4 2" xfId="27785" xr:uid="{A97D0FCD-F145-448E-9D84-04EBD60A3B43}"/>
    <cellStyle name="Comma 5 5 2 2 4 3" xfId="27287" xr:uid="{302DF41E-AFB6-4232-8C3E-D93C741DF677}"/>
    <cellStyle name="Comma 5 5 2 2 5" xfId="4843" xr:uid="{653C38C8-8569-457A-81AE-B9C2B0EBBAE6}"/>
    <cellStyle name="Comma 5 5 2 2 5 2" xfId="7227" xr:uid="{A7CA6CA5-ADD1-405F-9266-7A4967479539}"/>
    <cellStyle name="Comma 5 5 2 2 5 2 2" xfId="20810" xr:uid="{34837DCC-9E21-42CE-B38F-1F2A14502389}"/>
    <cellStyle name="Comma 5 5 2 2 5 2 3" xfId="11756" xr:uid="{19E10743-B774-4E53-8DAA-0918C149BD91}"/>
    <cellStyle name="Comma 5 5 2 2 5 3" xfId="13702" xr:uid="{ED1BA941-D859-45C2-903F-D764173922D5}"/>
    <cellStyle name="Comma 5 5 2 2 5 3 2" xfId="23639" xr:uid="{6CE26AFC-D4E6-450A-A94C-98A35A5519DF}"/>
    <cellStyle name="Comma 5 5 2 2 5 4" xfId="29115" xr:uid="{01E7B310-597D-4C3B-B230-0C86A5D9D0BD}"/>
    <cellStyle name="Comma 5 5 2 2 5 5" xfId="28016" xr:uid="{9BA42E87-FDAD-4707-B598-5B5C700AFA70}"/>
    <cellStyle name="Comma 5 5 2 2 5 6" xfId="18017" xr:uid="{EA6F3780-B59A-4013-AB48-490C6E9A0C29}"/>
    <cellStyle name="Comma 5 5 2 2 6" xfId="4025" xr:uid="{E98D31BC-5888-4DE0-8CC4-07B0935E6911}"/>
    <cellStyle name="Comma 5 5 2 2 6 2" xfId="28909" xr:uid="{72794FAE-B6CB-4D28-AEA1-5443778C4D3D}"/>
    <cellStyle name="Comma 5 5 2 2 6 3" xfId="28136" xr:uid="{59DD45F8-F2D3-48E7-A59C-DD792980DBF4}"/>
    <cellStyle name="Comma 5 5 2 2 6 4" xfId="15690" xr:uid="{2334DA45-16CE-4F83-BF85-BA93F90A37B6}"/>
    <cellStyle name="Comma 5 5 2 2 7" xfId="8720" xr:uid="{5EDAD068-6888-4007-8062-DA9E3BE5EA34}"/>
    <cellStyle name="Comma 5 5 2 2 7 2" xfId="18431" xr:uid="{A9344535-E578-4E36-8C8C-470701741E30}"/>
    <cellStyle name="Comma 5 5 2 2 8" xfId="11909" xr:uid="{092EA55A-EE98-4E6D-B390-0BB392DC1A08}"/>
    <cellStyle name="Comma 5 5 2 2 8 2" xfId="21224" xr:uid="{ACE1D44B-4181-4654-87BD-F1D7AFC7B330}"/>
    <cellStyle name="Comma 5 5 2 2 9" xfId="25758" xr:uid="{5194A542-8896-43B7-9279-470AD5FD3E6A}"/>
    <cellStyle name="Comma 5 5 2 3" xfId="1236" xr:uid="{00000000-0005-0000-0000-0000FC040000}"/>
    <cellStyle name="Comma 5 5 2 3 2" xfId="1237" xr:uid="{00000000-0005-0000-0000-0000FD040000}"/>
    <cellStyle name="Comma 5 5 2 3 2 2" xfId="4283" xr:uid="{4C2A54D4-FA12-462E-B46A-B48EB011E463}"/>
    <cellStyle name="Comma 5 5 2 3 2 2 2" xfId="7230" xr:uid="{17099456-DD53-4E41-8DA2-9C3C72D78552}"/>
    <cellStyle name="Comma 5 5 2 3 2 2 2 2" xfId="29400" xr:uid="{6141D026-3849-41B2-BA4A-CA2B8B59C9E7}"/>
    <cellStyle name="Comma 5 5 2 3 2 2 3" xfId="28359" xr:uid="{7C660B9C-6813-43B0-A002-E1963EAF2A20}"/>
    <cellStyle name="Comma 5 5 2 3 2 2 4" xfId="19895" xr:uid="{05521872-8A11-4467-8AC1-59ABF8001A43}"/>
    <cellStyle name="Comma 5 5 2 3 2 3" xfId="12911" xr:uid="{47B863ED-666A-4837-A999-5F67048ED9F2}"/>
    <cellStyle name="Comma 5 5 2 3 2 3 2" xfId="22724" xr:uid="{938C2087-8DD4-460F-B74F-3E9DE5C3DEE6}"/>
    <cellStyle name="Comma 5 5 2 3 2 4" xfId="24753" xr:uid="{9FE964EB-BA3B-4B9D-9AE2-491CF1F8BE87}"/>
    <cellStyle name="Comma 5 5 2 3 2 5" xfId="17112" xr:uid="{8E41D779-02A0-4FE1-8486-520A1CAB05B8}"/>
    <cellStyle name="Comma 5 5 2 3 3" xfId="1238" xr:uid="{00000000-0005-0000-0000-0000FE040000}"/>
    <cellStyle name="Comma 5 5 2 3 4" xfId="4985" xr:uid="{F0F2BA3C-0D8E-48E8-85A1-F937C2FAE7A9}"/>
    <cellStyle name="Comma 5 5 2 3 4 2" xfId="7229" xr:uid="{2EB6ED84-1AA6-475C-9ED5-4187F82F24D2}"/>
    <cellStyle name="Comma 5 5 2 3 4 2 2" xfId="20952" xr:uid="{30FF4A7B-6DF8-4F40-8759-1B5774D0533C}"/>
    <cellStyle name="Comma 5 5 2 3 4 2 3" xfId="11788" xr:uid="{8847D4A1-0CD0-4B8D-92F9-77D78BCCF4CE}"/>
    <cellStyle name="Comma 5 5 2 3 4 3" xfId="13844" xr:uid="{BB94CE74-4718-4552-BE18-8AFFA62CF895}"/>
    <cellStyle name="Comma 5 5 2 3 4 3 2" xfId="23781" xr:uid="{30282B24-C4DA-48AC-A56F-730693D4B7D2}"/>
    <cellStyle name="Comma 5 5 2 3 4 4" xfId="18159" xr:uid="{36A4C83D-5E20-4B0D-9176-2F213F0C733B}"/>
    <cellStyle name="Comma 5 5 2 3 5" xfId="6481" xr:uid="{DDDE4879-6F57-4CBD-AD6B-D55052123620}"/>
    <cellStyle name="Comma 5 5 2 3 5 2" xfId="11463" xr:uid="{06ABA1D8-715F-4136-AC82-693D6243285A}"/>
    <cellStyle name="Comma 5 5 2 3 6" xfId="9262" xr:uid="{9CAE2A71-B9AD-433D-92E5-713ECE00B57A}"/>
    <cellStyle name="Comma 5 5 2 3 7" xfId="15075" xr:uid="{1DCB9434-72E4-417C-9D1D-192E9C6EC3FA}"/>
    <cellStyle name="Comma 5 5 2 4" xfId="1239" xr:uid="{00000000-0005-0000-0000-0000FF040000}"/>
    <cellStyle name="Comma 5 5 2 4 2" xfId="1240" xr:uid="{00000000-0005-0000-0000-000000050000}"/>
    <cellStyle name="Comma 5 5 2 4 2 2" xfId="4281" xr:uid="{EEC5B6AC-D914-49FB-B306-1807F32985B8}"/>
    <cellStyle name="Comma 5 5 2 4 2 2 2" xfId="29398" xr:uid="{E4FE33AC-11D7-42A2-A407-7C0EBBB085B4}"/>
    <cellStyle name="Comma 5 5 2 4 2 2 3" xfId="26890" xr:uid="{6034CCDD-02CC-4627-9E01-43A68A29AA61}"/>
    <cellStyle name="Comma 5 5 2 4 2 2 4" xfId="19893" xr:uid="{E6E9D058-6120-4D3A-851F-2471731225AC}"/>
    <cellStyle name="Comma 5 5 2 4 2 3" xfId="12909" xr:uid="{8F425645-1F7E-4BBA-A44C-0F74F1BB90E1}"/>
    <cellStyle name="Comma 5 5 2 4 2 3 2" xfId="22722" xr:uid="{1B14E8C3-78A3-4C01-BBFA-5A8634196C58}"/>
    <cellStyle name="Comma 5 5 2 4 2 4" xfId="24784" xr:uid="{B056AAE4-8AF0-448E-B76E-7D8BB9F56288}"/>
    <cellStyle name="Comma 5 5 2 4 2 5" xfId="17110" xr:uid="{6A9BD770-2318-4CFF-B322-C529E8900801}"/>
    <cellStyle name="Comma 5 5 2 4 3" xfId="1241" xr:uid="{00000000-0005-0000-0000-000001050000}"/>
    <cellStyle name="Comma 5 5 2 4 4" xfId="7231" xr:uid="{7394D799-42C3-4C75-B36C-B4CF09CACDE0}"/>
    <cellStyle name="Comma 5 5 2 4 5" xfId="24582" xr:uid="{AED44AAF-92EF-4FC1-8976-E49DF0C17DBD}"/>
    <cellStyle name="Comma 5 5 2 4 6" xfId="15073" xr:uid="{F6E5F023-54F7-4E32-AAD0-FF2DA5656BDD}"/>
    <cellStyle name="Comma 5 5 2 5" xfId="1242" xr:uid="{00000000-0005-0000-0000-000002050000}"/>
    <cellStyle name="Comma 5 5 2 5 2" xfId="1243" xr:uid="{00000000-0005-0000-0000-000003050000}"/>
    <cellStyle name="Comma 5 5 2 5 2 2" xfId="4179" xr:uid="{198784EB-0A7A-4E2B-91B5-3C52B04E1EA0}"/>
    <cellStyle name="Comma 5 5 2 5 2 2 2" xfId="19512" xr:uid="{4686474E-2839-49A9-A012-3104253DE748}"/>
    <cellStyle name="Comma 5 5 2 5 2 3" xfId="12624" xr:uid="{4D6657AE-0B6A-43B1-9ED0-C13A8A75AAA7}"/>
    <cellStyle name="Comma 5 5 2 5 2 3 2" xfId="22341" xr:uid="{A89CD4D7-4946-4DB5-872D-91168E003A91}"/>
    <cellStyle name="Comma 5 5 2 5 2 4" xfId="28720" xr:uid="{4F0194CA-B850-47AC-87EE-200341084B76}"/>
    <cellStyle name="Comma 5 5 2 5 2 5" xfId="27223" xr:uid="{9D4AB5A5-EFDB-4B2B-B918-28E074BF12E4}"/>
    <cellStyle name="Comma 5 5 2 5 2 6" xfId="16775" xr:uid="{F196C3C7-105E-4684-9148-286FC3A9FAB5}"/>
    <cellStyle name="Comma 5 5 2 5 3" xfId="1244" xr:uid="{00000000-0005-0000-0000-000004050000}"/>
    <cellStyle name="Comma 5 5 2 5 4" xfId="7232" xr:uid="{3D0D3689-6726-42B9-8056-5FC5D6F2C1A2}"/>
    <cellStyle name="Comma 5 5 2 5 5" xfId="24058" xr:uid="{62226CB0-AF0F-4B73-A20A-AA3F2240CB55}"/>
    <cellStyle name="Comma 5 5 2 5 6" xfId="14559" xr:uid="{CAD81391-2CFA-4C92-BE07-3737BBF16D12}"/>
    <cellStyle name="Comma 5 5 2 6" xfId="1245" xr:uid="{00000000-0005-0000-0000-000005050000}"/>
    <cellStyle name="Comma 5 5 2 6 2" xfId="4114" xr:uid="{5DCE3E57-7FCA-4EF9-807D-32340F65D050}"/>
    <cellStyle name="Comma 5 5 2 6 2 2" xfId="19207" xr:uid="{DCA1D9EC-9BA7-4B60-AAE1-DA94BE25CAB5}"/>
    <cellStyle name="Comma 5 5 2 6 3" xfId="12371" xr:uid="{2C40B95A-6A2F-4C2B-86B5-9C19C20B4F5F}"/>
    <cellStyle name="Comma 5 5 2 6 3 2" xfId="22012" xr:uid="{3D8FD4B0-EE5A-4835-A649-FC7EC540706D}"/>
    <cellStyle name="Comma 5 5 2 6 4" xfId="25351" xr:uid="{2A5D1DE6-A02E-411C-A307-5B0A78BA12AE}"/>
    <cellStyle name="Comma 5 5 2 6 5" xfId="28211" xr:uid="{487479BD-D64F-48AE-9612-6513CB18696E}"/>
    <cellStyle name="Comma 5 5 2 6 6" xfId="16456" xr:uid="{669C8288-6655-4CFB-9BBC-F13DD5ED5233}"/>
    <cellStyle name="Comma 5 5 2 7" xfId="1229" xr:uid="{00000000-0005-0000-0000-0000F5040000}"/>
    <cellStyle name="Comma 5 5 2 7 2" xfId="4406" xr:uid="{73828800-C5CD-4E83-96B1-88676F7739DB}"/>
    <cellStyle name="Comma 5 5 2 7 2 2" xfId="20429" xr:uid="{E26C74DA-BAA2-4EAB-AAD2-9BB61F863D0A}"/>
    <cellStyle name="Comma 5 5 2 7 3" xfId="13407" xr:uid="{01B3E9B6-4D67-47C6-BF74-5FC8A4B87C2C}"/>
    <cellStyle name="Comma 5 5 2 7 3 2" xfId="23258" xr:uid="{05A7ADC5-7037-486C-8AB0-1C19D6E21EC7}"/>
    <cellStyle name="Comma 5 5 2 7 4" xfId="27692" xr:uid="{1F06D6F3-4DC8-42E0-85DA-2F37FAFB840E}"/>
    <cellStyle name="Comma 5 5 2 7 5" xfId="28930" xr:uid="{2AF08C9E-94C3-4F65-93E2-B0F74E23B930}"/>
    <cellStyle name="Comma 5 5 2 7 6" xfId="17636" xr:uid="{AEFD80BB-DF72-480F-95AA-1DF77A1CBB6E}"/>
    <cellStyle name="Comma 5 5 2 8" xfId="6975" xr:uid="{444423BF-5743-461E-81AD-EE2DBB1D8A39}"/>
    <cellStyle name="Comma 5 5 2 8 2" xfId="9773" xr:uid="{58AFB960-E9DB-4247-BB59-5889862B9FDF}"/>
    <cellStyle name="Comma 5 5 2 9" xfId="6002" xr:uid="{0B23B7FC-3E2D-4DA3-9DEF-F8CDE5BFAD01}"/>
    <cellStyle name="Comma 5 5 2 9 2" xfId="18430" xr:uid="{9D2E170B-B78A-4B4A-976F-63A0FEBB7050}"/>
    <cellStyle name="Comma 5 5 3" xfId="1246" xr:uid="{00000000-0005-0000-0000-000006050000}"/>
    <cellStyle name="Comma 5 5 3 10" xfId="14234" xr:uid="{CF60FDE8-EF34-4DE9-80A4-1D22D558F8F7}"/>
    <cellStyle name="Comma 5 5 3 2" xfId="1247" xr:uid="{00000000-0005-0000-0000-000007050000}"/>
    <cellStyle name="Comma 5 5 3 2 2" xfId="1248" xr:uid="{00000000-0005-0000-0000-000008050000}"/>
    <cellStyle name="Comma 5 5 3 2 2 2" xfId="4284" xr:uid="{9D3A1C58-37F7-4141-85D1-78390E2AF3A6}"/>
    <cellStyle name="Comma 5 5 3 2 2 2 2" xfId="29401" xr:uid="{F8364242-E0D9-44F0-A355-CAF1C89342DF}"/>
    <cellStyle name="Comma 5 5 3 2 2 2 3" xfId="26913" xr:uid="{783ADF63-4634-4C2F-937E-012EBEB222E6}"/>
    <cellStyle name="Comma 5 5 3 2 2 2 4" xfId="19896" xr:uid="{274AD60D-8C74-4410-B177-8AB280D28996}"/>
    <cellStyle name="Comma 5 5 3 2 2 3" xfId="12912" xr:uid="{76C8A35B-CC2A-40DD-9511-8B00AC7ED0F1}"/>
    <cellStyle name="Comma 5 5 3 2 2 3 2" xfId="22725" xr:uid="{FFD58986-27B6-4BB6-82F3-CBF6B43D52CE}"/>
    <cellStyle name="Comma 5 5 3 2 2 4" xfId="26738" xr:uid="{D97C0BFC-BB7D-4D3C-9E9D-6B9DD06453E3}"/>
    <cellStyle name="Comma 5 5 3 2 2 5" xfId="17113" xr:uid="{6C6C3C9D-DDAD-4861-9531-FBB0CCCA6230}"/>
    <cellStyle name="Comma 5 5 3 2 3" xfId="1249" xr:uid="{00000000-0005-0000-0000-000009050000}"/>
    <cellStyle name="Comma 5 5 3 2 4" xfId="7234" xr:uid="{1368D927-FBC5-4D00-B946-32C407867A21}"/>
    <cellStyle name="Comma 5 5 3 2 5" xfId="25395" xr:uid="{580F52EA-9385-4A87-9F97-DE3D35A9C3E6}"/>
    <cellStyle name="Comma 5 5 3 2 6" xfId="15076" xr:uid="{721DFF2A-670C-44A2-9D78-7E1CA467851A}"/>
    <cellStyle name="Comma 5 5 3 3" xfId="1250" xr:uid="{00000000-0005-0000-0000-00000A050000}"/>
    <cellStyle name="Comma 5 5 3 3 2" xfId="1251" xr:uid="{00000000-0005-0000-0000-00000B050000}"/>
    <cellStyle name="Comma 5 5 3 3 2 2" xfId="4202" xr:uid="{0A9C29F7-3425-4775-8F3A-CAAD9B44E604}"/>
    <cellStyle name="Comma 5 5 3 3 2 2 2" xfId="19575" xr:uid="{8B78CAD8-169A-4C73-9CA7-D68B1B7AD33A}"/>
    <cellStyle name="Comma 5 5 3 3 2 3" xfId="12685" xr:uid="{F5CB7C57-AC8A-46EB-8EA2-E20AC1C94E21}"/>
    <cellStyle name="Comma 5 5 3 3 2 3 2" xfId="22404" xr:uid="{4D86EBE4-2B2C-45FA-AF50-AB1E2919674C}"/>
    <cellStyle name="Comma 5 5 3 3 2 4" xfId="16836" xr:uid="{4B9E76C1-4B69-4B4A-B16F-97D79C92980D}"/>
    <cellStyle name="Comma 5 5 3 3 3" xfId="1252" xr:uid="{00000000-0005-0000-0000-00000C050000}"/>
    <cellStyle name="Comma 5 5 3 3 4" xfId="11464" xr:uid="{53BEA915-A921-49B2-B810-B492A985A179}"/>
    <cellStyle name="Comma 5 5 3 3 5" xfId="24520" xr:uid="{2131BEC6-ACDA-4F6E-A287-019BD13E8B23}"/>
    <cellStyle name="Comma 5 5 3 3 6" xfId="14637" xr:uid="{828EE514-F7D0-4D11-92E7-672304B4A695}"/>
    <cellStyle name="Comma 5 5 3 4" xfId="1253" xr:uid="{00000000-0005-0000-0000-00000D050000}"/>
    <cellStyle name="Comma 5 5 3 4 2" xfId="5234" xr:uid="{BCA9BBEA-821C-4E11-AE99-179EAC9BFCDF}"/>
    <cellStyle name="Comma 5 5 3 4 2 2" xfId="11892" xr:uid="{36B62E8C-80E8-48A7-9275-474D04D75173}"/>
    <cellStyle name="Comma 5 5 3 4 2 2 2" xfId="21197" xr:uid="{55768C39-13D8-4A16-9A3F-BC0650266355}"/>
    <cellStyle name="Comma 5 5 3 4 2 3" xfId="13947" xr:uid="{6FADCE76-8CC3-4C3C-98FA-F3A0801C137A}"/>
    <cellStyle name="Comma 5 5 3 4 2 3 2" xfId="24026" xr:uid="{1EF07547-0D52-44E6-B22A-2E88A6AF1D76}"/>
    <cellStyle name="Comma 5 5 3 4 2 4" xfId="29353" xr:uid="{BE85870E-FADC-4EF7-BE4F-DD6C70E78228}"/>
    <cellStyle name="Comma 5 5 3 4 2 5" xfId="28617" xr:uid="{8C1125A8-05D9-4E6B-871A-AD2E1F3C48E2}"/>
    <cellStyle name="Comma 5 5 3 4 2 6" xfId="18404" xr:uid="{1B5C360F-B535-40D5-9542-7698A9D6BA33}"/>
    <cellStyle name="Comma 5 5 3 4 3" xfId="26056" xr:uid="{8F156093-2F8D-4CAA-B421-6C997D472547}"/>
    <cellStyle name="Comma 5 5 3 5" xfId="4708" xr:uid="{1238ED6B-9567-4BDA-B09A-912B80BC1AD9}"/>
    <cellStyle name="Comma 5 5 3 5 2" xfId="7233" xr:uid="{46CABEF4-EAB2-4974-9C98-4D0EE8FA542C}"/>
    <cellStyle name="Comma 5 5 3 5 2 2" xfId="29610" xr:uid="{51948F52-95CD-4AFC-8314-E355B97867A7}"/>
    <cellStyle name="Comma 5 5 3 5 2 3" xfId="27013" xr:uid="{8F5A1B8B-990C-4D88-8B0F-0D9CA9888D1D}"/>
    <cellStyle name="Comma 5 5 3 5 2 4" xfId="20675" xr:uid="{02CAA78F-724F-433F-8868-C5B563F4BA1B}"/>
    <cellStyle name="Comma 5 5 3 5 2 5" xfId="11731" xr:uid="{E197FBB4-4093-40FF-9A95-0699261E089B}"/>
    <cellStyle name="Comma 5 5 3 5 3" xfId="13602" xr:uid="{E4FA97C1-57AE-499D-A346-C98AB45B094A}"/>
    <cellStyle name="Comma 5 5 3 5 3 2" xfId="23504" xr:uid="{682B6354-EFB6-43D8-91A4-A8E1E48043F5}"/>
    <cellStyle name="Comma 5 5 3 5 4" xfId="24190" xr:uid="{B7DA8D1C-0C80-4B0F-A684-08E01A06D345}"/>
    <cellStyle name="Comma 5 5 3 5 5" xfId="17882" xr:uid="{CA1AB5A9-4F2D-4A15-A130-5E1240418C5E}"/>
    <cellStyle name="Comma 5 5 3 6" xfId="4026" xr:uid="{142BF57B-0125-4EAF-97AF-B48E2035ED2E}"/>
    <cellStyle name="Comma 5 5 3 6 2" xfId="27414" xr:uid="{C1844041-C08B-42B8-A01E-F3EA5AE0F1CE}"/>
    <cellStyle name="Comma 5 5 3 6 3" xfId="26865" xr:uid="{B7CA437C-6825-4E1E-AB6E-19CAB549ED3C}"/>
    <cellStyle name="Comma 5 5 3 6 4" xfId="15691" xr:uid="{BBC93FE9-F2D7-49F8-BC67-F43E7602BDD6}"/>
    <cellStyle name="Comma 5 5 3 7" xfId="8719" xr:uid="{0977D8E3-A948-4DBF-A2F2-80E3E01928FF}"/>
    <cellStyle name="Comma 5 5 3 7 2" xfId="28151" xr:uid="{7782352B-CDA4-4FEC-85F6-54B697E21B44}"/>
    <cellStyle name="Comma 5 5 3 7 3" xfId="29041" xr:uid="{33F9EAE7-619F-4FAA-A7BD-1E2F812A4D98}"/>
    <cellStyle name="Comma 5 5 3 7 4" xfId="18432" xr:uid="{FFE20792-448D-436E-84BB-44694E4E306E}"/>
    <cellStyle name="Comma 5 5 3 8" xfId="11910" xr:uid="{707F0CBE-3C82-4A7E-9984-A7B1F7E4E003}"/>
    <cellStyle name="Comma 5 5 3 8 2" xfId="21225" xr:uid="{89DD98B7-73BA-4C59-AFD0-790899ED822A}"/>
    <cellStyle name="Comma 5 5 3 9" xfId="25509" xr:uid="{A1A42400-F74C-4579-A912-764E4E16487C}"/>
    <cellStyle name="Comma 5 5 4" xfId="1254" xr:uid="{00000000-0005-0000-0000-00000E050000}"/>
    <cellStyle name="Comma 5 5 4 10" xfId="15077" xr:uid="{BA77968C-CD9E-4625-BE14-A044EC7E28D9}"/>
    <cellStyle name="Comma 5 5 4 2" xfId="1255" xr:uid="{00000000-0005-0000-0000-00000F050000}"/>
    <cellStyle name="Comma 5 5 4 2 2" xfId="5565" xr:uid="{14131427-25BC-4FAF-B091-444F74DE0865}"/>
    <cellStyle name="Comma 5 5 4 2 2 2" xfId="7236" xr:uid="{00E9FC66-01A5-4E35-AFA6-21659A707775}"/>
    <cellStyle name="Comma 5 5 4 2 3" xfId="26665" xr:uid="{097C1572-BC61-4B6C-A007-B2AA0FDBC543}"/>
    <cellStyle name="Comma 5 5 4 3" xfId="1256" xr:uid="{00000000-0005-0000-0000-000010050000}"/>
    <cellStyle name="Comma 5 5 4 4" xfId="1257" xr:uid="{00000000-0005-0000-0000-000011050000}"/>
    <cellStyle name="Comma 5 5 4 5" xfId="4986" xr:uid="{A30A6AB7-DD05-4C12-8AA7-1C9FB217A105}"/>
    <cellStyle name="Comma 5 5 4 5 2" xfId="7235" xr:uid="{FBCD76C9-D1C0-4FDE-AE84-A60C3E423CB3}"/>
    <cellStyle name="Comma 5 5 4 5 2 2" xfId="20953" xr:uid="{3FC5D957-EFB3-4490-BEC8-543137E5CE71}"/>
    <cellStyle name="Comma 5 5 4 5 2 3" xfId="11789" xr:uid="{68B91962-3325-4DDB-856E-7E0BB41F4746}"/>
    <cellStyle name="Comma 5 5 4 5 3" xfId="13845" xr:uid="{0702E910-A090-4C47-AEB1-7BC818D60C6F}"/>
    <cellStyle name="Comma 5 5 4 5 3 2" xfId="23782" xr:uid="{91B73580-19F9-4F9F-AF0F-C89B52866AC9}"/>
    <cellStyle name="Comma 5 5 4 5 4" xfId="18160" xr:uid="{5EC38CFB-C888-4E18-A59D-E0D02D6D9C3E}"/>
    <cellStyle name="Comma 5 5 4 6" xfId="4027" xr:uid="{5A228767-C446-4044-A35F-4B68CDF2B997}"/>
    <cellStyle name="Comma 5 5 4 6 2" xfId="15692" xr:uid="{2BD7CDFF-25D1-4D20-A197-312FBC2F7FDC}"/>
    <cellStyle name="Comma 5 5 4 7" xfId="9261" xr:uid="{F2045BF4-5CFC-4CFC-AFE9-1EA13DC75383}"/>
    <cellStyle name="Comma 5 5 4 7 2" xfId="18433" xr:uid="{94FFBACD-CFE4-461A-A14A-97251A53B5E5}"/>
    <cellStyle name="Comma 5 5 4 8" xfId="11911" xr:uid="{859441B6-BA4C-4901-9EF2-CBA674B823F5}"/>
    <cellStyle name="Comma 5 5 4 8 2" xfId="21226" xr:uid="{4C8BB39E-304F-4C61-9248-966F21D5AF35}"/>
    <cellStyle name="Comma 5 5 4 9" xfId="26007" xr:uid="{27366C00-6FF9-47E2-AAB5-7DF84DE686C8}"/>
    <cellStyle name="Comma 5 5 5" xfId="1258" xr:uid="{00000000-0005-0000-0000-000012050000}"/>
    <cellStyle name="Comma 5 5 5 2" xfId="1259" xr:uid="{00000000-0005-0000-0000-000013050000}"/>
    <cellStyle name="Comma 5 5 5 2 2" xfId="4238" xr:uid="{8BD65A42-046B-4814-B6E4-234CF91299B6}"/>
    <cellStyle name="Comma 5 5 5 2 2 2" xfId="7238" xr:uid="{15A643F7-D997-4185-B86A-E43135B05694}"/>
    <cellStyle name="Comma 5 5 5 2 2 2 2" xfId="26992" xr:uid="{6DED442F-7567-4D12-BDE5-F444111C66DD}"/>
    <cellStyle name="Comma 5 5 5 2 2 3" xfId="28218" xr:uid="{729A74FC-80BA-432D-8B6B-497979FCDD30}"/>
    <cellStyle name="Comma 5 5 5 2 2 4" xfId="19768" xr:uid="{FCDAFFB7-C05A-494E-9EDC-0907EB8019EA}"/>
    <cellStyle name="Comma 5 5 5 2 3" xfId="12862" xr:uid="{F166262F-2CDB-45B3-91CA-90310F2267C7}"/>
    <cellStyle name="Comma 5 5 5 2 3 2" xfId="22597" xr:uid="{E06F5793-9178-4069-8417-0416F288FA00}"/>
    <cellStyle name="Comma 5 5 5 2 4" xfId="26554" xr:uid="{3A8419F0-3F2F-4ECE-BB4A-F8093D8DB222}"/>
    <cellStyle name="Comma 5 5 5 2 5" xfId="17013" xr:uid="{0FBF0F1E-83BE-4E3B-A53F-C810D91C5D29}"/>
    <cellStyle name="Comma 5 5 5 3" xfId="1260" xr:uid="{00000000-0005-0000-0000-000014050000}"/>
    <cellStyle name="Comma 5 5 5 4" xfId="7237" xr:uid="{50FD1681-F1D4-41E0-BB8B-859090758147}"/>
    <cellStyle name="Comma 5 5 5 5" xfId="6902" xr:uid="{3CC49BCF-0664-48D5-8942-7DACF0521ADC}"/>
    <cellStyle name="Comma 5 5 5 6" xfId="9698" xr:uid="{57C156E5-20DA-4BA7-8766-F0E5F6DFAC34}"/>
    <cellStyle name="Comma 5 5 6" xfId="1261" xr:uid="{00000000-0005-0000-0000-000015050000}"/>
    <cellStyle name="Comma 5 5 6 2" xfId="1262" xr:uid="{00000000-0005-0000-0000-000016050000}"/>
    <cellStyle name="Comma 5 5 6 2 2" xfId="4146" xr:uid="{CCDC6682-9A8D-494F-83CE-380886DD166A}"/>
    <cellStyle name="Comma 5 5 6 2 2 2" xfId="19349" xr:uid="{05091702-265F-4C4D-96E5-5C00D3B691CF}"/>
    <cellStyle name="Comma 5 5 6 2 3" xfId="12461" xr:uid="{C8F8E81A-85A0-42F9-91A0-1DA6ECACC1FE}"/>
    <cellStyle name="Comma 5 5 6 2 3 2" xfId="22178" xr:uid="{08341809-8B22-4A1C-8B83-F80ED432DCBB}"/>
    <cellStyle name="Comma 5 5 6 2 4" xfId="27963" xr:uid="{F0D45307-FD97-4CA2-9AEE-7A7060A98935}"/>
    <cellStyle name="Comma 5 5 6 2 5" xfId="27378" xr:uid="{48067C6F-9419-46A0-8DB2-AA8872302FEC}"/>
    <cellStyle name="Comma 5 5 6 2 6" xfId="16612" xr:uid="{963D61C3-BF79-43BC-8086-8432FB26080D}"/>
    <cellStyle name="Comma 5 5 6 3" xfId="1263" xr:uid="{00000000-0005-0000-0000-000017050000}"/>
    <cellStyle name="Comma 5 5 6 4" xfId="7239" xr:uid="{092CCF06-3075-48D9-A4CF-B6455FEE5A39}"/>
    <cellStyle name="Comma 5 5 6 5" xfId="24780" xr:uid="{52C04DF0-4331-4AB8-9BFA-C5DC52412945}"/>
    <cellStyle name="Comma 5 5 6 6" xfId="14396" xr:uid="{9E152E25-5890-4EE7-BAE6-780A5CDFD4DF}"/>
    <cellStyle name="Comma 5 5 7" xfId="1264" xr:uid="{00000000-0005-0000-0000-000018050000}"/>
    <cellStyle name="Comma 5 5 7 2" xfId="1265" xr:uid="{00000000-0005-0000-0000-000019050000}"/>
    <cellStyle name="Comma 5 5 7 2 2" xfId="4096" xr:uid="{412A1746-EAEA-44ED-9536-34F28B6AAA11}"/>
    <cellStyle name="Comma 5 5 7 2 2 2" xfId="19129" xr:uid="{AA327F63-4084-4EF4-87D7-DCDEB22C6ECA}"/>
    <cellStyle name="Comma 5 5 7 2 3" xfId="12339" xr:uid="{6DBF72AB-7956-4201-9267-6ED70FB35A56}"/>
    <cellStyle name="Comma 5 5 7 2 3 2" xfId="21934" xr:uid="{9283F8B7-35EF-4375-B23C-BBF15B224D7E}"/>
    <cellStyle name="Comma 5 5 7 2 4" xfId="28092" xr:uid="{47A81FAF-FAEF-480E-AD15-48A321CF3D79}"/>
    <cellStyle name="Comma 5 5 7 2 5" xfId="28320" xr:uid="{C5A62472-9AFF-40C8-A05F-69B52723F993}"/>
    <cellStyle name="Comma 5 5 7 2 6" xfId="16378" xr:uid="{A8B4E2D4-BA00-4724-9BDA-873347847046}"/>
    <cellStyle name="Comma 5 5 7 3" xfId="1266" xr:uid="{00000000-0005-0000-0000-00001A050000}"/>
    <cellStyle name="Comma 5 5 7 4" xfId="7240" xr:uid="{EACC6788-49D4-41F2-AA8B-C253819FD121}"/>
    <cellStyle name="Comma 5 5 8" xfId="1228" xr:uid="{00000000-0005-0000-0000-0000F4040000}"/>
    <cellStyle name="Comma 5 5 8 2" xfId="4452" xr:uid="{B8BC764C-71C0-4BF5-8367-8A405F922150}"/>
    <cellStyle name="Comma 5 5 8 2 2" xfId="20475" xr:uid="{E5412CA5-17FA-4FA4-A451-5678FAF3CAD6}"/>
    <cellStyle name="Comma 5 5 8 3" xfId="13451" xr:uid="{5FE077DD-3313-4877-B6C7-702BF0078F8C}"/>
    <cellStyle name="Comma 5 5 8 3 2" xfId="23304" xr:uid="{A7EA4881-BA21-46AC-AF2D-261844066547}"/>
    <cellStyle name="Comma 5 5 8 4" xfId="28082" xr:uid="{1F5744A2-8992-4494-B518-8E2E581EEBAF}"/>
    <cellStyle name="Comma 5 5 8 5" xfId="28311" xr:uid="{8278FF52-C994-424D-938D-05E58426521E}"/>
    <cellStyle name="Comma 5 5 8 6" xfId="17682" xr:uid="{A5689B98-9A4A-4B00-BBF1-45B23E4E9E33}"/>
    <cellStyle name="Comma 5 5 9" xfId="6974" xr:uid="{EF25D35F-1A58-45CC-BA3C-99DD011406A6}"/>
    <cellStyle name="Comma 5 5 9 2" xfId="9772" xr:uid="{BA8A6C4C-C996-4D0F-836F-3A26605F7AE1}"/>
    <cellStyle name="Comma 5 5 9 3" xfId="27076" xr:uid="{8B4C62C2-A295-426A-8960-BBEE48FC8B77}"/>
    <cellStyle name="Comma 5 5 9 4" xfId="15689" xr:uid="{1F11A5BB-3F7A-461D-8349-2FC24BC2B101}"/>
    <cellStyle name="Comma 5 6" xfId="342" xr:uid="{00000000-0005-0000-0000-000055010000}"/>
    <cellStyle name="Comma 5 6 10" xfId="6003" xr:uid="{F2AF71F1-0F23-4A23-8BF3-CE2468D09B9A}"/>
    <cellStyle name="Comma 5 6 10 2" xfId="18434" xr:uid="{07E15CBD-E8AA-4C44-B108-D2C3F5D154DB}"/>
    <cellStyle name="Comma 5 6 11" xfId="8777" xr:uid="{5446971A-FF34-440A-91AA-D0E7DD305F24}"/>
    <cellStyle name="Comma 5 6 11 2" xfId="21227" xr:uid="{D8B9CD29-B1D8-4C30-ACC6-31C738075671}"/>
    <cellStyle name="Comma 5 6 12" xfId="24586" xr:uid="{197470E8-59F0-438C-AFB5-26A172FEB9C7}"/>
    <cellStyle name="Comma 5 6 13" xfId="14060" xr:uid="{DFDEA66A-35CD-46F0-B241-A2BF2BF41226}"/>
    <cellStyle name="Comma 5 6 2" xfId="343" xr:uid="{00000000-0005-0000-0000-000056010000}"/>
    <cellStyle name="Comma 5 6 2 10" xfId="8778" xr:uid="{CF129A32-FA5A-4232-B253-F5E57D284532}"/>
    <cellStyle name="Comma 5 6 2 10 2" xfId="21228" xr:uid="{CFE393FC-1716-496F-951D-9FE80B1E0445}"/>
    <cellStyle name="Comma 5 6 2 11" xfId="26012" xr:uid="{1864312F-E74A-4B58-B126-7A3D687EF28B}"/>
    <cellStyle name="Comma 5 6 2 12" xfId="14077" xr:uid="{B05B265C-D103-479E-A3D4-EC8DCA4DB4E2}"/>
    <cellStyle name="Comma 5 6 2 2" xfId="1269" xr:uid="{00000000-0005-0000-0000-00001D050000}"/>
    <cellStyle name="Comma 5 6 2 2 10" xfId="14640" xr:uid="{A6B6AB57-3FEB-47EC-9EFA-9C92F8964D6D}"/>
    <cellStyle name="Comma 5 6 2 2 2" xfId="1270" xr:uid="{00000000-0005-0000-0000-00001E050000}"/>
    <cellStyle name="Comma 5 6 2 2 2 2" xfId="1271" xr:uid="{00000000-0005-0000-0000-00001F050000}"/>
    <cellStyle name="Comma 5 6 2 2 2 2 2" xfId="4286" xr:uid="{333C141F-92E3-4A35-8C00-D7A7B3862629}"/>
    <cellStyle name="Comma 5 6 2 2 2 2 2 2" xfId="29403" xr:uid="{3B95A2A1-55A3-43E5-A6A5-0CE0F39EE6B2}"/>
    <cellStyle name="Comma 5 6 2 2 2 2 2 3" xfId="27158" xr:uid="{871D7748-589B-4171-A0FE-995CED008DDC}"/>
    <cellStyle name="Comma 5 6 2 2 2 2 2 4" xfId="19898" xr:uid="{FBFD2C9C-1B0E-48AB-908E-CD37EE6D8A95}"/>
    <cellStyle name="Comma 5 6 2 2 2 2 3" xfId="12914" xr:uid="{E5844E1E-6709-445C-91E0-141D9C83E116}"/>
    <cellStyle name="Comma 5 6 2 2 2 2 3 2" xfId="22727" xr:uid="{EF0DAA00-A342-4CBE-AC58-927E459AF062}"/>
    <cellStyle name="Comma 5 6 2 2 2 2 4" xfId="26323" xr:uid="{4052ADB3-39EC-4D68-AFF2-57013B07002B}"/>
    <cellStyle name="Comma 5 6 2 2 2 2 5" xfId="17115" xr:uid="{FEEED402-2452-4F44-ACC3-8D15BB0F0041}"/>
    <cellStyle name="Comma 5 6 2 2 2 3" xfId="1272" xr:uid="{00000000-0005-0000-0000-000020050000}"/>
    <cellStyle name="Comma 5 6 2 2 2 4" xfId="7242" xr:uid="{A2B32A0A-3A72-430B-83DC-C1B4C83B3C12}"/>
    <cellStyle name="Comma 5 6 2 2 2 5" xfId="24452" xr:uid="{0B2F9167-0587-49F0-AABE-6B1204B667ED}"/>
    <cellStyle name="Comma 5 6 2 2 2 6" xfId="15079" xr:uid="{0ACF3BFE-D17A-489C-AA11-8F8170FD0676}"/>
    <cellStyle name="Comma 5 6 2 2 3" xfId="1273" xr:uid="{00000000-0005-0000-0000-000021050000}"/>
    <cellStyle name="Comma 5 6 2 2 3 2" xfId="4373" xr:uid="{E1CF84AE-6C98-433D-A0DC-A5AAFCACCE06}"/>
    <cellStyle name="Comma 5 6 2 2 3 2 2" xfId="11718" xr:uid="{C63BC036-DAA3-473D-A71A-0DE89788FA9D}"/>
    <cellStyle name="Comma 5 6 2 2 3 2 2 2" xfId="20397" xr:uid="{B6F7C239-1779-49EF-B4EA-3CE8452C0D26}"/>
    <cellStyle name="Comma 5 6 2 2 3 2 3" xfId="13383" xr:uid="{AB846FCA-3937-4E3A-965B-4743867C51CD}"/>
    <cellStyle name="Comma 5 6 2 2 3 2 3 2" xfId="23226" xr:uid="{9C8102F8-6EBA-4A69-8C83-495B197688D0}"/>
    <cellStyle name="Comma 5 6 2 2 3 2 4" xfId="28758" xr:uid="{CE6503E0-4E32-4613-BDAC-1AB0A02D4762}"/>
    <cellStyle name="Comma 5 6 2 2 3 2 5" xfId="29016" xr:uid="{3E770327-F133-4F1C-992B-B1A3E5E526F1}"/>
    <cellStyle name="Comma 5 6 2 2 3 2 6" xfId="17604" xr:uid="{002DE315-977A-4B5C-936C-77FF0989ABF8}"/>
    <cellStyle name="Comma 5 6 2 2 3 3" xfId="24781" xr:uid="{C425BAF7-EFF7-4E03-A743-1405D2CD9493}"/>
    <cellStyle name="Comma 5 6 2 2 4" xfId="1274" xr:uid="{00000000-0005-0000-0000-000022050000}"/>
    <cellStyle name="Comma 5 6 2 2 4 2" xfId="27788" xr:uid="{7660B6C7-D9D5-4B0D-AFC1-FD200DB9D048}"/>
    <cellStyle name="Comma 5 6 2 2 4 3" xfId="27289" xr:uid="{E683BFAA-D34A-4099-9297-5F0A5DF990B4}"/>
    <cellStyle name="Comma 5 6 2 2 5" xfId="4844" xr:uid="{2C07F21C-38CF-449E-B013-55C43C27EB8B}"/>
    <cellStyle name="Comma 5 6 2 2 5 2" xfId="7241" xr:uid="{B0230143-9024-445A-A67C-E81AAD3044A2}"/>
    <cellStyle name="Comma 5 6 2 2 5 2 2" xfId="20811" xr:uid="{9DEACA82-78AC-458A-958F-0E8F0BA93E95}"/>
    <cellStyle name="Comma 5 6 2 2 5 2 3" xfId="11757" xr:uid="{632CD356-1B2F-43E1-B42F-C0D2C115D158}"/>
    <cellStyle name="Comma 5 6 2 2 5 3" xfId="13703" xr:uid="{ED044D65-17FA-4E44-83CD-A0CE93098149}"/>
    <cellStyle name="Comma 5 6 2 2 5 3 2" xfId="23640" xr:uid="{10EE82ED-064D-4644-981F-D996C860D63B}"/>
    <cellStyle name="Comma 5 6 2 2 5 4" xfId="29308" xr:uid="{C060592B-9C44-4F5D-8A98-B25DA609018A}"/>
    <cellStyle name="Comma 5 6 2 2 5 5" xfId="27402" xr:uid="{1DFC9AF6-3641-4908-9EEA-5F30C586251A}"/>
    <cellStyle name="Comma 5 6 2 2 5 6" xfId="18018" xr:uid="{30FEA372-A802-47A0-B533-9F3A5FD3F16B}"/>
    <cellStyle name="Comma 5 6 2 2 6" xfId="4028" xr:uid="{A75FD868-F9D0-4BA9-9333-3E0AEE899125}"/>
    <cellStyle name="Comma 5 6 2 2 6 2" xfId="29139" xr:uid="{CDC1E07C-41E3-40A4-8100-7A73D5C86C3A}"/>
    <cellStyle name="Comma 5 6 2 2 6 3" xfId="27903" xr:uid="{360BA942-1350-4CFE-8A51-AF5E3C479462}"/>
    <cellStyle name="Comma 5 6 2 2 6 4" xfId="15694" xr:uid="{630FE25A-C3F6-48E2-B24C-AEE5F0C7EDD1}"/>
    <cellStyle name="Comma 5 6 2 2 7" xfId="8722" xr:uid="{EB375CBD-1EA2-475C-B8B1-CC418D3F38E5}"/>
    <cellStyle name="Comma 5 6 2 2 7 2" xfId="18436" xr:uid="{EA505170-A600-4088-9953-F1D89BD63BAC}"/>
    <cellStyle name="Comma 5 6 2 2 8" xfId="11912" xr:uid="{58414085-B4C1-42C8-BBB0-9698CB921FB9}"/>
    <cellStyle name="Comma 5 6 2 2 8 2" xfId="21229" xr:uid="{C7DDE538-68D6-478F-967D-128E3C0D39F3}"/>
    <cellStyle name="Comma 5 6 2 2 9" xfId="25641" xr:uid="{89BA11A4-93F9-4489-9840-BC085A3CBA8D}"/>
    <cellStyle name="Comma 5 6 2 3" xfId="1275" xr:uid="{00000000-0005-0000-0000-000023050000}"/>
    <cellStyle name="Comma 5 6 2 3 2" xfId="1276" xr:uid="{00000000-0005-0000-0000-000024050000}"/>
    <cellStyle name="Comma 5 6 2 3 2 2" xfId="4287" xr:uid="{867730E2-702B-4792-9947-F08B6EAD9AF6}"/>
    <cellStyle name="Comma 5 6 2 3 2 2 2" xfId="7244" xr:uid="{7B76572F-9A28-42F0-8B20-264805892410}"/>
    <cellStyle name="Comma 5 6 2 3 2 2 2 2" xfId="29404" xr:uid="{007114D1-F7E3-465F-AD44-A568EE36C79F}"/>
    <cellStyle name="Comma 5 6 2 3 2 2 3" xfId="27214" xr:uid="{3B79D879-1A46-47BF-81F7-EE1D56C28DEC}"/>
    <cellStyle name="Comma 5 6 2 3 2 2 4" xfId="19899" xr:uid="{D6DCB649-C866-485B-A81B-FA127E8D12D4}"/>
    <cellStyle name="Comma 5 6 2 3 2 3" xfId="12915" xr:uid="{5F06C4FF-10E6-4A1D-8121-2E4CE31297CB}"/>
    <cellStyle name="Comma 5 6 2 3 2 3 2" xfId="22728" xr:uid="{FB40D38A-DFD3-4D23-BF0F-637C1FCC99EE}"/>
    <cellStyle name="Comma 5 6 2 3 2 4" xfId="26182" xr:uid="{11CE03FD-ED25-4DBF-BA33-FC76539107C1}"/>
    <cellStyle name="Comma 5 6 2 3 2 5" xfId="17116" xr:uid="{5D269A51-EBF5-4260-A3E6-F3A9A737215D}"/>
    <cellStyle name="Comma 5 6 2 3 3" xfId="1277" xr:uid="{00000000-0005-0000-0000-000025050000}"/>
    <cellStyle name="Comma 5 6 2 3 4" xfId="4987" xr:uid="{0D730B58-610B-4CBF-80D8-D15FFEF62110}"/>
    <cellStyle name="Comma 5 6 2 3 4 2" xfId="7243" xr:uid="{09E24AE0-C669-4078-8516-A1C18EFC9B8E}"/>
    <cellStyle name="Comma 5 6 2 3 4 2 2" xfId="20954" xr:uid="{C7E81B52-5E03-4937-BC3F-CCFEBF8FB516}"/>
    <cellStyle name="Comma 5 6 2 3 4 2 3" xfId="11790" xr:uid="{601A5E68-E908-441B-A6F5-E85A795D998D}"/>
    <cellStyle name="Comma 5 6 2 3 4 3" xfId="13846" xr:uid="{111007D6-3B0B-4946-8C43-016FC9C80E54}"/>
    <cellStyle name="Comma 5 6 2 3 4 3 2" xfId="23783" xr:uid="{700C3877-08D0-4A70-88EC-3C8AF642C6B1}"/>
    <cellStyle name="Comma 5 6 2 3 4 4" xfId="18161" xr:uid="{A568213F-DC21-4BAD-A1A9-7F22BA8DE487}"/>
    <cellStyle name="Comma 5 6 2 3 5" xfId="6482" xr:uid="{744236F0-FE87-41D3-8A59-2663AAA892F6}"/>
    <cellStyle name="Comma 5 6 2 3 5 2" xfId="11465" xr:uid="{BF70DC86-BA66-480D-ADE8-E397578217EE}"/>
    <cellStyle name="Comma 5 6 2 3 6" xfId="9264" xr:uid="{C0ABEA4B-6E63-45EC-9042-B0C994DFD1CD}"/>
    <cellStyle name="Comma 5 6 2 3 7" xfId="15080" xr:uid="{3D5837CB-8E08-4C94-925E-541D3D0EEED0}"/>
    <cellStyle name="Comma 5 6 2 4" xfId="1278" xr:uid="{00000000-0005-0000-0000-000026050000}"/>
    <cellStyle name="Comma 5 6 2 4 2" xfId="1279" xr:uid="{00000000-0005-0000-0000-000027050000}"/>
    <cellStyle name="Comma 5 6 2 4 2 2" xfId="4285" xr:uid="{FA1EA932-1345-4CE8-8690-1C7058EF5A64}"/>
    <cellStyle name="Comma 5 6 2 4 2 2 2" xfId="29402" xr:uid="{570A5099-DB86-4E2F-9FCA-C0C3E3CE93CE}"/>
    <cellStyle name="Comma 5 6 2 4 2 2 3" xfId="28926" xr:uid="{306C9E86-E5D1-4B82-9142-9171A7A7612E}"/>
    <cellStyle name="Comma 5 6 2 4 2 2 4" xfId="19897" xr:uid="{ECBD7AE0-0AA1-4545-9F01-36DC0B3F286F}"/>
    <cellStyle name="Comma 5 6 2 4 2 3" xfId="12913" xr:uid="{540FE8B4-07D7-4FD2-B5D1-F1950A8AA9DF}"/>
    <cellStyle name="Comma 5 6 2 4 2 3 2" xfId="22726" xr:uid="{8714F942-36DA-43C8-8AF0-5048F24319FA}"/>
    <cellStyle name="Comma 5 6 2 4 2 4" xfId="24568" xr:uid="{2AEB6689-8591-4BEB-9112-88CA0B558B23}"/>
    <cellStyle name="Comma 5 6 2 4 2 5" xfId="17114" xr:uid="{87F1D18E-00D8-437F-9868-17F4EF2EB57B}"/>
    <cellStyle name="Comma 5 6 2 4 3" xfId="1280" xr:uid="{00000000-0005-0000-0000-000028050000}"/>
    <cellStyle name="Comma 5 6 2 4 4" xfId="7245" xr:uid="{7C7DAB50-2B24-4795-AF0A-4E80BC8937F8}"/>
    <cellStyle name="Comma 5 6 2 4 5" xfId="24428" xr:uid="{0EBD7C15-4E22-44E7-9F2D-D911D8304B44}"/>
    <cellStyle name="Comma 5 6 2 4 6" xfId="15078" xr:uid="{B80A0651-6D62-4819-A59A-790F8A4DE620}"/>
    <cellStyle name="Comma 5 6 2 5" xfId="1281" xr:uid="{00000000-0005-0000-0000-000029050000}"/>
    <cellStyle name="Comma 5 6 2 5 2" xfId="1282" xr:uid="{00000000-0005-0000-0000-00002A050000}"/>
    <cellStyle name="Comma 5 6 2 5 2 2" xfId="4191" xr:uid="{B931ED02-A72B-44D0-B67F-286C3E3B2D3D}"/>
    <cellStyle name="Comma 5 6 2 5 2 2 2" xfId="19560" xr:uid="{AFC08931-05AC-4F26-A3EA-F3781E72432D}"/>
    <cellStyle name="Comma 5 6 2 5 2 3" xfId="12671" xr:uid="{CF58DC80-1D9E-452D-B35F-F9307FF193A1}"/>
    <cellStyle name="Comma 5 6 2 5 2 3 2" xfId="22389" xr:uid="{D0039C01-2BA2-4A22-A026-089B8C168CC8}"/>
    <cellStyle name="Comma 5 6 2 5 2 4" xfId="27887" xr:uid="{B3C16320-165B-422E-B3BB-BA8E360EAAC4}"/>
    <cellStyle name="Comma 5 6 2 5 2 5" xfId="28765" xr:uid="{2103F7F9-DDAF-4E31-97DE-DA00C2084520}"/>
    <cellStyle name="Comma 5 6 2 5 2 6" xfId="16822" xr:uid="{79F7F381-C00F-40B3-B264-371E23835F38}"/>
    <cellStyle name="Comma 5 6 2 5 3" xfId="1283" xr:uid="{00000000-0005-0000-0000-00002B050000}"/>
    <cellStyle name="Comma 5 6 2 5 4" xfId="7246" xr:uid="{8CB7AB5D-BBAA-4487-ADFB-491149EC6AC1}"/>
    <cellStyle name="Comma 5 6 2 5 5" xfId="24524" xr:uid="{76BF9A8C-6A9F-4D31-8460-2E3154E0D15D}"/>
    <cellStyle name="Comma 5 6 2 5 6" xfId="14621" xr:uid="{B5B928D7-D8CF-4D86-8AE9-A4608EEB416A}"/>
    <cellStyle name="Comma 5 6 2 6" xfId="1284" xr:uid="{00000000-0005-0000-0000-00002C050000}"/>
    <cellStyle name="Comma 5 6 2 6 2" xfId="4115" xr:uid="{571DC6A9-5814-4564-A0E6-5D7E17CEA22E}"/>
    <cellStyle name="Comma 5 6 2 6 2 2" xfId="19208" xr:uid="{5B9A1191-923A-4ACD-988F-0CAB197182CB}"/>
    <cellStyle name="Comma 5 6 2 6 3" xfId="12372" xr:uid="{6023323B-5593-4FF4-BF05-BAEC6C6C709C}"/>
    <cellStyle name="Comma 5 6 2 6 3 2" xfId="22013" xr:uid="{E0BB8633-27BC-42C4-B4F0-55DA1296031C}"/>
    <cellStyle name="Comma 5 6 2 6 4" xfId="24330" xr:uid="{BE8307C1-8D15-40E7-88DB-32F28C982E96}"/>
    <cellStyle name="Comma 5 6 2 6 5" xfId="27395" xr:uid="{E26E4A31-2DE1-4FDA-8AFE-6F15184559F5}"/>
    <cellStyle name="Comma 5 6 2 6 6" xfId="16457" xr:uid="{57488113-BDD1-4990-BCB5-1D7B83F6BF10}"/>
    <cellStyle name="Comma 5 6 2 7" xfId="1268" xr:uid="{00000000-0005-0000-0000-00001C050000}"/>
    <cellStyle name="Comma 5 6 2 7 2" xfId="4409" xr:uid="{B9B1478E-4A79-4A10-98B4-49E99DFAC9C7}"/>
    <cellStyle name="Comma 5 6 2 7 2 2" xfId="20432" xr:uid="{686EE555-6E67-4DFE-A7A4-8B2977DB1C31}"/>
    <cellStyle name="Comma 5 6 2 7 3" xfId="13410" xr:uid="{67AE6600-7D54-41E8-BEB8-6E5C397E5416}"/>
    <cellStyle name="Comma 5 6 2 7 3 2" xfId="23261" xr:uid="{B637CE0A-A094-4638-86D7-129277003A00}"/>
    <cellStyle name="Comma 5 6 2 7 4" xfId="27392" xr:uid="{9408872A-1D5C-4DC9-84FB-924A50B94CE9}"/>
    <cellStyle name="Comma 5 6 2 7 5" xfId="27332" xr:uid="{B1AABF1D-FCE5-4A98-880F-EE1D371CF7EF}"/>
    <cellStyle name="Comma 5 6 2 7 6" xfId="17639" xr:uid="{ADBBC427-0BA9-4BDA-B3A9-BA6E2253DCE4}"/>
    <cellStyle name="Comma 5 6 2 8" xfId="6977" xr:uid="{52A9EE4A-A60D-4F10-B305-F9CCB26ABA82}"/>
    <cellStyle name="Comma 5 6 2 8 2" xfId="9775" xr:uid="{CBF4009B-85C4-4984-972D-77D0AEB9100A}"/>
    <cellStyle name="Comma 5 6 2 9" xfId="6004" xr:uid="{3B0C1E3F-2247-46E7-B776-4627BF7DD4E1}"/>
    <cellStyle name="Comma 5 6 2 9 2" xfId="18435" xr:uid="{4FDD126A-78B7-4E94-B563-A564DBCF32C4}"/>
    <cellStyle name="Comma 5 6 3" xfId="1285" xr:uid="{00000000-0005-0000-0000-00002D050000}"/>
    <cellStyle name="Comma 5 6 3 10" xfId="14235" xr:uid="{A26ED13E-9AA4-42A0-8733-1E39B8325DDF}"/>
    <cellStyle name="Comma 5 6 3 2" xfId="1286" xr:uid="{00000000-0005-0000-0000-00002E050000}"/>
    <cellStyle name="Comma 5 6 3 2 2" xfId="1287" xr:uid="{00000000-0005-0000-0000-00002F050000}"/>
    <cellStyle name="Comma 5 6 3 2 2 2" xfId="4288" xr:uid="{CC09E50E-30DD-4B61-8F9F-3E9B692FB4CD}"/>
    <cellStyle name="Comma 5 6 3 2 2 2 2" xfId="29405" xr:uid="{9D9FC9A4-98A2-472E-A6A7-E4B54FB207F7}"/>
    <cellStyle name="Comma 5 6 3 2 2 2 3" xfId="27415" xr:uid="{A23A3EB3-9C86-4F26-AE85-991A1AD49C90}"/>
    <cellStyle name="Comma 5 6 3 2 2 2 4" xfId="19900" xr:uid="{C434D2E1-0589-4E78-BE89-F111A9C20F77}"/>
    <cellStyle name="Comma 5 6 3 2 2 3" xfId="12916" xr:uid="{245FB14D-BA4D-4D96-B9DD-90B5668482B7}"/>
    <cellStyle name="Comma 5 6 3 2 2 3 2" xfId="22729" xr:uid="{6941A3F0-83B0-48C9-BCAE-151001E0AA4E}"/>
    <cellStyle name="Comma 5 6 3 2 2 4" xfId="26838" xr:uid="{7010F7E2-22C2-4AC2-A590-E3AA09DC4BBC}"/>
    <cellStyle name="Comma 5 6 3 2 2 5" xfId="17117" xr:uid="{4C2E92AC-31CF-4D0E-9713-3B2E3224BF92}"/>
    <cellStyle name="Comma 5 6 3 2 3" xfId="1288" xr:uid="{00000000-0005-0000-0000-000030050000}"/>
    <cellStyle name="Comma 5 6 3 2 4" xfId="7248" xr:uid="{A9EFD9DE-D97F-4B8D-8042-C6733270CA18}"/>
    <cellStyle name="Comma 5 6 3 2 5" xfId="25726" xr:uid="{5D73FA4B-A951-4275-816D-CC7175B517DF}"/>
    <cellStyle name="Comma 5 6 3 2 6" xfId="15081" xr:uid="{8B7B325B-16A5-4650-AEAE-0CC7724F76BC}"/>
    <cellStyle name="Comma 5 6 3 3" xfId="1289" xr:uid="{00000000-0005-0000-0000-000031050000}"/>
    <cellStyle name="Comma 5 6 3 3 2" xfId="1290" xr:uid="{00000000-0005-0000-0000-000032050000}"/>
    <cellStyle name="Comma 5 6 3 3 2 2" xfId="4203" xr:uid="{D4D6FF34-6C8F-4ED8-88AD-D156125D7610}"/>
    <cellStyle name="Comma 5 6 3 3 2 2 2" xfId="19576" xr:uid="{FFA139CB-05CE-46A0-89D0-950AB5BFEF8E}"/>
    <cellStyle name="Comma 5 6 3 3 2 3" xfId="12686" xr:uid="{327FB622-F354-4346-BC43-F968C915D8C9}"/>
    <cellStyle name="Comma 5 6 3 3 2 3 2" xfId="22405" xr:uid="{F4546288-57CD-4AA7-9DEA-1C3943A2FAED}"/>
    <cellStyle name="Comma 5 6 3 3 2 4" xfId="16837" xr:uid="{8C43E3AD-8BF6-4C94-BCBA-9F0CADC7905B}"/>
    <cellStyle name="Comma 5 6 3 3 3" xfId="1291" xr:uid="{00000000-0005-0000-0000-000033050000}"/>
    <cellStyle name="Comma 5 6 3 3 4" xfId="11466" xr:uid="{52E9747F-1CE8-447E-8011-742BD61DE050}"/>
    <cellStyle name="Comma 5 6 3 3 5" xfId="24196" xr:uid="{D7B599DC-25D7-49D9-B9B5-D01F788FA3F1}"/>
    <cellStyle name="Comma 5 6 3 3 6" xfId="14639" xr:uid="{495FD02B-C04E-442E-905E-314DEE65D07A}"/>
    <cellStyle name="Comma 5 6 3 4" xfId="1292" xr:uid="{00000000-0005-0000-0000-000034050000}"/>
    <cellStyle name="Comma 5 6 3 4 2" xfId="5223" xr:uid="{0FF794A2-0052-45C0-8FA9-3379FFD34544}"/>
    <cellStyle name="Comma 5 6 3 4 2 2" xfId="11884" xr:uid="{CD1F8F97-2570-485A-8DF3-C2E0455EC141}"/>
    <cellStyle name="Comma 5 6 3 4 2 2 2" xfId="21189" xr:uid="{D48E70C7-AEF7-4A23-BDA2-862117F09483}"/>
    <cellStyle name="Comma 5 6 3 4 2 3" xfId="13939" xr:uid="{E1FC645C-281D-4034-AD98-68675BF86528}"/>
    <cellStyle name="Comma 5 6 3 4 2 3 2" xfId="24018" xr:uid="{22396555-4005-41C2-84DD-6D836FDFDAFF}"/>
    <cellStyle name="Comma 5 6 3 4 2 4" xfId="28949" xr:uid="{4977FA13-8941-43A1-AF3E-0413AC66922B}"/>
    <cellStyle name="Comma 5 6 3 4 2 5" xfId="27561" xr:uid="{C1C31D12-768C-4A50-ABC6-8B20C9F6BA5B}"/>
    <cellStyle name="Comma 5 6 3 4 2 6" xfId="18396" xr:uid="{BB0AD9AC-BEE4-46FA-83B4-6D907D759582}"/>
    <cellStyle name="Comma 5 6 3 4 3" xfId="25474" xr:uid="{1C43AE36-011D-458A-BBF2-FFB7D1DED79E}"/>
    <cellStyle name="Comma 5 6 3 5" xfId="4709" xr:uid="{0BA8E799-2A2C-4558-B66C-21B6FB1C0F42}"/>
    <cellStyle name="Comma 5 6 3 5 2" xfId="7247" xr:uid="{662668DD-C406-41CA-800E-719E0CBDD28F}"/>
    <cellStyle name="Comma 5 6 3 5 2 2" xfId="29611" xr:uid="{D7100CF9-21FB-462C-B6E5-B8C97DA46447}"/>
    <cellStyle name="Comma 5 6 3 5 2 3" xfId="27933" xr:uid="{7F4341CE-6284-4DDC-9D9E-DE9461677186}"/>
    <cellStyle name="Comma 5 6 3 5 2 4" xfId="20676" xr:uid="{53D8EB6B-D273-4DA2-80F9-F3E728330AFC}"/>
    <cellStyle name="Comma 5 6 3 5 2 5" xfId="11732" xr:uid="{DA315886-5415-4FB5-B789-96E4E83A150D}"/>
    <cellStyle name="Comma 5 6 3 5 3" xfId="13603" xr:uid="{DC33BFCF-3955-46E3-862B-E0C01B52CEC3}"/>
    <cellStyle name="Comma 5 6 3 5 3 2" xfId="23505" xr:uid="{522A3DF5-17FC-45F6-82DB-0824583E6DCA}"/>
    <cellStyle name="Comma 5 6 3 5 4" xfId="26712" xr:uid="{352A09E1-23A1-4902-AC19-A69D15A835A3}"/>
    <cellStyle name="Comma 5 6 3 5 5" xfId="17883" xr:uid="{4FF3455E-45D1-4153-9B67-36181B0446CE}"/>
    <cellStyle name="Comma 5 6 3 6" xfId="4029" xr:uid="{3BE69264-6009-44A8-928F-4352E57215BE}"/>
    <cellStyle name="Comma 5 6 3 6 2" xfId="29306" xr:uid="{EDE4D1B4-4C2F-49D2-A607-6B87550E9DD6}"/>
    <cellStyle name="Comma 5 6 3 6 3" xfId="27012" xr:uid="{9A29F81F-A9F1-4A96-8E02-843B6C328803}"/>
    <cellStyle name="Comma 5 6 3 6 4" xfId="15695" xr:uid="{BE098366-3A73-44DD-B617-82584DA128CE}"/>
    <cellStyle name="Comma 5 6 3 7" xfId="8721" xr:uid="{A19F581C-D170-4C90-A6ED-60AA7D45E19D}"/>
    <cellStyle name="Comma 5 6 3 7 2" xfId="27243" xr:uid="{52BE8EB2-58A2-4859-8C60-17860CEA39A5}"/>
    <cellStyle name="Comma 5 6 3 7 3" xfId="28212" xr:uid="{5B752831-844A-4876-BF5A-76DBAA5C8116}"/>
    <cellStyle name="Comma 5 6 3 7 4" xfId="18437" xr:uid="{09C4DA98-BAB1-4BBF-931E-4B7F5396581B}"/>
    <cellStyle name="Comma 5 6 3 8" xfId="11913" xr:uid="{5C2113EB-B6FD-4D4D-AA85-0AE1B04E89A1}"/>
    <cellStyle name="Comma 5 6 3 8 2" xfId="21230" xr:uid="{6A3770C3-0875-4501-A9E4-D4A6795004A8}"/>
    <cellStyle name="Comma 5 6 3 9" xfId="25560" xr:uid="{9270D23F-3BA2-414F-922E-48D5BF117B72}"/>
    <cellStyle name="Comma 5 6 4" xfId="1293" xr:uid="{00000000-0005-0000-0000-000035050000}"/>
    <cellStyle name="Comma 5 6 4 10" xfId="15082" xr:uid="{BF21719E-6AAC-4D0F-B21F-05431CBEDE03}"/>
    <cellStyle name="Comma 5 6 4 2" xfId="1294" xr:uid="{00000000-0005-0000-0000-000036050000}"/>
    <cellStyle name="Comma 5 6 4 2 2" xfId="5566" xr:uid="{9AEF643B-644A-4D83-A4E7-D734456EAB9D}"/>
    <cellStyle name="Comma 5 6 4 2 2 2" xfId="7250" xr:uid="{D0DD3FEB-967B-431F-A964-0170CC94F5AD}"/>
    <cellStyle name="Comma 5 6 4 2 3" xfId="24914" xr:uid="{960B8120-DC0D-455D-93E9-5BB19DF80BAD}"/>
    <cellStyle name="Comma 5 6 4 3" xfId="1295" xr:uid="{00000000-0005-0000-0000-000037050000}"/>
    <cellStyle name="Comma 5 6 4 4" xfId="1296" xr:uid="{00000000-0005-0000-0000-000038050000}"/>
    <cellStyle name="Comma 5 6 4 5" xfId="4988" xr:uid="{A0DCD9B1-2DF3-4D53-8B98-A523DD7AC6EC}"/>
    <cellStyle name="Comma 5 6 4 5 2" xfId="7249" xr:uid="{7045496E-196D-4429-9340-F63AA831C9F1}"/>
    <cellStyle name="Comma 5 6 4 5 2 2" xfId="20955" xr:uid="{D566CDAA-8C68-4F40-AF26-2DEE29AB5555}"/>
    <cellStyle name="Comma 5 6 4 5 2 3" xfId="11791" xr:uid="{205E60DF-B202-49EC-B25D-16061C5DF311}"/>
    <cellStyle name="Comma 5 6 4 5 3" xfId="13847" xr:uid="{725B7E69-B08B-48D6-B404-50A4BB65FF75}"/>
    <cellStyle name="Comma 5 6 4 5 3 2" xfId="23784" xr:uid="{94353DC1-5226-4682-8910-51869EAEA885}"/>
    <cellStyle name="Comma 5 6 4 5 4" xfId="18162" xr:uid="{EF5FFEA3-FDAA-4471-A327-220621BF3F99}"/>
    <cellStyle name="Comma 5 6 4 6" xfId="4030" xr:uid="{8DB45156-AC50-4D27-93E3-AC8F69E4434B}"/>
    <cellStyle name="Comma 5 6 4 6 2" xfId="15696" xr:uid="{9455342D-BA74-46FA-A34B-177586BB86B9}"/>
    <cellStyle name="Comma 5 6 4 7" xfId="9263" xr:uid="{C6AE843E-3C8D-4395-9437-8E706EFD7242}"/>
    <cellStyle name="Comma 5 6 4 7 2" xfId="18438" xr:uid="{CC345B90-159B-430F-B3D1-236FC266D477}"/>
    <cellStyle name="Comma 5 6 4 8" xfId="11914" xr:uid="{C010FF08-00B2-472C-A459-3AD520752673}"/>
    <cellStyle name="Comma 5 6 4 8 2" xfId="21231" xr:uid="{1D48E9E1-95CF-46E5-B2FE-2AE3F3AFC797}"/>
    <cellStyle name="Comma 5 6 4 9" xfId="25777" xr:uid="{E4477EA5-1F51-4F92-853E-5132FA5E0B80}"/>
    <cellStyle name="Comma 5 6 5" xfId="1297" xr:uid="{00000000-0005-0000-0000-000039050000}"/>
    <cellStyle name="Comma 5 6 5 2" xfId="1298" xr:uid="{00000000-0005-0000-0000-00003A050000}"/>
    <cellStyle name="Comma 5 6 5 2 2" xfId="4239" xr:uid="{1AA66782-5B86-4DDC-AFA6-B296B436D922}"/>
    <cellStyle name="Comma 5 6 5 2 2 2" xfId="7252" xr:uid="{891EEE0D-8613-439E-B894-38ABF72C19B1}"/>
    <cellStyle name="Comma 5 6 5 2 2 2 2" xfId="28932" xr:uid="{5F0C0B5C-86A0-4A5D-88FA-A567E0D274AE}"/>
    <cellStyle name="Comma 5 6 5 2 2 3" xfId="28603" xr:uid="{A65745EB-835C-43A8-9DB9-7C7405C24A3F}"/>
    <cellStyle name="Comma 5 6 5 2 2 4" xfId="19769" xr:uid="{BB59A6A7-E8AE-465A-B255-21C01E680AEC}"/>
    <cellStyle name="Comma 5 6 5 2 3" xfId="12863" xr:uid="{BCFC78CF-A7E0-45DC-A560-BCD799851013}"/>
    <cellStyle name="Comma 5 6 5 2 3 2" xfId="22598" xr:uid="{B7B83435-E3AD-42B6-8380-50E72B736983}"/>
    <cellStyle name="Comma 5 6 5 2 4" xfId="25993" xr:uid="{3E797D44-CFBB-4BCA-87C3-076DF55DE8BF}"/>
    <cellStyle name="Comma 5 6 5 2 5" xfId="17014" xr:uid="{46FF3B29-AF1A-4D3C-AC15-DD5C3B8BC2C9}"/>
    <cellStyle name="Comma 5 6 5 3" xfId="1299" xr:uid="{00000000-0005-0000-0000-00003B050000}"/>
    <cellStyle name="Comma 5 6 5 4" xfId="7251" xr:uid="{2FB2DC7C-C4F3-449D-8932-A615B9C41E33}"/>
    <cellStyle name="Comma 5 6 5 5" xfId="6884" xr:uid="{6007FFD4-197F-44BA-B810-3CEC7946D768}"/>
    <cellStyle name="Comma 5 6 5 6" xfId="9680" xr:uid="{B6B8A7A9-2E94-4043-A4D5-CE4B984B9098}"/>
    <cellStyle name="Comma 5 6 6" xfId="1300" xr:uid="{00000000-0005-0000-0000-00003C050000}"/>
    <cellStyle name="Comma 5 6 6 2" xfId="1301" xr:uid="{00000000-0005-0000-0000-00003D050000}"/>
    <cellStyle name="Comma 5 6 6 2 2" xfId="4158" xr:uid="{3296783B-8A07-4DFF-8AEB-12B0FF732A85}"/>
    <cellStyle name="Comma 5 6 6 2 2 2" xfId="19409" xr:uid="{725B2839-E5CB-42C5-ABAD-C9012C20A5B9}"/>
    <cellStyle name="Comma 5 6 6 2 3" xfId="12521" xr:uid="{D694755B-429D-4D9F-BF7D-1AF862EDBBA7}"/>
    <cellStyle name="Comma 5 6 6 2 3 2" xfId="22238" xr:uid="{167F9A91-D7CA-4F39-AD14-BB385141B8EB}"/>
    <cellStyle name="Comma 5 6 6 2 4" xfId="28459" xr:uid="{2F310C43-EAEF-490D-85BD-406DEE5EE192}"/>
    <cellStyle name="Comma 5 6 6 2 5" xfId="28177" xr:uid="{FEE3D2ED-699D-4D9F-9514-003DF4BFB9DD}"/>
    <cellStyle name="Comma 5 6 6 2 6" xfId="16672" xr:uid="{E468A65D-DAFD-4ABC-B501-1FF760FDEE3C}"/>
    <cellStyle name="Comma 5 6 6 3" xfId="1302" xr:uid="{00000000-0005-0000-0000-00003E050000}"/>
    <cellStyle name="Comma 5 6 6 4" xfId="7253" xr:uid="{6C53A0F8-7032-47D2-8F77-5FC1E237968C}"/>
    <cellStyle name="Comma 5 6 6 5" xfId="25010" xr:uid="{B1883344-3E5C-424C-AAAE-B6308CC8FD04}"/>
    <cellStyle name="Comma 5 6 6 6" xfId="14456" xr:uid="{3E3CC5FD-98F2-44AB-A4B3-EF3033A414AA}"/>
    <cellStyle name="Comma 5 6 7" xfId="1303" xr:uid="{00000000-0005-0000-0000-00003F050000}"/>
    <cellStyle name="Comma 5 6 7 2" xfId="1304" xr:uid="{00000000-0005-0000-0000-000040050000}"/>
    <cellStyle name="Comma 5 6 7 2 2" xfId="4109" xr:uid="{8973CE64-A6A3-4A55-9135-9A87671EB296}"/>
    <cellStyle name="Comma 5 6 7 2 2 2" xfId="19191" xr:uid="{7D9DC80C-B95B-4CE1-8AA8-2CB69860399E}"/>
    <cellStyle name="Comma 5 6 7 2 3" xfId="12366" xr:uid="{E91A48D9-0660-495D-90CC-CBCBCC8FD9F9}"/>
    <cellStyle name="Comma 5 6 7 2 3 2" xfId="21996" xr:uid="{7BC0F24C-7398-4C3D-93B3-8D41F09F258F}"/>
    <cellStyle name="Comma 5 6 7 2 4" xfId="29135" xr:uid="{CF197CDD-ADF8-442A-AE8D-B3B464DCB1DC}"/>
    <cellStyle name="Comma 5 6 7 2 5" xfId="26917" xr:uid="{1CC4B618-884E-4A0F-BDDD-B24E987E0068}"/>
    <cellStyle name="Comma 5 6 7 2 6" xfId="16440" xr:uid="{47DC13AF-3E18-4DED-A8AF-5A4210E390CB}"/>
    <cellStyle name="Comma 5 6 7 3" xfId="1305" xr:uid="{00000000-0005-0000-0000-000041050000}"/>
    <cellStyle name="Comma 5 6 7 4" xfId="7254" xr:uid="{D0307582-6E92-4B95-B17F-8D904C3BC7E5}"/>
    <cellStyle name="Comma 5 6 8" xfId="1267" xr:uid="{00000000-0005-0000-0000-00001B050000}"/>
    <cellStyle name="Comma 5 6 8 2" xfId="4453" xr:uid="{38F1DE18-7BA1-4507-9EB4-7958DFF4068E}"/>
    <cellStyle name="Comma 5 6 8 2 2" xfId="20476" xr:uid="{D335407B-BBCD-4815-AC2F-9F00669B7727}"/>
    <cellStyle name="Comma 5 6 8 3" xfId="13452" xr:uid="{05FB6672-4BEB-49AD-B9EF-C0603C0AF59D}"/>
    <cellStyle name="Comma 5 6 8 3 2" xfId="23305" xr:uid="{B8C93266-84F1-4061-91A1-2C9554A28B39}"/>
    <cellStyle name="Comma 5 6 8 4" xfId="27432" xr:uid="{9FE3D012-C829-4EA9-BF4B-24C319054A64}"/>
    <cellStyle name="Comma 5 6 8 5" xfId="28107" xr:uid="{9F851E07-F447-4479-A683-3EBFCEB9B20C}"/>
    <cellStyle name="Comma 5 6 8 6" xfId="17683" xr:uid="{16CFBB12-6029-4DF1-AC93-640D4C7C7DA3}"/>
    <cellStyle name="Comma 5 6 9" xfId="6976" xr:uid="{1E726F2C-AD0B-492F-9139-B4A100F56F55}"/>
    <cellStyle name="Comma 5 6 9 2" xfId="9774" xr:uid="{D7387892-C925-4019-9B57-4EF0FB7A6E80}"/>
    <cellStyle name="Comma 5 6 9 3" xfId="27433" xr:uid="{A23B1E9F-BBA7-439F-B141-5CA5251EE957}"/>
    <cellStyle name="Comma 5 6 9 4" xfId="15693" xr:uid="{C3300711-1BD2-4870-95BF-12C551C8C3BD}"/>
    <cellStyle name="Comma 5 7" xfId="344" xr:uid="{00000000-0005-0000-0000-000057010000}"/>
    <cellStyle name="Comma 5 7 10" xfId="6005" xr:uid="{7EF4FD0A-769E-47F2-B594-76483A1F2BE9}"/>
    <cellStyle name="Comma 5 7 10 2" xfId="18439" xr:uid="{BCDDCD92-1EA3-40EB-9C06-57DE25BE87EC}"/>
    <cellStyle name="Comma 5 7 11" xfId="8779" xr:uid="{6040F596-21AD-4168-976C-D1573065C6A0}"/>
    <cellStyle name="Comma 5 7 11 2" xfId="21232" xr:uid="{A95F597E-E131-424E-A0A1-76EAAC45558A}"/>
    <cellStyle name="Comma 5 7 12" xfId="25324" xr:uid="{2559536A-98D0-4D38-89C4-79EFBEC62254}"/>
    <cellStyle name="Comma 5 7 13" xfId="14078" xr:uid="{21B0AC8D-80DE-4938-8726-F8E106E29148}"/>
    <cellStyle name="Comma 5 7 2" xfId="345" xr:uid="{00000000-0005-0000-0000-000058010000}"/>
    <cellStyle name="Comma 5 7 2 10" xfId="25763" xr:uid="{D11CB4B9-F76E-4FF5-A098-44BD1E64A565}"/>
    <cellStyle name="Comma 5 7 2 11" xfId="14236" xr:uid="{85F9A74E-1C0A-477E-9B35-A3F76DAB629B}"/>
    <cellStyle name="Comma 5 7 2 2" xfId="1308" xr:uid="{00000000-0005-0000-0000-000044050000}"/>
    <cellStyle name="Comma 5 7 2 2 2" xfId="1309" xr:uid="{00000000-0005-0000-0000-000045050000}"/>
    <cellStyle name="Comma 5 7 2 2 2 2" xfId="5568" xr:uid="{EDC16537-8723-4A09-B64B-0491430DA922}"/>
    <cellStyle name="Comma 5 7 2 2 2 2 2" xfId="7256" xr:uid="{92B42551-1EF4-4DD4-9593-8B7A1309DF48}"/>
    <cellStyle name="Comma 5 7 2 2 2 3" xfId="26676" xr:uid="{9930B4E5-BE2B-4E5E-A35C-DF5578BA8E83}"/>
    <cellStyle name="Comma 5 7 2 2 3" xfId="1310" xr:uid="{00000000-0005-0000-0000-000046050000}"/>
    <cellStyle name="Comma 5 7 2 2 3 2" xfId="27553" xr:uid="{313FAB08-1B6C-479E-8608-C3ECD75AA37D}"/>
    <cellStyle name="Comma 5 7 2 2 3 3" xfId="27863" xr:uid="{0E6BAA8D-324B-4EB4-B8C7-D7A0286B94BF}"/>
    <cellStyle name="Comma 5 7 2 2 4" xfId="1311" xr:uid="{00000000-0005-0000-0000-000047050000}"/>
    <cellStyle name="Comma 5 7 2 2 5" xfId="4031" xr:uid="{15D1FB0E-03AF-4852-AC20-F32F0DC2E067}"/>
    <cellStyle name="Comma 5 7 2 2 5 2" xfId="7255" xr:uid="{687F4C51-7A20-420E-931A-4CFC3B048EAF}"/>
    <cellStyle name="Comma 5 7 2 2 5 2 2" xfId="27470" xr:uid="{8DBA2215-4586-442F-9974-83EE5024AB28}"/>
    <cellStyle name="Comma 5 7 2 2 5 3" xfId="27296" xr:uid="{CFB52C9F-B309-407E-98F3-A7493EAD26D1}"/>
    <cellStyle name="Comma 5 7 2 2 5 4" xfId="15699" xr:uid="{FCCA62EF-CE8F-4AD0-8DF1-1989A37BD28C}"/>
    <cellStyle name="Comma 5 7 2 2 6" xfId="6483" xr:uid="{ADA7D29E-861D-49BF-966B-A172BBC61C33}"/>
    <cellStyle name="Comma 5 7 2 2 6 2" xfId="18441" xr:uid="{A0666124-C635-47F6-895A-025BD66BEB57}"/>
    <cellStyle name="Comma 5 7 2 2 7" xfId="9266" xr:uid="{9C76697D-27FF-412E-80EB-32F8F33F4F2E}"/>
    <cellStyle name="Comma 5 7 2 2 7 2" xfId="21234" xr:uid="{AFBD829C-611B-4C84-8602-3038A1486C7D}"/>
    <cellStyle name="Comma 5 7 2 2 8" xfId="25666" xr:uid="{409D407B-AD81-4852-AC18-9FAC523EA108}"/>
    <cellStyle name="Comma 5 7 2 2 9" xfId="15083" xr:uid="{0EC287D6-1852-449E-BF03-FAD1DF53161A}"/>
    <cellStyle name="Comma 5 7 2 3" xfId="1312" xr:uid="{00000000-0005-0000-0000-000048050000}"/>
    <cellStyle name="Comma 5 7 2 3 2" xfId="1313" xr:uid="{00000000-0005-0000-0000-000049050000}"/>
    <cellStyle name="Comma 5 7 2 3 2 2" xfId="4204" xr:uid="{481CFC96-CD42-4881-9CD3-68B48AAF0E03}"/>
    <cellStyle name="Comma 5 7 2 3 2 2 2" xfId="19577" xr:uid="{BC8FD50B-5912-48DB-B320-E8E746C08AD0}"/>
    <cellStyle name="Comma 5 7 2 3 2 3" xfId="12687" xr:uid="{1B4A992E-EA87-428F-B3D0-AD408DECF9C6}"/>
    <cellStyle name="Comma 5 7 2 3 2 3 2" xfId="22406" xr:uid="{9E3F6830-BF99-4859-B5E7-7A0FAB54A9D6}"/>
    <cellStyle name="Comma 5 7 2 3 2 4" xfId="16838" xr:uid="{43849D74-A30F-479F-ACE5-24EB4863B409}"/>
    <cellStyle name="Comma 5 7 2 3 3" xfId="1314" xr:uid="{00000000-0005-0000-0000-00004A050000}"/>
    <cellStyle name="Comma 5 7 2 3 4" xfId="7257" xr:uid="{11FBCEBB-D5C3-46DD-8187-3DEC4CDCDB0C}"/>
    <cellStyle name="Comma 5 7 2 3 5" xfId="26291" xr:uid="{1DF3CD89-EDA8-4C56-8865-C47D5B80CB1A}"/>
    <cellStyle name="Comma 5 7 2 3 6" xfId="14641" xr:uid="{751540CE-D3AF-45CD-BE50-3D7F57D71874}"/>
    <cellStyle name="Comma 5 7 2 4" xfId="1315" xr:uid="{00000000-0005-0000-0000-00004B050000}"/>
    <cellStyle name="Comma 5 7 2 4 2" xfId="5235" xr:uid="{553E8F33-26A8-4CE5-A9E1-2FBB2F7C461E}"/>
    <cellStyle name="Comma 5 7 2 4 2 2" xfId="7258" xr:uid="{1B427DE3-AFBF-4BCD-9902-0DC82D54397E}"/>
    <cellStyle name="Comma 5 7 2 4 2 2 2" xfId="21198" xr:uid="{77DDE489-BD12-47FB-ADAA-095273A1064D}"/>
    <cellStyle name="Comma 5 7 2 4 2 2 3" xfId="11893" xr:uid="{3C105C05-F65C-4C28-B851-F0BD770C2DE8}"/>
    <cellStyle name="Comma 5 7 2 4 2 3" xfId="13948" xr:uid="{EEA5EDA5-9EC8-4F64-927B-082A291B5B5B}"/>
    <cellStyle name="Comma 5 7 2 4 2 3 2" xfId="24027" xr:uid="{325BF9C8-6A5A-4F42-9C18-E115940BCF46}"/>
    <cellStyle name="Comma 5 7 2 4 2 4" xfId="27434" xr:uid="{25DDB643-ACD1-4665-89AD-794D377321EF}"/>
    <cellStyle name="Comma 5 7 2 4 2 5" xfId="29003" xr:uid="{A965D050-38F6-42F8-A821-A29237407411}"/>
    <cellStyle name="Comma 5 7 2 4 2 6" xfId="18405" xr:uid="{F1CDA1DB-E3AE-449E-8FEA-689039142D1C}"/>
    <cellStyle name="Comma 5 7 2 4 3" xfId="24819" xr:uid="{BC6A219F-CABE-43CC-9E17-C9D54DE1ECD5}"/>
    <cellStyle name="Comma 5 7 2 5" xfId="1316" xr:uid="{00000000-0005-0000-0000-00004C050000}"/>
    <cellStyle name="Comma 5 7 2 5 2" xfId="26682" xr:uid="{175B10C0-7AB4-4701-96DF-2DD82405820A}"/>
    <cellStyle name="Comma 5 7 2 5 3" xfId="26809" xr:uid="{7C08BF4F-0E8F-448D-B004-E8F5BD22E65F}"/>
    <cellStyle name="Comma 5 7 2 6" xfId="1307" xr:uid="{00000000-0005-0000-0000-000043050000}"/>
    <cellStyle name="Comma 5 7 2 6 2" xfId="4710" xr:uid="{EC474C70-BBBB-417C-8A10-D2E4AF9A08E2}"/>
    <cellStyle name="Comma 5 7 2 6 2 2" xfId="20677" xr:uid="{4CC8DEA7-6E82-46D2-B965-7928BA0C8267}"/>
    <cellStyle name="Comma 5 7 2 6 3" xfId="13604" xr:uid="{8D232774-680F-4534-8124-1B247372D7ED}"/>
    <cellStyle name="Comma 5 7 2 6 3 2" xfId="23506" xr:uid="{33755156-3806-4A0C-AA13-D0327F0569AE}"/>
    <cellStyle name="Comma 5 7 2 6 4" xfId="28254" xr:uid="{DB0D5A25-FAD9-4AAF-A35A-B2A1BA2A3BE8}"/>
    <cellStyle name="Comma 5 7 2 6 5" xfId="27651" xr:uid="{2CA28EC7-FA84-4126-AE1B-C096759C3241}"/>
    <cellStyle name="Comma 5 7 2 6 6" xfId="17884" xr:uid="{F0E48840-01D4-4052-A473-341C033EAF85}"/>
    <cellStyle name="Comma 5 7 2 7" xfId="6979" xr:uid="{8ED9F5CE-808D-45FF-84E8-6CD5E95DE49C}"/>
    <cellStyle name="Comma 5 7 2 7 2" xfId="9777" xr:uid="{D58CEB87-F1A7-4049-980D-990C26D8941F}"/>
    <cellStyle name="Comma 5 7 2 7 3" xfId="27417" xr:uid="{FE086FAC-C9E1-4ECF-8F99-34B663C57C01}"/>
    <cellStyle name="Comma 5 7 2 7 4" xfId="15698" xr:uid="{A9B5CFF4-D219-4060-AE04-46D117FE62DD}"/>
    <cellStyle name="Comma 5 7 2 8" xfId="6006" xr:uid="{28D67515-40FD-4E29-A35D-A904CD975E87}"/>
    <cellStyle name="Comma 5 7 2 8 2" xfId="18440" xr:uid="{B2205CA1-B2C4-43E7-B564-8F914C04F1CB}"/>
    <cellStyle name="Comma 5 7 2 9" xfId="8780" xr:uid="{CF4BFA1B-ADBE-4923-BFFA-75398737D35A}"/>
    <cellStyle name="Comma 5 7 2 9 2" xfId="21233" xr:uid="{92456E07-2732-4FE3-94DE-052392F160EB}"/>
    <cellStyle name="Comma 5 7 3" xfId="1317" xr:uid="{00000000-0005-0000-0000-00004D050000}"/>
    <cellStyle name="Comma 5 7 3 10" xfId="15084" xr:uid="{B02F0F07-3081-439C-A365-F4AF58D7B2EB}"/>
    <cellStyle name="Comma 5 7 3 2" xfId="1318" xr:uid="{00000000-0005-0000-0000-00004E050000}"/>
    <cellStyle name="Comma 5 7 3 2 2" xfId="5567" xr:uid="{97F638C3-F5E3-492E-8799-B09B9FD42A92}"/>
    <cellStyle name="Comma 5 7 3 2 2 2" xfId="7260" xr:uid="{4B6232F7-E2D6-4BE8-B70E-1A1093316A25}"/>
    <cellStyle name="Comma 5 7 3 2 3" xfId="25278" xr:uid="{5877B175-DEE8-4F94-A8E8-92D6A242374A}"/>
    <cellStyle name="Comma 5 7 3 2 3 2" xfId="28072" xr:uid="{D0EEDE00-AA77-4EB0-B2A5-7F133E489ECC}"/>
    <cellStyle name="Comma 5 7 3 3" xfId="1319" xr:uid="{00000000-0005-0000-0000-00004F050000}"/>
    <cellStyle name="Comma 5 7 3 4" xfId="1320" xr:uid="{00000000-0005-0000-0000-000050050000}"/>
    <cellStyle name="Comma 5 7 3 4 2" xfId="28284" xr:uid="{78A0EB85-FBF4-4A8E-8CF4-155B46B52567}"/>
    <cellStyle name="Comma 5 7 3 4 3" xfId="28566" xr:uid="{21A804DC-7833-48A1-8059-74B0ECBFC57B}"/>
    <cellStyle name="Comma 5 7 3 5" xfId="4989" xr:uid="{19881E05-9305-4E53-9F82-712CB36461B6}"/>
    <cellStyle name="Comma 5 7 3 5 2" xfId="7259" xr:uid="{D6D2F473-05F8-46A3-87F9-EA59731F9309}"/>
    <cellStyle name="Comma 5 7 3 5 2 2" xfId="20956" xr:uid="{741853AE-3FEE-4645-97B4-D3CFA0E51EB9}"/>
    <cellStyle name="Comma 5 7 3 5 2 3" xfId="11792" xr:uid="{D208553C-214F-4695-90D9-AAABD4FAE777}"/>
    <cellStyle name="Comma 5 7 3 5 3" xfId="13848" xr:uid="{B55FC776-C544-4205-8457-93FB27D1E883}"/>
    <cellStyle name="Comma 5 7 3 5 3 2" xfId="23785" xr:uid="{11B12DE4-4F3E-44E8-9825-A2C6856BB1AB}"/>
    <cellStyle name="Comma 5 7 3 5 4" xfId="28828" xr:uid="{3130FC46-2C47-4BAD-96B1-9CFAD2033702}"/>
    <cellStyle name="Comma 5 7 3 5 5" xfId="27089" xr:uid="{A1637A25-A90B-426E-96A0-7074FBA70128}"/>
    <cellStyle name="Comma 5 7 3 5 6" xfId="18163" xr:uid="{3BAE08AB-E30B-47E6-91DB-D3702D678D00}"/>
    <cellStyle name="Comma 5 7 3 6" xfId="4032" xr:uid="{4EDBDFD7-52EB-4050-840B-7481AC745771}"/>
    <cellStyle name="Comma 5 7 3 6 2" xfId="27319" xr:uid="{6A468FD0-9952-4CDC-AD40-F60EE1DD0B13}"/>
    <cellStyle name="Comma 5 7 3 6 3" xfId="28130" xr:uid="{A9514D7B-BDE5-48C7-9EA9-0E04A5729AE2}"/>
    <cellStyle name="Comma 5 7 3 6 4" xfId="15700" xr:uid="{28FFEB69-EA87-4852-98FE-42A1BFAC75CB}"/>
    <cellStyle name="Comma 5 7 3 7" xfId="9265" xr:uid="{F56AC382-0782-4E17-BA27-7DD871BFEB58}"/>
    <cellStyle name="Comma 5 7 3 7 2" xfId="18442" xr:uid="{3900FF9C-2BF3-4232-8254-06A69E2726AD}"/>
    <cellStyle name="Comma 5 7 3 8" xfId="11915" xr:uid="{05692708-8FE4-4ED6-BA43-E5A12295DCAC}"/>
    <cellStyle name="Comma 5 7 3 8 2" xfId="21235" xr:uid="{D6F9E207-3E2B-4856-9884-E3205B8CB0D5}"/>
    <cellStyle name="Comma 5 7 3 9" xfId="24727" xr:uid="{AC4628B1-8313-4BD9-A0BD-1EE4A660E8FC}"/>
    <cellStyle name="Comma 5 7 4" xfId="1321" xr:uid="{00000000-0005-0000-0000-000051050000}"/>
    <cellStyle name="Comma 5 7 4 2" xfId="1322" xr:uid="{00000000-0005-0000-0000-000052050000}"/>
    <cellStyle name="Comma 5 7 4 2 2" xfId="5781" xr:uid="{F1989CEF-417A-422A-86E6-B1CDB70F9963}"/>
    <cellStyle name="Comma 5 7 4 2 2 2" xfId="7262" xr:uid="{A4CC5908-5146-4E1B-A5BC-D6F3D351DA72}"/>
    <cellStyle name="Comma 5 7 4 2 3" xfId="24621" xr:uid="{9A4AFF81-353E-416C-B1B1-FE88EDA1D3DF}"/>
    <cellStyle name="Comma 5 7 4 3" xfId="1323" xr:uid="{00000000-0005-0000-0000-000053050000}"/>
    <cellStyle name="Comma 5 7 4 4" xfId="1324" xr:uid="{00000000-0005-0000-0000-000054050000}"/>
    <cellStyle name="Comma 5 7 4 5" xfId="4033" xr:uid="{C00AEF72-CDF1-4BAA-8A39-441989C08D1F}"/>
    <cellStyle name="Comma 5 7 4 5 2" xfId="7261" xr:uid="{B8FEB6EB-2625-4DB4-8D6F-B8E230304328}"/>
    <cellStyle name="Comma 5 7 4 5 2 2" xfId="15701" xr:uid="{411A57EB-15E1-4E95-8D5D-6C0D9EEF3B10}"/>
    <cellStyle name="Comma 5 7 4 6" xfId="6866" xr:uid="{10C1A11E-DB2F-4956-A06A-A1EB49F53C54}"/>
    <cellStyle name="Comma 5 7 4 6 2" xfId="18443" xr:uid="{97BF2E6B-6CCC-4E43-8A69-B1AE67686A91}"/>
    <cellStyle name="Comma 5 7 4 7" xfId="9662" xr:uid="{1B1F574E-E084-4837-8ACD-81F9545BA2E5}"/>
    <cellStyle name="Comma 5 7 4 7 2" xfId="21236" xr:uid="{AD6330BF-9EAF-4F10-B1E7-F030910C4041}"/>
    <cellStyle name="Comma 5 7 4 8" xfId="26422" xr:uid="{11351D9B-A675-4BCC-907C-479953AAFB38}"/>
    <cellStyle name="Comma 5 7 4 9" xfId="14922" xr:uid="{B184905B-97CE-43E7-81A4-198C0D458873}"/>
    <cellStyle name="Comma 5 7 5" xfId="1325" xr:uid="{00000000-0005-0000-0000-000055050000}"/>
    <cellStyle name="Comma 5 7 5 2" xfId="1326" xr:uid="{00000000-0005-0000-0000-000056050000}"/>
    <cellStyle name="Comma 5 7 5 2 2" xfId="4170" xr:uid="{5852CEDC-A924-4B6D-B478-4F8052AEFFD4}"/>
    <cellStyle name="Comma 5 7 5 2 2 2" xfId="19469" xr:uid="{6A757299-2C07-445E-8BDA-003049016C98}"/>
    <cellStyle name="Comma 5 7 5 2 3" xfId="12581" xr:uid="{D4786571-49FE-4338-BBFA-F13B98E04E7B}"/>
    <cellStyle name="Comma 5 7 5 2 3 2" xfId="22298" xr:uid="{AA04F0FF-A900-4610-9F95-6739EFD45068}"/>
    <cellStyle name="Comma 5 7 5 2 4" xfId="16732" xr:uid="{E55F3B3E-966A-4E69-B128-6BEBFD970DB4}"/>
    <cellStyle name="Comma 5 7 5 3" xfId="1327" xr:uid="{00000000-0005-0000-0000-000057050000}"/>
    <cellStyle name="Comma 5 7 5 4" xfId="7263" xr:uid="{F5405DA5-0CF7-44B2-9EEF-A9E7CBFC060A}"/>
    <cellStyle name="Comma 5 7 5 5" xfId="24373" xr:uid="{DA1CCD17-C461-47EF-9250-17D08070AA0E}"/>
    <cellStyle name="Comma 5 7 5 6" xfId="14516" xr:uid="{50451F17-B91F-4B24-9548-0159BF6D8397}"/>
    <cellStyle name="Comma 5 7 6" xfId="1328" xr:uid="{00000000-0005-0000-0000-000058050000}"/>
    <cellStyle name="Comma 5 7 6 2" xfId="1329" xr:uid="{00000000-0005-0000-0000-000059050000}"/>
    <cellStyle name="Comma 5 7 6 2 2" xfId="4116" xr:uid="{912F870A-ACC9-4530-91D3-A3924D589660}"/>
    <cellStyle name="Comma 5 7 6 2 2 2" xfId="19209" xr:uid="{D4FC656E-D0A8-4C91-BB8D-00F42F6CFD91}"/>
    <cellStyle name="Comma 5 7 6 2 3" xfId="12373" xr:uid="{282A6D4E-0FBB-4EC0-9505-4913487F995F}"/>
    <cellStyle name="Comma 5 7 6 2 3 2" xfId="22014" xr:uid="{3A756E74-614D-4AF8-809F-20D559420A1B}"/>
    <cellStyle name="Comma 5 7 6 2 4" xfId="29192" xr:uid="{ECA922EC-B273-4430-9F5B-9136588C5C88}"/>
    <cellStyle name="Comma 5 7 6 2 5" xfId="29078" xr:uid="{B308E97F-FF87-4D1F-B271-20D8A9BC008A}"/>
    <cellStyle name="Comma 5 7 6 2 6" xfId="16458" xr:uid="{CA82D255-F29A-4A79-92C8-89040F6E2172}"/>
    <cellStyle name="Comma 5 7 6 3" xfId="1330" xr:uid="{00000000-0005-0000-0000-00005A050000}"/>
    <cellStyle name="Comma 5 7 6 4" xfId="7264" xr:uid="{E074E285-B25E-4D3C-8A04-E5DDEFC15EDC}"/>
    <cellStyle name="Comma 5 7 7" xfId="1331" xr:uid="{00000000-0005-0000-0000-00005B050000}"/>
    <cellStyle name="Comma 5 7 7 2" xfId="28264" xr:uid="{0DB1A1B0-6485-4DE3-B9C5-68374943268D}"/>
    <cellStyle name="Comma 5 7 7 3" xfId="29054" xr:uid="{0E7F5E1A-A1B7-488E-9A00-CB7E362F53CD}"/>
    <cellStyle name="Comma 5 7 8" xfId="1306" xr:uid="{00000000-0005-0000-0000-000042050000}"/>
    <cellStyle name="Comma 5 7 8 2" xfId="4454" xr:uid="{6FA3EECD-F952-46E5-A96A-3E3CDDA688DA}"/>
    <cellStyle name="Comma 5 7 8 2 2" xfId="20477" xr:uid="{C8E4CD2B-40A0-4E1B-8684-9D89852DF528}"/>
    <cellStyle name="Comma 5 7 8 3" xfId="13453" xr:uid="{632D2466-1886-4FAA-85D4-DC7038F81B46}"/>
    <cellStyle name="Comma 5 7 8 3 2" xfId="23306" xr:uid="{EDF14729-F734-4463-B05A-B1C604BCB6B3}"/>
    <cellStyle name="Comma 5 7 8 4" xfId="28707" xr:uid="{1E4F8E6D-65C4-4148-8DCB-BB92041CFE27}"/>
    <cellStyle name="Comma 5 7 8 5" xfId="28203" xr:uid="{BC0D6C98-35B2-46E1-B51C-E97DF25F4AFE}"/>
    <cellStyle name="Comma 5 7 8 6" xfId="17684" xr:uid="{2F327B67-3260-463D-A745-1175E7F50B9C}"/>
    <cellStyle name="Comma 5 7 9" xfId="6978" xr:uid="{25FF9277-F8F8-4145-9C4C-5891DAA698F2}"/>
    <cellStyle name="Comma 5 7 9 2" xfId="9776" xr:uid="{02E7D075-4ABC-4439-81AC-AB288B718C4A}"/>
    <cellStyle name="Comma 5 7 9 3" xfId="28287" xr:uid="{055B22BD-480C-415E-969F-9F2C359243B1}"/>
    <cellStyle name="Comma 5 7 9 4" xfId="15697" xr:uid="{1279FBD7-4A02-4D62-95DB-A1045465BEED}"/>
    <cellStyle name="Comma 5 8" xfId="346" xr:uid="{00000000-0005-0000-0000-000059010000}"/>
    <cellStyle name="Comma 5 8 10" xfId="8781" xr:uid="{AC9E7EC4-2922-4668-8AAD-22D31EA6A06B}"/>
    <cellStyle name="Comma 5 8 10 2" xfId="21237" xr:uid="{D75AE797-AE2C-4CE3-B32F-4464EA743E8F}"/>
    <cellStyle name="Comma 5 8 11" xfId="26273" xr:uid="{0CDB1314-F7B1-4FA3-BA9C-48B4810C8719}"/>
    <cellStyle name="Comma 5 8 12" xfId="14079" xr:uid="{41DB1721-DCD1-4D47-9C68-6D16EAC3EA41}"/>
    <cellStyle name="Comma 5 8 2" xfId="347" xr:uid="{00000000-0005-0000-0000-00005A010000}"/>
    <cellStyle name="Comma 5 8 2 10" xfId="14237" xr:uid="{93C73DA5-EAF3-4AC7-83E2-7D1B252507FC}"/>
    <cellStyle name="Comma 5 8 2 2" xfId="1334" xr:uid="{00000000-0005-0000-0000-00005E050000}"/>
    <cellStyle name="Comma 5 8 2 2 2" xfId="1335" xr:uid="{00000000-0005-0000-0000-00005F050000}"/>
    <cellStyle name="Comma 5 8 2 2 2 2" xfId="4289" xr:uid="{1099AAB5-B569-42D5-A1DD-2BC83B55CE29}"/>
    <cellStyle name="Comma 5 8 2 2 2 2 2" xfId="7266" xr:uid="{4E7C03F5-31AF-4A8C-BC42-D6C2E4E167DF}"/>
    <cellStyle name="Comma 5 8 2 2 2 2 2 2" xfId="19901" xr:uid="{52B83393-273B-4645-8820-75B1552DDBD8}"/>
    <cellStyle name="Comma 5 8 2 2 2 3" xfId="12917" xr:uid="{6E49B62D-131B-45F6-AF31-1DA505437BAA}"/>
    <cellStyle name="Comma 5 8 2 2 2 3 2" xfId="22730" xr:uid="{E0CD6B91-F873-4825-8ABC-B248299915D9}"/>
    <cellStyle name="Comma 5 8 2 2 2 4" xfId="28155" xr:uid="{D01745A5-A7AE-477D-81A7-CCDCEC06FEB5}"/>
    <cellStyle name="Comma 5 8 2 2 2 5" xfId="27630" xr:uid="{7304FAF1-A28D-47C4-BDBC-C18AB8033822}"/>
    <cellStyle name="Comma 5 8 2 2 2 6" xfId="17118" xr:uid="{8ED02F02-E6DE-4929-A4B5-CAFAAD5C47E2}"/>
    <cellStyle name="Comma 5 8 2 2 3" xfId="1336" xr:uid="{00000000-0005-0000-0000-000060050000}"/>
    <cellStyle name="Comma 5 8 2 2 4" xfId="7265" xr:uid="{37315D0A-529D-404C-92DC-DB9924EC6E8A}"/>
    <cellStyle name="Comma 5 8 2 2 5" xfId="6485" xr:uid="{45D85D5A-04FA-4C33-A2A8-A43F3823FD40}"/>
    <cellStyle name="Comma 5 8 2 2 6" xfId="9268" xr:uid="{928313D1-2DA1-414D-AFB3-FAA1DC277B41}"/>
    <cellStyle name="Comma 5 8 2 3" xfId="1337" xr:uid="{00000000-0005-0000-0000-000061050000}"/>
    <cellStyle name="Comma 5 8 2 3 2" xfId="5384" xr:uid="{F51D48F9-BEDF-4943-BE86-7D472A11353F}"/>
    <cellStyle name="Comma 5 8 2 3 2 2" xfId="7267" xr:uid="{A3EBA650-0D82-4C25-98A7-D0E971B06CB6}"/>
    <cellStyle name="Comma 5 8 2 3 3" xfId="24371" xr:uid="{1CFE7E2E-270A-4904-AD11-8D3B2038CB5D}"/>
    <cellStyle name="Comma 5 8 2 4" xfId="1338" xr:uid="{00000000-0005-0000-0000-000062050000}"/>
    <cellStyle name="Comma 5 8 2 4 2" xfId="5466" xr:uid="{CE2FF819-15B8-42CC-98B2-F29FDAD2B83F}"/>
    <cellStyle name="Comma 5 8 2 4 2 2" xfId="7268" xr:uid="{3D94959F-DB7F-4E0D-A642-589356F392AA}"/>
    <cellStyle name="Comma 5 8 2 4 3" xfId="27157" xr:uid="{041233A6-4E6E-4F00-98BB-97AB2440E4DD}"/>
    <cellStyle name="Comma 5 8 2 5" xfId="1333" xr:uid="{00000000-0005-0000-0000-00005D050000}"/>
    <cellStyle name="Comma 5 8 2 5 2" xfId="4711" xr:uid="{819ABC90-2FF9-4BFE-AA68-E0104ABDBA1F}"/>
    <cellStyle name="Comma 5 8 2 5 2 2" xfId="20678" xr:uid="{C906B0F9-31BB-4533-B2D1-8877BCC1EC3A}"/>
    <cellStyle name="Comma 5 8 2 5 3" xfId="13605" xr:uid="{02A4DDDF-384E-4A1F-A39F-2F8D1CC2369A}"/>
    <cellStyle name="Comma 5 8 2 5 3 2" xfId="23507" xr:uid="{1B306490-3B8E-4CB7-BBC4-0B4F3EA09462}"/>
    <cellStyle name="Comma 5 8 2 5 4" xfId="28836" xr:uid="{F31C8090-D025-457C-AD22-A6D4459079FE}"/>
    <cellStyle name="Comma 5 8 2 5 5" xfId="29297" xr:uid="{691E9222-9A45-48D4-9A81-9DB53280AA6C}"/>
    <cellStyle name="Comma 5 8 2 5 6" xfId="17885" xr:uid="{896B94EE-C58E-4B14-A505-2106D286D838}"/>
    <cellStyle name="Comma 5 8 2 6" xfId="6981" xr:uid="{FD4FB0CA-CA57-4A97-8215-F32FED77AACA}"/>
    <cellStyle name="Comma 5 8 2 6 2" xfId="9779" xr:uid="{B7F22008-08C8-46B7-BD92-C4C24E24F7CD}"/>
    <cellStyle name="Comma 5 8 2 6 3" xfId="27765" xr:uid="{76F62735-B360-4B28-9524-24E174492894}"/>
    <cellStyle name="Comma 5 8 2 6 4" xfId="15703" xr:uid="{788AAD81-C642-44EE-8888-98B86A624313}"/>
    <cellStyle name="Comma 5 8 2 7" xfId="6008" xr:uid="{575B5AB2-6D57-4252-9271-CADC628D6AC8}"/>
    <cellStyle name="Comma 5 8 2 7 2" xfId="18445" xr:uid="{9D1A7BCA-4C7B-4F72-8777-0E27C0A4ACA8}"/>
    <cellStyle name="Comma 5 8 2 8" xfId="8782" xr:uid="{DB5F0441-F368-4F3B-ABE4-DB5D55EBC894}"/>
    <cellStyle name="Comma 5 8 2 8 2" xfId="21238" xr:uid="{10D9C3AC-E020-4D39-A443-04A7E312581C}"/>
    <cellStyle name="Comma 5 8 2 9" xfId="24763" xr:uid="{398C6BAC-218C-416F-8DBE-58A4065ED485}"/>
    <cellStyle name="Comma 5 8 3" xfId="1339" xr:uid="{00000000-0005-0000-0000-000063050000}"/>
    <cellStyle name="Comma 5 8 3 2" xfId="1340" xr:uid="{00000000-0005-0000-0000-000064050000}"/>
    <cellStyle name="Comma 5 8 3 2 2" xfId="5569" xr:uid="{D445B856-92A6-4B9A-8B06-6FCE4A8C0B21}"/>
    <cellStyle name="Comma 5 8 3 2 2 2" xfId="7270" xr:uid="{C73C592D-BBFD-4B3D-B296-A3427642ED5E}"/>
    <cellStyle name="Comma 5 8 3 2 3" xfId="26533" xr:uid="{17CE3015-4315-4C4D-AEF5-A311DE116C37}"/>
    <cellStyle name="Comma 5 8 3 2 3 2" xfId="28579" xr:uid="{FB99D4CE-9066-46D4-B3CA-C56366BCA3A0}"/>
    <cellStyle name="Comma 5 8 3 3" xfId="1341" xr:uid="{00000000-0005-0000-0000-000065050000}"/>
    <cellStyle name="Comma 5 8 3 4" xfId="1342" xr:uid="{00000000-0005-0000-0000-000066050000}"/>
    <cellStyle name="Comma 5 8 3 4 2" xfId="29350" xr:uid="{9F6EB9D8-2255-4AA4-A93C-831CA03B4FAD}"/>
    <cellStyle name="Comma 5 8 3 4 3" xfId="27121" xr:uid="{9F7E78BA-44F8-4ED3-8D1E-32135D8ADC7E}"/>
    <cellStyle name="Comma 5 8 3 5" xfId="4034" xr:uid="{808E54D8-26B5-46D2-B85E-ED8DEE4E7D36}"/>
    <cellStyle name="Comma 5 8 3 5 2" xfId="7269" xr:uid="{9BD2BCE8-DA38-486B-B2A1-AAFAA0258773}"/>
    <cellStyle name="Comma 5 8 3 5 2 2" xfId="27251" xr:uid="{F50C961B-AC16-4D23-9C04-0621539FBF58}"/>
    <cellStyle name="Comma 5 8 3 5 3" xfId="27281" xr:uid="{D9301C9E-46D5-4FF0-ABC2-F1E136764ADE}"/>
    <cellStyle name="Comma 5 8 3 5 4" xfId="15704" xr:uid="{1E22BB0A-470F-4B58-A608-A4612FDDF53C}"/>
    <cellStyle name="Comma 5 8 3 6" xfId="6484" xr:uid="{1FD1FAE3-EDE6-4A53-A70B-78C6E25952AA}"/>
    <cellStyle name="Comma 5 8 3 6 2" xfId="27347" xr:uid="{3F3ED8F4-EBDE-4928-B5A6-74DFC786CE57}"/>
    <cellStyle name="Comma 5 8 3 6 3" xfId="28858" xr:uid="{2E0EBD88-37EF-4E0A-8FCB-7FE505C1DD60}"/>
    <cellStyle name="Comma 5 8 3 6 4" xfId="18446" xr:uid="{ED8D044C-3D25-4E3A-9CE8-F75025AF1CCB}"/>
    <cellStyle name="Comma 5 8 3 7" xfId="9267" xr:uid="{5C7A2743-4CA1-4AB7-9007-5AEE8327F491}"/>
    <cellStyle name="Comma 5 8 3 7 2" xfId="21239" xr:uid="{7E40BE04-8A47-4DA1-9E55-365CF1F19998}"/>
    <cellStyle name="Comma 5 8 3 8" xfId="25826" xr:uid="{E1FC610F-EE44-477A-A446-801E94B32B83}"/>
    <cellStyle name="Comma 5 8 3 9" xfId="14923" xr:uid="{32B7EC2D-95A5-40B9-99E3-679B064A4898}"/>
    <cellStyle name="Comma 5 8 4" xfId="1343" xr:uid="{00000000-0005-0000-0000-000067050000}"/>
    <cellStyle name="Comma 5 8 4 2" xfId="1344" xr:uid="{00000000-0005-0000-0000-000068050000}"/>
    <cellStyle name="Comma 5 8 4 2 2" xfId="4205" xr:uid="{B7C47EF7-BCA1-4024-8F20-65B77640B1D6}"/>
    <cellStyle name="Comma 5 8 4 2 2 2" xfId="7272" xr:uid="{C37F26EC-9DEA-4BA6-BD36-1B6E3A029F30}"/>
    <cellStyle name="Comma 5 8 4 2 2 2 2" xfId="19578" xr:uid="{44EB93CD-F746-43A3-87F2-4331A5E278CA}"/>
    <cellStyle name="Comma 5 8 4 2 3" xfId="12688" xr:uid="{D5FB0941-70F0-47C6-9E62-1286E02A220F}"/>
    <cellStyle name="Comma 5 8 4 2 3 2" xfId="22407" xr:uid="{5BE1CFCA-CF62-49AC-B2C9-9DB050558B72}"/>
    <cellStyle name="Comma 5 8 4 2 4" xfId="27519" xr:uid="{62752460-24FB-4087-A405-02B7F8FA9FB6}"/>
    <cellStyle name="Comma 5 8 4 2 5" xfId="28407" xr:uid="{E47B6936-9B4B-48AB-87ED-57D787C1F80B}"/>
    <cellStyle name="Comma 5 8 4 2 6" xfId="16839" xr:uid="{DC52A5E5-FE52-4ADB-BB68-36E5B11A8427}"/>
    <cellStyle name="Comma 5 8 4 3" xfId="1345" xr:uid="{00000000-0005-0000-0000-000069050000}"/>
    <cellStyle name="Comma 5 8 4 4" xfId="7271" xr:uid="{86E0DB68-00C9-454D-BF1A-36AAAE3E52B3}"/>
    <cellStyle name="Comma 5 8 4 5" xfId="6848" xr:uid="{0B17E2A0-D618-4533-9848-66BBE304B5C8}"/>
    <cellStyle name="Comma 5 8 4 6" xfId="9644" xr:uid="{473626D8-AA00-4166-8E20-E52DB3461C70}"/>
    <cellStyle name="Comma 5 8 5" xfId="1346" xr:uid="{00000000-0005-0000-0000-00006A050000}"/>
    <cellStyle name="Comma 5 8 5 2" xfId="1347" xr:uid="{00000000-0005-0000-0000-00006B050000}"/>
    <cellStyle name="Comma 5 8 5 2 2" xfId="4117" xr:uid="{BA3021A4-D76D-403C-B38D-51111C816A46}"/>
    <cellStyle name="Comma 5 8 5 2 2 2" xfId="19210" xr:uid="{93B6A57A-D8D7-4D79-B23F-45277545B2AB}"/>
    <cellStyle name="Comma 5 8 5 2 3" xfId="12374" xr:uid="{46F5DCA0-207D-4927-A57B-6E71E12E73A2}"/>
    <cellStyle name="Comma 5 8 5 2 3 2" xfId="22015" xr:uid="{C828FA07-D92A-4A03-B90E-9CC923646AB5}"/>
    <cellStyle name="Comma 5 8 5 2 4" xfId="16459" xr:uid="{01C9CCA2-EC1D-4343-9818-4EE6CA03419C}"/>
    <cellStyle name="Comma 5 8 5 3" xfId="1348" xr:uid="{00000000-0005-0000-0000-00006C050000}"/>
    <cellStyle name="Comma 5 8 5 4" xfId="7273" xr:uid="{0F586FAA-B08D-4690-9528-4C8E57EED793}"/>
    <cellStyle name="Comma 5 8 6" xfId="1349" xr:uid="{00000000-0005-0000-0000-00006D050000}"/>
    <cellStyle name="Comma 5 8 6 2" xfId="5465" xr:uid="{B6B9578B-D3A3-468A-9506-8EF55A477944}"/>
    <cellStyle name="Comma 5 8 6 2 2" xfId="7274" xr:uid="{0341A2B0-1182-4714-BBE4-F3AB28ACA039}"/>
    <cellStyle name="Comma 5 8 6 3" xfId="28316" xr:uid="{81E510EE-409C-496F-9A47-1BE8EF09D2C4}"/>
    <cellStyle name="Comma 5 8 7" xfId="1332" xr:uid="{00000000-0005-0000-0000-00005C050000}"/>
    <cellStyle name="Comma 5 8 7 2" xfId="4455" xr:uid="{BFC384D1-05E6-4FB3-968E-4ABFE389BD32}"/>
    <cellStyle name="Comma 5 8 7 2 2" xfId="29568" xr:uid="{F590BEF5-9CD6-4CDA-8B00-74EDECCEAADB}"/>
    <cellStyle name="Comma 5 8 7 2 3" xfId="28896" xr:uid="{8D72E4FB-9532-4A86-B502-ADEEC8E12D98}"/>
    <cellStyle name="Comma 5 8 7 2 4" xfId="20478" xr:uid="{D19793F1-6C9D-438E-92E2-8DCF80DE46FB}"/>
    <cellStyle name="Comma 5 8 7 3" xfId="13454" xr:uid="{B1DAC11A-FCFA-4D99-9A2A-4EF5E6861B86}"/>
    <cellStyle name="Comma 5 8 7 3 2" xfId="23307" xr:uid="{DF7B4578-DF54-4CD6-A471-E98277CE8926}"/>
    <cellStyle name="Comma 5 8 7 4" xfId="28468" xr:uid="{A47D2335-82B4-439C-9E3C-B09A3805808B}"/>
    <cellStyle name="Comma 5 8 7 5" xfId="17685" xr:uid="{D2FA0969-7B55-414E-8F27-2AC6B8083CA6}"/>
    <cellStyle name="Comma 5 8 8" xfId="6980" xr:uid="{E89D5141-40D6-4682-90A4-0EB6E5134FFD}"/>
    <cellStyle name="Comma 5 8 8 2" xfId="9778" xr:uid="{12840B3B-C770-4304-9F01-1F92EDBE7C73}"/>
    <cellStyle name="Comma 5 8 8 3" xfId="27046" xr:uid="{3C3489CE-6659-4BA9-A435-926EE2DE1282}"/>
    <cellStyle name="Comma 5 8 8 4" xfId="15702" xr:uid="{960B2E6D-7801-4AC7-83E3-D000F2DE3080}"/>
    <cellStyle name="Comma 5 8 9" xfId="6007" xr:uid="{BEDED980-8654-4B78-99FC-55D603FE25F2}"/>
    <cellStyle name="Comma 5 8 9 2" xfId="29121" xr:uid="{0A6C2F4F-EC2B-4587-B146-6649C32ECF70}"/>
    <cellStyle name="Comma 5 8 9 3" xfId="27182" xr:uid="{D81DD502-3763-4D55-AFEE-115379F44EA2}"/>
    <cellStyle name="Comma 5 8 9 4" xfId="18444" xr:uid="{D1F9783F-DAAC-44A9-AFBF-BEEAE12C6499}"/>
    <cellStyle name="Comma 5 9" xfId="348" xr:uid="{00000000-0005-0000-0000-00005B010000}"/>
    <cellStyle name="Comma 5 9 10" xfId="8783" xr:uid="{57DE05F7-AE2E-4221-B504-609A0BF0CA34}"/>
    <cellStyle name="Comma 5 9 10 2" xfId="21240" xr:uid="{BF310AD1-F661-4630-8460-AF4D80B74649}"/>
    <cellStyle name="Comma 5 9 11" xfId="24101" xr:uid="{64CC98DA-6B7D-477D-B7CF-0525912DB93E}"/>
    <cellStyle name="Comma 5 9 12" xfId="14080" xr:uid="{77CEE58E-C80E-4DDD-B421-BA6415FDBA4E}"/>
    <cellStyle name="Comma 5 9 2" xfId="349" xr:uid="{00000000-0005-0000-0000-00005C010000}"/>
    <cellStyle name="Comma 5 9 2 2" xfId="1352" xr:uid="{00000000-0005-0000-0000-000070050000}"/>
    <cellStyle name="Comma 5 9 2 2 2" xfId="1353" xr:uid="{00000000-0005-0000-0000-000071050000}"/>
    <cellStyle name="Comma 5 9 2 2 2 2" xfId="4240" xr:uid="{656FE7F8-833A-4655-A3EA-588ED4AB2F0B}"/>
    <cellStyle name="Comma 5 9 2 2 2 2 2" xfId="7276" xr:uid="{BB8E6410-BF32-4D65-99A6-65282948403A}"/>
    <cellStyle name="Comma 5 9 2 2 2 2 2 2" xfId="19770" xr:uid="{D477274D-B988-485F-8663-EB7665D4A5C4}"/>
    <cellStyle name="Comma 5 9 2 2 2 3" xfId="12864" xr:uid="{7C2AA9BF-389E-43AC-BC32-896086B8068B}"/>
    <cellStyle name="Comma 5 9 2 2 2 3 2" xfId="22599" xr:uid="{4A2350C1-087C-44DC-BF93-9D572ADA3D45}"/>
    <cellStyle name="Comma 5 9 2 2 2 4" xfId="27437" xr:uid="{DDDE0F1B-1569-481B-9929-B98426332AF3}"/>
    <cellStyle name="Comma 5 9 2 2 2 5" xfId="27676" xr:uid="{8E4AC197-06EA-4550-86F6-699FF281D7CF}"/>
    <cellStyle name="Comma 5 9 2 2 2 6" xfId="17015" xr:uid="{E62EA486-774D-43D4-8345-377000C2868B}"/>
    <cellStyle name="Comma 5 9 2 2 3" xfId="1354" xr:uid="{00000000-0005-0000-0000-000072050000}"/>
    <cellStyle name="Comma 5 9 2 2 4" xfId="7275" xr:uid="{E320B2AD-D0A0-4142-A1F6-11B2CA02FA22}"/>
    <cellStyle name="Comma 5 9 2 2 5" xfId="6487" xr:uid="{1E04C7CC-CA07-447D-B8AD-6DCC20581449}"/>
    <cellStyle name="Comma 5 9 2 2 6" xfId="9270" xr:uid="{4A051CC2-CD74-4A00-9358-024A059C0538}"/>
    <cellStyle name="Comma 5 9 2 3" xfId="1355" xr:uid="{00000000-0005-0000-0000-000073050000}"/>
    <cellStyle name="Comma 5 9 2 3 2" xfId="5386" xr:uid="{8F54A667-F0B0-422B-8FE4-CE16450E5CBE}"/>
    <cellStyle name="Comma 5 9 2 3 2 2" xfId="7277" xr:uid="{B9869DBF-B339-4470-A17A-DD31D68E02E2}"/>
    <cellStyle name="Comma 5 9 2 3 3" xfId="24313" xr:uid="{B1F1B411-9E34-47AE-9C85-FD5D78A43F66}"/>
    <cellStyle name="Comma 5 9 2 4" xfId="1356" xr:uid="{00000000-0005-0000-0000-000074050000}"/>
    <cellStyle name="Comma 5 9 2 4 2" xfId="5468" xr:uid="{D804725D-B34E-4428-B638-2B953A21E521}"/>
    <cellStyle name="Comma 5 9 2 4 2 2" xfId="7278" xr:uid="{7E096B78-5989-409B-BB10-C1A910862847}"/>
    <cellStyle name="Comma 5 9 2 4 3" xfId="29270" xr:uid="{65DF8494-BB12-4958-964F-41BD506CF1DB}"/>
    <cellStyle name="Comma 5 9 2 5" xfId="1351" xr:uid="{00000000-0005-0000-0000-00006F050000}"/>
    <cellStyle name="Comma 5 9 2 5 2" xfId="27592" xr:uid="{B6DEABCF-7E5E-45C3-A08E-9948DC12982A}"/>
    <cellStyle name="Comma 5 9 2 5 3" xfId="28911" xr:uid="{48FBF610-FCA1-4C67-8A5C-48D8BBD60F0B}"/>
    <cellStyle name="Comma 5 9 2 5 4" xfId="15706" xr:uid="{3086AACA-8A60-4652-9EEA-C6FFED362741}"/>
    <cellStyle name="Comma 5 9 2 5 5" xfId="5899" xr:uid="{09975C92-2996-41EC-8806-D109158EC5E8}"/>
    <cellStyle name="Comma 5 9 2 6" xfId="6983" xr:uid="{62FCAB3F-0FFE-4482-B527-68765FB78058}"/>
    <cellStyle name="Comma 5 9 2 6 2" xfId="9781" xr:uid="{8939671C-167A-4E37-9894-371EE190BB9C}"/>
    <cellStyle name="Comma 5 9 2 6 3" xfId="27672" xr:uid="{36570702-102C-47B5-B796-8DCA106CDAD4}"/>
    <cellStyle name="Comma 5 9 2 6 4" xfId="18448" xr:uid="{FF384C26-1C18-4FCF-B229-AE22663BEF82}"/>
    <cellStyle name="Comma 5 9 2 7" xfId="6010" xr:uid="{47222744-1F18-4CB0-8A99-01799E277AD5}"/>
    <cellStyle name="Comma 5 9 2 7 2" xfId="21241" xr:uid="{628CF08C-AF5E-4228-967F-A5705D8ACF6E}"/>
    <cellStyle name="Comma 5 9 2 8" xfId="8784" xr:uid="{5F502CD8-682C-47EA-A73D-023E576B9DC6}"/>
    <cellStyle name="Comma 5 9 2 9" xfId="14238" xr:uid="{80ECFD47-4FD1-4775-A8CD-1AF541D259E5}"/>
    <cellStyle name="Comma 5 9 3" xfId="1357" xr:uid="{00000000-0005-0000-0000-000075050000}"/>
    <cellStyle name="Comma 5 9 3 2" xfId="1358" xr:uid="{00000000-0005-0000-0000-000076050000}"/>
    <cellStyle name="Comma 5 9 3 2 2" xfId="5570" xr:uid="{59F64E4D-304A-4BDC-A901-2405955BE1AD}"/>
    <cellStyle name="Comma 5 9 3 2 2 2" xfId="7280" xr:uid="{9CDB9D5E-4E03-4EEE-82CB-A23D462709BC}"/>
    <cellStyle name="Comma 5 9 3 2 3" xfId="27885" xr:uid="{2D129EDB-48EE-4286-A16F-0F09DD5D16EA}"/>
    <cellStyle name="Comma 5 9 3 3" xfId="1359" xr:uid="{00000000-0005-0000-0000-000077050000}"/>
    <cellStyle name="Comma 5 9 3 4" xfId="1360" xr:uid="{00000000-0005-0000-0000-000078050000}"/>
    <cellStyle name="Comma 5 9 3 5" xfId="4035" xr:uid="{66C71EE5-57E6-48EF-B4E6-7CBC765C5937}"/>
    <cellStyle name="Comma 5 9 3 5 2" xfId="7279" xr:uid="{F73CC1DF-DE60-42F7-99A2-27F56C05457D}"/>
    <cellStyle name="Comma 5 9 3 5 2 2" xfId="28650" xr:uid="{C90D3F0F-FD2D-4D53-A0BB-CCD92154E35B}"/>
    <cellStyle name="Comma 5 9 3 5 3" xfId="26900" xr:uid="{8C028124-7A88-4BDD-B7C3-A0174E592687}"/>
    <cellStyle name="Comma 5 9 3 5 4" xfId="15707" xr:uid="{2BBC28EB-38C1-4464-84F1-EBDF8DC3B925}"/>
    <cellStyle name="Comma 5 9 3 6" xfId="6486" xr:uid="{DD4E85D8-ECF4-459E-A11C-8E16B7CB885C}"/>
    <cellStyle name="Comma 5 9 3 6 2" xfId="18449" xr:uid="{22D48482-6305-40EC-8AB6-C9E19456F594}"/>
    <cellStyle name="Comma 5 9 3 7" xfId="9269" xr:uid="{DEE5BB39-0D38-47C2-B6E1-F54D19EED9EC}"/>
    <cellStyle name="Comma 5 9 3 7 2" xfId="21242" xr:uid="{D3119860-9653-4C9E-89DD-7B4F1E7D069A}"/>
    <cellStyle name="Comma 5 9 3 8" xfId="24690" xr:uid="{1EEE2781-5EA3-4E83-B762-03E0C9F7531E}"/>
    <cellStyle name="Comma 5 9 3 9" xfId="14642" xr:uid="{BF462456-F6C9-4A0D-9DFA-A0EFF362A0B1}"/>
    <cellStyle name="Comma 5 9 4" xfId="1361" xr:uid="{00000000-0005-0000-0000-000079050000}"/>
    <cellStyle name="Comma 5 9 4 2" xfId="1362" xr:uid="{00000000-0005-0000-0000-00007A050000}"/>
    <cellStyle name="Comma 5 9 4 2 2" xfId="4118" xr:uid="{4088DA29-DB1D-484A-B6A1-5332275803A7}"/>
    <cellStyle name="Comma 5 9 4 2 2 2" xfId="7282" xr:uid="{336577EB-EB85-42A2-A153-89F7728C8F79}"/>
    <cellStyle name="Comma 5 9 4 2 2 2 2" xfId="19211" xr:uid="{A9F6D272-21B1-4AD2-96C2-5FD55B28D3F3}"/>
    <cellStyle name="Comma 5 9 4 2 3" xfId="12375" xr:uid="{37E7268F-FF71-47A3-ACA2-1710BBD1AD5C}"/>
    <cellStyle name="Comma 5 9 4 2 3 2" xfId="22016" xr:uid="{0BAB2676-156E-4DFC-BD7B-18859975B3C5}"/>
    <cellStyle name="Comma 5 9 4 2 4" xfId="28912" xr:uid="{564AC8AD-21A7-4821-BDEC-B86BE1463B28}"/>
    <cellStyle name="Comma 5 9 4 2 5" xfId="27354" xr:uid="{3A69FC7A-E7CD-45A3-969A-43907E3D79F1}"/>
    <cellStyle name="Comma 5 9 4 2 6" xfId="16460" xr:uid="{3E272594-C30C-410B-8228-8BDED0970ABD}"/>
    <cellStyle name="Comma 5 9 4 3" xfId="1363" xr:uid="{00000000-0005-0000-0000-00007B050000}"/>
    <cellStyle name="Comma 5 9 4 4" xfId="7281" xr:uid="{571D3993-2D72-44F0-B37E-3B0D935AE24E}"/>
    <cellStyle name="Comma 5 9 4 5" xfId="6830" xr:uid="{2BB34369-99CD-482C-8573-C9180704A7F1}"/>
    <cellStyle name="Comma 5 9 4 6" xfId="9626" xr:uid="{3D7CC074-94C8-4DDA-8AF7-3421322D379D}"/>
    <cellStyle name="Comma 5 9 5" xfId="1364" xr:uid="{00000000-0005-0000-0000-00007C050000}"/>
    <cellStyle name="Comma 5 9 5 2" xfId="5385" xr:uid="{BBB5826D-37DE-4C74-93FA-B13D4EC40402}"/>
    <cellStyle name="Comma 5 9 5 2 2" xfId="7283" xr:uid="{A59373F7-62E3-44D0-853A-44B83CCDE7A8}"/>
    <cellStyle name="Comma 5 9 5 3" xfId="26105" xr:uid="{423807DF-ABAE-43B6-969B-D0B8F06A430B}"/>
    <cellStyle name="Comma 5 9 6" xfId="1365" xr:uid="{00000000-0005-0000-0000-00007D050000}"/>
    <cellStyle name="Comma 5 9 6 2" xfId="5467" xr:uid="{33D4A04B-52C0-47EA-91C9-68A85632AE90}"/>
    <cellStyle name="Comma 5 9 6 2 2" xfId="7284" xr:uid="{BBE5373E-7321-45E6-AF3D-A2255761F197}"/>
    <cellStyle name="Comma 5 9 6 3" xfId="27321" xr:uid="{2D22F038-C87F-4FD9-85CB-644B14D1EE30}"/>
    <cellStyle name="Comma 5 9 7" xfId="1350" xr:uid="{00000000-0005-0000-0000-00006E050000}"/>
    <cellStyle name="Comma 5 9 7 2" xfId="4456" xr:uid="{4E49AA66-6E03-401C-8A19-FC3E2CAD2129}"/>
    <cellStyle name="Comma 5 9 7 2 2" xfId="29569" xr:uid="{5A5C6F55-351F-4A9B-B241-610CE4DB5022}"/>
    <cellStyle name="Comma 5 9 7 2 3" xfId="28119" xr:uid="{FE75E734-F566-4A3E-B752-45D4C8790866}"/>
    <cellStyle name="Comma 5 9 7 2 4" xfId="20479" xr:uid="{E0F09700-D2ED-440B-89B2-8D8E0545829E}"/>
    <cellStyle name="Comma 5 9 7 3" xfId="13455" xr:uid="{3F305938-E179-4C7F-8083-9189846B8A8B}"/>
    <cellStyle name="Comma 5 9 7 3 2" xfId="23308" xr:uid="{05EE75AD-31C9-4683-8D98-498F7975D054}"/>
    <cellStyle name="Comma 5 9 7 4" xfId="27856" xr:uid="{3BF149F2-E082-4D08-8DE0-9B2B836F7931}"/>
    <cellStyle name="Comma 5 9 7 5" xfId="17686" xr:uid="{290EC700-5737-4ADF-8078-DE2983EC826F}"/>
    <cellStyle name="Comma 5 9 8" xfId="6982" xr:uid="{FD079374-0037-41F6-8DC4-90C4D334380A}"/>
    <cellStyle name="Comma 5 9 8 2" xfId="9780" xr:uid="{414D1455-5209-44B4-81A5-95408B317A93}"/>
    <cellStyle name="Comma 5 9 8 3" xfId="27513" xr:uid="{7F51FC8C-51B3-463F-B6AB-16E2AD860DAE}"/>
    <cellStyle name="Comma 5 9 8 4" xfId="15705" xr:uid="{64C848A3-95A5-42AC-A8CF-3D15F234A5DB}"/>
    <cellStyle name="Comma 5 9 9" xfId="6009" xr:uid="{C67E1A20-0426-4E88-99B5-4CE1107B734C}"/>
    <cellStyle name="Comma 5 9 9 2" xfId="29197" xr:uid="{B773DBBD-1FD8-43C8-924C-E9D84E165489}"/>
    <cellStyle name="Comma 5 9 9 3" xfId="28742" xr:uid="{1F7C2E0E-71AF-4166-A853-B02E6E1C81D3}"/>
    <cellStyle name="Comma 5 9 9 4" xfId="18447" xr:uid="{CD9A1E87-BAA6-47F3-BF42-7D4D569DED55}"/>
    <cellStyle name="Comma 6" xfId="350" xr:uid="{00000000-0005-0000-0000-00005D010000}"/>
    <cellStyle name="Comma 6 2" xfId="351" xr:uid="{00000000-0005-0000-0000-00005E010000}"/>
    <cellStyle name="Comma 6 3" xfId="352" xr:uid="{00000000-0005-0000-0000-00005F010000}"/>
    <cellStyle name="Comma 6 3 2" xfId="1367" xr:uid="{00000000-0005-0000-0000-00007F050000}"/>
    <cellStyle name="Comma 6 3 2 2" xfId="26368" xr:uid="{E02CFADA-6FDA-412D-8594-CC3995411806}"/>
    <cellStyle name="Comma 6 3 2 3" xfId="25764" xr:uid="{3D420130-3E4B-481D-990F-942FE58892AD}"/>
    <cellStyle name="Comma 6 3 3" xfId="1368" xr:uid="{00000000-0005-0000-0000-000080050000}"/>
    <cellStyle name="Comma 6 3 4" xfId="1369" xr:uid="{00000000-0005-0000-0000-000081050000}"/>
    <cellStyle name="Comma 6 3 5" xfId="1366" xr:uid="{00000000-0005-0000-0000-00007E050000}"/>
    <cellStyle name="Comma 6 4" xfId="353" xr:uid="{00000000-0005-0000-0000-000060010000}"/>
    <cellStyle name="Comma 6 4 10" xfId="6984" xr:uid="{344C3CE1-5F8D-469F-8FB8-2B9053A9E523}"/>
    <cellStyle name="Comma 6 4 10 2" xfId="9782" xr:uid="{450F99FE-DEB8-4689-ACBB-C715E16761D0}"/>
    <cellStyle name="Comma 6 4 11" xfId="6011" xr:uid="{EB01A3C2-B17C-4907-B149-EF297F363993}"/>
    <cellStyle name="Comma 6 4 11 2" xfId="18450" xr:uid="{6723DCD0-9A0A-4A75-9C65-555E9DED064D}"/>
    <cellStyle name="Comma 6 4 12" xfId="8785" xr:uid="{36ECF554-C419-47AD-ACD5-07CA6EC57979}"/>
    <cellStyle name="Comma 6 4 12 2" xfId="21243" xr:uid="{D795DD15-64FF-40AF-897A-7F4792974EA4}"/>
    <cellStyle name="Comma 6 4 13" xfId="25755" xr:uid="{6E2C1923-F170-4616-ADEB-E59B85E9A4AE}"/>
    <cellStyle name="Comma 6 4 14" xfId="14023" xr:uid="{FD1D3606-68F1-4BF3-89E6-1799ABB7DE94}"/>
    <cellStyle name="Comma 6 4 2" xfId="354" xr:uid="{00000000-0005-0000-0000-000061010000}"/>
    <cellStyle name="Comma 6 4 2 10" xfId="8786" xr:uid="{CA5AF831-DB4A-483C-8933-E9B6956285BB}"/>
    <cellStyle name="Comma 6 4 2 10 2" xfId="21244" xr:uid="{D3D4ED85-BE1E-4703-8608-3101314F05D5}"/>
    <cellStyle name="Comma 6 4 2 11" xfId="26497" xr:uid="{8E9DC5B4-8D98-4AA4-9541-3D0AA15A6DBC}"/>
    <cellStyle name="Comma 6 4 2 12" xfId="14081" xr:uid="{65DA03C3-C70D-4BBF-A152-ED9BD66ACDED}"/>
    <cellStyle name="Comma 6 4 2 2" xfId="1372" xr:uid="{00000000-0005-0000-0000-000084050000}"/>
    <cellStyle name="Comma 6 4 2 2 10" xfId="14644" xr:uid="{95EBF1D1-EBFA-44FB-AB2C-0A0B2AF3896F}"/>
    <cellStyle name="Comma 6 4 2 2 2" xfId="1373" xr:uid="{00000000-0005-0000-0000-000085050000}"/>
    <cellStyle name="Comma 6 4 2 2 2 2" xfId="1374" xr:uid="{00000000-0005-0000-0000-000086050000}"/>
    <cellStyle name="Comma 6 4 2 2 2 2 2" xfId="4291" xr:uid="{46730EC6-DE04-49FE-820C-98C1F25E2005}"/>
    <cellStyle name="Comma 6 4 2 2 2 2 2 2" xfId="29407" xr:uid="{0CE82FA3-B251-4098-AA3A-ADE880362EFB}"/>
    <cellStyle name="Comma 6 4 2 2 2 2 2 3" xfId="27715" xr:uid="{01A781FE-DB3B-46AB-8092-79E7B8DB60E4}"/>
    <cellStyle name="Comma 6 4 2 2 2 2 2 4" xfId="19903" xr:uid="{7F857D5E-D746-473D-A173-8CE1FFEADFA2}"/>
    <cellStyle name="Comma 6 4 2 2 2 2 3" xfId="12919" xr:uid="{12FDC09B-07B2-4068-B76C-0920656B9AAC}"/>
    <cellStyle name="Comma 6 4 2 2 2 2 3 2" xfId="22732" xr:uid="{C50DDA17-DF68-4D01-8152-FEF05EF603E1}"/>
    <cellStyle name="Comma 6 4 2 2 2 2 4" xfId="26730" xr:uid="{6A3839C8-50DD-438B-8647-FA324D5B0EFA}"/>
    <cellStyle name="Comma 6 4 2 2 2 2 5" xfId="17120" xr:uid="{59403DD7-C407-4B3A-A12C-5239EE7DCDD5}"/>
    <cellStyle name="Comma 6 4 2 2 2 3" xfId="1375" xr:uid="{00000000-0005-0000-0000-000087050000}"/>
    <cellStyle name="Comma 6 4 2 2 2 4" xfId="7286" xr:uid="{68CB04B1-0219-49A9-B680-210C6177917A}"/>
    <cellStyle name="Comma 6 4 2 2 2 5" xfId="25007" xr:uid="{D1DEC704-24F6-4860-942D-1A3D77483F33}"/>
    <cellStyle name="Comma 6 4 2 2 2 6" xfId="15086" xr:uid="{1239440D-137D-4694-8988-88490D505428}"/>
    <cellStyle name="Comma 6 4 2 2 3" xfId="1376" xr:uid="{00000000-0005-0000-0000-000088050000}"/>
    <cellStyle name="Comma 6 4 2 2 3 2" xfId="5218" xr:uid="{767CF197-5F8F-4A88-A1BA-6DA097F1B897}"/>
    <cellStyle name="Comma 6 4 2 2 3 2 2" xfId="11879" xr:uid="{EEDC43FF-34B7-467F-B519-179559964FE3}"/>
    <cellStyle name="Comma 6 4 2 2 3 2 2 2" xfId="21184" xr:uid="{E499E8F4-3A5B-4932-9654-9B41851EFE4F}"/>
    <cellStyle name="Comma 6 4 2 2 3 2 3" xfId="13934" xr:uid="{DCA477FD-1D10-4145-A3A4-346DE628664E}"/>
    <cellStyle name="Comma 6 4 2 2 3 2 3 2" xfId="24013" xr:uid="{5A236E2F-E905-47BC-95C9-6898B3A4569F}"/>
    <cellStyle name="Comma 6 4 2 2 3 2 4" xfId="28694" xr:uid="{1BC539F3-6ECF-439F-B7FA-0B883DF9ED8D}"/>
    <cellStyle name="Comma 6 4 2 2 3 2 5" xfId="29225" xr:uid="{C0E49CCC-AD3C-40C3-B60B-0AF8286CD478}"/>
    <cellStyle name="Comma 6 4 2 2 3 2 6" xfId="18391" xr:uid="{21FEF576-22FC-4E16-930B-EB6E65BB9417}"/>
    <cellStyle name="Comma 6 4 2 2 3 3" xfId="26100" xr:uid="{72148311-BCC5-4D4B-AA47-B04AF3C99142}"/>
    <cellStyle name="Comma 6 4 2 2 4" xfId="1377" xr:uid="{00000000-0005-0000-0000-000089050000}"/>
    <cellStyle name="Comma 6 4 2 2 4 2" xfId="27798" xr:uid="{741AD951-9470-4C7C-99F6-C4AA0424CD01}"/>
    <cellStyle name="Comma 6 4 2 2 4 3" xfId="27292" xr:uid="{EB62793E-D707-450C-8CD9-49BB4D59A0EA}"/>
    <cellStyle name="Comma 6 4 2 2 5" xfId="4846" xr:uid="{0D318289-3098-42B9-8131-F749F9008A1D}"/>
    <cellStyle name="Comma 6 4 2 2 5 2" xfId="7285" xr:uid="{8C468A2A-CF1B-4C30-8640-D17E2836C9CE}"/>
    <cellStyle name="Comma 6 4 2 2 5 2 2" xfId="20813" xr:uid="{1C1C455D-C7D9-4B1E-ADEF-1C5E72D76167}"/>
    <cellStyle name="Comma 6 4 2 2 5 2 3" xfId="11759" xr:uid="{FFC47C74-BFDD-4EE9-BAA3-47603768CBEA}"/>
    <cellStyle name="Comma 6 4 2 2 5 3" xfId="13705" xr:uid="{1FC6734A-826F-4602-8802-1AF9175576D7}"/>
    <cellStyle name="Comma 6 4 2 2 5 3 2" xfId="23642" xr:uid="{572244A5-D294-40F6-8A83-B6BCF17A46E7}"/>
    <cellStyle name="Comma 6 4 2 2 5 4" xfId="28680" xr:uid="{4DD6A899-89AB-4DA5-ACB4-659B073AE2A6}"/>
    <cellStyle name="Comma 6 4 2 2 5 5" xfId="27317" xr:uid="{58A1275C-3B9E-455C-B1F9-6CFDD09DAFCA}"/>
    <cellStyle name="Comma 6 4 2 2 5 6" xfId="18020" xr:uid="{44E1073C-1D9C-4830-8F9B-DD610F5ECB8C}"/>
    <cellStyle name="Comma 6 4 2 2 6" xfId="4036" xr:uid="{A5961CE7-ED8F-4B67-B8A4-788C866837F7}"/>
    <cellStyle name="Comma 6 4 2 2 6 2" xfId="28737" xr:uid="{7249E8B2-0E99-4A39-AD41-E9DB634B1E99}"/>
    <cellStyle name="Comma 6 4 2 2 6 3" xfId="27999" xr:uid="{0A8452E7-19DE-4E55-AE67-2FA320CC0CE2}"/>
    <cellStyle name="Comma 6 4 2 2 6 4" xfId="15708" xr:uid="{FEDD546F-2260-4BA8-94A8-61FFE45BEB60}"/>
    <cellStyle name="Comma 6 4 2 2 7" xfId="8724" xr:uid="{2684240B-EC4E-4828-8D23-7ECB075CE9FA}"/>
    <cellStyle name="Comma 6 4 2 2 7 2" xfId="18452" xr:uid="{DAB7D0D4-D170-4D9E-ABF5-45F0B5CEAF14}"/>
    <cellStyle name="Comma 6 4 2 2 8" xfId="11916" xr:uid="{95B0BED0-4B4C-46B0-B44B-E5CE843FB714}"/>
    <cellStyle name="Comma 6 4 2 2 8 2" xfId="21245" xr:uid="{AD821F24-27F6-467E-82FA-0C08DB8C0A92}"/>
    <cellStyle name="Comma 6 4 2 2 9" xfId="25621" xr:uid="{D1AAFA05-D50B-4820-B354-06321CCD3CBA}"/>
    <cellStyle name="Comma 6 4 2 3" xfId="1378" xr:uid="{00000000-0005-0000-0000-00008A050000}"/>
    <cellStyle name="Comma 6 4 2 3 2" xfId="1379" xr:uid="{00000000-0005-0000-0000-00008B050000}"/>
    <cellStyle name="Comma 6 4 2 3 2 2" xfId="4292" xr:uid="{E8D970E4-50C7-4E03-BB93-FD40DB57EE37}"/>
    <cellStyle name="Comma 6 4 2 3 2 2 2" xfId="7288" xr:uid="{1C805338-674D-437F-BCAB-1566A3563478}"/>
    <cellStyle name="Comma 6 4 2 3 2 2 2 2" xfId="29408" xr:uid="{BFF97820-9054-4A0B-995F-C5F2CE6BB907}"/>
    <cellStyle name="Comma 6 4 2 3 2 2 3" xfId="27690" xr:uid="{6F58FCF3-A8B8-4838-8A81-D31DF84DB847}"/>
    <cellStyle name="Comma 6 4 2 3 2 2 4" xfId="19904" xr:uid="{9166CB7F-8234-452B-8A9C-1BE349CFFDC2}"/>
    <cellStyle name="Comma 6 4 2 3 2 3" xfId="12920" xr:uid="{33C06C68-576F-454F-8B13-520082BD7FC1}"/>
    <cellStyle name="Comma 6 4 2 3 2 3 2" xfId="22733" xr:uid="{7CC45EAF-66AA-4175-BE15-795676C1BD63}"/>
    <cellStyle name="Comma 6 4 2 3 2 4" xfId="26536" xr:uid="{BA83A8F2-9F48-48CC-8D67-5022F2B44A6A}"/>
    <cellStyle name="Comma 6 4 2 3 2 5" xfId="17121" xr:uid="{482EE395-2927-4959-97EF-A63B4F80BCD6}"/>
    <cellStyle name="Comma 6 4 2 3 3" xfId="1380" xr:uid="{00000000-0005-0000-0000-00008C050000}"/>
    <cellStyle name="Comma 6 4 2 3 4" xfId="4990" xr:uid="{08E10D49-E5CD-4AF9-871E-83B2F768EF2C}"/>
    <cellStyle name="Comma 6 4 2 3 4 2" xfId="7287" xr:uid="{835264C5-E6B5-4E14-92C3-FDC40BBD3CD9}"/>
    <cellStyle name="Comma 6 4 2 3 4 2 2" xfId="20957" xr:uid="{8BBEDE2E-184C-45F7-ADE5-3BEA038D8B22}"/>
    <cellStyle name="Comma 6 4 2 3 4 2 3" xfId="11793" xr:uid="{B41D3880-19C4-4BDB-83CF-BE9EAC800B99}"/>
    <cellStyle name="Comma 6 4 2 3 4 3" xfId="13849" xr:uid="{C62695F2-0603-4F1A-B43D-224EF44FB06F}"/>
    <cellStyle name="Comma 6 4 2 3 4 3 2" xfId="23786" xr:uid="{6CA2080D-04D6-464F-8F62-939FD3661375}"/>
    <cellStyle name="Comma 6 4 2 3 4 4" xfId="18164" xr:uid="{8888476B-5C7B-414D-BCDE-A753F91589B3}"/>
    <cellStyle name="Comma 6 4 2 3 5" xfId="6489" xr:uid="{41A3DFAD-F99A-4E31-A88C-F9AB18F57BEB}"/>
    <cellStyle name="Comma 6 4 2 3 5 2" xfId="11467" xr:uid="{A1ED9524-96B1-4DBE-8339-B50A609BE4C7}"/>
    <cellStyle name="Comma 6 4 2 3 6" xfId="9272" xr:uid="{78A3044A-F8AB-4DA9-A819-857057D9362D}"/>
    <cellStyle name="Comma 6 4 2 3 7" xfId="15087" xr:uid="{39416F89-B18A-4E89-BD58-6B10E47D45E2}"/>
    <cellStyle name="Comma 6 4 2 4" xfId="1381" xr:uid="{00000000-0005-0000-0000-00008D050000}"/>
    <cellStyle name="Comma 6 4 2 4 2" xfId="1382" xr:uid="{00000000-0005-0000-0000-00008E050000}"/>
    <cellStyle name="Comma 6 4 2 4 2 2" xfId="4290" xr:uid="{9236A23D-5E18-4AFB-B891-821B24916A57}"/>
    <cellStyle name="Comma 6 4 2 4 2 2 2" xfId="29406" xr:uid="{20F07F89-FADD-46A1-A4DE-85B8067694CF}"/>
    <cellStyle name="Comma 6 4 2 4 2 2 3" xfId="28457" xr:uid="{71F65AE3-6102-473F-92A6-6291B8607C49}"/>
    <cellStyle name="Comma 6 4 2 4 2 2 4" xfId="19902" xr:uid="{756E7DA5-11AC-4FD2-9E40-77219AD5D957}"/>
    <cellStyle name="Comma 6 4 2 4 2 3" xfId="12918" xr:uid="{E8E5B26F-8476-48E9-88AC-3F49DCDD1248}"/>
    <cellStyle name="Comma 6 4 2 4 2 3 2" xfId="22731" xr:uid="{3AC83C49-18A9-4B25-ACA2-F98A893A5739}"/>
    <cellStyle name="Comma 6 4 2 4 2 4" xfId="25617" xr:uid="{634B0A72-8EAA-4E8E-8B6E-3F1E280B8F6C}"/>
    <cellStyle name="Comma 6 4 2 4 2 5" xfId="17119" xr:uid="{1D5531F1-5DEB-4A0D-A76A-5BAD9FBEB20F}"/>
    <cellStyle name="Comma 6 4 2 4 3" xfId="1383" xr:uid="{00000000-0005-0000-0000-00008F050000}"/>
    <cellStyle name="Comma 6 4 2 4 4" xfId="7289" xr:uid="{AAED6F2E-2900-4919-8DF1-2D5857E9B048}"/>
    <cellStyle name="Comma 6 4 2 4 5" xfId="25143" xr:uid="{65F51E86-3025-4AF0-A505-0C38DBD064A7}"/>
    <cellStyle name="Comma 6 4 2 4 6" xfId="15085" xr:uid="{4AC1D9B8-7E21-461F-8597-2D46A80A5DBE}"/>
    <cellStyle name="Comma 6 4 2 5" xfId="1384" xr:uid="{00000000-0005-0000-0000-000090050000}"/>
    <cellStyle name="Comma 6 4 2 5 2" xfId="1385" xr:uid="{00000000-0005-0000-0000-000091050000}"/>
    <cellStyle name="Comma 6 4 2 5 2 2" xfId="4162" xr:uid="{FE2B915D-1938-42F8-B77F-434C0371B47F}"/>
    <cellStyle name="Comma 6 4 2 5 2 2 2" xfId="19434" xr:uid="{3EDDB5C1-3F6A-4CAE-BB8B-630AAA171452}"/>
    <cellStyle name="Comma 6 4 2 5 2 3" xfId="12546" xr:uid="{FE21203D-CBB1-40C4-8EE9-38AF6EB52E12}"/>
    <cellStyle name="Comma 6 4 2 5 2 3 2" xfId="22263" xr:uid="{288EE6A1-6CF2-4409-92B1-980E730BC699}"/>
    <cellStyle name="Comma 6 4 2 5 2 4" xfId="28536" xr:uid="{77F8ED2A-563C-411C-B3F8-CF6CA68DF5E4}"/>
    <cellStyle name="Comma 6 4 2 5 2 5" xfId="29103" xr:uid="{CFABC641-689F-4ABB-AF88-3B53A5E0CD2D}"/>
    <cellStyle name="Comma 6 4 2 5 2 6" xfId="16697" xr:uid="{232BAFB1-3EE6-49FB-A751-19AAD66993B1}"/>
    <cellStyle name="Comma 6 4 2 5 3" xfId="1386" xr:uid="{00000000-0005-0000-0000-000092050000}"/>
    <cellStyle name="Comma 6 4 2 5 4" xfId="7290" xr:uid="{3116986A-357C-4D8E-B929-1DCEE633D56A}"/>
    <cellStyle name="Comma 6 4 2 5 5" xfId="25186" xr:uid="{DBEDF9A1-F9D0-459C-8935-C4089A4037A2}"/>
    <cellStyle name="Comma 6 4 2 5 6" xfId="14481" xr:uid="{54E5B905-49B1-45A8-94AA-175F11D524FC}"/>
    <cellStyle name="Comma 6 4 2 6" xfId="1387" xr:uid="{00000000-0005-0000-0000-000093050000}"/>
    <cellStyle name="Comma 6 4 2 6 2" xfId="4119" xr:uid="{495B8524-E291-4D5B-A16F-4CE3BDB07C4C}"/>
    <cellStyle name="Comma 6 4 2 6 2 2" xfId="19212" xr:uid="{C04A6711-ED9C-48EA-82AF-4BFA030FFC61}"/>
    <cellStyle name="Comma 6 4 2 6 3" xfId="12376" xr:uid="{1E28F0B4-DA79-4682-AC6D-914209D1C203}"/>
    <cellStyle name="Comma 6 4 2 6 3 2" xfId="22017" xr:uid="{E70C2112-A005-41F2-9B53-7DB73C3F8937}"/>
    <cellStyle name="Comma 6 4 2 6 4" xfId="25088" xr:uid="{A12E6DBE-CCE3-4C24-BF92-7F27927EEB51}"/>
    <cellStyle name="Comma 6 4 2 6 5" xfId="27730" xr:uid="{BA1ED432-9DD1-418B-A310-6C0D84BAC924}"/>
    <cellStyle name="Comma 6 4 2 6 6" xfId="16461" xr:uid="{8FF310BF-DF6C-4667-9E6A-7821734B3B34}"/>
    <cellStyle name="Comma 6 4 2 7" xfId="1371" xr:uid="{00000000-0005-0000-0000-000083050000}"/>
    <cellStyle name="Comma 6 4 2 7 2" xfId="4410" xr:uid="{04A294C5-8A1D-4013-A900-ADCDCF7E0F56}"/>
    <cellStyle name="Comma 6 4 2 7 2 2" xfId="20433" xr:uid="{B9AE133D-4199-4E8F-B0FD-402FAE65A8CE}"/>
    <cellStyle name="Comma 6 4 2 7 3" xfId="13411" xr:uid="{3BB35004-4638-4A71-A4F5-ED79193734CC}"/>
    <cellStyle name="Comma 6 4 2 7 3 2" xfId="23262" xr:uid="{50584907-D12F-4201-B75E-06B6BD51D93C}"/>
    <cellStyle name="Comma 6 4 2 7 4" xfId="26908" xr:uid="{36F096EE-9E29-438A-A1EC-19918B9903D0}"/>
    <cellStyle name="Comma 6 4 2 7 5" xfId="27446" xr:uid="{9DF628B0-AE34-41D9-8C3F-F9E09424D189}"/>
    <cellStyle name="Comma 6 4 2 7 6" xfId="17640" xr:uid="{E831728E-2243-469D-A3A7-4CF9F5F8DBFC}"/>
    <cellStyle name="Comma 6 4 2 8" xfId="6985" xr:uid="{D18CB47F-6471-49BC-AEAF-10584CDBBF3B}"/>
    <cellStyle name="Comma 6 4 2 8 2" xfId="9783" xr:uid="{1E4EA1B4-017F-4EF3-AB85-17AF03E24B96}"/>
    <cellStyle name="Comma 6 4 2 9" xfId="6012" xr:uid="{B1465D47-45F5-482B-8B9F-A3B19D057FE4}"/>
    <cellStyle name="Comma 6 4 2 9 2" xfId="18451" xr:uid="{2594E08E-E40C-4296-A474-123F98D2575B}"/>
    <cellStyle name="Comma 6 4 3" xfId="1388" xr:uid="{00000000-0005-0000-0000-000094050000}"/>
    <cellStyle name="Comma 6 4 3 10" xfId="26572" xr:uid="{A6069FF1-FABC-4887-B4FD-455393090B01}"/>
    <cellStyle name="Comma 6 4 3 11" xfId="14239" xr:uid="{81A0F8BC-A5E0-4B89-BF1B-9F6F0D01DF09}"/>
    <cellStyle name="Comma 6 4 3 2" xfId="1389" xr:uid="{00000000-0005-0000-0000-000095050000}"/>
    <cellStyle name="Comma 6 4 3 2 2" xfId="1390" xr:uid="{00000000-0005-0000-0000-000096050000}"/>
    <cellStyle name="Comma 6 4 3 2 2 2" xfId="4294" xr:uid="{12C16BFB-A9C3-4778-9C53-E2AC87F00316}"/>
    <cellStyle name="Comma 6 4 3 2 2 2 2" xfId="7293" xr:uid="{EF3F2315-BFE6-4CC7-AD96-EEA572CBFA1B}"/>
    <cellStyle name="Comma 6 4 3 2 2 2 2 2" xfId="29185" xr:uid="{89B2E7CD-EA8E-420D-8527-D7E9B6D9394C}"/>
    <cellStyle name="Comma 6 4 3 2 2 2 2 3" xfId="26693" xr:uid="{822D1564-A048-4821-9888-CAA1DA009AC2}"/>
    <cellStyle name="Comma 6 4 3 2 2 2 3" xfId="29231" xr:uid="{6A384B08-D631-4487-99C9-7815A10345EF}"/>
    <cellStyle name="Comma 6 4 3 2 2 2 4" xfId="17123" xr:uid="{6CF90506-6E90-4B5B-B60C-7AF531257289}"/>
    <cellStyle name="Comma 6 4 3 2 2 3" xfId="11616" xr:uid="{93326DED-5311-4BB9-AC27-EE4031551580}"/>
    <cellStyle name="Comma 6 4 3 2 2 3 2" xfId="29410" xr:uid="{BB636111-E3D1-4410-B7E8-90D3B2CF8C5E}"/>
    <cellStyle name="Comma 6 4 3 2 2 3 3" xfId="28826" xr:uid="{8C559727-6467-42D2-A066-FA2820FE7830}"/>
    <cellStyle name="Comma 6 4 3 2 2 3 4" xfId="19906" xr:uid="{9CC9354D-D4EA-40AC-BB5E-45ADE9AE79D8}"/>
    <cellStyle name="Comma 6 4 3 2 2 4" xfId="12922" xr:uid="{357AD2BA-41A4-4946-9AD2-E85C5C9C5736}"/>
    <cellStyle name="Comma 6 4 3 2 2 4 2" xfId="22735" xr:uid="{C66927E0-AF87-47D2-9003-BB5995F91987}"/>
    <cellStyle name="Comma 6 4 3 2 2 5" xfId="24299" xr:uid="{E822F82B-331F-41EF-A5C1-BB5EAF4D028C}"/>
    <cellStyle name="Comma 6 4 3 2 2 6" xfId="15089" xr:uid="{1603E49A-AAF8-4608-A6D7-E28D54986F13}"/>
    <cellStyle name="Comma 6 4 3 2 3" xfId="1391" xr:uid="{00000000-0005-0000-0000-000097050000}"/>
    <cellStyle name="Comma 6 4 3 2 3 2" xfId="4206" xr:uid="{92A3C687-B165-491C-B0B0-338184DAECFE}"/>
    <cellStyle name="Comma 6 4 3 2 3 2 2" xfId="28094" xr:uid="{363F900A-88C8-44B7-B67F-CCF5FA5247AD}"/>
    <cellStyle name="Comma 6 4 3 2 3 2 3" xfId="29087" xr:uid="{DCF7EEDF-916D-483B-B187-0D4F131376DB}"/>
    <cellStyle name="Comma 6 4 3 2 3 2 4" xfId="19579" xr:uid="{F12EAB06-6C40-4494-8D29-1718B7368AA0}"/>
    <cellStyle name="Comma 6 4 3 2 3 3" xfId="12689" xr:uid="{C21160D1-2C87-44A3-A550-C8F65FA2F1B2}"/>
    <cellStyle name="Comma 6 4 3 2 3 3 2" xfId="22408" xr:uid="{4F99C7B3-C841-4C83-A020-32EBAB2F2196}"/>
    <cellStyle name="Comma 6 4 3 2 3 4" xfId="26196" xr:uid="{88BDCBDE-7F58-48AE-AB0C-ECCF8DA56922}"/>
    <cellStyle name="Comma 6 4 3 2 3 5" xfId="16840" xr:uid="{CF6A82F6-3125-401D-8D9C-A4F9354F2F19}"/>
    <cellStyle name="Comma 6 4 3 2 4" xfId="1392" xr:uid="{00000000-0005-0000-0000-000098050000}"/>
    <cellStyle name="Comma 6 4 3 2 5" xfId="4847" xr:uid="{4DF2C897-70D4-4D42-B2FC-8D67030231FF}"/>
    <cellStyle name="Comma 6 4 3 2 5 2" xfId="7292" xr:uid="{E1146061-4C8C-4071-9967-D84385DC637D}"/>
    <cellStyle name="Comma 6 4 3 2 5 2 2" xfId="20814" xr:uid="{5AD7DC5E-F458-4542-B691-F5ACEA3049CD}"/>
    <cellStyle name="Comma 6 4 3 2 5 2 3" xfId="11760" xr:uid="{8DDEB844-1552-4DA1-B5C2-52447E4FA15B}"/>
    <cellStyle name="Comma 6 4 3 2 5 3" xfId="13706" xr:uid="{D4EC9AEA-F574-4A76-8D30-4026E1E355E5}"/>
    <cellStyle name="Comma 6 4 3 2 5 3 2" xfId="23643" xr:uid="{C3A832A6-5397-403F-9B0E-D82F794E7E86}"/>
    <cellStyle name="Comma 6 4 3 2 5 4" xfId="28528" xr:uid="{AFA33441-F5EB-4CFE-980E-9A6AAD56B13F}"/>
    <cellStyle name="Comma 6 4 3 2 5 5" xfId="27818" xr:uid="{FDD66109-018D-4869-82DF-D04481682882}"/>
    <cellStyle name="Comma 6 4 3 2 5 6" xfId="18021" xr:uid="{5BE93A5E-49EF-478B-BF1F-4223ED0F3CD1}"/>
    <cellStyle name="Comma 6 4 3 2 6" xfId="5970" xr:uid="{D44E717C-10B6-4B80-9F3B-6D7AA7EF5A5B}"/>
    <cellStyle name="Comma 6 4 3 2 6 2" xfId="11469" xr:uid="{30BBAACE-B93B-4638-8D84-23DA063857E9}"/>
    <cellStyle name="Comma 6 4 3 2 7" xfId="8725" xr:uid="{79F85BE5-188F-4F2B-895E-F78250F8E2E8}"/>
    <cellStyle name="Comma 6 4 3 2 8" xfId="14645" xr:uid="{28A85CCA-220A-4B03-AFC6-C59C921C7B0A}"/>
    <cellStyle name="Comma 6 4 3 3" xfId="1393" xr:uid="{00000000-0005-0000-0000-000099050000}"/>
    <cellStyle name="Comma 6 4 3 3 2" xfId="1394" xr:uid="{00000000-0005-0000-0000-00009A050000}"/>
    <cellStyle name="Comma 6 4 3 3 2 2" xfId="4295" xr:uid="{4C4527D0-357B-4FA1-871C-977D216F784F}"/>
    <cellStyle name="Comma 6 4 3 3 2 2 2" xfId="29411" xr:uid="{0428BF73-44B6-4BD9-B3DB-7B8D2393B747}"/>
    <cellStyle name="Comma 6 4 3 3 2 2 3" xfId="27369" xr:uid="{0BE2D4C0-6A44-4EA5-8801-822BBE30C6E1}"/>
    <cellStyle name="Comma 6 4 3 3 2 2 4" xfId="19907" xr:uid="{A4CDD203-B599-42D2-8857-87BE12D05093}"/>
    <cellStyle name="Comma 6 4 3 3 2 3" xfId="12923" xr:uid="{A8ECAFAB-C8B9-468D-A485-1182A970B778}"/>
    <cellStyle name="Comma 6 4 3 3 2 3 2" xfId="22736" xr:uid="{2A47F4A7-9281-4BAB-8D9B-059EFFFC2A08}"/>
    <cellStyle name="Comma 6 4 3 3 2 4" xfId="25705" xr:uid="{5153FCCF-5119-4045-AEB3-D8C348F5B56C}"/>
    <cellStyle name="Comma 6 4 3 3 2 5" xfId="17124" xr:uid="{8A212114-51EE-441F-A588-CB0A0902FBF6}"/>
    <cellStyle name="Comma 6 4 3 3 3" xfId="1395" xr:uid="{00000000-0005-0000-0000-00009B050000}"/>
    <cellStyle name="Comma 6 4 3 3 4" xfId="4991" xr:uid="{1F896DCF-38EB-45E1-9393-2461B3A45DC6}"/>
    <cellStyle name="Comma 6 4 3 3 4 2" xfId="7294" xr:uid="{1E49D48F-CDAE-4936-81F9-C429BCF42D84}"/>
    <cellStyle name="Comma 6 4 3 3 4 2 2" xfId="20958" xr:uid="{FA047C59-8B6D-44E7-A61A-C8C68DC517D5}"/>
    <cellStyle name="Comma 6 4 3 3 4 2 3" xfId="11794" xr:uid="{138F76C7-2BB6-4CBB-8DF5-B4DC0E9D7BB2}"/>
    <cellStyle name="Comma 6 4 3 3 4 3" xfId="13850" xr:uid="{6898B5C2-9433-4E6E-AABB-5ADE095AFD71}"/>
    <cellStyle name="Comma 6 4 3 3 4 3 2" xfId="23787" xr:uid="{EFCF9CCD-6B36-4C00-A344-338CCD983DFC}"/>
    <cellStyle name="Comma 6 4 3 3 4 4" xfId="18165" xr:uid="{D604FAFE-BAE2-4489-8B2B-B1138B551D90}"/>
    <cellStyle name="Comma 6 4 3 3 5" xfId="11470" xr:uid="{CE5A048E-FF7A-488E-8AE3-36101E990680}"/>
    <cellStyle name="Comma 6 4 3 3 6" xfId="25269" xr:uid="{4B0435EC-61BE-48E4-9E42-6A7DA96F7735}"/>
    <cellStyle name="Comma 6 4 3 3 7" xfId="15090" xr:uid="{13575CA8-B264-4148-BECD-43E8255DAF53}"/>
    <cellStyle name="Comma 6 4 3 4" xfId="1396" xr:uid="{00000000-0005-0000-0000-00009C050000}"/>
    <cellStyle name="Comma 6 4 3 4 2" xfId="1397" xr:uid="{00000000-0005-0000-0000-00009D050000}"/>
    <cellStyle name="Comma 6 4 3 4 2 2" xfId="4293" xr:uid="{71B12916-87C1-4B09-859B-A8C2762910E2}"/>
    <cellStyle name="Comma 6 4 3 4 2 2 2" xfId="29409" xr:uid="{CDB4C961-8B38-4B54-8109-AB9E5608C327}"/>
    <cellStyle name="Comma 6 4 3 4 2 2 3" xfId="27946" xr:uid="{34D80AA7-7771-4D8C-BAFD-08A000CB426B}"/>
    <cellStyle name="Comma 6 4 3 4 2 2 4" xfId="19905" xr:uid="{A9C49A71-6719-4915-B3D5-CC8D6C25A9E4}"/>
    <cellStyle name="Comma 6 4 3 4 2 3" xfId="12921" xr:uid="{D0512DD6-9384-41F5-BA2C-FECDFEB85DBA}"/>
    <cellStyle name="Comma 6 4 3 4 2 3 2" xfId="22734" xr:uid="{0EFDF013-30B4-4E2F-B4A1-FAAD034CE75A}"/>
    <cellStyle name="Comma 6 4 3 4 2 4" xfId="26704" xr:uid="{ECC7D766-D343-47A5-972F-081BD5A7F4FD}"/>
    <cellStyle name="Comma 6 4 3 4 2 5" xfId="17122" xr:uid="{29AF6608-3B50-46F4-B576-0A17B89C0B7C}"/>
    <cellStyle name="Comma 6 4 3 4 3" xfId="1398" xr:uid="{00000000-0005-0000-0000-00009E050000}"/>
    <cellStyle name="Comma 6 4 3 4 4" xfId="11468" xr:uid="{550DAE3A-819B-4B72-9063-02E48BDEE214}"/>
    <cellStyle name="Comma 6 4 3 4 5" xfId="26565" xr:uid="{CE6ADED3-EEC9-46F5-9F37-2E177000AC54}"/>
    <cellStyle name="Comma 6 4 3 4 6" xfId="15088" xr:uid="{F5839605-BE94-4F43-8403-31761E338C87}"/>
    <cellStyle name="Comma 6 4 3 5" xfId="1399" xr:uid="{00000000-0005-0000-0000-00009F050000}"/>
    <cellStyle name="Comma 6 4 3 5 2" xfId="4183" xr:uid="{51F2B915-3411-4D93-870A-09E929E0B851}"/>
    <cellStyle name="Comma 6 4 3 5 2 2" xfId="28970" xr:uid="{1FD46D84-C765-487D-BA12-7C39CEC273FE}"/>
    <cellStyle name="Comma 6 4 3 5 2 3" xfId="28050" xr:uid="{3CE97D8E-12C6-443A-B09E-6A221599D614}"/>
    <cellStyle name="Comma 6 4 3 5 2 4" xfId="16800" xr:uid="{8CF757BB-5136-41BE-8445-490B12406C2B}"/>
    <cellStyle name="Comma 6 4 3 5 3" xfId="11553" xr:uid="{4C069BE8-91E3-4EFF-85C9-ACC859D7FCDE}"/>
    <cellStyle name="Comma 6 4 3 5 3 2" xfId="19537" xr:uid="{8F8FB31A-CD01-47F1-AD80-70D284E940FC}"/>
    <cellStyle name="Comma 6 4 3 5 4" xfId="12649" xr:uid="{B564B633-4BEC-4DF8-996C-AABFAEAF3243}"/>
    <cellStyle name="Comma 6 4 3 5 4 2" xfId="22366" xr:uid="{4C7847AD-13BB-479C-BAE0-F93F985772AB}"/>
    <cellStyle name="Comma 6 4 3 5 5" xfId="25460" xr:uid="{A9F420E1-A28C-419D-842D-F6671DAA8747}"/>
    <cellStyle name="Comma 6 4 3 5 6" xfId="14584" xr:uid="{84AA6D8F-ACFC-4DCF-A573-EB650143A667}"/>
    <cellStyle name="Comma 6 4 3 6" xfId="4712" xr:uid="{EB558835-A398-4CEE-9485-5C2A99570579}"/>
    <cellStyle name="Comma 6 4 3 6 2" xfId="7291" xr:uid="{47D18C69-DE87-4346-8813-2931B7283514}"/>
    <cellStyle name="Comma 6 4 3 6 2 2" xfId="20679" xr:uid="{1022C9A8-BAE2-4D79-9C97-546829117D22}"/>
    <cellStyle name="Comma 6 4 3 6 2 3" xfId="11733" xr:uid="{6D450698-3A6D-4D93-86EB-B984F957A070}"/>
    <cellStyle name="Comma 6 4 3 6 3" xfId="13606" xr:uid="{FEC5C82C-81D0-4302-8215-E8C5DD3057F3}"/>
    <cellStyle name="Comma 6 4 3 6 3 2" xfId="23508" xr:uid="{CDF256A8-1D10-4ED8-8EBA-B04753747BDD}"/>
    <cellStyle name="Comma 6 4 3 6 4" xfId="25390" xr:uid="{CC4D1BAA-2398-4ABE-A32F-0F856174E811}"/>
    <cellStyle name="Comma 6 4 3 6 5" xfId="27664" xr:uid="{B63A201F-63F7-4885-B49A-6F6B998461D1}"/>
    <cellStyle name="Comma 6 4 3 6 6" xfId="17886" xr:uid="{2E6489E6-24BE-4D09-84D9-766FA0913C7C}"/>
    <cellStyle name="Comma 6 4 3 7" xfId="4037" xr:uid="{1840A315-8281-415F-A012-F192D1B7EEBE}"/>
    <cellStyle name="Comma 6 4 3 7 2" xfId="27830" xr:uid="{C4779CA7-7691-4B3C-9DE4-E16EB97C9D50}"/>
    <cellStyle name="Comma 6 4 3 7 3" xfId="29108" xr:uid="{F354BC4A-4350-40BA-A0F2-C4957A6110F9}"/>
    <cellStyle name="Comma 6 4 3 7 4" xfId="15709" xr:uid="{34A0835D-142F-459B-931A-53035678967F}"/>
    <cellStyle name="Comma 6 4 3 8" xfId="8684" xr:uid="{1EAFB36B-1FF4-4387-9430-55C7E9F2A25B}"/>
    <cellStyle name="Comma 6 4 3 8 2" xfId="18453" xr:uid="{06BE2F7F-4F79-43BB-AF0F-F96FAC1DCF95}"/>
    <cellStyle name="Comma 6 4 3 9" xfId="11917" xr:uid="{B08423F5-E0EB-4920-8C63-232FC7CE3D7F}"/>
    <cellStyle name="Comma 6 4 3 9 2" xfId="21246" xr:uid="{0BCA12C9-B811-4FE0-9869-A4BFC0DC1E82}"/>
    <cellStyle name="Comma 6 4 4" xfId="1400" xr:uid="{00000000-0005-0000-0000-0000A0050000}"/>
    <cellStyle name="Comma 6 4 4 10" xfId="14643" xr:uid="{CB4AB03F-0C83-4377-B2B8-1C90CCCE450F}"/>
    <cellStyle name="Comma 6 4 4 2" xfId="1401" xr:uid="{00000000-0005-0000-0000-0000A1050000}"/>
    <cellStyle name="Comma 6 4 4 2 2" xfId="1402" xr:uid="{00000000-0005-0000-0000-0000A2050000}"/>
    <cellStyle name="Comma 6 4 4 2 2 2" xfId="4296" xr:uid="{58AF8CB0-1821-49B6-A9E7-198AC1EE2213}"/>
    <cellStyle name="Comma 6 4 4 2 2 2 2" xfId="29412" xr:uid="{2C5B4FE2-0B3E-4706-B740-CBC9F370B8C0}"/>
    <cellStyle name="Comma 6 4 4 2 2 2 3" xfId="28918" xr:uid="{A1ADE9F8-C670-4831-96C0-65F809701D67}"/>
    <cellStyle name="Comma 6 4 4 2 2 2 4" xfId="19908" xr:uid="{B5AD9AE8-3AEA-4C18-94BE-D3E457BEE184}"/>
    <cellStyle name="Comma 6 4 4 2 2 3" xfId="12924" xr:uid="{6C452EF6-C0BE-4FB5-AA9C-08E2DC8C5241}"/>
    <cellStyle name="Comma 6 4 4 2 2 3 2" xfId="22737" xr:uid="{66A29370-668D-476F-8A19-2126713F37A5}"/>
    <cellStyle name="Comma 6 4 4 2 2 4" xfId="25925" xr:uid="{EA23A1A1-84ED-42A1-9B45-7F6D6F3203E2}"/>
    <cellStyle name="Comma 6 4 4 2 2 5" xfId="17125" xr:uid="{F4AE711E-F6B9-4FFE-8170-32CD6FF046C0}"/>
    <cellStyle name="Comma 6 4 4 2 3" xfId="1403" xr:uid="{00000000-0005-0000-0000-0000A3050000}"/>
    <cellStyle name="Comma 6 4 4 2 4" xfId="7296" xr:uid="{DD63D3C9-7844-4487-AF47-9DC755940801}"/>
    <cellStyle name="Comma 6 4 4 2 5" xfId="24773" xr:uid="{BF0CB6B7-BE03-4ACF-82AD-2F82E6F702B1}"/>
    <cellStyle name="Comma 6 4 4 2 6" xfId="15091" xr:uid="{19088477-5830-41FA-AE1B-6F6C3F5BE272}"/>
    <cellStyle name="Comma 6 4 4 3" xfId="1404" xr:uid="{00000000-0005-0000-0000-0000A4050000}"/>
    <cellStyle name="Comma 6 4 4 3 2" xfId="5210" xr:uid="{C5EB3575-C317-48AA-9A27-75FC4DAEF038}"/>
    <cellStyle name="Comma 6 4 4 3 2 2" xfId="11872" xr:uid="{9B2EAE55-3367-4DF4-9F03-D5D8667ADBD8}"/>
    <cellStyle name="Comma 6 4 4 3 2 2 2" xfId="21177" xr:uid="{0A43B924-16F7-4BC2-856C-C94BDE6DC13A}"/>
    <cellStyle name="Comma 6 4 4 3 2 3" xfId="13927" xr:uid="{6CB5B65E-111A-4FF0-BCB4-5E533EDBAA9D}"/>
    <cellStyle name="Comma 6 4 4 3 2 3 2" xfId="24006" xr:uid="{70E3CAFB-8BD7-48E7-9B41-9B7471FA6887}"/>
    <cellStyle name="Comma 6 4 4 3 2 4" xfId="27180" xr:uid="{4AF1D0F4-A208-4D99-B2E7-A82E3D6CDD9E}"/>
    <cellStyle name="Comma 6 4 4 3 2 5" xfId="28669" xr:uid="{B4FA98B9-6099-4667-B13E-E96724F05D3E}"/>
    <cellStyle name="Comma 6 4 4 3 2 6" xfId="18384" xr:uid="{07501808-B02B-463E-A210-6C6AFFDDB750}"/>
    <cellStyle name="Comma 6 4 4 3 3" xfId="26145" xr:uid="{DE5B79C7-2224-4DA6-B6E1-F05D7B0EE8B2}"/>
    <cellStyle name="Comma 6 4 4 4" xfId="1405" xr:uid="{00000000-0005-0000-0000-0000A5050000}"/>
    <cellStyle name="Comma 6 4 4 5" xfId="4845" xr:uid="{E50A05A6-64C1-4C5B-9D4F-F155C6B745F0}"/>
    <cellStyle name="Comma 6 4 4 5 2" xfId="7295" xr:uid="{973C9FB5-C974-4A15-A0C8-47238243E92B}"/>
    <cellStyle name="Comma 6 4 4 5 2 2" xfId="20812" xr:uid="{B92DE4CA-0D33-4C62-84F6-5EF192CF2BF4}"/>
    <cellStyle name="Comma 6 4 4 5 2 3" xfId="11758" xr:uid="{92CAF52F-F9D7-45EE-9A06-D2BBF22CBDCA}"/>
    <cellStyle name="Comma 6 4 4 5 3" xfId="13704" xr:uid="{AC130CC4-F466-4EFC-8A77-F67241D8BD1E}"/>
    <cellStyle name="Comma 6 4 4 5 3 2" xfId="23641" xr:uid="{F0565116-9437-4D6E-AFB1-CA1BD17ABB5C}"/>
    <cellStyle name="Comma 6 4 4 5 4" xfId="26919" xr:uid="{20EF48EF-6E7E-4095-B347-585698ED1DC3}"/>
    <cellStyle name="Comma 6 4 4 5 5" xfId="27029" xr:uid="{827CA5CC-E55F-4E71-AB92-B26A270E30DA}"/>
    <cellStyle name="Comma 6 4 4 5 6" xfId="18019" xr:uid="{F75CEBD8-8AC0-415F-98FA-51ED8818F384}"/>
    <cellStyle name="Comma 6 4 4 6" xfId="4038" xr:uid="{4F6A2FD7-C260-43C4-BB09-AEA6E053F39B}"/>
    <cellStyle name="Comma 6 4 4 6 2" xfId="15710" xr:uid="{92CD8255-EC92-43F1-A9E9-450BD8B3318E}"/>
    <cellStyle name="Comma 6 4 4 7" xfId="8723" xr:uid="{9808761D-BAF7-4A77-821E-F2FF520140B8}"/>
    <cellStyle name="Comma 6 4 4 7 2" xfId="18454" xr:uid="{F59CF5EE-DAFC-4F96-A3DF-70A43EA020B3}"/>
    <cellStyle name="Comma 6 4 4 8" xfId="11918" xr:uid="{962D4F83-BCD1-4297-BC09-3F1CD8765DBC}"/>
    <cellStyle name="Comma 6 4 4 8 2" xfId="21247" xr:uid="{7FC71AA8-3D40-4180-80C5-2B72F3037937}"/>
    <cellStyle name="Comma 6 4 4 9" xfId="25125" xr:uid="{47EC8F76-7108-4B8F-A996-C876701BE8A9}"/>
    <cellStyle name="Comma 6 4 5" xfId="1406" xr:uid="{00000000-0005-0000-0000-0000A6050000}"/>
    <cellStyle name="Comma 6 4 5 2" xfId="1407" xr:uid="{00000000-0005-0000-0000-0000A7050000}"/>
    <cellStyle name="Comma 6 4 5 2 2" xfId="4297" xr:uid="{A15D2C65-6A97-4507-9D67-7A67823903BA}"/>
    <cellStyle name="Comma 6 4 5 2 2 2" xfId="7298" xr:uid="{888EA26B-5FC4-4161-A54E-19710853FE13}"/>
    <cellStyle name="Comma 6 4 5 2 2 2 2" xfId="29413" xr:uid="{2B7BD3A4-3B9A-43FF-8912-59875BD2A84A}"/>
    <cellStyle name="Comma 6 4 5 2 2 3" xfId="29216" xr:uid="{C66CCEC8-5855-4D2F-9DC3-89B7F3F5A7A0}"/>
    <cellStyle name="Comma 6 4 5 2 2 4" xfId="19909" xr:uid="{ED1989B9-8395-4B31-AA77-AFC4FB60E2C4}"/>
    <cellStyle name="Comma 6 4 5 2 3" xfId="12925" xr:uid="{803BB081-6BBD-4CE3-A93C-113434F7075E}"/>
    <cellStyle name="Comma 6 4 5 2 3 2" xfId="22738" xr:uid="{0D544023-23A3-4574-B3CD-EDE4C1489DAA}"/>
    <cellStyle name="Comma 6 4 5 2 4" xfId="24833" xr:uid="{A0A46EC4-A181-40BA-86EB-524671CBE6FD}"/>
    <cellStyle name="Comma 6 4 5 2 5" xfId="17126" xr:uid="{4821D7A8-E327-419A-A6E8-C9103B7FA4D2}"/>
    <cellStyle name="Comma 6 4 5 3" xfId="1408" xr:uid="{00000000-0005-0000-0000-0000A8050000}"/>
    <cellStyle name="Comma 6 4 5 4" xfId="4992" xr:uid="{92057B27-68EB-4B7A-9140-96CC440D6E2A}"/>
    <cellStyle name="Comma 6 4 5 4 2" xfId="7297" xr:uid="{5E638B91-A8DB-41B8-B99F-F7A272D2C0FE}"/>
    <cellStyle name="Comma 6 4 5 4 2 2" xfId="20959" xr:uid="{DB5C3216-63ED-4B62-A00E-B86F137B4BDF}"/>
    <cellStyle name="Comma 6 4 5 4 2 3" xfId="11795" xr:uid="{F370D920-C30C-4800-AE9B-AF4DA6ABE698}"/>
    <cellStyle name="Comma 6 4 5 4 3" xfId="13851" xr:uid="{FAAA96F4-12D0-4C66-B29E-DFF6417918B5}"/>
    <cellStyle name="Comma 6 4 5 4 3 2" xfId="23788" xr:uid="{799434B1-B9C8-4D47-B0D2-D5D828079FF3}"/>
    <cellStyle name="Comma 6 4 5 4 4" xfId="18166" xr:uid="{970D2371-F1EA-407C-A7E3-7C5DE15C2A53}"/>
    <cellStyle name="Comma 6 4 5 5" xfId="6488" xr:uid="{F50ECB16-830F-4117-9E1E-B055C9E101B1}"/>
    <cellStyle name="Comma 6 4 5 5 2" xfId="11471" xr:uid="{86A7326F-EB2F-44AA-8A9F-D364346044A5}"/>
    <cellStyle name="Comma 6 4 5 6" xfId="9271" xr:uid="{B35F136E-7976-4CDE-88B4-7389D13E03E8}"/>
    <cellStyle name="Comma 6 4 5 7" xfId="15092" xr:uid="{F91A3EA1-D16D-4CDE-BB34-638BA928F7A4}"/>
    <cellStyle name="Comma 6 4 6" xfId="1409" xr:uid="{00000000-0005-0000-0000-0000A9050000}"/>
    <cellStyle name="Comma 6 4 6 2" xfId="1410" xr:uid="{00000000-0005-0000-0000-0000AA050000}"/>
    <cellStyle name="Comma 6 4 6 2 2" xfId="4241" xr:uid="{6248E612-55AC-49AF-AC66-510472629382}"/>
    <cellStyle name="Comma 6 4 6 2 2 2" xfId="7300" xr:uid="{AEE2B758-C527-4D22-A508-F9EADB120520}"/>
    <cellStyle name="Comma 6 4 6 2 2 2 2" xfId="27222" xr:uid="{9DE698A5-3544-433E-8914-D95C1DE2179B}"/>
    <cellStyle name="Comma 6 4 6 2 2 3" xfId="27596" xr:uid="{E982BC9C-0BD7-41F0-8D8A-030462E2F018}"/>
    <cellStyle name="Comma 6 4 6 2 2 4" xfId="19771" xr:uid="{912FC9B1-B894-405E-B922-BA3AFC20C723}"/>
    <cellStyle name="Comma 6 4 6 2 3" xfId="12865" xr:uid="{665393FD-512E-4587-A774-55779243B5EE}"/>
    <cellStyle name="Comma 6 4 6 2 3 2" xfId="22600" xr:uid="{4C91925C-0457-47E3-A4DB-55DA7F5CE8C4}"/>
    <cellStyle name="Comma 6 4 6 2 4" xfId="24325" xr:uid="{24437899-C342-4459-82E2-64A8E8C0545B}"/>
    <cellStyle name="Comma 6 4 6 2 5" xfId="17016" xr:uid="{E6CF197E-2189-440F-8440-D1A7B1F0E2CD}"/>
    <cellStyle name="Comma 6 4 6 3" xfId="1411" xr:uid="{00000000-0005-0000-0000-0000AB050000}"/>
    <cellStyle name="Comma 6 4 6 4" xfId="7299" xr:uid="{6A9B1EEC-91D0-4B5E-ACD8-13AACFA810C4}"/>
    <cellStyle name="Comma 6 4 6 5" xfId="6927" xr:uid="{91E137E5-36A7-4C6E-8046-FE28C684E0E1}"/>
    <cellStyle name="Comma 6 4 6 6" xfId="9723" xr:uid="{C8F377A6-D9B4-4C42-BD05-7802B185DA17}"/>
    <cellStyle name="Comma 6 4 7" xfId="1412" xr:uid="{00000000-0005-0000-0000-0000AC050000}"/>
    <cellStyle name="Comma 6 4 7 2" xfId="1413" xr:uid="{00000000-0005-0000-0000-0000AD050000}"/>
    <cellStyle name="Comma 6 4 7 2 2" xfId="4150" xr:uid="{97702917-6EFA-4BDA-8EAF-BB744D622084}"/>
    <cellStyle name="Comma 6 4 7 2 2 2" xfId="19374" xr:uid="{F5114D99-5DD7-4CC3-8E2A-7E62AB533AC7}"/>
    <cellStyle name="Comma 6 4 7 2 3" xfId="12486" xr:uid="{BC524003-83B6-4403-B635-B8C2C00B5E5D}"/>
    <cellStyle name="Comma 6 4 7 2 3 2" xfId="22203" xr:uid="{90C17384-3635-49C1-B443-14F51FA5D055}"/>
    <cellStyle name="Comma 6 4 7 2 4" xfId="28207" xr:uid="{D034B988-365A-4377-B3DB-01FAC66C9891}"/>
    <cellStyle name="Comma 6 4 7 2 5" xfId="27141" xr:uid="{8F6F30AD-515D-4A14-AAA2-4A08DEB2478B}"/>
    <cellStyle name="Comma 6 4 7 2 6" xfId="16637" xr:uid="{D2ACA4F0-886B-4610-BDEB-B8ABE171A585}"/>
    <cellStyle name="Comma 6 4 7 3" xfId="1414" xr:uid="{00000000-0005-0000-0000-0000AE050000}"/>
    <cellStyle name="Comma 6 4 7 4" xfId="7301" xr:uid="{9FBD0C75-4C4E-47A9-85CF-78F54AD5EB83}"/>
    <cellStyle name="Comma 6 4 7 5" xfId="24204" xr:uid="{7807AEB1-CFEF-45FF-A492-0CCCDF62F0E6}"/>
    <cellStyle name="Comma 6 4 7 6" xfId="14421" xr:uid="{CC5AB20E-0078-4694-9A57-D306823F80EC}"/>
    <cellStyle name="Comma 6 4 8" xfId="1415" xr:uid="{00000000-0005-0000-0000-0000AF050000}"/>
    <cellStyle name="Comma 6 4 8 2" xfId="4100" xr:uid="{98BB7AE4-8AE0-4834-BDFB-D87B7911289B}"/>
    <cellStyle name="Comma 6 4 8 2 2" xfId="7302" xr:uid="{030167B9-3F8D-42A6-A190-694A98CF2696}"/>
    <cellStyle name="Comma 6 4 8 2 2 2" xfId="19154" xr:uid="{4D97E2FC-DB3D-46EF-BB8E-D892DA929067}"/>
    <cellStyle name="Comma 6 4 8 3" xfId="12343" xr:uid="{FC24DC5D-3BE8-4376-B90A-455AC6B8D451}"/>
    <cellStyle name="Comma 6 4 8 3 2" xfId="21959" xr:uid="{C3BC5144-D9DC-45CC-91B8-A4BA62A7D52F}"/>
    <cellStyle name="Comma 6 4 8 4" xfId="26500" xr:uid="{4C719DDB-A21D-4F3E-90A7-04691474C545}"/>
    <cellStyle name="Comma 6 4 8 5" xfId="28386" xr:uid="{DE70FFCF-9FD7-4B4D-BDF0-433AFD467CF0}"/>
    <cellStyle name="Comma 6 4 8 6" xfId="16403" xr:uid="{1724F366-D6C9-46CE-A7DC-B5E42159FEFA}"/>
    <cellStyle name="Comma 6 4 9" xfId="1370" xr:uid="{00000000-0005-0000-0000-000082050000}"/>
    <cellStyle name="Comma 6 4 9 2" xfId="4457" xr:uid="{5FA2C809-1AB7-4885-A742-0D9972102E8A}"/>
    <cellStyle name="Comma 6 4 9 2 2" xfId="20480" xr:uid="{F74F60D6-7670-46CF-A885-DE59CBD0150C}"/>
    <cellStyle name="Comma 6 4 9 3" xfId="13456" xr:uid="{F7362526-A2DA-4441-955C-D89CA6686BD4}"/>
    <cellStyle name="Comma 6 4 9 3 2" xfId="23309" xr:uid="{66828427-E248-4059-9E76-766FA574E6A9}"/>
    <cellStyle name="Comma 6 4 9 4" xfId="28467" xr:uid="{24DD48A2-D7E4-4268-9CDC-20A96AD87660}"/>
    <cellStyle name="Comma 6 4 9 5" xfId="28372" xr:uid="{877F7627-BED1-41ED-814D-1F6218324137}"/>
    <cellStyle name="Comma 6 4 9 6" xfId="17687" xr:uid="{8D8BAB89-0884-4116-B7CD-A9224ED9D6E7}"/>
    <cellStyle name="Comma 6 5" xfId="1416" xr:uid="{00000000-0005-0000-0000-0000B0050000}"/>
    <cellStyle name="Comma 6 5 10" xfId="26786" xr:uid="{F3B28319-BE1D-4D17-B0C1-ED25372247D0}"/>
    <cellStyle name="Comma 6 5 11" xfId="14524" xr:uid="{BF245BE8-A211-461D-82DF-B97FEF5C9DA5}"/>
    <cellStyle name="Comma 6 5 2" xfId="1417" xr:uid="{00000000-0005-0000-0000-0000B1050000}"/>
    <cellStyle name="Comma 6 5 2 2" xfId="1418" xr:uid="{00000000-0005-0000-0000-0000B2050000}"/>
    <cellStyle name="Comma 6 5 2 2 2" xfId="4299" xr:uid="{8696730B-0D46-4179-8136-97281FC9390C}"/>
    <cellStyle name="Comma 6 5 2 2 2 2" xfId="7305" xr:uid="{D895DB01-ACA5-4E95-A3E3-B75D48453856}"/>
    <cellStyle name="Comma 6 5 2 2 2 2 2" xfId="28244" xr:uid="{0C6A1246-259A-4BE3-9FF1-FD94AB8BBEAD}"/>
    <cellStyle name="Comma 6 5 2 2 2 3" xfId="27000" xr:uid="{42D1F445-B6B4-4064-BF63-4ACA83E2A896}"/>
    <cellStyle name="Comma 6 5 2 2 2 4" xfId="17128" xr:uid="{4006CC8E-556A-4C43-B60E-8D71C93464C6}"/>
    <cellStyle name="Comma 6 5 2 2 3" xfId="11618" xr:uid="{925D4515-0023-407C-82CD-C27F54DAC45B}"/>
    <cellStyle name="Comma 6 5 2 2 3 2" xfId="19911" xr:uid="{A94BFD24-62A6-4769-861E-F98FFF23EEF1}"/>
    <cellStyle name="Comma 6 5 2 2 4" xfId="12927" xr:uid="{8C021095-3BDB-4558-9C4C-0F7EE3369502}"/>
    <cellStyle name="Comma 6 5 2 2 4 2" xfId="22740" xr:uid="{2FB834FC-EEF5-48AF-BB88-CF8FCBDAF725}"/>
    <cellStyle name="Comma 6 5 2 2 5" xfId="25718" xr:uid="{184CBC7F-DE68-4821-A456-70811CD6E1B6}"/>
    <cellStyle name="Comma 6 5 2 2 6" xfId="15094" xr:uid="{74E21606-7ABC-4B05-B5E4-5E536178D12A}"/>
    <cellStyle name="Comma 6 5 2 3" xfId="4848" xr:uid="{E64272A2-49EC-4333-B069-C97D8AF5C571}"/>
    <cellStyle name="Comma 6 5 2 3 2" xfId="7304" xr:uid="{2CDB6CB0-7453-4698-99F7-C07F610F1B65}"/>
    <cellStyle name="Comma 6 5 2 3 2 2" xfId="29698" xr:uid="{845F8374-A7D9-4C88-B8B6-CF6A79B98BAC}"/>
    <cellStyle name="Comma 6 5 2 3 2 3" xfId="27878" xr:uid="{C5B3EE8D-5C36-4980-873A-0FBDB365DFD2}"/>
    <cellStyle name="Comma 6 5 2 3 2 4" xfId="20815" xr:uid="{05CB3478-0AA0-40FB-B28B-0CC5F6E9482A}"/>
    <cellStyle name="Comma 6 5 2 3 2 5" xfId="11761" xr:uid="{C6C11A24-F1F7-40AC-ADC9-9594A4C5A3EB}"/>
    <cellStyle name="Comma 6 5 2 3 3" xfId="13707" xr:uid="{A459480E-44DD-48CD-A3C6-3C2EFB272472}"/>
    <cellStyle name="Comma 6 5 2 3 3 2" xfId="23644" xr:uid="{D5418456-FCDF-4F4F-94D8-865BFE6DCEEA}"/>
    <cellStyle name="Comma 6 5 2 3 4" xfId="25402" xr:uid="{8A0C2235-9E0D-4D48-8E9D-A2C07E6D90B5}"/>
    <cellStyle name="Comma 6 5 2 3 5" xfId="18022" xr:uid="{93F880BA-A5A1-4F63-8572-1D2AF09A4159}"/>
    <cellStyle name="Comma 6 5 2 4" xfId="4207" xr:uid="{326A5825-7614-4A2A-976D-87DDAD4233F3}"/>
    <cellStyle name="Comma 6 5 2 4 2" xfId="29278" xr:uid="{259F8ED9-58EA-45C3-ABE4-3C33F10283D0}"/>
    <cellStyle name="Comma 6 5 2 4 3" xfId="28768" xr:uid="{E1FC30B9-A9A0-42CB-B4EF-97E96C63C4AC}"/>
    <cellStyle name="Comma 6 5 2 4 4" xfId="16841" xr:uid="{222309C1-2B68-4FF3-94C5-6ACA01011A50}"/>
    <cellStyle name="Comma 6 5 2 5" xfId="8726" xr:uid="{3426A6A5-6097-49BB-BD25-32EB2D394AF3}"/>
    <cellStyle name="Comma 6 5 2 5 2" xfId="19580" xr:uid="{E4860257-8A9B-4003-9AF1-400BA0ADF02B}"/>
    <cellStyle name="Comma 6 5 2 6" xfId="12690" xr:uid="{8B525E96-ED18-4B96-8303-49E2EEE6F379}"/>
    <cellStyle name="Comma 6 5 2 6 2" xfId="22409" xr:uid="{19E33C12-665E-4907-A9EE-6041315AD651}"/>
    <cellStyle name="Comma 6 5 2 7" xfId="24554" xr:uid="{5C25B098-CC2A-4C6C-A959-2EF81214706A}"/>
    <cellStyle name="Comma 6 5 2 8" xfId="14646" xr:uid="{21CACC23-81D6-410D-8DA9-6CDD542ABF40}"/>
    <cellStyle name="Comma 6 5 3" xfId="1419" xr:uid="{00000000-0005-0000-0000-0000B3050000}"/>
    <cellStyle name="Comma 6 5 3 2" xfId="4993" xr:uid="{2FF961AE-317D-4D24-B6AC-8CE925B077DE}"/>
    <cellStyle name="Comma 6 5 3 2 2" xfId="7306" xr:uid="{F765E8A1-27A6-4318-BEFA-F598A72F6A55}"/>
    <cellStyle name="Comma 6 5 3 2 2 2" xfId="20960" xr:uid="{9F8C68E6-181A-4335-960B-38380C8DC2A3}"/>
    <cellStyle name="Comma 6 5 3 2 2 3" xfId="11796" xr:uid="{3A02B9E5-17E9-4E53-A6F0-52A326348EF5}"/>
    <cellStyle name="Comma 6 5 3 2 3" xfId="13852" xr:uid="{B3906B2D-8609-4656-802E-4EF06D4F63E5}"/>
    <cellStyle name="Comma 6 5 3 2 3 2" xfId="23789" xr:uid="{04A8D43E-D670-4747-A70D-7BDECEAF53DB}"/>
    <cellStyle name="Comma 6 5 3 2 4" xfId="26801" xr:uid="{347BE309-F53F-445F-A694-CFE7DF4BB06D}"/>
    <cellStyle name="Comma 6 5 3 2 5" xfId="27071" xr:uid="{610EEB2A-AA06-4363-AB99-8CC9436294DF}"/>
    <cellStyle name="Comma 6 5 3 2 6" xfId="18167" xr:uid="{65F1E3CF-26CA-42BC-B7C4-5D3DA8A42CFA}"/>
    <cellStyle name="Comma 6 5 3 3" xfId="4300" xr:uid="{0595C79F-D6D6-427E-B6E5-AB20341AA2A0}"/>
    <cellStyle name="Comma 6 5 3 3 2" xfId="17129" xr:uid="{1FD118C2-F79B-4897-A01E-CD96872B12B7}"/>
    <cellStyle name="Comma 6 5 3 4" xfId="11619" xr:uid="{23C559C4-49E8-486D-857B-047EA0C7A658}"/>
    <cellStyle name="Comma 6 5 3 4 2" xfId="19912" xr:uid="{30A537C5-EDB3-4477-BB96-2CFD5FCA889B}"/>
    <cellStyle name="Comma 6 5 3 5" xfId="12928" xr:uid="{8151E084-FD8E-436A-8575-A649CDFF35FF}"/>
    <cellStyle name="Comma 6 5 3 5 2" xfId="22741" xr:uid="{BA243B53-DA99-4721-85D4-9112FB0CE0AF}"/>
    <cellStyle name="Comma 6 5 3 6" xfId="24795" xr:uid="{2CB9DA84-7E17-4314-9121-8E46A88C31B7}"/>
    <cellStyle name="Comma 6 5 3 7" xfId="15095" xr:uid="{C1DD0E28-3A40-4720-B2F4-591CC64A0742}"/>
    <cellStyle name="Comma 6 5 4" xfId="1420" xr:uid="{00000000-0005-0000-0000-0000B4050000}"/>
    <cellStyle name="Comma 6 5 4 2" xfId="4298" xr:uid="{294DF2CF-EAB9-4DD5-B7AF-9CE5BF216A91}"/>
    <cellStyle name="Comma 6 5 4 2 2" xfId="27853" xr:uid="{70CE490B-631A-4321-95BC-C1851DF10065}"/>
    <cellStyle name="Comma 6 5 4 2 3" xfId="27507" xr:uid="{E6327C94-D053-4276-B0F2-69287F746961}"/>
    <cellStyle name="Comma 6 5 4 2 4" xfId="17127" xr:uid="{78F74740-104B-4BD6-847B-AAF5AFADBAF2}"/>
    <cellStyle name="Comma 6 5 4 3" xfId="11617" xr:uid="{C0E21A10-8765-4715-831D-D9A6E8C17E6F}"/>
    <cellStyle name="Comma 6 5 4 3 2" xfId="19910" xr:uid="{8260225A-B58C-419C-84FB-6EF97E351017}"/>
    <cellStyle name="Comma 6 5 4 4" xfId="12926" xr:uid="{9B84B35F-1104-4B82-971D-4AA76204D3DA}"/>
    <cellStyle name="Comma 6 5 4 4 2" xfId="22739" xr:uid="{53B12A39-3361-4C53-B7C7-92BD52A81C5E}"/>
    <cellStyle name="Comma 6 5 4 5" xfId="25057" xr:uid="{AF5065F1-FE2F-445C-908A-7E51713A1454}"/>
    <cellStyle name="Comma 6 5 4 6" xfId="15093" xr:uid="{4A02D47D-E6D0-4E9F-84CB-B85E6E77AC49}"/>
    <cellStyle name="Comma 6 5 5" xfId="1421" xr:uid="{00000000-0005-0000-0000-0000B5050000}"/>
    <cellStyle name="Comma 6 5 5 2" xfId="4171" xr:uid="{1FF8732E-2145-49F7-8C46-01F4014DDE66}"/>
    <cellStyle name="Comma 6 5 5 2 2" xfId="28159" xr:uid="{25403B4F-9B2B-4AEE-B7B8-4154ABD70923}"/>
    <cellStyle name="Comma 6 5 5 2 3" xfId="27462" xr:uid="{369D657D-7BF6-4C06-A646-D561EACB6BE2}"/>
    <cellStyle name="Comma 6 5 5 2 4" xfId="19477" xr:uid="{FB9022F8-B24D-4DBF-9057-4061566BE6BD}"/>
    <cellStyle name="Comma 6 5 5 3" xfId="12589" xr:uid="{09F4E9CD-C60E-4260-8D01-141937EE5B6B}"/>
    <cellStyle name="Comma 6 5 5 3 2" xfId="22306" xr:uid="{C2CAE58F-CC26-42F2-9FC1-BA970EEE2514}"/>
    <cellStyle name="Comma 6 5 5 4" xfId="25906" xr:uid="{85EC4068-DACB-4DBA-AF9E-6BFDE6058543}"/>
    <cellStyle name="Comma 6 5 5 5" xfId="16740" xr:uid="{371F32B5-967C-4B42-854F-D08394A9BEB4}"/>
    <cellStyle name="Comma 6 5 6" xfId="1422" xr:uid="{00000000-0005-0000-0000-0000B6050000}"/>
    <cellStyle name="Comma 6 5 6 2" xfId="28854" xr:uid="{E74BF52A-5637-41D1-98B5-7DD274690A1B}"/>
    <cellStyle name="Comma 6 5 6 3" xfId="27965" xr:uid="{09628EB8-EED0-4964-B00B-C0E035C32F2C}"/>
    <cellStyle name="Comma 6 5 7" xfId="4822" xr:uid="{A39326F8-01C6-4A69-BED5-3F09B6F47C6D}"/>
    <cellStyle name="Comma 6 5 7 2" xfId="7303" xr:uid="{B18C7149-9C0C-41A6-825A-CA436A215B52}"/>
    <cellStyle name="Comma 6 5 7 2 2" xfId="20789" xr:uid="{1D039B43-B000-4D3A-8315-9EBB9AC7BA77}"/>
    <cellStyle name="Comma 6 5 7 2 3" xfId="11748" xr:uid="{EA7AD935-02F8-4DCA-8C82-2758DD220D11}"/>
    <cellStyle name="Comma 6 5 7 3" xfId="13681" xr:uid="{9052144B-0F07-4F73-AF9B-FBAB6A6973E4}"/>
    <cellStyle name="Comma 6 5 7 3 2" xfId="23618" xr:uid="{034E1E2A-C31D-4379-8125-A7C1AC48494A}"/>
    <cellStyle name="Comma 6 5 7 4" xfId="17996" xr:uid="{4574C58D-DD2B-4277-A1B9-23D6798E3A3A}"/>
    <cellStyle name="Comma 6 5 8" xfId="6375" xr:uid="{4DAB5239-69A9-4CCA-A2F2-891D592B97ED}"/>
    <cellStyle name="Comma 6 5 8 2" xfId="11472" xr:uid="{F89071EE-E45C-4A74-96D8-58C6EDBA6268}"/>
    <cellStyle name="Comma 6 5 9" xfId="9152" xr:uid="{33AEAABE-9311-469F-87FF-0011DCE9B0A5}"/>
    <cellStyle name="Comma 6 6" xfId="1423" xr:uid="{00000000-0005-0000-0000-0000B7050000}"/>
    <cellStyle name="Comma 6 6 2" xfId="4088" xr:uid="{7EAC91F3-17CD-4053-9524-CA7AEACB32D0}"/>
    <cellStyle name="Comma 6 6 2 2" xfId="19099" xr:uid="{2B16A872-6A2B-46B5-9A24-1D75A1A357D4}"/>
    <cellStyle name="Comma 6 6 3" xfId="12327" xr:uid="{1486BF08-B8CF-4A33-9153-D6DD96151052}"/>
    <cellStyle name="Comma 6 6 3 2" xfId="21899" xr:uid="{7B9316C3-DF6F-4C93-8525-F60E5BBD73B0}"/>
    <cellStyle name="Comma 6 6 4" xfId="26035" xr:uid="{93BAA5A3-CB57-4EEF-85D9-7BDEF1FDE274}"/>
    <cellStyle name="Comma 6 6 5" xfId="27188" xr:uid="{54C8A3C5-B5CD-4DA2-B325-080730D7826C}"/>
    <cellStyle name="Comma 6 6 6" xfId="16343" xr:uid="{3293C867-B756-4CBC-9B46-CDABC3303F8A}"/>
    <cellStyle name="Comma 6 7" xfId="24144" xr:uid="{E0EBF3D8-7999-4BA1-A5EA-9EB0FD621D7A}"/>
    <cellStyle name="Comma 6 8" xfId="13963" xr:uid="{8DCAFB4C-FCC6-4639-9141-84CE390C31AD}"/>
    <cellStyle name="Comma 6 9" xfId="30140" xr:uid="{5DED03FD-080C-444D-96A0-BC9C1D06D8FE}"/>
    <cellStyle name="Comma 7" xfId="355" xr:uid="{00000000-0005-0000-0000-000062010000}"/>
    <cellStyle name="Comma 7 10" xfId="1425" xr:uid="{00000000-0005-0000-0000-0000B9050000}"/>
    <cellStyle name="Comma 7 10 10" xfId="14240" xr:uid="{7F41717E-F6B8-4C28-A7C7-695D5ABCF5B4}"/>
    <cellStyle name="Comma 7 10 2" xfId="1426" xr:uid="{00000000-0005-0000-0000-0000BA050000}"/>
    <cellStyle name="Comma 7 10 2 2" xfId="1427" xr:uid="{00000000-0005-0000-0000-0000BB050000}"/>
    <cellStyle name="Comma 7 10 2 2 2" xfId="4301" xr:uid="{45852ACE-6F53-485A-880B-2FFEBB2ED444}"/>
    <cellStyle name="Comma 7 10 2 2 2 2" xfId="19913" xr:uid="{02B471C3-B001-4D7B-9C70-314C92E6A135}"/>
    <cellStyle name="Comma 7 10 2 2 3" xfId="12929" xr:uid="{53E342F3-50C2-4DD6-8BEF-2318E9740610}"/>
    <cellStyle name="Comma 7 10 2 2 3 2" xfId="22742" xr:uid="{31DF56E1-7B61-47C7-B290-E43FCA4B32A7}"/>
    <cellStyle name="Comma 7 10 2 2 4" xfId="29124" xr:uid="{FFB8BDA8-AB4D-43A4-A856-988B4D87649E}"/>
    <cellStyle name="Comma 7 10 2 2 5" xfId="28696" xr:uid="{73DCF5E8-CE51-421C-9511-5D7676E43B4E}"/>
    <cellStyle name="Comma 7 10 2 2 6" xfId="17130" xr:uid="{1262E7B3-0B24-47BB-B74A-1FB7529550DD}"/>
    <cellStyle name="Comma 7 10 2 3" xfId="1428" xr:uid="{00000000-0005-0000-0000-0000BC050000}"/>
    <cellStyle name="Comma 7 10 2 4" xfId="7308" xr:uid="{3F664125-D363-4E87-ACAE-4400E7AD108C}"/>
    <cellStyle name="Comma 7 10 2 5" xfId="24667" xr:uid="{371B189B-65AE-4902-8577-CF805A771D6B}"/>
    <cellStyle name="Comma 7 10 2 6" xfId="15096" xr:uid="{4E2CC957-D64C-4B45-AA99-4CE54F599273}"/>
    <cellStyle name="Comma 7 10 3" xfId="1429" xr:uid="{00000000-0005-0000-0000-0000BD050000}"/>
    <cellStyle name="Comma 7 10 3 2" xfId="24616" xr:uid="{2684B7B1-EABC-4EA3-B5DF-267F60A48FD2}"/>
    <cellStyle name="Comma 7 10 3 3" xfId="26776" xr:uid="{CD8BF1B5-F9ED-43A1-BF4A-3F6D2D0962F3}"/>
    <cellStyle name="Comma 7 10 4" xfId="1430" xr:uid="{00000000-0005-0000-0000-0000BE050000}"/>
    <cellStyle name="Comma 7 10 4 2" xfId="26761" xr:uid="{76239974-1899-4FEE-B77A-A6E26B6D3995}"/>
    <cellStyle name="Comma 7 10 4 3" xfId="25153" xr:uid="{704242BA-DF27-4335-A641-64D1DE18D49E}"/>
    <cellStyle name="Comma 7 10 5" xfId="4713" xr:uid="{1ED6F36F-FE12-4D21-BE94-40FF297AC959}"/>
    <cellStyle name="Comma 7 10 5 2" xfId="7307" xr:uid="{4E7CE71E-988B-4ADE-BA0C-38A6F839303B}"/>
    <cellStyle name="Comma 7 10 5 2 2" xfId="20680" xr:uid="{157F77B3-B2CA-47EA-91C1-19E349B4A7BB}"/>
    <cellStyle name="Comma 7 10 5 2 3" xfId="11734" xr:uid="{ADEA0F35-980A-4E0B-A50C-0B68253F0FBF}"/>
    <cellStyle name="Comma 7 10 5 3" xfId="13607" xr:uid="{199B681A-28A7-46B7-A229-48EF1D5BE419}"/>
    <cellStyle name="Comma 7 10 5 3 2" xfId="23509" xr:uid="{F3E1EA0F-68A0-4A42-88AB-77DA124DDF0F}"/>
    <cellStyle name="Comma 7 10 5 4" xfId="27460" xr:uid="{458411F3-586B-46D3-A549-C395F84DDCEF}"/>
    <cellStyle name="Comma 7 10 5 5" xfId="26866" xr:uid="{15DC1B4C-CFE3-4CE8-9F12-095BC12F267F}"/>
    <cellStyle name="Comma 7 10 5 6" xfId="17887" xr:uid="{E14D1390-2479-44CE-B000-2E63B4F6B471}"/>
    <cellStyle name="Comma 7 10 6" xfId="4039" xr:uid="{34FF4406-6663-44B5-AE50-751E9E26B00B}"/>
    <cellStyle name="Comma 7 10 6 2" xfId="28412" xr:uid="{8C486330-190C-468F-9FE5-5BEF6018EA87}"/>
    <cellStyle name="Comma 7 10 6 3" xfId="28086" xr:uid="{2F5CF74A-A79E-4A5F-AF67-060DED76DFCD}"/>
    <cellStyle name="Comma 7 10 6 4" xfId="15712" xr:uid="{B7BF19FE-7CE1-4AD4-B8A1-3387AB57E8F2}"/>
    <cellStyle name="Comma 7 10 7" xfId="8787" xr:uid="{EE82E7A5-F868-4384-A430-494F44A3496C}"/>
    <cellStyle name="Comma 7 10 7 2" xfId="18456" xr:uid="{AB91995F-0365-40F3-B35D-7971DD00EF90}"/>
    <cellStyle name="Comma 7 10 8" xfId="11919" xr:uid="{B9004F25-6C14-4554-A110-58F06BAAEFF8}"/>
    <cellStyle name="Comma 7 10 8 2" xfId="21249" xr:uid="{C0164355-B7FE-42F4-9CAD-4AEEFCF6CDF8}"/>
    <cellStyle name="Comma 7 10 9" xfId="24162" xr:uid="{ABFCC4DF-31E7-46F4-BD8F-E4A875487312}"/>
    <cellStyle name="Comma 7 11" xfId="1431" xr:uid="{00000000-0005-0000-0000-0000BF050000}"/>
    <cellStyle name="Comma 7 11 2" xfId="1432" xr:uid="{00000000-0005-0000-0000-0000C0050000}"/>
    <cellStyle name="Comma 7 11 2 2" xfId="5571" xr:uid="{49D4EDA6-6723-4E6F-A4FD-2E7AF01E256D}"/>
    <cellStyle name="Comma 7 11 2 2 2" xfId="7310" xr:uid="{C013AD27-EDF5-44BE-B7FD-7BE523666969}"/>
    <cellStyle name="Comma 7 11 2 3" xfId="26413" xr:uid="{059AB4C9-8A3A-445B-B017-FC58D915E515}"/>
    <cellStyle name="Comma 7 11 3" xfId="1433" xr:uid="{00000000-0005-0000-0000-0000C1050000}"/>
    <cellStyle name="Comma 7 11 4" xfId="1434" xr:uid="{00000000-0005-0000-0000-0000C2050000}"/>
    <cellStyle name="Comma 7 11 5" xfId="4040" xr:uid="{E390A7B3-8B19-495F-95CA-273B85D65C3E}"/>
    <cellStyle name="Comma 7 11 5 2" xfId="7309" xr:uid="{404425B3-971C-4E0D-856F-B8905B8DD460}"/>
    <cellStyle name="Comma 7 11 5 2 2" xfId="15713" xr:uid="{849C9E48-1B10-4138-951C-9083998F3E7D}"/>
    <cellStyle name="Comma 7 11 6" xfId="6490" xr:uid="{3D4FC286-D787-412C-9913-2C8FDF003A5F}"/>
    <cellStyle name="Comma 7 11 6 2" xfId="18457" xr:uid="{5CD3D6BF-2E51-4FE0-A110-32704F51E106}"/>
    <cellStyle name="Comma 7 11 7" xfId="9273" xr:uid="{3692C7BF-ED46-4C9A-B25D-7BBCC5210168}"/>
    <cellStyle name="Comma 7 11 7 2" xfId="21250" xr:uid="{B8A9DD9E-52E8-49DD-9AED-AAF42CF61D4C}"/>
    <cellStyle name="Comma 7 11 8" xfId="26078" xr:uid="{291E9466-CD65-4963-A54E-B7F2A37F6B72}"/>
    <cellStyle name="Comma 7 11 9" xfId="14924" xr:uid="{B7842C6A-CDE6-4EA9-B9CC-6B8A49E29CCF}"/>
    <cellStyle name="Comma 7 12" xfId="1435" xr:uid="{00000000-0005-0000-0000-0000C3050000}"/>
    <cellStyle name="Comma 7 12 2" xfId="1436" xr:uid="{00000000-0005-0000-0000-0000C4050000}"/>
    <cellStyle name="Comma 7 12 2 2" xfId="4144" xr:uid="{8611A003-170C-4C65-AB39-70FC13260E1B}"/>
    <cellStyle name="Comma 7 12 2 2 2" xfId="7312" xr:uid="{0A7E275D-5556-4D54-9C16-D0DE7BCD2635}"/>
    <cellStyle name="Comma 7 12 2 2 2 2" xfId="19340" xr:uid="{2989D5F5-7900-46A1-A7AE-042657A7540D}"/>
    <cellStyle name="Comma 7 12 2 3" xfId="12457" xr:uid="{70BCD746-59EC-49CD-B073-1342474C5026}"/>
    <cellStyle name="Comma 7 12 2 3 2" xfId="22169" xr:uid="{7968B63B-BCD0-48D2-9836-3D00A8DAABB6}"/>
    <cellStyle name="Comma 7 12 2 4" xfId="16608" xr:uid="{D60A2863-2EF6-43A5-88A3-08FD6F599A13}"/>
    <cellStyle name="Comma 7 12 3" xfId="1437" xr:uid="{00000000-0005-0000-0000-0000C5050000}"/>
    <cellStyle name="Comma 7 12 4" xfId="7311" xr:uid="{5EEFEEC0-D80C-4D98-9502-70917B37FBE1}"/>
    <cellStyle name="Comma 7 12 5" xfId="6811" xr:uid="{2E034574-F952-44F6-8C30-B6096D8F9EEE}"/>
    <cellStyle name="Comma 7 12 6" xfId="9607" xr:uid="{AB4A52A9-E537-42E7-8EC0-C465BFD8B8CA}"/>
    <cellStyle name="Comma 7 13" xfId="1438" xr:uid="{00000000-0005-0000-0000-0000C6050000}"/>
    <cellStyle name="Comma 7 13 2" xfId="1439" xr:uid="{00000000-0005-0000-0000-0000C7050000}"/>
    <cellStyle name="Comma 7 13 2 2" xfId="4089" xr:uid="{E0A1D35B-0BEE-4B11-AA24-22ED7BCC1D50}"/>
    <cellStyle name="Comma 7 13 2 2 2" xfId="19100" xr:uid="{D3759FBA-E067-4ACD-8178-198B81AA2300}"/>
    <cellStyle name="Comma 7 13 2 3" xfId="12328" xr:uid="{62E44509-E1CE-4577-BFC6-E287E958BBCC}"/>
    <cellStyle name="Comma 7 13 2 3 2" xfId="21901" xr:uid="{B57527E8-0785-4AD7-BE93-97D07015AD38}"/>
    <cellStyle name="Comma 7 13 2 4" xfId="27280" xr:uid="{0B5E48C3-84BB-42F6-BF63-EA5F056739CA}"/>
    <cellStyle name="Comma 7 13 2 5" xfId="27696" xr:uid="{F21F416D-79CE-4167-B67F-422EB6568609}"/>
    <cellStyle name="Comma 7 13 2 6" xfId="16345" xr:uid="{1D3868C4-AA6B-43FD-9BC4-68FCB7BA941E}"/>
    <cellStyle name="Comma 7 13 3" xfId="1440" xr:uid="{00000000-0005-0000-0000-0000C8050000}"/>
    <cellStyle name="Comma 7 13 4" xfId="7313" xr:uid="{E2A47062-F62D-47DF-9D46-B2BC03C5651A}"/>
    <cellStyle name="Comma 7 14" xfId="1441" xr:uid="{00000000-0005-0000-0000-0000C9050000}"/>
    <cellStyle name="Comma 7 14 2" xfId="5452" xr:uid="{0AB4F4C7-1918-4FED-8D5A-92E282DC3420}"/>
    <cellStyle name="Comma 7 14 2 2" xfId="7314" xr:uid="{949B89A2-4D90-4285-9AC1-7C2DF9A97291}"/>
    <cellStyle name="Comma 7 14 3" xfId="25914" xr:uid="{F35FE370-6FBB-4CB2-A887-02CD29D39D99}"/>
    <cellStyle name="Comma 7 15" xfId="1424" xr:uid="{00000000-0005-0000-0000-0000B8050000}"/>
    <cellStyle name="Comma 7 15 2" xfId="4458" xr:uid="{3230823C-2573-4885-9602-CCDF2F61F968}"/>
    <cellStyle name="Comma 7 15 2 2" xfId="20481" xr:uid="{1E832B0C-F872-4671-B871-5C459E4359D6}"/>
    <cellStyle name="Comma 7 15 3" xfId="13457" xr:uid="{71EC72F0-AAA6-494E-A94E-1E0EC4BCF36E}"/>
    <cellStyle name="Comma 7 15 3 2" xfId="23310" xr:uid="{986B6809-8E5F-41E4-9223-DF74C11DB09F}"/>
    <cellStyle name="Comma 7 15 4" xfId="26940" xr:uid="{AA70BD08-5513-4707-A2C7-53B1FC9F725C}"/>
    <cellStyle name="Comma 7 15 5" xfId="28272" xr:uid="{F307B1CD-5ADB-497B-A124-4359FD1AFD47}"/>
    <cellStyle name="Comma 7 15 6" xfId="17688" xr:uid="{71FFDDC8-1866-465E-9C4D-66C6E09C016D}"/>
    <cellStyle name="Comma 7 16" xfId="6986" xr:uid="{F1933D66-7639-4A6B-9A19-872A9ACD373F}"/>
    <cellStyle name="Comma 7 16 2" xfId="9784" xr:uid="{B530D04C-42F1-49D8-B427-582B2B388AF4}"/>
    <cellStyle name="Comma 7 16 3" xfId="28514" xr:uid="{AF6FACC1-896C-440F-B2D9-3E0A2AAA3624}"/>
    <cellStyle name="Comma 7 16 4" xfId="15711" xr:uid="{A5D4B040-ADDF-431E-A25A-5781715EE740}"/>
    <cellStyle name="Comma 7 17" xfId="5911" xr:uid="{17D041F4-95F4-4089-AC45-83B785186E34}"/>
    <cellStyle name="Comma 7 17 2" xfId="18455" xr:uid="{2E95EB9C-B93E-4808-856E-A424E52DEC9D}"/>
    <cellStyle name="Comma 7 18" xfId="8651" xr:uid="{D23270EF-1908-40FD-8A80-36B42999D04C}"/>
    <cellStyle name="Comma 7 18 2" xfId="21248" xr:uid="{74D73DB1-F7C1-4507-8335-3FE6E8A3CF1A}"/>
    <cellStyle name="Comma 7 19" xfId="25388" xr:uid="{3E134C11-F835-40EB-85D6-F11F26BC1BF6}"/>
    <cellStyle name="Comma 7 2" xfId="356" xr:uid="{00000000-0005-0000-0000-000063010000}"/>
    <cellStyle name="Comma 7 2 10" xfId="6987" xr:uid="{4D3EB8C6-E92C-45B7-BB68-37DBF24BF45E}"/>
    <cellStyle name="Comma 7 2 10 2" xfId="9785" xr:uid="{987B47BA-74D5-4495-B838-DDAC1D7AC675}"/>
    <cellStyle name="Comma 7 2 10 3" xfId="27554" xr:uid="{F4CE0DD0-F099-4759-ADA8-C3B149F4F7D5}"/>
    <cellStyle name="Comma 7 2 10 4" xfId="15714" xr:uid="{25030D52-7733-4150-AB48-6BF5770413AD}"/>
    <cellStyle name="Comma 7 2 11" xfId="6013" xr:uid="{7641C6D3-45B0-44CE-8B82-E52AE9A02117}"/>
    <cellStyle name="Comma 7 2 11 2" xfId="18458" xr:uid="{A993B157-913B-4FF8-9CBE-D3F1A6959340}"/>
    <cellStyle name="Comma 7 2 12" xfId="8788" xr:uid="{1083164D-F88C-4835-825F-29E0D7DD8EFD}"/>
    <cellStyle name="Comma 7 2 12 2" xfId="21251" xr:uid="{971E96A0-1004-48A5-9BDD-818A6A74B145}"/>
    <cellStyle name="Comma 7 2 13" xfId="25077" xr:uid="{158DB632-596F-40FB-825B-C23596C3F920}"/>
    <cellStyle name="Comma 7 2 14" xfId="13988" xr:uid="{3832B773-7468-4F7F-B18D-60A47FBBF0DE}"/>
    <cellStyle name="Comma 7 2 2" xfId="357" xr:uid="{00000000-0005-0000-0000-000064010000}"/>
    <cellStyle name="Comma 7 2 2 10" xfId="6014" xr:uid="{088479E2-5996-41DF-B100-22B42E019833}"/>
    <cellStyle name="Comma 7 2 2 10 2" xfId="18459" xr:uid="{F876C84B-F0CE-4062-A418-4CADE42001C5}"/>
    <cellStyle name="Comma 7 2 2 11" xfId="8789" xr:uid="{6830230A-6E31-470D-8EC6-F19C8541E001}"/>
    <cellStyle name="Comma 7 2 2 11 2" xfId="21252" xr:uid="{50CF51F0-4578-442F-9301-72D88B2189A2}"/>
    <cellStyle name="Comma 7 2 2 12" xfId="24805" xr:uid="{7CF1BDFE-633D-4EE1-A18B-E172085BFF95}"/>
    <cellStyle name="Comma 7 2 2 13" xfId="14048" xr:uid="{6B6C811A-CB66-468C-917E-728E73BFE36B}"/>
    <cellStyle name="Comma 7 2 2 2" xfId="358" xr:uid="{00000000-0005-0000-0000-000065010000}"/>
    <cellStyle name="Comma 7 2 2 2 10" xfId="8790" xr:uid="{8B9042EB-CDF6-4327-BEAD-187DE99E49E6}"/>
    <cellStyle name="Comma 7 2 2 2 10 2" xfId="21253" xr:uid="{3BDA63D0-8E2D-4044-BF75-80F3688BFB35}"/>
    <cellStyle name="Comma 7 2 2 2 11" xfId="26509" xr:uid="{C6B1A928-EAB7-4CDE-AED2-88D174DD5F92}"/>
    <cellStyle name="Comma 7 2 2 2 12" xfId="14084" xr:uid="{EB16B632-BB69-463C-B397-1B49286C0703}"/>
    <cellStyle name="Comma 7 2 2 2 2" xfId="1445" xr:uid="{00000000-0005-0000-0000-0000CD050000}"/>
    <cellStyle name="Comma 7 2 2 2 2 2" xfId="1446" xr:uid="{00000000-0005-0000-0000-0000CE050000}"/>
    <cellStyle name="Comma 7 2 2 2 2 2 2" xfId="4303" xr:uid="{9AA778CA-5ACE-448F-9E7E-3192FD3AFCFD}"/>
    <cellStyle name="Comma 7 2 2 2 2 2 2 2" xfId="7316" xr:uid="{532BE34B-E1BD-4CBC-AFE0-D18DE7208D0A}"/>
    <cellStyle name="Comma 7 2 2 2 2 2 2 3" xfId="27367" xr:uid="{E0A98FAC-4CF0-4DA7-9D9F-59DE99B1E447}"/>
    <cellStyle name="Comma 7 2 2 2 2 2 2 4" xfId="17132" xr:uid="{7B501255-0204-4B0B-BAC4-0D86FE7B0A5A}"/>
    <cellStyle name="Comma 7 2 2 2 2 2 3" xfId="11620" xr:uid="{206B54C4-B3BD-449F-8E4B-4D99BE9855F7}"/>
    <cellStyle name="Comma 7 2 2 2 2 2 3 2" xfId="19915" xr:uid="{6363A587-791A-4B52-B96E-48004302629D}"/>
    <cellStyle name="Comma 7 2 2 2 2 2 4" xfId="12931" xr:uid="{828582CA-BF01-432D-A46B-0078DBF4B3C1}"/>
    <cellStyle name="Comma 7 2 2 2 2 2 4 2" xfId="22744" xr:uid="{7485B5BC-FAD2-44B3-88AD-21D147AE4B95}"/>
    <cellStyle name="Comma 7 2 2 2 2 2 5" xfId="26003" xr:uid="{E92A867A-338D-49D8-BB09-33146A6B30A4}"/>
    <cellStyle name="Comma 7 2 2 2 2 2 6" xfId="28059" xr:uid="{347FE356-869B-4826-A65D-FB5F305898AA}"/>
    <cellStyle name="Comma 7 2 2 2 2 2 7" xfId="15098" xr:uid="{CEFDE16B-A25F-45A4-9E4E-D05F5A2505FD}"/>
    <cellStyle name="Comma 7 2 2 2 2 3" xfId="1447" xr:uid="{00000000-0005-0000-0000-0000CF050000}"/>
    <cellStyle name="Comma 7 2 2 2 2 3 2" xfId="4211" xr:uid="{23AC4FB2-A2D5-4CBE-8729-B785AC2091A6}"/>
    <cellStyle name="Comma 7 2 2 2 2 3 2 2" xfId="28869" xr:uid="{9F496700-182A-42D9-8A61-8330E528D9BD}"/>
    <cellStyle name="Comma 7 2 2 2 2 3 2 3" xfId="28771" xr:uid="{BE7BFCED-EA58-43A7-9B66-0AE4E6D24789}"/>
    <cellStyle name="Comma 7 2 2 2 2 3 2 4" xfId="19584" xr:uid="{DD0B419C-BB06-457A-8F41-CDFAEFBA135B}"/>
    <cellStyle name="Comma 7 2 2 2 2 3 3" xfId="12694" xr:uid="{6902DBF5-B4B7-4835-826B-9F8C8CFC719A}"/>
    <cellStyle name="Comma 7 2 2 2 2 3 3 2" xfId="22413" xr:uid="{C1FFD72A-B693-4DB2-B06E-2308E6F0EF7A}"/>
    <cellStyle name="Comma 7 2 2 2 2 3 4" xfId="25836" xr:uid="{0F5F51E9-9E65-4223-8DD7-5B13FD938A05}"/>
    <cellStyle name="Comma 7 2 2 2 2 3 5" xfId="16845" xr:uid="{EFA7F3E2-01F8-4F2B-A34E-1839EDDE9556}"/>
    <cellStyle name="Comma 7 2 2 2 2 4" xfId="1448" xr:uid="{00000000-0005-0000-0000-0000D0050000}"/>
    <cellStyle name="Comma 7 2 2 2 2 4 2" xfId="27151" xr:uid="{B78E6DD4-B406-4E2A-9CCA-C53DAA342FE0}"/>
    <cellStyle name="Comma 7 2 2 2 2 4 3" xfId="27489" xr:uid="{A3F21DC1-66A0-41AB-B5AF-5D2480A16A15}"/>
    <cellStyle name="Comma 7 2 2 2 2 5" xfId="4849" xr:uid="{F81E3AAA-46D5-4275-9040-945413576277}"/>
    <cellStyle name="Comma 7 2 2 2 2 5 2" xfId="7315" xr:uid="{E9EEAA4B-6543-4EAC-A0C9-93F27531BCEE}"/>
    <cellStyle name="Comma 7 2 2 2 2 5 2 2" xfId="20816" xr:uid="{7EBBF882-17AC-4C26-9098-A6EDD6D34748}"/>
    <cellStyle name="Comma 7 2 2 2 2 5 2 3" xfId="11762" xr:uid="{D109B0E5-4C8E-4E5A-80CA-7E72922FEDE8}"/>
    <cellStyle name="Comma 7 2 2 2 2 5 3" xfId="13708" xr:uid="{05F2E875-6846-4CF5-9143-C0566556ACE1}"/>
    <cellStyle name="Comma 7 2 2 2 2 5 3 2" xfId="23645" xr:uid="{19CE93C4-16CE-4061-8438-7C9F32B51283}"/>
    <cellStyle name="Comma 7 2 2 2 2 5 4" xfId="29349" xr:uid="{6C38B9C0-BB6B-4A7C-8F44-5169C71A0460}"/>
    <cellStyle name="Comma 7 2 2 2 2 5 5" xfId="28138" xr:uid="{BEE9FBE5-FC0C-4858-9EBA-550148068A2D}"/>
    <cellStyle name="Comma 7 2 2 2 2 5 6" xfId="18023" xr:uid="{442F49B3-CDBC-47E8-AAEF-1AC4E4A98892}"/>
    <cellStyle name="Comma 7 2 2 2 2 6" xfId="5971" xr:uid="{DAE10FCD-5916-4A2A-A0B2-42D528F2CE58}"/>
    <cellStyle name="Comma 7 2 2 2 2 6 2" xfId="11473" xr:uid="{660A2345-3498-461E-B445-F4E1E04F6CA8}"/>
    <cellStyle name="Comma 7 2 2 2 2 7" xfId="8729" xr:uid="{9286300B-8BFB-4F8D-91DC-0A59665E1DCB}"/>
    <cellStyle name="Comma 7 2 2 2 2 8" xfId="14650" xr:uid="{5D85436D-ACFA-4166-BB4B-95B19B0E0185}"/>
    <cellStyle name="Comma 7 2 2 2 3" xfId="1449" xr:uid="{00000000-0005-0000-0000-0000D1050000}"/>
    <cellStyle name="Comma 7 2 2 2 3 2" xfId="1450" xr:uid="{00000000-0005-0000-0000-0000D2050000}"/>
    <cellStyle name="Comma 7 2 2 2 3 2 2" xfId="4304" xr:uid="{C40E2B2A-F9DF-4FBD-AD28-26B7A723CA33}"/>
    <cellStyle name="Comma 7 2 2 2 3 2 2 2" xfId="7318" xr:uid="{97ECC2EC-0401-4608-9C8B-FFC49AD0E7A1}"/>
    <cellStyle name="Comma 7 2 2 2 3 2 2 2 2" xfId="29415" xr:uid="{2B18C56F-0669-47B1-9536-F086641BABF1}"/>
    <cellStyle name="Comma 7 2 2 2 3 2 2 3" xfId="27377" xr:uid="{F4079E91-040E-4277-B6A0-3C735E7A8AB5}"/>
    <cellStyle name="Comma 7 2 2 2 3 2 2 4" xfId="19916" xr:uid="{60ED69EF-B177-4E9F-B2CA-67F7BF94DCFB}"/>
    <cellStyle name="Comma 7 2 2 2 3 2 3" xfId="12932" xr:uid="{42C6E239-9FF0-40BB-8F42-F60D1B5D63C7}"/>
    <cellStyle name="Comma 7 2 2 2 3 2 3 2" xfId="22745" xr:uid="{69E8AF8B-711B-4EEC-99F1-75D4D3913BE4}"/>
    <cellStyle name="Comma 7 2 2 2 3 2 4" xfId="26765" xr:uid="{81E7941D-8828-4C48-A26B-B390BDDFAFAF}"/>
    <cellStyle name="Comma 7 2 2 2 3 2 5" xfId="17133" xr:uid="{0E1F2BD6-001B-4118-9329-72ED9DED8D77}"/>
    <cellStyle name="Comma 7 2 2 2 3 3" xfId="1451" xr:uid="{00000000-0005-0000-0000-0000D3050000}"/>
    <cellStyle name="Comma 7 2 2 2 3 4" xfId="4994" xr:uid="{3BAFD9EC-995C-448E-ACF4-64D16498726D}"/>
    <cellStyle name="Comma 7 2 2 2 3 4 2" xfId="7317" xr:uid="{C9A153C3-999E-43DA-B262-4AB30C8AA1E7}"/>
    <cellStyle name="Comma 7 2 2 2 3 4 2 2" xfId="20961" xr:uid="{5D8E0FFA-8452-476D-B438-CD2AE997819A}"/>
    <cellStyle name="Comma 7 2 2 2 3 4 2 3" xfId="11797" xr:uid="{1F996886-889D-49C9-9B10-3FCA48EE697E}"/>
    <cellStyle name="Comma 7 2 2 2 3 4 3" xfId="13853" xr:uid="{BC68A181-96D6-4E59-BF96-158E729349D2}"/>
    <cellStyle name="Comma 7 2 2 2 3 4 3 2" xfId="23790" xr:uid="{74994D9A-12C6-436F-BA46-10B55A7B1C4F}"/>
    <cellStyle name="Comma 7 2 2 2 3 4 4" xfId="18168" xr:uid="{961C9E5A-D61E-4604-A422-629BB916F8C2}"/>
    <cellStyle name="Comma 7 2 2 2 3 5" xfId="6492" xr:uid="{8AEF72E6-DBB4-4559-B190-5931CEAD47F4}"/>
    <cellStyle name="Comma 7 2 2 2 3 5 2" xfId="11474" xr:uid="{1E299CA7-113F-4E5D-BF8A-4FE52F0D7B15}"/>
    <cellStyle name="Comma 7 2 2 2 3 6" xfId="9276" xr:uid="{F20EAAEA-2A07-4897-80F5-7D844B90D956}"/>
    <cellStyle name="Comma 7 2 2 2 3 7" xfId="15099" xr:uid="{1C791BDF-3741-4476-A4A7-F5E2A7EA627A}"/>
    <cellStyle name="Comma 7 2 2 2 4" xfId="1452" xr:uid="{00000000-0005-0000-0000-0000D4050000}"/>
    <cellStyle name="Comma 7 2 2 2 4 2" xfId="1453" xr:uid="{00000000-0005-0000-0000-0000D5050000}"/>
    <cellStyle name="Comma 7 2 2 2 4 2 2" xfId="4302" xr:uid="{EAB1AF5D-6C83-4C6D-9003-DCC60E0AC08D}"/>
    <cellStyle name="Comma 7 2 2 2 4 2 2 2" xfId="29414" xr:uid="{39A2FE3C-6FCB-458B-879D-08EA6C961ACA}"/>
    <cellStyle name="Comma 7 2 2 2 4 2 2 3" xfId="27042" xr:uid="{EB62B32D-BAC3-415E-A9C3-BACFC2DC6311}"/>
    <cellStyle name="Comma 7 2 2 2 4 2 2 4" xfId="19914" xr:uid="{74D65381-5658-4483-8F05-9D98EC5B1189}"/>
    <cellStyle name="Comma 7 2 2 2 4 2 3" xfId="12930" xr:uid="{51E205D7-757A-457F-A5D4-28DA255B1D2F}"/>
    <cellStyle name="Comma 7 2 2 2 4 2 3 2" xfId="22743" xr:uid="{71F309C3-6A78-4828-A95E-F6A298D5E6F3}"/>
    <cellStyle name="Comma 7 2 2 2 4 2 4" xfId="28382" xr:uid="{19C73F03-2075-4134-9F3F-EBCB37594AA6}"/>
    <cellStyle name="Comma 7 2 2 2 4 2 5" xfId="17131" xr:uid="{26609386-1061-45D9-81A6-264603C814D2}"/>
    <cellStyle name="Comma 7 2 2 2 4 3" xfId="1454" xr:uid="{00000000-0005-0000-0000-0000D6050000}"/>
    <cellStyle name="Comma 7 2 2 2 4 4" xfId="7319" xr:uid="{5C01DB9F-5FDB-406F-A3BD-85E80504F992}"/>
    <cellStyle name="Comma 7 2 2 2 4 5" xfId="26330" xr:uid="{DCC62BAC-EF9A-4C6F-AC16-CA82394B4679}"/>
    <cellStyle name="Comma 7 2 2 2 4 6" xfId="15097" xr:uid="{C4ABC6D6-23C3-4065-BBDD-42D215890302}"/>
    <cellStyle name="Comma 7 2 2 2 5" xfId="1455" xr:uid="{00000000-0005-0000-0000-0000D7050000}"/>
    <cellStyle name="Comma 7 2 2 2 5 2" xfId="4188" xr:uid="{4813EED8-DA44-4712-9ECB-8351083BB7DC}"/>
    <cellStyle name="Comma 7 2 2 2 5 2 2" xfId="7320" xr:uid="{55C4F72E-1A78-485D-908A-7F8DB6AB5488}"/>
    <cellStyle name="Comma 7 2 2 2 5 2 2 2" xfId="29215" xr:uid="{7EA575FB-1F8F-4B14-B685-53999E75948B}"/>
    <cellStyle name="Comma 7 2 2 2 5 2 3" xfId="27837" xr:uid="{8F64655E-AEBB-46CA-9139-6AA733E2C884}"/>
    <cellStyle name="Comma 7 2 2 2 5 2 4" xfId="16817" xr:uid="{7E182A4E-53FB-426E-BDF9-7C92BDAAB2AE}"/>
    <cellStyle name="Comma 7 2 2 2 5 3" xfId="11566" xr:uid="{98085E25-B678-4209-A39C-84439C6ABD13}"/>
    <cellStyle name="Comma 7 2 2 2 5 3 2" xfId="19554" xr:uid="{AA8BBB03-FA99-4524-ACCB-FE3EFC0D8529}"/>
    <cellStyle name="Comma 7 2 2 2 5 4" xfId="12666" xr:uid="{281E3B84-1D5E-4A9B-88A3-5B12F910D184}"/>
    <cellStyle name="Comma 7 2 2 2 5 4 2" xfId="22383" xr:uid="{14E18FB4-F34E-408A-8B5A-923CC8074790}"/>
    <cellStyle name="Comma 7 2 2 2 5 5" xfId="24903" xr:uid="{BCF7917E-338B-493A-AF20-8C04B6644918}"/>
    <cellStyle name="Comma 7 2 2 2 5 6" xfId="14609" xr:uid="{43DDAB7A-4C53-447F-99ED-C6CD761B863E}"/>
    <cellStyle name="Comma 7 2 2 2 6" xfId="1456" xr:uid="{00000000-0005-0000-0000-0000D8050000}"/>
    <cellStyle name="Comma 7 2 2 2 6 2" xfId="4122" xr:uid="{D79AAE28-AA6F-43CF-83F9-2579D1BD5083}"/>
    <cellStyle name="Comma 7 2 2 2 6 2 2" xfId="19215" xr:uid="{AA8071BE-E7FA-49DE-AC76-E63AB092F4FB}"/>
    <cellStyle name="Comma 7 2 2 2 6 3" xfId="12379" xr:uid="{4106669B-B68E-4CD7-8470-D9DCDD8B27C7}"/>
    <cellStyle name="Comma 7 2 2 2 6 3 2" xfId="22020" xr:uid="{776C8079-3442-48DD-88A4-DBB0DA1E9574}"/>
    <cellStyle name="Comma 7 2 2 2 6 4" xfId="25486" xr:uid="{AE519C08-AB55-49BC-BA8E-AF8C9277AC75}"/>
    <cellStyle name="Comma 7 2 2 2 6 5" xfId="28123" xr:uid="{6F4D968F-1C25-4302-A633-35DC427180B6}"/>
    <cellStyle name="Comma 7 2 2 2 6 6" xfId="16464" xr:uid="{7672A326-E04F-42AE-9088-ECAFD57C2E0B}"/>
    <cellStyle name="Comma 7 2 2 2 7" xfId="1444" xr:uid="{00000000-0005-0000-0000-0000CC050000}"/>
    <cellStyle name="Comma 7 2 2 2 7 2" xfId="4413" xr:uid="{7440F50A-83A0-4CE2-B29D-6DA3E2443B44}"/>
    <cellStyle name="Comma 7 2 2 2 7 2 2" xfId="20436" xr:uid="{3C1C2C60-FA2B-4CB9-AA71-2DEE3697FB82}"/>
    <cellStyle name="Comma 7 2 2 2 7 3" xfId="13414" xr:uid="{6D062EAC-7DD4-4523-BCD1-49545837E949}"/>
    <cellStyle name="Comma 7 2 2 2 7 3 2" xfId="23265" xr:uid="{772F3F35-C256-4F6A-BE96-C8D32C98200E}"/>
    <cellStyle name="Comma 7 2 2 2 7 4" xfId="27760" xr:uid="{4E434087-559E-4355-8BD3-858B666EF543}"/>
    <cellStyle name="Comma 7 2 2 2 7 5" xfId="28049" xr:uid="{6AD5730E-9BF9-46FA-B21B-AFECCED635D7}"/>
    <cellStyle name="Comma 7 2 2 2 7 6" xfId="17643" xr:uid="{4A3A7205-4C62-482F-A3E0-878ED2391344}"/>
    <cellStyle name="Comma 7 2 2 2 8" xfId="6989" xr:uid="{41FF814F-3509-4EF3-B0A9-5BA1DC02430E}"/>
    <cellStyle name="Comma 7 2 2 2 8 2" xfId="9787" xr:uid="{F14A981B-8DFC-41C7-A310-5C9BF190B04D}"/>
    <cellStyle name="Comma 7 2 2 2 9" xfId="6015" xr:uid="{A6E0144D-6403-4224-A3EC-2662C8869BD3}"/>
    <cellStyle name="Comma 7 2 2 2 9 2" xfId="18460" xr:uid="{862D39CC-7700-43A0-98DA-FB538A118DE5}"/>
    <cellStyle name="Comma 7 2 2 3" xfId="1457" xr:uid="{00000000-0005-0000-0000-0000D9050000}"/>
    <cellStyle name="Comma 7 2 2 3 10" xfId="14242" xr:uid="{8F3A9F4D-4113-4E2C-BA3D-6F9CE397FCB1}"/>
    <cellStyle name="Comma 7 2 2 3 2" xfId="1458" xr:uid="{00000000-0005-0000-0000-0000DA050000}"/>
    <cellStyle name="Comma 7 2 2 3 2 2" xfId="1459" xr:uid="{00000000-0005-0000-0000-0000DB050000}"/>
    <cellStyle name="Comma 7 2 2 3 2 2 2" xfId="4305" xr:uid="{CDC024BB-A975-4606-B3AF-F8D6D217489B}"/>
    <cellStyle name="Comma 7 2 2 3 2 2 2 2" xfId="29416" xr:uid="{DF3CED10-42CD-4481-BA9C-6EAC82FCC134}"/>
    <cellStyle name="Comma 7 2 2 3 2 2 2 3" xfId="27221" xr:uid="{C60D8078-24CE-43F1-A7B3-870F1F3D50ED}"/>
    <cellStyle name="Comma 7 2 2 3 2 2 2 4" xfId="19917" xr:uid="{E809B635-CA5F-4BF4-BB1F-A4F9C51B5BF5}"/>
    <cellStyle name="Comma 7 2 2 3 2 2 3" xfId="12933" xr:uid="{74F82FB4-139A-4734-8C06-21F906369476}"/>
    <cellStyle name="Comma 7 2 2 3 2 2 3 2" xfId="22746" xr:uid="{C9F49DDE-96A6-4782-BD04-A59CBCDCAA70}"/>
    <cellStyle name="Comma 7 2 2 3 2 2 4" xfId="26792" xr:uid="{0CDCC839-6D0D-44C4-8387-B340A654F868}"/>
    <cellStyle name="Comma 7 2 2 3 2 2 5" xfId="17134" xr:uid="{1279339B-34FF-45D7-A2F4-1C5AA9A228FD}"/>
    <cellStyle name="Comma 7 2 2 3 2 3" xfId="1460" xr:uid="{00000000-0005-0000-0000-0000DC050000}"/>
    <cellStyle name="Comma 7 2 2 3 2 4" xfId="7322" xr:uid="{9F0DB9E0-E0D0-40E8-87F9-65E988996EB0}"/>
    <cellStyle name="Comma 7 2 2 3 2 5" xfId="26266" xr:uid="{687077D4-0EFD-4ABC-B7BD-EC5511AFEA3A}"/>
    <cellStyle name="Comma 7 2 2 3 2 6" xfId="15100" xr:uid="{56F35CE2-8436-4F31-B6E5-9185040E598A}"/>
    <cellStyle name="Comma 7 2 2 3 3" xfId="1461" xr:uid="{00000000-0005-0000-0000-0000DD050000}"/>
    <cellStyle name="Comma 7 2 2 3 3 2" xfId="1462" xr:uid="{00000000-0005-0000-0000-0000DE050000}"/>
    <cellStyle name="Comma 7 2 2 3 3 2 2" xfId="4210" xr:uid="{466E59C8-22A8-4E40-86F9-11F363321663}"/>
    <cellStyle name="Comma 7 2 2 3 3 2 2 2" xfId="19583" xr:uid="{41B67759-0C2E-495E-A9A1-4640DA404B0D}"/>
    <cellStyle name="Comma 7 2 2 3 3 2 3" xfId="12693" xr:uid="{174C0C91-19BE-4891-AB88-D9AE92197FD5}"/>
    <cellStyle name="Comma 7 2 2 3 3 2 3 2" xfId="22412" xr:uid="{FF978301-ADF7-4C76-9707-2566D7E411B7}"/>
    <cellStyle name="Comma 7 2 2 3 3 2 4" xfId="16844" xr:uid="{93E680C8-024B-4218-989E-AF927F215E21}"/>
    <cellStyle name="Comma 7 2 2 3 3 3" xfId="1463" xr:uid="{00000000-0005-0000-0000-0000DF050000}"/>
    <cellStyle name="Comma 7 2 2 3 3 4" xfId="11475" xr:uid="{DF99DB6C-713F-46F4-8F30-C75426E3BAE5}"/>
    <cellStyle name="Comma 7 2 2 3 3 5" xfId="25014" xr:uid="{6B3C182E-12F5-4353-B135-0527644D87EC}"/>
    <cellStyle name="Comma 7 2 2 3 3 6" xfId="14649" xr:uid="{5D6B4F04-8D52-444C-ABA5-56B14952A53C}"/>
    <cellStyle name="Comma 7 2 2 3 4" xfId="1464" xr:uid="{00000000-0005-0000-0000-0000E0050000}"/>
    <cellStyle name="Comma 7 2 2 3 4 2" xfId="5221" xr:uid="{0E28DE7B-7230-4AF7-8FFF-EF09EAED467B}"/>
    <cellStyle name="Comma 7 2 2 3 4 2 2" xfId="11882" xr:uid="{55D9B2BD-CBC3-4454-97F3-E95A75730EB1}"/>
    <cellStyle name="Comma 7 2 2 3 4 2 2 2" xfId="21187" xr:uid="{828E5F7B-2CF6-4071-8350-6EB2B0BDD3D9}"/>
    <cellStyle name="Comma 7 2 2 3 4 2 3" xfId="13937" xr:uid="{B90FC09C-252C-4646-9208-00645F143F98}"/>
    <cellStyle name="Comma 7 2 2 3 4 2 3 2" xfId="24016" xr:uid="{FAD92201-5A51-4731-B419-203D2816BF87}"/>
    <cellStyle name="Comma 7 2 2 3 4 2 4" xfId="28578" xr:uid="{9EEDDB22-C5A2-44C4-A42E-AE0B4816D1E9}"/>
    <cellStyle name="Comma 7 2 2 3 4 2 5" xfId="28305" xr:uid="{E0F96143-FC71-4638-97AF-3E31AA871D37}"/>
    <cellStyle name="Comma 7 2 2 3 4 2 6" xfId="18394" xr:uid="{AEDCEE5D-0DAB-4BA9-A32F-23A2143A2FC1}"/>
    <cellStyle name="Comma 7 2 2 3 4 3" xfId="24734" xr:uid="{0615838C-9130-40CE-8E9D-47CD239DB74D}"/>
    <cellStyle name="Comma 7 2 2 3 5" xfId="4715" xr:uid="{D8357213-6A3D-4F2D-88AA-3F20553E1490}"/>
    <cellStyle name="Comma 7 2 2 3 5 2" xfId="7321" xr:uid="{2BB92C21-742B-456D-8AED-4F4FF447F43A}"/>
    <cellStyle name="Comma 7 2 2 3 5 2 2" xfId="29613" xr:uid="{EB818E51-5069-4AE2-8F81-8B0EDA3A1047}"/>
    <cellStyle name="Comma 7 2 2 3 5 2 3" xfId="28199" xr:uid="{10F84ECC-AF6D-44DA-9ECE-6F54BDC52B57}"/>
    <cellStyle name="Comma 7 2 2 3 5 2 4" xfId="20682" xr:uid="{216C41B9-0EAD-4C96-8642-1ED13BB7DC37}"/>
    <cellStyle name="Comma 7 2 2 3 5 2 5" xfId="11736" xr:uid="{755A31D2-4C8F-4F7C-B3DF-B0564EB5AF9F}"/>
    <cellStyle name="Comma 7 2 2 3 5 3" xfId="13609" xr:uid="{B13662F4-D7A8-4143-8BFB-400D7953EE97}"/>
    <cellStyle name="Comma 7 2 2 3 5 3 2" xfId="23511" xr:uid="{0ED3FEF0-875B-470E-8F3F-7B5EC3D23417}"/>
    <cellStyle name="Comma 7 2 2 3 5 4" xfId="27770" xr:uid="{6598D955-CC3D-478C-9D09-62065DCB4C42}"/>
    <cellStyle name="Comma 7 2 2 3 5 5" xfId="17889" xr:uid="{0016AC40-3CC3-4298-B929-C68F8D34830E}"/>
    <cellStyle name="Comma 7 2 2 3 6" xfId="4041" xr:uid="{03A08370-8A16-499E-888D-EE898E96E7FD}"/>
    <cellStyle name="Comma 7 2 2 3 6 2" xfId="27022" xr:uid="{67EE95EE-2A3D-4188-862E-B180A553EE0D}"/>
    <cellStyle name="Comma 7 2 2 3 6 3" xfId="29195" xr:uid="{797EFF8A-FE9F-4ABD-B0F3-C360AB805DC8}"/>
    <cellStyle name="Comma 7 2 2 3 6 4" xfId="15716" xr:uid="{1E4E4C96-8943-41BA-AB42-6CB1E1E74A83}"/>
    <cellStyle name="Comma 7 2 2 3 7" xfId="8728" xr:uid="{019D252E-208D-4C5C-B09C-EB67453F2D39}"/>
    <cellStyle name="Comma 7 2 2 3 7 2" xfId="27356" xr:uid="{111C66D3-2B24-4E61-856F-BE55B68236F2}"/>
    <cellStyle name="Comma 7 2 2 3 7 3" xfId="26999" xr:uid="{E7EEA7FC-4B60-46B8-BFD6-2B2B647DE1D4}"/>
    <cellStyle name="Comma 7 2 2 3 7 4" xfId="18461" xr:uid="{2B86AEA2-5C5A-48DF-A92C-6F6624993D39}"/>
    <cellStyle name="Comma 7 2 2 3 8" xfId="11920" xr:uid="{27FC2B6C-0BC1-48E2-B8EB-296BD88EB55F}"/>
    <cellStyle name="Comma 7 2 2 3 8 2" xfId="21254" xr:uid="{CBFEE47C-B574-4E25-8108-BD6925ADA819}"/>
    <cellStyle name="Comma 7 2 2 3 9" xfId="25423" xr:uid="{4161560A-D8AD-4767-88ED-1CAFA34CE705}"/>
    <cellStyle name="Comma 7 2 2 4" xfId="1465" xr:uid="{00000000-0005-0000-0000-0000E1050000}"/>
    <cellStyle name="Comma 7 2 2 4 2" xfId="1466" xr:uid="{00000000-0005-0000-0000-0000E2050000}"/>
    <cellStyle name="Comma 7 2 2 4 2 2" xfId="4306" xr:uid="{DAF59FD4-3E31-48F8-BFB9-5FCDACA49964}"/>
    <cellStyle name="Comma 7 2 2 4 2 2 2" xfId="7324" xr:uid="{A01A41A7-C7F1-4873-AF3A-F8847ED720BD}"/>
    <cellStyle name="Comma 7 2 2 4 2 2 2 2" xfId="29417" xr:uid="{DB92B435-70E2-48A6-94B3-97BCF5CECCE9}"/>
    <cellStyle name="Comma 7 2 2 4 2 2 3" xfId="27463" xr:uid="{15224C0B-0273-4598-AE2B-254B48A9DAFF}"/>
    <cellStyle name="Comma 7 2 2 4 2 2 4" xfId="19918" xr:uid="{449DE405-372F-4EE3-8975-AA21EFA4EB02}"/>
    <cellStyle name="Comma 7 2 2 4 2 3" xfId="12934" xr:uid="{682EE453-8E2B-4215-98DA-053BF290F7E3}"/>
    <cellStyle name="Comma 7 2 2 4 2 3 2" xfId="22747" xr:uid="{FAD5F227-FF85-4CC4-BD42-5EB3E3879DED}"/>
    <cellStyle name="Comma 7 2 2 4 2 4" xfId="26722" xr:uid="{C993E6A8-6F97-4F21-9FBE-BF9315D015AD}"/>
    <cellStyle name="Comma 7 2 2 4 2 5" xfId="17135" xr:uid="{8036D575-F7ED-4AE2-9566-11661969D7D7}"/>
    <cellStyle name="Comma 7 2 2 4 3" xfId="1467" xr:uid="{00000000-0005-0000-0000-0000E3050000}"/>
    <cellStyle name="Comma 7 2 2 4 4" xfId="4995" xr:uid="{B08D9D50-6421-4646-9BE0-6F35777FE8A4}"/>
    <cellStyle name="Comma 7 2 2 4 4 2" xfId="7323" xr:uid="{014C39DF-F370-40AE-870A-761DA9CA96D7}"/>
    <cellStyle name="Comma 7 2 2 4 4 2 2" xfId="20962" xr:uid="{67FB4C44-6BB3-4AEA-A09C-280A5E38DCF1}"/>
    <cellStyle name="Comma 7 2 2 4 4 2 3" xfId="11798" xr:uid="{D209132D-BD8A-4634-B607-8DA7F596B336}"/>
    <cellStyle name="Comma 7 2 2 4 4 3" xfId="13854" xr:uid="{B2B520C8-D18D-49F6-A1D0-6C8B71C67B0A}"/>
    <cellStyle name="Comma 7 2 2 4 4 3 2" xfId="23791" xr:uid="{E0B19AB0-3AD4-4049-9821-ED636C5AF3F0}"/>
    <cellStyle name="Comma 7 2 2 4 4 4" xfId="28406" xr:uid="{D0CB7C42-BC2F-45BE-8A0D-6E075E17BFF1}"/>
    <cellStyle name="Comma 7 2 2 4 4 5" xfId="27093" xr:uid="{A5D03A34-FAA4-499E-A61E-71DFC5020026}"/>
    <cellStyle name="Comma 7 2 2 4 4 6" xfId="18169" xr:uid="{CED18203-832B-4CE4-9B01-7D7A888E03DD}"/>
    <cellStyle name="Comma 7 2 2 4 5" xfId="6491" xr:uid="{8DFDB7CE-C686-4187-A1D4-14E9D0B22260}"/>
    <cellStyle name="Comma 7 2 2 4 5 2" xfId="11476" xr:uid="{ECEE5B77-0573-438F-9255-C5DB1A9A4D8E}"/>
    <cellStyle name="Comma 7 2 2 4 6" xfId="9275" xr:uid="{86C2B660-FA2C-4610-880C-730219FD30CC}"/>
    <cellStyle name="Comma 7 2 2 4 7" xfId="15101" xr:uid="{649B2E37-0388-49B1-A116-AA885037EDFB}"/>
    <cellStyle name="Comma 7 2 2 5" xfId="1468" xr:uid="{00000000-0005-0000-0000-0000E4050000}"/>
    <cellStyle name="Comma 7 2 2 5 2" xfId="1469" xr:uid="{00000000-0005-0000-0000-0000E5050000}"/>
    <cellStyle name="Comma 7 2 2 5 2 2" xfId="4243" xr:uid="{DA34F396-C56B-4118-9419-EA8DDA2BCC0F}"/>
    <cellStyle name="Comma 7 2 2 5 2 2 2" xfId="7326" xr:uid="{C726D01F-2C63-4470-B772-A5193F957332}"/>
    <cellStyle name="Comma 7 2 2 5 2 2 2 2" xfId="27632" xr:uid="{10B3CDCB-E358-4DBC-898C-30477C8A560E}"/>
    <cellStyle name="Comma 7 2 2 5 2 2 3" xfId="27061" xr:uid="{9E4129F9-C719-4DC4-8337-C95EBCE8D27C}"/>
    <cellStyle name="Comma 7 2 2 5 2 2 4" xfId="19773" xr:uid="{20EC0900-CF8D-40E7-B3EA-C1638BC995B2}"/>
    <cellStyle name="Comma 7 2 2 5 2 3" xfId="12867" xr:uid="{49506975-D88F-498E-9409-564611C4E153}"/>
    <cellStyle name="Comma 7 2 2 5 2 3 2" xfId="22602" xr:uid="{F5E7CD4F-4018-4E9E-9295-2528471AEB2A}"/>
    <cellStyle name="Comma 7 2 2 5 2 4" xfId="28695" xr:uid="{56331587-42C1-4FB1-B6F6-427821BE1336}"/>
    <cellStyle name="Comma 7 2 2 5 2 5" xfId="17018" xr:uid="{214FB31C-2FCA-453B-87A8-BB382589E87C}"/>
    <cellStyle name="Comma 7 2 2 5 3" xfId="1470" xr:uid="{00000000-0005-0000-0000-0000E6050000}"/>
    <cellStyle name="Comma 7 2 2 5 4" xfId="7325" xr:uid="{EDFB014C-CE4C-4532-A756-5140206D59D3}"/>
    <cellStyle name="Comma 7 2 2 5 5" xfId="6952" xr:uid="{CCAB9782-5B49-4FC2-9CD7-477E9D350F0C}"/>
    <cellStyle name="Comma 7 2 2 5 6" xfId="9748" xr:uid="{A9B07BFD-B50A-4A8C-9D8E-89A15A99E240}"/>
    <cellStyle name="Comma 7 2 2 6" xfId="1471" xr:uid="{00000000-0005-0000-0000-0000E7050000}"/>
    <cellStyle name="Comma 7 2 2 6 2" xfId="1472" xr:uid="{00000000-0005-0000-0000-0000E8050000}"/>
    <cellStyle name="Comma 7 2 2 6 2 2" xfId="4168" xr:uid="{5EF555BA-8FA0-402D-AA69-8101ECB68312}"/>
    <cellStyle name="Comma 7 2 2 6 2 2 2" xfId="19459" xr:uid="{CA3A7813-0B73-4E13-AAF5-5DFA663B257E}"/>
    <cellStyle name="Comma 7 2 2 6 2 3" xfId="12571" xr:uid="{B8F02610-C71A-48C0-812A-A8B9D2FA732B}"/>
    <cellStyle name="Comma 7 2 2 6 2 3 2" xfId="22288" xr:uid="{59B76086-AD17-4C15-8FC5-076AE0BBFE81}"/>
    <cellStyle name="Comma 7 2 2 6 2 4" xfId="28069" xr:uid="{8A43451A-EFBB-442F-9108-48DC69CABE4E}"/>
    <cellStyle name="Comma 7 2 2 6 2 5" xfId="27044" xr:uid="{6FA1D784-DE9D-49D3-8746-89DAF916D697}"/>
    <cellStyle name="Comma 7 2 2 6 2 6" xfId="16722" xr:uid="{732F4B83-0BC5-447D-B4B5-B3FBD07B2651}"/>
    <cellStyle name="Comma 7 2 2 6 3" xfId="1473" xr:uid="{00000000-0005-0000-0000-0000E9050000}"/>
    <cellStyle name="Comma 7 2 2 6 4" xfId="7327" xr:uid="{D1557735-7930-48B2-A2D7-867101845115}"/>
    <cellStyle name="Comma 7 2 2 6 5" xfId="25956" xr:uid="{6E53FBB3-D63D-4F6A-BFB6-62C348ABCF22}"/>
    <cellStyle name="Comma 7 2 2 6 6" xfId="14506" xr:uid="{ECD1F485-047A-472D-877C-A7D2082AC73C}"/>
    <cellStyle name="Comma 7 2 2 7" xfId="1474" xr:uid="{00000000-0005-0000-0000-0000EA050000}"/>
    <cellStyle name="Comma 7 2 2 7 2" xfId="4106" xr:uid="{B037F21D-7EC0-4060-9FF1-207292DBC704}"/>
    <cellStyle name="Comma 7 2 2 7 2 2" xfId="7328" xr:uid="{51239250-E5E5-4755-9152-C8D524BAE07D}"/>
    <cellStyle name="Comma 7 2 2 7 2 2 2" xfId="26911" xr:uid="{AF186664-427E-4247-A675-CEE8C291D15C}"/>
    <cellStyle name="Comma 7 2 2 7 2 3" xfId="29256" xr:uid="{6CB0D46B-4BD4-497F-8247-44C8A5C4F86D}"/>
    <cellStyle name="Comma 7 2 2 7 2 4" xfId="19179" xr:uid="{90EF3EE0-D91C-4FEB-BD15-F1B440423377}"/>
    <cellStyle name="Comma 7 2 2 7 3" xfId="12356" xr:uid="{61801EFD-D7D8-4501-8C75-61B9FE763F5E}"/>
    <cellStyle name="Comma 7 2 2 7 3 2" xfId="21984" xr:uid="{7093682E-D3A7-4D47-9775-AA3A5442B0AF}"/>
    <cellStyle name="Comma 7 2 2 7 4" xfId="26208" xr:uid="{DCFE9943-BFAD-44A9-8F51-C6F5202C8EE0}"/>
    <cellStyle name="Comma 7 2 2 7 5" xfId="16428" xr:uid="{ECD9C19D-CF82-4F8F-B5D6-E659EB0BFD89}"/>
    <cellStyle name="Comma 7 2 2 8" xfId="1443" xr:uid="{00000000-0005-0000-0000-0000CB050000}"/>
    <cellStyle name="Comma 7 2 2 8 2" xfId="4460" xr:uid="{E3905AB7-0C74-40A1-8058-BE4701EE1999}"/>
    <cellStyle name="Comma 7 2 2 8 2 2" xfId="20483" xr:uid="{253E9056-BD0E-4EDD-9121-319C1B330227}"/>
    <cellStyle name="Comma 7 2 2 8 3" xfId="13459" xr:uid="{29A91178-600B-4000-ADC6-817C79CAB464}"/>
    <cellStyle name="Comma 7 2 2 8 3 2" xfId="23312" xr:uid="{6191D339-3BFD-4CDB-B94B-15457F0FC0BB}"/>
    <cellStyle name="Comma 7 2 2 8 4" xfId="28971" xr:uid="{69682E52-C380-43F3-A785-5885961B61E2}"/>
    <cellStyle name="Comma 7 2 2 8 5" xfId="28748" xr:uid="{854B4D12-2ACC-4842-A35B-AF982108BD92}"/>
    <cellStyle name="Comma 7 2 2 8 6" xfId="17690" xr:uid="{D1DAE475-8CB1-46D9-9269-04FA11CA9A79}"/>
    <cellStyle name="Comma 7 2 2 9" xfId="6988" xr:uid="{C53D7351-D02F-4D58-AA5F-B837B4AF7F14}"/>
    <cellStyle name="Comma 7 2 2 9 2" xfId="9786" xr:uid="{53495CBB-BC5C-4B99-82BA-3904B5D9B969}"/>
    <cellStyle name="Comma 7 2 2 9 3" xfId="28921" xr:uid="{74C88DDA-6642-46DC-910A-F547827F88A5}"/>
    <cellStyle name="Comma 7 2 2 9 4" xfId="15715" xr:uid="{18CF87D5-771A-473F-BF6A-DC70677BC451}"/>
    <cellStyle name="Comma 7 2 3" xfId="359" xr:uid="{00000000-0005-0000-0000-000066010000}"/>
    <cellStyle name="Comma 7 2 3 10" xfId="8791" xr:uid="{58B0E5E4-791F-4CEB-BD61-9EECD49C53FA}"/>
    <cellStyle name="Comma 7 2 3 10 2" xfId="21255" xr:uid="{20EF22DF-EF22-4102-ADDA-8F9A06408ACB}"/>
    <cellStyle name="Comma 7 2 3 11" xfId="24540" xr:uid="{4A4F19DA-8543-4548-98BC-BA94F236C437}"/>
    <cellStyle name="Comma 7 2 3 12" xfId="14083" xr:uid="{E0602A29-6F0F-4721-B72C-3EA47427775C}"/>
    <cellStyle name="Comma 7 2 3 2" xfId="1476" xr:uid="{00000000-0005-0000-0000-0000EC050000}"/>
    <cellStyle name="Comma 7 2 3 2 2" xfId="1477" xr:uid="{00000000-0005-0000-0000-0000ED050000}"/>
    <cellStyle name="Comma 7 2 3 2 2 2" xfId="4308" xr:uid="{67DEB8F6-FBA8-4DBB-B8A0-CB68E3F02238}"/>
    <cellStyle name="Comma 7 2 3 2 2 2 2" xfId="7330" xr:uid="{21DA933A-9139-47C4-8D4A-35DAE74D5FB1}"/>
    <cellStyle name="Comma 7 2 3 2 2 2 2 2" xfId="27386" xr:uid="{3B89B041-571D-4283-9FB4-BDA31ECB217D}"/>
    <cellStyle name="Comma 7 2 3 2 2 2 2 3" xfId="26796" xr:uid="{B1BD2667-9901-4A44-AB1F-15516EDFB492}"/>
    <cellStyle name="Comma 7 2 3 2 2 2 3" xfId="29179" xr:uid="{80A6EEC1-2F5E-4DF7-BB5E-475C2543F3D5}"/>
    <cellStyle name="Comma 7 2 3 2 2 2 4" xfId="17137" xr:uid="{7C81945F-0199-4CAD-8D2B-9379E3A990A3}"/>
    <cellStyle name="Comma 7 2 3 2 2 3" xfId="11621" xr:uid="{147D4ED9-36A1-4BED-996D-75F57394FD6F}"/>
    <cellStyle name="Comma 7 2 3 2 2 3 2" xfId="19920" xr:uid="{5C1ED8F4-2182-42BC-A3A0-CFF0B0D52287}"/>
    <cellStyle name="Comma 7 2 3 2 2 4" xfId="12936" xr:uid="{D7597FA4-C7A3-4DDC-83FB-FE7FD2DC35CA}"/>
    <cellStyle name="Comma 7 2 3 2 2 4 2" xfId="22749" xr:uid="{2313656B-E986-4DA4-8A9D-D500C4A805C1}"/>
    <cellStyle name="Comma 7 2 3 2 2 5" xfId="24743" xr:uid="{5AF3DCB8-125D-4749-9807-1AD992473555}"/>
    <cellStyle name="Comma 7 2 3 2 2 6" xfId="29250" xr:uid="{A00AFE83-1AD3-4FFD-8AD3-D7F1794C0FBA}"/>
    <cellStyle name="Comma 7 2 3 2 2 7" xfId="15103" xr:uid="{16820785-BF64-4FF6-8BF2-F380C0EEA4ED}"/>
    <cellStyle name="Comma 7 2 3 2 3" xfId="1478" xr:uid="{00000000-0005-0000-0000-0000EE050000}"/>
    <cellStyle name="Comma 7 2 3 2 3 2" xfId="4212" xr:uid="{72235D8F-B3AB-4A74-9FEC-F568D0D6A15D}"/>
    <cellStyle name="Comma 7 2 3 2 3 2 2" xfId="27391" xr:uid="{EB59D2D7-B804-4AA1-BC1F-70C396A8B825}"/>
    <cellStyle name="Comma 7 2 3 2 3 2 3" xfId="28805" xr:uid="{D647BE67-60D3-4639-8277-66A19852236F}"/>
    <cellStyle name="Comma 7 2 3 2 3 2 4" xfId="19585" xr:uid="{EAC634C7-D240-4BBA-9AA8-02ACD2DCD9B6}"/>
    <cellStyle name="Comma 7 2 3 2 3 3" xfId="12695" xr:uid="{D4DE7441-C3BC-4C93-9AC6-3E1A062A701D}"/>
    <cellStyle name="Comma 7 2 3 2 3 3 2" xfId="22414" xr:uid="{774FC34B-CC41-4225-A853-8603A79666A5}"/>
    <cellStyle name="Comma 7 2 3 2 3 4" xfId="25895" xr:uid="{88672153-C090-4BDB-A4AF-D3FD64FB0328}"/>
    <cellStyle name="Comma 7 2 3 2 3 5" xfId="16846" xr:uid="{23C136DE-0224-4F81-BEB4-2E8FAEF66DEF}"/>
    <cellStyle name="Comma 7 2 3 2 4" xfId="1479" xr:uid="{00000000-0005-0000-0000-0000EF050000}"/>
    <cellStyle name="Comma 7 2 3 2 4 2" xfId="28285" xr:uid="{077E0B9D-757F-4797-9B50-73269BF9A9CB}"/>
    <cellStyle name="Comma 7 2 3 2 4 3" xfId="27521" xr:uid="{ACE9C6EA-CDB2-48F0-9CF9-C633F6828037}"/>
    <cellStyle name="Comma 7 2 3 2 5" xfId="4850" xr:uid="{27C97E00-800D-4487-ACD0-2C0F3AEDFB9E}"/>
    <cellStyle name="Comma 7 2 3 2 5 2" xfId="7329" xr:uid="{E72C850A-F0A4-494F-9EE8-835F91D772C4}"/>
    <cellStyle name="Comma 7 2 3 2 5 2 2" xfId="20817" xr:uid="{4A6B0A98-CF07-4BAC-9F3B-518DC80EBB78}"/>
    <cellStyle name="Comma 7 2 3 2 5 2 3" xfId="11763" xr:uid="{76319893-C684-4A80-9638-7A25B85D08A6}"/>
    <cellStyle name="Comma 7 2 3 2 5 3" xfId="13709" xr:uid="{5CC2A7F5-85A0-4DEE-A940-08DE941E48ED}"/>
    <cellStyle name="Comma 7 2 3 2 5 3 2" xfId="23646" xr:uid="{E21316D6-CAFE-4214-BEE8-09EE34C362AC}"/>
    <cellStyle name="Comma 7 2 3 2 5 4" xfId="28598" xr:uid="{F5E14816-E52F-4DCF-8B35-FC7FB4152894}"/>
    <cellStyle name="Comma 7 2 3 2 5 5" xfId="28358" xr:uid="{30C8DD47-1B8B-404E-A43F-94831154DEC7}"/>
    <cellStyle name="Comma 7 2 3 2 5 6" xfId="18024" xr:uid="{5E1F5AA7-A2DD-4B4B-9B8C-0F294DDD1AEC}"/>
    <cellStyle name="Comma 7 2 3 2 6" xfId="5972" xr:uid="{F44E811C-FE55-4519-A02E-24254119B271}"/>
    <cellStyle name="Comma 7 2 3 2 6 2" xfId="11477" xr:uid="{A9F997E7-B6C4-41E0-988F-FB9B5CEE9E8C}"/>
    <cellStyle name="Comma 7 2 3 2 7" xfId="8730" xr:uid="{EDCF113F-C460-41DF-901A-7B9B023C6FFC}"/>
    <cellStyle name="Comma 7 2 3 2 8" xfId="14651" xr:uid="{352B1AFD-C51F-4314-B306-20237F41B10B}"/>
    <cellStyle name="Comma 7 2 3 3" xfId="1480" xr:uid="{00000000-0005-0000-0000-0000F0050000}"/>
    <cellStyle name="Comma 7 2 3 3 2" xfId="1481" xr:uid="{00000000-0005-0000-0000-0000F1050000}"/>
    <cellStyle name="Comma 7 2 3 3 2 2" xfId="4309" xr:uid="{EEF495CD-0F0F-4C3E-83DF-02301C591E80}"/>
    <cellStyle name="Comma 7 2 3 3 2 2 2" xfId="7332" xr:uid="{0658CD21-9F68-4429-AA76-225DF0F271B6}"/>
    <cellStyle name="Comma 7 2 3 3 2 2 2 2" xfId="29419" xr:uid="{8AF29752-C1CB-4FE5-BAFA-CFE046B71EB1}"/>
    <cellStyle name="Comma 7 2 3 3 2 2 3" xfId="28900" xr:uid="{DC8490D9-9BBE-4D6D-A832-5CAD0A7431EF}"/>
    <cellStyle name="Comma 7 2 3 3 2 2 4" xfId="19921" xr:uid="{8B42312E-EC62-4022-A8CC-098976DE890F}"/>
    <cellStyle name="Comma 7 2 3 3 2 3" xfId="12937" xr:uid="{81C2BD11-0FDD-4591-8946-25CCE7F3BA5F}"/>
    <cellStyle name="Comma 7 2 3 3 2 3 2" xfId="22750" xr:uid="{03A3E1E4-239C-46C3-87D1-3CC0FA587225}"/>
    <cellStyle name="Comma 7 2 3 3 2 4" xfId="24712" xr:uid="{4FCF5A3D-D713-420E-B998-48DDE4AB6F7F}"/>
    <cellStyle name="Comma 7 2 3 3 2 5" xfId="17138" xr:uid="{A9C37988-ECAC-4D35-B20D-58A87A6068F1}"/>
    <cellStyle name="Comma 7 2 3 3 3" xfId="1482" xr:uid="{00000000-0005-0000-0000-0000F2050000}"/>
    <cellStyle name="Comma 7 2 3 3 4" xfId="4996" xr:uid="{9B65205F-F8EB-485B-AEE8-03989DB4F8E3}"/>
    <cellStyle name="Comma 7 2 3 3 4 2" xfId="7331" xr:uid="{57938B54-B860-409E-BE6F-BBAE7C2DCD85}"/>
    <cellStyle name="Comma 7 2 3 3 4 2 2" xfId="20963" xr:uid="{B5D7C21A-AFAD-4E62-A0DB-93EB74279FAC}"/>
    <cellStyle name="Comma 7 2 3 3 4 2 3" xfId="11799" xr:uid="{21B7CB37-3DFE-4D8E-BE69-7BBC43446B88}"/>
    <cellStyle name="Comma 7 2 3 3 4 3" xfId="13855" xr:uid="{4330F5C4-A8A7-4120-86B9-7843F1B44B42}"/>
    <cellStyle name="Comma 7 2 3 3 4 3 2" xfId="23792" xr:uid="{D929E69C-3EF1-4BA4-865A-FE4589FA3D38}"/>
    <cellStyle name="Comma 7 2 3 3 4 4" xfId="18170" xr:uid="{2F951641-5588-4DCF-9196-7D2251A2D56A}"/>
    <cellStyle name="Comma 7 2 3 3 5" xfId="6493" xr:uid="{4C768617-3B76-4C91-816C-5AA56796B1E3}"/>
    <cellStyle name="Comma 7 2 3 3 5 2" xfId="11478" xr:uid="{90245AEC-1CCC-4C36-9319-18C2E4C915CA}"/>
    <cellStyle name="Comma 7 2 3 3 6" xfId="9277" xr:uid="{37293B8B-D7E9-4281-83E6-BC788A7D8984}"/>
    <cellStyle name="Comma 7 2 3 3 7" xfId="15104" xr:uid="{4F85170E-F088-4C3E-87C1-491C711E864E}"/>
    <cellStyle name="Comma 7 2 3 4" xfId="1483" xr:uid="{00000000-0005-0000-0000-0000F3050000}"/>
    <cellStyle name="Comma 7 2 3 4 2" xfId="1484" xr:uid="{00000000-0005-0000-0000-0000F4050000}"/>
    <cellStyle name="Comma 7 2 3 4 2 2" xfId="4307" xr:uid="{57B9233F-0B05-4BA1-94A1-D7BDF02DA3F6}"/>
    <cellStyle name="Comma 7 2 3 4 2 2 2" xfId="29418" xr:uid="{74099C76-F3F0-411B-A66F-A62FF815EB7F}"/>
    <cellStyle name="Comma 7 2 3 4 2 2 3" xfId="27204" xr:uid="{23503012-CDAB-497B-9CDC-F255685815DC}"/>
    <cellStyle name="Comma 7 2 3 4 2 2 4" xfId="19919" xr:uid="{C653DF36-1638-454C-A635-8849AC1631D4}"/>
    <cellStyle name="Comma 7 2 3 4 2 3" xfId="12935" xr:uid="{A4220B3B-9F61-4619-82DC-4F4CCA6831D8}"/>
    <cellStyle name="Comma 7 2 3 4 2 3 2" xfId="22748" xr:uid="{3E3EDA67-55DE-4616-BD12-AF6712BA82DA}"/>
    <cellStyle name="Comma 7 2 3 4 2 4" xfId="26746" xr:uid="{1250F0AB-E35B-4E33-B369-F1DA9EB804D3}"/>
    <cellStyle name="Comma 7 2 3 4 2 5" xfId="17136" xr:uid="{95FBEE2C-16EE-4FB7-90F1-C659B7628A33}"/>
    <cellStyle name="Comma 7 2 3 4 3" xfId="1485" xr:uid="{00000000-0005-0000-0000-0000F5050000}"/>
    <cellStyle name="Comma 7 2 3 4 4" xfId="7333" xr:uid="{16680410-EDB1-46AF-834F-AA0CC8EF9ACD}"/>
    <cellStyle name="Comma 7 2 3 4 5" xfId="24626" xr:uid="{67258467-3F61-406C-AD7E-95BD1FE4E174}"/>
    <cellStyle name="Comma 7 2 3 4 6" xfId="15102" xr:uid="{F6D756D6-4CFD-4757-BF5C-E0C454FCE503}"/>
    <cellStyle name="Comma 7 2 3 5" xfId="1486" xr:uid="{00000000-0005-0000-0000-0000F6050000}"/>
    <cellStyle name="Comma 7 2 3 5 2" xfId="4177" xr:uid="{F47B744B-394C-4729-BD0F-0824CA00DC93}"/>
    <cellStyle name="Comma 7 2 3 5 2 2" xfId="7334" xr:uid="{921AC9CA-F9E5-41EA-9B00-97DA20E514B1}"/>
    <cellStyle name="Comma 7 2 3 5 2 2 2" xfId="27574" xr:uid="{EC22086A-EEAF-436B-99DB-6BE6E0C3457B}"/>
    <cellStyle name="Comma 7 2 3 5 2 3" xfId="26972" xr:uid="{C47FFD37-EF4B-44F5-92FF-165A491E41AE}"/>
    <cellStyle name="Comma 7 2 3 5 2 4" xfId="16765" xr:uid="{5D47DD0C-A6EB-4B39-BCE4-BDECA3B754FA}"/>
    <cellStyle name="Comma 7 2 3 5 3" xfId="11536" xr:uid="{27095B40-5512-42A2-AB43-796A3FF55913}"/>
    <cellStyle name="Comma 7 2 3 5 3 2" xfId="19502" xr:uid="{DDF53A4B-68DA-43B6-A1F4-C5340832570A}"/>
    <cellStyle name="Comma 7 2 3 5 4" xfId="12614" xr:uid="{15289EB5-5972-4298-AFE8-1B173E9CED9F}"/>
    <cellStyle name="Comma 7 2 3 5 4 2" xfId="22331" xr:uid="{B546C863-5488-417D-814F-3252DF8369F6}"/>
    <cellStyle name="Comma 7 2 3 5 5" xfId="26058" xr:uid="{83E4619B-FBBB-4EF5-95A5-95E8E20B224A}"/>
    <cellStyle name="Comma 7 2 3 5 6" xfId="14549" xr:uid="{65B9D655-9D2E-4871-A6C3-143A9F7E6375}"/>
    <cellStyle name="Comma 7 2 3 6" xfId="1487" xr:uid="{00000000-0005-0000-0000-0000F7050000}"/>
    <cellStyle name="Comma 7 2 3 6 2" xfId="4121" xr:uid="{E3975C33-8F70-4331-B3E3-4E7830A6C9B1}"/>
    <cellStyle name="Comma 7 2 3 6 2 2" xfId="19214" xr:uid="{BC3E01D0-F8AF-4D4F-9541-38704C336F23}"/>
    <cellStyle name="Comma 7 2 3 6 3" xfId="12378" xr:uid="{F6EFFB08-00E5-4314-8505-0542FC4D2F2F}"/>
    <cellStyle name="Comma 7 2 3 6 3 2" xfId="22019" xr:uid="{F38DA9B2-B048-485E-B1E6-5858D88595CD}"/>
    <cellStyle name="Comma 7 2 3 6 4" xfId="24160" xr:uid="{2E8EDEDD-8A47-49C1-9ADD-410B09DEB086}"/>
    <cellStyle name="Comma 7 2 3 6 5" xfId="26952" xr:uid="{57A4D159-3417-4A0B-8D55-2E646C32680B}"/>
    <cellStyle name="Comma 7 2 3 6 6" xfId="16463" xr:uid="{F78B574A-2BF7-4009-969B-5FD2BA1D56BD}"/>
    <cellStyle name="Comma 7 2 3 7" xfId="1475" xr:uid="{00000000-0005-0000-0000-0000EB050000}"/>
    <cellStyle name="Comma 7 2 3 7 2" xfId="4412" xr:uid="{A77B7D82-E24D-4646-BAE4-5A1EA12A3C99}"/>
    <cellStyle name="Comma 7 2 3 7 2 2" xfId="20435" xr:uid="{86FB754C-CE7D-49A5-997E-9FE808C2C696}"/>
    <cellStyle name="Comma 7 2 3 7 3" xfId="13413" xr:uid="{1CE93196-A0A3-4B17-A01C-2EDDF78C415C}"/>
    <cellStyle name="Comma 7 2 3 7 3 2" xfId="23264" xr:uid="{4A5244B9-C587-4BB8-8AA1-6F936CB8089E}"/>
    <cellStyle name="Comma 7 2 3 7 4" xfId="29065" xr:uid="{F3C89905-C8F8-49AB-B5B3-375B3F8D429E}"/>
    <cellStyle name="Comma 7 2 3 7 5" xfId="27952" xr:uid="{1DE433B1-75C9-4446-ADEC-79D2533C634B}"/>
    <cellStyle name="Comma 7 2 3 7 6" xfId="17642" xr:uid="{AAD113C2-566A-4B66-8698-D0A713BF9C14}"/>
    <cellStyle name="Comma 7 2 3 8" xfId="6990" xr:uid="{64C2D6BB-9D0E-430C-894A-D2642486D6BB}"/>
    <cellStyle name="Comma 7 2 3 8 2" xfId="9788" xr:uid="{0F598B66-15B9-4EE4-A026-2B0BDA26D863}"/>
    <cellStyle name="Comma 7 2 3 9" xfId="6016" xr:uid="{6BD52A91-0CD3-4328-A65D-2B11E02D99AD}"/>
    <cellStyle name="Comma 7 2 3 9 2" xfId="18462" xr:uid="{82AEA1ED-880B-44A7-9779-3B107A8B0A9E}"/>
    <cellStyle name="Comma 7 2 4" xfId="1488" xr:uid="{00000000-0005-0000-0000-0000F8050000}"/>
    <cellStyle name="Comma 7 2 4 10" xfId="14241" xr:uid="{49C0792D-D570-4BC9-9EB9-78330B996BD5}"/>
    <cellStyle name="Comma 7 2 4 2" xfId="1489" xr:uid="{00000000-0005-0000-0000-0000F9050000}"/>
    <cellStyle name="Comma 7 2 4 2 2" xfId="1490" xr:uid="{00000000-0005-0000-0000-0000FA050000}"/>
    <cellStyle name="Comma 7 2 4 2 2 2" xfId="4310" xr:uid="{0EB9A50D-ED46-408B-B762-23A667D1D37B}"/>
    <cellStyle name="Comma 7 2 4 2 2 2 2" xfId="29420" xr:uid="{12A699E1-91AC-44F5-BCEF-7C9FD5E1F2E8}"/>
    <cellStyle name="Comma 7 2 4 2 2 2 3" xfId="29237" xr:uid="{11FD60A6-90B6-4DD4-9D56-CE49108D7B34}"/>
    <cellStyle name="Comma 7 2 4 2 2 2 4" xfId="19922" xr:uid="{E7DB6E38-A01A-4EEC-8697-258BD0507758}"/>
    <cellStyle name="Comma 7 2 4 2 2 3" xfId="12938" xr:uid="{103F6238-F9F3-49D0-9CFF-8B47C3786A7C}"/>
    <cellStyle name="Comma 7 2 4 2 2 3 2" xfId="22751" xr:uid="{32E1DC92-1E67-44EE-992C-06F7B547ADE6}"/>
    <cellStyle name="Comma 7 2 4 2 2 4" xfId="25684" xr:uid="{E4390249-2057-4E75-A267-0163B709E45E}"/>
    <cellStyle name="Comma 7 2 4 2 2 5" xfId="17139" xr:uid="{E51E4F7C-CBD0-495E-87C9-573FBF46FFFD}"/>
    <cellStyle name="Comma 7 2 4 2 3" xfId="1491" xr:uid="{00000000-0005-0000-0000-0000FB050000}"/>
    <cellStyle name="Comma 7 2 4 2 4" xfId="7336" xr:uid="{BB4681E2-40A3-4423-B643-2A610F06B407}"/>
    <cellStyle name="Comma 7 2 4 2 5" xfId="25350" xr:uid="{B2E1F4BD-68AE-4DF2-B131-4038B7037041}"/>
    <cellStyle name="Comma 7 2 4 2 6" xfId="15105" xr:uid="{EA70B2ED-C2CE-4E1F-9FD0-037CFD12F8E9}"/>
    <cellStyle name="Comma 7 2 4 3" xfId="1492" xr:uid="{00000000-0005-0000-0000-0000FC050000}"/>
    <cellStyle name="Comma 7 2 4 3 2" xfId="1493" xr:uid="{00000000-0005-0000-0000-0000FD050000}"/>
    <cellStyle name="Comma 7 2 4 3 2 2" xfId="4209" xr:uid="{10C94031-7956-4BD0-89CC-9D8CB6612948}"/>
    <cellStyle name="Comma 7 2 4 3 2 2 2" xfId="19582" xr:uid="{E014A0CC-596F-4168-9F4F-A8554DE0642A}"/>
    <cellStyle name="Comma 7 2 4 3 2 3" xfId="12692" xr:uid="{89C1FF92-3A35-4F7D-8731-D170946B2CEF}"/>
    <cellStyle name="Comma 7 2 4 3 2 3 2" xfId="22411" xr:uid="{5F9441F2-80E2-4413-AC67-DB5F5F9EA09D}"/>
    <cellStyle name="Comma 7 2 4 3 2 4" xfId="16843" xr:uid="{7414F40A-85EC-4C7A-A863-42105D0DC6BD}"/>
    <cellStyle name="Comma 7 2 4 3 3" xfId="1494" xr:uid="{00000000-0005-0000-0000-0000FE050000}"/>
    <cellStyle name="Comma 7 2 4 3 4" xfId="11479" xr:uid="{41939846-84FF-4DBB-B99B-845A34EB77F5}"/>
    <cellStyle name="Comma 7 2 4 3 5" xfId="26268" xr:uid="{5EBA8870-4140-469C-B2CF-175982DADB60}"/>
    <cellStyle name="Comma 7 2 4 3 6" xfId="14648" xr:uid="{2879A008-947D-4DA8-AA5E-38BB19F47A87}"/>
    <cellStyle name="Comma 7 2 4 4" xfId="1495" xr:uid="{00000000-0005-0000-0000-0000FF050000}"/>
    <cellStyle name="Comma 7 2 4 4 2" xfId="5233" xr:uid="{75C02A32-9B87-4989-86F8-CA9AB8446CA2}"/>
    <cellStyle name="Comma 7 2 4 4 2 2" xfId="11891" xr:uid="{0C61F470-96E7-4EA6-9D70-CC3D7CF04853}"/>
    <cellStyle name="Comma 7 2 4 4 2 2 2" xfId="21196" xr:uid="{7238D4C9-931A-4857-AF28-D071E12BF181}"/>
    <cellStyle name="Comma 7 2 4 4 2 3" xfId="13946" xr:uid="{30507F84-9FCB-4862-B831-C5F226F924F0}"/>
    <cellStyle name="Comma 7 2 4 4 2 3 2" xfId="24025" xr:uid="{4CA446F7-901C-4C82-9DA6-372611760B23}"/>
    <cellStyle name="Comma 7 2 4 4 2 4" xfId="27439" xr:uid="{11A159DB-2F0E-4ACB-A13A-61CF9A6DB431}"/>
    <cellStyle name="Comma 7 2 4 4 2 5" xfId="28074" xr:uid="{0B87B90C-908F-473F-8C18-0DEE0728EBAE}"/>
    <cellStyle name="Comma 7 2 4 4 2 6" xfId="18403" xr:uid="{BBB979DB-C9D5-4DAF-BB72-E1978CEE6E7F}"/>
    <cellStyle name="Comma 7 2 4 4 3" xfId="25031" xr:uid="{CDC53ED7-5672-4270-97A1-8AE7294493FD}"/>
    <cellStyle name="Comma 7 2 4 5" xfId="4714" xr:uid="{F98C615E-06D2-4E45-BA77-F87D37127933}"/>
    <cellStyle name="Comma 7 2 4 5 2" xfId="7335" xr:uid="{0CA16773-72ED-4AF1-A50D-12EFAE9D632B}"/>
    <cellStyle name="Comma 7 2 4 5 2 2" xfId="29612" xr:uid="{1B2030C1-C45B-4D79-8887-425C915F389C}"/>
    <cellStyle name="Comma 7 2 4 5 2 3" xfId="28946" xr:uid="{D84C58F5-1F1B-4CAE-9DC6-61BF90058997}"/>
    <cellStyle name="Comma 7 2 4 5 2 4" xfId="20681" xr:uid="{9B45445A-3D46-4872-839C-64B898095838}"/>
    <cellStyle name="Comma 7 2 4 5 2 5" xfId="11735" xr:uid="{EBA884BA-677B-4DC0-BCF5-B4EABCBD5C8E}"/>
    <cellStyle name="Comma 7 2 4 5 3" xfId="13608" xr:uid="{8A3F64E6-F0D6-4180-9613-AEE8B03BDEEC}"/>
    <cellStyle name="Comma 7 2 4 5 3 2" xfId="23510" xr:uid="{351E8349-A8FB-4880-94CF-31769B0A229D}"/>
    <cellStyle name="Comma 7 2 4 5 4" xfId="25974" xr:uid="{12AF92C6-36FB-4BE2-83A0-2CCA325867D0}"/>
    <cellStyle name="Comma 7 2 4 5 5" xfId="17888" xr:uid="{8766D682-6AAA-4D62-BCFE-1DEBD395F4BA}"/>
    <cellStyle name="Comma 7 2 4 6" xfId="4042" xr:uid="{B444C7A9-2B38-4BD7-8189-FBC468FAB9DF}"/>
    <cellStyle name="Comma 7 2 4 6 2" xfId="27299" xr:uid="{3B49E266-E6D3-4510-BD98-617776958194}"/>
    <cellStyle name="Comma 7 2 4 6 3" xfId="28191" xr:uid="{C8FA065B-DC4E-4E43-9AF9-7FDB7AC4D8C7}"/>
    <cellStyle name="Comma 7 2 4 6 4" xfId="15717" xr:uid="{261DF70E-B327-4581-9EE4-7AFFC052753F}"/>
    <cellStyle name="Comma 7 2 4 7" xfId="8727" xr:uid="{014A0172-B256-4840-B607-C9FB0B10285A}"/>
    <cellStyle name="Comma 7 2 4 7 2" xfId="28582" xr:uid="{15E6345F-9B93-46F4-A2D3-1ADAC155EF50}"/>
    <cellStyle name="Comma 7 2 4 7 3" xfId="29228" xr:uid="{AF30991A-8C7F-462F-9A0E-BCA3F6D601D2}"/>
    <cellStyle name="Comma 7 2 4 7 4" xfId="18463" xr:uid="{D73F542A-D3A9-47FC-B743-197142CAC3CB}"/>
    <cellStyle name="Comma 7 2 4 8" xfId="11921" xr:uid="{C06C1E6B-A3DA-490E-9484-7360AFAFC91B}"/>
    <cellStyle name="Comma 7 2 4 8 2" xfId="21256" xr:uid="{3971ED3C-5CE2-4B45-93DF-680338ACA75E}"/>
    <cellStyle name="Comma 7 2 4 9" xfId="25715" xr:uid="{D308CAD8-964C-4446-84F2-6B2C33ACF4B4}"/>
    <cellStyle name="Comma 7 2 5" xfId="1496" xr:uid="{00000000-0005-0000-0000-000000060000}"/>
    <cellStyle name="Comma 7 2 5 10" xfId="15106" xr:uid="{52C1525E-86C0-4D24-920A-21F36A572DA4}"/>
    <cellStyle name="Comma 7 2 5 2" xfId="1497" xr:uid="{00000000-0005-0000-0000-000001060000}"/>
    <cellStyle name="Comma 7 2 5 2 2" xfId="5572" xr:uid="{6346495C-0580-47C0-8D94-E44EBD2AF227}"/>
    <cellStyle name="Comma 7 2 5 2 2 2" xfId="7338" xr:uid="{7FFC90BD-293C-4D9F-9A53-0FBC0E7B9CDB}"/>
    <cellStyle name="Comma 7 2 5 2 3" xfId="26699" xr:uid="{1F0760EA-0185-4A30-842C-EBF750297E57}"/>
    <cellStyle name="Comma 7 2 5 3" xfId="1498" xr:uid="{00000000-0005-0000-0000-000002060000}"/>
    <cellStyle name="Comma 7 2 5 4" xfId="1499" xr:uid="{00000000-0005-0000-0000-000003060000}"/>
    <cellStyle name="Comma 7 2 5 5" xfId="4997" xr:uid="{61B8BE97-DBC3-40D5-AD0E-A27D95A2BEB7}"/>
    <cellStyle name="Comma 7 2 5 5 2" xfId="7337" xr:uid="{E13EAC4B-6876-44F1-832C-F448882C102E}"/>
    <cellStyle name="Comma 7 2 5 5 2 2" xfId="20964" xr:uid="{9295943F-AAA8-4A48-9138-DD82C7A31C1C}"/>
    <cellStyle name="Comma 7 2 5 5 2 3" xfId="11800" xr:uid="{01D417ED-027B-49FF-B7F9-9C6E28895F14}"/>
    <cellStyle name="Comma 7 2 5 5 3" xfId="13856" xr:uid="{73A65A89-0A21-4557-BB44-A932FDE41FE4}"/>
    <cellStyle name="Comma 7 2 5 5 3 2" xfId="23793" xr:uid="{6EF6C7B9-1FB7-453E-9A68-4B45B1F5CF7E}"/>
    <cellStyle name="Comma 7 2 5 5 4" xfId="18171" xr:uid="{B247A289-7693-41DB-A929-BE69145FCA1A}"/>
    <cellStyle name="Comma 7 2 5 6" xfId="4043" xr:uid="{84727221-3D4E-4CC1-BCC4-D1062FEEB1A3}"/>
    <cellStyle name="Comma 7 2 5 6 2" xfId="15718" xr:uid="{53E071DB-F7F0-49FB-931F-E1FBA4590453}"/>
    <cellStyle name="Comma 7 2 5 7" xfId="9274" xr:uid="{70727755-D57A-42B2-B383-9E6459850ABF}"/>
    <cellStyle name="Comma 7 2 5 7 2" xfId="18464" xr:uid="{9C04A311-73FC-4B06-881D-4D42D51F4E55}"/>
    <cellStyle name="Comma 7 2 5 8" xfId="11922" xr:uid="{2C99DAD4-1D37-44BD-B5AE-14B9E5D00EF9}"/>
    <cellStyle name="Comma 7 2 5 8 2" xfId="21257" xr:uid="{87E7070D-4EDA-4CE1-ADEC-F7B23FF04E0B}"/>
    <cellStyle name="Comma 7 2 5 9" xfId="24876" xr:uid="{1657F1E3-DF41-4EAA-BFF7-59DE37F15E7F}"/>
    <cellStyle name="Comma 7 2 6" xfId="1500" xr:uid="{00000000-0005-0000-0000-000004060000}"/>
    <cellStyle name="Comma 7 2 6 2" xfId="1501" xr:uid="{00000000-0005-0000-0000-000005060000}"/>
    <cellStyle name="Comma 7 2 6 2 2" xfId="4242" xr:uid="{13346121-787E-4AFA-A51E-06DD0795B4EF}"/>
    <cellStyle name="Comma 7 2 6 2 2 2" xfId="7340" xr:uid="{3CB4732C-0DEE-40CE-9427-5B1DBDBAB494}"/>
    <cellStyle name="Comma 7 2 6 2 2 2 2" xfId="27775" xr:uid="{90C60541-5D7E-41DC-A73E-5147F8FA92F6}"/>
    <cellStyle name="Comma 7 2 6 2 2 3" xfId="27605" xr:uid="{761C211F-AC5F-4AD2-AB12-32AE122F0C27}"/>
    <cellStyle name="Comma 7 2 6 2 2 4" xfId="19772" xr:uid="{EC583CB7-AACD-41C4-A268-1E6F9E921E2B}"/>
    <cellStyle name="Comma 7 2 6 2 3" xfId="12866" xr:uid="{4B133772-44F1-4D66-BA53-E6238BE6EEDF}"/>
    <cellStyle name="Comma 7 2 6 2 3 2" xfId="22601" xr:uid="{238D46D6-C52A-4A9D-9DCA-DA2D5842AF27}"/>
    <cellStyle name="Comma 7 2 6 2 4" xfId="25078" xr:uid="{F58C3821-0D7A-44BF-A7CB-B4331CB84BC9}"/>
    <cellStyle name="Comma 7 2 6 2 5" xfId="17017" xr:uid="{D66AA687-3088-4A94-AEA8-8786EF94944F}"/>
    <cellStyle name="Comma 7 2 6 3" xfId="1502" xr:uid="{00000000-0005-0000-0000-000006060000}"/>
    <cellStyle name="Comma 7 2 6 4" xfId="7339" xr:uid="{EDFF59A9-51EF-45F2-A476-40674EA19264}"/>
    <cellStyle name="Comma 7 2 6 5" xfId="6827" xr:uid="{BF9A554C-8BF2-4C1B-8656-910555B7A136}"/>
    <cellStyle name="Comma 7 2 6 6" xfId="9623" xr:uid="{94269938-43EC-4FC3-9F70-624E3A04ADFF}"/>
    <cellStyle name="Comma 7 2 7" xfId="1503" xr:uid="{00000000-0005-0000-0000-000007060000}"/>
    <cellStyle name="Comma 7 2 7 2" xfId="1504" xr:uid="{00000000-0005-0000-0000-000008060000}"/>
    <cellStyle name="Comma 7 2 7 2 2" xfId="4156" xr:uid="{364BCABA-BC0C-4CF4-834D-E1B1555A1C26}"/>
    <cellStyle name="Comma 7 2 7 2 2 2" xfId="19399" xr:uid="{45A1870C-D899-49BA-B5DB-FCACDDDAA984}"/>
    <cellStyle name="Comma 7 2 7 2 3" xfId="12511" xr:uid="{3A5D0265-5A6D-4999-99B9-1A383337D1B3}"/>
    <cellStyle name="Comma 7 2 7 2 3 2" xfId="22228" xr:uid="{8A7418C6-382F-424B-80DB-63A6095077C9}"/>
    <cellStyle name="Comma 7 2 7 2 4" xfId="27069" xr:uid="{E6B594F4-53D6-4ECB-9185-666A045C29DC}"/>
    <cellStyle name="Comma 7 2 7 2 5" xfId="28219" xr:uid="{49193DC1-A0EF-4B40-B47E-C2467295A782}"/>
    <cellStyle name="Comma 7 2 7 2 6" xfId="16662" xr:uid="{563D9652-D197-4088-AA77-EB72383684F1}"/>
    <cellStyle name="Comma 7 2 7 3" xfId="1505" xr:uid="{00000000-0005-0000-0000-000009060000}"/>
    <cellStyle name="Comma 7 2 7 4" xfId="7341" xr:uid="{258590BA-39E6-4D11-BB5A-F63541F54EF2}"/>
    <cellStyle name="Comma 7 2 7 5" xfId="26654" xr:uid="{E682B499-87D4-424A-9837-2D8E5F0AF8D6}"/>
    <cellStyle name="Comma 7 2 7 6" xfId="14446" xr:uid="{4FF1B9E1-B6B0-41CE-B32C-F8F68623A878}"/>
    <cellStyle name="Comma 7 2 8" xfId="1506" xr:uid="{00000000-0005-0000-0000-00000A060000}"/>
    <cellStyle name="Comma 7 2 8 2" xfId="1507" xr:uid="{00000000-0005-0000-0000-00000B060000}"/>
    <cellStyle name="Comma 7 2 8 2 2" xfId="4094" xr:uid="{05A6938C-9B23-498A-B844-903FB1F680C1}"/>
    <cellStyle name="Comma 7 2 8 2 2 2" xfId="19119" xr:uid="{95FBE053-7CFB-4B1D-8E5A-8E9C80D43A28}"/>
    <cellStyle name="Comma 7 2 8 2 3" xfId="12335" xr:uid="{CEF1D91D-7936-48CE-A822-413FE7BD6040}"/>
    <cellStyle name="Comma 7 2 8 2 3 2" xfId="21924" xr:uid="{AA502C06-2C2F-43DD-8E1F-765040F43BC9}"/>
    <cellStyle name="Comma 7 2 8 2 4" xfId="28160" xr:uid="{8808CDDD-59A9-49F1-8517-6135DFC69F0B}"/>
    <cellStyle name="Comma 7 2 8 2 5" xfId="28938" xr:uid="{A0CE1B81-FD4B-430E-91EC-82300E627C79}"/>
    <cellStyle name="Comma 7 2 8 2 6" xfId="16368" xr:uid="{209AF545-2251-451B-BA71-DFC5E7769918}"/>
    <cellStyle name="Comma 7 2 8 3" xfId="1508" xr:uid="{00000000-0005-0000-0000-00000C060000}"/>
    <cellStyle name="Comma 7 2 8 4" xfId="7342" xr:uid="{CFB33977-2533-4B5A-9E73-C2FA9DCEB424}"/>
    <cellStyle name="Comma 7 2 9" xfId="1442" xr:uid="{00000000-0005-0000-0000-0000CA050000}"/>
    <cellStyle name="Comma 7 2 9 2" xfId="4459" xr:uid="{1422E053-8DFE-4FED-8C5F-F61656E7E012}"/>
    <cellStyle name="Comma 7 2 9 2 2" xfId="20482" xr:uid="{D1B88692-B405-457B-9337-BAFB5EA54F57}"/>
    <cellStyle name="Comma 7 2 9 3" xfId="13458" xr:uid="{3C488AE9-8B61-49B9-A3D6-DAEB32E373AF}"/>
    <cellStyle name="Comma 7 2 9 3 2" xfId="23311" xr:uid="{99084698-6E76-4A70-BC9A-369CB2F6FED8}"/>
    <cellStyle name="Comma 7 2 9 4" xfId="27441" xr:uid="{26754582-12E3-43E0-AF7D-DF4068D32397}"/>
    <cellStyle name="Comma 7 2 9 5" xfId="27313" xr:uid="{8F6A4B05-E5D6-4EC1-B927-4B9D727DDA17}"/>
    <cellStyle name="Comma 7 2 9 6" xfId="17689" xr:uid="{CE3788DA-346B-436C-8F55-CB36C7504FCD}"/>
    <cellStyle name="Comma 7 20" xfId="13965" xr:uid="{33671A71-3682-4B57-B0A4-0036831A4628}"/>
    <cellStyle name="Comma 7 21" xfId="30141" xr:uid="{8C0BF26F-9F00-4201-86C5-D41894341EC5}"/>
    <cellStyle name="Comma 7 3" xfId="360" xr:uid="{00000000-0005-0000-0000-000067010000}"/>
    <cellStyle name="Comma 7 3 10" xfId="6991" xr:uid="{B0553C33-375D-402A-8440-EE312240248A}"/>
    <cellStyle name="Comma 7 3 10 2" xfId="9789" xr:uid="{123C4D4C-8B33-42FA-8BE8-B10A362A6050}"/>
    <cellStyle name="Comma 7 3 11" xfId="6017" xr:uid="{507B2716-2CEB-4A95-AC27-1992B61575F1}"/>
    <cellStyle name="Comma 7 3 11 2" xfId="18465" xr:uid="{5E5AA476-BA95-4ADB-9FF9-78F9B7755E11}"/>
    <cellStyle name="Comma 7 3 12" xfId="8792" xr:uid="{8D2015DD-E07F-4F52-9140-D87C3AEDF3E4}"/>
    <cellStyle name="Comma 7 3 12 2" xfId="21258" xr:uid="{708B0469-B607-4BC8-A065-7370F90DDAD6}"/>
    <cellStyle name="Comma 7 3 13" xfId="24243" xr:uid="{8A49CAC3-7FF9-43FB-95C3-C686A0FBB885}"/>
    <cellStyle name="Comma 7 3 14" xfId="14025" xr:uid="{E8A3EDFA-A8F1-4A9B-8C2F-5A665333E1C1}"/>
    <cellStyle name="Comma 7 3 2" xfId="361" xr:uid="{00000000-0005-0000-0000-000068010000}"/>
    <cellStyle name="Comma 7 3 2 10" xfId="8793" xr:uid="{6B98FF2F-612C-484E-8063-80DDEBC918E3}"/>
    <cellStyle name="Comma 7 3 2 10 2" xfId="21259" xr:uid="{9CE218CE-FB37-45FE-857E-5A0C169D41A2}"/>
    <cellStyle name="Comma 7 3 2 11" xfId="24792" xr:uid="{15CA6B18-BFF9-4D07-9F6C-C5EF68B702A8}"/>
    <cellStyle name="Comma 7 3 2 12" xfId="14085" xr:uid="{AA6D6486-BA75-442E-81DA-309811C4526B}"/>
    <cellStyle name="Comma 7 3 2 2" xfId="1511" xr:uid="{00000000-0005-0000-0000-00000F060000}"/>
    <cellStyle name="Comma 7 3 2 2 10" xfId="14653" xr:uid="{BA000200-03C4-472A-A025-EF5919ABF677}"/>
    <cellStyle name="Comma 7 3 2 2 2" xfId="1512" xr:uid="{00000000-0005-0000-0000-000010060000}"/>
    <cellStyle name="Comma 7 3 2 2 2 2" xfId="1513" xr:uid="{00000000-0005-0000-0000-000011060000}"/>
    <cellStyle name="Comma 7 3 2 2 2 2 2" xfId="4312" xr:uid="{225B1E47-899B-4019-9085-9D61FEF4E861}"/>
    <cellStyle name="Comma 7 3 2 2 2 2 2 2" xfId="29422" xr:uid="{22EADB95-87F0-4CD2-A765-B6B62B44FA90}"/>
    <cellStyle name="Comma 7 3 2 2 2 2 2 3" xfId="28716" xr:uid="{048F260A-A1F7-4D2D-B94D-A2A363501CAE}"/>
    <cellStyle name="Comma 7 3 2 2 2 2 2 4" xfId="19924" xr:uid="{225437CE-3A33-4F42-9B4F-EFB853F63551}"/>
    <cellStyle name="Comma 7 3 2 2 2 2 3" xfId="12940" xr:uid="{9D019EC8-9DF5-4684-8E28-51EB9D4C8C25}"/>
    <cellStyle name="Comma 7 3 2 2 2 2 3 2" xfId="22753" xr:uid="{DBEEEF97-21C0-4175-8336-DD1FECE78CD0}"/>
    <cellStyle name="Comma 7 3 2 2 2 2 4" xfId="26772" xr:uid="{95AE2902-4D6E-4A9C-8936-BC46FE1E4932}"/>
    <cellStyle name="Comma 7 3 2 2 2 2 5" xfId="17141" xr:uid="{4C7035C2-076D-40BC-A7EE-FA8F1E5A8EF8}"/>
    <cellStyle name="Comma 7 3 2 2 2 3" xfId="1514" xr:uid="{00000000-0005-0000-0000-000012060000}"/>
    <cellStyle name="Comma 7 3 2 2 2 4" xfId="7344" xr:uid="{314F7A26-1C2F-4260-8054-7311120051C4}"/>
    <cellStyle name="Comma 7 3 2 2 2 5" xfId="25781" xr:uid="{8DF63CD3-C74D-40CC-91C3-16EC76E101EC}"/>
    <cellStyle name="Comma 7 3 2 2 2 6" xfId="15108" xr:uid="{C555A5FD-77F5-4844-AEEC-6FBEE8AAD5D3}"/>
    <cellStyle name="Comma 7 3 2 2 3" xfId="1515" xr:uid="{00000000-0005-0000-0000-000013060000}"/>
    <cellStyle name="Comma 7 3 2 2 3 2" xfId="5213" xr:uid="{7050D58F-72FA-4300-83CC-1F079A988B64}"/>
    <cellStyle name="Comma 7 3 2 2 3 2 2" xfId="11874" xr:uid="{B90A283C-0781-41F0-A25B-C2538B6A0871}"/>
    <cellStyle name="Comma 7 3 2 2 3 2 2 2" xfId="21179" xr:uid="{B31A4890-CABE-418D-8D19-F9010763BB26}"/>
    <cellStyle name="Comma 7 3 2 2 3 2 3" xfId="13929" xr:uid="{161E0EE6-373B-44F1-BBD3-37BCDD7A4B60}"/>
    <cellStyle name="Comma 7 3 2 2 3 2 3 2" xfId="24008" xr:uid="{22A8F699-2BA6-43F3-AE8B-F0169F432134}"/>
    <cellStyle name="Comma 7 3 2 2 3 2 4" xfId="27674" xr:uid="{68EF2FF9-210A-4C75-B69A-F81DC32A9F16}"/>
    <cellStyle name="Comma 7 3 2 2 3 2 5" xfId="28803" xr:uid="{17B5B44F-83E0-44E8-ADFE-C5D36D3360F8}"/>
    <cellStyle name="Comma 7 3 2 2 3 2 6" xfId="18386" xr:uid="{F9B7FA3E-CF1B-4C11-9CFA-8F1B5BCE297D}"/>
    <cellStyle name="Comma 7 3 2 2 3 3" xfId="26626" xr:uid="{84AFC9F7-C683-4B0F-BCEC-FAF8ABB4269F}"/>
    <cellStyle name="Comma 7 3 2 2 4" xfId="1516" xr:uid="{00000000-0005-0000-0000-000014060000}"/>
    <cellStyle name="Comma 7 3 2 2 4 2" xfId="27810" xr:uid="{82299DE9-BC35-4A80-9653-DE4E52F762A1}"/>
    <cellStyle name="Comma 7 3 2 2 4 3" xfId="27294" xr:uid="{67806F44-D13D-422E-B0CE-72ACEC3071F6}"/>
    <cellStyle name="Comma 7 3 2 2 5" xfId="4852" xr:uid="{59932AD1-0017-4EA2-A6F1-D8D1F1486E3A}"/>
    <cellStyle name="Comma 7 3 2 2 5 2" xfId="7343" xr:uid="{9112D338-2A7B-473C-8FB6-3F00E83B131F}"/>
    <cellStyle name="Comma 7 3 2 2 5 2 2" xfId="20819" xr:uid="{AA046A17-A5D5-45A3-B502-93B0FC339D43}"/>
    <cellStyle name="Comma 7 3 2 2 5 2 3" xfId="11765" xr:uid="{59C4A11F-C5BD-4CDC-A616-7B42D1B7528B}"/>
    <cellStyle name="Comma 7 3 2 2 5 3" xfId="13711" xr:uid="{E5DE594B-703D-44F3-AEDE-D386B33D8368}"/>
    <cellStyle name="Comma 7 3 2 2 5 3 2" xfId="23648" xr:uid="{2B0F4E41-1933-4A01-8C15-F29CC9A0C12B}"/>
    <cellStyle name="Comma 7 3 2 2 5 4" xfId="27587" xr:uid="{4EEF6FC4-8DD3-421B-A622-739CFDBA3573}"/>
    <cellStyle name="Comma 7 3 2 2 5 5" xfId="27469" xr:uid="{0119EE32-284A-42DD-A349-9EA3D58ABADB}"/>
    <cellStyle name="Comma 7 3 2 2 5 6" xfId="18026" xr:uid="{626FB156-AC03-4BE4-8233-96AF1F4C600F}"/>
    <cellStyle name="Comma 7 3 2 2 6" xfId="4044" xr:uid="{F2CDECCF-9802-4166-B91D-490435C567FA}"/>
    <cellStyle name="Comma 7 3 2 2 6 2" xfId="27137" xr:uid="{82584BEB-18CB-4295-B746-97A9F75B32B9}"/>
    <cellStyle name="Comma 7 3 2 2 6 3" xfId="27119" xr:uid="{48BEA696-70BC-4919-B2A8-99E240F7EC3A}"/>
    <cellStyle name="Comma 7 3 2 2 6 4" xfId="15719" xr:uid="{C43EF7BE-5DF2-42F8-A9DC-59C27797A79E}"/>
    <cellStyle name="Comma 7 3 2 2 7" xfId="8732" xr:uid="{B7755281-9688-4843-8F6C-1C6E0C07A8E4}"/>
    <cellStyle name="Comma 7 3 2 2 7 2" xfId="18467" xr:uid="{7D5FEA44-ABE4-4479-B653-D060F30796A1}"/>
    <cellStyle name="Comma 7 3 2 2 8" xfId="11923" xr:uid="{064B622C-91A3-4ADA-9A24-7103EA2EA29C}"/>
    <cellStyle name="Comma 7 3 2 2 8 2" xfId="21260" xr:uid="{B023B870-CB96-400F-B01C-E55EBF9852CE}"/>
    <cellStyle name="Comma 7 3 2 2 9" xfId="26136" xr:uid="{39854EFB-2DB2-41D8-9299-72AAC494C129}"/>
    <cellStyle name="Comma 7 3 2 3" xfId="1517" xr:uid="{00000000-0005-0000-0000-000015060000}"/>
    <cellStyle name="Comma 7 3 2 3 2" xfId="1518" xr:uid="{00000000-0005-0000-0000-000016060000}"/>
    <cellStyle name="Comma 7 3 2 3 2 2" xfId="4313" xr:uid="{AD6F12AD-77A9-40E5-9D05-8BD4DCAF6755}"/>
    <cellStyle name="Comma 7 3 2 3 2 2 2" xfId="7346" xr:uid="{9D8E60E6-23BF-440C-B172-24CC7A100EAA}"/>
    <cellStyle name="Comma 7 3 2 3 2 2 2 2" xfId="29423" xr:uid="{0F996B79-35D0-4F6B-BB99-8D5D80C81140}"/>
    <cellStyle name="Comma 7 3 2 3 2 2 3" xfId="27373" xr:uid="{FE9C572B-3B83-4BDC-8D66-DB24CA6C82EB}"/>
    <cellStyle name="Comma 7 3 2 3 2 2 4" xfId="19925" xr:uid="{E42FF35D-D077-48EB-9A03-52AC08A7FAE3}"/>
    <cellStyle name="Comma 7 3 2 3 2 3" xfId="12941" xr:uid="{C20FE292-6BB0-49A1-9BFD-20DA9A040A8B}"/>
    <cellStyle name="Comma 7 3 2 3 2 3 2" xfId="22754" xr:uid="{5CB04EEA-9D71-4E79-92F0-D78D1C147DF6}"/>
    <cellStyle name="Comma 7 3 2 3 2 4" xfId="25429" xr:uid="{38D5DFC1-789C-464A-8183-2708FF7FAF2C}"/>
    <cellStyle name="Comma 7 3 2 3 2 5" xfId="17142" xr:uid="{C151F6DD-2E44-4BE0-9813-878199202E44}"/>
    <cellStyle name="Comma 7 3 2 3 3" xfId="1519" xr:uid="{00000000-0005-0000-0000-000017060000}"/>
    <cellStyle name="Comma 7 3 2 3 4" xfId="4998" xr:uid="{B2275CDB-DD65-4281-87A4-0B5B420B686F}"/>
    <cellStyle name="Comma 7 3 2 3 4 2" xfId="7345" xr:uid="{88036A3D-097A-412A-8250-8E43419F0ED0}"/>
    <cellStyle name="Comma 7 3 2 3 4 2 2" xfId="20965" xr:uid="{1C061986-8362-4040-A5BA-96F685F09483}"/>
    <cellStyle name="Comma 7 3 2 3 4 2 3" xfId="11801" xr:uid="{E30C240D-0A84-44F3-80A8-1AB0690482A9}"/>
    <cellStyle name="Comma 7 3 2 3 4 3" xfId="13857" xr:uid="{63905EF4-3263-461A-B403-7413F0E2888D}"/>
    <cellStyle name="Comma 7 3 2 3 4 3 2" xfId="23794" xr:uid="{B4285D3A-0D75-417C-8AA6-C43D0862ECF7}"/>
    <cellStyle name="Comma 7 3 2 3 4 4" xfId="18172" xr:uid="{77D7E1F2-3692-4429-A5CE-AAE73433F666}"/>
    <cellStyle name="Comma 7 3 2 3 5" xfId="6495" xr:uid="{7AFF39D8-2D22-4116-A673-3C7C5693F9DD}"/>
    <cellStyle name="Comma 7 3 2 3 5 2" xfId="11480" xr:uid="{0AC7E992-AF61-4BB5-B44C-8E8372F6E6F0}"/>
    <cellStyle name="Comma 7 3 2 3 6" xfId="9279" xr:uid="{18B3A5BE-1450-4AF5-8AF6-7D32E7C034EC}"/>
    <cellStyle name="Comma 7 3 2 3 7" xfId="15109" xr:uid="{E76FA6A4-C767-4B51-8AA2-73ABD83D85E4}"/>
    <cellStyle name="Comma 7 3 2 4" xfId="1520" xr:uid="{00000000-0005-0000-0000-000018060000}"/>
    <cellStyle name="Comma 7 3 2 4 2" xfId="1521" xr:uid="{00000000-0005-0000-0000-000019060000}"/>
    <cellStyle name="Comma 7 3 2 4 2 2" xfId="4311" xr:uid="{9F1846E5-7D39-49E8-86E1-1FD6683925B6}"/>
    <cellStyle name="Comma 7 3 2 4 2 2 2" xfId="29421" xr:uid="{0F9AE11A-D5D8-4BCD-B46D-25D5A2BF9822}"/>
    <cellStyle name="Comma 7 3 2 4 2 2 3" xfId="29227" xr:uid="{3CDE3AC0-E9D2-4D11-A6AB-1A76DB61D713}"/>
    <cellStyle name="Comma 7 3 2 4 2 2 4" xfId="19923" xr:uid="{2F251045-B315-4D92-95EF-8F067E60D29D}"/>
    <cellStyle name="Comma 7 3 2 4 2 3" xfId="12939" xr:uid="{6587466F-87C7-44FF-A954-32A335947A0C}"/>
    <cellStyle name="Comma 7 3 2 4 2 3 2" xfId="22752" xr:uid="{D298639A-A108-4AC9-891B-9F3CD11DA3F6}"/>
    <cellStyle name="Comma 7 3 2 4 2 4" xfId="26555" xr:uid="{968E6DD1-A9FA-4BF9-AD03-F1FB7ABB9AFD}"/>
    <cellStyle name="Comma 7 3 2 4 2 5" xfId="17140" xr:uid="{DF6AF215-3A33-4FA8-B7EC-19007E8E77F7}"/>
    <cellStyle name="Comma 7 3 2 4 3" xfId="1522" xr:uid="{00000000-0005-0000-0000-00001A060000}"/>
    <cellStyle name="Comma 7 3 2 4 4" xfId="7347" xr:uid="{FD24413D-0E77-40CF-84FD-51C082D2BEE2}"/>
    <cellStyle name="Comma 7 3 2 4 5" xfId="24791" xr:uid="{0F77BB9A-F3C0-4923-AD8F-C52AC469CB9C}"/>
    <cellStyle name="Comma 7 3 2 4 6" xfId="15107" xr:uid="{FE6AF1FA-1AD5-4431-88A2-9B21382D9481}"/>
    <cellStyle name="Comma 7 3 2 5" xfId="1523" xr:uid="{00000000-0005-0000-0000-00001B060000}"/>
    <cellStyle name="Comma 7 3 2 5 2" xfId="1524" xr:uid="{00000000-0005-0000-0000-00001C060000}"/>
    <cellStyle name="Comma 7 3 2 5 2 2" xfId="4163" xr:uid="{60DA430F-DECD-458A-A3A3-547BE023451E}"/>
    <cellStyle name="Comma 7 3 2 5 2 2 2" xfId="19436" xr:uid="{72EC623C-7B41-4BCF-B393-5C4AD6796BE1}"/>
    <cellStyle name="Comma 7 3 2 5 2 3" xfId="12548" xr:uid="{3CE9E6AB-E8DF-422C-8AA3-FFED4A0F3B91}"/>
    <cellStyle name="Comma 7 3 2 5 2 3 2" xfId="22265" xr:uid="{1BE61F7D-315A-41F9-BF7A-E061285F0A62}"/>
    <cellStyle name="Comma 7 3 2 5 2 4" xfId="28555" xr:uid="{0E25F3BC-ADB0-4906-80F5-7794BF6F8833}"/>
    <cellStyle name="Comma 7 3 2 5 2 5" xfId="27144" xr:uid="{E7A12B61-7301-4E8D-8850-CD3654382E0A}"/>
    <cellStyle name="Comma 7 3 2 5 2 6" xfId="16699" xr:uid="{759EF821-E8E7-4477-9924-EDCE3B526031}"/>
    <cellStyle name="Comma 7 3 2 5 3" xfId="1525" xr:uid="{00000000-0005-0000-0000-00001D060000}"/>
    <cellStyle name="Comma 7 3 2 5 4" xfId="7348" xr:uid="{168FBCAA-9B82-42A5-A4C3-EF3C8C247420}"/>
    <cellStyle name="Comma 7 3 2 5 5" xfId="25330" xr:uid="{489D9315-03C0-4E04-93A9-A51FA700A1A3}"/>
    <cellStyle name="Comma 7 3 2 5 6" xfId="14483" xr:uid="{FBE072C9-3C52-4FD1-AA5C-F74F979C50AB}"/>
    <cellStyle name="Comma 7 3 2 6" xfId="1526" xr:uid="{00000000-0005-0000-0000-00001E060000}"/>
    <cellStyle name="Comma 7 3 2 6 2" xfId="4123" xr:uid="{88D61C27-7864-4C63-BE71-689FB79F593F}"/>
    <cellStyle name="Comma 7 3 2 6 2 2" xfId="19216" xr:uid="{A5E58CA4-6BFC-4DB7-9EF4-183B4739F006}"/>
    <cellStyle name="Comma 7 3 2 6 3" xfId="12380" xr:uid="{9D75E99F-B222-4886-976B-305917470084}"/>
    <cellStyle name="Comma 7 3 2 6 3 2" xfId="22021" xr:uid="{5BFFF6FD-ABF5-4392-8D73-214300CB9EB9}"/>
    <cellStyle name="Comma 7 3 2 6 4" xfId="25397" xr:uid="{A5992746-FCF4-48DD-942A-D40FD0215D8D}"/>
    <cellStyle name="Comma 7 3 2 6 5" xfId="28604" xr:uid="{02268C79-F863-4818-9736-4341C4823CF4}"/>
    <cellStyle name="Comma 7 3 2 6 6" xfId="16465" xr:uid="{8DE83F0D-0B25-4360-BD09-F955BFE814DB}"/>
    <cellStyle name="Comma 7 3 2 7" xfId="1510" xr:uid="{00000000-0005-0000-0000-00000E060000}"/>
    <cellStyle name="Comma 7 3 2 7 2" xfId="4414" xr:uid="{36AF3EC6-7E2A-4111-9FD3-F26795B2EDD6}"/>
    <cellStyle name="Comma 7 3 2 7 2 2" xfId="20437" xr:uid="{BE8DE73C-4B58-41A8-A134-08FD0B0B8B49}"/>
    <cellStyle name="Comma 7 3 2 7 3" xfId="13415" xr:uid="{8A6C15D6-09DB-4638-A125-3F7ABFCC9EFA}"/>
    <cellStyle name="Comma 7 3 2 7 3 2" xfId="23266" xr:uid="{3A69FF09-96CD-4FA3-B803-7A192A1ED768}"/>
    <cellStyle name="Comma 7 3 2 7 4" xfId="27018" xr:uid="{53D99DEB-8054-407E-AF65-1AD9AD344BC3}"/>
    <cellStyle name="Comma 7 3 2 7 5" xfId="28914" xr:uid="{C86EB5B9-9142-4030-AE53-38B11E529B34}"/>
    <cellStyle name="Comma 7 3 2 7 6" xfId="17644" xr:uid="{93490C39-C270-4178-9FB3-72DEA48E3A2C}"/>
    <cellStyle name="Comma 7 3 2 8" xfId="6992" xr:uid="{A35B3B78-D6FD-4A8B-9956-5BB0AA30AC88}"/>
    <cellStyle name="Comma 7 3 2 8 2" xfId="9790" xr:uid="{FAD85BAD-F9FA-49BF-940D-A945411C44A5}"/>
    <cellStyle name="Comma 7 3 2 9" xfId="6018" xr:uid="{E1C9C096-0D56-4208-ABC2-5C9DF5DE5631}"/>
    <cellStyle name="Comma 7 3 2 9 2" xfId="18466" xr:uid="{4B92929A-BB6E-424D-909E-373945F04A3F}"/>
    <cellStyle name="Comma 7 3 3" xfId="1527" xr:uid="{00000000-0005-0000-0000-00001F060000}"/>
    <cellStyle name="Comma 7 3 3 10" xfId="25584" xr:uid="{AE6AFA00-099B-43E5-A5E8-D2E5B5B8ED35}"/>
    <cellStyle name="Comma 7 3 3 11" xfId="14243" xr:uid="{D0182100-85CB-4745-9751-1FC7FECE3CEE}"/>
    <cellStyle name="Comma 7 3 3 2" xfId="1528" xr:uid="{00000000-0005-0000-0000-000020060000}"/>
    <cellStyle name="Comma 7 3 3 2 2" xfId="1529" xr:uid="{00000000-0005-0000-0000-000021060000}"/>
    <cellStyle name="Comma 7 3 3 2 2 2" xfId="4315" xr:uid="{D633A1BF-0F13-47D8-932D-A9FB5DA911D4}"/>
    <cellStyle name="Comma 7 3 3 2 2 2 2" xfId="7351" xr:uid="{E32C0F0F-3CFC-425D-8A50-41927818783D}"/>
    <cellStyle name="Comma 7 3 3 2 2 2 2 2" xfId="27285" xr:uid="{9FF9CBE1-3C82-43E4-8FFA-68A5CA50DEC2}"/>
    <cellStyle name="Comma 7 3 3 2 2 2 2 3" xfId="24403" xr:uid="{CA292314-D0B9-455B-9F98-EF5D6A43A37D}"/>
    <cellStyle name="Comma 7 3 3 2 2 2 3" xfId="27267" xr:uid="{D5FF47F7-BE68-49D4-A76E-331820C55ACA}"/>
    <cellStyle name="Comma 7 3 3 2 2 2 4" xfId="17144" xr:uid="{936834D0-1FB0-4F54-B803-78290F7FBE2D}"/>
    <cellStyle name="Comma 7 3 3 2 2 3" xfId="11622" xr:uid="{E4F7D14E-1C00-4477-B663-17940D707572}"/>
    <cellStyle name="Comma 7 3 3 2 2 3 2" xfId="29425" xr:uid="{029A842A-9196-4DF9-97CB-894084789F3D}"/>
    <cellStyle name="Comma 7 3 3 2 2 3 3" xfId="28229" xr:uid="{6867DF2E-9A64-4D79-BDB3-5CC5F596FD9B}"/>
    <cellStyle name="Comma 7 3 3 2 2 3 4" xfId="19927" xr:uid="{8099303C-9575-4D0B-BF46-7128F55B544D}"/>
    <cellStyle name="Comma 7 3 3 2 2 4" xfId="12943" xr:uid="{8127501D-8789-47F8-AEA2-56A953B4CC14}"/>
    <cellStyle name="Comma 7 3 3 2 2 4 2" xfId="22756" xr:uid="{073458F1-AD46-44A0-872E-6EFB6B3F64E1}"/>
    <cellStyle name="Comma 7 3 3 2 2 5" xfId="26363" xr:uid="{018540A2-B33C-4998-BE6F-C0F1067D0982}"/>
    <cellStyle name="Comma 7 3 3 2 2 6" xfId="15111" xr:uid="{6B94A2AD-87FB-4B38-A9BE-DD8D0DD97D55}"/>
    <cellStyle name="Comma 7 3 3 2 3" xfId="1530" xr:uid="{00000000-0005-0000-0000-000022060000}"/>
    <cellStyle name="Comma 7 3 3 2 3 2" xfId="4213" xr:uid="{B3EAC7DD-7A1C-48C5-871F-4B6DBE4203C6}"/>
    <cellStyle name="Comma 7 3 3 2 3 2 2" xfId="29187" xr:uid="{393BDCA7-A0E6-4B69-8F9C-41CBB5EA36B0}"/>
    <cellStyle name="Comma 7 3 3 2 3 2 3" xfId="28417" xr:uid="{0F4D8409-086F-47EC-AD67-5CD6094872E6}"/>
    <cellStyle name="Comma 7 3 3 2 3 2 4" xfId="19586" xr:uid="{FA521601-645A-4235-9C91-B689B0C83ACC}"/>
    <cellStyle name="Comma 7 3 3 2 3 3" xfId="12696" xr:uid="{9D248589-F84C-441D-97E0-5FA370495695}"/>
    <cellStyle name="Comma 7 3 3 2 3 3 2" xfId="22415" xr:uid="{7413A411-A8DB-4C55-812F-A6A5D3C221B6}"/>
    <cellStyle name="Comma 7 3 3 2 3 4" xfId="25890" xr:uid="{D36F58AC-58CA-4C90-B03F-9441464CC437}"/>
    <cellStyle name="Comma 7 3 3 2 3 5" xfId="16847" xr:uid="{2174BB45-8427-400B-B354-9D4C5085B388}"/>
    <cellStyle name="Comma 7 3 3 2 4" xfId="1531" xr:uid="{00000000-0005-0000-0000-000023060000}"/>
    <cellStyle name="Comma 7 3 3 2 5" xfId="4853" xr:uid="{B64BAB44-5838-459F-B6D4-2C94F6B7E7BC}"/>
    <cellStyle name="Comma 7 3 3 2 5 2" xfId="7350" xr:uid="{D4F2E3AF-E715-4435-BBA5-D5C22CC3F333}"/>
    <cellStyle name="Comma 7 3 3 2 5 2 2" xfId="20820" xr:uid="{28D8EFBA-80A1-4117-8039-89124EE4ED74}"/>
    <cellStyle name="Comma 7 3 3 2 5 2 3" xfId="11766" xr:uid="{AE58C628-2C91-47CA-90DC-65A2BA9A1A39}"/>
    <cellStyle name="Comma 7 3 3 2 5 3" xfId="13712" xr:uid="{C0BF7BBE-E0C2-43C3-A7EB-6702689CE05C}"/>
    <cellStyle name="Comma 7 3 3 2 5 3 2" xfId="23649" xr:uid="{A2AA4121-203B-43CD-9648-6EEE8D89D00E}"/>
    <cellStyle name="Comma 7 3 3 2 5 4" xfId="27846" xr:uid="{AA4F705D-297A-4356-8D6A-133DB33EDAF4}"/>
    <cellStyle name="Comma 7 3 3 2 5 5" xfId="27877" xr:uid="{864DC37A-DB87-4BC3-9035-BD6885B9C411}"/>
    <cellStyle name="Comma 7 3 3 2 5 6" xfId="18027" xr:uid="{B5439B5C-FBC6-4076-86C8-FE0A17AB3856}"/>
    <cellStyle name="Comma 7 3 3 2 6" xfId="5973" xr:uid="{B572DFF3-096F-4329-8BAA-4C613A95C8CB}"/>
    <cellStyle name="Comma 7 3 3 2 6 2" xfId="11482" xr:uid="{9E0E9FBD-F2B8-4549-9178-ABAEFE23DCC9}"/>
    <cellStyle name="Comma 7 3 3 2 7" xfId="8733" xr:uid="{1610B8D7-4FA3-4648-B891-41B12ADF8875}"/>
    <cellStyle name="Comma 7 3 3 2 8" xfId="14654" xr:uid="{D79C52EE-A47E-4F69-BD86-E6ED49925D6F}"/>
    <cellStyle name="Comma 7 3 3 3" xfId="1532" xr:uid="{00000000-0005-0000-0000-000024060000}"/>
    <cellStyle name="Comma 7 3 3 3 2" xfId="1533" xr:uid="{00000000-0005-0000-0000-000025060000}"/>
    <cellStyle name="Comma 7 3 3 3 2 2" xfId="4316" xr:uid="{0AA6645D-B76F-44BB-88A9-1A25897C0AE2}"/>
    <cellStyle name="Comma 7 3 3 3 2 2 2" xfId="29426" xr:uid="{D7AA9612-161A-4BB1-9137-91B961368D04}"/>
    <cellStyle name="Comma 7 3 3 3 2 2 3" xfId="27978" xr:uid="{A5615A3F-3AC4-4ED7-BB62-DFBF01CAC29E}"/>
    <cellStyle name="Comma 7 3 3 3 2 2 4" xfId="19928" xr:uid="{A86378D7-1993-4449-A193-9244171512AB}"/>
    <cellStyle name="Comma 7 3 3 3 2 3" xfId="12944" xr:uid="{60A5A360-DFBE-4FB6-9CD7-F01CD33AC884}"/>
    <cellStyle name="Comma 7 3 3 3 2 3 2" xfId="22757" xr:uid="{DFF5AF25-2B61-4621-8AD9-5C07A9A6A288}"/>
    <cellStyle name="Comma 7 3 3 3 2 4" xfId="26833" xr:uid="{424C0C4F-832B-4758-BE1F-F777A86EBF02}"/>
    <cellStyle name="Comma 7 3 3 3 2 5" xfId="17145" xr:uid="{D7DCCB45-8768-451B-A0FC-4290D79E1878}"/>
    <cellStyle name="Comma 7 3 3 3 3" xfId="1534" xr:uid="{00000000-0005-0000-0000-000026060000}"/>
    <cellStyle name="Comma 7 3 3 3 4" xfId="4999" xr:uid="{C1A29895-884F-4D14-A88C-F3C3832E2A81}"/>
    <cellStyle name="Comma 7 3 3 3 4 2" xfId="7352" xr:uid="{04DC8F2C-CFC6-4460-9347-363C28A93B82}"/>
    <cellStyle name="Comma 7 3 3 3 4 2 2" xfId="20966" xr:uid="{4AB1FDB7-82D0-4862-B990-B4B771C479A0}"/>
    <cellStyle name="Comma 7 3 3 3 4 2 3" xfId="11802" xr:uid="{FD124E17-CFAF-469A-B32D-90CC5683A07D}"/>
    <cellStyle name="Comma 7 3 3 3 4 3" xfId="13858" xr:uid="{9A53AB25-BDCE-43D2-A516-93E247752270}"/>
    <cellStyle name="Comma 7 3 3 3 4 3 2" xfId="23795" xr:uid="{C73BD4C1-743C-4E24-A339-D891AE8F2184}"/>
    <cellStyle name="Comma 7 3 3 3 4 4" xfId="18173" xr:uid="{8A11700E-DDF2-483D-BB7C-105AF0F17AF5}"/>
    <cellStyle name="Comma 7 3 3 3 5" xfId="11483" xr:uid="{CDA96126-BB52-4DF5-8586-19B40A9855EF}"/>
    <cellStyle name="Comma 7 3 3 3 6" xfId="26461" xr:uid="{11ECFD70-DA51-422F-A388-341FF4C87511}"/>
    <cellStyle name="Comma 7 3 3 3 7" xfId="15112" xr:uid="{A6B7AD47-98AF-4E51-8935-7F1CCEBAC0B2}"/>
    <cellStyle name="Comma 7 3 3 4" xfId="1535" xr:uid="{00000000-0005-0000-0000-000027060000}"/>
    <cellStyle name="Comma 7 3 3 4 2" xfId="1536" xr:uid="{00000000-0005-0000-0000-000028060000}"/>
    <cellStyle name="Comma 7 3 3 4 2 2" xfId="4314" xr:uid="{F8427B9D-F4ED-4BCF-831D-93CFA828A0EE}"/>
    <cellStyle name="Comma 7 3 3 4 2 2 2" xfId="29424" xr:uid="{072257C7-956D-4CA0-8858-913B90B2F4B8}"/>
    <cellStyle name="Comma 7 3 3 4 2 2 3" xfId="27335" xr:uid="{C53679E2-A8E0-41FE-B1D3-1082B834F76C}"/>
    <cellStyle name="Comma 7 3 3 4 2 2 4" xfId="19926" xr:uid="{6CE4590D-9004-48DD-AE90-A14E53D6ECD7}"/>
    <cellStyle name="Comma 7 3 3 4 2 3" xfId="12942" xr:uid="{9B5CCD87-506B-4BC2-8966-7DA7F7BB5990}"/>
    <cellStyle name="Comma 7 3 3 4 2 3 2" xfId="22755" xr:uid="{32D45643-448E-411A-9640-E5FBE34D2A42}"/>
    <cellStyle name="Comma 7 3 3 4 2 4" xfId="26848" xr:uid="{D2B1BD8E-DDC7-4E03-A2A0-97ACB1C6A55F}"/>
    <cellStyle name="Comma 7 3 3 4 2 5" xfId="17143" xr:uid="{AA4612BD-B8F5-4632-9401-0C579CE3415E}"/>
    <cellStyle name="Comma 7 3 3 4 3" xfId="1537" xr:uid="{00000000-0005-0000-0000-000029060000}"/>
    <cellStyle name="Comma 7 3 3 4 4" xfId="11481" xr:uid="{D67C1257-5E5E-4844-A7BA-EA5598DED415}"/>
    <cellStyle name="Comma 7 3 3 4 5" xfId="24587" xr:uid="{D55DE1C1-88EF-4FE4-9F8F-0DDE630FC6CB}"/>
    <cellStyle name="Comma 7 3 3 4 6" xfId="15110" xr:uid="{886A241D-CE27-445A-AC35-12E3C95FAADC}"/>
    <cellStyle name="Comma 7 3 3 5" xfId="1538" xr:uid="{00000000-0005-0000-0000-00002A060000}"/>
    <cellStyle name="Comma 7 3 3 5 2" xfId="4184" xr:uid="{D5BE2211-0DF0-4ED0-95DB-F98805CD9889}"/>
    <cellStyle name="Comma 7 3 3 5 2 2" xfId="29334" xr:uid="{3F930753-23BA-4A3F-BE32-3FDF54057E67}"/>
    <cellStyle name="Comma 7 3 3 5 2 3" xfId="28010" xr:uid="{40C3FDEA-77A5-493D-A4D1-8E2F3C460584}"/>
    <cellStyle name="Comma 7 3 3 5 2 4" xfId="16802" xr:uid="{4F51F25B-EE9B-4782-9BDA-53DDA5716821}"/>
    <cellStyle name="Comma 7 3 3 5 3" xfId="11555" xr:uid="{B5EA2D05-A422-488E-9BFC-3CEDF7124495}"/>
    <cellStyle name="Comma 7 3 3 5 3 2" xfId="19539" xr:uid="{DAD39DF9-703C-48DA-8B28-FD6455784997}"/>
    <cellStyle name="Comma 7 3 3 5 4" xfId="12651" xr:uid="{05C36AD4-294E-4063-8F67-C108210B8C0D}"/>
    <cellStyle name="Comma 7 3 3 5 4 2" xfId="22368" xr:uid="{FD6618DC-8237-4521-9FCC-F20D576D0B3D}"/>
    <cellStyle name="Comma 7 3 3 5 5" xfId="24797" xr:uid="{37336276-14B5-4676-B84E-CFA2CD8BD035}"/>
    <cellStyle name="Comma 7 3 3 5 6" xfId="14586" xr:uid="{854E0FDB-DED9-431F-9C5F-A9E411747FD5}"/>
    <cellStyle name="Comma 7 3 3 6" xfId="4716" xr:uid="{50013BC8-33FC-4E84-A91E-52356C11A931}"/>
    <cellStyle name="Comma 7 3 3 6 2" xfId="7349" xr:uid="{636B5F91-BD6F-4B01-A858-87649E61C7F4}"/>
    <cellStyle name="Comma 7 3 3 6 2 2" xfId="20683" xr:uid="{BD6A4796-B3AF-4EF8-9830-FB45A4B72B03}"/>
    <cellStyle name="Comma 7 3 3 6 2 3" xfId="11737" xr:uid="{998859D6-4F29-4CBC-9443-5B96D76169CD}"/>
    <cellStyle name="Comma 7 3 3 6 3" xfId="13610" xr:uid="{524EDC2B-8B62-4B6D-AB6E-8B238E9A3A5B}"/>
    <cellStyle name="Comma 7 3 3 6 3 2" xfId="23512" xr:uid="{FAB4313E-CB4B-4532-8C4B-46B06442D90C}"/>
    <cellStyle name="Comma 7 3 3 6 4" xfId="26468" xr:uid="{2911EA17-BC48-450A-A5E9-D3131831BCFB}"/>
    <cellStyle name="Comma 7 3 3 6 5" xfId="27353" xr:uid="{9749AD5C-721C-4CC6-B428-914DB2E14BBE}"/>
    <cellStyle name="Comma 7 3 3 6 6" xfId="17890" xr:uid="{E65D07D7-9B4B-4110-AB8A-5C40B3B9A432}"/>
    <cellStyle name="Comma 7 3 3 7" xfId="4045" xr:uid="{9BE449A0-E93F-42A4-8777-C33C8E107CCD}"/>
    <cellStyle name="Comma 7 3 3 7 2" xfId="28942" xr:uid="{5E434BD0-C47F-4DA7-84EF-1E1CEF76BE0A}"/>
    <cellStyle name="Comma 7 3 3 7 3" xfId="27869" xr:uid="{3099AFAE-23D8-45DE-98F2-AB36B40CB5F2}"/>
    <cellStyle name="Comma 7 3 3 7 4" xfId="15720" xr:uid="{03E575D5-D7C4-4D8F-AD29-529B1B03C43A}"/>
    <cellStyle name="Comma 7 3 3 8" xfId="8686" xr:uid="{0C86EBAB-A61A-4E81-8946-8D48A560BF5B}"/>
    <cellStyle name="Comma 7 3 3 8 2" xfId="18468" xr:uid="{59784ED8-F0E4-4BE5-B155-355A8BEEBAD2}"/>
    <cellStyle name="Comma 7 3 3 9" xfId="11924" xr:uid="{F03211DF-E05A-42EE-8CA7-56DCAA3F7DF8}"/>
    <cellStyle name="Comma 7 3 3 9 2" xfId="21261" xr:uid="{72DA84CA-3179-459B-A770-A67D59C23522}"/>
    <cellStyle name="Comma 7 3 4" xfId="1539" xr:uid="{00000000-0005-0000-0000-00002B060000}"/>
    <cellStyle name="Comma 7 3 4 10" xfId="14652" xr:uid="{8943C274-170B-4293-9744-4D4567E93E58}"/>
    <cellStyle name="Comma 7 3 4 2" xfId="1540" xr:uid="{00000000-0005-0000-0000-00002C060000}"/>
    <cellStyle name="Comma 7 3 4 2 2" xfId="1541" xr:uid="{00000000-0005-0000-0000-00002D060000}"/>
    <cellStyle name="Comma 7 3 4 2 2 2" xfId="4317" xr:uid="{5F15564A-A3AD-4AE2-8784-03827DD48B30}"/>
    <cellStyle name="Comma 7 3 4 2 2 2 2" xfId="29427" xr:uid="{355FAB91-8F9B-49C3-8823-88B0932F3CB7}"/>
    <cellStyle name="Comma 7 3 4 2 2 2 3" xfId="28766" xr:uid="{70381CE7-8F36-4E5B-A45E-50F34FC7E8B1}"/>
    <cellStyle name="Comma 7 3 4 2 2 2 4" xfId="19929" xr:uid="{655595B4-2783-42CE-8E0D-6834F7A3858C}"/>
    <cellStyle name="Comma 7 3 4 2 2 3" xfId="12945" xr:uid="{966631A5-1A6F-4F22-858A-03347AC4A074}"/>
    <cellStyle name="Comma 7 3 4 2 2 3 2" xfId="22758" xr:uid="{CA3B4264-9FAE-41F0-B4AF-3FD95969AAC6}"/>
    <cellStyle name="Comma 7 3 4 2 2 4" xfId="26748" xr:uid="{2EB75D71-5900-4449-B6C9-543C2E1BA19B}"/>
    <cellStyle name="Comma 7 3 4 2 2 5" xfId="17146" xr:uid="{65336965-D41A-43E1-B056-CE08B7530D9E}"/>
    <cellStyle name="Comma 7 3 4 2 3" xfId="1542" xr:uid="{00000000-0005-0000-0000-00002E060000}"/>
    <cellStyle name="Comma 7 3 4 2 4" xfId="7354" xr:uid="{C6E270E3-A264-4DAB-AB60-8FC77D7CDA0C}"/>
    <cellStyle name="Comma 7 3 4 2 5" xfId="24937" xr:uid="{43D620D1-5A50-4E2D-832D-3272E5975150}"/>
    <cellStyle name="Comma 7 3 4 2 6" xfId="15113" xr:uid="{E76C2BCA-E028-4A79-8D3B-3233BA5B871A}"/>
    <cellStyle name="Comma 7 3 4 3" xfId="1543" xr:uid="{00000000-0005-0000-0000-00002F060000}"/>
    <cellStyle name="Comma 7 3 4 3 2" xfId="4407" xr:uid="{F0295209-264E-4297-9249-42BAD716364A}"/>
    <cellStyle name="Comma 7 3 4 3 2 2" xfId="11725" xr:uid="{9775EA4E-D705-4972-8243-19B2B50E88AD}"/>
    <cellStyle name="Comma 7 3 4 3 2 2 2" xfId="20430" xr:uid="{E8A960F1-69D8-4538-BCE0-81DB82DE1416}"/>
    <cellStyle name="Comma 7 3 4 3 2 3" xfId="13408" xr:uid="{D01F26EB-7B93-494C-8749-F130659020F2}"/>
    <cellStyle name="Comma 7 3 4 3 2 3 2" xfId="23259" xr:uid="{2238770A-482B-439A-952B-EE65549CCFDD}"/>
    <cellStyle name="Comma 7 3 4 3 2 4" xfId="29023" xr:uid="{44D22FE6-2D30-46B3-AE47-B8735EA42076}"/>
    <cellStyle name="Comma 7 3 4 3 2 5" xfId="28688" xr:uid="{8AAEBA1F-DBED-4727-A0C3-BB8E472E4A78}"/>
    <cellStyle name="Comma 7 3 4 3 2 6" xfId="17637" xr:uid="{417CDBE4-BCF5-4CE7-953B-FD98E5E99DD2}"/>
    <cellStyle name="Comma 7 3 4 3 3" xfId="25536" xr:uid="{5B846C9F-EBA5-4A32-A3DB-FC79EAB39E46}"/>
    <cellStyle name="Comma 7 3 4 4" xfId="1544" xr:uid="{00000000-0005-0000-0000-000030060000}"/>
    <cellStyle name="Comma 7 3 4 5" xfId="4851" xr:uid="{E77C5E06-A4D1-49AC-9DE7-9295C17B3983}"/>
    <cellStyle name="Comma 7 3 4 5 2" xfId="7353" xr:uid="{277522B8-EEB1-4C74-A20B-B4A1C871B02E}"/>
    <cellStyle name="Comma 7 3 4 5 2 2" xfId="20818" xr:uid="{9466F3D2-5ED1-4F31-A57F-444C9BE7777C}"/>
    <cellStyle name="Comma 7 3 4 5 2 3" xfId="11764" xr:uid="{8A465698-E4D2-40D8-B022-5DE8305C04E8}"/>
    <cellStyle name="Comma 7 3 4 5 3" xfId="13710" xr:uid="{A667C953-F0B0-4DEB-B704-61B0A9A22063}"/>
    <cellStyle name="Comma 7 3 4 5 3 2" xfId="23647" xr:uid="{B2DD6CA7-DFEC-40CD-A522-3292B497DC6D}"/>
    <cellStyle name="Comma 7 3 4 5 4" xfId="28014" xr:uid="{B2F7C128-70F9-4B41-9453-EE618320E51B}"/>
    <cellStyle name="Comma 7 3 4 5 5" xfId="28413" xr:uid="{F7806D0B-BEA6-4E85-B556-501D626F2EAC}"/>
    <cellStyle name="Comma 7 3 4 5 6" xfId="18025" xr:uid="{93060D19-E85F-4E41-82B8-C2E675D75E5A}"/>
    <cellStyle name="Comma 7 3 4 6" xfId="4046" xr:uid="{499A2460-0212-4A69-AA00-4AF287A9F972}"/>
    <cellStyle name="Comma 7 3 4 6 2" xfId="15721" xr:uid="{AA30EC1E-5A0E-4CD8-B719-228A48999E70}"/>
    <cellStyle name="Comma 7 3 4 7" xfId="8731" xr:uid="{41A8DA50-2046-4484-BD13-F36EF10852EB}"/>
    <cellStyle name="Comma 7 3 4 7 2" xfId="18469" xr:uid="{28D822E0-2527-4A89-A4FE-23648273FC2C}"/>
    <cellStyle name="Comma 7 3 4 8" xfId="11925" xr:uid="{63AA18D7-FB50-41F8-93C5-671D1B0832ED}"/>
    <cellStyle name="Comma 7 3 4 8 2" xfId="21262" xr:uid="{D1C93F00-8D40-4105-ACC3-E48D1FB028E6}"/>
    <cellStyle name="Comma 7 3 4 9" xfId="24377" xr:uid="{B5441C58-E13C-4C1E-8145-BBA2F0BCE770}"/>
    <cellStyle name="Comma 7 3 5" xfId="1545" xr:uid="{00000000-0005-0000-0000-000031060000}"/>
    <cellStyle name="Comma 7 3 5 2" xfId="1546" xr:uid="{00000000-0005-0000-0000-000032060000}"/>
    <cellStyle name="Comma 7 3 5 2 2" xfId="4318" xr:uid="{06C832B6-0AA9-4FDD-A03D-F914AC84A80C}"/>
    <cellStyle name="Comma 7 3 5 2 2 2" xfId="7356" xr:uid="{FA8DBA52-C7D7-4A72-A772-4AE573A093F5}"/>
    <cellStyle name="Comma 7 3 5 2 2 2 2" xfId="29428" xr:uid="{8249FB03-42E6-4DD2-BFDF-0FFA900EFF6A}"/>
    <cellStyle name="Comma 7 3 5 2 2 3" xfId="27479" xr:uid="{A79E3022-C5C3-42AD-B488-016A836DFA41}"/>
    <cellStyle name="Comma 7 3 5 2 2 4" xfId="19930" xr:uid="{E7D566E8-57FE-4E64-A132-49377B4E689E}"/>
    <cellStyle name="Comma 7 3 5 2 3" xfId="12946" xr:uid="{2EAAF592-74DB-427C-BCFE-AC5150645068}"/>
    <cellStyle name="Comma 7 3 5 2 3 2" xfId="22759" xr:uid="{A4704AFE-8920-4FD5-9558-5CB8DD58D520}"/>
    <cellStyle name="Comma 7 3 5 2 4" xfId="25396" xr:uid="{AE560DBC-CEEA-4041-BFC2-9FAFFFD3D547}"/>
    <cellStyle name="Comma 7 3 5 2 5" xfId="17147" xr:uid="{BDB58254-EF4C-4074-B6B2-BE31C2ECC771}"/>
    <cellStyle name="Comma 7 3 5 3" xfId="1547" xr:uid="{00000000-0005-0000-0000-000033060000}"/>
    <cellStyle name="Comma 7 3 5 4" xfId="5000" xr:uid="{2F5FA2C1-8CE3-4F72-9C32-63F9255E8DEA}"/>
    <cellStyle name="Comma 7 3 5 4 2" xfId="7355" xr:uid="{2DB43076-04E7-4B5A-BFD9-A7488A750A77}"/>
    <cellStyle name="Comma 7 3 5 4 2 2" xfId="20967" xr:uid="{88AA818D-E527-420B-A89C-D8B518DA21B2}"/>
    <cellStyle name="Comma 7 3 5 4 2 3" xfId="11803" xr:uid="{A6591E0D-A204-4419-8D4F-C4C06989530B}"/>
    <cellStyle name="Comma 7 3 5 4 3" xfId="13859" xr:uid="{C516EC78-1E7E-4BE8-A96C-51FF6036032C}"/>
    <cellStyle name="Comma 7 3 5 4 3 2" xfId="23796" xr:uid="{6A144CDE-EB41-4238-9646-0E21B316CFCB}"/>
    <cellStyle name="Comma 7 3 5 4 4" xfId="18174" xr:uid="{7F55E78D-2A46-4553-B5F9-67720F7D235D}"/>
    <cellStyle name="Comma 7 3 5 5" xfId="6494" xr:uid="{C5F2563D-0F42-450D-AEAA-D80BD75CE499}"/>
    <cellStyle name="Comma 7 3 5 5 2" xfId="11484" xr:uid="{4619CA50-1022-4EE4-9AA9-D5D7760213B4}"/>
    <cellStyle name="Comma 7 3 5 6" xfId="9278" xr:uid="{FFA6B767-3334-4143-8662-93A282D111BE}"/>
    <cellStyle name="Comma 7 3 5 7" xfId="15114" xr:uid="{0E863ABC-7678-456E-B440-6C8D05A9E7CF}"/>
    <cellStyle name="Comma 7 3 6" xfId="1548" xr:uid="{00000000-0005-0000-0000-000034060000}"/>
    <cellStyle name="Comma 7 3 6 2" xfId="1549" xr:uid="{00000000-0005-0000-0000-000035060000}"/>
    <cellStyle name="Comma 7 3 6 2 2" xfId="4244" xr:uid="{7CCE50BE-E280-4B83-94BA-139B03400047}"/>
    <cellStyle name="Comma 7 3 6 2 2 2" xfId="7358" xr:uid="{3FC3C6CF-F274-41FD-91E3-1E0BDDAED9E5}"/>
    <cellStyle name="Comma 7 3 6 2 2 2 2" xfId="26930" xr:uid="{45CE710D-4933-4989-8947-F454E5453B9E}"/>
    <cellStyle name="Comma 7 3 6 2 2 3" xfId="28571" xr:uid="{9EF097E9-1EF0-4C6B-9419-C7DC0F49E529}"/>
    <cellStyle name="Comma 7 3 6 2 2 4" xfId="19774" xr:uid="{2E6B44F8-E4C0-4BCD-B51D-7C4493888029}"/>
    <cellStyle name="Comma 7 3 6 2 3" xfId="12868" xr:uid="{ADCA6EDC-4F37-4799-9DF3-C367B28E0671}"/>
    <cellStyle name="Comma 7 3 6 2 3 2" xfId="22603" xr:uid="{EF9934CF-0965-40A4-B012-F08868C8B23D}"/>
    <cellStyle name="Comma 7 3 6 2 4" xfId="26787" xr:uid="{588FA1C1-51D1-4AA9-B040-0874A72DB829}"/>
    <cellStyle name="Comma 7 3 6 2 5" xfId="17019" xr:uid="{B9272651-B6B1-4AD9-9A09-BD6E891F8A70}"/>
    <cellStyle name="Comma 7 3 6 3" xfId="1550" xr:uid="{00000000-0005-0000-0000-000036060000}"/>
    <cellStyle name="Comma 7 3 6 4" xfId="7357" xr:uid="{62E315D2-A7F0-4A32-9684-DE1D80A394D9}"/>
    <cellStyle name="Comma 7 3 6 5" xfId="6929" xr:uid="{6A735F32-FDB0-4549-880F-014F0A96F003}"/>
    <cellStyle name="Comma 7 3 6 6" xfId="9725" xr:uid="{2B5CF61D-CA3A-4084-9100-B5672AA5427D}"/>
    <cellStyle name="Comma 7 3 7" xfId="1551" xr:uid="{00000000-0005-0000-0000-000037060000}"/>
    <cellStyle name="Comma 7 3 7 2" xfId="1552" xr:uid="{00000000-0005-0000-0000-000038060000}"/>
    <cellStyle name="Comma 7 3 7 2 2" xfId="4151" xr:uid="{A5EB728A-4352-4E7A-8AF0-6F75EB578C93}"/>
    <cellStyle name="Comma 7 3 7 2 2 2" xfId="19376" xr:uid="{5F316ED3-5507-4D8A-8191-02A5CCCD6B35}"/>
    <cellStyle name="Comma 7 3 7 2 3" xfId="12488" xr:uid="{F7B49B90-BAF9-4492-B943-ECD7436BA75F}"/>
    <cellStyle name="Comma 7 3 7 2 3 2" xfId="22205" xr:uid="{1145B575-FED6-4B21-BCD2-9453D289946D}"/>
    <cellStyle name="Comma 7 3 7 2 4" xfId="29056" xr:uid="{536CEC9E-A21D-4362-A197-BF0B4A7E3942}"/>
    <cellStyle name="Comma 7 3 7 2 5" xfId="27845" xr:uid="{449D065B-B42E-497C-BDF3-9C90CE180568}"/>
    <cellStyle name="Comma 7 3 7 2 6" xfId="16639" xr:uid="{65D8FA91-D1C4-4DC5-8E1E-C58E03AB8268}"/>
    <cellStyle name="Comma 7 3 7 3" xfId="1553" xr:uid="{00000000-0005-0000-0000-000039060000}"/>
    <cellStyle name="Comma 7 3 7 4" xfId="7359" xr:uid="{221237C7-1593-4F89-A254-CF4274952059}"/>
    <cellStyle name="Comma 7 3 7 5" xfId="24336" xr:uid="{9E33B563-0251-4A31-B2A9-C5F4AAA710EC}"/>
    <cellStyle name="Comma 7 3 7 6" xfId="14423" xr:uid="{261C2F31-433B-42AF-B0FF-5FA924E3A5C8}"/>
    <cellStyle name="Comma 7 3 8" xfId="1554" xr:uid="{00000000-0005-0000-0000-00003A060000}"/>
    <cellStyle name="Comma 7 3 8 2" xfId="4101" xr:uid="{03D73B67-0193-4363-BC2C-F645AB6A9D14}"/>
    <cellStyle name="Comma 7 3 8 2 2" xfId="7360" xr:uid="{3C43425B-54B4-48E3-B443-68E58D1A2D66}"/>
    <cellStyle name="Comma 7 3 8 2 2 2" xfId="19156" xr:uid="{E9B394E2-1352-45DF-8728-E90A5702A96A}"/>
    <cellStyle name="Comma 7 3 8 3" xfId="12344" xr:uid="{60669A82-3668-434D-BFE0-63228CA044D1}"/>
    <cellStyle name="Comma 7 3 8 3 2" xfId="21961" xr:uid="{9A66AB18-55E3-440B-AE30-6441024C3F99}"/>
    <cellStyle name="Comma 7 3 8 4" xfId="25462" xr:uid="{A2D4A0AE-A8CD-4558-8E78-7A989DFA48C1}"/>
    <cellStyle name="Comma 7 3 8 5" xfId="29267" xr:uid="{468BF75C-DA4C-40CB-A0B0-B26BB7F68566}"/>
    <cellStyle name="Comma 7 3 8 6" xfId="16405" xr:uid="{29BB2A58-1E45-4B8F-AE7E-941744F3EC3A}"/>
    <cellStyle name="Comma 7 3 9" xfId="1509" xr:uid="{00000000-0005-0000-0000-00000D060000}"/>
    <cellStyle name="Comma 7 3 9 2" xfId="4461" xr:uid="{A2C5B9FA-0AF7-4E08-BC91-A30A88541778}"/>
    <cellStyle name="Comma 7 3 9 2 2" xfId="20484" xr:uid="{7010417D-963A-4AD1-89ED-A95539D7A90F}"/>
    <cellStyle name="Comma 7 3 9 3" xfId="13460" xr:uid="{4493E0E6-1643-4B08-9A00-7C095C1AF346}"/>
    <cellStyle name="Comma 7 3 9 3 2" xfId="23313" xr:uid="{58C633E2-5157-4122-96F8-A1BC02DEA84C}"/>
    <cellStyle name="Comma 7 3 9 4" xfId="26942" xr:uid="{5C443062-256B-4D54-B18D-4BEBA009E149}"/>
    <cellStyle name="Comma 7 3 9 5" xfId="28629" xr:uid="{993B2B49-4321-4D2E-B57A-0B96BD2461DD}"/>
    <cellStyle name="Comma 7 3 9 6" xfId="17691" xr:uid="{9C01C45D-24F6-4496-82E9-C421ACAA742F}"/>
    <cellStyle name="Comma 7 4" xfId="362" xr:uid="{00000000-0005-0000-0000-000069010000}"/>
    <cellStyle name="Comma 7 4 10" xfId="6019" xr:uid="{B7EE2A83-FEDD-47A0-84EE-F89E5155B508}"/>
    <cellStyle name="Comma 7 4 10 2" xfId="18470" xr:uid="{5345A6C7-1852-40A0-A8FF-8423FB7CBD1C}"/>
    <cellStyle name="Comma 7 4 11" xfId="8794" xr:uid="{9F978F14-B6D1-42D3-8FCF-C78B38DFF3E1}"/>
    <cellStyle name="Comma 7 4 11 2" xfId="21263" xr:uid="{20FA8A27-6937-4DAA-892D-D4616159148D}"/>
    <cellStyle name="Comma 7 4 12" xfId="25957" xr:uid="{F2078072-A6CD-4108-89BE-31361AB328E7}"/>
    <cellStyle name="Comma 7 4 13" xfId="14005" xr:uid="{503A812E-3AD2-4B19-ABD3-87F933A5FC6F}"/>
    <cellStyle name="Comma 7 4 2" xfId="363" xr:uid="{00000000-0005-0000-0000-00006A010000}"/>
    <cellStyle name="Comma 7 4 2 10" xfId="8795" xr:uid="{1EF112DF-D001-47BD-B99F-78D5DB07F026}"/>
    <cellStyle name="Comma 7 4 2 10 2" xfId="21264" xr:uid="{DEE589DF-342A-42DF-BA00-54B6C947B0E0}"/>
    <cellStyle name="Comma 7 4 2 11" xfId="26492" xr:uid="{BFA1A3F4-DEBA-4D0D-8078-F3E2E1E355E9}"/>
    <cellStyle name="Comma 7 4 2 12" xfId="14086" xr:uid="{AC70DC20-71E6-4B66-A43B-E729E647280D}"/>
    <cellStyle name="Comma 7 4 2 2" xfId="1557" xr:uid="{00000000-0005-0000-0000-00003D060000}"/>
    <cellStyle name="Comma 7 4 2 2 10" xfId="14656" xr:uid="{FFB69EEC-E7AE-4795-9231-61862177997B}"/>
    <cellStyle name="Comma 7 4 2 2 2" xfId="1558" xr:uid="{00000000-0005-0000-0000-00003E060000}"/>
    <cellStyle name="Comma 7 4 2 2 2 2" xfId="1559" xr:uid="{00000000-0005-0000-0000-00003F060000}"/>
    <cellStyle name="Comma 7 4 2 2 2 2 2" xfId="4320" xr:uid="{AECDE820-FEF5-4952-AC6C-D9578E930CBA}"/>
    <cellStyle name="Comma 7 4 2 2 2 2 2 2" xfId="29430" xr:uid="{BF5B0B2E-522C-4A27-9457-09AAC24EBE15}"/>
    <cellStyle name="Comma 7 4 2 2 2 2 2 3" xfId="27904" xr:uid="{D5D95721-E76D-437E-B6E2-216C48CAF8FF}"/>
    <cellStyle name="Comma 7 4 2 2 2 2 2 4" xfId="19932" xr:uid="{75AF8DC7-A58D-4D3B-8774-CFF2EECBE0EE}"/>
    <cellStyle name="Comma 7 4 2 2 2 2 3" xfId="12948" xr:uid="{3553F7D2-1B79-4779-9DDD-7800D0A6EB21}"/>
    <cellStyle name="Comma 7 4 2 2 2 2 3 2" xfId="22761" xr:uid="{D73DC99B-056A-45BB-A7C5-D064814A8FC3}"/>
    <cellStyle name="Comma 7 4 2 2 2 2 4" xfId="26763" xr:uid="{F7D1C5ED-006F-4A99-ABF3-73DCBFF87803}"/>
    <cellStyle name="Comma 7 4 2 2 2 2 5" xfId="17149" xr:uid="{928240F9-A412-45FC-ADEE-0ADCF2B5B99D}"/>
    <cellStyle name="Comma 7 4 2 2 2 3" xfId="1560" xr:uid="{00000000-0005-0000-0000-000040060000}"/>
    <cellStyle name="Comma 7 4 2 2 2 4" xfId="7362" xr:uid="{D564D387-912F-4C27-B35C-577FF9F9E2AE}"/>
    <cellStyle name="Comma 7 4 2 2 2 5" xfId="26374" xr:uid="{4581BD55-3C07-4CD9-A504-A9C32070F36B}"/>
    <cellStyle name="Comma 7 4 2 2 2 6" xfId="15116" xr:uid="{3941F086-6072-461B-9E76-ECB71C7F9C29}"/>
    <cellStyle name="Comma 7 4 2 2 3" xfId="1561" xr:uid="{00000000-0005-0000-0000-000041060000}"/>
    <cellStyle name="Comma 7 4 2 2 3 2" xfId="5220" xr:uid="{600F084C-B924-41C1-B019-66A27943DEFA}"/>
    <cellStyle name="Comma 7 4 2 2 3 2 2" xfId="11881" xr:uid="{B9FA6F14-DFFE-4B80-ABBB-F53A2D6A0B00}"/>
    <cellStyle name="Comma 7 4 2 2 3 2 2 2" xfId="21186" xr:uid="{53C2567D-A9C6-40AD-84FB-9FC47C83F171}"/>
    <cellStyle name="Comma 7 4 2 2 3 2 3" xfId="13936" xr:uid="{23FD9E83-7D39-423B-B9DC-B0280F2140EC}"/>
    <cellStyle name="Comma 7 4 2 2 3 2 3 2" xfId="24015" xr:uid="{BC1300C4-95FC-4CD2-A52C-9BE1B814806E}"/>
    <cellStyle name="Comma 7 4 2 2 3 2 4" xfId="28784" xr:uid="{3DB64DEB-75FC-4C94-B2A2-831C33F3C4EB}"/>
    <cellStyle name="Comma 7 4 2 2 3 2 5" xfId="28090" xr:uid="{360CFDE1-834A-4316-8164-052D463046A1}"/>
    <cellStyle name="Comma 7 4 2 2 3 2 6" xfId="18393" xr:uid="{0869ED52-7847-4FFF-84A6-8B6E836E3A22}"/>
    <cellStyle name="Comma 7 4 2 2 3 3" xfId="25071" xr:uid="{EC4AFF23-96CC-430A-A18A-E1A1A2CF0CBC}"/>
    <cellStyle name="Comma 7 4 2 2 4" xfId="1562" xr:uid="{00000000-0005-0000-0000-000042060000}"/>
    <cellStyle name="Comma 7 4 2 2 4 2" xfId="27817" xr:uid="{E595E63E-A64E-4681-ADFD-D14C5CF0F36B}"/>
    <cellStyle name="Comma 7 4 2 2 4 3" xfId="27295" xr:uid="{474529B8-19B0-40BA-AF4F-F2757E765204}"/>
    <cellStyle name="Comma 7 4 2 2 5" xfId="4854" xr:uid="{995AE691-0E71-4270-882C-193116B3A1BF}"/>
    <cellStyle name="Comma 7 4 2 2 5 2" xfId="7361" xr:uid="{246FF59F-53C1-4F51-9FEF-57062EF64B63}"/>
    <cellStyle name="Comma 7 4 2 2 5 2 2" xfId="20821" xr:uid="{7EDE7D13-A1FF-473E-9672-A5B32A2942D2}"/>
    <cellStyle name="Comma 7 4 2 2 5 2 3" xfId="11767" xr:uid="{3B68B35D-61B5-4E19-9FC2-F2DFD779169B}"/>
    <cellStyle name="Comma 7 4 2 2 5 3" xfId="13713" xr:uid="{8D1E3228-30AA-491F-84A7-7CF18533EED0}"/>
    <cellStyle name="Comma 7 4 2 2 5 3 2" xfId="23650" xr:uid="{51299B14-EB79-423E-8D11-31A79E923FD4}"/>
    <cellStyle name="Comma 7 4 2 2 5 4" xfId="27571" xr:uid="{89997B5A-7F26-4306-93A2-FA819F5C0939}"/>
    <cellStyle name="Comma 7 4 2 2 5 5" xfId="29066" xr:uid="{13193F13-4466-456F-A823-49FDD5AA9061}"/>
    <cellStyle name="Comma 7 4 2 2 5 6" xfId="18028" xr:uid="{F1C5C169-0224-4288-B643-381AB0B2EEE5}"/>
    <cellStyle name="Comma 7 4 2 2 6" xfId="4047" xr:uid="{25E1664E-03ED-4C3A-AFB6-30B6A2D710F3}"/>
    <cellStyle name="Comma 7 4 2 2 6 2" xfId="28554" xr:uid="{1BEE67F7-CF61-44A8-AA8B-9504A4D01B4B}"/>
    <cellStyle name="Comma 7 4 2 2 6 3" xfId="27834" xr:uid="{F0A7C408-829E-44E8-80A3-4107834A9F80}"/>
    <cellStyle name="Comma 7 4 2 2 6 4" xfId="15723" xr:uid="{0A3E9745-0748-4A13-9ACE-1698F20E3894}"/>
    <cellStyle name="Comma 7 4 2 2 7" xfId="8735" xr:uid="{D52CFAAB-9BFE-444E-A8CB-ECFEE7DE41C9}"/>
    <cellStyle name="Comma 7 4 2 2 7 2" xfId="18472" xr:uid="{789F5162-0039-460B-9908-E1D81ED09280}"/>
    <cellStyle name="Comma 7 4 2 2 8" xfId="11926" xr:uid="{5A1197D5-3DF1-4644-ADAF-DA5EDFA6A578}"/>
    <cellStyle name="Comma 7 4 2 2 8 2" xfId="21265" xr:uid="{5D03187C-FF16-4E22-8804-FCC1E91E3C6C}"/>
    <cellStyle name="Comma 7 4 2 2 9" xfId="26076" xr:uid="{5FFB59FE-C73F-4F61-B0E2-EF0C574ED490}"/>
    <cellStyle name="Comma 7 4 2 3" xfId="1563" xr:uid="{00000000-0005-0000-0000-000043060000}"/>
    <cellStyle name="Comma 7 4 2 3 2" xfId="1564" xr:uid="{00000000-0005-0000-0000-000044060000}"/>
    <cellStyle name="Comma 7 4 2 3 2 2" xfId="4321" xr:uid="{F790E62C-9532-42CA-B080-14A835CBB0E3}"/>
    <cellStyle name="Comma 7 4 2 3 2 2 2" xfId="7364" xr:uid="{86BF4D9F-F3A3-47AB-8519-0F3DA075F990}"/>
    <cellStyle name="Comma 7 4 2 3 2 2 2 2" xfId="29431" xr:uid="{F0D6BCC1-D2A1-4B21-8105-153337265B59}"/>
    <cellStyle name="Comma 7 4 2 3 2 2 3" xfId="27514" xr:uid="{DB4E6264-7681-4541-9F1F-FFD3587E7D58}"/>
    <cellStyle name="Comma 7 4 2 3 2 2 4" xfId="19933" xr:uid="{A28A25B6-39AF-42CD-9EA1-06DB0870DB2E}"/>
    <cellStyle name="Comma 7 4 2 3 2 3" xfId="12949" xr:uid="{104A402F-5F31-4D2B-AA4A-2E92FCC30E4F}"/>
    <cellStyle name="Comma 7 4 2 3 2 3 2" xfId="22762" xr:uid="{B33E80A1-148C-4F66-B6FE-AFBAB045E43B}"/>
    <cellStyle name="Comma 7 4 2 3 2 4" xfId="26645" xr:uid="{5505AA07-CC58-4E84-A9B7-57B9F968716E}"/>
    <cellStyle name="Comma 7 4 2 3 2 5" xfId="17150" xr:uid="{BB93F317-6C1C-49DB-B9FF-673F41E40DEA}"/>
    <cellStyle name="Comma 7 4 2 3 3" xfId="1565" xr:uid="{00000000-0005-0000-0000-000045060000}"/>
    <cellStyle name="Comma 7 4 2 3 4" xfId="5001" xr:uid="{55A0090B-0FB6-425D-90F2-CDD93E59EB8E}"/>
    <cellStyle name="Comma 7 4 2 3 4 2" xfId="7363" xr:uid="{B79B35A7-4148-4485-964F-CB9722399467}"/>
    <cellStyle name="Comma 7 4 2 3 4 2 2" xfId="20968" xr:uid="{FF31F27F-B891-49C3-B667-540BE4E37311}"/>
    <cellStyle name="Comma 7 4 2 3 4 2 3" xfId="11804" xr:uid="{E1945C97-064D-4689-8206-34A08A11A521}"/>
    <cellStyle name="Comma 7 4 2 3 4 3" xfId="13860" xr:uid="{0A48BF29-FD17-4308-A6DB-8C6C98AFA72C}"/>
    <cellStyle name="Comma 7 4 2 3 4 3 2" xfId="23797" xr:uid="{B393001A-3310-454E-8804-8D8C271A7F68}"/>
    <cellStyle name="Comma 7 4 2 3 4 4" xfId="18175" xr:uid="{667415F9-C5D6-47AB-9DE7-6807390A1786}"/>
    <cellStyle name="Comma 7 4 2 3 5" xfId="6496" xr:uid="{F5E98A96-DD8F-439B-A6D2-4EFF2043A745}"/>
    <cellStyle name="Comma 7 4 2 3 5 2" xfId="11485" xr:uid="{63CC8D96-AF6B-48B4-978E-049F1E5D2494}"/>
    <cellStyle name="Comma 7 4 2 3 6" xfId="9281" xr:uid="{1C8FEC88-E83D-4D10-B634-DE6DA2C4B661}"/>
    <cellStyle name="Comma 7 4 2 3 7" xfId="15117" xr:uid="{825780D0-3DCD-48B6-BDA1-0D165BC11A8E}"/>
    <cellStyle name="Comma 7 4 2 4" xfId="1566" xr:uid="{00000000-0005-0000-0000-000046060000}"/>
    <cellStyle name="Comma 7 4 2 4 2" xfId="1567" xr:uid="{00000000-0005-0000-0000-000047060000}"/>
    <cellStyle name="Comma 7 4 2 4 2 2" xfId="4319" xr:uid="{0D476F49-BDDC-4874-BF70-210B72517E25}"/>
    <cellStyle name="Comma 7 4 2 4 2 2 2" xfId="29429" xr:uid="{3ACE6DBB-9A3E-4481-A0D4-D283021F92E0}"/>
    <cellStyle name="Comma 7 4 2 4 2 2 3" xfId="28188" xr:uid="{5B1728FE-BCCB-4D30-8564-5907A80B561C}"/>
    <cellStyle name="Comma 7 4 2 4 2 2 4" xfId="19931" xr:uid="{7AD69CB0-1D7C-49AE-8037-64A63CE02D20}"/>
    <cellStyle name="Comma 7 4 2 4 2 3" xfId="12947" xr:uid="{E1300D7A-6C8C-454D-B1AD-838848DD8DBC}"/>
    <cellStyle name="Comma 7 4 2 4 2 3 2" xfId="22760" xr:uid="{4161CF12-2249-489E-8113-4E3421EF7510}"/>
    <cellStyle name="Comma 7 4 2 4 2 4" xfId="25126" xr:uid="{7A475E6A-185D-4869-9B81-F11DF51BF103}"/>
    <cellStyle name="Comma 7 4 2 4 2 5" xfId="17148" xr:uid="{6EB206C7-E742-46F7-8DD2-92D040EF10FA}"/>
    <cellStyle name="Comma 7 4 2 4 3" xfId="1568" xr:uid="{00000000-0005-0000-0000-000048060000}"/>
    <cellStyle name="Comma 7 4 2 4 4" xfId="7365" xr:uid="{AC7E38AB-80E9-40AE-9D6E-3DF9742DBA5E}"/>
    <cellStyle name="Comma 7 4 2 4 5" xfId="24418" xr:uid="{B329391D-FBF9-4CE2-AFE6-C2891266019B}"/>
    <cellStyle name="Comma 7 4 2 4 6" xfId="15115" xr:uid="{76CC35F6-EDF1-409B-88E9-07F3B78F32C1}"/>
    <cellStyle name="Comma 7 4 2 5" xfId="1569" xr:uid="{00000000-0005-0000-0000-000049060000}"/>
    <cellStyle name="Comma 7 4 2 5 2" xfId="1570" xr:uid="{00000000-0005-0000-0000-00004A060000}"/>
    <cellStyle name="Comma 7 4 2 5 2 2" xfId="4180" xr:uid="{492447DB-3704-4975-A565-34B42FE4975E}"/>
    <cellStyle name="Comma 7 4 2 5 2 2 2" xfId="19519" xr:uid="{E8714325-C6B7-4976-8D75-7482C138709C}"/>
    <cellStyle name="Comma 7 4 2 5 2 3" xfId="12631" xr:uid="{50A40FD8-87FC-4741-9EAC-7B8962DD89AB}"/>
    <cellStyle name="Comma 7 4 2 5 2 3 2" xfId="22348" xr:uid="{D60A8072-B7C8-4222-821A-5689401EF031}"/>
    <cellStyle name="Comma 7 4 2 5 2 4" xfId="27924" xr:uid="{C884919D-B8EB-4707-995F-266A78270FA8}"/>
    <cellStyle name="Comma 7 4 2 5 2 5" xfId="27409" xr:uid="{88F71D10-A251-46A8-8896-010957A27722}"/>
    <cellStyle name="Comma 7 4 2 5 2 6" xfId="16782" xr:uid="{F8275BB2-373A-4016-8B81-7F3DB1DD7858}"/>
    <cellStyle name="Comma 7 4 2 5 3" xfId="1571" xr:uid="{00000000-0005-0000-0000-00004B060000}"/>
    <cellStyle name="Comma 7 4 2 5 4" xfId="7366" xr:uid="{A85EC067-6356-4C43-9691-31CB76D5910F}"/>
    <cellStyle name="Comma 7 4 2 5 5" xfId="24143" xr:uid="{5BA9A7AB-7A00-49B4-AD76-B3237F8E7D47}"/>
    <cellStyle name="Comma 7 4 2 5 6" xfId="14566" xr:uid="{BA79C05A-0337-4C3A-A058-D8F86D3B8DF0}"/>
    <cellStyle name="Comma 7 4 2 6" xfId="1572" xr:uid="{00000000-0005-0000-0000-00004C060000}"/>
    <cellStyle name="Comma 7 4 2 6 2" xfId="4124" xr:uid="{F44FE897-065C-4629-8819-0845603DA5B5}"/>
    <cellStyle name="Comma 7 4 2 6 2 2" xfId="19217" xr:uid="{2001549D-F9E9-499A-874F-A1B4749428BD}"/>
    <cellStyle name="Comma 7 4 2 6 3" xfId="12381" xr:uid="{38E7AB2F-E13E-4613-8B87-2C6A28EAA7EA}"/>
    <cellStyle name="Comma 7 4 2 6 3 2" xfId="22022" xr:uid="{1A5F5B39-FAB0-4D99-B5F0-85C555F7864E}"/>
    <cellStyle name="Comma 7 4 2 6 4" xfId="24192" xr:uid="{5C4D97A3-44B6-4409-86CC-C0A341B10147}"/>
    <cellStyle name="Comma 7 4 2 6 5" xfId="27019" xr:uid="{4784EE57-0176-44DE-9736-25ECAE2F8B0D}"/>
    <cellStyle name="Comma 7 4 2 6 6" xfId="16466" xr:uid="{5100458C-9119-4DBE-82FC-E35AE1098315}"/>
    <cellStyle name="Comma 7 4 2 7" xfId="1556" xr:uid="{00000000-0005-0000-0000-00003C060000}"/>
    <cellStyle name="Comma 7 4 2 7 2" xfId="4415" xr:uid="{E046F1C5-F4C8-4CF6-8CF0-472A8D7206BB}"/>
    <cellStyle name="Comma 7 4 2 7 2 2" xfId="20438" xr:uid="{A6F3D0C0-CD33-4BEA-8BD5-3791086503DA}"/>
    <cellStyle name="Comma 7 4 2 7 3" xfId="13416" xr:uid="{A1FB9675-E075-471C-B40A-D2B9FFAEEFB4}"/>
    <cellStyle name="Comma 7 4 2 7 3 2" xfId="23267" xr:uid="{96169BC4-5657-4CA7-804A-5A77B6ADD155}"/>
    <cellStyle name="Comma 7 4 2 7 4" xfId="27456" xr:uid="{4FED254E-8DB0-494B-B2DD-367B24E743B9}"/>
    <cellStyle name="Comma 7 4 2 7 5" xfId="28504" xr:uid="{6DAC5EF8-815B-467A-B842-C94CF8222073}"/>
    <cellStyle name="Comma 7 4 2 7 6" xfId="17645" xr:uid="{090B64E2-D08D-4824-8149-DFC7A5495B9A}"/>
    <cellStyle name="Comma 7 4 2 8" xfId="6994" xr:uid="{871DCB4C-6B22-4640-8AEC-0DAED6F2DADF}"/>
    <cellStyle name="Comma 7 4 2 8 2" xfId="9792" xr:uid="{7B175338-E748-4A28-B737-A91B8D1CFDC8}"/>
    <cellStyle name="Comma 7 4 2 9" xfId="6020" xr:uid="{7D056C0D-7046-4C90-B183-54D092F31488}"/>
    <cellStyle name="Comma 7 4 2 9 2" xfId="18471" xr:uid="{425EF1AA-5C8D-45C9-B001-380F50EADDFC}"/>
    <cellStyle name="Comma 7 4 3" xfId="1573" xr:uid="{00000000-0005-0000-0000-00004D060000}"/>
    <cellStyle name="Comma 7 4 3 10" xfId="14244" xr:uid="{8A89EFBA-849E-4256-AB35-A277096DD572}"/>
    <cellStyle name="Comma 7 4 3 2" xfId="1574" xr:uid="{00000000-0005-0000-0000-00004E060000}"/>
    <cellStyle name="Comma 7 4 3 2 2" xfId="1575" xr:uid="{00000000-0005-0000-0000-00004F060000}"/>
    <cellStyle name="Comma 7 4 3 2 2 2" xfId="4322" xr:uid="{9C0FC5A5-111F-415C-9B6E-1521666CABB9}"/>
    <cellStyle name="Comma 7 4 3 2 2 2 2" xfId="29432" xr:uid="{AD775954-69DE-4229-BDCB-CD29707F7EE7}"/>
    <cellStyle name="Comma 7 4 3 2 2 2 3" xfId="27068" xr:uid="{2806A837-C2D2-4DAA-9AEE-492210EAB80D}"/>
    <cellStyle name="Comma 7 4 3 2 2 2 4" xfId="19934" xr:uid="{117DA8DD-BDD2-47D8-8B6E-C7AB869FA26A}"/>
    <cellStyle name="Comma 7 4 3 2 2 3" xfId="12950" xr:uid="{26BC4506-55EE-42AD-9982-070F9ECD8524}"/>
    <cellStyle name="Comma 7 4 3 2 2 3 2" xfId="22763" xr:uid="{8AFB41F6-8A16-4226-A772-F1D273E0C96C}"/>
    <cellStyle name="Comma 7 4 3 2 2 4" xfId="24130" xr:uid="{6BED8997-2E88-4FE6-B48C-3737634E0C1F}"/>
    <cellStyle name="Comma 7 4 3 2 2 5" xfId="17151" xr:uid="{E379FF5F-26EE-4C90-B529-D9F2B50A5C57}"/>
    <cellStyle name="Comma 7 4 3 2 3" xfId="1576" xr:uid="{00000000-0005-0000-0000-000050060000}"/>
    <cellStyle name="Comma 7 4 3 2 4" xfId="7368" xr:uid="{83E82D01-9883-468E-8E96-B8DC53E4F4B6}"/>
    <cellStyle name="Comma 7 4 3 2 5" xfId="24564" xr:uid="{CFE0ECD4-78FF-4842-B8F0-E440F64828D5}"/>
    <cellStyle name="Comma 7 4 3 2 6" xfId="15118" xr:uid="{E4D85499-050A-4A91-8C0B-87F82BA6177E}"/>
    <cellStyle name="Comma 7 4 3 3" xfId="1577" xr:uid="{00000000-0005-0000-0000-000051060000}"/>
    <cellStyle name="Comma 7 4 3 3 2" xfId="1578" xr:uid="{00000000-0005-0000-0000-000052060000}"/>
    <cellStyle name="Comma 7 4 3 3 2 2" xfId="4214" xr:uid="{8FB2C0FD-532B-4C8B-8AED-0D659DA5A284}"/>
    <cellStyle name="Comma 7 4 3 3 2 2 2" xfId="19587" xr:uid="{A2AAA111-6DB3-4074-93B7-2E385651FAD3}"/>
    <cellStyle name="Comma 7 4 3 3 2 3" xfId="12697" xr:uid="{6BC92A07-50A0-4E4E-A507-7C1C89BE8D0D}"/>
    <cellStyle name="Comma 7 4 3 3 2 3 2" xfId="22416" xr:uid="{CB2B012E-4496-4B9F-97F5-7C11CC59C606}"/>
    <cellStyle name="Comma 7 4 3 3 2 4" xfId="16848" xr:uid="{BFEC68BB-9D4E-436E-95D9-79B49AE48A0A}"/>
    <cellStyle name="Comma 7 4 3 3 3" xfId="1579" xr:uid="{00000000-0005-0000-0000-000053060000}"/>
    <cellStyle name="Comma 7 4 3 3 4" xfId="11486" xr:uid="{AF3C5F20-4371-43BB-B8F3-853B16A75775}"/>
    <cellStyle name="Comma 7 4 3 3 5" xfId="26602" xr:uid="{D5A3187B-F603-4261-910B-FE1A6C20DCBE}"/>
    <cellStyle name="Comma 7 4 3 3 6" xfId="14655" xr:uid="{7AFEAB5A-7AEF-4960-BF70-F2E3B8151354}"/>
    <cellStyle name="Comma 7 4 3 4" xfId="1580" xr:uid="{00000000-0005-0000-0000-000054060000}"/>
    <cellStyle name="Comma 7 4 3 4 2" xfId="4408" xr:uid="{751F8595-01F3-40AB-8917-4FFE0BCA55A2}"/>
    <cellStyle name="Comma 7 4 3 4 2 2" xfId="11726" xr:uid="{1797BF63-00BD-4DC4-A986-4DD6EACF7BAC}"/>
    <cellStyle name="Comma 7 4 3 4 2 2 2" xfId="20431" xr:uid="{7C22672E-C7DB-4722-97D2-81C5C1C5B9D7}"/>
    <cellStyle name="Comma 7 4 3 4 2 3" xfId="13409" xr:uid="{026C3875-6BC5-4159-9700-036D578AD81D}"/>
    <cellStyle name="Comma 7 4 3 4 2 3 2" xfId="23260" xr:uid="{E0154EA8-7262-4463-A9C0-F42C590CF015}"/>
    <cellStyle name="Comma 7 4 3 4 2 4" xfId="27131" xr:uid="{50487CEE-DBF8-436C-827F-FEF0C1724632}"/>
    <cellStyle name="Comma 7 4 3 4 2 5" xfId="28753" xr:uid="{CA4685F5-C108-4B45-97C5-13CFF7D3073D}"/>
    <cellStyle name="Comma 7 4 3 4 2 6" xfId="17638" xr:uid="{79F039C5-149E-4CBE-BEF7-CD16970FE071}"/>
    <cellStyle name="Comma 7 4 3 4 3" xfId="25574" xr:uid="{1BCD03BF-D737-4A7B-B191-97F1B90387B6}"/>
    <cellStyle name="Comma 7 4 3 5" xfId="4717" xr:uid="{2130A733-8963-42EA-B23E-2A0F1F852225}"/>
    <cellStyle name="Comma 7 4 3 5 2" xfId="7367" xr:uid="{3E55B3F1-863E-4810-9779-6ECB74509F3B}"/>
    <cellStyle name="Comma 7 4 3 5 2 2" xfId="29614" xr:uid="{E713D6ED-A624-4C7E-AE4A-706AF8E0D081}"/>
    <cellStyle name="Comma 7 4 3 5 2 3" xfId="28927" xr:uid="{8FF883EB-5783-4FC6-89A0-0B0E91FAA17A}"/>
    <cellStyle name="Comma 7 4 3 5 2 4" xfId="20684" xr:uid="{E3143FEB-8E10-477C-B9F6-C8F30FA97642}"/>
    <cellStyle name="Comma 7 4 3 5 2 5" xfId="11738" xr:uid="{24607699-7D69-4307-B2C1-A8C6EBC4BA5B}"/>
    <cellStyle name="Comma 7 4 3 5 3" xfId="13611" xr:uid="{5231FFAD-E3C4-497A-B090-E56F6C98523B}"/>
    <cellStyle name="Comma 7 4 3 5 3 2" xfId="23513" xr:uid="{4CF9B15F-5E7C-42BF-8DC7-4740877DC07F}"/>
    <cellStyle name="Comma 7 4 3 5 4" xfId="25585" xr:uid="{A1D2164F-23F1-49C5-B842-68318DC05E77}"/>
    <cellStyle name="Comma 7 4 3 5 5" xfId="17891" xr:uid="{F9598183-7A64-4101-9B59-0C8F52295AE8}"/>
    <cellStyle name="Comma 7 4 3 6" xfId="4048" xr:uid="{7FE4981A-4711-46C6-8652-41B9317C3EE8}"/>
    <cellStyle name="Comma 7 4 3 6 2" xfId="28837" xr:uid="{46102F6D-1BB0-4870-A592-2187F98C8AAD}"/>
    <cellStyle name="Comma 7 4 3 6 3" xfId="27149" xr:uid="{DE3F1634-51B4-4FA4-91B3-35F4FCF2907A}"/>
    <cellStyle name="Comma 7 4 3 6 4" xfId="15724" xr:uid="{ED3BAFCF-0C94-44C7-B274-55DD941C75AF}"/>
    <cellStyle name="Comma 7 4 3 7" xfId="8734" xr:uid="{0BECADC0-28AF-40FE-9145-26F72568776E}"/>
    <cellStyle name="Comma 7 4 3 7 2" xfId="27917" xr:uid="{2AFB9ACA-6251-4F64-9A9C-FFE0607651D4}"/>
    <cellStyle name="Comma 7 4 3 7 3" xfId="27138" xr:uid="{538773FA-C9B6-40C8-9C75-75E508AE644F}"/>
    <cellStyle name="Comma 7 4 3 7 4" xfId="18473" xr:uid="{513EA041-694E-4088-8A73-26A199382A83}"/>
    <cellStyle name="Comma 7 4 3 8" xfId="11927" xr:uid="{A5FAD205-F781-42EE-8FE6-C83904DF7FE4}"/>
    <cellStyle name="Comma 7 4 3 8 2" xfId="21266" xr:uid="{239C36B1-188E-4B62-9552-3A1005FE48B6}"/>
    <cellStyle name="Comma 7 4 3 9" xfId="25256" xr:uid="{823C4227-D74A-4B5E-9651-78FB1781021C}"/>
    <cellStyle name="Comma 7 4 4" xfId="1581" xr:uid="{00000000-0005-0000-0000-000055060000}"/>
    <cellStyle name="Comma 7 4 4 10" xfId="15119" xr:uid="{E12F58C2-02A9-44DA-A464-9484F7FE58B0}"/>
    <cellStyle name="Comma 7 4 4 2" xfId="1582" xr:uid="{00000000-0005-0000-0000-000056060000}"/>
    <cellStyle name="Comma 7 4 4 2 2" xfId="5573" xr:uid="{51AE0F3E-EBA5-44FD-BEDD-DF5CED3EF319}"/>
    <cellStyle name="Comma 7 4 4 2 2 2" xfId="7370" xr:uid="{3DFBA4CB-2455-42DA-8F41-64136845113D}"/>
    <cellStyle name="Comma 7 4 4 2 3" xfId="26114" xr:uid="{72C20489-F471-49A7-B10B-7DAB3F20B538}"/>
    <cellStyle name="Comma 7 4 4 3" xfId="1583" xr:uid="{00000000-0005-0000-0000-000057060000}"/>
    <cellStyle name="Comma 7 4 4 4" xfId="1584" xr:uid="{00000000-0005-0000-0000-000058060000}"/>
    <cellStyle name="Comma 7 4 4 5" xfId="5002" xr:uid="{E02F586F-422C-407B-B04D-F26FE664770C}"/>
    <cellStyle name="Comma 7 4 4 5 2" xfId="7369" xr:uid="{76FC9B1D-1AB1-4F27-A968-C751B4F92BD5}"/>
    <cellStyle name="Comma 7 4 4 5 2 2" xfId="20969" xr:uid="{0A6A8B53-4CB7-4E22-B868-E8853DE3D2E9}"/>
    <cellStyle name="Comma 7 4 4 5 2 3" xfId="11805" xr:uid="{997F92D3-7163-4630-879B-3EF5E434A58C}"/>
    <cellStyle name="Comma 7 4 4 5 3" xfId="13861" xr:uid="{F83D3503-C041-4A6A-B1B8-85B4B1F0FD2C}"/>
    <cellStyle name="Comma 7 4 4 5 3 2" xfId="23798" xr:uid="{A8AD9A80-D5A6-43E7-A737-6C0A9ED898CF}"/>
    <cellStyle name="Comma 7 4 4 5 4" xfId="18176" xr:uid="{A22D8687-6A2B-4C56-9664-294FB98D70D0}"/>
    <cellStyle name="Comma 7 4 4 6" xfId="4049" xr:uid="{8AE45BB9-5616-4AD7-8D6F-4189FBA74B39}"/>
    <cellStyle name="Comma 7 4 4 6 2" xfId="15725" xr:uid="{EEA4F922-387A-426A-B8D8-EE6680556643}"/>
    <cellStyle name="Comma 7 4 4 7" xfId="9280" xr:uid="{39287455-CE58-48A3-81E4-890D4AA1CA1A}"/>
    <cellStyle name="Comma 7 4 4 7 2" xfId="18474" xr:uid="{C1551E92-ECD1-4B31-AEF2-9BE82C812F92}"/>
    <cellStyle name="Comma 7 4 4 8" xfId="11928" xr:uid="{7E48184E-8C59-4F20-9577-37B80EDEE337}"/>
    <cellStyle name="Comma 7 4 4 8 2" xfId="21267" xr:uid="{BCBF4E57-087C-45A8-B0A0-AD4E2DCF5CB4}"/>
    <cellStyle name="Comma 7 4 4 9" xfId="26147" xr:uid="{58F5DCF9-36C5-4510-9965-5067E3CE919D}"/>
    <cellStyle name="Comma 7 4 5" xfId="1585" xr:uid="{00000000-0005-0000-0000-000059060000}"/>
    <cellStyle name="Comma 7 4 5 2" xfId="1586" xr:uid="{00000000-0005-0000-0000-00005A060000}"/>
    <cellStyle name="Comma 7 4 5 2 2" xfId="4245" xr:uid="{B140C678-B9B5-4343-A4F8-5FD538370D2E}"/>
    <cellStyle name="Comma 7 4 5 2 2 2" xfId="7372" xr:uid="{195278AD-C496-4718-A0DE-6EC37FC190D6}"/>
    <cellStyle name="Comma 7 4 5 2 2 2 2" xfId="28833" xr:uid="{65A62889-F578-4990-B324-B9362EFCEC77}"/>
    <cellStyle name="Comma 7 4 5 2 2 3" xfId="29061" xr:uid="{4D6AA0F7-C0FD-47B9-B876-378291939087}"/>
    <cellStyle name="Comma 7 4 5 2 2 4" xfId="19775" xr:uid="{A833CA94-3084-477A-AD47-159D7899B216}"/>
    <cellStyle name="Comma 7 4 5 2 3" xfId="12869" xr:uid="{E0299BA0-0C2C-45CA-8FFC-0289A48A67D0}"/>
    <cellStyle name="Comma 7 4 5 2 3 2" xfId="22604" xr:uid="{B59455CF-6DD1-48AB-8671-849874F9332C}"/>
    <cellStyle name="Comma 7 4 5 2 4" xfId="24927" xr:uid="{D8AACF8B-16F1-44F5-A50D-84392D98CF74}"/>
    <cellStyle name="Comma 7 4 5 2 5" xfId="17020" xr:uid="{7E038874-9E93-45A8-AB0A-DE2CD5C1D47F}"/>
    <cellStyle name="Comma 7 4 5 3" xfId="1587" xr:uid="{00000000-0005-0000-0000-00005B060000}"/>
    <cellStyle name="Comma 7 4 5 4" xfId="7371" xr:uid="{E26CA266-3BD3-4E59-BB69-06EE05FCD904}"/>
    <cellStyle name="Comma 7 4 5 5" xfId="6909" xr:uid="{D7554DDE-F8BB-4644-AFD4-4C88E35C0D99}"/>
    <cellStyle name="Comma 7 4 5 6" xfId="9705" xr:uid="{CF952B55-7324-474B-8C0F-FB12F9E7566F}"/>
    <cellStyle name="Comma 7 4 6" xfId="1588" xr:uid="{00000000-0005-0000-0000-00005C060000}"/>
    <cellStyle name="Comma 7 4 6 2" xfId="1589" xr:uid="{00000000-0005-0000-0000-00005D060000}"/>
    <cellStyle name="Comma 7 4 6 2 2" xfId="4147" xr:uid="{0AE58F87-BAE6-47FD-A499-3F1437DF900F}"/>
    <cellStyle name="Comma 7 4 6 2 2 2" xfId="19356" xr:uid="{8EAF5D99-01E2-4EBE-9D5B-4546D52D4864}"/>
    <cellStyle name="Comma 7 4 6 2 3" xfId="12468" xr:uid="{C72C6DBF-921E-49E7-B8D9-9C494DFFAF17}"/>
    <cellStyle name="Comma 7 4 6 2 3 2" xfId="22185" xr:uid="{A08D53A7-9DD9-4D8B-B3D1-D097B083ABF7}"/>
    <cellStyle name="Comma 7 4 6 2 4" xfId="28925" xr:uid="{566795CC-3DD2-4A05-BD41-5C9581742A89}"/>
    <cellStyle name="Comma 7 4 6 2 5" xfId="28032" xr:uid="{F797D0ED-7984-4993-AD4E-3EC536493DF7}"/>
    <cellStyle name="Comma 7 4 6 2 6" xfId="16619" xr:uid="{6B51994F-A0E4-4206-88E8-D4A3BC34DDBB}"/>
    <cellStyle name="Comma 7 4 6 3" xfId="1590" xr:uid="{00000000-0005-0000-0000-00005E060000}"/>
    <cellStyle name="Comma 7 4 6 4" xfId="7373" xr:uid="{ED49FECF-3B6F-4B20-896B-4500749BDA2A}"/>
    <cellStyle name="Comma 7 4 6 5" xfId="26644" xr:uid="{8C2DD772-FBBC-4555-996F-D973593A9F97}"/>
    <cellStyle name="Comma 7 4 6 6" xfId="14403" xr:uid="{A5CC8BB8-CF1D-4D41-9CA1-38A97B294465}"/>
    <cellStyle name="Comma 7 4 7" xfId="1591" xr:uid="{00000000-0005-0000-0000-00005F060000}"/>
    <cellStyle name="Comma 7 4 7 2" xfId="1592" xr:uid="{00000000-0005-0000-0000-000060060000}"/>
    <cellStyle name="Comma 7 4 7 2 2" xfId="4097" xr:uid="{89CA7525-1557-4643-9EB4-A974E32BA455}"/>
    <cellStyle name="Comma 7 4 7 2 2 2" xfId="19136" xr:uid="{C21C6D8B-0572-4F50-B47F-AFB6C62D002E}"/>
    <cellStyle name="Comma 7 4 7 2 3" xfId="12340" xr:uid="{79454337-7DC3-423D-99A4-F8FCF1104ED9}"/>
    <cellStyle name="Comma 7 4 7 2 3 2" xfId="21941" xr:uid="{22BF7AE3-2B26-46C4-AA5B-FCE109DBD438}"/>
    <cellStyle name="Comma 7 4 7 2 4" xfId="27216" xr:uid="{373F5C3C-6A0A-414F-BACE-68318E033B19}"/>
    <cellStyle name="Comma 7 4 7 2 5" xfId="28400" xr:uid="{5FD76205-15E6-477C-A1D6-D507ECE98FA7}"/>
    <cellStyle name="Comma 7 4 7 2 6" xfId="16385" xr:uid="{FCDE52BA-4734-4D16-8F13-DAD103D7DA24}"/>
    <cellStyle name="Comma 7 4 7 3" xfId="1593" xr:uid="{00000000-0005-0000-0000-000061060000}"/>
    <cellStyle name="Comma 7 4 7 4" xfId="7374" xr:uid="{31023FA2-7DEA-423B-8D6C-47E5261FD12F}"/>
    <cellStyle name="Comma 7 4 8" xfId="1555" xr:uid="{00000000-0005-0000-0000-00003B060000}"/>
    <cellStyle name="Comma 7 4 8 2" xfId="4462" xr:uid="{B157F4CC-E47F-4D3B-ADBB-359209335D1D}"/>
    <cellStyle name="Comma 7 4 8 2 2" xfId="20485" xr:uid="{9D98EF4B-0D26-490E-941E-02DF08154DEA}"/>
    <cellStyle name="Comma 7 4 8 3" xfId="13461" xr:uid="{F54B3D86-941D-41D3-BDE6-581181270035}"/>
    <cellStyle name="Comma 7 4 8 3 2" xfId="23314" xr:uid="{511091B0-DFFC-49FC-909A-F71FAE13E21A}"/>
    <cellStyle name="Comma 7 4 8 4" xfId="27529" xr:uid="{0F430707-4F3F-4D74-AD2A-E41F157F96DD}"/>
    <cellStyle name="Comma 7 4 8 5" xfId="27487" xr:uid="{882AD689-FB22-47D6-81FD-B6F0B8654DBB}"/>
    <cellStyle name="Comma 7 4 8 6" xfId="17692" xr:uid="{584EBF79-0B92-48D9-A41B-87EA16DF8FF9}"/>
    <cellStyle name="Comma 7 4 9" xfId="6993" xr:uid="{5D5B470A-6E9E-4EB4-9440-ED37100499A6}"/>
    <cellStyle name="Comma 7 4 9 2" xfId="9791" xr:uid="{A378836B-8565-4BC5-9731-AF61ECAED322}"/>
    <cellStyle name="Comma 7 4 9 3" xfId="27733" xr:uid="{CDD419C9-DBEC-4CBE-8E6D-8A952E184878}"/>
    <cellStyle name="Comma 7 4 9 4" xfId="15722" xr:uid="{3AEE30A0-F865-4878-977A-1B9B2E39C3FA}"/>
    <cellStyle name="Comma 7 5" xfId="364" xr:uid="{00000000-0005-0000-0000-00006B010000}"/>
    <cellStyle name="Comma 7 5 10" xfId="6021" xr:uid="{3520FFD8-0B2C-4F20-921B-2151D1E66363}"/>
    <cellStyle name="Comma 7 5 10 2" xfId="18475" xr:uid="{4A277178-FDD2-49FE-B6EF-53240608E779}"/>
    <cellStyle name="Comma 7 5 11" xfId="8796" xr:uid="{AF4030DD-6F4D-46BC-9335-0270987142EF}"/>
    <cellStyle name="Comma 7 5 11 2" xfId="21268" xr:uid="{21DDABEF-F8DB-4F35-BA37-F96A96578335}"/>
    <cellStyle name="Comma 7 5 12" xfId="24280" xr:uid="{0B04A27C-229E-470D-B230-577D49C55D3C}"/>
    <cellStyle name="Comma 7 5 13" xfId="14087" xr:uid="{D96C3E0A-78A5-4897-B205-14EDF0F9131B}"/>
    <cellStyle name="Comma 7 5 2" xfId="365" xr:uid="{00000000-0005-0000-0000-00006C010000}"/>
    <cellStyle name="Comma 7 5 2 10" xfId="25015" xr:uid="{28FE5B2D-1192-44C0-8A66-3D52A19EBB9D}"/>
    <cellStyle name="Comma 7 5 2 11" xfId="14245" xr:uid="{063FF40B-6E3A-452B-9CAE-7F38D062126C}"/>
    <cellStyle name="Comma 7 5 2 2" xfId="1596" xr:uid="{00000000-0005-0000-0000-000064060000}"/>
    <cellStyle name="Comma 7 5 2 2 2" xfId="1597" xr:uid="{00000000-0005-0000-0000-000065060000}"/>
    <cellStyle name="Comma 7 5 2 2 2 2" xfId="5575" xr:uid="{32726347-36E6-4A31-AC00-B6A470866EDE}"/>
    <cellStyle name="Comma 7 5 2 2 2 2 2" xfId="7376" xr:uid="{3F8020A1-6977-4723-A41F-ECEA3DE62484}"/>
    <cellStyle name="Comma 7 5 2 2 2 3" xfId="26685" xr:uid="{1C6D4618-C01C-4666-ADFF-6E3CC0A7FC4C}"/>
    <cellStyle name="Comma 7 5 2 2 3" xfId="1598" xr:uid="{00000000-0005-0000-0000-000066060000}"/>
    <cellStyle name="Comma 7 5 2 2 3 2" xfId="27893" xr:uid="{1741658E-B36F-4497-82B1-37B67C745D84}"/>
    <cellStyle name="Comma 7 5 2 2 3 3" xfId="28198" xr:uid="{FD98D93B-7C15-4A29-A863-2EF38733B4D6}"/>
    <cellStyle name="Comma 7 5 2 2 4" xfId="1599" xr:uid="{00000000-0005-0000-0000-000067060000}"/>
    <cellStyle name="Comma 7 5 2 2 5" xfId="4050" xr:uid="{2D989758-5CD3-4165-8B26-5BBF3F101BFC}"/>
    <cellStyle name="Comma 7 5 2 2 5 2" xfId="7375" xr:uid="{D7859EA4-FDA8-4CA0-B264-093B3A149B34}"/>
    <cellStyle name="Comma 7 5 2 2 5 2 2" xfId="27555" xr:uid="{3F8473DD-3EEB-4E79-BA58-C66F1555AC19}"/>
    <cellStyle name="Comma 7 5 2 2 5 3" xfId="29311" xr:uid="{93F26E03-E777-403C-B69C-10F42833B311}"/>
    <cellStyle name="Comma 7 5 2 2 5 4" xfId="15728" xr:uid="{E245972F-B648-4AC8-9D25-A04122F4B7C4}"/>
    <cellStyle name="Comma 7 5 2 2 6" xfId="6497" xr:uid="{868B33E8-01C5-4D86-8C03-23B0207F42D9}"/>
    <cellStyle name="Comma 7 5 2 2 6 2" xfId="18477" xr:uid="{C253BE98-9AA3-4811-936A-CA7B71FC7978}"/>
    <cellStyle name="Comma 7 5 2 2 7" xfId="9283" xr:uid="{BE34030A-3474-4DA0-B161-AB29C003989B}"/>
    <cellStyle name="Comma 7 5 2 2 7 2" xfId="21270" xr:uid="{322E196A-9A61-4A81-BB68-E9F6C850285F}"/>
    <cellStyle name="Comma 7 5 2 2 8" xfId="25144" xr:uid="{D0AEC144-C821-4682-B4E3-F3693D9B4EA6}"/>
    <cellStyle name="Comma 7 5 2 2 9" xfId="15120" xr:uid="{FAE7CC4F-B381-4E04-BFF3-D1661FE0988B}"/>
    <cellStyle name="Comma 7 5 2 3" xfId="1600" xr:uid="{00000000-0005-0000-0000-000068060000}"/>
    <cellStyle name="Comma 7 5 2 3 2" xfId="1601" xr:uid="{00000000-0005-0000-0000-000069060000}"/>
    <cellStyle name="Comma 7 5 2 3 2 2" xfId="4215" xr:uid="{FDD233CE-4575-467A-9D2B-E2935167C85C}"/>
    <cellStyle name="Comma 7 5 2 3 2 2 2" xfId="19588" xr:uid="{17793FA2-7357-41D2-A112-9515B5A129E9}"/>
    <cellStyle name="Comma 7 5 2 3 2 3" xfId="12698" xr:uid="{AEAEBC71-133F-4EA3-A3D5-AAD0E56A9ECD}"/>
    <cellStyle name="Comma 7 5 2 3 2 3 2" xfId="22417" xr:uid="{67B1AEC4-BDC8-4996-AA26-2F906DA90927}"/>
    <cellStyle name="Comma 7 5 2 3 2 4" xfId="16849" xr:uid="{E1411B3A-1F37-4BE8-AF6D-A743B23345DA}"/>
    <cellStyle name="Comma 7 5 2 3 3" xfId="1602" xr:uid="{00000000-0005-0000-0000-00006A060000}"/>
    <cellStyle name="Comma 7 5 2 3 4" xfId="7377" xr:uid="{5CC14222-2704-4971-950F-52DD46593AC0}"/>
    <cellStyle name="Comma 7 5 2 3 5" xfId="26054" xr:uid="{55BA22BF-7B44-4432-9A94-B8FF9E213E14}"/>
    <cellStyle name="Comma 7 5 2 3 6" xfId="14657" xr:uid="{6DD5DD5D-0102-417B-86FD-9A5409437791}"/>
    <cellStyle name="Comma 7 5 2 4" xfId="1603" xr:uid="{00000000-0005-0000-0000-00006B060000}"/>
    <cellStyle name="Comma 7 5 2 4 2" xfId="5227" xr:uid="{84B8FE83-F384-4EA3-A99D-59BA5A0A889A}"/>
    <cellStyle name="Comma 7 5 2 4 2 2" xfId="7378" xr:uid="{2383C222-DD2E-4E00-B9B2-4F2CB076A73A}"/>
    <cellStyle name="Comma 7 5 2 4 2 2 2" xfId="21191" xr:uid="{EC70C768-F413-40C4-AC42-04CD2A195BBF}"/>
    <cellStyle name="Comma 7 5 2 4 2 2 3" xfId="11886" xr:uid="{7179D737-4C99-4A7F-AF0B-D1FA1BFF662C}"/>
    <cellStyle name="Comma 7 5 2 4 2 3" xfId="13941" xr:uid="{63AD7F0E-D815-4B74-A178-634C5CBC24D3}"/>
    <cellStyle name="Comma 7 5 2 4 2 3 2" xfId="24020" xr:uid="{966C136D-940B-463E-9620-060B42E3CB67}"/>
    <cellStyle name="Comma 7 5 2 4 2 4" xfId="27454" xr:uid="{9E531D36-D330-4D66-ABC7-C3D178EEE1F9}"/>
    <cellStyle name="Comma 7 5 2 4 2 5" xfId="29305" xr:uid="{AA79FD3F-82AD-46E5-9E0A-837286BE24DA}"/>
    <cellStyle name="Comma 7 5 2 4 2 6" xfId="18398" xr:uid="{C7F1CDAE-4B5D-4547-B452-6DE2EB66C100}"/>
    <cellStyle name="Comma 7 5 2 4 3" xfId="24453" xr:uid="{50BDE540-1F51-41B4-ACAF-087BE3C49DF6}"/>
    <cellStyle name="Comma 7 5 2 5" xfId="1604" xr:uid="{00000000-0005-0000-0000-00006C060000}"/>
    <cellStyle name="Comma 7 5 2 5 2" xfId="24214" xr:uid="{1FCA17BB-9AA3-44CC-88E0-CA835F9E87FA}"/>
    <cellStyle name="Comma 7 5 2 5 3" xfId="24662" xr:uid="{B53338BC-B168-4B76-9951-B22A08C29C1F}"/>
    <cellStyle name="Comma 7 5 2 6" xfId="1595" xr:uid="{00000000-0005-0000-0000-000063060000}"/>
    <cellStyle name="Comma 7 5 2 6 2" xfId="4718" xr:uid="{4ED5C7AE-E49F-4ACD-B867-3ADE8B3B3C60}"/>
    <cellStyle name="Comma 7 5 2 6 2 2" xfId="20685" xr:uid="{9162F73D-2C7C-4A7F-8BB5-8D207B652DE1}"/>
    <cellStyle name="Comma 7 5 2 6 3" xfId="13612" xr:uid="{F65A539C-E2F0-45E4-8351-4C75AE04A41D}"/>
    <cellStyle name="Comma 7 5 2 6 3 2" xfId="23514" xr:uid="{27C4D761-F937-476C-A44E-092561D34DBD}"/>
    <cellStyle name="Comma 7 5 2 6 4" xfId="27498" xr:uid="{EFE5FD07-0D24-4A6B-8A0A-2A8B6BA9AE52}"/>
    <cellStyle name="Comma 7 5 2 6 5" xfId="27445" xr:uid="{2BA150D3-E94E-4792-A731-30F5C21360D7}"/>
    <cellStyle name="Comma 7 5 2 6 6" xfId="17892" xr:uid="{83E1A121-E7DE-4656-8AB2-9644E9370AE2}"/>
    <cellStyle name="Comma 7 5 2 7" xfId="6996" xr:uid="{1CE5626E-E49B-423C-B95A-F69E7C2CEB82}"/>
    <cellStyle name="Comma 7 5 2 7 2" xfId="9794" xr:uid="{CFE8D710-917E-4148-865F-38B1A6295726}"/>
    <cellStyle name="Comma 7 5 2 7 3" xfId="28543" xr:uid="{B5AD5DC6-63AA-4C8E-85BC-1CB9E3890D2B}"/>
    <cellStyle name="Comma 7 5 2 7 4" xfId="15727" xr:uid="{803DC3AE-95F2-40B0-ACA7-32E2334295E6}"/>
    <cellStyle name="Comma 7 5 2 8" xfId="6022" xr:uid="{AB232C07-0AE6-4590-BAC8-41288722B4EF}"/>
    <cellStyle name="Comma 7 5 2 8 2" xfId="18476" xr:uid="{7E424B63-5C75-4D49-AD82-72B4B066CF80}"/>
    <cellStyle name="Comma 7 5 2 9" xfId="8797" xr:uid="{BE14D016-DB3B-424B-9D60-33EF0D51A906}"/>
    <cellStyle name="Comma 7 5 2 9 2" xfId="21269" xr:uid="{FFDC7B59-7E46-4972-B8A2-37868F5705C4}"/>
    <cellStyle name="Comma 7 5 3" xfId="1605" xr:uid="{00000000-0005-0000-0000-00006D060000}"/>
    <cellStyle name="Comma 7 5 3 10" xfId="15121" xr:uid="{DDED4C75-6BAB-4096-B280-9B1B8A399E30}"/>
    <cellStyle name="Comma 7 5 3 2" xfId="1606" xr:uid="{00000000-0005-0000-0000-00006E060000}"/>
    <cellStyle name="Comma 7 5 3 2 2" xfId="5574" xr:uid="{B866FB55-094B-4695-BA01-48A76658ABA2}"/>
    <cellStyle name="Comma 7 5 3 2 2 2" xfId="7380" xr:uid="{3895FA39-982D-413B-8847-221B003928D3}"/>
    <cellStyle name="Comma 7 5 3 2 3" xfId="25307" xr:uid="{547835F0-B81B-4656-9343-A568EC74DE77}"/>
    <cellStyle name="Comma 7 5 3 2 3 2" xfId="27838" xr:uid="{B4211534-9029-4741-A3B3-5ED2D7D5D706}"/>
    <cellStyle name="Comma 7 5 3 3" xfId="1607" xr:uid="{00000000-0005-0000-0000-00006F060000}"/>
    <cellStyle name="Comma 7 5 3 4" xfId="1608" xr:uid="{00000000-0005-0000-0000-000070060000}"/>
    <cellStyle name="Comma 7 5 3 4 2" xfId="26823" xr:uid="{7EB14FC8-24C7-458F-8354-8CA7D8B67E9D}"/>
    <cellStyle name="Comma 7 5 3 4 3" xfId="26180" xr:uid="{BC70380C-1BEA-4CC1-A68C-A88032F63CDE}"/>
    <cellStyle name="Comma 7 5 3 5" xfId="5003" xr:uid="{F0FDD47D-90EB-4C11-BDFF-945082AFEA9C}"/>
    <cellStyle name="Comma 7 5 3 5 2" xfId="7379" xr:uid="{EAFE3BBE-D74B-4408-B7B6-443F2EA4BA22}"/>
    <cellStyle name="Comma 7 5 3 5 2 2" xfId="20970" xr:uid="{9A1ADBFF-9709-4C3E-AE98-E4433191D17A}"/>
    <cellStyle name="Comma 7 5 3 5 2 3" xfId="11806" xr:uid="{EBE1E755-997F-4539-9757-A890249A99F9}"/>
    <cellStyle name="Comma 7 5 3 5 3" xfId="13862" xr:uid="{C0BBA29B-912B-4646-A620-717A57C0F28B}"/>
    <cellStyle name="Comma 7 5 3 5 3 2" xfId="23799" xr:uid="{65660560-F086-47FD-8CFA-0EFA8A11D7BC}"/>
    <cellStyle name="Comma 7 5 3 5 4" xfId="27346" xr:uid="{0716FC56-20BE-4C44-A453-99F916C39A46}"/>
    <cellStyle name="Comma 7 5 3 5 5" xfId="27699" xr:uid="{6482A86F-15E5-4CD1-870D-4C6FA7FA1B98}"/>
    <cellStyle name="Comma 7 5 3 5 6" xfId="18177" xr:uid="{7B070022-FB94-4C69-9B21-9E25027A7944}"/>
    <cellStyle name="Comma 7 5 3 6" xfId="4051" xr:uid="{F39C7F19-BC58-4335-9270-CA89583793ED}"/>
    <cellStyle name="Comma 7 5 3 6 2" xfId="28037" xr:uid="{317F8C84-C492-4CB1-B4D2-E2D25EF7ABAD}"/>
    <cellStyle name="Comma 7 5 3 6 3" xfId="27116" xr:uid="{FB05C3B7-84AC-4CED-8736-3FCEA5F62884}"/>
    <cellStyle name="Comma 7 5 3 6 4" xfId="15729" xr:uid="{D2EABA75-BB4B-46BF-B483-8CC22EBA0455}"/>
    <cellStyle name="Comma 7 5 3 7" xfId="9282" xr:uid="{9821B430-BB0E-497A-B9E4-3A0AC0DEF651}"/>
    <cellStyle name="Comma 7 5 3 7 2" xfId="18478" xr:uid="{1CEB4121-3020-48A8-8F49-B61B2B6AB679}"/>
    <cellStyle name="Comma 7 5 3 8" xfId="11929" xr:uid="{2375F71F-772C-42AF-8E0A-7CE5B184890E}"/>
    <cellStyle name="Comma 7 5 3 8 2" xfId="21271" xr:uid="{51501D00-B8B5-407B-AE00-A5C30D759BAB}"/>
    <cellStyle name="Comma 7 5 3 9" xfId="26563" xr:uid="{D90B6A42-0997-4BC2-AB08-397D3C6873DD}"/>
    <cellStyle name="Comma 7 5 4" xfId="1609" xr:uid="{00000000-0005-0000-0000-000071060000}"/>
    <cellStyle name="Comma 7 5 4 2" xfId="1610" xr:uid="{00000000-0005-0000-0000-000072060000}"/>
    <cellStyle name="Comma 7 5 4 2 2" xfId="5805" xr:uid="{416767AF-A051-4A97-B8DA-E5F8723CEFD6}"/>
    <cellStyle name="Comma 7 5 4 2 2 2" xfId="7382" xr:uid="{B7EC8A51-6610-43D8-AD8F-308B16D34D10}"/>
    <cellStyle name="Comma 7 5 4 2 3" xfId="26636" xr:uid="{6559A1BB-BB82-48DC-90DC-98480FEF9976}"/>
    <cellStyle name="Comma 7 5 4 3" xfId="1611" xr:uid="{00000000-0005-0000-0000-000073060000}"/>
    <cellStyle name="Comma 7 5 4 4" xfId="1612" xr:uid="{00000000-0005-0000-0000-000074060000}"/>
    <cellStyle name="Comma 7 5 4 5" xfId="4052" xr:uid="{9DD21CC1-1A69-40DA-99BE-71777EF6C5B6}"/>
    <cellStyle name="Comma 7 5 4 5 2" xfId="7381" xr:uid="{F0969A06-61ED-4D33-A599-35D0FAD61261}"/>
    <cellStyle name="Comma 7 5 4 5 2 2" xfId="15730" xr:uid="{7BF9CA30-B8E4-4CD4-AE38-92DB1652A868}"/>
    <cellStyle name="Comma 7 5 4 6" xfId="6891" xr:uid="{DEA88929-66AE-4A38-B8EC-8FA11B6889A8}"/>
    <cellStyle name="Comma 7 5 4 6 2" xfId="18479" xr:uid="{30B34A9F-6640-47DE-8A1D-1D98E2271427}"/>
    <cellStyle name="Comma 7 5 4 7" xfId="9687" xr:uid="{34DF5C38-760D-41D4-8086-84C26ADAA843}"/>
    <cellStyle name="Comma 7 5 4 7 2" xfId="21272" xr:uid="{72F42D5D-4BE3-42AE-8B7E-85B5CE02A4E2}"/>
    <cellStyle name="Comma 7 5 4 8" xfId="24138" xr:uid="{450176CA-C271-4E3D-93AA-2CA50C44F785}"/>
    <cellStyle name="Comma 7 5 4 9" xfId="14925" xr:uid="{77286C7E-85B4-4492-AF4E-18ACD5ECD6B1}"/>
    <cellStyle name="Comma 7 5 5" xfId="1613" xr:uid="{00000000-0005-0000-0000-000075060000}"/>
    <cellStyle name="Comma 7 5 5 2" xfId="1614" xr:uid="{00000000-0005-0000-0000-000076060000}"/>
    <cellStyle name="Comma 7 5 5 2 2" xfId="4159" xr:uid="{05075381-D797-44A8-A357-96978780E224}"/>
    <cellStyle name="Comma 7 5 5 2 2 2" xfId="19416" xr:uid="{D3730A71-82E2-432B-AA9C-6B795BEF9024}"/>
    <cellStyle name="Comma 7 5 5 2 3" xfId="12528" xr:uid="{5E81A645-9702-4130-B5DC-81446127C6DB}"/>
    <cellStyle name="Comma 7 5 5 2 3 2" xfId="22245" xr:uid="{11F48EF1-6136-4081-BB82-510FE9A3DDE3}"/>
    <cellStyle name="Comma 7 5 5 2 4" xfId="16679" xr:uid="{B2A47175-EBF0-420B-BA6F-C90774239F26}"/>
    <cellStyle name="Comma 7 5 5 3" xfId="1615" xr:uid="{00000000-0005-0000-0000-000077060000}"/>
    <cellStyle name="Comma 7 5 5 4" xfId="7383" xr:uid="{60CB3B0D-C2E6-4EF7-A8F7-0A23CF5C3207}"/>
    <cellStyle name="Comma 7 5 5 5" xfId="25094" xr:uid="{F2771A37-9B7F-4127-8D7F-D00701FD648D}"/>
    <cellStyle name="Comma 7 5 5 6" xfId="14463" xr:uid="{AF7B9D26-8C55-4E29-8C22-EFD0C372AC91}"/>
    <cellStyle name="Comma 7 5 6" xfId="1616" xr:uid="{00000000-0005-0000-0000-000078060000}"/>
    <cellStyle name="Comma 7 5 6 2" xfId="1617" xr:uid="{00000000-0005-0000-0000-000079060000}"/>
    <cellStyle name="Comma 7 5 6 2 2" xfId="4125" xr:uid="{123B194A-898A-48D0-A648-0AABA1680C9F}"/>
    <cellStyle name="Comma 7 5 6 2 2 2" xfId="19218" xr:uid="{D6B550E1-F37E-4DBB-B22A-B32C08702962}"/>
    <cellStyle name="Comma 7 5 6 2 3" xfId="12382" xr:uid="{92E74072-0A3D-437E-8221-B47CCBAD9D4D}"/>
    <cellStyle name="Comma 7 5 6 2 3 2" xfId="22023" xr:uid="{9F15FEE6-443C-45AE-B689-9DC5EE8B6E2A}"/>
    <cellStyle name="Comma 7 5 6 2 4" xfId="27607" xr:uid="{61BBDF99-4B84-44E3-9BA3-8C42D62C8305}"/>
    <cellStyle name="Comma 7 5 6 2 5" xfId="28787" xr:uid="{426447A7-4B06-49DD-8378-619F958C93F3}"/>
    <cellStyle name="Comma 7 5 6 2 6" xfId="16467" xr:uid="{9EE2D6D6-AA60-429C-B6F6-6520C66206C1}"/>
    <cellStyle name="Comma 7 5 6 3" xfId="1618" xr:uid="{00000000-0005-0000-0000-00007A060000}"/>
    <cellStyle name="Comma 7 5 6 4" xfId="7384" xr:uid="{1BFFC356-3DE8-4EA1-96DF-650C82689DEF}"/>
    <cellStyle name="Comma 7 5 7" xfId="1619" xr:uid="{00000000-0005-0000-0000-00007B060000}"/>
    <cellStyle name="Comma 7 5 7 2" xfId="26802" xr:uid="{DBEC7C72-5D76-455B-B2E8-5BC3E4656760}"/>
    <cellStyle name="Comma 7 5 7 3" xfId="25527" xr:uid="{2C589A57-58F5-48AA-A837-27AEEF44E577}"/>
    <cellStyle name="Comma 7 5 8" xfId="1594" xr:uid="{00000000-0005-0000-0000-000062060000}"/>
    <cellStyle name="Comma 7 5 8 2" xfId="4463" xr:uid="{FD9B2480-36EA-4E92-B210-5C881281AE35}"/>
    <cellStyle name="Comma 7 5 8 2 2" xfId="20486" xr:uid="{AE87CC7D-AD6A-41BA-AD52-E69791CA3928}"/>
    <cellStyle name="Comma 7 5 8 3" xfId="13462" xr:uid="{942AC058-6E03-4404-950D-A3274CA09A5D}"/>
    <cellStyle name="Comma 7 5 8 3 2" xfId="23315" xr:uid="{C80D0A6B-9C0A-4DA7-993D-24F322494938}"/>
    <cellStyle name="Comma 7 5 8 4" xfId="28060" xr:uid="{89901AAC-A1F3-4C75-81DC-AB3B9C352E41}"/>
    <cellStyle name="Comma 7 5 8 5" xfId="27526" xr:uid="{A5C35908-F747-4FFB-AA0F-235FCA24BD9B}"/>
    <cellStyle name="Comma 7 5 8 6" xfId="17693" xr:uid="{36CD1026-A473-4419-8942-CD07DC3458C4}"/>
    <cellStyle name="Comma 7 5 9" xfId="6995" xr:uid="{930A226B-D8C3-4AC2-8295-499EA5141A7C}"/>
    <cellStyle name="Comma 7 5 9 2" xfId="9793" xr:uid="{90F3B1D2-5BFB-410F-98C9-F1B1EF67D57E}"/>
    <cellStyle name="Comma 7 5 9 3" xfId="28821" xr:uid="{7F1D29E8-0882-4B6F-A3EB-368F32674AAE}"/>
    <cellStyle name="Comma 7 5 9 4" xfId="15726" xr:uid="{B5A57457-E201-4C61-94FC-C971E5D90B8C}"/>
    <cellStyle name="Comma 7 6" xfId="366" xr:uid="{00000000-0005-0000-0000-00006D010000}"/>
    <cellStyle name="Comma 7 6 10" xfId="6023" xr:uid="{90AF7401-47DA-47B8-9AC4-00334E881237}"/>
    <cellStyle name="Comma 7 6 10 2" xfId="18480" xr:uid="{84C1CED4-C5F1-4F8C-8FD3-0221432C5AA7}"/>
    <cellStyle name="Comma 7 6 11" xfId="8798" xr:uid="{E216CA12-459D-4F96-B1CA-8693D92284AB}"/>
    <cellStyle name="Comma 7 6 11 2" xfId="21273" xr:uid="{82BCF789-9B98-48BD-ABFF-7CC3AFACD4E4}"/>
    <cellStyle name="Comma 7 6 12" xfId="25011" xr:uid="{A4AD6A73-DCCB-4948-8ABA-E661769118C6}"/>
    <cellStyle name="Comma 7 6 13" xfId="14088" xr:uid="{7527967F-EB3F-4A09-9BE4-3279E51CA24F}"/>
    <cellStyle name="Comma 7 6 2" xfId="367" xr:uid="{00000000-0005-0000-0000-00006E010000}"/>
    <cellStyle name="Comma 7 6 2 10" xfId="26235" xr:uid="{4F1F3A31-2A22-489B-8B43-D0FF79FE126A}"/>
    <cellStyle name="Comma 7 6 2 11" xfId="14246" xr:uid="{C821802C-9B83-4557-A542-FAB8EC7006ED}"/>
    <cellStyle name="Comma 7 6 2 2" xfId="1622" xr:uid="{00000000-0005-0000-0000-00007E060000}"/>
    <cellStyle name="Comma 7 6 2 2 2" xfId="1623" xr:uid="{00000000-0005-0000-0000-00007F060000}"/>
    <cellStyle name="Comma 7 6 2 2 2 2" xfId="5577" xr:uid="{20F9DC3C-4C72-446D-851D-AE7EAE12F0A2}"/>
    <cellStyle name="Comma 7 6 2 2 2 2 2" xfId="7386" xr:uid="{AE939636-845B-4036-ABF7-405DCD5D7D13}"/>
    <cellStyle name="Comma 7 6 2 2 2 3" xfId="25185" xr:uid="{220042FA-79F8-433B-B052-5D3E11018403}"/>
    <cellStyle name="Comma 7 6 2 2 3" xfId="1624" xr:uid="{00000000-0005-0000-0000-000080060000}"/>
    <cellStyle name="Comma 7 6 2 2 3 2" xfId="29191" xr:uid="{2992D93A-00A2-4EC2-961C-0480530F805C}"/>
    <cellStyle name="Comma 7 6 2 2 3 3" xfId="27595" xr:uid="{AE29789D-95EA-46A8-A4E6-698C2ABE418D}"/>
    <cellStyle name="Comma 7 6 2 2 4" xfId="1625" xr:uid="{00000000-0005-0000-0000-000081060000}"/>
    <cellStyle name="Comma 7 6 2 2 5" xfId="4053" xr:uid="{C8D4AEEA-07A2-4444-9A2B-1E2CFB63AA26}"/>
    <cellStyle name="Comma 7 6 2 2 5 2" xfId="7385" xr:uid="{2BE55299-81C6-44D3-A217-21D963A51CDC}"/>
    <cellStyle name="Comma 7 6 2 2 5 2 2" xfId="28228" xr:uid="{C227F5CD-CC25-414E-8AF1-82B774AE1FEC}"/>
    <cellStyle name="Comma 7 6 2 2 5 3" xfId="28288" xr:uid="{4A0ABFB5-F34E-4FD3-B188-D51E15605F58}"/>
    <cellStyle name="Comma 7 6 2 2 5 4" xfId="15733" xr:uid="{32C7A05F-CD71-4D0D-82C7-33962F99250A}"/>
    <cellStyle name="Comma 7 6 2 2 6" xfId="6498" xr:uid="{016C9E74-4E9B-4B45-9F16-536761B20D76}"/>
    <cellStyle name="Comma 7 6 2 2 6 2" xfId="18482" xr:uid="{8B583739-0B07-47D5-B8DB-0F7ED208F7D2}"/>
    <cellStyle name="Comma 7 6 2 2 7" xfId="9285" xr:uid="{AB2E22F8-9BA4-4EDD-B0FC-24FC8FBC17CA}"/>
    <cellStyle name="Comma 7 6 2 2 7 2" xfId="21275" xr:uid="{99B16309-C1FA-4980-A307-88A1B35DBB92}"/>
    <cellStyle name="Comma 7 6 2 2 8" xfId="24945" xr:uid="{5502B744-2074-4ECD-BB54-786EFBA38C24}"/>
    <cellStyle name="Comma 7 6 2 2 9" xfId="15122" xr:uid="{988BAE38-FC14-4314-A343-56EF62B593A6}"/>
    <cellStyle name="Comma 7 6 2 3" xfId="1626" xr:uid="{00000000-0005-0000-0000-000082060000}"/>
    <cellStyle name="Comma 7 6 2 3 2" xfId="1627" xr:uid="{00000000-0005-0000-0000-000083060000}"/>
    <cellStyle name="Comma 7 6 2 3 2 2" xfId="4216" xr:uid="{A163BF67-FCC5-4202-911C-A3C2EE140683}"/>
    <cellStyle name="Comma 7 6 2 3 2 2 2" xfId="19589" xr:uid="{3F8C49EA-CC4C-4AA8-A3FC-B895F0CFC315}"/>
    <cellStyle name="Comma 7 6 2 3 2 3" xfId="12699" xr:uid="{B300FF4C-4704-4D64-B09F-FFE64A668BB9}"/>
    <cellStyle name="Comma 7 6 2 3 2 3 2" xfId="22418" xr:uid="{B6E1CF97-015A-4B3E-ABBA-F061386FAEE7}"/>
    <cellStyle name="Comma 7 6 2 3 2 4" xfId="16850" xr:uid="{DAAAB796-5E3C-411E-8324-37A22FDC81F3}"/>
    <cellStyle name="Comma 7 6 2 3 3" xfId="1628" xr:uid="{00000000-0005-0000-0000-000084060000}"/>
    <cellStyle name="Comma 7 6 2 3 4" xfId="7387" xr:uid="{A9831E93-CA3C-4FED-951A-57D2BDE3BCEF}"/>
    <cellStyle name="Comma 7 6 2 3 5" xfId="25609" xr:uid="{EE0E081D-95CC-4426-A2A9-46B1BD493EC0}"/>
    <cellStyle name="Comma 7 6 2 3 6" xfId="14658" xr:uid="{F7345EFE-8F33-4611-A9A0-D1CC7BE08254}"/>
    <cellStyle name="Comma 7 6 2 4" xfId="1629" xr:uid="{00000000-0005-0000-0000-000085060000}"/>
    <cellStyle name="Comma 7 6 2 4 2" xfId="5229" xr:uid="{C1D94A28-BB2C-4FDB-855A-FC44082BDBDE}"/>
    <cellStyle name="Comma 7 6 2 4 2 2" xfId="7388" xr:uid="{A0A0EDC0-A331-46E0-94E7-659291DD9A00}"/>
    <cellStyle name="Comma 7 6 2 4 2 2 2" xfId="21193" xr:uid="{CE132688-9E84-437D-87CD-C1A596F1341A}"/>
    <cellStyle name="Comma 7 6 2 4 2 2 3" xfId="11888" xr:uid="{82AE6FD3-A087-468E-8EF6-204443AC245D}"/>
    <cellStyle name="Comma 7 6 2 4 2 3" xfId="13943" xr:uid="{CC8437FB-2045-4DB9-A4CB-65E80A49639D}"/>
    <cellStyle name="Comma 7 6 2 4 2 3 2" xfId="24022" xr:uid="{4A02BA4E-9EC4-49DB-93C5-E980A059044E}"/>
    <cellStyle name="Comma 7 6 2 4 2 4" xfId="26868" xr:uid="{AF3C5F57-94DE-46E4-ACC7-1F5D6A6A9AC2}"/>
    <cellStyle name="Comma 7 6 2 4 2 5" xfId="27820" xr:uid="{13A7D480-9047-4BDD-8773-7561FF405B11}"/>
    <cellStyle name="Comma 7 6 2 4 2 6" xfId="18400" xr:uid="{DBEE5324-7EC1-4F21-9B95-C34FAEC43F4E}"/>
    <cellStyle name="Comma 7 6 2 4 3" xfId="24815" xr:uid="{7A1EB0C2-1F60-4BC2-86B4-8B7E63073C03}"/>
    <cellStyle name="Comma 7 6 2 5" xfId="1630" xr:uid="{00000000-0005-0000-0000-000086060000}"/>
    <cellStyle name="Comma 7 6 2 5 2" xfId="26741" xr:uid="{482B6CC0-AC53-4D2E-8599-F158B4A7BA85}"/>
    <cellStyle name="Comma 7 6 2 5 3" xfId="25331" xr:uid="{61701D79-B904-4D30-9CFD-71D61426F649}"/>
    <cellStyle name="Comma 7 6 2 6" xfId="1621" xr:uid="{00000000-0005-0000-0000-00007D060000}"/>
    <cellStyle name="Comma 7 6 2 6 2" xfId="4719" xr:uid="{83649235-0214-49FA-AC65-26443B2A108E}"/>
    <cellStyle name="Comma 7 6 2 6 2 2" xfId="20686" xr:uid="{9F59B088-5342-4198-A030-8B69B7C0E07D}"/>
    <cellStyle name="Comma 7 6 2 6 3" xfId="13613" xr:uid="{D15F537D-3376-483A-9A3B-54993A86B6AC}"/>
    <cellStyle name="Comma 7 6 2 6 3 2" xfId="23515" xr:uid="{93437C5C-C08B-418E-B955-F07A3E31EF7D}"/>
    <cellStyle name="Comma 7 6 2 6 4" xfId="27970" xr:uid="{72D6DDE3-5107-49CC-BF96-29830B2E3CA2}"/>
    <cellStyle name="Comma 7 6 2 6 5" xfId="27390" xr:uid="{90113637-CA1B-4EF9-8E5E-3C5DA26DCC66}"/>
    <cellStyle name="Comma 7 6 2 6 6" xfId="17893" xr:uid="{48DCE54A-A0FF-481A-9715-C4FCBEC205B3}"/>
    <cellStyle name="Comma 7 6 2 7" xfId="6998" xr:uid="{9CD3A735-E612-47F0-AC6A-A04F45087052}"/>
    <cellStyle name="Comma 7 6 2 7 2" xfId="9796" xr:uid="{EC0F4EF0-4C3F-48C3-BA46-ACFB736EEBB8}"/>
    <cellStyle name="Comma 7 6 2 7 3" xfId="26895" xr:uid="{8CD115A1-F765-4560-A2AD-587964806C0B}"/>
    <cellStyle name="Comma 7 6 2 7 4" xfId="15732" xr:uid="{F5DFF887-865C-4BE5-8511-7F064B0357FB}"/>
    <cellStyle name="Comma 7 6 2 8" xfId="6024" xr:uid="{BE2A336A-DA58-4D66-B6EC-83E18D84281C}"/>
    <cellStyle name="Comma 7 6 2 8 2" xfId="18481" xr:uid="{A59F2CC7-3D93-447E-B16C-C0C05171B125}"/>
    <cellStyle name="Comma 7 6 2 9" xfId="8799" xr:uid="{A5C5C57B-DAFA-4CA1-B284-946594A01CD7}"/>
    <cellStyle name="Comma 7 6 2 9 2" xfId="21274" xr:uid="{45729807-92F9-49F6-8E7F-6A224D2A2FDB}"/>
    <cellStyle name="Comma 7 6 3" xfId="1631" xr:uid="{00000000-0005-0000-0000-000087060000}"/>
    <cellStyle name="Comma 7 6 3 10" xfId="15123" xr:uid="{8A4BD818-3454-4216-B25A-5DEE6DC146DC}"/>
    <cellStyle name="Comma 7 6 3 2" xfId="1632" xr:uid="{00000000-0005-0000-0000-000088060000}"/>
    <cellStyle name="Comma 7 6 3 2 2" xfId="5576" xr:uid="{1F5B7494-C89C-4530-9EF4-F61A9F36D7F3}"/>
    <cellStyle name="Comma 7 6 3 2 2 2" xfId="7390" xr:uid="{734B741D-DE09-4DED-B9FE-709A26C567BC}"/>
    <cellStyle name="Comma 7 6 3 2 3" xfId="26690" xr:uid="{F57AD7B5-E99C-4C16-8A88-72734BA503DC}"/>
    <cellStyle name="Comma 7 6 3 2 3 2" xfId="27172" xr:uid="{92A79EC3-4507-42B2-A666-EA4AD5AD54EE}"/>
    <cellStyle name="Comma 7 6 3 3" xfId="1633" xr:uid="{00000000-0005-0000-0000-000089060000}"/>
    <cellStyle name="Comma 7 6 3 4" xfId="1634" xr:uid="{00000000-0005-0000-0000-00008A060000}"/>
    <cellStyle name="Comma 7 6 3 4 2" xfId="27127" xr:uid="{DF76265F-34AE-4EDD-8B6F-A1A9A589D5B5}"/>
    <cellStyle name="Comma 7 6 3 4 3" xfId="28581" xr:uid="{19D75677-C3EB-44D2-974D-54C200F0A370}"/>
    <cellStyle name="Comma 7 6 3 5" xfId="5004" xr:uid="{F26AFD7A-7807-4236-83FC-753E7BC7D502}"/>
    <cellStyle name="Comma 7 6 3 5 2" xfId="7389" xr:uid="{C28D918F-69D9-4ACD-B5B5-E1E4E5D50062}"/>
    <cellStyle name="Comma 7 6 3 5 2 2" xfId="20971" xr:uid="{FC14BEF0-DF9D-4B45-8645-8EE94BDB294C}"/>
    <cellStyle name="Comma 7 6 3 5 2 3" xfId="11807" xr:uid="{CF021148-12B3-4E53-9728-2C064F0DECAF}"/>
    <cellStyle name="Comma 7 6 3 5 3" xfId="13863" xr:uid="{AE21CA20-9970-4972-8DA2-84824B0C8068}"/>
    <cellStyle name="Comma 7 6 3 5 3 2" xfId="23800" xr:uid="{30F476CE-B4A6-4F55-AD67-C7A08649BD9A}"/>
    <cellStyle name="Comma 7 6 3 5 4" xfId="28993" xr:uid="{C5AF7D48-3D67-4E20-AB23-9807997DAC19}"/>
    <cellStyle name="Comma 7 6 3 5 5" xfId="27290" xr:uid="{1D1A8CA9-C3CB-4056-9A31-419E41CA6D5D}"/>
    <cellStyle name="Comma 7 6 3 5 6" xfId="18178" xr:uid="{52A48D3A-FBF2-4EAF-B97D-75DA2E4609C9}"/>
    <cellStyle name="Comma 7 6 3 6" xfId="4054" xr:uid="{2C48CD4F-75B6-48D4-A75D-72DD7C534046}"/>
    <cellStyle name="Comma 7 6 3 6 2" xfId="28088" xr:uid="{E9A3315C-B684-4260-BC27-300556A2DD70}"/>
    <cellStyle name="Comma 7 6 3 6 3" xfId="28593" xr:uid="{4C80F5A4-1EC2-4C7B-A291-9423C23BD066}"/>
    <cellStyle name="Comma 7 6 3 6 4" xfId="15734" xr:uid="{3779002D-477E-4BDC-A053-F2902E85B3C2}"/>
    <cellStyle name="Comma 7 6 3 7" xfId="9284" xr:uid="{E1874DC2-100A-4A1F-9A80-1FC3ADC30B57}"/>
    <cellStyle name="Comma 7 6 3 7 2" xfId="18483" xr:uid="{864B35B0-C390-488A-8890-41CDE87B48B2}"/>
    <cellStyle name="Comma 7 6 3 8" xfId="11930" xr:uid="{845D26AE-C2C9-4E8C-9080-7899BE073C8E}"/>
    <cellStyle name="Comma 7 6 3 8 2" xfId="21276" xr:uid="{F3E24BBB-F162-4056-AE2C-54FB6A85B8D2}"/>
    <cellStyle name="Comma 7 6 3 9" xfId="24597" xr:uid="{5356AC1C-0F07-4D41-8840-CA00B4C6DE48}"/>
    <cellStyle name="Comma 7 6 4" xfId="1635" xr:uid="{00000000-0005-0000-0000-00008B060000}"/>
    <cellStyle name="Comma 7 6 4 2" xfId="1636" xr:uid="{00000000-0005-0000-0000-00008C060000}"/>
    <cellStyle name="Comma 7 6 4 2 2" xfId="5788" xr:uid="{FCE3E296-77C5-4CFF-BC35-B6CC069D4BE4}"/>
    <cellStyle name="Comma 7 6 4 2 2 2" xfId="7392" xr:uid="{4E9E8F63-023D-4C30-9F4F-F8CAC77D1E0D}"/>
    <cellStyle name="Comma 7 6 4 2 3" xfId="25511" xr:uid="{EA3DEFF7-F5A2-482E-B6D3-E5D1CC1F9438}"/>
    <cellStyle name="Comma 7 6 4 3" xfId="1637" xr:uid="{00000000-0005-0000-0000-00008D060000}"/>
    <cellStyle name="Comma 7 6 4 4" xfId="1638" xr:uid="{00000000-0005-0000-0000-00008E060000}"/>
    <cellStyle name="Comma 7 6 4 5" xfId="4055" xr:uid="{AAC2E273-6D37-4D13-AE89-4B1F739E0C9F}"/>
    <cellStyle name="Comma 7 6 4 5 2" xfId="7391" xr:uid="{4EA8BA44-5A03-4928-8AE7-8B1AAFF79F94}"/>
    <cellStyle name="Comma 7 6 4 5 2 2" xfId="15735" xr:uid="{A992BA83-1C0C-43C7-8746-822939041A88}"/>
    <cellStyle name="Comma 7 6 4 6" xfId="6873" xr:uid="{BF046B86-9981-424E-BD83-FA446304FE14}"/>
    <cellStyle name="Comma 7 6 4 6 2" xfId="18484" xr:uid="{6E7A090D-83D2-415D-8ECE-898D8A26CACC}"/>
    <cellStyle name="Comma 7 6 4 7" xfId="9669" xr:uid="{4410038D-049B-4ACB-ADE3-3A087C8F8A0C}"/>
    <cellStyle name="Comma 7 6 4 7 2" xfId="21277" xr:uid="{0281D1B9-E328-4FCA-9454-5544250CE9DE}"/>
    <cellStyle name="Comma 7 6 4 8" xfId="24720" xr:uid="{F246F817-7EE7-4E1D-9F33-777C77515EDB}"/>
    <cellStyle name="Comma 7 6 4 9" xfId="14926" xr:uid="{6432898A-1698-4091-95B6-61BBC2108F58}"/>
    <cellStyle name="Comma 7 6 5" xfId="1639" xr:uid="{00000000-0005-0000-0000-00008F060000}"/>
    <cellStyle name="Comma 7 6 5 2" xfId="1640" xr:uid="{00000000-0005-0000-0000-000090060000}"/>
    <cellStyle name="Comma 7 6 5 2 2" xfId="4172" xr:uid="{2D6CCD85-68D0-4CE1-A4AF-F00C366114CD}"/>
    <cellStyle name="Comma 7 6 5 2 2 2" xfId="19479" xr:uid="{957FB861-0AA0-44A5-B693-BCEDB5D10868}"/>
    <cellStyle name="Comma 7 6 5 2 3" xfId="12591" xr:uid="{513225D9-613F-4916-8516-F2EF34E1A12F}"/>
    <cellStyle name="Comma 7 6 5 2 3 2" xfId="22308" xr:uid="{D273D86C-9AC7-40EF-BE09-0747C58020E7}"/>
    <cellStyle name="Comma 7 6 5 2 4" xfId="16742" xr:uid="{C457E6ED-F5F4-4B61-BA42-F2683047F80D}"/>
    <cellStyle name="Comma 7 6 5 3" xfId="1641" xr:uid="{00000000-0005-0000-0000-000091060000}"/>
    <cellStyle name="Comma 7 6 5 4" xfId="7393" xr:uid="{E6F0660E-244C-49DF-8EBC-E0F57F320AAF}"/>
    <cellStyle name="Comma 7 6 5 5" xfId="24646" xr:uid="{AF2F52D0-7C12-430B-A8E6-303F8F99E42D}"/>
    <cellStyle name="Comma 7 6 5 6" xfId="14526" xr:uid="{3DDF6B89-50D2-4D61-A1A1-2CCE3C700ADA}"/>
    <cellStyle name="Comma 7 6 6" xfId="1642" xr:uid="{00000000-0005-0000-0000-000092060000}"/>
    <cellStyle name="Comma 7 6 6 2" xfId="1643" xr:uid="{00000000-0005-0000-0000-000093060000}"/>
    <cellStyle name="Comma 7 6 6 2 2" xfId="4126" xr:uid="{856181B9-90F8-49F1-915C-F02AEC5E118A}"/>
    <cellStyle name="Comma 7 6 6 2 2 2" xfId="19219" xr:uid="{92588A02-8FF5-4C33-9189-298DC7A12E8C}"/>
    <cellStyle name="Comma 7 6 6 2 3" xfId="12383" xr:uid="{91FA1302-8D97-430F-BF89-21DD66B87CB8}"/>
    <cellStyle name="Comma 7 6 6 2 3 2" xfId="22024" xr:uid="{4023E17C-E1AC-4421-BC32-B2FEB6877E0B}"/>
    <cellStyle name="Comma 7 6 6 2 4" xfId="29329" xr:uid="{AC88D511-D4B2-48B6-9D6C-CC1556F7247D}"/>
    <cellStyle name="Comma 7 6 6 2 5" xfId="27980" xr:uid="{020C5845-CFEE-428D-A44B-CC361390719A}"/>
    <cellStyle name="Comma 7 6 6 2 6" xfId="16468" xr:uid="{1341DCB4-315D-409B-9C25-88441C409C96}"/>
    <cellStyle name="Comma 7 6 6 3" xfId="1644" xr:uid="{00000000-0005-0000-0000-000094060000}"/>
    <cellStyle name="Comma 7 6 6 4" xfId="7394" xr:uid="{1C8F9F46-88BA-4648-8A3D-486A18C19CB1}"/>
    <cellStyle name="Comma 7 6 7" xfId="1645" xr:uid="{00000000-0005-0000-0000-000095060000}"/>
    <cellStyle name="Comma 7 6 7 2" xfId="28691" xr:uid="{124F8399-02BF-4476-97CC-E6A3414D7955}"/>
    <cellStyle name="Comma 7 6 7 3" xfId="27759" xr:uid="{3D027DB2-249C-4455-8313-7FF93588CEFF}"/>
    <cellStyle name="Comma 7 6 8" xfId="1620" xr:uid="{00000000-0005-0000-0000-00007C060000}"/>
    <cellStyle name="Comma 7 6 8 2" xfId="4464" xr:uid="{C093AA62-D159-4F3C-8526-8FB10BDDE36E}"/>
    <cellStyle name="Comma 7 6 8 2 2" xfId="20487" xr:uid="{1C02A06A-446C-4E06-8CDA-080AED8CF8F7}"/>
    <cellStyle name="Comma 7 6 8 3" xfId="13463" xr:uid="{0E9202C8-006B-4403-B6F9-3D3C51C1DC27}"/>
    <cellStyle name="Comma 7 6 8 3 2" xfId="23316" xr:uid="{75A014FB-9101-4A64-8E15-3F21ECDF73E5}"/>
    <cellStyle name="Comma 7 6 8 4" xfId="27520" xr:uid="{D12DBB73-ED0A-40EE-B595-E37F74B68D11}"/>
    <cellStyle name="Comma 7 6 8 5" xfId="28170" xr:uid="{30E4DF09-3C00-4FFC-B814-79270310A459}"/>
    <cellStyle name="Comma 7 6 8 6" xfId="17694" xr:uid="{5755490D-80CE-4CB2-B965-8D4EFBE10D95}"/>
    <cellStyle name="Comma 7 6 9" xfId="6997" xr:uid="{68ED4379-3419-4118-BCFE-68C8DFBFC305}"/>
    <cellStyle name="Comma 7 6 9 2" xfId="9795" xr:uid="{583DCF46-F56B-4F43-A453-6D673171C77D}"/>
    <cellStyle name="Comma 7 6 9 3" xfId="27472" xr:uid="{76D38120-61E1-4A04-A71F-B4C579016E96}"/>
    <cellStyle name="Comma 7 6 9 4" xfId="15731" xr:uid="{BE90221E-BDBA-4F83-A9EF-F1806972A7DF}"/>
    <cellStyle name="Comma 7 7" xfId="368" xr:uid="{00000000-0005-0000-0000-00006F010000}"/>
    <cellStyle name="Comma 7 7 10" xfId="8800" xr:uid="{736ECD37-EE0C-47C7-8104-2C7C9A548B74}"/>
    <cellStyle name="Comma 7 7 10 2" xfId="21278" xr:uid="{7515CDEF-DF78-47C0-9EBF-23F1AD8F73F7}"/>
    <cellStyle name="Comma 7 7 11" xfId="26455" xr:uid="{2D5D4DF7-0B9E-48D1-A69E-E3E76E78EAFF}"/>
    <cellStyle name="Comma 7 7 12" xfId="14089" xr:uid="{4FE0AB00-A7EF-4C59-B632-3349ABB336A7}"/>
    <cellStyle name="Comma 7 7 2" xfId="369" xr:uid="{00000000-0005-0000-0000-000070010000}"/>
    <cellStyle name="Comma 7 7 2 2" xfId="1648" xr:uid="{00000000-0005-0000-0000-000098060000}"/>
    <cellStyle name="Comma 7 7 2 2 2" xfId="1649" xr:uid="{00000000-0005-0000-0000-000099060000}"/>
    <cellStyle name="Comma 7 7 2 2 2 2" xfId="4246" xr:uid="{76648477-ED38-410F-8DA5-6595A9B96E9A}"/>
    <cellStyle name="Comma 7 7 2 2 2 2 2" xfId="7396" xr:uid="{85A1E19F-3B0D-42EC-B744-42DDDBD088DC}"/>
    <cellStyle name="Comma 7 7 2 2 2 2 2 2" xfId="19776" xr:uid="{6AEC73F0-EBDA-4340-B817-6A6E24AEC994}"/>
    <cellStyle name="Comma 7 7 2 2 2 3" xfId="12870" xr:uid="{6877B99D-8EDD-4A3B-9ACD-5CDF4AA9E433}"/>
    <cellStyle name="Comma 7 7 2 2 2 3 2" xfId="22605" xr:uid="{7AE301FB-687E-4AAE-8F6E-5AB8008DD037}"/>
    <cellStyle name="Comma 7 7 2 2 2 4" xfId="28095" xr:uid="{9F544D22-5B99-419B-899D-FBC30552734E}"/>
    <cellStyle name="Comma 7 7 2 2 2 5" xfId="28668" xr:uid="{ED4D9B2A-6342-4FBC-BB35-BD06C0C24AF0}"/>
    <cellStyle name="Comma 7 7 2 2 2 6" xfId="17021" xr:uid="{024D6B7E-545A-4A70-A684-68C6AFCF1126}"/>
    <cellStyle name="Comma 7 7 2 2 3" xfId="1650" xr:uid="{00000000-0005-0000-0000-00009A060000}"/>
    <cellStyle name="Comma 7 7 2 2 4" xfId="7395" xr:uid="{03CD1F38-ED35-494F-958A-A2129074CE66}"/>
    <cellStyle name="Comma 7 7 2 2 5" xfId="6500" xr:uid="{BBD90C31-D27C-4EBA-BDE2-F05EABACB10A}"/>
    <cellStyle name="Comma 7 7 2 2 6" xfId="9287" xr:uid="{DDE17033-D425-4C12-9847-D64AE9EC563F}"/>
    <cellStyle name="Comma 7 7 2 3" xfId="1651" xr:uid="{00000000-0005-0000-0000-00009B060000}"/>
    <cellStyle name="Comma 7 7 2 3 2" xfId="5388" xr:uid="{17A4650E-DEF2-4927-AF8B-4B14046ABEA2}"/>
    <cellStyle name="Comma 7 7 2 3 2 2" xfId="7397" xr:uid="{54FC62A4-F6CA-46B8-BEAE-4AEA2FD7E309}"/>
    <cellStyle name="Comma 7 7 2 3 3" xfId="25164" xr:uid="{0AD93BAD-2364-423A-9FC0-254CC9C83E1B}"/>
    <cellStyle name="Comma 7 7 2 4" xfId="1652" xr:uid="{00000000-0005-0000-0000-00009C060000}"/>
    <cellStyle name="Comma 7 7 2 4 2" xfId="5470" xr:uid="{5F7CFF10-1B02-43E8-A136-CE7F9F2C640F}"/>
    <cellStyle name="Comma 7 7 2 4 2 2" xfId="7398" xr:uid="{E268D67C-1AB8-4E26-BCC9-FD65B2E53C3F}"/>
    <cellStyle name="Comma 7 7 2 4 3" xfId="27459" xr:uid="{AD3FC76C-5BD1-4A1B-AE31-AC8436C5E795}"/>
    <cellStyle name="Comma 7 7 2 5" xfId="1647" xr:uid="{00000000-0005-0000-0000-000097060000}"/>
    <cellStyle name="Comma 7 7 2 5 2" xfId="28205" xr:uid="{CC2A096D-1A07-4837-ACB5-64B3D6135F62}"/>
    <cellStyle name="Comma 7 7 2 5 3" xfId="27308" xr:uid="{47D32700-3EEE-47F1-A995-A26BA1B9F938}"/>
    <cellStyle name="Comma 7 7 2 5 4" xfId="15737" xr:uid="{CAA26A52-9EFB-4E8F-9A41-0C7150022FC4}"/>
    <cellStyle name="Comma 7 7 2 5 5" xfId="5901" xr:uid="{6520D24E-3624-4180-BF42-64ED7CB27645}"/>
    <cellStyle name="Comma 7 7 2 6" xfId="7000" xr:uid="{B35DCE3D-CB24-42DF-9687-4825BC450B43}"/>
    <cellStyle name="Comma 7 7 2 6 2" xfId="9798" xr:uid="{0AFBB2D1-2BFA-4335-B677-109CACD296E6}"/>
    <cellStyle name="Comma 7 7 2 6 3" xfId="26873" xr:uid="{1E3A6C64-3F48-4667-B600-1450D200B3D5}"/>
    <cellStyle name="Comma 7 7 2 6 4" xfId="18486" xr:uid="{3A32B81B-B991-4731-B853-019F97BAFAD7}"/>
    <cellStyle name="Comma 7 7 2 7" xfId="6026" xr:uid="{81BE1EA1-BD13-4332-985E-D40D16EB9975}"/>
    <cellStyle name="Comma 7 7 2 7 2" xfId="21279" xr:uid="{C5E9ABA9-7054-4177-8719-8669BCB5375B}"/>
    <cellStyle name="Comma 7 7 2 8" xfId="8801" xr:uid="{5410C034-BC89-474D-B7B8-FFB705786E03}"/>
    <cellStyle name="Comma 7 7 2 9" xfId="14247" xr:uid="{F25A783F-9FD1-4E81-8D3E-831D568AFAB5}"/>
    <cellStyle name="Comma 7 7 3" xfId="1653" xr:uid="{00000000-0005-0000-0000-00009D060000}"/>
    <cellStyle name="Comma 7 7 3 2" xfId="1654" xr:uid="{00000000-0005-0000-0000-00009E060000}"/>
    <cellStyle name="Comma 7 7 3 2 2" xfId="5578" xr:uid="{00857031-304E-4867-B4B6-BBCA39CEBBC5}"/>
    <cellStyle name="Comma 7 7 3 2 2 2" xfId="7400" xr:uid="{5370BFC8-3940-4169-9CB4-D2E479813F17}"/>
    <cellStyle name="Comma 7 7 3 2 3" xfId="27153" xr:uid="{2459E82E-CC46-4DB1-8A53-7C6BCE4983F5}"/>
    <cellStyle name="Comma 7 7 3 3" xfId="1655" xr:uid="{00000000-0005-0000-0000-00009F060000}"/>
    <cellStyle name="Comma 7 7 3 4" xfId="1656" xr:uid="{00000000-0005-0000-0000-0000A0060000}"/>
    <cellStyle name="Comma 7 7 3 5" xfId="4056" xr:uid="{55E5ED7E-1177-4AE7-AAE2-A0DF32259500}"/>
    <cellStyle name="Comma 7 7 3 5 2" xfId="7399" xr:uid="{73C79DD5-08BC-4509-A0B5-F36B0B4E41A2}"/>
    <cellStyle name="Comma 7 7 3 5 2 2" xfId="28522" xr:uid="{01E3383A-5FEB-44E8-B40D-2AC79F041922}"/>
    <cellStyle name="Comma 7 7 3 5 3" xfId="28802" xr:uid="{5335D0A3-5580-4FC2-B0B5-99DD63B451B7}"/>
    <cellStyle name="Comma 7 7 3 5 4" xfId="15738" xr:uid="{E5A3E1EE-99B3-47EE-9E87-A2FF2C4167EE}"/>
    <cellStyle name="Comma 7 7 3 6" xfId="6499" xr:uid="{00CF3E80-DD78-408C-B8E2-720D86AAFB79}"/>
    <cellStyle name="Comma 7 7 3 6 2" xfId="18487" xr:uid="{296DDFF9-F1B4-495A-BE13-83867D6C8794}"/>
    <cellStyle name="Comma 7 7 3 7" xfId="9286" xr:uid="{5822CF7E-1C28-4447-95B8-4744BEDBCFA7}"/>
    <cellStyle name="Comma 7 7 3 7 2" xfId="21280" xr:uid="{F8944740-8F20-44B1-A922-E4234485E972}"/>
    <cellStyle name="Comma 7 7 3 8" xfId="24630" xr:uid="{514B9657-8597-4F85-B115-AD769D4FEA76}"/>
    <cellStyle name="Comma 7 7 3 9" xfId="14659" xr:uid="{75527B65-F683-4A7F-BE5B-F0BF4BBFD937}"/>
    <cellStyle name="Comma 7 7 4" xfId="1657" xr:uid="{00000000-0005-0000-0000-0000A1060000}"/>
    <cellStyle name="Comma 7 7 4 2" xfId="1658" xr:uid="{00000000-0005-0000-0000-0000A2060000}"/>
    <cellStyle name="Comma 7 7 4 2 2" xfId="4127" xr:uid="{5788557E-A877-466F-944A-6055C4243EC2}"/>
    <cellStyle name="Comma 7 7 4 2 2 2" xfId="7402" xr:uid="{4F0615FE-96CD-4321-93AC-7E3A78E60E27}"/>
    <cellStyle name="Comma 7 7 4 2 2 2 2" xfId="19220" xr:uid="{DC584926-FF00-48D3-899C-92B52DC024B3}"/>
    <cellStyle name="Comma 7 7 4 2 3" xfId="12384" xr:uid="{9455587B-41FD-49C3-B7F2-B5B354021076}"/>
    <cellStyle name="Comma 7 7 4 2 3 2" xfId="22025" xr:uid="{03E6E02A-3681-478E-B4C2-916B5177ADEF}"/>
    <cellStyle name="Comma 7 7 4 2 4" xfId="27650" xr:uid="{7D68551D-59D4-4580-B7A4-E5BCBB27225B}"/>
    <cellStyle name="Comma 7 7 4 2 5" xfId="28540" xr:uid="{C02B1791-FCC8-4458-9017-B7FBBCA0CD0C}"/>
    <cellStyle name="Comma 7 7 4 2 6" xfId="16469" xr:uid="{AEFB002A-ED2D-456A-A7CE-F657A2B9364B}"/>
    <cellStyle name="Comma 7 7 4 3" xfId="1659" xr:uid="{00000000-0005-0000-0000-0000A3060000}"/>
    <cellStyle name="Comma 7 7 4 4" xfId="7401" xr:uid="{819AE609-EB2D-4E72-9232-B25C6A78DF88}"/>
    <cellStyle name="Comma 7 7 4 5" xfId="6855" xr:uid="{A6E2A917-E9F4-4805-B37B-7745D072A742}"/>
    <cellStyle name="Comma 7 7 4 6" xfId="9651" xr:uid="{B2CBB2A0-FD87-40AF-9C1A-6EA9D982143E}"/>
    <cellStyle name="Comma 7 7 5" xfId="1660" xr:uid="{00000000-0005-0000-0000-0000A4060000}"/>
    <cellStyle name="Comma 7 7 5 2" xfId="5387" xr:uid="{4B5B511F-BA10-494E-B718-1A541F1CD03B}"/>
    <cellStyle name="Comma 7 7 5 2 2" xfId="7403" xr:uid="{3DE514C3-68A0-41FE-837D-F8BB218D8AE1}"/>
    <cellStyle name="Comma 7 7 5 3" xfId="25912" xr:uid="{5BAF3ED0-C1D4-4A83-82EF-F2F143BC168F}"/>
    <cellStyle name="Comma 7 7 6" xfId="1661" xr:uid="{00000000-0005-0000-0000-0000A5060000}"/>
    <cellStyle name="Comma 7 7 6 2" xfId="5469" xr:uid="{A9622664-3613-41DF-8AC8-C6A3DD962569}"/>
    <cellStyle name="Comma 7 7 6 2 2" xfId="7404" xr:uid="{EBD021DB-1D89-4BFC-9988-29D18254643E}"/>
    <cellStyle name="Comma 7 7 6 3" xfId="27147" xr:uid="{52232FF8-7121-40B9-81A1-8BA418C91257}"/>
    <cellStyle name="Comma 7 7 7" xfId="1646" xr:uid="{00000000-0005-0000-0000-000096060000}"/>
    <cellStyle name="Comma 7 7 7 2" xfId="4465" xr:uid="{3E1971F7-2201-4623-B3AD-831643EF4FE9}"/>
    <cellStyle name="Comma 7 7 7 2 2" xfId="29570" xr:uid="{0EF399C9-785C-4B48-82EE-F1BE01AA4821}"/>
    <cellStyle name="Comma 7 7 7 2 3" xfId="27522" xr:uid="{FF1A99C8-5E76-4157-AAAC-CB62FBB20CD6}"/>
    <cellStyle name="Comma 7 7 7 2 4" xfId="20488" xr:uid="{30F090F8-0428-4C7E-AC4B-DDDAEC5A62DA}"/>
    <cellStyle name="Comma 7 7 7 3" xfId="13464" xr:uid="{B9453C64-4394-47D7-9FF1-ADC28CFA5900}"/>
    <cellStyle name="Comma 7 7 7 3 2" xfId="23317" xr:uid="{8E47A76E-EFA5-45D9-80D3-B5B92DB94AFD}"/>
    <cellStyle name="Comma 7 7 7 4" xfId="29091" xr:uid="{69BDBF07-C7DB-4546-BFCE-E88C20760E52}"/>
    <cellStyle name="Comma 7 7 7 5" xfId="17695" xr:uid="{3BDF20D1-3BDF-47FD-A4A4-A47B7C8E1BD3}"/>
    <cellStyle name="Comma 7 7 8" xfId="6999" xr:uid="{551888EE-C923-4710-9C79-92A4B309F481}"/>
    <cellStyle name="Comma 7 7 8 2" xfId="9797" xr:uid="{566D2124-09EE-44E1-BCDC-7884A41D02DF}"/>
    <cellStyle name="Comma 7 7 8 3" xfId="27198" xr:uid="{C076AB57-93F4-4E91-B302-50D465A564B8}"/>
    <cellStyle name="Comma 7 7 8 4" xfId="15736" xr:uid="{77089820-A054-4978-B18F-2FFDB6B41CCA}"/>
    <cellStyle name="Comma 7 7 9" xfId="6025" xr:uid="{6C6C3C76-1FC7-49CE-8F4F-0BDBB85DF588}"/>
    <cellStyle name="Comma 7 7 9 2" xfId="29015" xr:uid="{B55EE489-F178-48BB-9669-B7D699811575}"/>
    <cellStyle name="Comma 7 7 9 3" xfId="27538" xr:uid="{C52BD515-462B-4E5E-838D-2A906C09CC9B}"/>
    <cellStyle name="Comma 7 7 9 4" xfId="18485" xr:uid="{D0525617-29E5-4CA3-805E-D98FB5182255}"/>
    <cellStyle name="Comma 7 8" xfId="370" xr:uid="{00000000-0005-0000-0000-000071010000}"/>
    <cellStyle name="Comma 7 8 10" xfId="8802" xr:uid="{DCA0A88D-CD6B-4D4F-9C9E-21733399BA8B}"/>
    <cellStyle name="Comma 7 8 10 2" xfId="21281" xr:uid="{D102A63F-EEBE-428B-B272-2AD6C98D58C3}"/>
    <cellStyle name="Comma 7 8 11" xfId="26637" xr:uid="{89B9BCEC-CA2D-47EE-AA1A-3A6EFAF89142}"/>
    <cellStyle name="Comma 7 8 12" xfId="14090" xr:uid="{4135B709-1AD4-44D4-AAB6-793C13A4D180}"/>
    <cellStyle name="Comma 7 8 2" xfId="371" xr:uid="{00000000-0005-0000-0000-000072010000}"/>
    <cellStyle name="Comma 7 8 2 2" xfId="1664" xr:uid="{00000000-0005-0000-0000-0000A8060000}"/>
    <cellStyle name="Comma 7 8 2 2 2" xfId="1665" xr:uid="{00000000-0005-0000-0000-0000A9060000}"/>
    <cellStyle name="Comma 7 8 2 2 2 2" xfId="4247" xr:uid="{554C28BF-1152-4681-9EA4-27725E13F4B4}"/>
    <cellStyle name="Comma 7 8 2 2 2 2 2" xfId="7406" xr:uid="{9FB6158F-3D23-4511-A626-027EFB3CD50E}"/>
    <cellStyle name="Comma 7 8 2 2 2 2 2 2" xfId="19777" xr:uid="{C9A132E3-72F0-4208-B8E4-908AA224359F}"/>
    <cellStyle name="Comma 7 8 2 2 2 3" xfId="12871" xr:uid="{578D623B-AAD2-4D61-9953-B2DD12FF76E2}"/>
    <cellStyle name="Comma 7 8 2 2 2 3 2" xfId="22606" xr:uid="{51CD4DCA-CF62-4D79-88AE-1D2D78643BE4}"/>
    <cellStyle name="Comma 7 8 2 2 2 4" xfId="27065" xr:uid="{4DA0AFE5-5538-437B-8C5E-D4E1D6418907}"/>
    <cellStyle name="Comma 7 8 2 2 2 5" xfId="28576" xr:uid="{FFADA60C-138B-49B3-BD26-0CA5FEB9C135}"/>
    <cellStyle name="Comma 7 8 2 2 2 6" xfId="17022" xr:uid="{8160A363-B265-46F9-96BB-53E3936CD85B}"/>
    <cellStyle name="Comma 7 8 2 2 3" xfId="1666" xr:uid="{00000000-0005-0000-0000-0000AA060000}"/>
    <cellStyle name="Comma 7 8 2 2 4" xfId="7405" xr:uid="{1FB15DD8-BC36-48E1-B462-09C3EDEBCB2D}"/>
    <cellStyle name="Comma 7 8 2 2 5" xfId="6502" xr:uid="{5EA96572-2430-4C4B-AFCC-AE0AA86B9D7D}"/>
    <cellStyle name="Comma 7 8 2 2 6" xfId="9289" xr:uid="{1EEF1D51-EB4E-4383-AB8F-570E8094654D}"/>
    <cellStyle name="Comma 7 8 2 3" xfId="1667" xr:uid="{00000000-0005-0000-0000-0000AB060000}"/>
    <cellStyle name="Comma 7 8 2 3 2" xfId="5390" xr:uid="{15F8BCC7-89BC-4266-8FA1-9E149960F9EF}"/>
    <cellStyle name="Comma 7 8 2 3 2 2" xfId="7407" xr:uid="{64D6374D-6C6F-4159-85C3-A6128427D32D}"/>
    <cellStyle name="Comma 7 8 2 3 3" xfId="24603" xr:uid="{C8068A64-E0F8-48DA-961B-5160A1874476}"/>
    <cellStyle name="Comma 7 8 2 4" xfId="1668" xr:uid="{00000000-0005-0000-0000-0000AC060000}"/>
    <cellStyle name="Comma 7 8 2 4 2" xfId="5472" xr:uid="{C14B15F4-1747-4C41-9755-DE9E1441EBC2}"/>
    <cellStyle name="Comma 7 8 2 4 2 2" xfId="7408" xr:uid="{57E5D4C8-6241-4ACB-B26D-BC228C034604}"/>
    <cellStyle name="Comma 7 8 2 4 3" xfId="26931" xr:uid="{9211F4C0-6690-4FBD-BB8D-2C5A88D0B90E}"/>
    <cellStyle name="Comma 7 8 2 5" xfId="1663" xr:uid="{00000000-0005-0000-0000-0000A7060000}"/>
    <cellStyle name="Comma 7 8 2 5 2" xfId="28988" xr:uid="{F6CAE3AC-A0CA-41B8-A8D3-26946D0A8C0D}"/>
    <cellStyle name="Comma 7 8 2 5 3" xfId="27629" xr:uid="{86C73636-F77C-42FB-89A4-1E6B8119D498}"/>
    <cellStyle name="Comma 7 8 2 5 4" xfId="15740" xr:uid="{9E745A06-B292-42C3-B7EC-0F0E9EFC6E49}"/>
    <cellStyle name="Comma 7 8 2 5 5" xfId="5900" xr:uid="{9CDF94B6-A564-4184-9588-2B05C31B277F}"/>
    <cellStyle name="Comma 7 8 2 6" xfId="7002" xr:uid="{7F0584B7-3619-4B9D-A5B4-4702567D4A60}"/>
    <cellStyle name="Comma 7 8 2 6 2" xfId="9800" xr:uid="{0CECAC6A-7B11-423A-84C0-3C3A50A7C799}"/>
    <cellStyle name="Comma 7 8 2 6 3" xfId="28631" xr:uid="{B19BA16C-1D11-4B6A-B5FD-A8AB4FAB5CF3}"/>
    <cellStyle name="Comma 7 8 2 6 4" xfId="18489" xr:uid="{A140FBBE-895D-4364-BA99-2B1FB15D86BF}"/>
    <cellStyle name="Comma 7 8 2 7" xfId="6028" xr:uid="{C8AA987F-35E4-48F2-B65C-6F012E903775}"/>
    <cellStyle name="Comma 7 8 2 7 2" xfId="21282" xr:uid="{CD9C83DB-E614-4259-9012-F56BA2DAFFE2}"/>
    <cellStyle name="Comma 7 8 2 8" xfId="8803" xr:uid="{C767E060-A1D2-411A-AC33-E50405F5060B}"/>
    <cellStyle name="Comma 7 8 2 9" xfId="14248" xr:uid="{5DD32DCA-8DB4-4D6B-B2A7-01349DBF6EF5}"/>
    <cellStyle name="Comma 7 8 3" xfId="1669" xr:uid="{00000000-0005-0000-0000-0000AD060000}"/>
    <cellStyle name="Comma 7 8 3 2" xfId="1670" xr:uid="{00000000-0005-0000-0000-0000AE060000}"/>
    <cellStyle name="Comma 7 8 3 2 2" xfId="5579" xr:uid="{D1172E2A-37FD-40A7-8C59-715E85EA1E26}"/>
    <cellStyle name="Comma 7 8 3 2 2 2" xfId="7410" xr:uid="{79C0A3DE-F653-4E1D-848C-E96BD2F48F56}"/>
    <cellStyle name="Comma 7 8 3 2 3" xfId="27310" xr:uid="{4F6DA080-EEF0-4487-856E-A9BD3F7F03C2}"/>
    <cellStyle name="Comma 7 8 3 3" xfId="1671" xr:uid="{00000000-0005-0000-0000-0000AF060000}"/>
    <cellStyle name="Comma 7 8 3 4" xfId="1672" xr:uid="{00000000-0005-0000-0000-0000B0060000}"/>
    <cellStyle name="Comma 7 8 3 5" xfId="4057" xr:uid="{8980CA58-E455-4271-9801-52CA0B3003D7}"/>
    <cellStyle name="Comma 7 8 3 5 2" xfId="7409" xr:uid="{71D00A35-6D18-45D2-B941-E42CBA9712FC}"/>
    <cellStyle name="Comma 7 8 3 5 2 2" xfId="27351" xr:uid="{AB6E4A0F-1BD9-47D3-8C4B-24D91CD93699}"/>
    <cellStyle name="Comma 7 8 3 5 3" xfId="27835" xr:uid="{78080C99-ABF2-4693-9CB2-8E0E56ABE18B}"/>
    <cellStyle name="Comma 7 8 3 5 4" xfId="15741" xr:uid="{A5ABE6AB-2383-42F0-AE1B-C97726AE90DE}"/>
    <cellStyle name="Comma 7 8 3 6" xfId="6501" xr:uid="{F0C9E04D-EA37-4314-8729-9CC7407BB77F}"/>
    <cellStyle name="Comma 7 8 3 6 2" xfId="18490" xr:uid="{E96C9716-C309-4927-AEBD-E480231FAAE5}"/>
    <cellStyle name="Comma 7 8 3 7" xfId="9288" xr:uid="{8B908C8C-BD25-43BD-8F04-500E400BB9E7}"/>
    <cellStyle name="Comma 7 8 3 7 2" xfId="21283" xr:uid="{EC1A81B1-927A-49A2-8DE2-77ECABFA7A08}"/>
    <cellStyle name="Comma 7 8 3 8" xfId="26387" xr:uid="{44739650-E3A2-4413-A1D8-D66647CAF8E4}"/>
    <cellStyle name="Comma 7 8 3 9" xfId="14660" xr:uid="{0261DE85-8392-49C1-937C-0CB6B7F2F477}"/>
    <cellStyle name="Comma 7 8 4" xfId="1673" xr:uid="{00000000-0005-0000-0000-0000B1060000}"/>
    <cellStyle name="Comma 7 8 4 2" xfId="1674" xr:uid="{00000000-0005-0000-0000-0000B2060000}"/>
    <cellStyle name="Comma 7 8 4 2 2" xfId="4128" xr:uid="{F4611039-22FE-47AB-8DD9-40AC3C47DB1E}"/>
    <cellStyle name="Comma 7 8 4 2 2 2" xfId="7412" xr:uid="{55DE48C1-1E55-44BC-AF38-2DD380CA16BE}"/>
    <cellStyle name="Comma 7 8 4 2 2 2 2" xfId="19221" xr:uid="{37E9AF40-1E0A-45A3-93C1-FE687C7FBBF4}"/>
    <cellStyle name="Comma 7 8 4 2 3" xfId="12385" xr:uid="{1BEE63C1-68BD-41E4-A7E8-0D45576B6AB2}"/>
    <cellStyle name="Comma 7 8 4 2 3 2" xfId="22026" xr:uid="{501985CD-948F-4ED9-88BA-BBAF8EE61F17}"/>
    <cellStyle name="Comma 7 8 4 2 4" xfId="28995" xr:uid="{D15DCA4E-4D0E-40B8-A939-14EBDB1A8CFA}"/>
    <cellStyle name="Comma 7 8 4 2 5" xfId="28243" xr:uid="{8F1E58E1-0A5B-464C-AE04-15F30E968812}"/>
    <cellStyle name="Comma 7 8 4 2 6" xfId="16470" xr:uid="{269A547A-376E-487C-B78A-A8F27B6945EE}"/>
    <cellStyle name="Comma 7 8 4 3" xfId="1675" xr:uid="{00000000-0005-0000-0000-0000B3060000}"/>
    <cellStyle name="Comma 7 8 4 4" xfId="7411" xr:uid="{E0489C32-8F4E-44F5-97A2-B90BB8BCAED2}"/>
    <cellStyle name="Comma 7 8 4 5" xfId="6837" xr:uid="{5001317C-1F6D-4FA4-90F4-8A5EF43B361E}"/>
    <cellStyle name="Comma 7 8 4 6" xfId="9633" xr:uid="{6B432F65-0896-4777-85B3-F96556E45C47}"/>
    <cellStyle name="Comma 7 8 5" xfId="1676" xr:uid="{00000000-0005-0000-0000-0000B4060000}"/>
    <cellStyle name="Comma 7 8 5 2" xfId="5389" xr:uid="{3C46BBF3-9597-400C-9EA8-8F487103BDC8}"/>
    <cellStyle name="Comma 7 8 5 2 2" xfId="7413" xr:uid="{66693B28-5516-40F7-9430-2D2296185799}"/>
    <cellStyle name="Comma 7 8 5 3" xfId="25345" xr:uid="{8058191D-A7E5-4DB4-BD08-794874A70860}"/>
    <cellStyle name="Comma 7 8 6" xfId="1677" xr:uid="{00000000-0005-0000-0000-0000B5060000}"/>
    <cellStyle name="Comma 7 8 6 2" xfId="5471" xr:uid="{723057E1-B0E2-44DB-B0DA-27F0C287E68A}"/>
    <cellStyle name="Comma 7 8 6 2 2" xfId="7414" xr:uid="{AE704C47-A7A3-493D-A63A-7383E4E9EB77}"/>
    <cellStyle name="Comma 7 8 6 3" xfId="28442" xr:uid="{7AE54826-7198-4795-A294-C77C610B7E47}"/>
    <cellStyle name="Comma 7 8 7" xfId="1662" xr:uid="{00000000-0005-0000-0000-0000A6060000}"/>
    <cellStyle name="Comma 7 8 7 2" xfId="4466" xr:uid="{23739BA4-CC88-4190-8253-97741A395D17}"/>
    <cellStyle name="Comma 7 8 7 2 2" xfId="29571" xr:uid="{F598FB4E-3A23-4B12-83B5-93D91B307A0D}"/>
    <cellStyle name="Comma 7 8 7 2 3" xfId="28036" xr:uid="{75C5599A-1177-40C7-992E-B7A84128D486}"/>
    <cellStyle name="Comma 7 8 7 2 4" xfId="20489" xr:uid="{3C3FE598-9BA5-4C0F-A35D-1DA0B8506F7C}"/>
    <cellStyle name="Comma 7 8 7 3" xfId="13465" xr:uid="{8AF3DF02-A4D0-4643-AC9F-23F68DC23CB3}"/>
    <cellStyle name="Comma 7 8 7 3 2" xfId="23318" xr:uid="{52F16336-A504-42E8-8A9D-8908A7F02EC2}"/>
    <cellStyle name="Comma 7 8 7 4" xfId="29094" xr:uid="{C33321B0-843B-4C58-9B42-E412539C3015}"/>
    <cellStyle name="Comma 7 8 7 5" xfId="17696" xr:uid="{43489F2A-6454-463C-9D03-9B1114C2A095}"/>
    <cellStyle name="Comma 7 8 8" xfId="7001" xr:uid="{467D9EC7-4BCA-469D-9EFC-13BB3F8A41C0}"/>
    <cellStyle name="Comma 7 8 8 2" xfId="9799" xr:uid="{A1B8A876-D2BF-4C9B-95E6-9F9633F3B50F}"/>
    <cellStyle name="Comma 7 8 8 3" xfId="28277" xr:uid="{DC6A89A6-60DD-4785-8570-4DAE838D2778}"/>
    <cellStyle name="Comma 7 8 8 4" xfId="15739" xr:uid="{D84259C6-0967-4A4A-946D-63579A0C04CC}"/>
    <cellStyle name="Comma 7 8 9" xfId="6027" xr:uid="{3FCDBD60-CDD7-4973-B829-7E8A8164BBFB}"/>
    <cellStyle name="Comma 7 8 9 2" xfId="28981" xr:uid="{EF5DC791-99F7-42C7-8AD0-43867C0CFAA7}"/>
    <cellStyle name="Comma 7 8 9 3" xfId="28379" xr:uid="{FEA435DD-945B-4BCD-819A-22EF96C26603}"/>
    <cellStyle name="Comma 7 8 9 4" xfId="18488" xr:uid="{5A855A22-F865-4857-83DF-7B4B98FA9600}"/>
    <cellStyle name="Comma 7 9" xfId="372" xr:uid="{00000000-0005-0000-0000-000073010000}"/>
    <cellStyle name="Comma 7 9 10" xfId="14082" xr:uid="{58AC735A-DD8E-48AD-A5C3-A3852320B21D}"/>
    <cellStyle name="Comma 7 9 2" xfId="1679" xr:uid="{00000000-0005-0000-0000-0000B7060000}"/>
    <cellStyle name="Comma 7 9 2 2" xfId="1680" xr:uid="{00000000-0005-0000-0000-0000B8060000}"/>
    <cellStyle name="Comma 7 9 2 2 2" xfId="4323" xr:uid="{ACB9FEAF-F582-40BF-A076-E8001114DFE2}"/>
    <cellStyle name="Comma 7 9 2 2 2 2" xfId="7416" xr:uid="{129A4431-9957-4C76-BC26-138D5228DEAE}"/>
    <cellStyle name="Comma 7 9 2 2 2 2 2" xfId="19935" xr:uid="{FE86D8E5-CF6E-43BB-953A-297735A2AA69}"/>
    <cellStyle name="Comma 7 9 2 2 3" xfId="12951" xr:uid="{D6D5A901-23D8-4CC1-9485-4A31476F886E}"/>
    <cellStyle name="Comma 7 9 2 2 3 2" xfId="22764" xr:uid="{CC66F0C9-7F7E-46D3-B48C-1752C1F3350D}"/>
    <cellStyle name="Comma 7 9 2 2 4" xfId="25807" xr:uid="{A11BE8AC-15A4-423E-A2E8-53086CFCB28E}"/>
    <cellStyle name="Comma 7 9 2 2 5" xfId="27792" xr:uid="{7C19D644-0990-4F31-8423-78807BE70598}"/>
    <cellStyle name="Comma 7 9 2 2 6" xfId="17152" xr:uid="{64432093-3567-4EDC-BDDB-890F3536301F}"/>
    <cellStyle name="Comma 7 9 2 3" xfId="1681" xr:uid="{00000000-0005-0000-0000-0000B9060000}"/>
    <cellStyle name="Comma 7 9 2 3 2" xfId="27010" xr:uid="{268C5072-B58A-47DA-BFBE-B5AD49C26741}"/>
    <cellStyle name="Comma 7 9 2 3 3" xfId="27187" xr:uid="{3B2BDCB1-B0C7-49FE-8F16-D047721D03F6}"/>
    <cellStyle name="Comma 7 9 2 4" xfId="7415" xr:uid="{B46476DB-7F19-4444-A56A-088DE16F4091}"/>
    <cellStyle name="Comma 7 9 2 5" xfId="6503" xr:uid="{9A5CED52-2650-41BB-B92D-1C6E019D172C}"/>
    <cellStyle name="Comma 7 9 2 5 2" xfId="27340" xr:uid="{8EEE216A-C899-43B0-8BA1-689CBDFF7F00}"/>
    <cellStyle name="Comma 7 9 2 6" xfId="9290" xr:uid="{761A49F7-C072-4AE3-BAE0-7FA312F9A88B}"/>
    <cellStyle name="Comma 7 9 2 7" xfId="15124" xr:uid="{89252571-4510-49F7-B8E7-BA7C6743ED9C}"/>
    <cellStyle name="Comma 7 9 3" xfId="1682" xr:uid="{00000000-0005-0000-0000-0000BA060000}"/>
    <cellStyle name="Comma 7 9 3 2" xfId="1683" xr:uid="{00000000-0005-0000-0000-0000BB060000}"/>
    <cellStyle name="Comma 7 9 3 2 2" xfId="4208" xr:uid="{5D6379AD-971C-458F-BFFF-FD02781987EA}"/>
    <cellStyle name="Comma 7 9 3 2 2 2" xfId="19581" xr:uid="{BDA09E14-BAFB-4896-9EF0-3633A416CA01}"/>
    <cellStyle name="Comma 7 9 3 2 3" xfId="12691" xr:uid="{B3EEBF2C-2BE4-49B8-9FA3-7EF6A6CDE8B9}"/>
    <cellStyle name="Comma 7 9 3 2 3 2" xfId="22410" xr:uid="{6532E707-6732-4D47-A785-F2EABB50C8E8}"/>
    <cellStyle name="Comma 7 9 3 2 4" xfId="16842" xr:uid="{8898E384-CD02-4B22-B6C6-2686D5A0341F}"/>
    <cellStyle name="Comma 7 9 3 3" xfId="1684" xr:uid="{00000000-0005-0000-0000-0000BC060000}"/>
    <cellStyle name="Comma 7 9 3 4" xfId="7417" xr:uid="{87E1FB5B-200D-4569-8EBC-3B080B18D11C}"/>
    <cellStyle name="Comma 7 9 3 5" xfId="26375" xr:uid="{956018D6-2AAA-49BC-8C51-C84866BAE087}"/>
    <cellStyle name="Comma 7 9 3 6" xfId="14647" xr:uid="{58A5AA40-0E26-42FA-84D1-7D0986FA8284}"/>
    <cellStyle name="Comma 7 9 4" xfId="1685" xr:uid="{00000000-0005-0000-0000-0000BD060000}"/>
    <cellStyle name="Comma 7 9 4 2" xfId="1686" xr:uid="{00000000-0005-0000-0000-0000BE060000}"/>
    <cellStyle name="Comma 7 9 4 2 2" xfId="4120" xr:uid="{0556649D-AB8C-4D65-B561-FB4B75FF6349}"/>
    <cellStyle name="Comma 7 9 4 2 2 2" xfId="19213" xr:uid="{8B5ECDE9-8FC5-4155-A334-4DBEDE18554B}"/>
    <cellStyle name="Comma 7 9 4 2 3" xfId="12377" xr:uid="{093F2730-6B5F-4888-B5E8-5EF57152D004}"/>
    <cellStyle name="Comma 7 9 4 2 3 2" xfId="22018" xr:uid="{890B9789-50FA-4AA0-89BA-09F86A5D4B9A}"/>
    <cellStyle name="Comma 7 9 4 2 4" xfId="28309" xr:uid="{891F8EE0-6917-490C-8FEC-3049EDA298FF}"/>
    <cellStyle name="Comma 7 9 4 2 5" xfId="28124" xr:uid="{75FE687C-4A3F-4915-A409-05F626B91466}"/>
    <cellStyle name="Comma 7 9 4 2 6" xfId="16462" xr:uid="{CA6C916D-714F-4043-9854-F58D10C31954}"/>
    <cellStyle name="Comma 7 9 4 3" xfId="1687" xr:uid="{00000000-0005-0000-0000-0000BF060000}"/>
    <cellStyle name="Comma 7 9 4 4" xfId="7418" xr:uid="{6C158275-3AD2-48E3-8529-67E1C7D5266E}"/>
    <cellStyle name="Comma 7 9 5" xfId="1678" xr:uid="{00000000-0005-0000-0000-0000B6060000}"/>
    <cellStyle name="Comma 7 9 5 2" xfId="4411" xr:uid="{A9E8EBC3-8351-4BD2-958D-FD12E17662A9}"/>
    <cellStyle name="Comma 7 9 5 2 2" xfId="29564" xr:uid="{FF2B7123-8CBA-4494-9CE5-2D3A24637AED}"/>
    <cellStyle name="Comma 7 9 5 2 3" xfId="28592" xr:uid="{D1E701A8-DCA8-4C6A-84E3-5294218B13AA}"/>
    <cellStyle name="Comma 7 9 5 2 4" xfId="20434" xr:uid="{A7D14166-E3B5-4DD7-A6D7-F644C604E175}"/>
    <cellStyle name="Comma 7 9 5 3" xfId="13412" xr:uid="{BD271AD1-6D93-4619-8018-7517AE4042E8}"/>
    <cellStyle name="Comma 7 9 5 3 2" xfId="23263" xr:uid="{C8EB1D5B-7AFD-49DD-9592-BCEA6C81466A}"/>
    <cellStyle name="Comma 7 9 5 4" xfId="26816" xr:uid="{8096D39B-823C-41FC-BFDB-7BFE6928A896}"/>
    <cellStyle name="Comma 7 9 5 5" xfId="17641" xr:uid="{2840568E-3733-4CF1-9FE7-E80CA3055A46}"/>
    <cellStyle name="Comma 7 9 6" xfId="7003" xr:uid="{852466EB-87CA-4BF2-90DB-3D4CFE5E8057}"/>
    <cellStyle name="Comma 7 9 6 2" xfId="9801" xr:uid="{4F39797A-0677-471A-B395-2BB01075E3D5}"/>
    <cellStyle name="Comma 7 9 6 3" xfId="27712" xr:uid="{D0C4C900-2523-413E-9720-5E25BAA352D5}"/>
    <cellStyle name="Comma 7 9 6 4" xfId="15742" xr:uid="{CFE8AAB7-4EE8-4187-A41E-0579137A62E5}"/>
    <cellStyle name="Comma 7 9 7" xfId="6029" xr:uid="{4E1B01E5-A589-4FD3-BE95-824D3BA810B0}"/>
    <cellStyle name="Comma 7 9 7 2" xfId="28005" xr:uid="{09828767-D78E-4C70-9DAE-A900ABE8E4D2}"/>
    <cellStyle name="Comma 7 9 7 3" xfId="28810" xr:uid="{7532306A-F4D0-42F1-928E-552D8253CAF4}"/>
    <cellStyle name="Comma 7 9 7 4" xfId="18491" xr:uid="{8AFD9ED2-6B84-48C1-8376-462CA37BD64E}"/>
    <cellStyle name="Comma 7 9 8" xfId="8804" xr:uid="{53EA5FDF-1ECE-4E72-8162-AF59407214D9}"/>
    <cellStyle name="Comma 7 9 8 2" xfId="21284" xr:uid="{E74E51A2-C8A6-4F7D-A452-C5EEC520381F}"/>
    <cellStyle name="Comma 7 9 9" xfId="26258" xr:uid="{B9E2F65E-EA60-41BC-A9FF-C99901E1C811}"/>
    <cellStyle name="Comma 8" xfId="373" xr:uid="{00000000-0005-0000-0000-000074010000}"/>
    <cellStyle name="Comma 9" xfId="374" xr:uid="{00000000-0005-0000-0000-000075010000}"/>
    <cellStyle name="Comma 9 10" xfId="7004" xr:uid="{09F618C8-5646-4F44-8EB4-1F133E13D611}"/>
    <cellStyle name="Comma 9 10 2" xfId="9802" xr:uid="{43AF7CA1-AE45-4CFC-9846-81E62C20FD3E}"/>
    <cellStyle name="Comma 9 10 3" xfId="27293" xr:uid="{FDEAD78B-C363-482D-85D6-F341BB4E9829}"/>
    <cellStyle name="Comma 9 10 4" xfId="15743" xr:uid="{3E037267-7075-4862-BEBA-096E78BC5537}"/>
    <cellStyle name="Comma 9 11" xfId="6030" xr:uid="{107DAF75-491C-47D3-A0BD-5DEDE12F5131}"/>
    <cellStyle name="Comma 9 11 2" xfId="18492" xr:uid="{5CE174DA-ED04-4D27-BCD8-9768B543774D}"/>
    <cellStyle name="Comma 9 12" xfId="8805" xr:uid="{0A93B5B6-65F4-4D38-9B85-79F9B0A98D2D}"/>
    <cellStyle name="Comma 9 12 2" xfId="21285" xr:uid="{251A5AD4-ADB2-479D-AA7B-5B392D334C2B}"/>
    <cellStyle name="Comma 9 13" xfId="25252" xr:uid="{EE842AD5-97B1-4C3B-A22E-24F16E24B771}"/>
    <cellStyle name="Comma 9 14" xfId="13975" xr:uid="{2015F180-28EF-4AB7-A79A-3859BF95BC2A}"/>
    <cellStyle name="Comma 9 2" xfId="375" xr:uid="{00000000-0005-0000-0000-000076010000}"/>
    <cellStyle name="Comma 9 2 10" xfId="6031" xr:uid="{BED7CBC5-9094-4C1C-85B8-AA018C415D68}"/>
    <cellStyle name="Comma 9 2 10 2" xfId="18493" xr:uid="{33DF00FC-37DF-4F84-85B9-810D9680D028}"/>
    <cellStyle name="Comma 9 2 11" xfId="8806" xr:uid="{80C4B63D-8F5F-483C-B802-A08B23A21D19}"/>
    <cellStyle name="Comma 9 2 11 2" xfId="21286" xr:uid="{0EBF64A1-FE43-4382-8E33-FFB28917FA8D}"/>
    <cellStyle name="Comma 9 2 12" xfId="25516" xr:uid="{EBC88001-44B4-4F28-8C6C-797E64D77C88}"/>
    <cellStyle name="Comma 9 2 13" xfId="14035" xr:uid="{A5E93212-1E15-408E-A2F6-A1B90724B874}"/>
    <cellStyle name="Comma 9 2 2" xfId="376" xr:uid="{00000000-0005-0000-0000-000077010000}"/>
    <cellStyle name="Comma 9 2 2 10" xfId="8807" xr:uid="{D4B5D5B5-41D4-42C8-B13C-4866C3896064}"/>
    <cellStyle name="Comma 9 2 2 10 2" xfId="21287" xr:uid="{DF84CD46-F9BF-44D5-8FA0-A0F93D470E85}"/>
    <cellStyle name="Comma 9 2 2 11" xfId="26599" xr:uid="{8D13BB80-7842-4D3B-939F-7D327E00C511}"/>
    <cellStyle name="Comma 9 2 2 12" xfId="14092" xr:uid="{E1E2CFBC-D16E-4FED-9E69-2A84F699F79E}"/>
    <cellStyle name="Comma 9 2 2 2" xfId="1691" xr:uid="{00000000-0005-0000-0000-0000C3060000}"/>
    <cellStyle name="Comma 9 2 2 2 2" xfId="1692" xr:uid="{00000000-0005-0000-0000-0000C4060000}"/>
    <cellStyle name="Comma 9 2 2 2 2 2" xfId="4325" xr:uid="{4877D783-2960-4F6B-BB8F-5278DD2A4F65}"/>
    <cellStyle name="Comma 9 2 2 2 2 2 2" xfId="7420" xr:uid="{3E984A3F-C56A-4D6B-8767-31AF7D3D891A}"/>
    <cellStyle name="Comma 9 2 2 2 2 2 3" xfId="27535" xr:uid="{A6345DA0-F2FD-44E4-BC74-8734F2A56C1E}"/>
    <cellStyle name="Comma 9 2 2 2 2 2 4" xfId="17154" xr:uid="{C0B19FF4-1FE7-44C7-958C-BD5B3E793F09}"/>
    <cellStyle name="Comma 9 2 2 2 2 3" xfId="11623" xr:uid="{29876F66-3A3F-4C24-B0D1-C87F649D16A0}"/>
    <cellStyle name="Comma 9 2 2 2 2 3 2" xfId="19937" xr:uid="{9D21AC55-BC50-4080-A2B6-66F262078259}"/>
    <cellStyle name="Comma 9 2 2 2 2 4" xfId="12953" xr:uid="{DCF19854-18D6-47EB-ADA0-6F294B44BE52}"/>
    <cellStyle name="Comma 9 2 2 2 2 4 2" xfId="22766" xr:uid="{3426733D-2A50-4FE4-8702-6E0E9CC50A88}"/>
    <cellStyle name="Comma 9 2 2 2 2 5" xfId="25086" xr:uid="{4682EC3C-53AD-434F-B23C-13C0D8D79423}"/>
    <cellStyle name="Comma 9 2 2 2 2 6" xfId="28157" xr:uid="{60CE8EF6-B675-4115-8BB5-E9770C1D7343}"/>
    <cellStyle name="Comma 9 2 2 2 2 7" xfId="15126" xr:uid="{6350A7FF-BE65-4E05-BA27-83B6DA2E3EDB}"/>
    <cellStyle name="Comma 9 2 2 2 3" xfId="1693" xr:uid="{00000000-0005-0000-0000-0000C5060000}"/>
    <cellStyle name="Comma 9 2 2 2 3 2" xfId="4219" xr:uid="{7B007B04-46AD-4DE8-B328-03B99CDBAB20}"/>
    <cellStyle name="Comma 9 2 2 2 3 2 2" xfId="27886" xr:uid="{17581E30-E787-4099-B8CF-044FC6E77FED}"/>
    <cellStyle name="Comma 9 2 2 2 3 2 3" xfId="28596" xr:uid="{41CFC5D4-1E03-4020-ADFE-A1462934E8FC}"/>
    <cellStyle name="Comma 9 2 2 2 3 2 4" xfId="19592" xr:uid="{13E448FC-BBC2-463E-BAC3-D11EB9DD596D}"/>
    <cellStyle name="Comma 9 2 2 2 3 3" xfId="12702" xr:uid="{F16E4979-424D-45EF-A08C-0356CD14D2EF}"/>
    <cellStyle name="Comma 9 2 2 2 3 3 2" xfId="22421" xr:uid="{5156F36A-1E0F-4324-AC06-815C75B21024}"/>
    <cellStyle name="Comma 9 2 2 2 3 4" xfId="26146" xr:uid="{39F8116F-0E92-4874-BF5A-327466E8CB94}"/>
    <cellStyle name="Comma 9 2 2 2 3 5" xfId="16853" xr:uid="{32310C05-ABAC-4374-8FD0-16B08FB332E7}"/>
    <cellStyle name="Comma 9 2 2 2 4" xfId="1694" xr:uid="{00000000-0005-0000-0000-0000C6060000}"/>
    <cellStyle name="Comma 9 2 2 2 4 2" xfId="27100" xr:uid="{099D5E46-CDCC-41F4-92AB-F24C2AA65C2D}"/>
    <cellStyle name="Comma 9 2 2 2 4 3" xfId="28112" xr:uid="{4A8193B0-5CD3-4A55-8921-1038370876D8}"/>
    <cellStyle name="Comma 9 2 2 2 5" xfId="4855" xr:uid="{12BC71FC-F80F-49FC-B890-18CC45CC3274}"/>
    <cellStyle name="Comma 9 2 2 2 5 2" xfId="7419" xr:uid="{9290E906-DE8E-4FD3-944A-17DD6D24E74C}"/>
    <cellStyle name="Comma 9 2 2 2 5 2 2" xfId="20822" xr:uid="{318DFEB9-5A5C-4AD0-ADBF-4BCC12B6D866}"/>
    <cellStyle name="Comma 9 2 2 2 5 2 3" xfId="11768" xr:uid="{5056CE1E-7AFC-4CD3-9D42-48DB574E391E}"/>
    <cellStyle name="Comma 9 2 2 2 5 3" xfId="13714" xr:uid="{C553A2B9-77C2-48DD-AB5B-91FE3FEE4568}"/>
    <cellStyle name="Comma 9 2 2 2 5 3 2" xfId="23651" xr:uid="{007D5CB2-FF8A-43AD-97CD-735C3C19B43A}"/>
    <cellStyle name="Comma 9 2 2 2 5 4" xfId="29045" xr:uid="{8B8973DD-C052-47C6-92F2-04D8E506BEB5}"/>
    <cellStyle name="Comma 9 2 2 2 5 5" xfId="28635" xr:uid="{E3EB3336-6592-41BA-B3A1-4AC91161AEE7}"/>
    <cellStyle name="Comma 9 2 2 2 5 6" xfId="18029" xr:uid="{7F0F94BE-8720-4567-951D-E94E25DB4687}"/>
    <cellStyle name="Comma 9 2 2 2 6" xfId="5974" xr:uid="{77A14E98-101C-47C5-A2D5-130388C572E0}"/>
    <cellStyle name="Comma 9 2 2 2 6 2" xfId="11487" xr:uid="{169C869B-E78B-4BAA-ACA8-533923F3EF68}"/>
    <cellStyle name="Comma 9 2 2 2 7" xfId="8738" xr:uid="{99B21EE8-1F59-49DE-886F-036D22EB67CA}"/>
    <cellStyle name="Comma 9 2 2 2 8" xfId="14663" xr:uid="{85336D95-9829-4698-A331-759C40561621}"/>
    <cellStyle name="Comma 9 2 2 3" xfId="1695" xr:uid="{00000000-0005-0000-0000-0000C7060000}"/>
    <cellStyle name="Comma 9 2 2 3 2" xfId="1696" xr:uid="{00000000-0005-0000-0000-0000C8060000}"/>
    <cellStyle name="Comma 9 2 2 3 2 2" xfId="4326" xr:uid="{031D6844-80BB-48C1-A768-DA30B29BFE4C}"/>
    <cellStyle name="Comma 9 2 2 3 2 2 2" xfId="7422" xr:uid="{4467E220-DE09-4A59-88E1-3E95315BBE66}"/>
    <cellStyle name="Comma 9 2 2 3 2 2 2 2" xfId="29434" xr:uid="{93567D5D-F48A-43CE-94F2-D3143A18D58B}"/>
    <cellStyle name="Comma 9 2 2 3 2 2 3" xfId="27341" xr:uid="{9B3D6596-7983-407D-AFCF-C026D87D9994}"/>
    <cellStyle name="Comma 9 2 2 3 2 2 4" xfId="19938" xr:uid="{7240CEB9-2899-4171-AD3D-E8797BCE8448}"/>
    <cellStyle name="Comma 9 2 2 3 2 3" xfId="12954" xr:uid="{2F8458EB-118C-4C18-983B-B1FA7110BD26}"/>
    <cellStyle name="Comma 9 2 2 3 2 3 2" xfId="22767" xr:uid="{D60D3535-B3BE-4536-B35A-60DBCBB549DD}"/>
    <cellStyle name="Comma 9 2 2 3 2 4" xfId="26024" xr:uid="{B555BBC9-871A-435E-B97A-1C0FD19A45B4}"/>
    <cellStyle name="Comma 9 2 2 3 2 5" xfId="17155" xr:uid="{8804FB52-E31B-467F-8F2B-3167176FD823}"/>
    <cellStyle name="Comma 9 2 2 3 3" xfId="1697" xr:uid="{00000000-0005-0000-0000-0000C9060000}"/>
    <cellStyle name="Comma 9 2 2 3 4" xfId="5005" xr:uid="{868DA8FC-307E-46E1-8363-E4E06D5A8F3F}"/>
    <cellStyle name="Comma 9 2 2 3 4 2" xfId="7421" xr:uid="{78585B31-5BE4-4B64-8AA5-51422D6DFA4E}"/>
    <cellStyle name="Comma 9 2 2 3 4 2 2" xfId="20972" xr:uid="{E886E3DE-8BA4-4D79-94DA-157F9ADC8D53}"/>
    <cellStyle name="Comma 9 2 2 3 4 2 3" xfId="11808" xr:uid="{31CD8FD9-297A-4C2F-8775-9AB9D639BBD9}"/>
    <cellStyle name="Comma 9 2 2 3 4 3" xfId="13864" xr:uid="{BBABED6C-0DCF-41CE-BABE-FCE0C024531A}"/>
    <cellStyle name="Comma 9 2 2 3 4 3 2" xfId="23801" xr:uid="{F7280200-6CBD-4BC5-95CD-44A7A081E692}"/>
    <cellStyle name="Comma 9 2 2 3 4 4" xfId="18179" xr:uid="{A8F0F3AC-33AD-4B6C-BC57-A240D25D5970}"/>
    <cellStyle name="Comma 9 2 2 3 5" xfId="6505" xr:uid="{0ACC0DAA-5523-4BC4-8372-CFDA3536305C}"/>
    <cellStyle name="Comma 9 2 2 3 5 2" xfId="11488" xr:uid="{2AD27E2C-0260-4E4C-82F4-78E4BED5284E}"/>
    <cellStyle name="Comma 9 2 2 3 6" xfId="9293" xr:uid="{8AA16964-CBFA-406E-93AA-D9456C45E583}"/>
    <cellStyle name="Comma 9 2 2 3 7" xfId="15127" xr:uid="{22366B65-10C8-468A-8BEE-3B2CC17C55E0}"/>
    <cellStyle name="Comma 9 2 2 4" xfId="1698" xr:uid="{00000000-0005-0000-0000-0000CA060000}"/>
    <cellStyle name="Comma 9 2 2 4 2" xfId="1699" xr:uid="{00000000-0005-0000-0000-0000CB060000}"/>
    <cellStyle name="Comma 9 2 2 4 2 2" xfId="4324" xr:uid="{6911F1C8-3E7B-4C5D-A07D-7B6C07E900ED}"/>
    <cellStyle name="Comma 9 2 2 4 2 2 2" xfId="29433" xr:uid="{FCC8F924-6A54-4DC5-94E1-0A87B3816599}"/>
    <cellStyle name="Comma 9 2 2 4 2 2 3" xfId="27274" xr:uid="{97E9CACE-5E0E-4897-8500-97045BE48224}"/>
    <cellStyle name="Comma 9 2 2 4 2 2 4" xfId="19936" xr:uid="{9FDA97CF-2ADF-4BE2-8F4A-3E8BDDB2811E}"/>
    <cellStyle name="Comma 9 2 2 4 2 3" xfId="12952" xr:uid="{7AE80FA4-249F-4853-B974-5AC59152E05D}"/>
    <cellStyle name="Comma 9 2 2 4 2 3 2" xfId="22765" xr:uid="{8971F44E-A1A5-4078-9256-F11DA6BD9082}"/>
    <cellStyle name="Comma 9 2 2 4 2 4" xfId="27279" xr:uid="{8C2B3B95-35DF-486C-AD58-8257325D9A86}"/>
    <cellStyle name="Comma 9 2 2 4 2 5" xfId="17153" xr:uid="{75A6A85B-3F96-4001-9635-C29CA2400223}"/>
    <cellStyle name="Comma 9 2 2 4 3" xfId="1700" xr:uid="{00000000-0005-0000-0000-0000CC060000}"/>
    <cellStyle name="Comma 9 2 2 4 4" xfId="7423" xr:uid="{5C95CA96-5208-42AD-B10D-D330F439A342}"/>
    <cellStyle name="Comma 9 2 2 4 5" xfId="25539" xr:uid="{8D1BB479-FD46-4615-8FE2-70EC771E05B4}"/>
    <cellStyle name="Comma 9 2 2 4 6" xfId="15125" xr:uid="{4457BC8C-7ADA-4830-A5FE-8FB5EDB1B209}"/>
    <cellStyle name="Comma 9 2 2 5" xfId="1701" xr:uid="{00000000-0005-0000-0000-0000CD060000}"/>
    <cellStyle name="Comma 9 2 2 5 2" xfId="4186" xr:uid="{00054219-2ADA-49B0-BE18-755A9665200C}"/>
    <cellStyle name="Comma 9 2 2 5 2 2" xfId="7424" xr:uid="{FBA26FA6-B16A-4DEA-B97E-8DC055F79EC4}"/>
    <cellStyle name="Comma 9 2 2 5 2 2 2" xfId="29273" xr:uid="{6916E0E6-168D-4720-BBDA-E9DD67F87590}"/>
    <cellStyle name="Comma 9 2 2 5 2 3" xfId="28067" xr:uid="{843BBBA1-65E1-4477-BD23-F2DA2B93371D}"/>
    <cellStyle name="Comma 9 2 2 5 2 4" xfId="16811" xr:uid="{4BAA7E39-7DAB-4148-B229-428D6E5A623E}"/>
    <cellStyle name="Comma 9 2 2 5 3" xfId="11564" xr:uid="{B817AAEB-4C57-4180-97C5-DCA0BB0512D1}"/>
    <cellStyle name="Comma 9 2 2 5 3 2" xfId="19548" xr:uid="{B77CD349-EB6C-4F3B-ACAD-EB81D5CFB81F}"/>
    <cellStyle name="Comma 9 2 2 5 4" xfId="12660" xr:uid="{5C9E55D1-E9E0-4394-A2C0-CAC113B0EB2B}"/>
    <cellStyle name="Comma 9 2 2 5 4 2" xfId="22377" xr:uid="{0B5F344A-27B1-4829-9F94-73D69C6E420E}"/>
    <cellStyle name="Comma 9 2 2 5 5" xfId="24949" xr:uid="{D06B8793-77D3-4B16-B305-BDB561F3B2EB}"/>
    <cellStyle name="Comma 9 2 2 5 6" xfId="14596" xr:uid="{23B1A950-1AFE-44B3-BAC4-530B23728272}"/>
    <cellStyle name="Comma 9 2 2 6" xfId="1702" xr:uid="{00000000-0005-0000-0000-0000CE060000}"/>
    <cellStyle name="Comma 9 2 2 6 2" xfId="4130" xr:uid="{75E7409E-85AA-4645-B1AF-5D60E04891BB}"/>
    <cellStyle name="Comma 9 2 2 6 2 2" xfId="19223" xr:uid="{73A5555D-1A84-43ED-89C4-FF7D39292651}"/>
    <cellStyle name="Comma 9 2 2 6 3" xfId="12387" xr:uid="{54AEA480-4192-46F7-B23D-1ABA27553995}"/>
    <cellStyle name="Comma 9 2 2 6 3 2" xfId="22028" xr:uid="{ED05242C-7C41-47FD-B9E7-A46C0A9D129F}"/>
    <cellStyle name="Comma 9 2 2 6 4" xfId="24047" xr:uid="{D2D6F789-96B7-4145-9FB8-E833F7C9DC05}"/>
    <cellStyle name="Comma 9 2 2 6 5" xfId="27694" xr:uid="{90CC2097-D328-4F06-A84F-68E7A2593A66}"/>
    <cellStyle name="Comma 9 2 2 6 6" xfId="16472" xr:uid="{A88FCA5C-5F55-421E-B4BB-133C11F08335}"/>
    <cellStyle name="Comma 9 2 2 7" xfId="1690" xr:uid="{00000000-0005-0000-0000-0000C2060000}"/>
    <cellStyle name="Comma 9 2 2 7 2" xfId="4417" xr:uid="{E58DAC6D-437E-4AEB-964D-5C298FB4E64C}"/>
    <cellStyle name="Comma 9 2 2 7 2 2" xfId="20440" xr:uid="{85015F5A-C2CA-4003-84E2-1CF675A2F356}"/>
    <cellStyle name="Comma 9 2 2 7 3" xfId="13418" xr:uid="{FBFFDDDB-554B-4D8D-BE9B-2B4AAA384D89}"/>
    <cellStyle name="Comma 9 2 2 7 3 2" xfId="23269" xr:uid="{D65A34AE-8F77-4AD1-A08D-F57AB903F331}"/>
    <cellStyle name="Comma 9 2 2 7 4" xfId="27389" xr:uid="{70F21FDA-BF5D-4724-BA38-5980353312D3}"/>
    <cellStyle name="Comma 9 2 2 7 5" xfId="28759" xr:uid="{DE333E3D-63AE-4EE7-AD60-7C056F10E759}"/>
    <cellStyle name="Comma 9 2 2 7 6" xfId="17647" xr:uid="{6044B920-682C-4743-A96E-249B19827D0E}"/>
    <cellStyle name="Comma 9 2 2 8" xfId="7006" xr:uid="{521F4F6E-3645-40A6-9030-54BBCC4B3555}"/>
    <cellStyle name="Comma 9 2 2 8 2" xfId="9804" xr:uid="{19BEED5F-7016-4F17-B55D-B0C9513A6D76}"/>
    <cellStyle name="Comma 9 2 2 9" xfId="6032" xr:uid="{B87E0C91-FF41-4C2C-8EBA-A4E2BEF0EBF8}"/>
    <cellStyle name="Comma 9 2 2 9 2" xfId="18494" xr:uid="{EF25C9C6-424D-428D-AD03-52347A970C22}"/>
    <cellStyle name="Comma 9 2 3" xfId="1703" xr:uid="{00000000-0005-0000-0000-0000CF060000}"/>
    <cellStyle name="Comma 9 2 3 10" xfId="14250" xr:uid="{9249F50C-B6E3-4E2F-98CA-3652ED88EB43}"/>
    <cellStyle name="Comma 9 2 3 2" xfId="1704" xr:uid="{00000000-0005-0000-0000-0000D0060000}"/>
    <cellStyle name="Comma 9 2 3 2 2" xfId="1705" xr:uid="{00000000-0005-0000-0000-0000D1060000}"/>
    <cellStyle name="Comma 9 2 3 2 2 2" xfId="4327" xr:uid="{F6EA60E8-CC2B-47FB-B729-1D590B9B677F}"/>
    <cellStyle name="Comma 9 2 3 2 2 2 2" xfId="29435" xr:uid="{66771728-894F-4472-8F3A-42FA006C3D26}"/>
    <cellStyle name="Comma 9 2 3 2 2 2 3" xfId="29258" xr:uid="{7F7C03A9-513E-4492-A71F-4984B7CDC918}"/>
    <cellStyle name="Comma 9 2 3 2 2 2 4" xfId="19939" xr:uid="{63DB23C8-BDB6-475A-A398-B85FDAF4F185}"/>
    <cellStyle name="Comma 9 2 3 2 2 3" xfId="12955" xr:uid="{BC531FFA-D447-4B4A-972D-F0DEC4A70DC6}"/>
    <cellStyle name="Comma 9 2 3 2 2 3 2" xfId="22768" xr:uid="{24D7D1AC-2D41-4FA3-9130-2F919AA54E19}"/>
    <cellStyle name="Comma 9 2 3 2 2 4" xfId="26783" xr:uid="{D8B5B0CF-33E2-4FBE-91DE-C9405B7B89D1}"/>
    <cellStyle name="Comma 9 2 3 2 2 5" xfId="17156" xr:uid="{D21392A9-6DD6-4EBA-8443-F733907B5A1C}"/>
    <cellStyle name="Comma 9 2 3 2 3" xfId="1706" xr:uid="{00000000-0005-0000-0000-0000D2060000}"/>
    <cellStyle name="Comma 9 2 3 2 4" xfId="7426" xr:uid="{FA71496A-9703-40DB-A139-F85AECCC9FD8}"/>
    <cellStyle name="Comma 9 2 3 2 5" xfId="24438" xr:uid="{BB55B0C2-DD56-447A-9CB4-82EACECF53FF}"/>
    <cellStyle name="Comma 9 2 3 2 6" xfId="15128" xr:uid="{A8FAA817-8C87-4045-A07D-EAD97C04DBD7}"/>
    <cellStyle name="Comma 9 2 3 3" xfId="1707" xr:uid="{00000000-0005-0000-0000-0000D3060000}"/>
    <cellStyle name="Comma 9 2 3 3 2" xfId="1708" xr:uid="{00000000-0005-0000-0000-0000D4060000}"/>
    <cellStyle name="Comma 9 2 3 3 2 2" xfId="4218" xr:uid="{18A83961-986C-47A3-B623-93E4D5E753E5}"/>
    <cellStyle name="Comma 9 2 3 3 2 2 2" xfId="19591" xr:uid="{E7387AA7-B509-4510-89FD-97BF06F4568C}"/>
    <cellStyle name="Comma 9 2 3 3 2 3" xfId="12701" xr:uid="{B4F75BF9-A0F9-4EF1-90D9-C5512DBCD0C7}"/>
    <cellStyle name="Comma 9 2 3 3 2 3 2" xfId="22420" xr:uid="{9211EB67-0B9E-4F6F-92CC-65246B5A1E9E}"/>
    <cellStyle name="Comma 9 2 3 3 2 4" xfId="16852" xr:uid="{E85D6561-4763-4275-B7EA-DEA5BE7A4391}"/>
    <cellStyle name="Comma 9 2 3 3 3" xfId="1709" xr:uid="{00000000-0005-0000-0000-0000D5060000}"/>
    <cellStyle name="Comma 9 2 3 3 4" xfId="11489" xr:uid="{85AC8211-164F-4630-BF3B-86C2737D4D80}"/>
    <cellStyle name="Comma 9 2 3 3 5" xfId="26172" xr:uid="{C97E4E0F-1C49-4629-A5FF-032C35DC4949}"/>
    <cellStyle name="Comma 9 2 3 3 6" xfId="14662" xr:uid="{796F3952-99FD-4601-B385-494E5A0F882D}"/>
    <cellStyle name="Comma 9 2 3 4" xfId="1710" xr:uid="{00000000-0005-0000-0000-0000D6060000}"/>
    <cellStyle name="Comma 9 2 3 4 2" xfId="5222" xr:uid="{D0494EB9-A007-4E8B-B26D-BD82AC60E0E6}"/>
    <cellStyle name="Comma 9 2 3 4 2 2" xfId="11883" xr:uid="{867DFDB4-06AB-4B77-B7BC-34BFB2F70F9F}"/>
    <cellStyle name="Comma 9 2 3 4 2 2 2" xfId="21188" xr:uid="{E08252D9-E2A0-437A-9ADB-77B791DDE3AC}"/>
    <cellStyle name="Comma 9 2 3 4 2 3" xfId="13938" xr:uid="{034E0887-8478-422F-B6B8-2AF6BE1BC961}"/>
    <cellStyle name="Comma 9 2 3 4 2 3 2" xfId="24017" xr:uid="{7C8494ED-E03B-43D0-81A8-D910D6C214E0}"/>
    <cellStyle name="Comma 9 2 3 4 2 4" xfId="28976" xr:uid="{49606114-9EAE-47F5-A133-2BA0F315750D}"/>
    <cellStyle name="Comma 9 2 3 4 2 5" xfId="27902" xr:uid="{59C2C1EC-6167-42A3-B85F-00E486E0612D}"/>
    <cellStyle name="Comma 9 2 3 4 2 6" xfId="18395" xr:uid="{8B25B107-C3A7-4459-B114-9A2101233DA5}"/>
    <cellStyle name="Comma 9 2 3 4 3" xfId="24141" xr:uid="{A77FF32C-6BB3-4AE6-A38B-5F99961CE38E}"/>
    <cellStyle name="Comma 9 2 3 5" xfId="4721" xr:uid="{2FC5B0AB-16B1-4A94-82FE-3EAC0E67E29F}"/>
    <cellStyle name="Comma 9 2 3 5 2" xfId="7425" xr:uid="{961C565C-D94D-4540-A5CB-1DD1518E826B}"/>
    <cellStyle name="Comma 9 2 3 5 2 2" xfId="29616" xr:uid="{66B2A099-AA11-4EF3-843F-AFFE5EFEF70B}"/>
    <cellStyle name="Comma 9 2 3 5 2 3" xfId="28174" xr:uid="{483A8606-DC22-4184-9B07-511B81688D51}"/>
    <cellStyle name="Comma 9 2 3 5 2 4" xfId="20688" xr:uid="{ABB717AC-7AD7-4511-A6B1-108F836EFDB9}"/>
    <cellStyle name="Comma 9 2 3 5 2 5" xfId="11740" xr:uid="{EA0E323D-D1B3-4D3C-9BF2-CDFBBC417F1D}"/>
    <cellStyle name="Comma 9 2 3 5 3" xfId="13615" xr:uid="{1DD7E3C2-50E4-4B36-9733-9721D71A5E8A}"/>
    <cellStyle name="Comma 9 2 3 5 3 2" xfId="23517" xr:uid="{ED6FBB97-9A73-4635-B1F6-C7DB10ECD2EE}"/>
    <cellStyle name="Comma 9 2 3 5 4" xfId="28807" xr:uid="{5111BBC1-2E59-4D86-8481-B2AD28FCB32B}"/>
    <cellStyle name="Comma 9 2 3 5 5" xfId="17895" xr:uid="{D9A6C7CB-1569-447A-A448-D4CA2DABD6DF}"/>
    <cellStyle name="Comma 9 2 3 6" xfId="4058" xr:uid="{686C3727-9566-49F5-9723-831CFBEA6A6A}"/>
    <cellStyle name="Comma 9 2 3 6 2" xfId="28933" xr:uid="{09A58DB1-1DFC-4E37-8C55-038321F97695}"/>
    <cellStyle name="Comma 9 2 3 6 3" xfId="28471" xr:uid="{81ED8C94-FD71-4D58-BE53-7C991E343934}"/>
    <cellStyle name="Comma 9 2 3 6 4" xfId="15745" xr:uid="{E75F0ED2-8B40-4153-AEA2-7AF0EAD1AC37}"/>
    <cellStyle name="Comma 9 2 3 7" xfId="8737" xr:uid="{4B9B9EA7-46D3-4BF4-8522-ACD611E78057}"/>
    <cellStyle name="Comma 9 2 3 7 2" xfId="29069" xr:uid="{C4B12754-6C54-4B2D-B267-FA8B05FD6243}"/>
    <cellStyle name="Comma 9 2 3 7 3" xfId="28104" xr:uid="{A89B78B4-20AF-45C6-934E-E927F5FFED14}"/>
    <cellStyle name="Comma 9 2 3 7 4" xfId="18495" xr:uid="{FCE900EE-2B09-4E17-BDE6-90F90DD93E19}"/>
    <cellStyle name="Comma 9 2 3 8" xfId="11931" xr:uid="{921FEBB1-96E0-46FA-B8ED-FA33EE78E520}"/>
    <cellStyle name="Comma 9 2 3 8 2" xfId="21288" xr:uid="{EFF3B068-48C8-4F71-84CC-B4BAB07962EC}"/>
    <cellStyle name="Comma 9 2 3 9" xfId="26282" xr:uid="{D760FF2A-A96D-4178-A8A9-61C5C6C94E1C}"/>
    <cellStyle name="Comma 9 2 4" xfId="1711" xr:uid="{00000000-0005-0000-0000-0000D7060000}"/>
    <cellStyle name="Comma 9 2 4 2" xfId="1712" xr:uid="{00000000-0005-0000-0000-0000D8060000}"/>
    <cellStyle name="Comma 9 2 4 2 2" xfId="4328" xr:uid="{8D52478A-2757-43F1-9628-F321185EA211}"/>
    <cellStyle name="Comma 9 2 4 2 2 2" xfId="7428" xr:uid="{E2AEDEEC-B167-45D1-A466-CDC71882ABC1}"/>
    <cellStyle name="Comma 9 2 4 2 2 2 2" xfId="29436" xr:uid="{6C7C371C-62F2-4274-9331-74964BADC5BD}"/>
    <cellStyle name="Comma 9 2 4 2 2 3" xfId="28194" xr:uid="{B990DB3D-E293-4CF1-B692-6D0CC1B06C8C}"/>
    <cellStyle name="Comma 9 2 4 2 2 4" xfId="19940" xr:uid="{37490916-F06E-47EA-B58F-90DFBF03DB23}"/>
    <cellStyle name="Comma 9 2 4 2 3" xfId="12956" xr:uid="{F3AF98B7-022E-4769-BBF1-1696C4356DF8}"/>
    <cellStyle name="Comma 9 2 4 2 3 2" xfId="22769" xr:uid="{FC8AEA2E-B33C-4994-AF5F-1F1CFF2EB808}"/>
    <cellStyle name="Comma 9 2 4 2 4" xfId="26721" xr:uid="{48496DF2-A0B4-4131-92DC-99E17325D685}"/>
    <cellStyle name="Comma 9 2 4 2 5" xfId="17157" xr:uid="{0DF93B05-883F-40C8-BE20-46F0D12BB9B7}"/>
    <cellStyle name="Comma 9 2 4 3" xfId="1713" xr:uid="{00000000-0005-0000-0000-0000D9060000}"/>
    <cellStyle name="Comma 9 2 4 4" xfId="5006" xr:uid="{93D5FBCC-F839-4DD3-A7BB-B59526C20115}"/>
    <cellStyle name="Comma 9 2 4 4 2" xfId="7427" xr:uid="{FECB4537-F189-49AB-BDE7-7858C1F83D6E}"/>
    <cellStyle name="Comma 9 2 4 4 2 2" xfId="20973" xr:uid="{1A805CD9-49FC-4ADD-A25E-7F0A6A3EDDC9}"/>
    <cellStyle name="Comma 9 2 4 4 2 3" xfId="11809" xr:uid="{14EF55AC-55B1-45DB-A4ED-59CF5956D922}"/>
    <cellStyle name="Comma 9 2 4 4 3" xfId="13865" xr:uid="{9B376B06-5941-410E-AFA8-74192ADE17AE}"/>
    <cellStyle name="Comma 9 2 4 4 3 2" xfId="23802" xr:uid="{B0766D3B-50A7-4097-AA78-3CA94E6CCB75}"/>
    <cellStyle name="Comma 9 2 4 4 4" xfId="28706" xr:uid="{77EF5691-7854-4A55-84E7-3D5A671B0A0C}"/>
    <cellStyle name="Comma 9 2 4 4 5" xfId="28853" xr:uid="{9D86C51C-D61C-4C9D-BC38-23F1D936F8BD}"/>
    <cellStyle name="Comma 9 2 4 4 6" xfId="18180" xr:uid="{5ECFA649-26A2-4762-80B5-A1CF76C23340}"/>
    <cellStyle name="Comma 9 2 4 5" xfId="6504" xr:uid="{884845E4-DEDF-425C-B586-095B54590B83}"/>
    <cellStyle name="Comma 9 2 4 5 2" xfId="11490" xr:uid="{6CA8FA77-E9E6-4AA7-8CC6-9D3CF3F530ED}"/>
    <cellStyle name="Comma 9 2 4 6" xfId="9292" xr:uid="{C2298149-3C98-4CE9-B9D6-85AFA40A2C1B}"/>
    <cellStyle name="Comma 9 2 4 7" xfId="15129" xr:uid="{7A4D1F01-65D1-4653-89D5-98FE07F4B7C3}"/>
    <cellStyle name="Comma 9 2 5" xfId="1714" xr:uid="{00000000-0005-0000-0000-0000DA060000}"/>
    <cellStyle name="Comma 9 2 5 2" xfId="1715" xr:uid="{00000000-0005-0000-0000-0000DB060000}"/>
    <cellStyle name="Comma 9 2 5 2 2" xfId="4249" xr:uid="{EF0A118E-0A41-4C65-98C1-A457CB625159}"/>
    <cellStyle name="Comma 9 2 5 2 2 2" xfId="7430" xr:uid="{D7221450-5AAD-4184-8B3D-FFCCDCFD4AF9}"/>
    <cellStyle name="Comma 9 2 5 2 2 2 2" xfId="28071" xr:uid="{77A30018-B49C-4700-A49B-EABB02F429B6}"/>
    <cellStyle name="Comma 9 2 5 2 2 3" xfId="27139" xr:uid="{325CC111-499C-48D2-A09B-2806CE6FC2C9}"/>
    <cellStyle name="Comma 9 2 5 2 2 4" xfId="19779" xr:uid="{07DAAC26-787F-4776-94B6-EBA33595252C}"/>
    <cellStyle name="Comma 9 2 5 2 3" xfId="12873" xr:uid="{613CBD98-C9BE-420C-8CA5-6585ECBD3217}"/>
    <cellStyle name="Comma 9 2 5 2 3 2" xfId="22608" xr:uid="{AD313933-922B-483B-98B4-DE23522E550F}"/>
    <cellStyle name="Comma 9 2 5 2 4" xfId="29169" xr:uid="{2FEB21B9-27CB-4219-9D1C-5F720C8C96BB}"/>
    <cellStyle name="Comma 9 2 5 2 5" xfId="17024" xr:uid="{60D2AC70-0A1B-4483-97A2-C0A1DBBEB0B0}"/>
    <cellStyle name="Comma 9 2 5 3" xfId="1716" xr:uid="{00000000-0005-0000-0000-0000DC060000}"/>
    <cellStyle name="Comma 9 2 5 4" xfId="7429" xr:uid="{A3228240-7132-4B1C-A6B1-363F2627B475}"/>
    <cellStyle name="Comma 9 2 5 5" xfId="6939" xr:uid="{EF11BE18-88D1-4673-8A4C-91F0432BC893}"/>
    <cellStyle name="Comma 9 2 5 6" xfId="9735" xr:uid="{6F206469-FBB7-4E0F-96E2-C717193A8762}"/>
    <cellStyle name="Comma 9 2 6" xfId="1717" xr:uid="{00000000-0005-0000-0000-0000DD060000}"/>
    <cellStyle name="Comma 9 2 6 2" xfId="1718" xr:uid="{00000000-0005-0000-0000-0000DE060000}"/>
    <cellStyle name="Comma 9 2 6 2 2" xfId="4165" xr:uid="{381D5D74-9144-4369-93CA-576D69B857B3}"/>
    <cellStyle name="Comma 9 2 6 2 2 2" xfId="19446" xr:uid="{C2A765C9-A556-4CD9-BAF6-D119C7A186BC}"/>
    <cellStyle name="Comma 9 2 6 2 3" xfId="12558" xr:uid="{E9180BC6-A960-44B7-A030-65DCD4255E9B}"/>
    <cellStyle name="Comma 9 2 6 2 3 2" xfId="22275" xr:uid="{4AAF6429-7CDD-4312-8F16-313949DB94EE}"/>
    <cellStyle name="Comma 9 2 6 2 4" xfId="28730" xr:uid="{AA480792-C84E-4D2B-995C-56D94DE1AA21}"/>
    <cellStyle name="Comma 9 2 6 2 5" xfId="27913" xr:uid="{C0177877-3154-4BF1-94D3-0DB3879E0FB5}"/>
    <cellStyle name="Comma 9 2 6 2 6" xfId="16709" xr:uid="{320FDAF3-7AD2-4B88-AA68-681E98631756}"/>
    <cellStyle name="Comma 9 2 6 3" xfId="1719" xr:uid="{00000000-0005-0000-0000-0000DF060000}"/>
    <cellStyle name="Comma 9 2 6 4" xfId="7431" xr:uid="{38936054-4CB8-44E1-A89C-3A25B55E0C62}"/>
    <cellStyle name="Comma 9 2 6 5" xfId="25117" xr:uid="{BD7AB7DB-6AE2-4C8D-85CB-97799C57AC71}"/>
    <cellStyle name="Comma 9 2 6 6" xfId="14493" xr:uid="{44055013-BC0C-458F-B709-EE2054F03D97}"/>
    <cellStyle name="Comma 9 2 7" xfId="1720" xr:uid="{00000000-0005-0000-0000-0000E0060000}"/>
    <cellStyle name="Comma 9 2 7 2" xfId="4103" xr:uid="{BBDB454F-681F-4184-96CC-C5F36FB38C1C}"/>
    <cellStyle name="Comma 9 2 7 2 2" xfId="7432" xr:uid="{7FE21F0D-FF19-45AC-B6BF-B3DE49EEBD73}"/>
    <cellStyle name="Comma 9 2 7 2 2 2" xfId="27621" xr:uid="{11BC4F39-0497-4A1E-8C90-B6907C8D9C7C}"/>
    <cellStyle name="Comma 9 2 7 2 3" xfId="28940" xr:uid="{F638B403-D2CD-4D98-A783-83B596FE091B}"/>
    <cellStyle name="Comma 9 2 7 2 4" xfId="19166" xr:uid="{D71E82C0-CB65-44D1-B79C-BAB02F55D39B}"/>
    <cellStyle name="Comma 9 2 7 3" xfId="12347" xr:uid="{1FA45527-FB35-4D23-B09A-3065D687C68D}"/>
    <cellStyle name="Comma 9 2 7 3 2" xfId="21971" xr:uid="{25647160-E5D5-4D02-A928-32057F570E6E}"/>
    <cellStyle name="Comma 9 2 7 4" xfId="26165" xr:uid="{3848233D-E706-48C9-9CAB-AAB026A8F5DC}"/>
    <cellStyle name="Comma 9 2 7 5" xfId="16415" xr:uid="{D38CE1E0-FC60-4B87-925A-5EB3C30AA168}"/>
    <cellStyle name="Comma 9 2 8" xfId="1689" xr:uid="{00000000-0005-0000-0000-0000C1060000}"/>
    <cellStyle name="Comma 9 2 8 2" xfId="4468" xr:uid="{0DAE5A1B-4D11-46FB-B7A7-FCFCAF11FEEF}"/>
    <cellStyle name="Comma 9 2 8 2 2" xfId="20491" xr:uid="{C33CE318-EE2B-4812-AF9D-0F49D3F4B1DF}"/>
    <cellStyle name="Comma 9 2 8 3" xfId="13467" xr:uid="{F1D27103-981C-4088-9AF6-28CE4284C34A}"/>
    <cellStyle name="Comma 9 2 8 3 2" xfId="23320" xr:uid="{DE7DC596-D252-4DEC-873C-93695180A21E}"/>
    <cellStyle name="Comma 9 2 8 4" xfId="27364" xr:uid="{4A41C684-3446-4D88-92B5-5A732C1D086E}"/>
    <cellStyle name="Comma 9 2 8 5" xfId="28513" xr:uid="{CBAE1919-2823-48CE-BCAA-53C89C909457}"/>
    <cellStyle name="Comma 9 2 8 6" xfId="17698" xr:uid="{612A70F0-7F76-4C8D-98B8-D63B6B58269C}"/>
    <cellStyle name="Comma 9 2 9" xfId="7005" xr:uid="{68C46C73-3DAF-4245-A19C-21A092998AAE}"/>
    <cellStyle name="Comma 9 2 9 2" xfId="9803" xr:uid="{AC3CB770-F072-4694-9628-77DFD7CF4878}"/>
    <cellStyle name="Comma 9 2 9 3" xfId="28526" xr:uid="{9667DA57-25DF-489B-B27A-0F411D9A91F7}"/>
    <cellStyle name="Comma 9 2 9 4" xfId="15744" xr:uid="{CADDDEA7-FC7F-4510-AE65-2CC6CDF764DC}"/>
    <cellStyle name="Comma 9 3" xfId="377" xr:uid="{00000000-0005-0000-0000-000078010000}"/>
    <cellStyle name="Comma 9 3 10" xfId="8808" xr:uid="{E8420A2E-44A9-45FE-BDCF-BCC7478395BD}"/>
    <cellStyle name="Comma 9 3 10 2" xfId="21289" xr:uid="{42E202E6-2021-4510-9C47-69046E121CEA}"/>
    <cellStyle name="Comma 9 3 11" xfId="25687" xr:uid="{5C9B668F-E148-449E-9D22-8217669A3DDE}"/>
    <cellStyle name="Comma 9 3 12" xfId="14091" xr:uid="{B1FAD470-DD19-4BCC-A9B1-C796C09E5E1D}"/>
    <cellStyle name="Comma 9 3 2" xfId="1722" xr:uid="{00000000-0005-0000-0000-0000E2060000}"/>
    <cellStyle name="Comma 9 3 2 2" xfId="1723" xr:uid="{00000000-0005-0000-0000-0000E3060000}"/>
    <cellStyle name="Comma 9 3 2 2 2" xfId="4330" xr:uid="{90752028-0D26-4F45-89A5-30251C497D85}"/>
    <cellStyle name="Comma 9 3 2 2 2 2" xfId="7434" xr:uid="{C9CC24E3-3026-4559-9740-ACB75537D337}"/>
    <cellStyle name="Comma 9 3 2 2 2 2 2" xfId="28733" xr:uid="{AF03DCFD-771E-46DF-97C5-DF7749945BC2}"/>
    <cellStyle name="Comma 9 3 2 2 2 2 3" xfId="25378" xr:uid="{420FECA7-6658-4B8F-B1AB-CA9D4958B127}"/>
    <cellStyle name="Comma 9 3 2 2 2 3" xfId="27750" xr:uid="{F8A9E7D1-9E18-41B8-A407-DF082B82D109}"/>
    <cellStyle name="Comma 9 3 2 2 2 4" xfId="17159" xr:uid="{7A9CEA2B-0415-464D-8D2C-3A2BC8522921}"/>
    <cellStyle name="Comma 9 3 2 2 3" xfId="11624" xr:uid="{8B3F3697-7406-4E2D-9A69-AC66003F7DE1}"/>
    <cellStyle name="Comma 9 3 2 2 3 2" xfId="19942" xr:uid="{1587BCC7-9A61-4363-982D-33299D82C2ED}"/>
    <cellStyle name="Comma 9 3 2 2 4" xfId="12958" xr:uid="{F8479AB0-BC44-41FA-8EEE-B8A362E5D20C}"/>
    <cellStyle name="Comma 9 3 2 2 4 2" xfId="22771" xr:uid="{03B0C3AF-0DE0-4282-97C9-D964D0F59E1E}"/>
    <cellStyle name="Comma 9 3 2 2 5" xfId="25663" xr:uid="{E44AC05E-464F-4CFD-9494-C6B86C54D237}"/>
    <cellStyle name="Comma 9 3 2 2 6" xfId="28601" xr:uid="{69AEA4B5-4198-4F04-B56F-49B2A3823AE6}"/>
    <cellStyle name="Comma 9 3 2 2 7" xfId="15131" xr:uid="{9AD636EF-D648-40F3-98F9-7EBD2CF8EBF9}"/>
    <cellStyle name="Comma 9 3 2 3" xfId="1724" xr:uid="{00000000-0005-0000-0000-0000E4060000}"/>
    <cellStyle name="Comma 9 3 2 3 2" xfId="4220" xr:uid="{0D78552F-BDEA-49C1-A65D-835428CF610C}"/>
    <cellStyle name="Comma 9 3 2 3 2 2" xfId="29161" xr:uid="{FC6BA2E0-CD5D-4BD7-999D-AE94F3C52294}"/>
    <cellStyle name="Comma 9 3 2 3 2 3" xfId="29036" xr:uid="{9710AEE8-4A06-4821-A720-C895CE3B7AC0}"/>
    <cellStyle name="Comma 9 3 2 3 2 4" xfId="19593" xr:uid="{FD06DA54-3005-41EC-B381-B44BA6206D18}"/>
    <cellStyle name="Comma 9 3 2 3 3" xfId="12703" xr:uid="{688E7135-AE47-4150-ACB3-A275E6B8E96B}"/>
    <cellStyle name="Comma 9 3 2 3 3 2" xfId="22422" xr:uid="{0120E501-D807-4FCD-B9B6-D3163333413C}"/>
    <cellStyle name="Comma 9 3 2 3 4" xfId="24074" xr:uid="{78F0789D-1AB8-427F-90D0-E7243CBE9DBD}"/>
    <cellStyle name="Comma 9 3 2 3 5" xfId="16854" xr:uid="{935BF358-563D-47F9-A831-4FFADA3D01EF}"/>
    <cellStyle name="Comma 9 3 2 4" xfId="1725" xr:uid="{00000000-0005-0000-0000-0000E5060000}"/>
    <cellStyle name="Comma 9 3 2 4 2" xfId="27563" xr:uid="{79252619-A9D0-45C9-82E1-9EDE48198189}"/>
    <cellStyle name="Comma 9 3 2 4 3" xfId="27590" xr:uid="{5CD38CC5-D062-4691-BAB3-EE69AB27EA58}"/>
    <cellStyle name="Comma 9 3 2 5" xfId="4856" xr:uid="{8E02A2F6-3449-47D8-A7C0-0DACF0D5154E}"/>
    <cellStyle name="Comma 9 3 2 5 2" xfId="7433" xr:uid="{1312EF3E-3295-485F-A765-5EEF342D1D9C}"/>
    <cellStyle name="Comma 9 3 2 5 2 2" xfId="20823" xr:uid="{B5DC6863-0252-47E2-BD31-DBCDF85E2848}"/>
    <cellStyle name="Comma 9 3 2 5 2 3" xfId="11769" xr:uid="{69CCDA71-9269-431B-8DCD-AA0A30F64BE9}"/>
    <cellStyle name="Comma 9 3 2 5 3" xfId="13715" xr:uid="{1C814465-8511-4AE8-9AF7-D884AEB232C7}"/>
    <cellStyle name="Comma 9 3 2 5 3 2" xfId="23652" xr:uid="{4CACEC00-77DE-4B17-8E9C-DB91CE234576}"/>
    <cellStyle name="Comma 9 3 2 5 4" xfId="28180" xr:uid="{44E7EE20-77D2-453D-B112-FDF9513D681D}"/>
    <cellStyle name="Comma 9 3 2 5 5" xfId="29077" xr:uid="{872EB958-3D3F-4194-95EE-AFC3EA9238DB}"/>
    <cellStyle name="Comma 9 3 2 5 6" xfId="18030" xr:uid="{5F227FC0-D286-4634-9FB9-8A2504B08F17}"/>
    <cellStyle name="Comma 9 3 2 6" xfId="5975" xr:uid="{F194C9D7-AD8D-4C06-B7B7-986B180BFCA4}"/>
    <cellStyle name="Comma 9 3 2 6 2" xfId="11491" xr:uid="{976F1936-B359-44E9-921B-2CEAE400820B}"/>
    <cellStyle name="Comma 9 3 2 7" xfId="8739" xr:uid="{0D399832-1860-4426-88FC-3415AC8C1D73}"/>
    <cellStyle name="Comma 9 3 2 8" xfId="14664" xr:uid="{6C460EF4-E611-4856-8C18-0C1313FEBB4B}"/>
    <cellStyle name="Comma 9 3 3" xfId="1726" xr:uid="{00000000-0005-0000-0000-0000E6060000}"/>
    <cellStyle name="Comma 9 3 3 2" xfId="1727" xr:uid="{00000000-0005-0000-0000-0000E7060000}"/>
    <cellStyle name="Comma 9 3 3 2 2" xfId="4331" xr:uid="{B2CEFF31-E7BC-4689-A753-3AE50CF059EB}"/>
    <cellStyle name="Comma 9 3 3 2 2 2" xfId="7436" xr:uid="{6E3E3F5B-9BF3-4254-8A85-161B906718FD}"/>
    <cellStyle name="Comma 9 3 3 2 2 2 2" xfId="29438" xr:uid="{9D9C1030-35BC-447B-BFC3-60FF2E60A4E2}"/>
    <cellStyle name="Comma 9 3 3 2 2 3" xfId="28266" xr:uid="{3F7F70BA-0CA2-4B0A-B3A7-0739593B78F2}"/>
    <cellStyle name="Comma 9 3 3 2 2 4" xfId="19943" xr:uid="{BAF39F1C-92E9-405F-AD5B-4E8BC5DB714B}"/>
    <cellStyle name="Comma 9 3 3 2 3" xfId="12959" xr:uid="{036DD407-4EC0-456B-A93E-0D97A2243D27}"/>
    <cellStyle name="Comma 9 3 3 2 3 2" xfId="22772" xr:uid="{E94A0908-1A58-4E21-9214-CD81F0412B57}"/>
    <cellStyle name="Comma 9 3 3 2 4" xfId="25328" xr:uid="{2F9266E2-259C-4629-ADBA-436AEA87B7F7}"/>
    <cellStyle name="Comma 9 3 3 2 5" xfId="17160" xr:uid="{B98446DD-72DB-41B8-B7A3-2BA5FED104C2}"/>
    <cellStyle name="Comma 9 3 3 3" xfId="1728" xr:uid="{00000000-0005-0000-0000-0000E8060000}"/>
    <cellStyle name="Comma 9 3 3 4" xfId="5007" xr:uid="{2F6150BE-B9F0-4C74-9AD0-D1C36BB26C8F}"/>
    <cellStyle name="Comma 9 3 3 4 2" xfId="7435" xr:uid="{6013E29C-30D2-4770-9A51-901B758082CE}"/>
    <cellStyle name="Comma 9 3 3 4 2 2" xfId="20974" xr:uid="{FCCAFC39-7421-4D35-8AD5-8DE4EA8C0DDB}"/>
    <cellStyle name="Comma 9 3 3 4 2 3" xfId="11810" xr:uid="{1E609387-3921-4F54-BA05-857DD33CF302}"/>
    <cellStyle name="Comma 9 3 3 4 3" xfId="13866" xr:uid="{712797B2-D15E-4385-9630-3169DC1B1C63}"/>
    <cellStyle name="Comma 9 3 3 4 3 2" xfId="23803" xr:uid="{272AC1C4-B917-4329-88BC-CECA1FA4940C}"/>
    <cellStyle name="Comma 9 3 3 4 4" xfId="18181" xr:uid="{8BD48237-54D6-47C9-AC71-893762780E77}"/>
    <cellStyle name="Comma 9 3 3 5" xfId="6506" xr:uid="{AB2C250C-7007-433D-80DE-2DB6B2FACD14}"/>
    <cellStyle name="Comma 9 3 3 5 2" xfId="11492" xr:uid="{65CE610B-291A-48AC-A68D-8DC7D768DC7F}"/>
    <cellStyle name="Comma 9 3 3 6" xfId="9294" xr:uid="{6B8ABC9A-22BB-470A-9064-1948DE7C3FF0}"/>
    <cellStyle name="Comma 9 3 3 7" xfId="15132" xr:uid="{DE2C0A2A-E8B2-47A8-BF93-78697F52E442}"/>
    <cellStyle name="Comma 9 3 4" xfId="1729" xr:uid="{00000000-0005-0000-0000-0000E9060000}"/>
    <cellStyle name="Comma 9 3 4 2" xfId="1730" xr:uid="{00000000-0005-0000-0000-0000EA060000}"/>
    <cellStyle name="Comma 9 3 4 2 2" xfId="4329" xr:uid="{CDFA1BE6-7E7A-49E1-910F-02D0AD1FD407}"/>
    <cellStyle name="Comma 9 3 4 2 2 2" xfId="29437" xr:uid="{C8C5ACEA-F264-4907-872F-09879F4CFAA3}"/>
    <cellStyle name="Comma 9 3 4 2 2 3" xfId="27601" xr:uid="{314A009A-4473-43BB-8A37-C222BC1CD1D1}"/>
    <cellStyle name="Comma 9 3 4 2 2 4" xfId="19941" xr:uid="{B00702AE-8E72-4285-BE9F-CC5C6F6F172D}"/>
    <cellStyle name="Comma 9 3 4 2 3" xfId="12957" xr:uid="{411AAA7F-93F0-4CDB-921E-49ADEFA7B0D4}"/>
    <cellStyle name="Comma 9 3 4 2 3 2" xfId="22770" xr:uid="{3C216AF0-26B6-4409-BB2D-DF6539903932}"/>
    <cellStyle name="Comma 9 3 4 2 4" xfId="26287" xr:uid="{7B32DD22-E4F5-4170-A5A3-1E9060818CFA}"/>
    <cellStyle name="Comma 9 3 4 2 5" xfId="17158" xr:uid="{E50E288A-E26E-4520-9E48-4580F40E38B5}"/>
    <cellStyle name="Comma 9 3 4 3" xfId="1731" xr:uid="{00000000-0005-0000-0000-0000EB060000}"/>
    <cellStyle name="Comma 9 3 4 4" xfId="7437" xr:uid="{2FB2C686-D060-492B-BEC2-9DB504BD4C7A}"/>
    <cellStyle name="Comma 9 3 4 5" xfId="24231" xr:uid="{67C8AD40-3C37-4F28-A57D-023BCF06276B}"/>
    <cellStyle name="Comma 9 3 4 6" xfId="15130" xr:uid="{8764CC58-4C1C-46AA-9F70-003E0782A4BB}"/>
    <cellStyle name="Comma 9 3 5" xfId="1732" xr:uid="{00000000-0005-0000-0000-0000EC060000}"/>
    <cellStyle name="Comma 9 3 5 2" xfId="4174" xr:uid="{1F56ABE8-A554-4823-AA3A-099439A69D2D}"/>
    <cellStyle name="Comma 9 3 5 2 2" xfId="7438" xr:uid="{21CBA7E3-43E4-4A85-83A8-A85BCB3AC02C}"/>
    <cellStyle name="Comma 9 3 5 2 2 2" xfId="28462" xr:uid="{282C882E-A903-48E4-9D20-3EE0201A9969}"/>
    <cellStyle name="Comma 9 3 5 2 3" xfId="28815" xr:uid="{0CA1F35C-B7FD-4F09-BE40-33883E957640}"/>
    <cellStyle name="Comma 9 3 5 2 4" xfId="16752" xr:uid="{1D09B4F4-298E-4DC7-85DF-029C8815F128}"/>
    <cellStyle name="Comma 9 3 5 3" xfId="11527" xr:uid="{4B8C2625-4FD4-41F7-BE4A-95A4F1443945}"/>
    <cellStyle name="Comma 9 3 5 3 2" xfId="19489" xr:uid="{CA5FF60C-A455-48DF-A312-6CFC456BDCF9}"/>
    <cellStyle name="Comma 9 3 5 4" xfId="12601" xr:uid="{38A5606D-1F08-4102-B36F-683703A6FB36}"/>
    <cellStyle name="Comma 9 3 5 4 2" xfId="22318" xr:uid="{544730AC-B189-477E-BEB8-4A50F1A47CE3}"/>
    <cellStyle name="Comma 9 3 5 5" xfId="24670" xr:uid="{C4D11592-FD91-4E90-AD6F-59012CD4F390}"/>
    <cellStyle name="Comma 9 3 5 6" xfId="14536" xr:uid="{C631AF45-20C4-47EC-8157-D071A0D9ADA3}"/>
    <cellStyle name="Comma 9 3 6" xfId="1733" xr:uid="{00000000-0005-0000-0000-0000ED060000}"/>
    <cellStyle name="Comma 9 3 6 2" xfId="4129" xr:uid="{047024D6-9E4C-45B3-A405-FD3C3455ACA0}"/>
    <cellStyle name="Comma 9 3 6 2 2" xfId="19222" xr:uid="{B5C87804-8434-4726-8A22-058081B49361}"/>
    <cellStyle name="Comma 9 3 6 3" xfId="12386" xr:uid="{77F476C6-843E-4D81-90C6-A6F18B45F424}"/>
    <cellStyle name="Comma 9 3 6 3 2" xfId="22027" xr:uid="{71ECF52F-90A6-4173-9830-8E82A6533FEE}"/>
    <cellStyle name="Comma 9 3 6 4" xfId="26496" xr:uid="{4DBF06E8-AB55-48DC-9BC8-7B5C4041725D}"/>
    <cellStyle name="Comma 9 3 6 5" xfId="28085" xr:uid="{FDE48129-0706-43AA-B1BC-A25183E980C9}"/>
    <cellStyle name="Comma 9 3 6 6" xfId="16471" xr:uid="{FAE3E185-CE54-43B8-8203-C88FBECDDFB1}"/>
    <cellStyle name="Comma 9 3 7" xfId="1721" xr:uid="{00000000-0005-0000-0000-0000E1060000}"/>
    <cellStyle name="Comma 9 3 7 2" xfId="4416" xr:uid="{1FAD581B-E45D-488E-85FF-62BCE15A4349}"/>
    <cellStyle name="Comma 9 3 7 2 2" xfId="20439" xr:uid="{4573BED8-DCBA-4366-B754-F5F73D97C659}"/>
    <cellStyle name="Comma 9 3 7 3" xfId="13417" xr:uid="{FA887880-BAB8-499B-A1BB-967F24EAE56C}"/>
    <cellStyle name="Comma 9 3 7 3 2" xfId="23268" xr:uid="{71D8F6E3-20C1-425B-9AE9-0530551CF50B}"/>
    <cellStyle name="Comma 9 3 7 4" xfId="27107" xr:uid="{D92EBD32-C264-47C5-B268-1F38C0C879E1}"/>
    <cellStyle name="Comma 9 3 7 5" xfId="28801" xr:uid="{2F167441-2311-49BE-947C-CD5F1DF16FBB}"/>
    <cellStyle name="Comma 9 3 7 6" xfId="17646" xr:uid="{EF46A06E-4153-4132-8F69-40430A32AAF3}"/>
    <cellStyle name="Comma 9 3 8" xfId="7007" xr:uid="{82210BD2-7BBD-4E8B-909E-D500DC2D4A53}"/>
    <cellStyle name="Comma 9 3 8 2" xfId="9805" xr:uid="{CA135593-3953-4FCF-92E5-6DC13D8AC54C}"/>
    <cellStyle name="Comma 9 3 9" xfId="6033" xr:uid="{CCDF1BEE-3A5D-4C0B-9F81-97D5B6FEF6BE}"/>
    <cellStyle name="Comma 9 3 9 2" xfId="18496" xr:uid="{2B8FF113-7449-4CD6-B20B-D964BD5733A3}"/>
    <cellStyle name="Comma 9 4" xfId="1734" xr:uid="{00000000-0005-0000-0000-0000EE060000}"/>
    <cellStyle name="Comma 9 4 10" xfId="14249" xr:uid="{819F0A9A-1AAA-4D0E-9792-F648C2F7B6B5}"/>
    <cellStyle name="Comma 9 4 2" xfId="1735" xr:uid="{00000000-0005-0000-0000-0000EF060000}"/>
    <cellStyle name="Comma 9 4 2 2" xfId="1736" xr:uid="{00000000-0005-0000-0000-0000F0060000}"/>
    <cellStyle name="Comma 9 4 2 2 2" xfId="4332" xr:uid="{98E83716-7526-427B-9709-821B8A5CE9E6}"/>
    <cellStyle name="Comma 9 4 2 2 2 2" xfId="29439" xr:uid="{2BE3FEA6-2642-44BC-B312-64193194D270}"/>
    <cellStyle name="Comma 9 4 2 2 2 3" xfId="29053" xr:uid="{24560A32-5E64-4DB4-BE6C-9877B9B78A22}"/>
    <cellStyle name="Comma 9 4 2 2 2 4" xfId="19944" xr:uid="{79E04CE3-1C04-490E-84B5-79583D9B63FD}"/>
    <cellStyle name="Comma 9 4 2 2 3" xfId="12960" xr:uid="{715CC452-EF40-4FBF-8929-EF3C23513F45}"/>
    <cellStyle name="Comma 9 4 2 2 3 2" xfId="22773" xr:uid="{F188F50D-E6A3-48DA-AD7E-1DAAD7A3C071}"/>
    <cellStyle name="Comma 9 4 2 2 4" xfId="25250" xr:uid="{9615234E-77A9-465E-A417-5613CA6B6553}"/>
    <cellStyle name="Comma 9 4 2 2 5" xfId="17161" xr:uid="{32F3AF1A-DEA2-4782-A372-F2F60A6B676D}"/>
    <cellStyle name="Comma 9 4 2 3" xfId="1737" xr:uid="{00000000-0005-0000-0000-0000F1060000}"/>
    <cellStyle name="Comma 9 4 2 4" xfId="7440" xr:uid="{616B2C60-856A-400E-BA89-28EEF151DB79}"/>
    <cellStyle name="Comma 9 4 2 5" xfId="25485" xr:uid="{3E974724-CD0B-4CBB-9F27-030581FA87BA}"/>
    <cellStyle name="Comma 9 4 2 6" xfId="15133" xr:uid="{9D986B64-D33C-4946-ACE7-E594A480E452}"/>
    <cellStyle name="Comma 9 4 3" xfId="1738" xr:uid="{00000000-0005-0000-0000-0000F2060000}"/>
    <cellStyle name="Comma 9 4 3 2" xfId="1739" xr:uid="{00000000-0005-0000-0000-0000F3060000}"/>
    <cellStyle name="Comma 9 4 3 2 2" xfId="4217" xr:uid="{6C3F6A93-5C0C-4DEA-AFFC-C5E8318387B2}"/>
    <cellStyle name="Comma 9 4 3 2 2 2" xfId="19590" xr:uid="{C228A267-7BB3-4F2D-A80B-FACB8D770A6C}"/>
    <cellStyle name="Comma 9 4 3 2 3" xfId="12700" xr:uid="{08CC3191-F1D9-4857-BB8E-BE3CABCAAF44}"/>
    <cellStyle name="Comma 9 4 3 2 3 2" xfId="22419" xr:uid="{C3B11507-F56D-443C-BE91-A7C00BF68CC9}"/>
    <cellStyle name="Comma 9 4 3 2 4" xfId="16851" xr:uid="{79A5E69E-2322-474A-A1F9-9536B4B297F0}"/>
    <cellStyle name="Comma 9 4 3 3" xfId="1740" xr:uid="{00000000-0005-0000-0000-0000F4060000}"/>
    <cellStyle name="Comma 9 4 3 4" xfId="11493" xr:uid="{8DA7F80D-C9FF-44DE-8E88-C7A2ED1DC09D}"/>
    <cellStyle name="Comma 9 4 3 5" xfId="25243" xr:uid="{16B16182-663D-4CB9-B3B9-36E2A5E482AC}"/>
    <cellStyle name="Comma 9 4 3 6" xfId="14661" xr:uid="{7E3D0B0E-F071-4D4F-A428-8834E5855905}"/>
    <cellStyle name="Comma 9 4 4" xfId="1741" xr:uid="{00000000-0005-0000-0000-0000F5060000}"/>
    <cellStyle name="Comma 9 4 4 2" xfId="5211" xr:uid="{6C2E2524-F9C0-415E-B05B-30B481BF7721}"/>
    <cellStyle name="Comma 9 4 4 2 2" xfId="11873" xr:uid="{AB805491-2DA1-4295-A23B-12B8AA231EE6}"/>
    <cellStyle name="Comma 9 4 4 2 2 2" xfId="21178" xr:uid="{ADF71F0E-3690-4F99-B527-02F6DA30CC5D}"/>
    <cellStyle name="Comma 9 4 4 2 3" xfId="13928" xr:uid="{5A90320D-DF86-4672-9D9C-7CF751853204}"/>
    <cellStyle name="Comma 9 4 4 2 3 2" xfId="24007" xr:uid="{34AF99A5-4E3D-4E48-9843-A3D08C94367F}"/>
    <cellStyle name="Comma 9 4 4 2 4" xfId="29138" xr:uid="{982EF3C0-752B-4932-B2F5-3D37168D021B}"/>
    <cellStyle name="Comma 9 4 4 2 5" xfId="27165" xr:uid="{56765C75-E92A-4ACA-8F67-DD95C312AA81}"/>
    <cellStyle name="Comma 9 4 4 2 6" xfId="18385" xr:uid="{D32EA8E7-0692-4073-868E-18F3BDA15309}"/>
    <cellStyle name="Comma 9 4 4 3" xfId="26250" xr:uid="{1697625C-70EE-42B1-BD91-52735974616F}"/>
    <cellStyle name="Comma 9 4 5" xfId="4720" xr:uid="{76DFD3C7-625A-42C9-9271-1D27CD4DC02D}"/>
    <cellStyle name="Comma 9 4 5 2" xfId="7439" xr:uid="{9BE64F02-A5ED-46D2-B351-5324361C239D}"/>
    <cellStyle name="Comma 9 4 5 2 2" xfId="29615" xr:uid="{E982D190-435F-4EC3-9132-2A51917AB734}"/>
    <cellStyle name="Comma 9 4 5 2 3" xfId="28677" xr:uid="{D708DEA2-97AB-424A-A88C-9367E007FE35}"/>
    <cellStyle name="Comma 9 4 5 2 4" xfId="20687" xr:uid="{8EBE73FF-A559-468D-905D-809D62805242}"/>
    <cellStyle name="Comma 9 4 5 2 5" xfId="11739" xr:uid="{584EDD93-8AFD-4F5A-B33A-657CE73F4976}"/>
    <cellStyle name="Comma 9 4 5 3" xfId="13614" xr:uid="{0393458A-3072-4C05-A364-1DA7D56DCA3F}"/>
    <cellStyle name="Comma 9 4 5 3 2" xfId="23516" xr:uid="{C9940E74-9DED-4311-9785-AEC0C9D2BE3F}"/>
    <cellStyle name="Comma 9 4 5 4" xfId="25075" xr:uid="{BFA97C9E-1EA6-433D-876B-17E94A206F82}"/>
    <cellStyle name="Comma 9 4 5 5" xfId="17894" xr:uid="{0931FDD5-E675-41E1-90D2-6690CBC4E2EE}"/>
    <cellStyle name="Comma 9 4 6" xfId="4059" xr:uid="{07789538-557A-44F8-B47F-14C48DFD0DAB}"/>
    <cellStyle name="Comma 9 4 6 2" xfId="27988" xr:uid="{50D2203E-F5D8-403B-950D-2DEB44C419A5}"/>
    <cellStyle name="Comma 9 4 6 3" xfId="27026" xr:uid="{6367D8FF-B6AA-4F66-B584-F67248D65A45}"/>
    <cellStyle name="Comma 9 4 6 4" xfId="15746" xr:uid="{6EA1F585-12AE-4773-8F5D-AAC0BAB85671}"/>
    <cellStyle name="Comma 9 4 7" xfId="8736" xr:uid="{4CD5B736-D7EE-42DB-BB44-6A97A32504E6}"/>
    <cellStyle name="Comma 9 4 7 2" xfId="26877" xr:uid="{F2EF49D8-8288-4FCE-BAAF-AB419EE07CED}"/>
    <cellStyle name="Comma 9 4 7 3" xfId="28416" xr:uid="{CF7350DB-3245-44D4-9A78-E695F0B3BE16}"/>
    <cellStyle name="Comma 9 4 7 4" xfId="18497" xr:uid="{B557B328-D8FF-4C1C-8915-291681FE893B}"/>
    <cellStyle name="Comma 9 4 8" xfId="11932" xr:uid="{9182A8B2-198A-4AF8-B0D0-E5365297C458}"/>
    <cellStyle name="Comma 9 4 8 2" xfId="21290" xr:uid="{14F933EC-9E8B-49ED-A098-287DF2079BD4}"/>
    <cellStyle name="Comma 9 4 9" xfId="24702" xr:uid="{8A7E96AC-8A77-45C7-8B82-BCC61E085B5D}"/>
    <cellStyle name="Comma 9 5" xfId="1742" xr:uid="{00000000-0005-0000-0000-0000F6060000}"/>
    <cellStyle name="Comma 9 5 10" xfId="15134" xr:uid="{FF3B1D8F-6AE1-4EAA-BE71-1CD730A2556A}"/>
    <cellStyle name="Comma 9 5 2" xfId="1743" xr:uid="{00000000-0005-0000-0000-0000F7060000}"/>
    <cellStyle name="Comma 9 5 2 2" xfId="5580" xr:uid="{A6D256C8-5535-447D-ADEF-D38B0E9501AB}"/>
    <cellStyle name="Comma 9 5 2 2 2" xfId="7442" xr:uid="{15246D55-EF87-47FB-9D10-17007EBE3114}"/>
    <cellStyle name="Comma 9 5 2 3" xfId="26775" xr:uid="{2B5D8DF2-3E80-4917-8CE0-946370B56CC6}"/>
    <cellStyle name="Comma 9 5 3" xfId="1744" xr:uid="{00000000-0005-0000-0000-0000F8060000}"/>
    <cellStyle name="Comma 9 5 4" xfId="1745" xr:uid="{00000000-0005-0000-0000-0000F9060000}"/>
    <cellStyle name="Comma 9 5 5" xfId="5008" xr:uid="{F999E57F-ECB6-4BDF-B2BA-C6824684FE4A}"/>
    <cellStyle name="Comma 9 5 5 2" xfId="7441" xr:uid="{690DCEEA-502E-471C-9E2C-C70A7BE9FF33}"/>
    <cellStyle name="Comma 9 5 5 2 2" xfId="20975" xr:uid="{C9E828C5-137B-4113-A6E7-4BF359252380}"/>
    <cellStyle name="Comma 9 5 5 2 3" xfId="11811" xr:uid="{5B8FEAA8-2510-4401-AF87-56784BCAC45A}"/>
    <cellStyle name="Comma 9 5 5 3" xfId="13867" xr:uid="{3EECE835-4029-4A67-BEA6-5788E4F0281E}"/>
    <cellStyle name="Comma 9 5 5 3 2" xfId="23804" xr:uid="{D153F027-F81F-4E3E-8490-12D66565E1B0}"/>
    <cellStyle name="Comma 9 5 5 4" xfId="18182" xr:uid="{E78130FF-ACEF-4615-806D-FD7381D9D9D6}"/>
    <cellStyle name="Comma 9 5 6" xfId="4060" xr:uid="{99648F25-E1E6-4959-B03A-DEBC9B96ED72}"/>
    <cellStyle name="Comma 9 5 6 2" xfId="15747" xr:uid="{72E4D471-3C99-45AB-9013-D34D8BA78293}"/>
    <cellStyle name="Comma 9 5 7" xfId="9291" xr:uid="{3B3BBD3B-1BE4-4675-A066-E07A4D072C3B}"/>
    <cellStyle name="Comma 9 5 7 2" xfId="18498" xr:uid="{91BB5295-CD6E-486C-82F7-1F333F0F5541}"/>
    <cellStyle name="Comma 9 5 8" xfId="11933" xr:uid="{D0B49A0B-EBBE-490F-911A-8EB84223D38E}"/>
    <cellStyle name="Comma 9 5 8 2" xfId="21291" xr:uid="{DEEFC62A-EAF6-44B9-969A-FF9E734356E4}"/>
    <cellStyle name="Comma 9 5 9" xfId="26617" xr:uid="{6C699A45-3C4B-4F2C-AB60-0B0FA826442C}"/>
    <cellStyle name="Comma 9 6" xfId="1746" xr:uid="{00000000-0005-0000-0000-0000FA060000}"/>
    <cellStyle name="Comma 9 6 2" xfId="1747" xr:uid="{00000000-0005-0000-0000-0000FB060000}"/>
    <cellStyle name="Comma 9 6 2 2" xfId="4248" xr:uid="{1157D8F6-2E4D-4B17-B52E-F18B2D51C4FB}"/>
    <cellStyle name="Comma 9 6 2 2 2" xfId="7444" xr:uid="{9408BF46-69BD-4F69-940B-E2D212286787}"/>
    <cellStyle name="Comma 9 6 2 2 2 2" xfId="29152" xr:uid="{6A14D856-B256-4E8B-8D09-4A6CDE2FE159}"/>
    <cellStyle name="Comma 9 6 2 2 3" xfId="28827" xr:uid="{7344742C-4DE8-40D8-8AC0-88C0F5C6F088}"/>
    <cellStyle name="Comma 9 6 2 2 4" xfId="19778" xr:uid="{5D2F9471-6CD8-4BFF-99E9-16998143B9D6}"/>
    <cellStyle name="Comma 9 6 2 3" xfId="12872" xr:uid="{EAA15141-D80C-46DC-B3FF-669AE23504AC}"/>
    <cellStyle name="Comma 9 6 2 3 2" xfId="22607" xr:uid="{45678BCA-88DB-41FD-9220-EEA77318B6DB}"/>
    <cellStyle name="Comma 9 6 2 4" xfId="24995" xr:uid="{AE23E2FE-2333-407F-BE56-61F01B190B44}"/>
    <cellStyle name="Comma 9 6 2 5" xfId="17023" xr:uid="{CC6DA83E-BB80-41E9-A150-82882C0CDCD3}"/>
    <cellStyle name="Comma 9 6 3" xfId="1748" xr:uid="{00000000-0005-0000-0000-0000FC060000}"/>
    <cellStyle name="Comma 9 6 4" xfId="7443" xr:uid="{5D1EC4A1-0C78-48D2-B167-D7CA3636B099}"/>
    <cellStyle name="Comma 9 6 5" xfId="6821" xr:uid="{680DAF72-03FC-4581-98C6-BB6D97813DB7}"/>
    <cellStyle name="Comma 9 6 6" xfId="9617" xr:uid="{11993893-CAB9-43FC-AE99-EA03BF21A818}"/>
    <cellStyle name="Comma 9 7" xfId="1749" xr:uid="{00000000-0005-0000-0000-0000FD060000}"/>
    <cellStyle name="Comma 9 7 2" xfId="1750" xr:uid="{00000000-0005-0000-0000-0000FE060000}"/>
    <cellStyle name="Comma 9 7 2 2" xfId="4153" xr:uid="{475E1A35-54FD-45C4-A335-AF9C4530C538}"/>
    <cellStyle name="Comma 9 7 2 2 2" xfId="19386" xr:uid="{4F3CD23C-419F-4034-88EB-C9F495ABF503}"/>
    <cellStyle name="Comma 9 7 2 3" xfId="12498" xr:uid="{062C1097-404A-49A4-85BC-BD43779DA3B5}"/>
    <cellStyle name="Comma 9 7 2 3 2" xfId="22215" xr:uid="{A9CE96D5-9085-432B-B360-013F926986A3}"/>
    <cellStyle name="Comma 9 7 2 4" xfId="28464" xr:uid="{17E51FB5-2C90-4F71-8817-803312288DCE}"/>
    <cellStyle name="Comma 9 7 2 5" xfId="27905" xr:uid="{D4F73E78-FE4C-491A-A927-D6938BD0F4CC}"/>
    <cellStyle name="Comma 9 7 2 6" xfId="16649" xr:uid="{6346CFBF-F6DA-4FAC-AE09-ED347258EA06}"/>
    <cellStyle name="Comma 9 7 3" xfId="1751" xr:uid="{00000000-0005-0000-0000-0000FF060000}"/>
    <cellStyle name="Comma 9 7 4" xfId="7445" xr:uid="{0E7B7DAA-38A6-4C0F-8E6F-69A85CC1A7CB}"/>
    <cellStyle name="Comma 9 7 5" xfId="26067" xr:uid="{31AB5371-44DF-4477-A505-74EF87B0806F}"/>
    <cellStyle name="Comma 9 7 6" xfId="14433" xr:uid="{0F08E558-C69F-45CA-990C-AEA152624FEF}"/>
    <cellStyle name="Comma 9 8" xfId="1752" xr:uid="{00000000-0005-0000-0000-000000070000}"/>
    <cellStyle name="Comma 9 8 2" xfId="1753" xr:uid="{00000000-0005-0000-0000-000001070000}"/>
    <cellStyle name="Comma 9 8 2 2" xfId="4091" xr:uid="{A3F43137-C80F-4C48-B692-EA6C57BD4CBE}"/>
    <cellStyle name="Comma 9 8 2 2 2" xfId="19106" xr:uid="{650E0041-092C-41AF-B23A-001E986DB9F8}"/>
    <cellStyle name="Comma 9 8 2 3" xfId="12332" xr:uid="{DA8CF252-AAE7-4ED3-93AD-2D3C1A4E78A0}"/>
    <cellStyle name="Comma 9 8 2 3 2" xfId="21911" xr:uid="{9387AFB7-B98C-4B9C-856A-C69C1E7BC85D}"/>
    <cellStyle name="Comma 9 8 2 4" xfId="28658" xr:uid="{5319FD52-360F-4088-9580-B3B45D5D40EB}"/>
    <cellStyle name="Comma 9 8 2 5" xfId="26974" xr:uid="{8E75340C-EF5A-4B06-9132-B20EB426CC3B}"/>
    <cellStyle name="Comma 9 8 2 6" xfId="16355" xr:uid="{A56D8768-7FDF-4503-8019-26249C2BEAFD}"/>
    <cellStyle name="Comma 9 8 3" xfId="1754" xr:uid="{00000000-0005-0000-0000-000002070000}"/>
    <cellStyle name="Comma 9 8 4" xfId="7446" xr:uid="{51C95D8F-AA6F-4602-97C1-016F346E4474}"/>
    <cellStyle name="Comma 9 9" xfId="1688" xr:uid="{00000000-0005-0000-0000-0000C0060000}"/>
    <cellStyle name="Comma 9 9 2" xfId="4467" xr:uid="{47CD8493-53DB-4A8D-B5F5-235D52111B8F}"/>
    <cellStyle name="Comma 9 9 2 2" xfId="20490" xr:uid="{E153CAF9-16A2-49A7-A838-B56030942BD3}"/>
    <cellStyle name="Comma 9 9 3" xfId="13466" xr:uid="{99DBE625-B73D-4DD6-A7FA-B59693F9A978}"/>
    <cellStyle name="Comma 9 9 3 2" xfId="23319" xr:uid="{C4731ABF-7FA9-4709-82B4-F0FA0DCCC0C3}"/>
    <cellStyle name="Comma 9 9 4" xfId="28769" xr:uid="{2A38482A-BBCA-4F2F-A144-571734D264B0}"/>
    <cellStyle name="Comma 9 9 5" xfId="29301" xr:uid="{AB85C37A-E27C-48B4-881B-750E3553EF10}"/>
    <cellStyle name="Comma 9 9 6" xfId="17697" xr:uid="{77E95F58-C805-4AFE-905B-AC5FA6C7F947}"/>
    <cellStyle name="Currency" xfId="378" builtinId="4"/>
    <cellStyle name="Currency 10" xfId="11934" xr:uid="{B7FBE485-2919-4DF5-A089-E8608F4AEA05}"/>
    <cellStyle name="Currency 10 2" xfId="21292" xr:uid="{BB27B166-61C3-4C9B-9651-3D91B53115E2}"/>
    <cellStyle name="Currency 2" xfId="379" xr:uid="{00000000-0005-0000-0000-00007A010000}"/>
    <cellStyle name="Currency 2 2" xfId="380" xr:uid="{00000000-0005-0000-0000-00007B010000}"/>
    <cellStyle name="Currency 2 2 2" xfId="1756" xr:uid="{00000000-0005-0000-0000-000004070000}"/>
    <cellStyle name="Currency 2 2 2 2" xfId="26603" xr:uid="{BD73981B-170C-4FCF-81D9-1950688310F6}"/>
    <cellStyle name="Currency 2 2 2 3" xfId="26795" xr:uid="{B66BCDE7-D32B-444F-8084-FC8360BE3E6F}"/>
    <cellStyle name="Currency 2 2 3" xfId="1757" xr:uid="{00000000-0005-0000-0000-000005070000}"/>
    <cellStyle name="Currency 2 2 4" xfId="1758" xr:uid="{00000000-0005-0000-0000-000006070000}"/>
    <cellStyle name="Currency 2 2 5" xfId="1755" xr:uid="{00000000-0005-0000-0000-000003070000}"/>
    <cellStyle name="Currency 2 3" xfId="381" xr:uid="{00000000-0005-0000-0000-00007C010000}"/>
    <cellStyle name="Currency 2 4" xfId="1759" xr:uid="{00000000-0005-0000-0000-000007070000}"/>
    <cellStyle name="Currency 2 4 10" xfId="27895" xr:uid="{4C456636-1C56-4C99-B7B0-97CF8754BCAA}"/>
    <cellStyle name="Currency 2 4 11" xfId="15748" xr:uid="{03CD6EF4-36BF-4153-9B94-CADE44DCFF95}"/>
    <cellStyle name="Currency 2 4 2" xfId="1760" xr:uid="{00000000-0005-0000-0000-000008070000}"/>
    <cellStyle name="Currency 2 4 2 2" xfId="1761" xr:uid="{00000000-0005-0000-0000-000009070000}"/>
    <cellStyle name="Currency 2 4 2 3" xfId="1762" xr:uid="{00000000-0005-0000-0000-00000A070000}"/>
    <cellStyle name="Currency 2 4 2 4" xfId="1763" xr:uid="{00000000-0005-0000-0000-00000B070000}"/>
    <cellStyle name="Currency 2 4 2 5" xfId="4062" xr:uid="{08F0E5A5-C1BD-40FE-BEF3-0B2B24B1B560}"/>
    <cellStyle name="Currency 2 4 2 5 2" xfId="18500" xr:uid="{0FFB2214-F7BA-4AF5-A340-23649243C396}"/>
    <cellStyle name="Currency 2 4 2 6" xfId="11936" xr:uid="{E48DB9A6-6ECE-48DA-804C-5C73F6396377}"/>
    <cellStyle name="Currency 2 4 2 6 2" xfId="21294" xr:uid="{7F33F473-F6C9-44A7-B9EB-414A6F98E3CE}"/>
    <cellStyle name="Currency 2 4 2 7" xfId="26296" xr:uid="{36FE433B-F3B8-4932-BF0E-6F708FDE4929}"/>
    <cellStyle name="Currency 2 4 2 8" xfId="15749" xr:uid="{8D61A1F1-5D6C-439B-83E1-9669A21C7521}"/>
    <cellStyle name="Currency 2 4 3" xfId="1764" xr:uid="{00000000-0005-0000-0000-00000C070000}"/>
    <cellStyle name="Currency 2 4 4" xfId="1765" xr:uid="{00000000-0005-0000-0000-00000D070000}"/>
    <cellStyle name="Currency 2 4 5" xfId="1766" xr:uid="{00000000-0005-0000-0000-00000E070000}"/>
    <cellStyle name="Currency 2 4 6" xfId="4061" xr:uid="{C0FBD94B-90E6-4645-BC0C-2AC6FA3F156B}"/>
    <cellStyle name="Currency 2 4 6 2" xfId="18499" xr:uid="{7C594F20-D715-4288-AF6B-739524F29CDC}"/>
    <cellStyle name="Currency 2 4 7" xfId="11935" xr:uid="{34540C01-48EF-43AB-91AE-1369C9AB5976}"/>
    <cellStyle name="Currency 2 4 7 2" xfId="21293" xr:uid="{30C922ED-CC01-4CF6-9E5D-8217ECBDE96F}"/>
    <cellStyle name="Currency 2 4 8" xfId="25817" xr:uid="{8EDBEC09-AD61-42EB-8142-5153BF47D81A}"/>
    <cellStyle name="Currency 2 4 9" xfId="24263" xr:uid="{32B0BFA0-7F81-4E4C-86E4-213B57CE69EB}"/>
    <cellStyle name="Currency 2 5" xfId="1767" xr:uid="{00000000-0005-0000-0000-00000F070000}"/>
    <cellStyle name="Currency 3" xfId="382" xr:uid="{00000000-0005-0000-0000-00007D010000}"/>
    <cellStyle name="Currency 3 10" xfId="5903" xr:uid="{D6136947-1D6B-4F08-8E19-9AC40F0C26DA}"/>
    <cellStyle name="Currency 3 11" xfId="8643" xr:uid="{E17CE2CD-C77B-4A79-8A7D-BE91E95694B4}"/>
    <cellStyle name="Currency 3 2" xfId="383" xr:uid="{00000000-0005-0000-0000-00007E010000}"/>
    <cellStyle name="Currency 3 2 2" xfId="1769" xr:uid="{00000000-0005-0000-0000-000011070000}"/>
    <cellStyle name="Currency 3 2 2 2" xfId="5582" xr:uid="{24D95E86-AECD-40B6-874B-45C32D9986ED}"/>
    <cellStyle name="Currency 3 2 2 2 2" xfId="7448" xr:uid="{8CD82A16-F5D8-452F-83F9-34C5D32FD1BD}"/>
    <cellStyle name="Currency 3 2 2 3" xfId="5430" xr:uid="{2DE25C64-00CA-422C-A331-B6454DB8B288}"/>
    <cellStyle name="Currency 3 2 2 4" xfId="9296" xr:uid="{ED3A4150-ABF6-4E7A-B496-A3BDB0F68C8A}"/>
    <cellStyle name="Currency 3 2 3" xfId="1770" xr:uid="{00000000-0005-0000-0000-000012070000}"/>
    <cellStyle name="Currency 3 2 3 2" xfId="5864" xr:uid="{F4C7981F-E52C-47B3-BD55-B5CFB131E487}"/>
    <cellStyle name="Currency 3 2 3 2 2" xfId="7449" xr:uid="{8377181A-0105-44B0-AE0F-1DE58D7215A4}"/>
    <cellStyle name="Currency 3 2 3 3" xfId="5444" xr:uid="{A745D4D2-FB05-4F6D-93E3-7E93876FDDE4}"/>
    <cellStyle name="Currency 3 2 3 4" xfId="9759" xr:uid="{D83D219C-9900-4FC9-9A7B-84AE26FC989F}"/>
    <cellStyle name="Currency 3 2 4" xfId="1771" xr:uid="{00000000-0005-0000-0000-000013070000}"/>
    <cellStyle name="Currency 3 2 4 2" xfId="5392" xr:uid="{A24756DF-F5FA-4360-B83F-0144A27D6427}"/>
    <cellStyle name="Currency 3 2 4 2 2" xfId="7450" xr:uid="{D4D88D93-878D-42F4-B7EC-AFA51BCA87D6}"/>
    <cellStyle name="Currency 3 2 5" xfId="1768" xr:uid="{00000000-0005-0000-0000-000010070000}"/>
    <cellStyle name="Currency 3 2 5 2" xfId="5473" xr:uid="{9956D573-D2BD-4AB0-8C1C-D8617601E427}"/>
    <cellStyle name="Currency 3 2 5 2 2" xfId="7447" xr:uid="{4E108276-B1C9-456E-BD2C-E6126ED2D25B}"/>
    <cellStyle name="Currency 3 2 6" xfId="7009" xr:uid="{F6825908-D1F0-4B62-BF39-B0FE6EE78B7C}"/>
    <cellStyle name="Currency 3 2 6 2" xfId="9807" xr:uid="{6027D7A2-6AA5-4266-93D9-CC40755FA822}"/>
    <cellStyle name="Currency 3 2 7" xfId="6035" xr:uid="{5D2DE099-056F-4502-B2FC-02E12B482995}"/>
    <cellStyle name="Currency 3 2 8" xfId="8811" xr:uid="{AF2A5BB9-C517-42D5-B039-3D5A63350EFF}"/>
    <cellStyle name="Currency 3 3" xfId="384" xr:uid="{00000000-0005-0000-0000-00007F010000}"/>
    <cellStyle name="Currency 3 4" xfId="385" xr:uid="{00000000-0005-0000-0000-000080010000}"/>
    <cellStyle name="Currency 3 4 2" xfId="1772" xr:uid="{00000000-0005-0000-0000-000014070000}"/>
    <cellStyle name="Currency 3 4 2 2" xfId="5583" xr:uid="{C2E24382-4F0C-422B-B3EA-71DE09D940AF}"/>
    <cellStyle name="Currency 3 4 2 2 2" xfId="7451" xr:uid="{023AF793-A59C-40B8-9167-78F93DF369F2}"/>
    <cellStyle name="Currency 3 4 2 3" xfId="5431" xr:uid="{87851EB9-472D-4FB2-85B7-6F7F9BF61E76}"/>
    <cellStyle name="Currency 3 4 2 4" xfId="9297" xr:uid="{94C7633B-EF3A-45FB-8E1F-095EFAD02441}"/>
    <cellStyle name="Currency 3 4 3" xfId="5393" xr:uid="{887CC416-E04B-4BC9-8EF0-7E3719160348}"/>
    <cellStyle name="Currency 3 4 3 2" xfId="7010" xr:uid="{5E206204-E8FE-4AE3-9B2C-DC8EA96C67BD}"/>
    <cellStyle name="Currency 3 4 3 3" xfId="9808" xr:uid="{25017877-B9AD-40C6-B34F-4742B699D13C}"/>
    <cellStyle name="Currency 3 4 4" xfId="5474" xr:uid="{52777E6E-C756-4C15-9DB4-3E8BF43B9EA3}"/>
    <cellStyle name="Currency 3 4 5" xfId="6036" xr:uid="{F641D03F-DEFC-4683-A809-E437080A5920}"/>
    <cellStyle name="Currency 3 4 6" xfId="8812" xr:uid="{D2493EAF-12E9-49C9-90A5-AACAA9DAF1CC}"/>
    <cellStyle name="Currency 3 5" xfId="386" xr:uid="{00000000-0005-0000-0000-000081010000}"/>
    <cellStyle name="Currency 3 5 2" xfId="1773" xr:uid="{00000000-0005-0000-0000-000015070000}"/>
    <cellStyle name="Currency 3 5 2 2" xfId="5584" xr:uid="{CB0B93C6-BF1C-4D38-9157-B2084A2142FA}"/>
    <cellStyle name="Currency 3 5 2 2 2" xfId="7452" xr:uid="{AACD2343-20E8-497E-B889-C41B7C6BEEFE}"/>
    <cellStyle name="Currency 3 5 2 3" xfId="5432" xr:uid="{5EB7D89F-94A3-465C-A792-51BC89F7FF21}"/>
    <cellStyle name="Currency 3 5 2 4" xfId="9298" xr:uid="{166DCABF-81FF-48B3-BBE2-7CCDAA0C7ACC}"/>
    <cellStyle name="Currency 3 5 3" xfId="5475" xr:uid="{6ECC9B61-357E-4091-A323-F510B34CEE6D}"/>
    <cellStyle name="Currency 3 5 3 2" xfId="7011" xr:uid="{0339D10F-0A05-4786-8E7B-8AAB5095A22B}"/>
    <cellStyle name="Currency 3 5 3 3" xfId="9809" xr:uid="{1AE5DF4B-61E8-448F-9A1D-299D3B54A389}"/>
    <cellStyle name="Currency 3 5 4" xfId="6037" xr:uid="{631E8051-12E2-4A08-8C4A-E70A33EAFFE1}"/>
    <cellStyle name="Currency 3 5 5" xfId="8813" xr:uid="{62B32188-D5AA-409D-9266-76269A192F52}"/>
    <cellStyle name="Currency 3 6" xfId="5391" xr:uid="{03AD497D-6B93-45B0-8DBD-3331379957B7}"/>
    <cellStyle name="Currency 3 7" xfId="5440" xr:uid="{5E315C7C-AD76-4025-942F-55F84CD30B44}"/>
    <cellStyle name="Currency 3 7 2" xfId="5727" xr:uid="{46588776-3133-410B-8A83-7DC3EA0DA527}"/>
    <cellStyle name="Currency 3 7 3" xfId="6796" xr:uid="{88D18E7D-AA88-48C9-806B-827E15E14FFD}"/>
    <cellStyle name="Currency 3 7 4" xfId="9592" xr:uid="{978F34CE-596F-4A96-B839-1AD48435D70F}"/>
    <cellStyle name="Currency 3 8" xfId="5377" xr:uid="{FF3DA24F-89AE-4E6E-ABE7-C8EACD3387C0}"/>
    <cellStyle name="Currency 3 9" xfId="5446" xr:uid="{A7C7DF5A-B23A-4699-9DC3-A7DFDD2EA606}"/>
    <cellStyle name="Currency 4" xfId="387" xr:uid="{00000000-0005-0000-0000-000082010000}"/>
    <cellStyle name="Currency 4 10" xfId="1775" xr:uid="{00000000-0005-0000-0000-000017070000}"/>
    <cellStyle name="Currency 4 10 10" xfId="14251" xr:uid="{FBBC0D9D-EB49-42C1-B0C5-5DBCE5E60AB5}"/>
    <cellStyle name="Currency 4 10 2" xfId="1776" xr:uid="{00000000-0005-0000-0000-000018070000}"/>
    <cellStyle name="Currency 4 10 2 2" xfId="1777" xr:uid="{00000000-0005-0000-0000-000019070000}"/>
    <cellStyle name="Currency 4 10 2 2 2" xfId="4333" xr:uid="{59D9C757-BF35-49D9-99CF-A057963AEAE3}"/>
    <cellStyle name="Currency 4 10 2 2 2 2" xfId="19945" xr:uid="{9ED800B0-08D7-4E2B-983C-0517785D34C6}"/>
    <cellStyle name="Currency 4 10 2 2 3" xfId="12961" xr:uid="{E19379D8-F336-4E73-BF15-2DC338D4C73B}"/>
    <cellStyle name="Currency 4 10 2 2 3 2" xfId="22774" xr:uid="{28DCE441-6BA6-4F27-B767-83DDEBDF27F0}"/>
    <cellStyle name="Currency 4 10 2 2 4" xfId="29289" xr:uid="{C9A260D2-0090-4710-8317-BAB14C0E1ECB}"/>
    <cellStyle name="Currency 4 10 2 2 5" xfId="28725" xr:uid="{E667A0F3-8813-4658-9194-F303D7360400}"/>
    <cellStyle name="Currency 4 10 2 2 6" xfId="17162" xr:uid="{1B3142CE-0AC9-44F0-9FFE-785C50404B02}"/>
    <cellStyle name="Currency 4 10 2 3" xfId="1778" xr:uid="{00000000-0005-0000-0000-00001A070000}"/>
    <cellStyle name="Currency 4 10 2 4" xfId="7454" xr:uid="{992E7940-BAC4-4428-AA0E-584DD5E18929}"/>
    <cellStyle name="Currency 4 10 2 5" xfId="26503" xr:uid="{51B1F536-BE9A-4CE8-8B76-AFAFBF936833}"/>
    <cellStyle name="Currency 4 10 2 6" xfId="15135" xr:uid="{CDF005E2-8F72-4DEC-BCCE-B54A96574E99}"/>
    <cellStyle name="Currency 4 10 3" xfId="1779" xr:uid="{00000000-0005-0000-0000-00001B070000}"/>
    <cellStyle name="Currency 4 10 3 2" xfId="25902" xr:uid="{6ECE5DEF-E59A-4E77-9D1D-4372C4C46706}"/>
    <cellStyle name="Currency 4 10 3 3" xfId="25722" xr:uid="{589F9872-28D4-4E31-999B-4C5D504A3A9B}"/>
    <cellStyle name="Currency 4 10 4" xfId="1780" xr:uid="{00000000-0005-0000-0000-00001C070000}"/>
    <cellStyle name="Currency 4 10 4 2" xfId="25503" xr:uid="{0A92B4D5-D7F0-4A00-B356-B0C1BCC593E5}"/>
    <cellStyle name="Currency 4 10 4 3" xfId="25052" xr:uid="{6F7F4AF0-40EF-4833-A4AD-1EC619659D78}"/>
    <cellStyle name="Currency 4 10 5" xfId="4722" xr:uid="{FE3F9E0C-C610-4D02-8647-0FA73BAD828E}"/>
    <cellStyle name="Currency 4 10 5 2" xfId="7453" xr:uid="{7C82C5E8-6095-4450-9A19-61B4EEEAC8EA}"/>
    <cellStyle name="Currency 4 10 5 2 2" xfId="20689" xr:uid="{CA008A19-5201-48C5-A933-CC07CE558285}"/>
    <cellStyle name="Currency 4 10 5 2 3" xfId="11741" xr:uid="{E95A9314-5666-433A-B1B9-2F1EDB30FD89}"/>
    <cellStyle name="Currency 4 10 5 3" xfId="13616" xr:uid="{C7D0BD5A-F08C-4808-8B6A-7CA36FECF47B}"/>
    <cellStyle name="Currency 4 10 5 3 2" xfId="23518" xr:uid="{1456778D-97AD-4586-A1B7-939665A9DB9B}"/>
    <cellStyle name="Currency 4 10 5 4" xfId="26962" xr:uid="{96B0E7CC-4F83-4E48-A91A-F57C8C2A031F}"/>
    <cellStyle name="Currency 4 10 5 5" xfId="28888" xr:uid="{22501013-BCBF-47F0-9F3B-1B04DD75D3E0}"/>
    <cellStyle name="Currency 4 10 5 6" xfId="17896" xr:uid="{2AE3F822-651E-4214-91EF-84C61A7BF1E6}"/>
    <cellStyle name="Currency 4 10 6" xfId="4063" xr:uid="{A0D5B1F4-A459-4982-9AA2-4E737ACBDDA2}"/>
    <cellStyle name="Currency 4 10 6 2" xfId="28755" xr:uid="{06D95E5D-9980-4260-9DFD-2D2D713C1BFC}"/>
    <cellStyle name="Currency 4 10 6 3" xfId="29088" xr:uid="{1769195F-4E67-48F2-83DF-C0788C4E5E14}"/>
    <cellStyle name="Currency 4 10 6 4" xfId="15751" xr:uid="{C505D658-CC8F-408E-8523-89CE5987E6FF}"/>
    <cellStyle name="Currency 4 10 7" xfId="8814" xr:uid="{274E892A-9422-42A6-B377-7B1763716364}"/>
    <cellStyle name="Currency 4 10 7 2" xfId="18502" xr:uid="{4E8E4888-18FE-4DEE-A157-B4B46D6C1646}"/>
    <cellStyle name="Currency 4 10 8" xfId="11937" xr:uid="{948541E9-9D2F-4C5D-90E7-3E4FB2B7A412}"/>
    <cellStyle name="Currency 4 10 8 2" xfId="21296" xr:uid="{45AEF83B-6313-431B-8A06-53A7602FA5BF}"/>
    <cellStyle name="Currency 4 10 9" xfId="25501" xr:uid="{73E735B3-BCD9-41EA-B1E4-CA8FCE7AF197}"/>
    <cellStyle name="Currency 4 11" xfId="1781" xr:uid="{00000000-0005-0000-0000-00001D070000}"/>
    <cellStyle name="Currency 4 11 2" xfId="1782" xr:uid="{00000000-0005-0000-0000-00001E070000}"/>
    <cellStyle name="Currency 4 11 2 2" xfId="5585" xr:uid="{4DFFD90E-4C4A-4FE1-B05D-0360DE02DE82}"/>
    <cellStyle name="Currency 4 11 2 2 2" xfId="7456" xr:uid="{96304F04-B650-416D-832E-E077B28722AD}"/>
    <cellStyle name="Currency 4 11 2 3" xfId="24170" xr:uid="{31C6CC5F-CE76-470C-A671-B9EDBB313645}"/>
    <cellStyle name="Currency 4 11 3" xfId="1783" xr:uid="{00000000-0005-0000-0000-00001F070000}"/>
    <cellStyle name="Currency 4 11 4" xfId="1784" xr:uid="{00000000-0005-0000-0000-000020070000}"/>
    <cellStyle name="Currency 4 11 5" xfId="4064" xr:uid="{D34B9C31-C6F4-464F-B0F0-346D1887DCC0}"/>
    <cellStyle name="Currency 4 11 5 2" xfId="7455" xr:uid="{7D766F72-0EF5-49E2-92D2-238FFE26FA86}"/>
    <cellStyle name="Currency 4 11 5 2 2" xfId="15752" xr:uid="{61E199F4-02D4-4342-898A-2BF715CAE40D}"/>
    <cellStyle name="Currency 4 11 6" xfId="6508" xr:uid="{80BA351D-D6E2-4E37-BD12-F5920026C534}"/>
    <cellStyle name="Currency 4 11 6 2" xfId="18503" xr:uid="{21B4B1F2-06C3-48F3-B802-46B8BDC65280}"/>
    <cellStyle name="Currency 4 11 7" xfId="9299" xr:uid="{CC5432F1-D728-4544-86AD-31DC9C318785}"/>
    <cellStyle name="Currency 4 11 7 2" xfId="21297" xr:uid="{E01AB2A8-213E-4E99-B525-86E5D7434569}"/>
    <cellStyle name="Currency 4 11 8" xfId="26240" xr:uid="{5BDEE262-8717-43BB-92C7-877F6F93E8E3}"/>
    <cellStyle name="Currency 4 11 9" xfId="14927" xr:uid="{383BFD9D-91CA-4F82-8BEF-A3FF96DBDFB6}"/>
    <cellStyle name="Currency 4 12" xfId="1785" xr:uid="{00000000-0005-0000-0000-000021070000}"/>
    <cellStyle name="Currency 4 12 2" xfId="1786" xr:uid="{00000000-0005-0000-0000-000022070000}"/>
    <cellStyle name="Currency 4 12 2 2" xfId="4145" xr:uid="{77646342-181D-4608-8004-36E4EE1FABF1}"/>
    <cellStyle name="Currency 4 12 2 2 2" xfId="7458" xr:uid="{5102A90B-E2A8-411B-918F-E508CD39CEBF}"/>
    <cellStyle name="Currency 4 12 2 2 2 2" xfId="19341" xr:uid="{9C41D8B3-74D6-42B0-ABFC-FEB28C433452}"/>
    <cellStyle name="Currency 4 12 2 3" xfId="12458" xr:uid="{82641812-2792-463B-87BA-DE7D04FC4EAC}"/>
    <cellStyle name="Currency 4 12 2 3 2" xfId="22170" xr:uid="{07E3A5BF-B9BA-4528-86C8-32C8F4308E44}"/>
    <cellStyle name="Currency 4 12 2 4" xfId="16609" xr:uid="{FDD032F5-9BCF-4383-9350-54A765FD0F91}"/>
    <cellStyle name="Currency 4 12 3" xfId="1787" xr:uid="{00000000-0005-0000-0000-000023070000}"/>
    <cellStyle name="Currency 4 12 4" xfId="7457" xr:uid="{A3C43917-295D-4537-8518-A0D53B21E448}"/>
    <cellStyle name="Currency 4 12 5" xfId="6812" xr:uid="{DFA43F80-6053-4ADD-9024-7EA2B7E7949F}"/>
    <cellStyle name="Currency 4 12 6" xfId="9608" xr:uid="{4F1A1528-460B-4EFC-82CF-ABA40935B74A}"/>
    <cellStyle name="Currency 4 13" xfId="1788" xr:uid="{00000000-0005-0000-0000-000024070000}"/>
    <cellStyle name="Currency 4 13 2" xfId="1789" xr:uid="{00000000-0005-0000-0000-000025070000}"/>
    <cellStyle name="Currency 4 13 2 2" xfId="4090" xr:uid="{7D50B249-C069-4C1F-AFCC-AB8145FEAE65}"/>
    <cellStyle name="Currency 4 13 2 2 2" xfId="19101" xr:uid="{E0FFC728-E60C-4D8D-9D6D-DBC16F39F869}"/>
    <cellStyle name="Currency 4 13 2 3" xfId="12329" xr:uid="{BC487996-52FC-498B-9B06-3813825EDD24}"/>
    <cellStyle name="Currency 4 13 2 3 2" xfId="21902" xr:uid="{FF2D9910-D997-4E6D-856C-D2670ECB031B}"/>
    <cellStyle name="Currency 4 13 2 4" xfId="28965" xr:uid="{BA332411-9F12-438B-820A-63DA8A2E4F65}"/>
    <cellStyle name="Currency 4 13 2 5" xfId="28154" xr:uid="{87AEEDA1-BB9C-43E8-940B-2F019F9385E8}"/>
    <cellStyle name="Currency 4 13 2 6" xfId="16346" xr:uid="{D8E50915-E867-4690-B401-9BC38590EB88}"/>
    <cellStyle name="Currency 4 13 3" xfId="1790" xr:uid="{00000000-0005-0000-0000-000026070000}"/>
    <cellStyle name="Currency 4 13 4" xfId="7459" xr:uid="{96ED0F01-7CD7-412B-98B5-14780C6759DC}"/>
    <cellStyle name="Currency 4 14" xfId="1791" xr:uid="{00000000-0005-0000-0000-000027070000}"/>
    <cellStyle name="Currency 4 14 2" xfId="5454" xr:uid="{3F250588-41E6-472E-B211-D22199B0F6C0}"/>
    <cellStyle name="Currency 4 14 2 2" xfId="7460" xr:uid="{89952581-7B68-413F-AFF5-91250B3CC8C1}"/>
    <cellStyle name="Currency 4 14 3" xfId="26808" xr:uid="{49ACC0A1-4494-434C-A887-62C927DC1B7F}"/>
    <cellStyle name="Currency 4 15" xfId="1774" xr:uid="{00000000-0005-0000-0000-000016070000}"/>
    <cellStyle name="Currency 4 15 2" xfId="4471" xr:uid="{214D27F5-FE33-417F-819C-E23D0BDF33F0}"/>
    <cellStyle name="Currency 4 15 2 2" xfId="20494" xr:uid="{1DCC6C94-72ED-456E-AC30-CB4503EDCD6F}"/>
    <cellStyle name="Currency 4 15 3" xfId="13470" xr:uid="{3260EF0D-9432-4458-9E04-C55C93E5EBFA}"/>
    <cellStyle name="Currency 4 15 3 2" xfId="23323" xr:uid="{092CA459-ACCA-4480-90AC-86AA98F35EF3}"/>
    <cellStyle name="Currency 4 15 4" xfId="28115" xr:uid="{FB2B9E1D-4EA2-4EF2-84F4-816D036D14B8}"/>
    <cellStyle name="Currency 4 15 5" xfId="27455" xr:uid="{4AFCA4B5-21B4-488B-A5F5-FC2C6F387584}"/>
    <cellStyle name="Currency 4 15 6" xfId="17701" xr:uid="{8F99C899-1318-4FA4-B869-55D027888BAF}"/>
    <cellStyle name="Currency 4 16" xfId="7012" xr:uid="{52A153FA-AE29-48F9-ADF0-EF8D514F98F8}"/>
    <cellStyle name="Currency 4 16 2" xfId="9810" xr:uid="{A62CB742-C1DD-4084-A5BE-E887AEC16042}"/>
    <cellStyle name="Currency 4 16 3" xfId="27724" xr:uid="{FC995663-47EB-403D-863F-2E9855EAA118}"/>
    <cellStyle name="Currency 4 16 4" xfId="15750" xr:uid="{632BBA23-585D-47B3-B010-AEC1713256A0}"/>
    <cellStyle name="Currency 4 17" xfId="5913" xr:uid="{2D522793-312F-44C4-BBF2-D60994856B9B}"/>
    <cellStyle name="Currency 4 17 2" xfId="18501" xr:uid="{431F5324-D431-4B2B-A06F-D6F27697D739}"/>
    <cellStyle name="Currency 4 18" xfId="8653" xr:uid="{71EAAB5B-724D-4358-90B1-DB19949E7805}"/>
    <cellStyle name="Currency 4 18 2" xfId="21295" xr:uid="{67B3108D-8690-44C6-B2F7-E32F1B5BA463}"/>
    <cellStyle name="Currency 4 19" xfId="24216" xr:uid="{ADB59B66-8EE6-4195-9DEF-18DA922AC8F2}"/>
    <cellStyle name="Currency 4 2" xfId="388" xr:uid="{00000000-0005-0000-0000-000083010000}"/>
    <cellStyle name="Currency 4 2 10" xfId="7013" xr:uid="{3FB50E2E-9373-4724-BF4F-404F524D171B}"/>
    <cellStyle name="Currency 4 2 10 2" xfId="9811" xr:uid="{B41937E2-EDE7-4B4E-90FF-803962D35CCF}"/>
    <cellStyle name="Currency 4 2 10 3" xfId="27790" xr:uid="{BF70A7BF-6930-4550-9F2D-3EA89B14AF7F}"/>
    <cellStyle name="Currency 4 2 10 4" xfId="15753" xr:uid="{E06609A6-BD90-4C36-8366-944D157AE517}"/>
    <cellStyle name="Currency 4 2 11" xfId="6038" xr:uid="{ACC68881-51CD-46BA-B0B2-246881907539}"/>
    <cellStyle name="Currency 4 2 11 2" xfId="18504" xr:uid="{D6543C8A-FCBD-4893-B55F-7EFB4597AD9D}"/>
    <cellStyle name="Currency 4 2 12" xfId="8815" xr:uid="{5267DDE9-B10C-4E45-AB93-E7C507714A3F}"/>
    <cellStyle name="Currency 4 2 12 2" xfId="21298" xr:uid="{57D6E6B0-291B-4B3C-885D-0490BC82F40F}"/>
    <cellStyle name="Currency 4 2 13" xfId="24636" xr:uid="{2F96B258-9DF9-4B42-B2A5-834EEDD857EE}"/>
    <cellStyle name="Currency 4 2 14" xfId="13989" xr:uid="{FA2A5983-8763-469A-964C-606479297147}"/>
    <cellStyle name="Currency 4 2 2" xfId="389" xr:uid="{00000000-0005-0000-0000-000084010000}"/>
    <cellStyle name="Currency 4 2 2 10" xfId="6039" xr:uid="{5ADD353C-4ACA-4AB4-894D-0133EE46169C}"/>
    <cellStyle name="Currency 4 2 2 10 2" xfId="18505" xr:uid="{845A98AE-3E59-49F8-B5F8-21A9F0E334DA}"/>
    <cellStyle name="Currency 4 2 2 11" xfId="8816" xr:uid="{72B216CF-B4DE-4C42-9767-0D261435EF02}"/>
    <cellStyle name="Currency 4 2 2 11 2" xfId="21299" xr:uid="{AFE66B4A-2931-42DA-946B-16E3EAB6E01A}"/>
    <cellStyle name="Currency 4 2 2 12" xfId="25985" xr:uid="{E9E28547-0399-41B5-B01E-D1EF8255358B}"/>
    <cellStyle name="Currency 4 2 2 13" xfId="14049" xr:uid="{CA3FC3C1-39A9-4560-BE25-EB0F6A0AA8A1}"/>
    <cellStyle name="Currency 4 2 2 2" xfId="390" xr:uid="{00000000-0005-0000-0000-000085010000}"/>
    <cellStyle name="Currency 4 2 2 2 10" xfId="8817" xr:uid="{D72BEC78-0841-4362-91CE-5AE8908D0F93}"/>
    <cellStyle name="Currency 4 2 2 2 10 2" xfId="21300" xr:uid="{00826439-D6D8-4F7E-B992-35242801DC9D}"/>
    <cellStyle name="Currency 4 2 2 2 11" xfId="25065" xr:uid="{63ED8D0E-EFD9-4F24-B6E6-E1D2C2C11D21}"/>
    <cellStyle name="Currency 4 2 2 2 12" xfId="14095" xr:uid="{DBDD0E32-9321-4C0A-B69C-532050E634C2}"/>
    <cellStyle name="Currency 4 2 2 2 2" xfId="1795" xr:uid="{00000000-0005-0000-0000-00002B070000}"/>
    <cellStyle name="Currency 4 2 2 2 2 2" xfId="1796" xr:uid="{00000000-0005-0000-0000-00002C070000}"/>
    <cellStyle name="Currency 4 2 2 2 2 2 2" xfId="4335" xr:uid="{72BFF1B3-A4C2-46DE-A311-5A731497BFA4}"/>
    <cellStyle name="Currency 4 2 2 2 2 2 2 2" xfId="7462" xr:uid="{8093A9D0-40BC-4F82-A913-D51E527F0EF5}"/>
    <cellStyle name="Currency 4 2 2 2 2 2 2 3" xfId="28985" xr:uid="{9090C6D4-9DEE-43A4-97C0-3C24DAE490D6}"/>
    <cellStyle name="Currency 4 2 2 2 2 2 2 4" xfId="17164" xr:uid="{12DEABAA-86B9-46B1-8CA2-DC6E90C7CED7}"/>
    <cellStyle name="Currency 4 2 2 2 2 2 3" xfId="11625" xr:uid="{8FCB6E91-4CF2-404D-9D60-3FB7CC4B2B5E}"/>
    <cellStyle name="Currency 4 2 2 2 2 2 3 2" xfId="19947" xr:uid="{4C6DF5AC-A685-4A53-BCB3-0BFC9956B4BC}"/>
    <cellStyle name="Currency 4 2 2 2 2 2 4" xfId="12963" xr:uid="{56F97407-B20D-4F34-B4B9-688762AB65AA}"/>
    <cellStyle name="Currency 4 2 2 2 2 2 4 2" xfId="22776" xr:uid="{F71864B1-759D-49EE-B81F-A9B17B1C8543}"/>
    <cellStyle name="Currency 4 2 2 2 2 2 5" xfId="26385" xr:uid="{494CD7A7-BEE8-40E0-A589-3F80D5B26948}"/>
    <cellStyle name="Currency 4 2 2 2 2 2 6" xfId="28046" xr:uid="{8C2636BC-A363-43D4-A290-372C53A06839}"/>
    <cellStyle name="Currency 4 2 2 2 2 2 7" xfId="15137" xr:uid="{1DAAC75F-E0F6-4B15-B8C4-04BFD6266529}"/>
    <cellStyle name="Currency 4 2 2 2 2 3" xfId="1797" xr:uid="{00000000-0005-0000-0000-00002D070000}"/>
    <cellStyle name="Currency 4 2 2 2 2 3 2" xfId="4225" xr:uid="{540B8CE9-279D-4F28-A452-F917DA5E2A5E}"/>
    <cellStyle name="Currency 4 2 2 2 2 3 2 2" xfId="28728" xr:uid="{9E524C31-DBD6-4259-9346-6271E4DFB5A5}"/>
    <cellStyle name="Currency 4 2 2 2 2 3 2 3" xfId="28265" xr:uid="{492DD763-2243-4FA3-941D-71EC69F126AC}"/>
    <cellStyle name="Currency 4 2 2 2 2 3 2 4" xfId="19598" xr:uid="{8D67A431-376D-4D48-9A81-E79B7E502190}"/>
    <cellStyle name="Currency 4 2 2 2 2 3 3" xfId="12708" xr:uid="{985FE780-3A31-49BD-A3E2-712134A7E3DE}"/>
    <cellStyle name="Currency 4 2 2 2 2 3 3 2" xfId="22427" xr:uid="{15CB9A9B-0131-480B-9BBA-8B1F3B72B871}"/>
    <cellStyle name="Currency 4 2 2 2 2 3 4" xfId="25298" xr:uid="{1A89AC2C-DB48-44C1-8A69-60C90FC6487F}"/>
    <cellStyle name="Currency 4 2 2 2 2 3 5" xfId="16859" xr:uid="{42142D92-D849-4EC9-ABB7-1D2A459C28C7}"/>
    <cellStyle name="Currency 4 2 2 2 2 4" xfId="1798" xr:uid="{00000000-0005-0000-0000-00002E070000}"/>
    <cellStyle name="Currency 4 2 2 2 2 4 2" xfId="27523" xr:uid="{27AF05D4-8C4B-42DF-8B22-CAB35842E033}"/>
    <cellStyle name="Currency 4 2 2 2 2 4 3" xfId="27762" xr:uid="{9E2C9107-1C9B-4EAE-A185-43370AAD8992}"/>
    <cellStyle name="Currency 4 2 2 2 2 5" xfId="4858" xr:uid="{4667949B-5AAC-42FD-8C5A-FD3CC7AC9111}"/>
    <cellStyle name="Currency 4 2 2 2 2 5 2" xfId="7461" xr:uid="{030A8C09-9415-479B-80FB-FF0350A28749}"/>
    <cellStyle name="Currency 4 2 2 2 2 5 2 2" xfId="20825" xr:uid="{D4E08082-A75A-40E6-9D49-095658B85450}"/>
    <cellStyle name="Currency 4 2 2 2 2 5 2 3" xfId="11771" xr:uid="{195BE02C-88C3-4D8A-8DB6-1E0269F86D16}"/>
    <cellStyle name="Currency 4 2 2 2 2 5 3" xfId="13717" xr:uid="{64C3C4B8-BA53-4C79-9F05-F35D65A337B9}"/>
    <cellStyle name="Currency 4 2 2 2 2 5 3 2" xfId="23654" xr:uid="{235E5284-7E5A-4E57-A89D-2B425AB421AD}"/>
    <cellStyle name="Currency 4 2 2 2 2 5 4" xfId="28304" xr:uid="{BF8766C9-33DD-494E-97E6-DE24342CF5A8}"/>
    <cellStyle name="Currency 4 2 2 2 2 5 5" xfId="28376" xr:uid="{7EF3DE49-D43F-4FAF-A8EE-FEC40DB60D12}"/>
    <cellStyle name="Currency 4 2 2 2 2 5 6" xfId="18032" xr:uid="{5E4CBE32-AA47-4497-8343-C0719EAF8230}"/>
    <cellStyle name="Currency 4 2 2 2 2 6" xfId="5976" xr:uid="{C7B2C171-5A1E-4E50-B815-E38EFB00942D}"/>
    <cellStyle name="Currency 4 2 2 2 2 6 2" xfId="11494" xr:uid="{E65F5996-A806-40D5-B3AD-1BB4B674BBB9}"/>
    <cellStyle name="Currency 4 2 2 2 2 7" xfId="8743" xr:uid="{9A1B64DB-C51C-490E-B090-EA608D579408}"/>
    <cellStyle name="Currency 4 2 2 2 2 8" xfId="14669" xr:uid="{FC97D1EA-7BA5-4E61-99D6-D2832C2BFD44}"/>
    <cellStyle name="Currency 4 2 2 2 3" xfId="1799" xr:uid="{00000000-0005-0000-0000-00002F070000}"/>
    <cellStyle name="Currency 4 2 2 2 3 2" xfId="1800" xr:uid="{00000000-0005-0000-0000-000030070000}"/>
    <cellStyle name="Currency 4 2 2 2 3 2 2" xfId="4336" xr:uid="{06C45CA7-611C-4391-A1B0-FCD982AEC26A}"/>
    <cellStyle name="Currency 4 2 2 2 3 2 2 2" xfId="7464" xr:uid="{30C1B47F-6B6F-4EF8-A4B5-E6178D391969}"/>
    <cellStyle name="Currency 4 2 2 2 3 2 2 2 2" xfId="29441" xr:uid="{6B31A9F3-54EC-4DD9-B7C8-F7D2D7C51B36}"/>
    <cellStyle name="Currency 4 2 2 2 3 2 2 3" xfId="27736" xr:uid="{EFFA1AD0-ACD6-48FF-BBDC-4330C1DCE69B}"/>
    <cellStyle name="Currency 4 2 2 2 3 2 2 4" xfId="19948" xr:uid="{D8BF0576-9E2B-499D-A7AA-F90C06FF2582}"/>
    <cellStyle name="Currency 4 2 2 2 3 2 3" xfId="12964" xr:uid="{5E6DB6BD-EFF9-46C6-9B15-42662FB18108}"/>
    <cellStyle name="Currency 4 2 2 2 3 2 3 2" xfId="22777" xr:uid="{A5C6FF53-61AC-442B-B2F7-0D0D0E05F499}"/>
    <cellStyle name="Currency 4 2 2 2 3 2 4" xfId="26708" xr:uid="{82B68C63-861B-4143-A2C7-31B221C79C4F}"/>
    <cellStyle name="Currency 4 2 2 2 3 2 5" xfId="17165" xr:uid="{00D78A3C-275B-4AAA-929C-46DA455D41AC}"/>
    <cellStyle name="Currency 4 2 2 2 3 3" xfId="1801" xr:uid="{00000000-0005-0000-0000-000031070000}"/>
    <cellStyle name="Currency 4 2 2 2 3 4" xfId="5009" xr:uid="{531AB6F4-7160-4ED0-8D33-5D4695BE779B}"/>
    <cellStyle name="Currency 4 2 2 2 3 4 2" xfId="7463" xr:uid="{04AA24CA-006C-4749-BF78-31E53578ED08}"/>
    <cellStyle name="Currency 4 2 2 2 3 4 2 2" xfId="20976" xr:uid="{F51B1359-ED57-4A1C-BC44-58E1FEA26BCA}"/>
    <cellStyle name="Currency 4 2 2 2 3 4 2 3" xfId="11812" xr:uid="{7FB607B7-2794-4F03-A0B9-DD5CF0C4BA10}"/>
    <cellStyle name="Currency 4 2 2 2 3 4 3" xfId="13868" xr:uid="{466B165F-D3F1-4EC9-8113-5522324AE9D7}"/>
    <cellStyle name="Currency 4 2 2 2 3 4 3 2" xfId="23805" xr:uid="{7AFAB7D1-EA06-45A3-A991-B09E7944B444}"/>
    <cellStyle name="Currency 4 2 2 2 3 4 4" xfId="18183" xr:uid="{B873925C-3481-4A32-8BC0-E9DEF43D3AA5}"/>
    <cellStyle name="Currency 4 2 2 2 3 5" xfId="6510" xr:uid="{69A730BA-9B64-425A-9679-6EA655E9109F}"/>
    <cellStyle name="Currency 4 2 2 2 3 5 2" xfId="11495" xr:uid="{46AE03F0-5B08-4DC4-AEE6-87C7AD70D7FA}"/>
    <cellStyle name="Currency 4 2 2 2 3 6" xfId="9302" xr:uid="{368EB64B-0AF6-40EC-A314-4C0463C6DE8C}"/>
    <cellStyle name="Currency 4 2 2 2 3 7" xfId="15138" xr:uid="{092A755E-C219-4B23-93BE-E9328BF2E3D7}"/>
    <cellStyle name="Currency 4 2 2 2 4" xfId="1802" xr:uid="{00000000-0005-0000-0000-000032070000}"/>
    <cellStyle name="Currency 4 2 2 2 4 2" xfId="1803" xr:uid="{00000000-0005-0000-0000-000033070000}"/>
    <cellStyle name="Currency 4 2 2 2 4 2 2" xfId="4334" xr:uid="{83DA7658-12C9-4E52-9C98-25511B2C2BB0}"/>
    <cellStyle name="Currency 4 2 2 2 4 2 2 2" xfId="29440" xr:uid="{78B06B75-4B37-463C-BCD0-E9125B95643C}"/>
    <cellStyle name="Currency 4 2 2 2 4 2 2 3" xfId="27954" xr:uid="{05C4586C-1978-44D8-944C-BB25FF748E77}"/>
    <cellStyle name="Currency 4 2 2 2 4 2 2 4" xfId="19946" xr:uid="{ED1C9F2A-EF80-4156-B288-F8130E6C6483}"/>
    <cellStyle name="Currency 4 2 2 2 4 2 3" xfId="12962" xr:uid="{19056A3D-6E36-4ED1-939C-D02ED5A3A1B8}"/>
    <cellStyle name="Currency 4 2 2 2 4 2 3 2" xfId="22775" xr:uid="{1E6EF130-78B2-429A-B90B-0480338E003A}"/>
    <cellStyle name="Currency 4 2 2 2 4 2 4" xfId="28328" xr:uid="{6B0956AF-EF06-4AA7-8ED9-54C5C3A5C936}"/>
    <cellStyle name="Currency 4 2 2 2 4 2 5" xfId="17163" xr:uid="{CFF1136C-53CF-4DA6-8C9D-87241C8C537B}"/>
    <cellStyle name="Currency 4 2 2 2 4 3" xfId="1804" xr:uid="{00000000-0005-0000-0000-000034070000}"/>
    <cellStyle name="Currency 4 2 2 2 4 4" xfId="7465" xr:uid="{1F23A969-7853-4DB1-AFDB-D86FA0CF4F38}"/>
    <cellStyle name="Currency 4 2 2 2 4 5" xfId="25874" xr:uid="{108B9E1D-E68D-406F-B40F-BA75E1D1BFDA}"/>
    <cellStyle name="Currency 4 2 2 2 4 6" xfId="15136" xr:uid="{E692080D-DA1D-4600-BF3A-B82F13E81B68}"/>
    <cellStyle name="Currency 4 2 2 2 5" xfId="1805" xr:uid="{00000000-0005-0000-0000-000035070000}"/>
    <cellStyle name="Currency 4 2 2 2 5 2" xfId="4189" xr:uid="{0D826683-CA99-4E11-ACAF-B6C79CBDB514}"/>
    <cellStyle name="Currency 4 2 2 2 5 2 2" xfId="7466" xr:uid="{8216131A-59E5-4A67-B5CA-C0FCED51B805}"/>
    <cellStyle name="Currency 4 2 2 2 5 2 2 2" xfId="27256" xr:uid="{CB3172D5-D173-4540-92C0-F7264CCA9205}"/>
    <cellStyle name="Currency 4 2 2 2 5 2 3" xfId="28863" xr:uid="{478A1AEF-05A6-4292-BAFD-176B907EE901}"/>
    <cellStyle name="Currency 4 2 2 2 5 2 4" xfId="16818" xr:uid="{9DA08965-020E-4403-826F-65625633F299}"/>
    <cellStyle name="Currency 4 2 2 2 5 3" xfId="11567" xr:uid="{E51455C7-469C-498C-B3FD-1DD6CF1EA89E}"/>
    <cellStyle name="Currency 4 2 2 2 5 3 2" xfId="19555" xr:uid="{B2160C47-0064-4BFE-842C-E5C09C569055}"/>
    <cellStyle name="Currency 4 2 2 2 5 4" xfId="12667" xr:uid="{8D399BFE-0A0F-43CE-B72A-F878F6D48E99}"/>
    <cellStyle name="Currency 4 2 2 2 5 4 2" xfId="22384" xr:uid="{1D53D97D-198C-4BDC-B327-4866D00159FD}"/>
    <cellStyle name="Currency 4 2 2 2 5 5" xfId="24809" xr:uid="{7434A684-FE5B-4737-9B24-7266DDD6AFE4}"/>
    <cellStyle name="Currency 4 2 2 2 5 6" xfId="14610" xr:uid="{D97FDB2D-1170-469C-8462-A9DE70CBD85F}"/>
    <cellStyle name="Currency 4 2 2 2 6" xfId="1806" xr:uid="{00000000-0005-0000-0000-000036070000}"/>
    <cellStyle name="Currency 4 2 2 2 6 2" xfId="4133" xr:uid="{743AE4EF-F98D-455A-BD2F-05DFF32CD8AE}"/>
    <cellStyle name="Currency 4 2 2 2 6 2 2" xfId="19226" xr:uid="{3C678966-6A33-4CF2-94E0-0FC43DC0570F}"/>
    <cellStyle name="Currency 4 2 2 2 6 3" xfId="12390" xr:uid="{0765748F-8A15-4E63-BE97-218CBA814928}"/>
    <cellStyle name="Currency 4 2 2 2 6 3 2" xfId="22031" xr:uid="{23B8F5EA-12D9-4112-ABE6-1A0BF9DA4973}"/>
    <cellStyle name="Currency 4 2 2 2 6 4" xfId="24234" xr:uid="{12D38D56-091F-43B1-8373-031BB40136B3}"/>
    <cellStyle name="Currency 4 2 2 2 6 5" xfId="27689" xr:uid="{D5BCA204-8C50-4E44-9896-06EF49A66C0F}"/>
    <cellStyle name="Currency 4 2 2 2 6 6" xfId="16475" xr:uid="{CAA586E7-0981-449D-82C5-E746E3A6A6B1}"/>
    <cellStyle name="Currency 4 2 2 2 7" xfId="1794" xr:uid="{00000000-0005-0000-0000-00002A070000}"/>
    <cellStyle name="Currency 4 2 2 2 7 2" xfId="4420" xr:uid="{29EC3A1B-BF73-4BA9-B319-6C58D8FBE552}"/>
    <cellStyle name="Currency 4 2 2 2 7 2 2" xfId="20443" xr:uid="{A571D5D5-5645-4D4B-B5CE-4569191DFDB5}"/>
    <cellStyle name="Currency 4 2 2 2 7 3" xfId="13421" xr:uid="{012D4A00-A99E-4A84-A7F3-D324E09F9FA1}"/>
    <cellStyle name="Currency 4 2 2 2 7 3 2" xfId="23272" xr:uid="{BCC42AAB-E059-4B5A-A886-06B883332BB0}"/>
    <cellStyle name="Currency 4 2 2 2 7 4" xfId="27195" xr:uid="{61F77420-A041-4CFC-A979-40B128D9B942}"/>
    <cellStyle name="Currency 4 2 2 2 7 5" xfId="27259" xr:uid="{014F0106-599D-4CE6-9D46-D0E06A55C7F3}"/>
    <cellStyle name="Currency 4 2 2 2 7 6" xfId="17650" xr:uid="{534524A8-8855-46E6-88FC-7FFFBE854C52}"/>
    <cellStyle name="Currency 4 2 2 2 8" xfId="7015" xr:uid="{C0BE5289-8923-4522-9387-FE8EDD3A26A5}"/>
    <cellStyle name="Currency 4 2 2 2 8 2" xfId="9813" xr:uid="{C94D3C5C-95A9-407B-BC68-42F7A7277E5F}"/>
    <cellStyle name="Currency 4 2 2 2 9" xfId="6040" xr:uid="{C0C4C45F-D5DE-436A-8E14-EA1A75E68F2D}"/>
    <cellStyle name="Currency 4 2 2 2 9 2" xfId="18506" xr:uid="{90E382E8-12A5-43D3-AF5A-5EA02458F47A}"/>
    <cellStyle name="Currency 4 2 2 3" xfId="1807" xr:uid="{00000000-0005-0000-0000-000037070000}"/>
    <cellStyle name="Currency 4 2 2 3 10" xfId="14253" xr:uid="{6CDDE4CE-22D2-4D80-B266-FDC56F4620B2}"/>
    <cellStyle name="Currency 4 2 2 3 2" xfId="1808" xr:uid="{00000000-0005-0000-0000-000038070000}"/>
    <cellStyle name="Currency 4 2 2 3 2 2" xfId="1809" xr:uid="{00000000-0005-0000-0000-000039070000}"/>
    <cellStyle name="Currency 4 2 2 3 2 2 2" xfId="4337" xr:uid="{7659AB11-6DB2-43A7-BF53-A09846ED4927}"/>
    <cellStyle name="Currency 4 2 2 3 2 2 2 2" xfId="29442" xr:uid="{F31B5757-9D5B-46CB-9D1D-60BA0531C33E}"/>
    <cellStyle name="Currency 4 2 2 3 2 2 2 3" xfId="29251" xr:uid="{A2E75CB6-F385-4A49-B435-9CEB677B645C}"/>
    <cellStyle name="Currency 4 2 2 3 2 2 2 4" xfId="19949" xr:uid="{FC7F902E-67D0-4118-A983-40EA2E412577}"/>
    <cellStyle name="Currency 4 2 2 3 2 2 3" xfId="12965" xr:uid="{B5A41778-175F-4FE4-B9F2-D9D15C3937C1}"/>
    <cellStyle name="Currency 4 2 2 3 2 2 3 2" xfId="22778" xr:uid="{6CA7F560-54D0-46C3-9F91-4B73E0B5F6BF}"/>
    <cellStyle name="Currency 4 2 2 3 2 2 4" xfId="25428" xr:uid="{658203D9-3BD5-4677-9118-0348B86F2DEC}"/>
    <cellStyle name="Currency 4 2 2 3 2 2 5" xfId="17166" xr:uid="{EC9620D3-ADD9-42B5-B71E-7C03E28DFFED}"/>
    <cellStyle name="Currency 4 2 2 3 2 3" xfId="1810" xr:uid="{00000000-0005-0000-0000-00003A070000}"/>
    <cellStyle name="Currency 4 2 2 3 2 4" xfId="7468" xr:uid="{257EA6FA-486C-43F0-985F-EE39A7E57C27}"/>
    <cellStyle name="Currency 4 2 2 3 2 5" xfId="25613" xr:uid="{E5CB9B25-9A14-42D4-802F-8F8DB4B0DAD2}"/>
    <cellStyle name="Currency 4 2 2 3 2 6" xfId="15139" xr:uid="{0CE8BB16-14CB-413E-B9C7-37684E2AE1FA}"/>
    <cellStyle name="Currency 4 2 2 3 3" xfId="1811" xr:uid="{00000000-0005-0000-0000-00003B070000}"/>
    <cellStyle name="Currency 4 2 2 3 3 2" xfId="1812" xr:uid="{00000000-0005-0000-0000-00003C070000}"/>
    <cellStyle name="Currency 4 2 2 3 3 2 2" xfId="4224" xr:uid="{EF866949-9EF2-4EF9-85A0-F71DEFCC9927}"/>
    <cellStyle name="Currency 4 2 2 3 3 2 2 2" xfId="19597" xr:uid="{BF24BA34-3889-47E1-8157-2D187FEA714D}"/>
    <cellStyle name="Currency 4 2 2 3 3 2 3" xfId="12707" xr:uid="{A9751CFB-69F1-4C6E-8FFC-FD0ADDA19C64}"/>
    <cellStyle name="Currency 4 2 2 3 3 2 3 2" xfId="22426" xr:uid="{0579C740-E899-4282-97EF-46FEE6DB05B7}"/>
    <cellStyle name="Currency 4 2 2 3 3 2 4" xfId="16858" xr:uid="{7543B70B-8908-44E9-9CFC-78A15FA5D6F3}"/>
    <cellStyle name="Currency 4 2 2 3 3 3" xfId="1813" xr:uid="{00000000-0005-0000-0000-00003D070000}"/>
    <cellStyle name="Currency 4 2 2 3 3 4" xfId="11496" xr:uid="{B1719374-74BB-4931-8B4C-54CB54C3340C}"/>
    <cellStyle name="Currency 4 2 2 3 3 5" xfId="25855" xr:uid="{60790D3F-400D-4D6F-8609-41343E2A3622}"/>
    <cellStyle name="Currency 4 2 2 3 3 6" xfId="14668" xr:uid="{C379BF73-3808-4078-909C-FEB8FC8969B9}"/>
    <cellStyle name="Currency 4 2 2 3 4" xfId="1814" xr:uid="{00000000-0005-0000-0000-00003E070000}"/>
    <cellStyle name="Currency 4 2 2 3 4 2" xfId="5224" xr:uid="{C4CDBAA9-E37F-47AD-96A3-BA56FE1AA540}"/>
    <cellStyle name="Currency 4 2 2 3 4 2 2" xfId="11885" xr:uid="{92A15B91-8290-45B8-A547-C82D9902DF42}"/>
    <cellStyle name="Currency 4 2 2 3 4 2 2 2" xfId="21190" xr:uid="{BCD6BC5F-A617-4957-A516-9D29077C619B}"/>
    <cellStyle name="Currency 4 2 2 3 4 2 3" xfId="13940" xr:uid="{42164092-FE3A-4623-9739-68D9CBEF0045}"/>
    <cellStyle name="Currency 4 2 2 3 4 2 3 2" xfId="24019" xr:uid="{0FEAA313-8283-4866-8137-8F861441EAA1}"/>
    <cellStyle name="Currency 4 2 2 3 4 2 4" xfId="26938" xr:uid="{81B2768E-C1F0-492D-A02A-6A20ACC48498}"/>
    <cellStyle name="Currency 4 2 2 3 4 2 5" xfId="27403" xr:uid="{C3FB0A72-540F-4820-81BB-7EF52D4ECAF4}"/>
    <cellStyle name="Currency 4 2 2 3 4 2 6" xfId="18397" xr:uid="{8434AC0A-2C3C-4877-B675-EE8F2C1510DD}"/>
    <cellStyle name="Currency 4 2 2 3 4 3" xfId="26376" xr:uid="{00A132A1-6D39-4631-8CAF-62D0AEFFD4FD}"/>
    <cellStyle name="Currency 4 2 2 3 5" xfId="4724" xr:uid="{61C2B093-356F-4085-B01C-D9EB75ACC816}"/>
    <cellStyle name="Currency 4 2 2 3 5 2" xfId="7467" xr:uid="{28F93828-7EBE-46F3-BA1D-9B6DA1DE3611}"/>
    <cellStyle name="Currency 4 2 2 3 5 2 2" xfId="29618" xr:uid="{4AC2C622-25ED-40D0-93A9-2CCB9F707749}"/>
    <cellStyle name="Currency 4 2 2 3 5 2 3" xfId="28722" xr:uid="{043CBCD0-ED2B-4B76-9E53-5BB1DEA5A064}"/>
    <cellStyle name="Currency 4 2 2 3 5 2 4" xfId="20691" xr:uid="{BEB4FE9F-6001-44CB-B92E-96452C91F44B}"/>
    <cellStyle name="Currency 4 2 2 3 5 2 5" xfId="11743" xr:uid="{F3B04505-695D-4BE8-AD1C-14C891DBE20F}"/>
    <cellStyle name="Currency 4 2 2 3 5 3" xfId="13618" xr:uid="{6E6D5CBC-C9D8-4B78-9F9D-F7511D7B9909}"/>
    <cellStyle name="Currency 4 2 2 3 5 3 2" xfId="23520" xr:uid="{2E652CC2-4E88-48EE-ACF3-2E83678CF4EC}"/>
    <cellStyle name="Currency 4 2 2 3 5 4" xfId="27169" xr:uid="{D9B8D186-357B-48FB-9D8D-EC89D502D343}"/>
    <cellStyle name="Currency 4 2 2 3 5 5" xfId="17898" xr:uid="{FA26932B-945C-49F8-B42A-AE30A009BBA4}"/>
    <cellStyle name="Currency 4 2 2 3 6" xfId="4065" xr:uid="{D01B9E8D-335C-431D-AE78-D29DDE44345F}"/>
    <cellStyle name="Currency 4 2 2 3 6 2" xfId="26944" xr:uid="{C55BC61F-992D-4EC9-8DE6-6CEC74F5CCF0}"/>
    <cellStyle name="Currency 4 2 2 3 6 3" xfId="28370" xr:uid="{3AF1F77E-16BD-4A0A-A4A6-08990293ACC4}"/>
    <cellStyle name="Currency 4 2 2 3 6 4" xfId="15755" xr:uid="{77D27E7D-5F75-4B71-9BA3-7B5DF964019B}"/>
    <cellStyle name="Currency 4 2 2 3 7" xfId="8742" xr:uid="{A76382F6-782A-4B65-9C63-C809FACA97C1}"/>
    <cellStyle name="Currency 4 2 2 3 7 2" xfId="28295" xr:uid="{7A9999AE-0FAC-453B-B243-FD0EEEE2649C}"/>
    <cellStyle name="Currency 4 2 2 3 7 3" xfId="27938" xr:uid="{ABEE527C-39D8-4148-9F08-4B00E523719B}"/>
    <cellStyle name="Currency 4 2 2 3 7 4" xfId="18507" xr:uid="{8B2E93A2-9DF6-4313-9EBD-FC3CBB42C7B4}"/>
    <cellStyle name="Currency 4 2 2 3 8" xfId="11938" xr:uid="{F6A68B37-3D5D-4968-8743-2545F0A1B31D}"/>
    <cellStyle name="Currency 4 2 2 3 8 2" xfId="21301" xr:uid="{1ADC0507-2710-43C4-A054-9984D1A40E9D}"/>
    <cellStyle name="Currency 4 2 2 3 9" xfId="26324" xr:uid="{35EC29E2-7DCE-45BD-A44F-8B1D76B24762}"/>
    <cellStyle name="Currency 4 2 2 4" xfId="1815" xr:uid="{00000000-0005-0000-0000-00003F070000}"/>
    <cellStyle name="Currency 4 2 2 4 2" xfId="1816" xr:uid="{00000000-0005-0000-0000-000040070000}"/>
    <cellStyle name="Currency 4 2 2 4 2 2" xfId="4338" xr:uid="{A2C0EB13-D630-4A06-BF99-9F2EAD315149}"/>
    <cellStyle name="Currency 4 2 2 4 2 2 2" xfId="7470" xr:uid="{8682DE95-22AA-48E4-A42E-9C24BC591E10}"/>
    <cellStyle name="Currency 4 2 2 4 2 2 2 2" xfId="29443" xr:uid="{9E338CE4-D5AD-4EF8-969D-E402EA821318}"/>
    <cellStyle name="Currency 4 2 2 4 2 2 3" xfId="28428" xr:uid="{424B2D7F-12A5-4974-92EA-8D4D155BA1DC}"/>
    <cellStyle name="Currency 4 2 2 4 2 2 4" xfId="19950" xr:uid="{04D04013-54F7-4A8F-B6AF-80CDC77705A8}"/>
    <cellStyle name="Currency 4 2 2 4 2 3" xfId="12966" xr:uid="{09E566E8-51C2-4C82-A173-4CCB89306BBD}"/>
    <cellStyle name="Currency 4 2 2 4 2 3 2" xfId="22779" xr:uid="{93F4BE7B-F8B6-4C44-99BF-56E2E7FD74E0}"/>
    <cellStyle name="Currency 4 2 2 4 2 4" xfId="26752" xr:uid="{AA1F652E-BFA7-4497-AB1D-6A12648EBB5E}"/>
    <cellStyle name="Currency 4 2 2 4 2 5" xfId="17167" xr:uid="{9ABA1BCF-A833-4664-AC59-29A5A6B67B10}"/>
    <cellStyle name="Currency 4 2 2 4 3" xfId="1817" xr:uid="{00000000-0005-0000-0000-000041070000}"/>
    <cellStyle name="Currency 4 2 2 4 4" xfId="5010" xr:uid="{498F8BA2-59F5-4821-B8C8-DC7E02605863}"/>
    <cellStyle name="Currency 4 2 2 4 4 2" xfId="7469" xr:uid="{6DCAC5C8-AB2A-4CC6-A9A9-5A6045B80E04}"/>
    <cellStyle name="Currency 4 2 2 4 4 2 2" xfId="20977" xr:uid="{D6C42E9D-8F79-4E4B-9060-4EC48DAA46AB}"/>
    <cellStyle name="Currency 4 2 2 4 4 2 3" xfId="11813" xr:uid="{E8C262B2-B969-48C1-8970-48BE8CF727D8}"/>
    <cellStyle name="Currency 4 2 2 4 4 3" xfId="13869" xr:uid="{FE085155-883A-4B14-B246-4D41DACCD683}"/>
    <cellStyle name="Currency 4 2 2 4 4 3 2" xfId="23806" xr:uid="{851EDAB2-95E6-44F1-9EEC-3F816DEF9B5B}"/>
    <cellStyle name="Currency 4 2 2 4 4 4" xfId="27713" xr:uid="{6516AF29-DEDC-42F5-A2FF-5533EC408CDE}"/>
    <cellStyle name="Currency 4 2 2 4 4 5" xfId="27935" xr:uid="{5572B542-1DF4-4FF2-B329-F778AD1099C3}"/>
    <cellStyle name="Currency 4 2 2 4 4 6" xfId="18184" xr:uid="{B42C927E-14A8-4159-B219-3C11DA31C2AB}"/>
    <cellStyle name="Currency 4 2 2 4 5" xfId="6509" xr:uid="{3EF41FB0-8E76-46BB-9ACE-F185773DE184}"/>
    <cellStyle name="Currency 4 2 2 4 5 2" xfId="11497" xr:uid="{889D21BA-6166-4E41-9FEC-6324DE290DC5}"/>
    <cellStyle name="Currency 4 2 2 4 6" xfId="9301" xr:uid="{F752F486-77AD-4C73-8795-891BCF7C4CD4}"/>
    <cellStyle name="Currency 4 2 2 4 7" xfId="15140" xr:uid="{3A770DD7-7D7B-44AC-83F6-E49D78837720}"/>
    <cellStyle name="Currency 4 2 2 5" xfId="1818" xr:uid="{00000000-0005-0000-0000-000042070000}"/>
    <cellStyle name="Currency 4 2 2 5 2" xfId="1819" xr:uid="{00000000-0005-0000-0000-000043070000}"/>
    <cellStyle name="Currency 4 2 2 5 2 2" xfId="4251" xr:uid="{685289DA-43DE-4955-8B8A-3B715AFB01C1}"/>
    <cellStyle name="Currency 4 2 2 5 2 2 2" xfId="7472" xr:uid="{0455E489-C65C-4346-8CE2-CD6D755B168C}"/>
    <cellStyle name="Currency 4 2 2 5 2 2 2 2" xfId="29312" xr:uid="{0996C163-83A4-4619-851D-DD3A0CCA061B}"/>
    <cellStyle name="Currency 4 2 2 5 2 2 3" xfId="28409" xr:uid="{C6C1534E-4459-4340-AAB1-0A65C4876D82}"/>
    <cellStyle name="Currency 4 2 2 5 2 2 4" xfId="19781" xr:uid="{2DB6444D-2340-4668-87AD-EC9A87516372}"/>
    <cellStyle name="Currency 4 2 2 5 2 3" xfId="12875" xr:uid="{26CC8F4A-A968-4B19-AC18-389725E48DB4}"/>
    <cellStyle name="Currency 4 2 2 5 2 3 2" xfId="22610" xr:uid="{0540AFBA-DBE7-40D7-B4D1-65BB1A342F07}"/>
    <cellStyle name="Currency 4 2 2 5 2 4" xfId="29153" xr:uid="{15FC1FD5-A007-49B6-8CAA-7ED78854268F}"/>
    <cellStyle name="Currency 4 2 2 5 2 5" xfId="17026" xr:uid="{0193BAB9-5D44-4A33-92CE-71D40B479D0B}"/>
    <cellStyle name="Currency 4 2 2 5 3" xfId="1820" xr:uid="{00000000-0005-0000-0000-000044070000}"/>
    <cellStyle name="Currency 4 2 2 5 4" xfId="7471" xr:uid="{B76F9422-5A9C-47D0-884D-7319B03A0FB4}"/>
    <cellStyle name="Currency 4 2 2 5 5" xfId="6953" xr:uid="{22B9DB74-7FF9-46DB-B74C-CFA8F8BFFE19}"/>
    <cellStyle name="Currency 4 2 2 5 6" xfId="9749" xr:uid="{F381E3FF-51E3-40DD-8FCA-64AC64ECA883}"/>
    <cellStyle name="Currency 4 2 2 6" xfId="1821" xr:uid="{00000000-0005-0000-0000-000045070000}"/>
    <cellStyle name="Currency 4 2 2 6 2" xfId="1822" xr:uid="{00000000-0005-0000-0000-000046070000}"/>
    <cellStyle name="Currency 4 2 2 6 2 2" xfId="4169" xr:uid="{CA311FCE-CD2E-4C3B-B627-1B7F9BB30A84}"/>
    <cellStyle name="Currency 4 2 2 6 2 2 2" xfId="19460" xr:uid="{4F0A11BD-1BC8-4F0C-A5FF-D537B44BBC4C}"/>
    <cellStyle name="Currency 4 2 2 6 2 3" xfId="12572" xr:uid="{A0CD6231-D4EE-4DD4-91A0-6FD01F54B2FC}"/>
    <cellStyle name="Currency 4 2 2 6 2 3 2" xfId="22289" xr:uid="{351D9810-C416-41D4-B33F-12A37F3ECA41}"/>
    <cellStyle name="Currency 4 2 2 6 2 4" xfId="28922" xr:uid="{1F11C95F-39AA-4140-8BD4-E9310B1ACA22}"/>
    <cellStyle name="Currency 4 2 2 6 2 5" xfId="26954" xr:uid="{1771B34E-8863-4995-BB66-3A0E3E5FD6FC}"/>
    <cellStyle name="Currency 4 2 2 6 2 6" xfId="16723" xr:uid="{C5E377CD-6BB7-47C1-A3A7-310AFF89ED7C}"/>
    <cellStyle name="Currency 4 2 2 6 3" xfId="1823" xr:uid="{00000000-0005-0000-0000-000047070000}"/>
    <cellStyle name="Currency 4 2 2 6 4" xfId="7473" xr:uid="{65DC36E3-7C11-4637-9BB7-205E68B21524}"/>
    <cellStyle name="Currency 4 2 2 6 5" xfId="26243" xr:uid="{C2D30F22-469E-4084-84DE-2B7A45850928}"/>
    <cellStyle name="Currency 4 2 2 6 6" xfId="14507" xr:uid="{AE1ECC35-9303-4624-A480-E16C2DD74EFE}"/>
    <cellStyle name="Currency 4 2 2 7" xfId="1824" xr:uid="{00000000-0005-0000-0000-000048070000}"/>
    <cellStyle name="Currency 4 2 2 7 2" xfId="4107" xr:uid="{F0BE3E77-01B1-47BF-B9F6-84013D445602}"/>
    <cellStyle name="Currency 4 2 2 7 2 2" xfId="7474" xr:uid="{6FD1614C-CBFA-403C-A4C5-53EB2A4B2F4A}"/>
    <cellStyle name="Currency 4 2 2 7 2 2 2" xfId="28258" xr:uid="{BBEB1FF3-ABAC-417F-8E17-FCA00BB3E454}"/>
    <cellStyle name="Currency 4 2 2 7 2 3" xfId="27989" xr:uid="{084C01F1-F8B5-494C-8502-32C84C2C42A2}"/>
    <cellStyle name="Currency 4 2 2 7 2 4" xfId="19180" xr:uid="{C307010F-88A5-4BFD-B3C9-F83122078288}"/>
    <cellStyle name="Currency 4 2 2 7 3" xfId="12357" xr:uid="{C2C1245F-7778-4C8E-8C72-A0C72AC0ACEE}"/>
    <cellStyle name="Currency 4 2 2 7 3 2" xfId="21985" xr:uid="{BF1B207A-CF73-4879-B8D8-0793C4B872FA}"/>
    <cellStyle name="Currency 4 2 2 7 4" xfId="26257" xr:uid="{2A189F69-E8EA-4BEC-9EB8-63467A4F80F3}"/>
    <cellStyle name="Currency 4 2 2 7 5" xfId="16429" xr:uid="{E0590619-BA44-436D-AB61-FA98ED625D1D}"/>
    <cellStyle name="Currency 4 2 2 8" xfId="1793" xr:uid="{00000000-0005-0000-0000-000029070000}"/>
    <cellStyle name="Currency 4 2 2 8 2" xfId="4473" xr:uid="{991FD8BD-9C71-4B69-9C8D-DA68CFD74B76}"/>
    <cellStyle name="Currency 4 2 2 8 2 2" xfId="20496" xr:uid="{8E2FBCD0-56DF-426E-819B-0E56343AF7F5}"/>
    <cellStyle name="Currency 4 2 2 8 3" xfId="13472" xr:uid="{FA0A7A58-3874-4D1F-B133-7FDFD206E6E1}"/>
    <cellStyle name="Currency 4 2 2 8 3 2" xfId="23325" xr:uid="{415DE818-58E7-43B9-8B00-97B3F7AF356F}"/>
    <cellStyle name="Currency 4 2 2 8 4" xfId="28534" xr:uid="{E42A4E81-0BDF-40F6-B5AB-A6E7FD364419}"/>
    <cellStyle name="Currency 4 2 2 8 5" xfId="27641" xr:uid="{2947648D-6B29-4C31-A451-8CE9623EE8CD}"/>
    <cellStyle name="Currency 4 2 2 8 6" xfId="17703" xr:uid="{9C4416E3-B7F2-4196-87BB-64EF0E20FAE6}"/>
    <cellStyle name="Currency 4 2 2 9" xfId="7014" xr:uid="{5FDE8024-37DA-4581-91CA-6612B97F12CA}"/>
    <cellStyle name="Currency 4 2 2 9 2" xfId="9812" xr:uid="{F9B1EB33-F807-4423-9A24-6F091F478B7D}"/>
    <cellStyle name="Currency 4 2 2 9 3" xfId="28162" xr:uid="{6A533E93-F6BA-4987-A2BE-2E67763CEA2D}"/>
    <cellStyle name="Currency 4 2 2 9 4" xfId="15754" xr:uid="{45B92B4F-CF23-4E47-82A7-4E3EB95E1E1B}"/>
    <cellStyle name="Currency 4 2 3" xfId="391" xr:uid="{00000000-0005-0000-0000-000086010000}"/>
    <cellStyle name="Currency 4 2 3 10" xfId="8818" xr:uid="{09077E22-F5AC-4534-8CD3-B00BA2592B8C}"/>
    <cellStyle name="Currency 4 2 3 10 2" xfId="21302" xr:uid="{B3CDAEEE-CBCE-45CE-AB3E-ABC33EF5D17C}"/>
    <cellStyle name="Currency 4 2 3 11" xfId="24608" xr:uid="{EF5FB745-F577-48D6-B927-2AAC9F3EE24A}"/>
    <cellStyle name="Currency 4 2 3 12" xfId="14094" xr:uid="{CB4F8B76-7C80-43DC-9BE5-ECB1A6CBBD33}"/>
    <cellStyle name="Currency 4 2 3 2" xfId="1826" xr:uid="{00000000-0005-0000-0000-00004A070000}"/>
    <cellStyle name="Currency 4 2 3 2 2" xfId="1827" xr:uid="{00000000-0005-0000-0000-00004B070000}"/>
    <cellStyle name="Currency 4 2 3 2 2 2" xfId="4340" xr:uid="{424B136C-6313-4C02-828F-80383CF5D184}"/>
    <cellStyle name="Currency 4 2 3 2 2 2 2" xfId="7476" xr:uid="{23E03B73-6398-4718-B29D-6676573667D9}"/>
    <cellStyle name="Currency 4 2 3 2 2 2 2 2" xfId="29208" xr:uid="{B8420B20-7617-4BAC-BBAF-9995CC6FA671}"/>
    <cellStyle name="Currency 4 2 3 2 2 2 2 3" xfId="26817" xr:uid="{11F95FC8-59C8-40A6-8A22-2801792A9F8E}"/>
    <cellStyle name="Currency 4 2 3 2 2 2 3" xfId="28605" xr:uid="{454709C1-0BF2-485F-B0F1-7AFFC8FF6C02}"/>
    <cellStyle name="Currency 4 2 3 2 2 2 4" xfId="17169" xr:uid="{C39FAA83-0A53-4E39-8CD5-D922B9BACE72}"/>
    <cellStyle name="Currency 4 2 3 2 2 3" xfId="11626" xr:uid="{D5EBC626-0949-4CAD-B274-C44048D64DB4}"/>
    <cellStyle name="Currency 4 2 3 2 2 3 2" xfId="19952" xr:uid="{5833CDD6-7B56-48E4-B90C-F449278D6FCC}"/>
    <cellStyle name="Currency 4 2 3 2 2 4" xfId="12968" xr:uid="{B40BDFF2-1E72-4FCD-A7BA-0F7B8DCA1AC4}"/>
    <cellStyle name="Currency 4 2 3 2 2 4 2" xfId="22781" xr:uid="{7783D2CE-5FAD-4457-B7B8-80220C533401}"/>
    <cellStyle name="Currency 4 2 3 2 2 5" xfId="25461" xr:uid="{1281B672-5629-4C9D-B4B8-1E9B9867CBE6}"/>
    <cellStyle name="Currency 4 2 3 2 2 6" xfId="27186" xr:uid="{A2293C96-E7B3-4B4F-AA10-E0A0A4FC7CD0}"/>
    <cellStyle name="Currency 4 2 3 2 2 7" xfId="15142" xr:uid="{D1521F28-DC54-4AD9-A9F9-66A7D9EAF852}"/>
    <cellStyle name="Currency 4 2 3 2 3" xfId="1828" xr:uid="{00000000-0005-0000-0000-00004C070000}"/>
    <cellStyle name="Currency 4 2 3 2 3 2" xfId="4226" xr:uid="{FFA7B977-1118-46CC-BBE1-5A78FBC48E39}"/>
    <cellStyle name="Currency 4 2 3 2 3 2 2" xfId="28870" xr:uid="{47AF08B0-2B1D-49BD-879C-638EEB9DC1BE}"/>
    <cellStyle name="Currency 4 2 3 2 3 2 3" xfId="28453" xr:uid="{063444D1-8CF5-4E7E-A96C-2162AE61486E}"/>
    <cellStyle name="Currency 4 2 3 2 3 2 4" xfId="19599" xr:uid="{472292FF-F99A-48DC-AA8C-85A977A97557}"/>
    <cellStyle name="Currency 4 2 3 2 3 3" xfId="12709" xr:uid="{982CF235-B01E-4B69-9119-1EFECFD19D03}"/>
    <cellStyle name="Currency 4 2 3 2 3 3 2" xfId="22428" xr:uid="{3DF415D4-3B7B-4F9E-A350-13DC37C23A6C}"/>
    <cellStyle name="Currency 4 2 3 2 3 4" xfId="25334" xr:uid="{36175A5E-8DFA-46EF-B324-E117E4265A85}"/>
    <cellStyle name="Currency 4 2 3 2 3 5" xfId="16860" xr:uid="{BCDDBF81-5DD4-4FA2-996B-E3EA0FB13E2C}"/>
    <cellStyle name="Currency 4 2 3 2 4" xfId="1829" xr:uid="{00000000-0005-0000-0000-00004D070000}"/>
    <cellStyle name="Currency 4 2 3 2 4 2" xfId="29223" xr:uid="{7ED83BE1-22C9-470A-90F6-B74BED207D34}"/>
    <cellStyle name="Currency 4 2 3 2 4 3" xfId="27208" xr:uid="{BAB92C05-8491-44DC-A04E-33A318258E23}"/>
    <cellStyle name="Currency 4 2 3 2 5" xfId="4859" xr:uid="{F8A27F53-D008-4359-9104-42CAD5A809D0}"/>
    <cellStyle name="Currency 4 2 3 2 5 2" xfId="7475" xr:uid="{DC6AD7A6-453C-48D0-ABB0-0505EC6272CD}"/>
    <cellStyle name="Currency 4 2 3 2 5 2 2" xfId="20826" xr:uid="{D4CBFE7B-33B2-4B16-90B7-92C2299B4E9F}"/>
    <cellStyle name="Currency 4 2 3 2 5 2 3" xfId="11772" xr:uid="{AFC12024-9C02-4E92-9A5B-0789438761DA}"/>
    <cellStyle name="Currency 4 2 3 2 5 3" xfId="13718" xr:uid="{C25AA230-64A1-44F0-9682-9DA144321B7E}"/>
    <cellStyle name="Currency 4 2 3 2 5 3 2" xfId="23655" xr:uid="{A3AB8C67-AC69-475D-965D-392822D9906F}"/>
    <cellStyle name="Currency 4 2 3 2 5 4" xfId="29327" xr:uid="{A2B83473-5C2D-40DF-8A92-B0DF32EFFC18}"/>
    <cellStyle name="Currency 4 2 3 2 5 5" xfId="26935" xr:uid="{87DE5B51-8A28-4F9C-9041-1316FF8DD392}"/>
    <cellStyle name="Currency 4 2 3 2 5 6" xfId="18033" xr:uid="{E01111F7-9FC9-4943-A34B-F4C2669D3391}"/>
    <cellStyle name="Currency 4 2 3 2 6" xfId="5977" xr:uid="{6F230639-CB40-4539-A338-BB7E5A87696B}"/>
    <cellStyle name="Currency 4 2 3 2 6 2" xfId="11498" xr:uid="{2673F286-7AC9-4C69-81BB-F7E599E1E5E9}"/>
    <cellStyle name="Currency 4 2 3 2 7" xfId="8744" xr:uid="{A259A683-97AF-4F43-B8C1-E2B6DBA976FA}"/>
    <cellStyle name="Currency 4 2 3 2 8" xfId="14670" xr:uid="{E5EB3131-4763-4DEB-89D2-E005D50E3222}"/>
    <cellStyle name="Currency 4 2 3 3" xfId="1830" xr:uid="{00000000-0005-0000-0000-00004E070000}"/>
    <cellStyle name="Currency 4 2 3 3 2" xfId="1831" xr:uid="{00000000-0005-0000-0000-00004F070000}"/>
    <cellStyle name="Currency 4 2 3 3 2 2" xfId="4341" xr:uid="{5CC1B4BA-25A4-4D3B-903C-17194B9FE514}"/>
    <cellStyle name="Currency 4 2 3 3 2 2 2" xfId="7478" xr:uid="{4CCC7DA8-5902-4646-B0FA-C3BA4F4742DA}"/>
    <cellStyle name="Currency 4 2 3 3 2 2 2 2" xfId="29445" xr:uid="{A2B48495-1264-4138-BFAA-29C671023DF7}"/>
    <cellStyle name="Currency 4 2 3 3 2 2 3" xfId="29022" xr:uid="{EEBD75E6-CD55-46B5-8BCE-D54A32C0E7D0}"/>
    <cellStyle name="Currency 4 2 3 3 2 2 4" xfId="19953" xr:uid="{5A6F8731-63AD-4D29-AD12-C7C51AF263E4}"/>
    <cellStyle name="Currency 4 2 3 3 2 3" xfId="12969" xr:uid="{C4DFBFF8-EC07-419C-B79F-F7ABFDC90BDF}"/>
    <cellStyle name="Currency 4 2 3 3 2 3 2" xfId="22782" xr:uid="{B3C57D3A-B2F0-4A48-8F65-916C5D373EF8}"/>
    <cellStyle name="Currency 4 2 3 3 2 4" xfId="26616" xr:uid="{513889D0-0C20-4823-8D06-E73E2CEFE243}"/>
    <cellStyle name="Currency 4 2 3 3 2 5" xfId="17170" xr:uid="{BEB95804-BC38-4FD8-9434-5BEC16B82453}"/>
    <cellStyle name="Currency 4 2 3 3 3" xfId="1832" xr:uid="{00000000-0005-0000-0000-000050070000}"/>
    <cellStyle name="Currency 4 2 3 3 4" xfId="5011" xr:uid="{F3ECD9CB-5674-41AD-8E6F-FC3820C31A26}"/>
    <cellStyle name="Currency 4 2 3 3 4 2" xfId="7477" xr:uid="{573C3DC8-5D7D-4F63-AC12-71208DECBC83}"/>
    <cellStyle name="Currency 4 2 3 3 4 2 2" xfId="20978" xr:uid="{A1EFAA3F-D8D8-4755-BE67-1520A7057FDC}"/>
    <cellStyle name="Currency 4 2 3 3 4 2 3" xfId="11814" xr:uid="{303A3276-D319-41A6-ACFF-FD05AB51B941}"/>
    <cellStyle name="Currency 4 2 3 3 4 3" xfId="13870" xr:uid="{6323F4FB-8D2E-4E93-AB10-ED1169B69CF8}"/>
    <cellStyle name="Currency 4 2 3 3 4 3 2" xfId="23807" xr:uid="{0974575F-82DB-4299-9DF3-6F21ABD39B2E}"/>
    <cellStyle name="Currency 4 2 3 3 4 4" xfId="18185" xr:uid="{340D3108-E8B4-436B-89E7-6B7C008E4227}"/>
    <cellStyle name="Currency 4 2 3 3 5" xfId="6511" xr:uid="{8D546C54-75AA-4F83-A800-2C186D4FEBC6}"/>
    <cellStyle name="Currency 4 2 3 3 5 2" xfId="11499" xr:uid="{4238FB2F-BA2F-45ED-8A75-1AC8C588257A}"/>
    <cellStyle name="Currency 4 2 3 3 6" xfId="9303" xr:uid="{2E104D12-2C56-4FDA-9B94-6D2BF8D3C71F}"/>
    <cellStyle name="Currency 4 2 3 3 7" xfId="15143" xr:uid="{61F44CE6-1A89-402E-837D-5142354A6C7E}"/>
    <cellStyle name="Currency 4 2 3 4" xfId="1833" xr:uid="{00000000-0005-0000-0000-000051070000}"/>
    <cellStyle name="Currency 4 2 3 4 2" xfId="1834" xr:uid="{00000000-0005-0000-0000-000052070000}"/>
    <cellStyle name="Currency 4 2 3 4 2 2" xfId="4339" xr:uid="{7FB343F1-CC0E-4921-93FC-B79D496C095E}"/>
    <cellStyle name="Currency 4 2 3 4 2 2 2" xfId="29444" xr:uid="{253707DE-35F3-4B8A-ADD4-DB1C52A0250D}"/>
    <cellStyle name="Currency 4 2 3 4 2 2 3" xfId="28163" xr:uid="{D5A1B778-E4CD-460A-8F88-A1F83F7E5DBA}"/>
    <cellStyle name="Currency 4 2 3 4 2 2 4" xfId="19951" xr:uid="{703F5F67-A17B-42EC-ADC1-25971E9824DD}"/>
    <cellStyle name="Currency 4 2 3 4 2 3" xfId="12967" xr:uid="{0B1203E1-CC15-4AFC-886E-F6E6E2527E02}"/>
    <cellStyle name="Currency 4 2 3 4 2 3 2" xfId="22780" xr:uid="{805BF75C-1EA9-4F42-8BE2-A71EFD8F0951}"/>
    <cellStyle name="Currency 4 2 3 4 2 4" xfId="25251" xr:uid="{572C985F-D519-4A10-BB96-CB8375F0FDDC}"/>
    <cellStyle name="Currency 4 2 3 4 2 5" xfId="17168" xr:uid="{F2525CEC-06A4-4457-8310-5C6F74E9681B}"/>
    <cellStyle name="Currency 4 2 3 4 3" xfId="1835" xr:uid="{00000000-0005-0000-0000-000053070000}"/>
    <cellStyle name="Currency 4 2 3 4 4" xfId="7479" xr:uid="{3CBFF370-BBFE-4911-AB74-17F4B4EFE61D}"/>
    <cellStyle name="Currency 4 2 3 4 5" xfId="24045" xr:uid="{D862ADBF-887A-466E-9506-8F78D12C61A6}"/>
    <cellStyle name="Currency 4 2 3 4 6" xfId="15141" xr:uid="{51124101-353A-4E2E-B3A2-FC432FD84708}"/>
    <cellStyle name="Currency 4 2 3 5" xfId="1836" xr:uid="{00000000-0005-0000-0000-000054070000}"/>
    <cellStyle name="Currency 4 2 3 5 2" xfId="4178" xr:uid="{6E142265-3874-4AE8-8E28-E7A1C5FCE27A}"/>
    <cellStyle name="Currency 4 2 3 5 2 2" xfId="7480" xr:uid="{E77F7B2A-4F2D-4B19-AD5C-0CDB96841A3E}"/>
    <cellStyle name="Currency 4 2 3 5 2 2 2" xfId="28719" xr:uid="{84BC1545-7D43-4E4D-A1F1-A744A4C9B204}"/>
    <cellStyle name="Currency 4 2 3 5 2 3" xfId="29047" xr:uid="{9474840B-3BB8-43C4-81C7-532D7018DA1A}"/>
    <cellStyle name="Currency 4 2 3 5 2 4" xfId="16766" xr:uid="{CDF2D564-2E00-456C-9014-574EF47623D0}"/>
    <cellStyle name="Currency 4 2 3 5 3" xfId="11537" xr:uid="{6D8B32A7-4E12-4D2E-A1D6-FC2C777D1C1F}"/>
    <cellStyle name="Currency 4 2 3 5 3 2" xfId="19503" xr:uid="{C480E8B5-3014-494B-AFCB-9C551EF05832}"/>
    <cellStyle name="Currency 4 2 3 5 4" xfId="12615" xr:uid="{951B84D4-2521-43CC-AF7C-35AACA7C78A8}"/>
    <cellStyle name="Currency 4 2 3 5 4 2" xfId="22332" xr:uid="{682C2795-4A13-41B1-89BA-918DD78D8E8A}"/>
    <cellStyle name="Currency 4 2 3 5 5" xfId="24942" xr:uid="{CACA91D0-023E-4C7F-8C24-F4C398060211}"/>
    <cellStyle name="Currency 4 2 3 5 6" xfId="14550" xr:uid="{66CD27C8-82C2-41F0-AF03-AA23421CD803}"/>
    <cellStyle name="Currency 4 2 3 6" xfId="1837" xr:uid="{00000000-0005-0000-0000-000055070000}"/>
    <cellStyle name="Currency 4 2 3 6 2" xfId="4132" xr:uid="{9A55768C-5448-483D-9221-5C2E6823DF1D}"/>
    <cellStyle name="Currency 4 2 3 6 2 2" xfId="19225" xr:uid="{06D5A7AC-C297-4EE7-A947-3B65F2E0094D}"/>
    <cellStyle name="Currency 4 2 3 6 3" xfId="12389" xr:uid="{2071AFD7-FEDC-4C8D-9146-B84168024777}"/>
    <cellStyle name="Currency 4 2 3 6 3 2" xfId="22030" xr:uid="{13AA0CAE-522E-403D-8E95-0BA4517FD6F2}"/>
    <cellStyle name="Currency 4 2 3 6 4" xfId="25683" xr:uid="{3BBDB0CE-FA09-43F4-B7C3-2C55E2FFEAD9}"/>
    <cellStyle name="Currency 4 2 3 6 5" xfId="27164" xr:uid="{846CF20D-6015-4556-9353-10FFE9BECC8E}"/>
    <cellStyle name="Currency 4 2 3 6 6" xfId="16474" xr:uid="{320093D7-FAEE-46D9-9913-4BFDEB554811}"/>
    <cellStyle name="Currency 4 2 3 7" xfId="1825" xr:uid="{00000000-0005-0000-0000-000049070000}"/>
    <cellStyle name="Currency 4 2 3 7 2" xfId="4419" xr:uid="{3F708FA5-6790-4A27-B493-7B205914C816}"/>
    <cellStyle name="Currency 4 2 3 7 2 2" xfId="20442" xr:uid="{F4017FBA-422D-4983-8F21-B4905BCFE104}"/>
    <cellStyle name="Currency 4 2 3 7 3" xfId="13420" xr:uid="{506CD013-8065-47B9-B9E0-628196B20B21}"/>
    <cellStyle name="Currency 4 2 3 7 3 2" xfId="23271" xr:uid="{125C32E8-671C-46EA-A2C9-5CA09CDB1E91}"/>
    <cellStyle name="Currency 4 2 3 7 4" xfId="28013" xr:uid="{320D4F16-9316-4FDC-9624-A2D2130D7C80}"/>
    <cellStyle name="Currency 4 2 3 7 5" xfId="28113" xr:uid="{79B490C0-BF1E-43A6-92C2-4169FA11E0A8}"/>
    <cellStyle name="Currency 4 2 3 7 6" xfId="17649" xr:uid="{46C083E4-53FD-419E-AD7E-DC59729F9AAB}"/>
    <cellStyle name="Currency 4 2 3 8" xfId="7016" xr:uid="{A8A6FF9E-CBEF-4BDB-8145-72F04D17C03B}"/>
    <cellStyle name="Currency 4 2 3 8 2" xfId="9814" xr:uid="{1AC28E08-3B71-43DF-AE9E-1197B82EB872}"/>
    <cellStyle name="Currency 4 2 3 9" xfId="6041" xr:uid="{E7770468-364E-4713-B39F-A97F2A40FDF8}"/>
    <cellStyle name="Currency 4 2 3 9 2" xfId="18508" xr:uid="{E6385E20-85D1-4DB4-B8BF-13A29C04799E}"/>
    <cellStyle name="Currency 4 2 4" xfId="1838" xr:uid="{00000000-0005-0000-0000-000056070000}"/>
    <cellStyle name="Currency 4 2 4 10" xfId="14252" xr:uid="{3F99FD9F-9A5E-4F33-9079-386444AD39D5}"/>
    <cellStyle name="Currency 4 2 4 2" xfId="1839" xr:uid="{00000000-0005-0000-0000-000057070000}"/>
    <cellStyle name="Currency 4 2 4 2 2" xfId="1840" xr:uid="{00000000-0005-0000-0000-000058070000}"/>
    <cellStyle name="Currency 4 2 4 2 2 2" xfId="4342" xr:uid="{50C55483-A814-40A6-8ECC-41E5AE5FEFBA}"/>
    <cellStyle name="Currency 4 2 4 2 2 2 2" xfId="29446" xr:uid="{C64DC8A1-FCD4-4485-9F10-FE86AB915279}"/>
    <cellStyle name="Currency 4 2 4 2 2 2 3" xfId="27380" xr:uid="{D6B4FC7C-F34E-4F88-AFB4-D0DAAFDA1213}"/>
    <cellStyle name="Currency 4 2 4 2 2 2 4" xfId="19954" xr:uid="{B952C4C8-CC1B-4B07-A780-A542316BD2F6}"/>
    <cellStyle name="Currency 4 2 4 2 2 3" xfId="12970" xr:uid="{D25A9297-B171-453F-A002-6B6E65523DF1}"/>
    <cellStyle name="Currency 4 2 4 2 2 3 2" xfId="22783" xr:uid="{4728150E-8732-437B-8B5E-B12ADCEC5E58}"/>
    <cellStyle name="Currency 4 2 4 2 2 4" xfId="26605" xr:uid="{88EB4452-AFB5-4203-AEF9-7194C0ABFC9D}"/>
    <cellStyle name="Currency 4 2 4 2 2 5" xfId="17171" xr:uid="{3D9CA9E9-5C54-41BD-A8F8-84933EA2B217}"/>
    <cellStyle name="Currency 4 2 4 2 3" xfId="1841" xr:uid="{00000000-0005-0000-0000-000059070000}"/>
    <cellStyle name="Currency 4 2 4 2 4" xfId="7482" xr:uid="{627A86E4-BDC7-4A25-9C3F-BA2F191EF3DC}"/>
    <cellStyle name="Currency 4 2 4 2 5" xfId="25301" xr:uid="{25B5E270-7865-4CDC-86BA-1B1670F59657}"/>
    <cellStyle name="Currency 4 2 4 2 6" xfId="15144" xr:uid="{BBAC927E-A5F9-4DA2-A3A0-84B4F8A83560}"/>
    <cellStyle name="Currency 4 2 4 3" xfId="1842" xr:uid="{00000000-0005-0000-0000-00005A070000}"/>
    <cellStyle name="Currency 4 2 4 3 2" xfId="1843" xr:uid="{00000000-0005-0000-0000-00005B070000}"/>
    <cellStyle name="Currency 4 2 4 3 2 2" xfId="4223" xr:uid="{02FFE927-4AFB-4637-8028-BEF6019AA215}"/>
    <cellStyle name="Currency 4 2 4 3 2 2 2" xfId="19596" xr:uid="{991E384E-E737-434F-B804-477EFB97371B}"/>
    <cellStyle name="Currency 4 2 4 3 2 3" xfId="12706" xr:uid="{E5033D84-25A4-46CB-8AEA-9E79FB989716}"/>
    <cellStyle name="Currency 4 2 4 3 2 3 2" xfId="22425" xr:uid="{D221D171-50FB-471F-B022-5C6E83ED3A22}"/>
    <cellStyle name="Currency 4 2 4 3 2 4" xfId="16857" xr:uid="{F8B6355E-C311-495B-B009-72E441308369}"/>
    <cellStyle name="Currency 4 2 4 3 3" xfId="1844" xr:uid="{00000000-0005-0000-0000-00005C070000}"/>
    <cellStyle name="Currency 4 2 4 3 4" xfId="11500" xr:uid="{B741B569-91EC-4911-9D4B-DBB73109DE6D}"/>
    <cellStyle name="Currency 4 2 4 3 5" xfId="26439" xr:uid="{3538DC2E-E43E-4934-A5D3-356CC0EFC8EA}"/>
    <cellStyle name="Currency 4 2 4 3 6" xfId="14667" xr:uid="{07A3192E-BF98-4626-A4E0-DBBD90CEFE48}"/>
    <cellStyle name="Currency 4 2 4 4" xfId="1845" xr:uid="{00000000-0005-0000-0000-00005D070000}"/>
    <cellStyle name="Currency 4 2 4 4 2" xfId="5231" xr:uid="{06852287-3678-4A68-AFF5-4D6C60FEE049}"/>
    <cellStyle name="Currency 4 2 4 4 2 2" xfId="11890" xr:uid="{0F34D11E-59CC-4471-B5E3-A1CD31C054A3}"/>
    <cellStyle name="Currency 4 2 4 4 2 2 2" xfId="21195" xr:uid="{FB2D6B05-5470-422A-8B8E-685BAD4CBCA9}"/>
    <cellStyle name="Currency 4 2 4 4 2 3" xfId="13945" xr:uid="{1550F0A2-2318-4D0B-B404-BAF2EB6C4683}"/>
    <cellStyle name="Currency 4 2 4 4 2 3 2" xfId="24024" xr:uid="{84499E80-2168-45E1-A06B-439D0A9C618E}"/>
    <cellStyle name="Currency 4 2 4 4 2 4" xfId="28230" xr:uid="{7EABEF92-28CF-46E8-8452-9C70FF711448}"/>
    <cellStyle name="Currency 4 2 4 4 2 5" xfId="27226" xr:uid="{A6714AA4-08EC-4BCC-A9BE-E4901365578E}"/>
    <cellStyle name="Currency 4 2 4 4 2 6" xfId="18402" xr:uid="{C93B43E1-0FAA-4312-9DC5-831AEF6F7ACF}"/>
    <cellStyle name="Currency 4 2 4 4 3" xfId="24092" xr:uid="{52BF2AA0-BC57-4A2A-8F28-3BD5FC4343D8}"/>
    <cellStyle name="Currency 4 2 4 5" xfId="4723" xr:uid="{EF4E3A9B-F2E5-4A7E-B12A-CB584C3F1B81}"/>
    <cellStyle name="Currency 4 2 4 5 2" xfId="7481" xr:uid="{08588E3D-4921-4C19-86C8-92DBF03500DC}"/>
    <cellStyle name="Currency 4 2 4 5 2 2" xfId="29617" xr:uid="{7768AB7A-B2AC-47D1-8F7B-0BFB2F74176C}"/>
    <cellStyle name="Currency 4 2 4 5 2 3" xfId="28718" xr:uid="{96F70662-3E08-44B5-9BCF-4DE407659685}"/>
    <cellStyle name="Currency 4 2 4 5 2 4" xfId="20690" xr:uid="{E53912D7-80C9-4260-B278-54159C8D8CAE}"/>
    <cellStyle name="Currency 4 2 4 5 2 5" xfId="11742" xr:uid="{BB792958-AAEC-4036-82A7-D3EDAC1A29FB}"/>
    <cellStyle name="Currency 4 2 4 5 3" xfId="13617" xr:uid="{D93A56FB-D500-4414-A875-6BD1C669CA2E}"/>
    <cellStyle name="Currency 4 2 4 5 3 2" xfId="23519" xr:uid="{F6AA1241-466B-4F90-8680-00E488A1DF84}"/>
    <cellStyle name="Currency 4 2 4 5 4" xfId="25133" xr:uid="{81FBA0D9-3F91-4FF5-A805-5B492C0F367E}"/>
    <cellStyle name="Currency 4 2 4 5 5" xfId="17897" xr:uid="{7BCFE1BA-5839-465E-85FD-9A80A61EFC3C}"/>
    <cellStyle name="Currency 4 2 4 6" xfId="4066" xr:uid="{EDC646EF-CBDE-4C77-9CBF-E98736C26DE4}"/>
    <cellStyle name="Currency 4 2 4 6 2" xfId="27825" xr:uid="{F3BC0E95-DE09-4814-AE3F-22A75D61DC3C}"/>
    <cellStyle name="Currency 4 2 4 6 3" xfId="28860" xr:uid="{51BF393F-5D7D-4314-B4E7-64E88B1F1F81}"/>
    <cellStyle name="Currency 4 2 4 6 4" xfId="15756" xr:uid="{4ADE59F9-1257-4C4B-B534-380D88C1EC4D}"/>
    <cellStyle name="Currency 4 2 4 7" xfId="8741" xr:uid="{452652E9-7B06-4214-ACD8-4046DEE9C668}"/>
    <cellStyle name="Currency 4 2 4 7 2" xfId="28542" xr:uid="{DE4725A0-4362-47EC-AF58-A454DD15667F}"/>
    <cellStyle name="Currency 4 2 4 7 3" xfId="27914" xr:uid="{185B45E6-108A-494A-B55D-832ED6725D9C}"/>
    <cellStyle name="Currency 4 2 4 7 4" xfId="18509" xr:uid="{614FF3C3-F046-45F8-8E5D-4D8BEFA9473C}"/>
    <cellStyle name="Currency 4 2 4 8" xfId="11939" xr:uid="{4F2841EC-A96C-4730-B5BD-8808577C99DB}"/>
    <cellStyle name="Currency 4 2 4 8 2" xfId="21303" xr:uid="{E1A609B2-6CB3-407F-A0DA-FF2DB5DD963F}"/>
    <cellStyle name="Currency 4 2 4 9" xfId="26527" xr:uid="{C0CC0AA9-21C1-48E9-9DFD-E82D9CD5E58C}"/>
    <cellStyle name="Currency 4 2 5" xfId="1846" xr:uid="{00000000-0005-0000-0000-00005E070000}"/>
    <cellStyle name="Currency 4 2 5 10" xfId="15145" xr:uid="{B752DD93-DABF-4EF6-A9D1-65FFF50C5365}"/>
    <cellStyle name="Currency 4 2 5 2" xfId="1847" xr:uid="{00000000-0005-0000-0000-00005F070000}"/>
    <cellStyle name="Currency 4 2 5 2 2" xfId="5586" xr:uid="{501A822A-67DC-478E-8691-A80531E6E95A}"/>
    <cellStyle name="Currency 4 2 5 2 2 2" xfId="7484" xr:uid="{E7ECFABD-E41A-4FCF-8E19-D5B64FF76EA5}"/>
    <cellStyle name="Currency 4 2 5 2 3" xfId="24698" xr:uid="{126AD421-E068-44DB-88DA-3FCC2D860AB7}"/>
    <cellStyle name="Currency 4 2 5 3" xfId="1848" xr:uid="{00000000-0005-0000-0000-000060070000}"/>
    <cellStyle name="Currency 4 2 5 4" xfId="1849" xr:uid="{00000000-0005-0000-0000-000061070000}"/>
    <cellStyle name="Currency 4 2 5 5" xfId="5012" xr:uid="{F1309DDB-18EC-40F7-AFC8-DB645CD23AF0}"/>
    <cellStyle name="Currency 4 2 5 5 2" xfId="7483" xr:uid="{7BCF182F-5FA5-4EDD-97B6-D8BB8E02B6C8}"/>
    <cellStyle name="Currency 4 2 5 5 2 2" xfId="20979" xr:uid="{7F893902-A38A-4C33-96F1-33FD47591D59}"/>
    <cellStyle name="Currency 4 2 5 5 2 3" xfId="11815" xr:uid="{21340D73-886B-46EC-9BEE-130F0F7C5C52}"/>
    <cellStyle name="Currency 4 2 5 5 3" xfId="13871" xr:uid="{B634AD86-0D69-4D56-871B-7121EC1ECB23}"/>
    <cellStyle name="Currency 4 2 5 5 3 2" xfId="23808" xr:uid="{8B772C7F-6BC6-431B-9B94-F2238F3B2CFA}"/>
    <cellStyle name="Currency 4 2 5 5 4" xfId="18186" xr:uid="{AD366FAC-43D3-4955-8B0E-EEEF97165D6F}"/>
    <cellStyle name="Currency 4 2 5 6" xfId="4067" xr:uid="{462D5189-D2B8-4E2B-8AD9-4D8CE710C9E0}"/>
    <cellStyle name="Currency 4 2 5 6 2" xfId="15757" xr:uid="{78892474-A08B-4F3E-8211-4D49271245C5}"/>
    <cellStyle name="Currency 4 2 5 7" xfId="9300" xr:uid="{D00CE395-721B-4665-90F4-19769704F8D0}"/>
    <cellStyle name="Currency 4 2 5 7 2" xfId="18510" xr:uid="{10921AD1-4AFD-4C67-8735-5103CA9FD825}"/>
    <cellStyle name="Currency 4 2 5 8" xfId="11940" xr:uid="{B4FE83A6-B259-42F0-8ED5-720874FB88ED}"/>
    <cellStyle name="Currency 4 2 5 8 2" xfId="21304" xr:uid="{04C58A04-7AD8-48DC-902B-093D1A32EDC2}"/>
    <cellStyle name="Currency 4 2 5 9" xfId="25110" xr:uid="{F23FA6BA-DEF4-4EBF-8767-35EC1935C37E}"/>
    <cellStyle name="Currency 4 2 6" xfId="1850" xr:uid="{00000000-0005-0000-0000-000062070000}"/>
    <cellStyle name="Currency 4 2 6 2" xfId="1851" xr:uid="{00000000-0005-0000-0000-000063070000}"/>
    <cellStyle name="Currency 4 2 6 2 2" xfId="4250" xr:uid="{24FEA921-1B41-4AAD-A128-03E6AA879128}"/>
    <cellStyle name="Currency 4 2 6 2 2 2" xfId="7486" xr:uid="{CE1A0DFD-5FA3-48F8-8712-A9D4A058264D}"/>
    <cellStyle name="Currency 4 2 6 2 2 2 2" xfId="27342" xr:uid="{EBF549BE-B0FA-41F2-B235-0E8883BBD041}"/>
    <cellStyle name="Currency 4 2 6 2 2 3" xfId="27443" xr:uid="{17002BE7-EFC2-4009-A4E2-DBC206848977}"/>
    <cellStyle name="Currency 4 2 6 2 2 4" xfId="19780" xr:uid="{A368D4EC-90DA-42EE-915E-D18D29A63AEF}"/>
    <cellStyle name="Currency 4 2 6 2 3" xfId="12874" xr:uid="{62FADF2D-8DB8-4C62-AB96-0A46A2422760}"/>
    <cellStyle name="Currency 4 2 6 2 3 2" xfId="22609" xr:uid="{E67E5585-2AF1-4DFE-B570-4C846A7727A4}"/>
    <cellStyle name="Currency 4 2 6 2 4" xfId="26096" xr:uid="{29091164-136C-4800-9A70-80082C431BD6}"/>
    <cellStyle name="Currency 4 2 6 2 5" xfId="17025" xr:uid="{CAA9D9EB-A8D7-480D-BEE5-31CE8D6D88C2}"/>
    <cellStyle name="Currency 4 2 6 3" xfId="1852" xr:uid="{00000000-0005-0000-0000-000064070000}"/>
    <cellStyle name="Currency 4 2 6 4" xfId="7485" xr:uid="{D38A13E1-18AF-41D5-9D04-D693EFF77EF3}"/>
    <cellStyle name="Currency 4 2 6 5" xfId="6828" xr:uid="{DD85D180-CCD6-4574-9F17-D2F25BE1545B}"/>
    <cellStyle name="Currency 4 2 6 6" xfId="9624" xr:uid="{F96B737E-5382-443F-AEA7-779B519EB993}"/>
    <cellStyle name="Currency 4 2 7" xfId="1853" xr:uid="{00000000-0005-0000-0000-000065070000}"/>
    <cellStyle name="Currency 4 2 7 2" xfId="1854" xr:uid="{00000000-0005-0000-0000-000066070000}"/>
    <cellStyle name="Currency 4 2 7 2 2" xfId="4157" xr:uid="{198B7CCF-2AC7-4FBE-B184-BD141739E657}"/>
    <cellStyle name="Currency 4 2 7 2 2 2" xfId="19400" xr:uid="{9897874C-3C80-4C20-944C-BB8996A71D9C}"/>
    <cellStyle name="Currency 4 2 7 2 3" xfId="12512" xr:uid="{8DBECFCD-B677-4D72-8105-0914AB5F072D}"/>
    <cellStyle name="Currency 4 2 7 2 3 2" xfId="22229" xr:uid="{5CC9F36B-ABFA-4E51-8CD4-102622245459}"/>
    <cellStyle name="Currency 4 2 7 2 4" xfId="28675" xr:uid="{955C7418-7C76-4047-80C7-A65309AB01A2}"/>
    <cellStyle name="Currency 4 2 7 2 5" xfId="28624" xr:uid="{7042B517-7B71-4CDB-AF94-ABFB7BDD7C30}"/>
    <cellStyle name="Currency 4 2 7 2 6" xfId="16663" xr:uid="{4E6B66B4-DEAB-45CC-9E10-2D8369F40EA9}"/>
    <cellStyle name="Currency 4 2 7 3" xfId="1855" xr:uid="{00000000-0005-0000-0000-000067070000}"/>
    <cellStyle name="Currency 4 2 7 4" xfId="7487" xr:uid="{2246E53F-ACD6-4713-96BF-2B17741DFE93}"/>
    <cellStyle name="Currency 4 2 7 5" xfId="25150" xr:uid="{7DD05FD5-5F99-4584-8D20-1A986FA80FB6}"/>
    <cellStyle name="Currency 4 2 7 6" xfId="14447" xr:uid="{C72681CC-73EF-427C-98E0-0F58B16241B2}"/>
    <cellStyle name="Currency 4 2 8" xfId="1856" xr:uid="{00000000-0005-0000-0000-000068070000}"/>
    <cellStyle name="Currency 4 2 8 2" xfId="1857" xr:uid="{00000000-0005-0000-0000-000069070000}"/>
    <cellStyle name="Currency 4 2 8 2 2" xfId="4095" xr:uid="{61034213-4D00-4F88-9EED-79D8832ED93C}"/>
    <cellStyle name="Currency 4 2 8 2 2 2" xfId="19120" xr:uid="{9132C5D1-5339-447B-BCB6-E88324034AA6}"/>
    <cellStyle name="Currency 4 2 8 2 3" xfId="12336" xr:uid="{32B1B7DA-44DF-404A-AC41-784EE4C09532}"/>
    <cellStyle name="Currency 4 2 8 2 3 2" xfId="21925" xr:uid="{AEABC195-B7CA-4761-B2DD-9CB1F08AE34A}"/>
    <cellStyle name="Currency 4 2 8 2 4" xfId="27603" xr:uid="{43E16391-DC4B-4632-8F9A-30D4F92F07DA}"/>
    <cellStyle name="Currency 4 2 8 2 5" xfId="28589" xr:uid="{FA77CDF8-460B-4FB8-8FDB-4154385EC8E9}"/>
    <cellStyle name="Currency 4 2 8 2 6" xfId="16369" xr:uid="{9A51A50E-4B56-43AF-BC70-303B34FA2698}"/>
    <cellStyle name="Currency 4 2 8 3" xfId="1858" xr:uid="{00000000-0005-0000-0000-00006A070000}"/>
    <cellStyle name="Currency 4 2 8 4" xfId="7488" xr:uid="{B661C248-49B1-4C36-819B-2F10FC1F3FD7}"/>
    <cellStyle name="Currency 4 2 9" xfId="1792" xr:uid="{00000000-0005-0000-0000-000028070000}"/>
    <cellStyle name="Currency 4 2 9 2" xfId="4472" xr:uid="{5C37F747-99B9-4C7E-88C7-C1D3A9295ADA}"/>
    <cellStyle name="Currency 4 2 9 2 2" xfId="20495" xr:uid="{82766E87-DD07-4003-B1BA-C9C8BDD80BD7}"/>
    <cellStyle name="Currency 4 2 9 3" xfId="13471" xr:uid="{BB0D6B99-AE5B-4CE7-BB9F-4D0312902B4A}"/>
    <cellStyle name="Currency 4 2 9 3 2" xfId="23324" xr:uid="{62E7B132-5675-45FA-B9ED-13E82F504A02}"/>
    <cellStyle name="Currency 4 2 9 4" xfId="28068" xr:uid="{512645CE-CA59-4392-9044-BEABA8EA1543}"/>
    <cellStyle name="Currency 4 2 9 5" xfId="28039" xr:uid="{0095A61B-E811-4548-BA0A-90649B99EBC7}"/>
    <cellStyle name="Currency 4 2 9 6" xfId="17702" xr:uid="{F471347C-95B1-46B0-A73E-08FF5F13C27E}"/>
    <cellStyle name="Currency 4 20" xfId="13966" xr:uid="{BBD2EEEE-8315-4C2C-B92B-DA06784450F6}"/>
    <cellStyle name="Currency 4 3" xfId="392" xr:uid="{00000000-0005-0000-0000-000087010000}"/>
    <cellStyle name="Currency 4 3 10" xfId="7017" xr:uid="{F1C68223-D956-4D54-9821-F2290B330065}"/>
    <cellStyle name="Currency 4 3 10 2" xfId="9815" xr:uid="{0C96698C-2D62-4CD8-ADD8-DB842B97C46C}"/>
    <cellStyle name="Currency 4 3 11" xfId="6042" xr:uid="{22EE4396-770A-4AB0-A5E1-66B0261ACC81}"/>
    <cellStyle name="Currency 4 3 11 2" xfId="18511" xr:uid="{AC6700F5-22A2-4C01-BB25-9D96713392F3}"/>
    <cellStyle name="Currency 4 3 12" xfId="8819" xr:uid="{A1359474-2002-4747-997D-C5FF355B8D1F}"/>
    <cellStyle name="Currency 4 3 12 2" xfId="21305" xr:uid="{7184A08D-910A-4DD0-A154-9151DB1A790F}"/>
    <cellStyle name="Currency 4 3 13" xfId="25038" xr:uid="{56901903-79BC-40AB-AA9E-86CF270BCFE2}"/>
    <cellStyle name="Currency 4 3 14" xfId="14026" xr:uid="{D9CB2C26-04A1-4577-9F1F-5FE23B57EA11}"/>
    <cellStyle name="Currency 4 3 2" xfId="393" xr:uid="{00000000-0005-0000-0000-000088010000}"/>
    <cellStyle name="Currency 4 3 2 10" xfId="8820" xr:uid="{015E0F64-B0F3-4D6C-A6CC-4E3149341EFD}"/>
    <cellStyle name="Currency 4 3 2 10 2" xfId="21306" xr:uid="{AC27C285-3E61-4A06-9D78-4736A4BCD455}"/>
    <cellStyle name="Currency 4 3 2 11" xfId="26274" xr:uid="{859B7ACD-6666-4A6B-A84F-EB174BF920D7}"/>
    <cellStyle name="Currency 4 3 2 12" xfId="14096" xr:uid="{46CB64C3-59D8-43DD-A483-F93EE391F48F}"/>
    <cellStyle name="Currency 4 3 2 2" xfId="1861" xr:uid="{00000000-0005-0000-0000-00006D070000}"/>
    <cellStyle name="Currency 4 3 2 2 10" xfId="14672" xr:uid="{1800C591-7A50-4926-8157-31AE9BF6507C}"/>
    <cellStyle name="Currency 4 3 2 2 2" xfId="1862" xr:uid="{00000000-0005-0000-0000-00006E070000}"/>
    <cellStyle name="Currency 4 3 2 2 2 2" xfId="1863" xr:uid="{00000000-0005-0000-0000-00006F070000}"/>
    <cellStyle name="Currency 4 3 2 2 2 2 2" xfId="4344" xr:uid="{2726EF8E-75ED-4799-80EC-309CCCE94381}"/>
    <cellStyle name="Currency 4 3 2 2 2 2 2 2" xfId="29448" xr:uid="{0EE3F399-7AB0-4C32-9152-51AAC00929FE}"/>
    <cellStyle name="Currency 4 3 2 2 2 2 2 3" xfId="27504" xr:uid="{5CF28B08-63D2-455C-8F16-3EC396956FE3}"/>
    <cellStyle name="Currency 4 3 2 2 2 2 2 4" xfId="19956" xr:uid="{788B4E89-F5EA-4776-A557-7F92E323C2C8}"/>
    <cellStyle name="Currency 4 3 2 2 2 2 3" xfId="12972" xr:uid="{870D68A6-9447-421C-A62C-48F66F7C16BC}"/>
    <cellStyle name="Currency 4 3 2 2 2 2 3 2" xfId="22785" xr:uid="{C1A48AA5-9B80-45DA-8098-F909BB9DCEC6}"/>
    <cellStyle name="Currency 4 3 2 2 2 2 4" xfId="26429" xr:uid="{5BABC72D-802A-4BB9-92C6-763A67C36E61}"/>
    <cellStyle name="Currency 4 3 2 2 2 2 5" xfId="17173" xr:uid="{1A66F7BC-F112-497E-A966-303D08472AC7}"/>
    <cellStyle name="Currency 4 3 2 2 2 3" xfId="1864" xr:uid="{00000000-0005-0000-0000-000070070000}"/>
    <cellStyle name="Currency 4 3 2 2 2 4" xfId="7490" xr:uid="{29888D24-1957-46DA-8F3B-370E9DDA11B8}"/>
    <cellStyle name="Currency 4 3 2 2 2 5" xfId="26370" xr:uid="{7272F9FF-E078-45E3-A564-7EB686909C11}"/>
    <cellStyle name="Currency 4 3 2 2 2 6" xfId="15147" xr:uid="{6E41721F-0A33-4728-88D4-B989346A905E}"/>
    <cellStyle name="Currency 4 3 2 2 3" xfId="1865" xr:uid="{00000000-0005-0000-0000-000071070000}"/>
    <cellStyle name="Currency 4 3 2 2 3 2" xfId="5236" xr:uid="{BEAEC179-9C57-4A5A-A0CE-74CE6AC32B55}"/>
    <cellStyle name="Currency 4 3 2 2 3 2 2" xfId="11894" xr:uid="{D595A53D-339D-414A-B813-E115BB33678C}"/>
    <cellStyle name="Currency 4 3 2 2 3 2 2 2" xfId="21199" xr:uid="{A9E52ADE-91DA-45CF-9378-D2F74223AFAC}"/>
    <cellStyle name="Currency 4 3 2 2 3 2 3" xfId="13949" xr:uid="{F3299C59-B811-458B-ACFA-F3F4287C7A17}"/>
    <cellStyle name="Currency 4 3 2 2 3 2 3 2" xfId="24028" xr:uid="{ED0FB36B-94F8-4D0A-9734-CD4ED666C8A1}"/>
    <cellStyle name="Currency 4 3 2 2 3 2 4" xfId="27173" xr:uid="{4B7F2272-9120-4E41-AD17-362E3780BE10}"/>
    <cellStyle name="Currency 4 3 2 2 3 2 5" xfId="28133" xr:uid="{19E90072-7AB8-46BE-BDC5-A125CA7DA6C7}"/>
    <cellStyle name="Currency 4 3 2 2 3 2 6" xfId="18406" xr:uid="{7A66671C-A240-4BA3-83DB-3C9805826D88}"/>
    <cellStyle name="Currency 4 3 2 2 3 3" xfId="25029" xr:uid="{D34C4A4E-0720-453E-97FB-D4CED34A21A6}"/>
    <cellStyle name="Currency 4 3 2 2 4" xfId="1866" xr:uid="{00000000-0005-0000-0000-000072070000}"/>
    <cellStyle name="Currency 4 3 2 2 4 2" xfId="27836" xr:uid="{79A31F70-7D02-4262-BE7B-4439B4DFB4D5}"/>
    <cellStyle name="Currency 4 3 2 2 4 3" xfId="27300" xr:uid="{7D247C9B-6DA2-4D84-A210-9BB366AF7E87}"/>
    <cellStyle name="Currency 4 3 2 2 5" xfId="4861" xr:uid="{E6686A4B-B406-4A23-B133-EECD0ABC265F}"/>
    <cellStyle name="Currency 4 3 2 2 5 2" xfId="7489" xr:uid="{72BC1F73-3620-4939-8AD3-C28B8AD7BE34}"/>
    <cellStyle name="Currency 4 3 2 2 5 2 2" xfId="20828" xr:uid="{7A30C992-CAFE-4362-8638-889EC01F2ED2}"/>
    <cellStyle name="Currency 4 3 2 2 5 2 3" xfId="11774" xr:uid="{4A7AA27F-D422-4CA4-9208-D5B9A2367A02}"/>
    <cellStyle name="Currency 4 3 2 2 5 3" xfId="13720" xr:uid="{C83CF14D-A972-4C21-AEA2-C984B99B12A5}"/>
    <cellStyle name="Currency 4 3 2 2 5 3 2" xfId="23657" xr:uid="{0C3E1675-F56F-4D22-8496-0A7F2EC34F19}"/>
    <cellStyle name="Currency 4 3 2 2 5 4" xfId="28405" xr:uid="{CC017804-C313-4BCC-B959-CFD91C5DDC8F}"/>
    <cellStyle name="Currency 4 3 2 2 5 5" xfId="27004" xr:uid="{3ED95F71-412D-48D4-83B7-21A750F7F210}"/>
    <cellStyle name="Currency 4 3 2 2 5 6" xfId="18035" xr:uid="{6E596DD2-2845-4D07-8CF7-2AD24F0BF296}"/>
    <cellStyle name="Currency 4 3 2 2 6" xfId="4068" xr:uid="{6CB098AC-E8F4-451D-95FF-8E3BB19DAA38}"/>
    <cellStyle name="Currency 4 3 2 2 6 2" xfId="27239" xr:uid="{0CB5C3BB-308F-45A7-9A2F-9529B8C0A9DB}"/>
    <cellStyle name="Currency 4 3 2 2 6 3" xfId="27021" xr:uid="{16748E9C-2A54-4245-B391-0A901BB826EC}"/>
    <cellStyle name="Currency 4 3 2 2 6 4" xfId="15758" xr:uid="{139E4C4C-0D4E-4B87-BEA6-8F533E6AA3B7}"/>
    <cellStyle name="Currency 4 3 2 2 7" xfId="8746" xr:uid="{4E81F2A1-FE56-41AF-9159-FD41F9CD71D1}"/>
    <cellStyle name="Currency 4 3 2 2 7 2" xfId="18513" xr:uid="{036D3D17-2FB2-4FC0-83A0-F895ADC7D7AE}"/>
    <cellStyle name="Currency 4 3 2 2 8" xfId="11941" xr:uid="{576B3F61-6A68-4D80-8681-67ABE10A9209}"/>
    <cellStyle name="Currency 4 3 2 2 8 2" xfId="21307" xr:uid="{4E8C06F0-30AA-46E5-8C53-6EB943E5A2DA}"/>
    <cellStyle name="Currency 4 3 2 2 9" xfId="24268" xr:uid="{B3590ED1-DCED-4F83-8E48-7896339F867A}"/>
    <cellStyle name="Currency 4 3 2 3" xfId="1867" xr:uid="{00000000-0005-0000-0000-000073070000}"/>
    <cellStyle name="Currency 4 3 2 3 2" xfId="1868" xr:uid="{00000000-0005-0000-0000-000074070000}"/>
    <cellStyle name="Currency 4 3 2 3 2 2" xfId="4345" xr:uid="{6863644F-06A9-4E3E-A73D-AEC9468810F7}"/>
    <cellStyle name="Currency 4 3 2 3 2 2 2" xfId="7492" xr:uid="{818DD400-9831-41C4-B161-4A9AE67B4923}"/>
    <cellStyle name="Currency 4 3 2 3 2 2 2 2" xfId="29449" xr:uid="{872FB8D7-3E07-403F-8D45-BF2764FF170B}"/>
    <cellStyle name="Currency 4 3 2 3 2 2 3" xfId="28751" xr:uid="{BAA55081-CF83-4424-B4CA-018732FF9BF0}"/>
    <cellStyle name="Currency 4 3 2 3 2 2 4" xfId="19957" xr:uid="{B4BD5DE1-0AD0-4C39-87FC-E5F647ED5645}"/>
    <cellStyle name="Currency 4 3 2 3 2 3" xfId="12973" xr:uid="{4B53874E-06A1-415B-B579-64D7454DBCAB}"/>
    <cellStyle name="Currency 4 3 2 3 2 3 2" xfId="22786" xr:uid="{9C76390F-9971-4190-83F5-488E068133EF}"/>
    <cellStyle name="Currency 4 3 2 3 2 4" xfId="26720" xr:uid="{1612F97E-1F69-4103-9C8F-92A882309192}"/>
    <cellStyle name="Currency 4 3 2 3 2 5" xfId="17174" xr:uid="{00441F88-9CF9-4821-8EC2-2B0F15D1DB38}"/>
    <cellStyle name="Currency 4 3 2 3 3" xfId="1869" xr:uid="{00000000-0005-0000-0000-000075070000}"/>
    <cellStyle name="Currency 4 3 2 3 4" xfId="5013" xr:uid="{6C333583-6540-47B7-8D14-AB43FE573CCD}"/>
    <cellStyle name="Currency 4 3 2 3 4 2" xfId="7491" xr:uid="{CBC7F6CA-2563-4DF0-99DB-8EDFE85DBEC4}"/>
    <cellStyle name="Currency 4 3 2 3 4 2 2" xfId="20980" xr:uid="{447BCE77-64C9-4FF8-B178-42D0DB4EEEAB}"/>
    <cellStyle name="Currency 4 3 2 3 4 2 3" xfId="11816" xr:uid="{749C386A-6263-436C-881C-6EBEF5DA60F0}"/>
    <cellStyle name="Currency 4 3 2 3 4 3" xfId="13872" xr:uid="{B0BAA007-3EDD-4B00-9F45-EDB1AC73FF6D}"/>
    <cellStyle name="Currency 4 3 2 3 4 3 2" xfId="23809" xr:uid="{4C6A4465-54D2-4B60-A986-B8DB6DEE27F7}"/>
    <cellStyle name="Currency 4 3 2 3 4 4" xfId="18187" xr:uid="{237DDC70-67A4-4C60-BADE-E75328340E4A}"/>
    <cellStyle name="Currency 4 3 2 3 5" xfId="6513" xr:uid="{40FD9888-CFD8-4404-A7AE-A9119BC11A5D}"/>
    <cellStyle name="Currency 4 3 2 3 5 2" xfId="11501" xr:uid="{BDB55AB6-C59E-4BCD-95E9-BC017D55EF98}"/>
    <cellStyle name="Currency 4 3 2 3 6" xfId="9305" xr:uid="{7B4A4F20-31EA-4428-A16C-B8D04015874C}"/>
    <cellStyle name="Currency 4 3 2 3 7" xfId="15148" xr:uid="{6E86BB41-A20B-463D-972A-D543C73EFD4D}"/>
    <cellStyle name="Currency 4 3 2 4" xfId="1870" xr:uid="{00000000-0005-0000-0000-000076070000}"/>
    <cellStyle name="Currency 4 3 2 4 2" xfId="1871" xr:uid="{00000000-0005-0000-0000-000077070000}"/>
    <cellStyle name="Currency 4 3 2 4 2 2" xfId="4343" xr:uid="{2D4770DE-A46D-4110-A867-E3600C76AE06}"/>
    <cellStyle name="Currency 4 3 2 4 2 2 2" xfId="29447" xr:uid="{8D4998BA-F843-4C50-83F9-92BF6DBEFBD6}"/>
    <cellStyle name="Currency 4 3 2 4 2 2 3" xfId="27327" xr:uid="{A430EADB-1D0F-4572-9521-14E92D82DDFE}"/>
    <cellStyle name="Currency 4 3 2 4 2 2 4" xfId="19955" xr:uid="{D8B96348-5EC1-4689-9DED-F2496F5E1085}"/>
    <cellStyle name="Currency 4 3 2 4 2 3" xfId="12971" xr:uid="{A59425A3-4A8A-4C63-B49F-ED640412B718}"/>
    <cellStyle name="Currency 4 3 2 4 2 3 2" xfId="22784" xr:uid="{660570D6-0A87-4C32-A3E2-6E321D52E44E}"/>
    <cellStyle name="Currency 4 3 2 4 2 4" xfId="26784" xr:uid="{57933193-4CE4-4A17-A8B7-FAFA4F717FEC}"/>
    <cellStyle name="Currency 4 3 2 4 2 5" xfId="17172" xr:uid="{FB288192-EBB5-4FC9-90A6-59FE711475C3}"/>
    <cellStyle name="Currency 4 3 2 4 3" xfId="1872" xr:uid="{00000000-0005-0000-0000-000078070000}"/>
    <cellStyle name="Currency 4 3 2 4 4" xfId="7493" xr:uid="{9BC5614D-6958-477B-8451-1FF516A68CF7}"/>
    <cellStyle name="Currency 4 3 2 4 5" xfId="25637" xr:uid="{6B0F6F27-4CA7-40A4-8B65-85E4347F64F6}"/>
    <cellStyle name="Currency 4 3 2 4 6" xfId="15146" xr:uid="{8E3E361F-7906-4135-A212-5FCE1EFD66FF}"/>
    <cellStyle name="Currency 4 3 2 5" xfId="1873" xr:uid="{00000000-0005-0000-0000-000079070000}"/>
    <cellStyle name="Currency 4 3 2 5 2" xfId="1874" xr:uid="{00000000-0005-0000-0000-00007A070000}"/>
    <cellStyle name="Currency 4 3 2 5 2 2" xfId="4164" xr:uid="{5552C41F-233C-47A5-BC37-71BDAF26A8C9}"/>
    <cellStyle name="Currency 4 3 2 5 2 2 2" xfId="19437" xr:uid="{BEAB9545-9A47-4E54-9E6F-B9E21C5102AE}"/>
    <cellStyle name="Currency 4 3 2 5 2 3" xfId="12549" xr:uid="{BC9D6DD3-DADA-4852-9F49-CC17282EF8EF}"/>
    <cellStyle name="Currency 4 3 2 5 2 3 2" xfId="22266" xr:uid="{462A6503-E1D4-43D9-82C1-C4821B8968CC}"/>
    <cellStyle name="Currency 4 3 2 5 2 4" xfId="27039" xr:uid="{2BC1D311-CBFB-4E72-8301-F8281741B6A0}"/>
    <cellStyle name="Currency 4 3 2 5 2 5" xfId="27429" xr:uid="{C73A8777-45F5-4320-82B5-2A9D69C9E079}"/>
    <cellStyle name="Currency 4 3 2 5 2 6" xfId="16700" xr:uid="{2B00B933-E0EB-4B57-934D-1BC9D0724B77}"/>
    <cellStyle name="Currency 4 3 2 5 3" xfId="1875" xr:uid="{00000000-0005-0000-0000-00007B070000}"/>
    <cellStyle name="Currency 4 3 2 5 4" xfId="7494" xr:uid="{EE36F343-FCDD-4763-A4B8-79835F24EBDC}"/>
    <cellStyle name="Currency 4 3 2 5 5" xfId="26607" xr:uid="{041C1608-A7B7-416F-9565-66458FD277C1}"/>
    <cellStyle name="Currency 4 3 2 5 6" xfId="14484" xr:uid="{9CC80916-CED1-47DA-BD45-B6AB9D1AF063}"/>
    <cellStyle name="Currency 4 3 2 6" xfId="1876" xr:uid="{00000000-0005-0000-0000-00007C070000}"/>
    <cellStyle name="Currency 4 3 2 6 2" xfId="4134" xr:uid="{B5ABCC4A-0528-4864-A573-26AA0D7D831A}"/>
    <cellStyle name="Currency 4 3 2 6 2 2" xfId="19227" xr:uid="{59858E81-FF80-4583-91F1-A8016744BC5E}"/>
    <cellStyle name="Currency 4 3 2 6 3" xfId="12391" xr:uid="{8F785445-8653-4915-82E1-480539B194A3}"/>
    <cellStyle name="Currency 4 3 2 6 3 2" xfId="22032" xr:uid="{74AFA0C6-020B-4EFA-B6E9-39ECDA03770E}"/>
    <cellStyle name="Currency 4 3 2 6 4" xfId="25444" xr:uid="{68920BBB-2E77-4746-9931-AD0A3572011A}"/>
    <cellStyle name="Currency 4 3 2 6 5" xfId="29095" xr:uid="{12777946-8545-4F50-BC56-BC194BE0C8AA}"/>
    <cellStyle name="Currency 4 3 2 6 6" xfId="16476" xr:uid="{650562A4-AD4B-4EB1-8B4C-53354CDC10FD}"/>
    <cellStyle name="Currency 4 3 2 7" xfId="1860" xr:uid="{00000000-0005-0000-0000-00006C070000}"/>
    <cellStyle name="Currency 4 3 2 7 2" xfId="4421" xr:uid="{D8BC9155-5A39-4B51-BA42-8218E8699562}"/>
    <cellStyle name="Currency 4 3 2 7 2 2" xfId="20444" xr:uid="{5EB7300B-A7F9-4DE1-B603-5EB9FF3C0C99}"/>
    <cellStyle name="Currency 4 3 2 7 3" xfId="13422" xr:uid="{6C512D8B-EB2F-4FA5-83B9-652AE663E649}"/>
    <cellStyle name="Currency 4 3 2 7 3 2" xfId="23273" xr:uid="{AA715518-3C25-4EC8-9922-68CFFC3B273E}"/>
    <cellStyle name="Currency 4 3 2 7 4" xfId="28234" xr:uid="{97B5D6B2-4AB2-4C4C-89A5-D191FDF8E3F2}"/>
    <cellStyle name="Currency 4 3 2 7 5" xfId="28972" xr:uid="{889C91B9-FBBB-4AE2-86B0-E0E393797718}"/>
    <cellStyle name="Currency 4 3 2 7 6" xfId="17651" xr:uid="{A9168405-E54B-46C7-B7B0-9C7804C22FC3}"/>
    <cellStyle name="Currency 4 3 2 8" xfId="7018" xr:uid="{A2811FDF-CD8A-4EB1-A536-3455C66FDA70}"/>
    <cellStyle name="Currency 4 3 2 8 2" xfId="9816" xr:uid="{699FAF1E-AD3A-4CB1-8E58-40746AD80729}"/>
    <cellStyle name="Currency 4 3 2 9" xfId="6043" xr:uid="{6C831196-2F2C-4C14-B940-87DD07E03771}"/>
    <cellStyle name="Currency 4 3 2 9 2" xfId="18512" xr:uid="{07A86B41-F9F6-4F38-9D45-C891117C8004}"/>
    <cellStyle name="Currency 4 3 3" xfId="1877" xr:uid="{00000000-0005-0000-0000-00007D070000}"/>
    <cellStyle name="Currency 4 3 3 10" xfId="25480" xr:uid="{1A394D5E-DD9A-436C-B7AD-B4E5188BA139}"/>
    <cellStyle name="Currency 4 3 3 11" xfId="14254" xr:uid="{1888EC62-DF64-4919-9E8B-61EDDE26336E}"/>
    <cellStyle name="Currency 4 3 3 2" xfId="1878" xr:uid="{00000000-0005-0000-0000-00007E070000}"/>
    <cellStyle name="Currency 4 3 3 2 2" xfId="1879" xr:uid="{00000000-0005-0000-0000-00007F070000}"/>
    <cellStyle name="Currency 4 3 3 2 2 2" xfId="4347" xr:uid="{8FFE83C4-3789-4FB6-A770-DF3A5AD3C444}"/>
    <cellStyle name="Currency 4 3 3 2 2 2 2" xfId="7497" xr:uid="{E0A76500-1D18-4BCF-B25B-875B9C6EF8AA}"/>
    <cellStyle name="Currency 4 3 3 2 2 2 2 2" xfId="27320" xr:uid="{7F71DB7E-0224-4DD6-B414-1CB33C226AA5}"/>
    <cellStyle name="Currency 4 3 3 2 2 2 2 3" xfId="24508" xr:uid="{43A3B115-5AD4-45D3-B623-812DD892AB63}"/>
    <cellStyle name="Currency 4 3 3 2 2 2 3" xfId="27819" xr:uid="{8DDBF366-84B4-4008-A1F6-980E4BCE00F4}"/>
    <cellStyle name="Currency 4 3 3 2 2 2 4" xfId="17176" xr:uid="{66C7A816-0877-44EC-B096-20A297755C1B}"/>
    <cellStyle name="Currency 4 3 3 2 2 3" xfId="11627" xr:uid="{5FE8342D-7AA2-4F6A-96A9-41E2CE7FF8EB}"/>
    <cellStyle name="Currency 4 3 3 2 2 3 2" xfId="29451" xr:uid="{2F122FD1-1C38-4AC4-869D-FB0376A75897}"/>
    <cellStyle name="Currency 4 3 3 2 2 3 3" xfId="28764" xr:uid="{B01C05AB-F5B4-40A5-B1AB-04F2A8ACA7F3}"/>
    <cellStyle name="Currency 4 3 3 2 2 3 4" xfId="19959" xr:uid="{230D852D-3D5E-479A-AF03-05D9335999FA}"/>
    <cellStyle name="Currency 4 3 3 2 2 4" xfId="12975" xr:uid="{23E5E324-BF9F-40A6-84E1-CACD38EAD693}"/>
    <cellStyle name="Currency 4 3 3 2 2 4 2" xfId="22788" xr:uid="{10C5A4FB-5B24-4124-95AB-6A0A565B7373}"/>
    <cellStyle name="Currency 4 3 3 2 2 5" xfId="26234" xr:uid="{FC387C4E-170E-4A06-964A-E9322BAB074A}"/>
    <cellStyle name="Currency 4 3 3 2 2 6" xfId="15150" xr:uid="{972A5C55-3AA3-4789-8A25-AF912C3C45D8}"/>
    <cellStyle name="Currency 4 3 3 2 3" xfId="1880" xr:uid="{00000000-0005-0000-0000-000080070000}"/>
    <cellStyle name="Currency 4 3 3 2 3 2" xfId="4227" xr:uid="{86C7522E-B40B-417C-BCBF-3DC7B583F723}"/>
    <cellStyle name="Currency 4 3 3 2 3 2 2" xfId="28757" xr:uid="{89739173-7BCA-4F0D-AB29-C569B2D71C2F}"/>
    <cellStyle name="Currency 4 3 3 2 3 2 3" xfId="27288" xr:uid="{FF9226AB-D944-4940-8D8E-D2BC929AC07A}"/>
    <cellStyle name="Currency 4 3 3 2 3 2 4" xfId="19600" xr:uid="{51A9F555-99E8-426F-A606-11ADD87C8241}"/>
    <cellStyle name="Currency 4 3 3 2 3 3" xfId="12710" xr:uid="{D4208174-6CD7-4AE2-A1D3-B891E1032B47}"/>
    <cellStyle name="Currency 4 3 3 2 3 3 2" xfId="22429" xr:uid="{159C948D-3F6F-47C4-9A61-B0948FE705E8}"/>
    <cellStyle name="Currency 4 3 3 2 3 4" xfId="24275" xr:uid="{884DD9AE-49B1-42D0-B2B2-26D082893F79}"/>
    <cellStyle name="Currency 4 3 3 2 3 5" xfId="16861" xr:uid="{385B00B0-AABC-4294-A087-C4B022A32E7E}"/>
    <cellStyle name="Currency 4 3 3 2 4" xfId="1881" xr:uid="{00000000-0005-0000-0000-000081070000}"/>
    <cellStyle name="Currency 4 3 3 2 5" xfId="4862" xr:uid="{C529C946-4145-49F9-9869-263CAD00ABD8}"/>
    <cellStyle name="Currency 4 3 3 2 5 2" xfId="7496" xr:uid="{A5F8DDA8-190C-440A-9C15-96EFD1B8BFED}"/>
    <cellStyle name="Currency 4 3 3 2 5 2 2" xfId="20829" xr:uid="{B1F0EEC5-8DDA-4670-BF72-44E8573D4AB5}"/>
    <cellStyle name="Currency 4 3 3 2 5 2 3" xfId="11775" xr:uid="{36F74AF7-9346-4511-9D82-E23A5C93872A}"/>
    <cellStyle name="Currency 4 3 3 2 5 3" xfId="13721" xr:uid="{6E8DF1E7-9DBB-4C55-BC0E-DD239285B446}"/>
    <cellStyle name="Currency 4 3 3 2 5 3 2" xfId="23658" xr:uid="{F92831B9-205F-4812-8E72-2CCC8BF51DEB}"/>
    <cellStyle name="Currency 4 3 3 2 5 4" xfId="27912" xr:uid="{3501F83C-43E4-43BB-A502-5ADE89E24828}"/>
    <cellStyle name="Currency 4 3 3 2 5 5" xfId="27063" xr:uid="{733D0E9D-3FA5-4941-8C8D-5A80098E0A39}"/>
    <cellStyle name="Currency 4 3 3 2 5 6" xfId="18036" xr:uid="{C0692E81-63EE-45C6-B374-53161FD9AABC}"/>
    <cellStyle name="Currency 4 3 3 2 6" xfId="5978" xr:uid="{FA52B697-8B82-4EF4-BF89-FC549CC87FDA}"/>
    <cellStyle name="Currency 4 3 3 2 6 2" xfId="11503" xr:uid="{E764BD44-65F8-43CE-B928-7013845E504C}"/>
    <cellStyle name="Currency 4 3 3 2 7" xfId="8747" xr:uid="{CC533562-F423-4081-A550-146927EA60AC}"/>
    <cellStyle name="Currency 4 3 3 2 8" xfId="14673" xr:uid="{4646DD51-20B1-4F7E-9C5F-966882926C6C}"/>
    <cellStyle name="Currency 4 3 3 3" xfId="1882" xr:uid="{00000000-0005-0000-0000-000082070000}"/>
    <cellStyle name="Currency 4 3 3 3 2" xfId="1883" xr:uid="{00000000-0005-0000-0000-000083070000}"/>
    <cellStyle name="Currency 4 3 3 3 2 2" xfId="4348" xr:uid="{E8AA06D0-6C11-4607-9C43-1E4CFACCDBD1}"/>
    <cellStyle name="Currency 4 3 3 3 2 2 2" xfId="29452" xr:uid="{5B3A6C28-F037-4097-B818-33E5BC020CC6}"/>
    <cellStyle name="Currency 4 3 3 3 2 2 3" xfId="28076" xr:uid="{A6DFF6B4-B458-4824-88CA-57A400792527}"/>
    <cellStyle name="Currency 4 3 3 3 2 2 4" xfId="19960" xr:uid="{3E7C3E3C-95B2-4B4B-95B8-CB7025BEFCCF}"/>
    <cellStyle name="Currency 4 3 3 3 2 3" xfId="12976" xr:uid="{E7B8D1F7-F57C-4E79-BE18-079A0D29455C}"/>
    <cellStyle name="Currency 4 3 3 3 2 3 2" xfId="22789" xr:uid="{9983CF53-7579-400D-8788-1AB49CC6E026}"/>
    <cellStyle name="Currency 4 3 3 3 2 4" xfId="26297" xr:uid="{658B1604-DA2F-4D1A-A9E5-81BC55A8785A}"/>
    <cellStyle name="Currency 4 3 3 3 2 5" xfId="17177" xr:uid="{60290B11-FE0E-43E2-8CFC-C7264DFFDEB7}"/>
    <cellStyle name="Currency 4 3 3 3 3" xfId="1884" xr:uid="{00000000-0005-0000-0000-000084070000}"/>
    <cellStyle name="Currency 4 3 3 3 4" xfId="5014" xr:uid="{9DB1E065-7593-42F6-917B-C82EB2C67E17}"/>
    <cellStyle name="Currency 4 3 3 3 4 2" xfId="7498" xr:uid="{821AC1F7-902C-4905-892A-D304081CB103}"/>
    <cellStyle name="Currency 4 3 3 3 4 2 2" xfId="20981" xr:uid="{C322DCAA-F92F-4BD7-9422-CE0DFFACF14C}"/>
    <cellStyle name="Currency 4 3 3 3 4 2 3" xfId="11817" xr:uid="{6C62CEF0-C621-4170-83A8-20BAA7FA7F6E}"/>
    <cellStyle name="Currency 4 3 3 3 4 3" xfId="13873" xr:uid="{BE6D258F-305C-44FA-A698-5CE6DB8B36CD}"/>
    <cellStyle name="Currency 4 3 3 3 4 3 2" xfId="23810" xr:uid="{0D5DECBC-D3D9-4C76-8884-DEC712077AC2}"/>
    <cellStyle name="Currency 4 3 3 3 4 4" xfId="18188" xr:uid="{9393F6C5-AF73-4E0D-BE35-5E8542E7CCDE}"/>
    <cellStyle name="Currency 4 3 3 3 5" xfId="11504" xr:uid="{3B86AF96-7BF1-4497-80C0-96CA48D00FDA}"/>
    <cellStyle name="Currency 4 3 3 3 6" xfId="24475" xr:uid="{A48480CB-32CA-4620-BBD3-F5FB8DBE56F1}"/>
    <cellStyle name="Currency 4 3 3 3 7" xfId="15151" xr:uid="{FA1994BA-2F27-46E2-AA78-8A53028BA3FB}"/>
    <cellStyle name="Currency 4 3 3 4" xfId="1885" xr:uid="{00000000-0005-0000-0000-000085070000}"/>
    <cellStyle name="Currency 4 3 3 4 2" xfId="1886" xr:uid="{00000000-0005-0000-0000-000086070000}"/>
    <cellStyle name="Currency 4 3 3 4 2 2" xfId="4346" xr:uid="{617A43BF-E9C7-4F9F-899D-E7D478577E46}"/>
    <cellStyle name="Currency 4 3 3 4 2 2 2" xfId="29450" xr:uid="{D5010F68-65B1-4193-8670-A2850F27E079}"/>
    <cellStyle name="Currency 4 3 3 4 2 2 3" xfId="28465" xr:uid="{E963B9B0-30C6-4CD2-BE29-D28D57385F68}"/>
    <cellStyle name="Currency 4 3 3 4 2 2 4" xfId="19958" xr:uid="{E5C4ED2C-32A1-4C13-A149-B944C148CD65}"/>
    <cellStyle name="Currency 4 3 3 4 2 3" xfId="12974" xr:uid="{06FED3E4-0E92-409F-9A84-137DC6209D48}"/>
    <cellStyle name="Currency 4 3 3 4 2 3 2" xfId="22787" xr:uid="{1970C630-E6E5-4F16-84CF-4F258DE7E7D1}"/>
    <cellStyle name="Currency 4 3 3 4 2 4" xfId="26594" xr:uid="{139B3F3A-1F01-4A00-B506-34FDD788B972}"/>
    <cellStyle name="Currency 4 3 3 4 2 5" xfId="17175" xr:uid="{EDA1BEE4-6BB3-4C4E-876E-A62EF2285DE7}"/>
    <cellStyle name="Currency 4 3 3 4 3" xfId="1887" xr:uid="{00000000-0005-0000-0000-000087070000}"/>
    <cellStyle name="Currency 4 3 3 4 4" xfId="11502" xr:uid="{7C5CFD5F-AF55-4E33-AC4F-DB77F38979E1}"/>
    <cellStyle name="Currency 4 3 3 4 5" xfId="26027" xr:uid="{2B25CBF4-AB1E-4170-8BAB-722E8A6B26C1}"/>
    <cellStyle name="Currency 4 3 3 4 6" xfId="15149" xr:uid="{43878FD9-F762-450B-81FA-22DB63F1F7E8}"/>
    <cellStyle name="Currency 4 3 3 5" xfId="1888" xr:uid="{00000000-0005-0000-0000-000088070000}"/>
    <cellStyle name="Currency 4 3 3 5 2" xfId="4185" xr:uid="{2B33E4B8-65DC-4A4B-BE8F-FD69D0FAC33B}"/>
    <cellStyle name="Currency 4 3 3 5 2 2" xfId="29177" xr:uid="{EDAA9634-1B74-4A26-B85D-96ED6C2C0E87}"/>
    <cellStyle name="Currency 4 3 3 5 2 3" xfId="27451" xr:uid="{02D7EAC3-EF95-480C-B11D-FA78F6498202}"/>
    <cellStyle name="Currency 4 3 3 5 2 4" xfId="16803" xr:uid="{293A11F7-8C2F-4ACF-A10B-5B7A6A05FFC9}"/>
    <cellStyle name="Currency 4 3 3 5 3" xfId="11556" xr:uid="{624140BE-9785-49B9-920D-BE697EE982DD}"/>
    <cellStyle name="Currency 4 3 3 5 3 2" xfId="19540" xr:uid="{ED942616-895D-48FE-B35F-46406FA4AC4C}"/>
    <cellStyle name="Currency 4 3 3 5 4" xfId="12652" xr:uid="{CA5A84F7-6584-45AB-ABF0-5535A54C4BF6}"/>
    <cellStyle name="Currency 4 3 3 5 4 2" xfId="22369" xr:uid="{0F548869-0622-4B6C-90ED-C344C8974F94}"/>
    <cellStyle name="Currency 4 3 3 5 5" xfId="24728" xr:uid="{E49F1448-17B2-464E-BFCF-86E027104D7A}"/>
    <cellStyle name="Currency 4 3 3 5 6" xfId="14587" xr:uid="{1DFA53E6-2B57-4CED-BC40-C503B328EB84}"/>
    <cellStyle name="Currency 4 3 3 6" xfId="4725" xr:uid="{FA20B31A-8208-47A8-83AA-96BC6E945996}"/>
    <cellStyle name="Currency 4 3 3 6 2" xfId="7495" xr:uid="{FD521AC3-1EEC-414C-81E2-F7F244AA138A}"/>
    <cellStyle name="Currency 4 3 3 6 2 2" xfId="20692" xr:uid="{7AE30A3F-AC4C-4B65-9538-918B2872E0C6}"/>
    <cellStyle name="Currency 4 3 3 6 2 3" xfId="11744" xr:uid="{69616601-C8DF-4ECD-B0DC-EE6CA4864A9B}"/>
    <cellStyle name="Currency 4 3 3 6 3" xfId="13619" xr:uid="{5E46BC4F-B1AA-447E-842C-31CCCF589C94}"/>
    <cellStyle name="Currency 4 3 3 6 3 2" xfId="23521" xr:uid="{94272023-C066-45DE-BBDF-3DC3DAC08D9E}"/>
    <cellStyle name="Currency 4 3 3 6 4" xfId="25880" xr:uid="{9A30CDD5-5401-4E89-8ECE-45CF6369001F}"/>
    <cellStyle name="Currency 4 3 3 6 5" xfId="27003" xr:uid="{8344026D-40E9-42A6-AE89-3A1D42F2BA54}"/>
    <cellStyle name="Currency 4 3 3 6 6" xfId="17899" xr:uid="{D7F9D9DC-FB9F-4EAD-A10C-13776F4DB4F7}"/>
    <cellStyle name="Currency 4 3 3 7" xfId="4069" xr:uid="{64695FE5-936F-4975-BB23-86293E70644A}"/>
    <cellStyle name="Currency 4 3 3 7 2" xfId="28354" xr:uid="{59FAF5B7-5BA5-49D5-8EDB-41FB5E657965}"/>
    <cellStyle name="Currency 4 3 3 7 3" xfId="27991" xr:uid="{99F29A68-90D4-45DB-BA30-98A86A82D161}"/>
    <cellStyle name="Currency 4 3 3 7 4" xfId="15759" xr:uid="{108D287D-0A5B-46C6-A943-52C5157F6039}"/>
    <cellStyle name="Currency 4 3 3 8" xfId="8687" xr:uid="{6430268D-94B4-4A7D-8119-97B74DF44F82}"/>
    <cellStyle name="Currency 4 3 3 8 2" xfId="18514" xr:uid="{D21A694C-BC5B-4B9B-8EB5-341AF8E9AC8E}"/>
    <cellStyle name="Currency 4 3 3 9" xfId="11942" xr:uid="{67E9BA45-DEA2-4E45-9F9A-3CB27C7FEEB9}"/>
    <cellStyle name="Currency 4 3 3 9 2" xfId="21308" xr:uid="{B6CFDF9B-4D48-4220-B38F-354D458F4D04}"/>
    <cellStyle name="Currency 4 3 4" xfId="1889" xr:uid="{00000000-0005-0000-0000-000089070000}"/>
    <cellStyle name="Currency 4 3 4 10" xfId="14671" xr:uid="{6DB3AEF1-BC43-42E9-BA7D-2EE3FA53147F}"/>
    <cellStyle name="Currency 4 3 4 2" xfId="1890" xr:uid="{00000000-0005-0000-0000-00008A070000}"/>
    <cellStyle name="Currency 4 3 4 2 2" xfId="1891" xr:uid="{00000000-0005-0000-0000-00008B070000}"/>
    <cellStyle name="Currency 4 3 4 2 2 2" xfId="4349" xr:uid="{86D33B30-32FA-422E-AFB1-15812A9357E6}"/>
    <cellStyle name="Currency 4 3 4 2 2 2 2" xfId="29453" xr:uid="{808DCA39-7DC8-4332-90A2-01F497107F36}"/>
    <cellStyle name="Currency 4 3 4 2 2 2 3" xfId="28238" xr:uid="{E0138B34-9953-42DA-9E6E-83BB43CD6CB4}"/>
    <cellStyle name="Currency 4 3 4 2 2 2 4" xfId="19961" xr:uid="{AC0B31A2-87B2-446E-9980-8F2AC5EFC77C}"/>
    <cellStyle name="Currency 4 3 4 2 2 3" xfId="12977" xr:uid="{F59A4EC4-D7D6-4528-BDFF-2DAB4385246D}"/>
    <cellStyle name="Currency 4 3 4 2 2 3 2" xfId="22790" xr:uid="{A214D263-263F-4A5B-99C2-0D8C6BA26B44}"/>
    <cellStyle name="Currency 4 3 4 2 2 4" xfId="25140" xr:uid="{461DCAC6-2E36-4A13-9708-08D93A4F0D70}"/>
    <cellStyle name="Currency 4 3 4 2 2 5" xfId="17178" xr:uid="{C8D40005-91B8-4B44-948C-EBDC96DCC6DD}"/>
    <cellStyle name="Currency 4 3 4 2 3" xfId="1892" xr:uid="{00000000-0005-0000-0000-00008C070000}"/>
    <cellStyle name="Currency 4 3 4 2 4" xfId="7500" xr:uid="{A27CFAE2-89C6-402F-988E-459955DAE991}"/>
    <cellStyle name="Currency 4 3 4 2 5" xfId="24533" xr:uid="{5D6FA632-F3A5-405E-9A04-C9DC4E8FCF80}"/>
    <cellStyle name="Currency 4 3 4 2 6" xfId="15152" xr:uid="{7E7D76C5-8873-4A12-ADA1-47F2888FD25B}"/>
    <cellStyle name="Currency 4 3 4 3" xfId="1893" xr:uid="{00000000-0005-0000-0000-00008D070000}"/>
    <cellStyle name="Currency 4 3 4 3 2" xfId="5230" xr:uid="{DD0DE210-DD6F-4E53-93E3-F4E0BC6927A5}"/>
    <cellStyle name="Currency 4 3 4 3 2 2" xfId="11889" xr:uid="{6AA85CF6-45BE-491F-89EA-67C6455D8175}"/>
    <cellStyle name="Currency 4 3 4 3 2 2 2" xfId="21194" xr:uid="{5067F180-DED5-471A-BF0F-38EEF5CB7D25}"/>
    <cellStyle name="Currency 4 3 4 3 2 3" xfId="13944" xr:uid="{AE604634-5C60-4659-86E5-DE61FD39787F}"/>
    <cellStyle name="Currency 4 3 4 3 2 3 2" xfId="24023" xr:uid="{A787310C-4CE8-4704-A54B-1CA7F6D3BE10}"/>
    <cellStyle name="Currency 4 3 4 3 2 4" xfId="28348" xr:uid="{10BCD7B1-03E2-45A8-A7E1-B28F65599C73}"/>
    <cellStyle name="Currency 4 3 4 3 2 5" xfId="27934" xr:uid="{77C3664E-6B21-426B-92B1-9946F4DBD482}"/>
    <cellStyle name="Currency 4 3 4 3 2 6" xfId="18401" xr:uid="{F123E51F-9B49-41F5-9440-3411FE4FD149}"/>
    <cellStyle name="Currency 4 3 4 3 3" xfId="25950" xr:uid="{389ACDA2-4095-477D-86F7-A0970E2DA31A}"/>
    <cellStyle name="Currency 4 3 4 4" xfId="1894" xr:uid="{00000000-0005-0000-0000-00008E070000}"/>
    <cellStyle name="Currency 4 3 4 5" xfId="4860" xr:uid="{2B670870-4099-4073-B59D-1FED073DEE38}"/>
    <cellStyle name="Currency 4 3 4 5 2" xfId="7499" xr:uid="{E646335A-3513-4BAC-A5BF-F1E5D0609957}"/>
    <cellStyle name="Currency 4 3 4 5 2 2" xfId="20827" xr:uid="{AA33A196-6905-4FE7-919D-7AD506686CBA}"/>
    <cellStyle name="Currency 4 3 4 5 2 3" xfId="11773" xr:uid="{4672F00C-81E6-4E70-A919-75DC434A60DA}"/>
    <cellStyle name="Currency 4 3 4 5 3" xfId="13719" xr:uid="{FE400AD2-39C6-4932-B149-4AA2E342B6E4}"/>
    <cellStyle name="Currency 4 3 4 5 3 2" xfId="23656" xr:uid="{F8BDE851-D611-46E2-BD5A-CF93DDB40916}"/>
    <cellStyle name="Currency 4 3 4 5 4" xfId="28572" xr:uid="{E10616C3-E42C-4AA2-BAC6-E3C96DF24281}"/>
    <cellStyle name="Currency 4 3 4 5 5" xfId="29190" xr:uid="{F012832C-767E-46B4-8410-52B0766A7EF5}"/>
    <cellStyle name="Currency 4 3 4 5 6" xfId="18034" xr:uid="{4A55F5B0-BADA-46A1-AB9F-78E5988D1CA4}"/>
    <cellStyle name="Currency 4 3 4 6" xfId="4070" xr:uid="{E9EC26BF-EA7A-45B4-A9CD-1B07E35DB8E8}"/>
    <cellStyle name="Currency 4 3 4 6 2" xfId="15760" xr:uid="{1341F0BB-8737-4563-96D5-47FF7786C545}"/>
    <cellStyle name="Currency 4 3 4 7" xfId="8745" xr:uid="{B5D6C4C2-3D1E-4A0E-B851-6559CAA80744}"/>
    <cellStyle name="Currency 4 3 4 7 2" xfId="18515" xr:uid="{3F821AD3-0BB7-4CDD-8486-89B00A405A4F}"/>
    <cellStyle name="Currency 4 3 4 8" xfId="11943" xr:uid="{0F64BC43-9A65-47C1-A341-F58AEBAE4707}"/>
    <cellStyle name="Currency 4 3 4 8 2" xfId="21309" xr:uid="{6E158EB0-8862-4245-8350-90F411369745}"/>
    <cellStyle name="Currency 4 3 4 9" xfId="25265" xr:uid="{4D2D3039-A66D-4CF9-A5AB-7815C54E9AE3}"/>
    <cellStyle name="Currency 4 3 5" xfId="1895" xr:uid="{00000000-0005-0000-0000-00008F070000}"/>
    <cellStyle name="Currency 4 3 5 2" xfId="1896" xr:uid="{00000000-0005-0000-0000-000090070000}"/>
    <cellStyle name="Currency 4 3 5 2 2" xfId="4350" xr:uid="{32D71BB7-A163-458F-AB0F-CF9280D7D4DD}"/>
    <cellStyle name="Currency 4 3 5 2 2 2" xfId="7502" xr:uid="{3FBF9871-8534-4255-B6A1-3F55EAC4883A}"/>
    <cellStyle name="Currency 4 3 5 2 2 2 2" xfId="29454" xr:uid="{AC5AF2F0-1EE6-4E94-9AB2-11E18EDA40B3}"/>
    <cellStyle name="Currency 4 3 5 2 2 3" xfId="28565" xr:uid="{6505CFA1-2C62-423D-B00C-3C8183303D75}"/>
    <cellStyle name="Currency 4 3 5 2 2 4" xfId="19962" xr:uid="{21AF549F-32CD-4F1B-9630-23124D65D19F}"/>
    <cellStyle name="Currency 4 3 5 2 3" xfId="12978" xr:uid="{91BFEF96-060B-4079-99AC-F3C609090B3A}"/>
    <cellStyle name="Currency 4 3 5 2 3 2" xfId="22791" xr:uid="{29701E93-803C-499A-95A9-9C5E895EECD3}"/>
    <cellStyle name="Currency 4 3 5 2 4" xfId="24877" xr:uid="{0133AE13-042F-436F-86BA-2A8F93512778}"/>
    <cellStyle name="Currency 4 3 5 2 5" xfId="17179" xr:uid="{CF3FB20F-718F-4BFA-B56D-1E5B7EB1E1EC}"/>
    <cellStyle name="Currency 4 3 5 3" xfId="1897" xr:uid="{00000000-0005-0000-0000-000091070000}"/>
    <cellStyle name="Currency 4 3 5 4" xfId="5015" xr:uid="{1A9CBC94-65C1-4C0E-90E7-910CF4B6A06A}"/>
    <cellStyle name="Currency 4 3 5 4 2" xfId="7501" xr:uid="{CD573741-7391-4446-B6E4-C1EB948485F0}"/>
    <cellStyle name="Currency 4 3 5 4 2 2" xfId="20982" xr:uid="{D14950F6-23AE-484E-B057-190AE523A68B}"/>
    <cellStyle name="Currency 4 3 5 4 2 3" xfId="11818" xr:uid="{18B9A536-262C-4D05-9AB7-ED729898DDEC}"/>
    <cellStyle name="Currency 4 3 5 4 3" xfId="13874" xr:uid="{5FC22BCD-DE89-49D8-8874-BE86A8C555C8}"/>
    <cellStyle name="Currency 4 3 5 4 3 2" xfId="23811" xr:uid="{9D19EB3A-2D62-471C-87B9-622E1C081EBE}"/>
    <cellStyle name="Currency 4 3 5 4 4" xfId="18189" xr:uid="{1DD4C2EC-6987-4F0F-AC2C-7D7CFCB7844A}"/>
    <cellStyle name="Currency 4 3 5 5" xfId="6512" xr:uid="{51F5890C-1295-44D2-AEFF-374A18BB6A68}"/>
    <cellStyle name="Currency 4 3 5 5 2" xfId="11505" xr:uid="{F84B2F1B-91F6-4B96-909F-6AB9D6B219EB}"/>
    <cellStyle name="Currency 4 3 5 6" xfId="9304" xr:uid="{4DCC8D00-6331-4F0A-BEBE-CE0DA0012A68}"/>
    <cellStyle name="Currency 4 3 5 7" xfId="15153" xr:uid="{F76616D7-0CFF-41E3-B0AA-ADAD50FC887E}"/>
    <cellStyle name="Currency 4 3 6" xfId="1898" xr:uid="{00000000-0005-0000-0000-000092070000}"/>
    <cellStyle name="Currency 4 3 6 2" xfId="1899" xr:uid="{00000000-0005-0000-0000-000093070000}"/>
    <cellStyle name="Currency 4 3 6 2 2" xfId="4252" xr:uid="{F21E9F55-D231-448C-B0F3-7401BD521536}"/>
    <cellStyle name="Currency 4 3 6 2 2 2" xfId="7504" xr:uid="{CF602528-7DCC-46F7-BAE6-2E23C7D8F52F}"/>
    <cellStyle name="Currency 4 3 6 2 2 2 2" xfId="26862" xr:uid="{978857CB-FBB0-4151-9C8D-8A411637F98F}"/>
    <cellStyle name="Currency 4 3 6 2 2 3" xfId="28902" xr:uid="{A253F674-74E4-4F02-AE12-1A5818F4FFB2}"/>
    <cellStyle name="Currency 4 3 6 2 2 4" xfId="19782" xr:uid="{ED9F3CDE-875C-4C78-B016-AE191B4C560B}"/>
    <cellStyle name="Currency 4 3 6 2 3" xfId="12876" xr:uid="{46044F40-52E1-4303-9CDB-F645D38C297E}"/>
    <cellStyle name="Currency 4 3 6 2 3 2" xfId="22611" xr:uid="{A6BC7DF1-B313-4DC1-BDBF-E5F9DC6F1665}"/>
    <cellStyle name="Currency 4 3 6 2 4" xfId="24219" xr:uid="{55F90E50-4501-488B-8F0D-14987DDF518A}"/>
    <cellStyle name="Currency 4 3 6 2 5" xfId="17027" xr:uid="{44D8D96E-AEE4-42C8-91EB-4FA4E21CCF2F}"/>
    <cellStyle name="Currency 4 3 6 3" xfId="1900" xr:uid="{00000000-0005-0000-0000-000094070000}"/>
    <cellStyle name="Currency 4 3 6 4" xfId="7503" xr:uid="{349F314D-F598-4B3D-8884-CA43272136B7}"/>
    <cellStyle name="Currency 4 3 6 5" xfId="6930" xr:uid="{A5823B31-ECDA-45CE-895B-BB93C63B8249}"/>
    <cellStyle name="Currency 4 3 6 6" xfId="9726" xr:uid="{15FECF3D-E35A-4135-9AEC-A1DFC42650AD}"/>
    <cellStyle name="Currency 4 3 7" xfId="1901" xr:uid="{00000000-0005-0000-0000-000095070000}"/>
    <cellStyle name="Currency 4 3 7 2" xfId="1902" xr:uid="{00000000-0005-0000-0000-000096070000}"/>
    <cellStyle name="Currency 4 3 7 2 2" xfId="4152" xr:uid="{F4ECC3B1-F32D-4D82-885E-93D290CB2678}"/>
    <cellStyle name="Currency 4 3 7 2 2 2" xfId="19377" xr:uid="{A155DF4E-0A5A-4FBE-B5DF-29E465AC36F1}"/>
    <cellStyle name="Currency 4 3 7 2 3" xfId="12489" xr:uid="{28186D31-0325-4076-A42F-1D4206946FBF}"/>
    <cellStyle name="Currency 4 3 7 2 3 2" xfId="22206" xr:uid="{5AD7DD77-308A-4D9E-B172-0C25F25A2512}"/>
    <cellStyle name="Currency 4 3 7 2 4" xfId="28009" xr:uid="{6379D153-AB1D-4C28-B8FC-E61B9F8762A8}"/>
    <cellStyle name="Currency 4 3 7 2 5" xfId="29295" xr:uid="{F55DBCFA-920D-4EEB-A0E3-AE7AD9E2EE1F}"/>
    <cellStyle name="Currency 4 3 7 2 6" xfId="16640" xr:uid="{AC3E9E48-250F-4862-8FD6-3074C0816EAB}"/>
    <cellStyle name="Currency 4 3 7 3" xfId="1903" xr:uid="{00000000-0005-0000-0000-000097070000}"/>
    <cellStyle name="Currency 4 3 7 4" xfId="7505" xr:uid="{71254D00-F7BB-43E7-837E-9E6A15670E93}"/>
    <cellStyle name="Currency 4 3 7 5" xfId="26192" xr:uid="{E9260A52-BC8D-426C-BACF-9694733CCBA1}"/>
    <cellStyle name="Currency 4 3 7 6" xfId="14424" xr:uid="{1AE6C6DF-E736-4B5F-8B17-ACAD8CBD3C92}"/>
    <cellStyle name="Currency 4 3 8" xfId="1904" xr:uid="{00000000-0005-0000-0000-000098070000}"/>
    <cellStyle name="Currency 4 3 8 2" xfId="4102" xr:uid="{7065DBA7-FD6B-4899-B940-F3A5F5503187}"/>
    <cellStyle name="Currency 4 3 8 2 2" xfId="7506" xr:uid="{016AB543-08C6-4C55-B977-9151332E0601}"/>
    <cellStyle name="Currency 4 3 8 2 2 2" xfId="19157" xr:uid="{A1FA7D85-02AA-410A-91A4-47EE3A235EC0}"/>
    <cellStyle name="Currency 4 3 8 3" xfId="12345" xr:uid="{F5CFEDA6-F20F-4CDE-949E-D984837AE099}"/>
    <cellStyle name="Currency 4 3 8 3 2" xfId="21962" xr:uid="{8FFE6BA5-5AAF-4C1E-A6BC-CA234581F5F1}"/>
    <cellStyle name="Currency 4 3 8 4" xfId="25805" xr:uid="{1F7670E8-21C1-4773-99F6-BF7279383E85}"/>
    <cellStyle name="Currency 4 3 8 5" xfId="28101" xr:uid="{D29EF025-C2A8-4AFB-BE9A-E9DD0DDD720B}"/>
    <cellStyle name="Currency 4 3 8 6" xfId="16406" xr:uid="{AE70ABC7-C0FB-4F28-9131-A4A5327B8853}"/>
    <cellStyle name="Currency 4 3 9" xfId="1859" xr:uid="{00000000-0005-0000-0000-00006B070000}"/>
    <cellStyle name="Currency 4 3 9 2" xfId="4474" xr:uid="{4446BFDE-2F37-486D-BA13-022ABB15FC06}"/>
    <cellStyle name="Currency 4 3 9 2 2" xfId="20497" xr:uid="{31CDBEAD-AA84-4DD8-9BC7-9F0DA12974CF}"/>
    <cellStyle name="Currency 4 3 9 3" xfId="13473" xr:uid="{2A39674F-9F35-4C4E-ACAE-0068DDBFEEB3}"/>
    <cellStyle name="Currency 4 3 9 3 2" xfId="23326" xr:uid="{A485C48A-1624-45C1-8A30-DE752ABFD957}"/>
    <cellStyle name="Currency 4 3 9 4" xfId="27889" xr:uid="{433C893A-E82D-407A-B2CF-53C5F3DC689C}"/>
    <cellStyle name="Currency 4 3 9 5" xfId="26945" xr:uid="{1E2D4C4E-0DBB-45B4-A5B6-A28E1D40B1D1}"/>
    <cellStyle name="Currency 4 3 9 6" xfId="17704" xr:uid="{AEA3DC94-3C2D-4E84-90BD-3D897221B94A}"/>
    <cellStyle name="Currency 4 4" xfId="394" xr:uid="{00000000-0005-0000-0000-000089010000}"/>
    <cellStyle name="Currency 4 4 10" xfId="6044" xr:uid="{4B9CFF2C-0882-4768-9AE4-7C1CE669919B}"/>
    <cellStyle name="Currency 4 4 10 2" xfId="18516" xr:uid="{345D649C-AFCE-45A8-ACF1-8C51DBBC3AA7}"/>
    <cellStyle name="Currency 4 4 11" xfId="8821" xr:uid="{7851C48F-47EC-4E8D-9598-C1FEF920172C}"/>
    <cellStyle name="Currency 4 4 11 2" xfId="21310" xr:uid="{6F9F5EDD-3149-44AD-A47E-7DC3BD0E4107}"/>
    <cellStyle name="Currency 4 4 12" xfId="26222" xr:uid="{08767C24-DDE0-4EC2-933A-C844FA74557F}"/>
    <cellStyle name="Currency 4 4 13" xfId="14006" xr:uid="{1ACBA110-D23E-4A15-BF6D-3637005673E8}"/>
    <cellStyle name="Currency 4 4 2" xfId="395" xr:uid="{00000000-0005-0000-0000-00008A010000}"/>
    <cellStyle name="Currency 4 4 2 10" xfId="8822" xr:uid="{1A680D68-50EC-4F59-B576-BD3B7E9325BB}"/>
    <cellStyle name="Currency 4 4 2 10 2" xfId="21311" xr:uid="{54DCFE0E-ACBF-43D1-BECC-0BF795D1A606}"/>
    <cellStyle name="Currency 4 4 2 11" xfId="24542" xr:uid="{E6C9072D-2853-40E9-933A-589DAC2A2E5D}"/>
    <cellStyle name="Currency 4 4 2 12" xfId="14097" xr:uid="{F3752244-76C6-4D34-ADB0-A8E3270C4460}"/>
    <cellStyle name="Currency 4 4 2 2" xfId="1907" xr:uid="{00000000-0005-0000-0000-00009B070000}"/>
    <cellStyle name="Currency 4 4 2 2 10" xfId="14675" xr:uid="{84D31DAA-199A-4897-9271-2F928BFE0FC3}"/>
    <cellStyle name="Currency 4 4 2 2 2" xfId="1908" xr:uid="{00000000-0005-0000-0000-00009C070000}"/>
    <cellStyle name="Currency 4 4 2 2 2 2" xfId="1909" xr:uid="{00000000-0005-0000-0000-00009D070000}"/>
    <cellStyle name="Currency 4 4 2 2 2 2 2" xfId="4352" xr:uid="{857FB641-751F-4709-9373-51E262E9D640}"/>
    <cellStyle name="Currency 4 4 2 2 2 2 2 2" xfId="29456" xr:uid="{A72DA33F-2319-4D69-9FCE-CE39411660D2}"/>
    <cellStyle name="Currency 4 4 2 2 2 2 2 3" xfId="27189" xr:uid="{CAC3A385-47AF-4BA1-A763-3705D2C5F9C4}"/>
    <cellStyle name="Currency 4 4 2 2 2 2 2 4" xfId="19964" xr:uid="{8BB80A22-E83F-4451-8482-CE56263ACE42}"/>
    <cellStyle name="Currency 4 4 2 2 2 2 3" xfId="12980" xr:uid="{258CE8FC-FBB3-491D-8A6E-E4752168FF52}"/>
    <cellStyle name="Currency 4 4 2 2 2 2 3 2" xfId="22793" xr:uid="{805F4ADC-56EE-45D6-8881-28DD508C30D7}"/>
    <cellStyle name="Currency 4 4 2 2 2 2 4" xfId="26803" xr:uid="{A456B26F-1168-4918-A5DE-E77A11E5C766}"/>
    <cellStyle name="Currency 4 4 2 2 2 2 5" xfId="17181" xr:uid="{024B96A0-E561-48B3-8C39-09A24520260E}"/>
    <cellStyle name="Currency 4 4 2 2 2 3" xfId="1910" xr:uid="{00000000-0005-0000-0000-00009E070000}"/>
    <cellStyle name="Currency 4 4 2 2 2 4" xfId="7508" xr:uid="{279EE0CF-7308-4463-B7E4-B4779AEF20CD}"/>
    <cellStyle name="Currency 4 4 2 2 2 5" xfId="26582" xr:uid="{9C178C4C-5A68-43BE-A39B-C4F3F6914662}"/>
    <cellStyle name="Currency 4 4 2 2 2 6" xfId="15155" xr:uid="{50C87AB4-D284-462F-B6F0-CFD6E1EEF681}"/>
    <cellStyle name="Currency 4 4 2 2 3" xfId="1911" xr:uid="{00000000-0005-0000-0000-00009F070000}"/>
    <cellStyle name="Currency 4 4 2 2 3 2" xfId="5216" xr:uid="{9F4D828E-21DB-47C0-A314-2D0F6F81F71A}"/>
    <cellStyle name="Currency 4 4 2 2 3 2 2" xfId="11877" xr:uid="{1116E3E2-A953-48CE-AC5D-5F86E27E12B0}"/>
    <cellStyle name="Currency 4 4 2 2 3 2 2 2" xfId="21182" xr:uid="{FA30EAD9-17DE-44A3-8BA1-F37374CC8CC9}"/>
    <cellStyle name="Currency 4 4 2 2 3 2 3" xfId="13932" xr:uid="{8B941E5E-709B-4777-8DED-DF11E55C9E17}"/>
    <cellStyle name="Currency 4 4 2 2 3 2 3 2" xfId="24011" xr:uid="{8E3EC320-E0BA-4B67-9716-DF62DE6B01BC}"/>
    <cellStyle name="Currency 4 4 2 2 3 2 4" xfId="29171" xr:uid="{82FE1D15-49D3-46DE-AD0C-9332D3EAD91E}"/>
    <cellStyle name="Currency 4 4 2 2 3 2 5" xfId="28495" xr:uid="{8528E988-371D-42CB-95F5-D43CE9BF5301}"/>
    <cellStyle name="Currency 4 4 2 2 3 2 6" xfId="18389" xr:uid="{D87DDA7B-F5AE-4F05-B7F4-3DB654D7539A}"/>
    <cellStyle name="Currency 4 4 2 2 3 3" xfId="26283" xr:uid="{07D5A177-E74B-4F6F-A4E3-231228E04788}"/>
    <cellStyle name="Currency 4 4 2 2 4" xfId="1912" xr:uid="{00000000-0005-0000-0000-0000A0070000}"/>
    <cellStyle name="Currency 4 4 2 2 4 2" xfId="27841" xr:uid="{066F96A1-EB46-4CFD-AC58-CEF6C9FB87CC}"/>
    <cellStyle name="Currency 4 4 2 2 4 3" xfId="27301" xr:uid="{7B04C75E-AF04-42AA-AC74-2898FF07C3CE}"/>
    <cellStyle name="Currency 4 4 2 2 5" xfId="4863" xr:uid="{640E7789-D67F-4D5B-BCE6-CDDC9F118802}"/>
    <cellStyle name="Currency 4 4 2 2 5 2" xfId="7507" xr:uid="{28510E02-2C24-42EC-8E96-D692D74E8238}"/>
    <cellStyle name="Currency 4 4 2 2 5 2 2" xfId="20830" xr:uid="{A1A308E6-4A6A-4951-9AB5-007C5571EE15}"/>
    <cellStyle name="Currency 4 4 2 2 5 2 3" xfId="11776" xr:uid="{810ED31A-C991-478C-9F73-B06538A02962}"/>
    <cellStyle name="Currency 4 4 2 2 5 3" xfId="13722" xr:uid="{CD7CB8C7-61B7-4D22-A3BD-861E3B8D7626}"/>
    <cellStyle name="Currency 4 4 2 2 5 3 2" xfId="23659" xr:uid="{EA22FF70-D1C5-4FE6-8819-CB4985D985C2}"/>
    <cellStyle name="Currency 4 4 2 2 5 4" xfId="28825" xr:uid="{8A678439-BAAB-4BA9-B2ED-375E9ECCD364}"/>
    <cellStyle name="Currency 4 4 2 2 5 5" xfId="28125" xr:uid="{BA000C9F-45E4-4B9F-BA96-685869D960C9}"/>
    <cellStyle name="Currency 4 4 2 2 5 6" xfId="18037" xr:uid="{C354DDAE-15D9-48CA-9A6F-27A4A4E192B9}"/>
    <cellStyle name="Currency 4 4 2 2 6" xfId="4071" xr:uid="{FD11C0E4-945D-49F1-98FE-A74ECF68FD72}"/>
    <cellStyle name="Currency 4 4 2 2 6 2" xfId="26907" xr:uid="{3E2FC957-F6C3-437E-9BB9-ABD2C15E0F72}"/>
    <cellStyle name="Currency 4 4 2 2 6 3" xfId="29200" xr:uid="{8AA9CB1D-02BF-457B-87C0-A2619A63F5B4}"/>
    <cellStyle name="Currency 4 4 2 2 6 4" xfId="15762" xr:uid="{46128D28-CEB8-4AE1-AF36-BF94E5DCACC4}"/>
    <cellStyle name="Currency 4 4 2 2 7" xfId="8749" xr:uid="{2016E77A-2B62-499F-ABD0-62707D333CB3}"/>
    <cellStyle name="Currency 4 4 2 2 7 2" xfId="18518" xr:uid="{60B4A589-673B-4A07-89EC-E1485FF2F268}"/>
    <cellStyle name="Currency 4 4 2 2 8" xfId="11944" xr:uid="{DB3B0C16-1B65-468D-8754-49015CE17FDC}"/>
    <cellStyle name="Currency 4 4 2 2 8 2" xfId="21312" xr:uid="{21C23BE7-E063-435A-8DAD-7B3FCFE2010E}"/>
    <cellStyle name="Currency 4 4 2 2 9" xfId="24395" xr:uid="{BEC47082-4CDF-42F3-9335-F7BB2304CA94}"/>
    <cellStyle name="Currency 4 4 2 3" xfId="1913" xr:uid="{00000000-0005-0000-0000-0000A1070000}"/>
    <cellStyle name="Currency 4 4 2 3 2" xfId="1914" xr:uid="{00000000-0005-0000-0000-0000A2070000}"/>
    <cellStyle name="Currency 4 4 2 3 2 2" xfId="4353" xr:uid="{2EAE916F-E762-4650-8DBD-6D844C5B887F}"/>
    <cellStyle name="Currency 4 4 2 3 2 2 2" xfId="7510" xr:uid="{C388B57B-138C-4FC2-8797-7E868C1E733D}"/>
    <cellStyle name="Currency 4 4 2 3 2 2 2 2" xfId="29457" xr:uid="{0B4EDF82-4766-4DB6-ABF0-38E6E58448A7}"/>
    <cellStyle name="Currency 4 4 2 3 2 2 3" xfId="27502" xr:uid="{7842C3FB-3753-4E00-A8AD-1C5AB3BCDAE3}"/>
    <cellStyle name="Currency 4 4 2 3 2 2 4" xfId="19965" xr:uid="{2D8818B0-993F-455D-AF9A-BC7930754CA9}"/>
    <cellStyle name="Currency 4 4 2 3 2 3" xfId="12981" xr:uid="{37C1DA2E-7784-4012-957B-3D06899F546F}"/>
    <cellStyle name="Currency 4 4 2 3 2 3 2" xfId="22794" xr:uid="{FBAAB443-AE2B-4FFE-B62A-AB35ACC18575}"/>
    <cellStyle name="Currency 4 4 2 3 2 4" xfId="24595" xr:uid="{6AACEE25-8FEA-4DFD-8F58-C5D35A7E551F}"/>
    <cellStyle name="Currency 4 4 2 3 2 5" xfId="17182" xr:uid="{A9A786DB-DD5A-464B-BC3D-6FDE44773D84}"/>
    <cellStyle name="Currency 4 4 2 3 3" xfId="1915" xr:uid="{00000000-0005-0000-0000-0000A3070000}"/>
    <cellStyle name="Currency 4 4 2 3 4" xfId="5016" xr:uid="{80298C23-C912-4848-A254-4165D8902715}"/>
    <cellStyle name="Currency 4 4 2 3 4 2" xfId="7509" xr:uid="{1E0AE7CF-8106-477B-9995-EE4B16245677}"/>
    <cellStyle name="Currency 4 4 2 3 4 2 2" xfId="20983" xr:uid="{3A1A40F1-D1E6-4097-8B6B-AC5510FFF64C}"/>
    <cellStyle name="Currency 4 4 2 3 4 2 3" xfId="11819" xr:uid="{24DD17A9-E3D6-4009-9745-44D2F3851FA2}"/>
    <cellStyle name="Currency 4 4 2 3 4 3" xfId="13875" xr:uid="{EE2F9AAE-030C-444F-B3B3-6C13D8430AE1}"/>
    <cellStyle name="Currency 4 4 2 3 4 3 2" xfId="23812" xr:uid="{AF656F93-A917-4346-973F-ECDDFA88ED52}"/>
    <cellStyle name="Currency 4 4 2 3 4 4" xfId="18190" xr:uid="{5BF2D7B3-D5BB-4862-88DF-47B27737CE5E}"/>
    <cellStyle name="Currency 4 4 2 3 5" xfId="6514" xr:uid="{E3C57D78-CB03-4FC4-87DF-B28F0F97972B}"/>
    <cellStyle name="Currency 4 4 2 3 5 2" xfId="11506" xr:uid="{B36083AE-6009-4236-9EE5-3C22D9E597FF}"/>
    <cellStyle name="Currency 4 4 2 3 6" xfId="9307" xr:uid="{8999DFED-7785-4BDC-B581-D8D14E6CB48A}"/>
    <cellStyle name="Currency 4 4 2 3 7" xfId="15156" xr:uid="{9154CDAD-1746-454C-8240-C725010760A0}"/>
    <cellStyle name="Currency 4 4 2 4" xfId="1916" xr:uid="{00000000-0005-0000-0000-0000A4070000}"/>
    <cellStyle name="Currency 4 4 2 4 2" xfId="1917" xr:uid="{00000000-0005-0000-0000-0000A5070000}"/>
    <cellStyle name="Currency 4 4 2 4 2 2" xfId="4351" xr:uid="{13419976-E838-43AC-ACE4-DA267AB5DB67}"/>
    <cellStyle name="Currency 4 4 2 4 2 2 2" xfId="29455" xr:uid="{7A7135B6-1489-4A1A-9F9E-F2CB948B9020}"/>
    <cellStyle name="Currency 4 4 2 4 2 2 3" xfId="29255" xr:uid="{8DF102A4-2C89-4CC9-99E5-7C89302D2C6B}"/>
    <cellStyle name="Currency 4 4 2 4 2 2 4" xfId="19963" xr:uid="{6CF52116-029E-473C-ACF8-60A315B32A05}"/>
    <cellStyle name="Currency 4 4 2 4 2 3" xfId="12979" xr:uid="{A12FDDB7-B8E8-42DA-A876-D6684DC19D9A}"/>
    <cellStyle name="Currency 4 4 2 4 2 3 2" xfId="22792" xr:uid="{3B9441ED-400C-48B0-9C0C-5FB228444295}"/>
    <cellStyle name="Currency 4 4 2 4 2 4" xfId="24966" xr:uid="{10A8C3C6-763F-427D-BD5F-FF0CF73A2FC9}"/>
    <cellStyle name="Currency 4 4 2 4 2 5" xfId="17180" xr:uid="{F8944D06-37A7-4E02-AA10-07FDF079EFDF}"/>
    <cellStyle name="Currency 4 4 2 4 3" xfId="1918" xr:uid="{00000000-0005-0000-0000-0000A6070000}"/>
    <cellStyle name="Currency 4 4 2 4 4" xfId="7511" xr:uid="{4DEF37C1-8F76-4C18-9EB3-2BCBAEEF8800}"/>
    <cellStyle name="Currency 4 4 2 4 5" xfId="26348" xr:uid="{B21DFB81-F397-4579-8317-C5EA349C5F58}"/>
    <cellStyle name="Currency 4 4 2 4 6" xfId="15154" xr:uid="{36576E13-9D2B-4A0C-85B0-AF53E9BDB6CE}"/>
    <cellStyle name="Currency 4 4 2 5" xfId="1919" xr:uid="{00000000-0005-0000-0000-0000A7070000}"/>
    <cellStyle name="Currency 4 4 2 5 2" xfId="1920" xr:uid="{00000000-0005-0000-0000-0000A8070000}"/>
    <cellStyle name="Currency 4 4 2 5 2 2" xfId="4181" xr:uid="{6A9D7BC4-6A2C-40EE-91C5-C260CDFB6A21}"/>
    <cellStyle name="Currency 4 4 2 5 2 2 2" xfId="19520" xr:uid="{4909C3F0-A48B-4C1F-B28D-9319B9248CCF}"/>
    <cellStyle name="Currency 4 4 2 5 2 3" xfId="12632" xr:uid="{CC73D228-DEBC-4E53-9A0A-DBC5E37294A7}"/>
    <cellStyle name="Currency 4 4 2 5 2 3 2" xfId="22349" xr:uid="{23F8B0E9-49FB-4BA3-A1CE-314B39FC46EB}"/>
    <cellStyle name="Currency 4 4 2 5 2 4" xfId="29245" xr:uid="{F954584C-4E0C-43CD-B884-37AC6FA656A5}"/>
    <cellStyle name="Currency 4 4 2 5 2 5" xfId="29317" xr:uid="{BBA218F6-178F-46C9-A2B3-9A98BF7BB60F}"/>
    <cellStyle name="Currency 4 4 2 5 2 6" xfId="16783" xr:uid="{720A09F3-BD40-4AA5-B8B5-0939E430308A}"/>
    <cellStyle name="Currency 4 4 2 5 3" xfId="1921" xr:uid="{00000000-0005-0000-0000-0000A9070000}"/>
    <cellStyle name="Currency 4 4 2 5 4" xfId="7512" xr:uid="{A0530566-5569-43F0-AEA3-21B5509A04A9}"/>
    <cellStyle name="Currency 4 4 2 5 5" xfId="26072" xr:uid="{15258C9D-4073-4923-8382-501F901B4870}"/>
    <cellStyle name="Currency 4 4 2 5 6" xfId="14567" xr:uid="{08E72E82-D6F2-4D0C-A483-66AB549DCBA7}"/>
    <cellStyle name="Currency 4 4 2 6" xfId="1922" xr:uid="{00000000-0005-0000-0000-0000AA070000}"/>
    <cellStyle name="Currency 4 4 2 6 2" xfId="4135" xr:uid="{72064790-CFD1-4E2D-8FC6-7B16A5AAC522}"/>
    <cellStyle name="Currency 4 4 2 6 2 2" xfId="19228" xr:uid="{2E86B0B8-D538-4EF9-81C1-E0F74668646D}"/>
    <cellStyle name="Currency 4 4 2 6 3" xfId="12392" xr:uid="{D4194E9C-82E1-4A48-9E3F-FF8DB9578684}"/>
    <cellStyle name="Currency 4 4 2 6 3 2" xfId="22033" xr:uid="{C38CE4F7-127D-4E42-B81B-026A436DD775}"/>
    <cellStyle name="Currency 4 4 2 6 4" xfId="25909" xr:uid="{764F1C22-F828-4D0C-B924-D6D1166397DB}"/>
    <cellStyle name="Currency 4 4 2 6 5" xfId="29110" xr:uid="{29D4D16B-B263-4865-BF08-FF48F2BD3B23}"/>
    <cellStyle name="Currency 4 4 2 6 6" xfId="16477" xr:uid="{3089DC23-6FD9-4F46-A874-BAFF87FCD225}"/>
    <cellStyle name="Currency 4 4 2 7" xfId="1906" xr:uid="{00000000-0005-0000-0000-00009A070000}"/>
    <cellStyle name="Currency 4 4 2 7 2" xfId="4422" xr:uid="{F8EAA1E3-C2CE-4C25-8452-BB4BB912F4A6}"/>
    <cellStyle name="Currency 4 4 2 7 2 2" xfId="20445" xr:uid="{409365FC-E8B0-42F1-8C03-7D6B23203FA5}"/>
    <cellStyle name="Currency 4 4 2 7 3" xfId="13423" xr:uid="{77C07C51-ABFF-4BC7-BC77-B36019C2D025}"/>
    <cellStyle name="Currency 4 4 2 7 3 2" xfId="23274" xr:uid="{0BE73832-029E-46A7-93D1-C4CB3FED7DC2}"/>
    <cellStyle name="Currency 4 4 2 7 4" xfId="28397" xr:uid="{E0C30CD7-CBD4-4891-8B6D-BC170AA57731}"/>
    <cellStyle name="Currency 4 4 2 7 5" xfId="29154" xr:uid="{3C1A1F6C-56BB-414D-ACA5-FB6A86EA8079}"/>
    <cellStyle name="Currency 4 4 2 7 6" xfId="17652" xr:uid="{68439AD9-0A27-48ED-9F40-CAE999A486CA}"/>
    <cellStyle name="Currency 4 4 2 8" xfId="7020" xr:uid="{1E51B653-73FB-497E-9D39-3F3AEB5412F4}"/>
    <cellStyle name="Currency 4 4 2 8 2" xfId="9818" xr:uid="{39F4269B-11E8-46B7-BF90-9076FD45DEC6}"/>
    <cellStyle name="Currency 4 4 2 9" xfId="6045" xr:uid="{79628092-9065-4755-BEF4-BF755F8B0C1F}"/>
    <cellStyle name="Currency 4 4 2 9 2" xfId="18517" xr:uid="{FB8E8F70-2F2F-42BE-B175-720F6A686A98}"/>
    <cellStyle name="Currency 4 4 3" xfId="1923" xr:uid="{00000000-0005-0000-0000-0000AB070000}"/>
    <cellStyle name="Currency 4 4 3 10" xfId="14255" xr:uid="{05766A5D-13E3-47A2-9220-07715B007D7A}"/>
    <cellStyle name="Currency 4 4 3 2" xfId="1924" xr:uid="{00000000-0005-0000-0000-0000AC070000}"/>
    <cellStyle name="Currency 4 4 3 2 2" xfId="1925" xr:uid="{00000000-0005-0000-0000-0000AD070000}"/>
    <cellStyle name="Currency 4 4 3 2 2 2" xfId="4354" xr:uid="{B81838F1-143D-4261-860B-86DC81D7DDA0}"/>
    <cellStyle name="Currency 4 4 3 2 2 2 2" xfId="29458" xr:uid="{CAC06810-809A-447B-91DF-D28335555C91}"/>
    <cellStyle name="Currency 4 4 3 2 2 2 3" xfId="29113" xr:uid="{F01ABA21-2F13-48D4-8FCC-EC2F5288CA82}"/>
    <cellStyle name="Currency 4 4 3 2 2 2 4" xfId="19966" xr:uid="{EA2BA43D-8ED5-4E57-B217-380D74179973}"/>
    <cellStyle name="Currency 4 4 3 2 2 3" xfId="12982" xr:uid="{AC1CF5DA-02A0-47FB-8FB8-ED515F867709}"/>
    <cellStyle name="Currency 4 4 3 2 2 3 2" xfId="22795" xr:uid="{454BB0FE-79E8-4C05-A2E9-069C07299329}"/>
    <cellStyle name="Currency 4 4 3 2 2 4" xfId="25657" xr:uid="{114E39F1-5CC2-445B-87D4-1F1D798CE096}"/>
    <cellStyle name="Currency 4 4 3 2 2 5" xfId="17183" xr:uid="{BA510301-5F0C-4506-A52B-6893762B5F9B}"/>
    <cellStyle name="Currency 4 4 3 2 3" xfId="1926" xr:uid="{00000000-0005-0000-0000-0000AE070000}"/>
    <cellStyle name="Currency 4 4 3 2 4" xfId="7514" xr:uid="{EC470E68-E2E9-465F-B9B4-ED03C99962E3}"/>
    <cellStyle name="Currency 4 4 3 2 5" xfId="25059" xr:uid="{6DBC96A8-8E4B-45F8-A499-1CCFD9483AEE}"/>
    <cellStyle name="Currency 4 4 3 2 6" xfId="15157" xr:uid="{86DF7EE4-CDE8-4D50-8313-4838B432C5EB}"/>
    <cellStyle name="Currency 4 4 3 3" xfId="1927" xr:uid="{00000000-0005-0000-0000-0000AF070000}"/>
    <cellStyle name="Currency 4 4 3 3 2" xfId="1928" xr:uid="{00000000-0005-0000-0000-0000B0070000}"/>
    <cellStyle name="Currency 4 4 3 3 2 2" xfId="4228" xr:uid="{948FE900-27BA-4A27-9F96-63C9FA6EA48C}"/>
    <cellStyle name="Currency 4 4 3 3 2 2 2" xfId="19601" xr:uid="{41F158DB-0BB4-4F6F-8719-BC195A5C0FBB}"/>
    <cellStyle name="Currency 4 4 3 3 2 3" xfId="12711" xr:uid="{03744A72-1F20-48FD-B67A-B603AED443D5}"/>
    <cellStyle name="Currency 4 4 3 3 2 3 2" xfId="22430" xr:uid="{87E5369F-3826-40A5-8CC6-8AF6DADFB05F}"/>
    <cellStyle name="Currency 4 4 3 3 2 4" xfId="16862" xr:uid="{FF134AD1-1311-4934-8FA9-C064634E3686}"/>
    <cellStyle name="Currency 4 4 3 3 3" xfId="1929" xr:uid="{00000000-0005-0000-0000-0000B1070000}"/>
    <cellStyle name="Currency 4 4 3 3 4" xfId="11507" xr:uid="{4F1C65B6-7C0D-4254-9A73-B310343FF668}"/>
    <cellStyle name="Currency 4 4 3 3 5" xfId="24183" xr:uid="{0E668D64-D326-4B7C-AAA3-81AF8043BCE8}"/>
    <cellStyle name="Currency 4 4 3 3 6" xfId="14674" xr:uid="{7128B801-88D5-43DE-9B11-82C4242DF613}"/>
    <cellStyle name="Currency 4 4 3 4" xfId="1930" xr:uid="{00000000-0005-0000-0000-0000B2070000}"/>
    <cellStyle name="Currency 4 4 3 4 2" xfId="4371" xr:uid="{3D41AD3D-6E14-4DB2-93E8-B0AD3CBC8AAA}"/>
    <cellStyle name="Currency 4 4 3 4 2 2" xfId="11717" xr:uid="{A71B61B1-0400-4B44-A88F-20249398714A}"/>
    <cellStyle name="Currency 4 4 3 4 2 2 2" xfId="20396" xr:uid="{B123F302-8EC2-4BC1-AE4B-DCE6721479A7}"/>
    <cellStyle name="Currency 4 4 3 4 2 3" xfId="13382" xr:uid="{0A5C128F-02F2-4B19-A65D-06964999F71A}"/>
    <cellStyle name="Currency 4 4 3 4 2 3 2" xfId="23225" xr:uid="{467D9D87-D07C-44C5-8027-37769B9E0E9F}"/>
    <cellStyle name="Currency 4 4 3 4 2 4" xfId="26981" xr:uid="{761C3478-F814-4715-B95B-2B62DCF52293}"/>
    <cellStyle name="Currency 4 4 3 4 2 5" xfId="28225" xr:uid="{F915CFF7-4DF5-40C6-BC67-F80BA36804CA}"/>
    <cellStyle name="Currency 4 4 3 4 2 6" xfId="17603" xr:uid="{CF424928-9628-4D7A-B009-69457EA709C6}"/>
    <cellStyle name="Currency 4 4 3 4 3" xfId="24232" xr:uid="{7574BD66-10AC-4C58-8FE6-FCD6DA263638}"/>
    <cellStyle name="Currency 4 4 3 5" xfId="4726" xr:uid="{7FE8F35E-E389-4F70-9135-C706FE5B25DB}"/>
    <cellStyle name="Currency 4 4 3 5 2" xfId="7513" xr:uid="{271713D5-91C0-44EF-A159-A219B29E59A8}"/>
    <cellStyle name="Currency 4 4 3 5 2 2" xfId="29619" xr:uid="{0C0FBCDB-6F19-4C9A-9438-1D1CAD48E541}"/>
    <cellStyle name="Currency 4 4 3 5 2 3" xfId="27647" xr:uid="{AAB238B7-8B59-4A41-95E9-2A94F71456DC}"/>
    <cellStyle name="Currency 4 4 3 5 2 4" xfId="20693" xr:uid="{B451F826-D750-4564-AADF-86516516A1FD}"/>
    <cellStyle name="Currency 4 4 3 5 2 5" xfId="11745" xr:uid="{55B934FE-92A7-45F3-9B6C-368C6D35D080}"/>
    <cellStyle name="Currency 4 4 3 5 3" xfId="13620" xr:uid="{DE4817C7-26E5-4D23-AD24-42A059BC2DF5}"/>
    <cellStyle name="Currency 4 4 3 5 3 2" xfId="23522" xr:uid="{40E654EB-59C1-4B7A-998E-44CC0DC45A59}"/>
    <cellStyle name="Currency 4 4 3 5 4" xfId="26619" xr:uid="{BF8AF3A0-085A-4A3B-9409-DC0B1FEA21A9}"/>
    <cellStyle name="Currency 4 4 3 5 5" xfId="17900" xr:uid="{6BEB11F9-C166-4EF0-A32D-B7AAFD503EE9}"/>
    <cellStyle name="Currency 4 4 3 6" xfId="4072" xr:uid="{A2BEDC38-7CD9-4081-9F93-A9D5D42BD31E}"/>
    <cellStyle name="Currency 4 4 3 6 2" xfId="27927" xr:uid="{E4B04EA2-0567-4942-BB64-1C0B6606F177}"/>
    <cellStyle name="Currency 4 4 3 6 3" xfId="27734" xr:uid="{0290FA1D-5994-4841-955A-1F4B951DAFF5}"/>
    <cellStyle name="Currency 4 4 3 6 4" xfId="15763" xr:uid="{6AEBA835-B2F9-46B3-B75C-A7B887075A27}"/>
    <cellStyle name="Currency 4 4 3 7" xfId="8748" xr:uid="{2B570704-FABD-4436-9656-80C1192FE70A}"/>
    <cellStyle name="Currency 4 4 3 7 2" xfId="27032" xr:uid="{A7B8055F-A1A7-4234-8979-72A5EF83D15C}"/>
    <cellStyle name="Currency 4 4 3 7 3" xfId="27888" xr:uid="{0F6DCE26-E009-4AE0-A21F-A1753306F720}"/>
    <cellStyle name="Currency 4 4 3 7 4" xfId="18519" xr:uid="{3585543C-4B63-4092-B6C5-7F513E8F7307}"/>
    <cellStyle name="Currency 4 4 3 8" xfId="11945" xr:uid="{3DFDDF95-A0F2-47FA-BB85-5999CFB0C1C9}"/>
    <cellStyle name="Currency 4 4 3 8 2" xfId="21313" xr:uid="{A0F9A718-A791-4F04-8152-645820EA2BC2}"/>
    <cellStyle name="Currency 4 4 3 9" xfId="26584" xr:uid="{3890A069-E770-4DE8-AAA4-51DD51379285}"/>
    <cellStyle name="Currency 4 4 4" xfId="1931" xr:uid="{00000000-0005-0000-0000-0000B3070000}"/>
    <cellStyle name="Currency 4 4 4 10" xfId="15158" xr:uid="{543DFB12-E870-405B-871F-DA3622095C86}"/>
    <cellStyle name="Currency 4 4 4 2" xfId="1932" xr:uid="{00000000-0005-0000-0000-0000B4070000}"/>
    <cellStyle name="Currency 4 4 4 2 2" xfId="5587" xr:uid="{D6823F06-699C-4219-B389-EAFCF9419146}"/>
    <cellStyle name="Currency 4 4 4 2 2 2" xfId="7516" xr:uid="{219E597E-79D9-4455-A836-39C195DD9580}"/>
    <cellStyle name="Currency 4 4 4 2 3" xfId="24501" xr:uid="{F7B9F3A8-3460-4714-B0D3-C8B35FD7F8BD}"/>
    <cellStyle name="Currency 4 4 4 3" xfId="1933" xr:uid="{00000000-0005-0000-0000-0000B5070000}"/>
    <cellStyle name="Currency 4 4 4 4" xfId="1934" xr:uid="{00000000-0005-0000-0000-0000B6070000}"/>
    <cellStyle name="Currency 4 4 4 5" xfId="5017" xr:uid="{309578DE-BEF0-4D3B-A20B-FE7CE8F3365B}"/>
    <cellStyle name="Currency 4 4 4 5 2" xfId="7515" xr:uid="{AF9B0FC0-1E85-4210-BAFF-27E1CE338D97}"/>
    <cellStyle name="Currency 4 4 4 5 2 2" xfId="20984" xr:uid="{A223997F-151A-4D9E-986A-9C2154B3B90A}"/>
    <cellStyle name="Currency 4 4 4 5 2 3" xfId="11820" xr:uid="{8A4026DB-CAFA-4919-9EF0-D65E1BB1D06B}"/>
    <cellStyle name="Currency 4 4 4 5 3" xfId="13876" xr:uid="{20697823-FBEC-4AC7-BB54-7F8ACB4B1CA8}"/>
    <cellStyle name="Currency 4 4 4 5 3 2" xfId="23813" xr:uid="{F9D5B8F0-E4E6-4D71-8CB7-82627DE8D329}"/>
    <cellStyle name="Currency 4 4 4 5 4" xfId="18191" xr:uid="{CAAF128E-DED2-4D58-B5BE-E656ED4195A2}"/>
    <cellStyle name="Currency 4 4 4 6" xfId="4073" xr:uid="{655A1269-44D9-43A8-83E1-9D5CC8359119}"/>
    <cellStyle name="Currency 4 4 4 6 2" xfId="15764" xr:uid="{6757269E-1DC6-4104-B5F5-13F4D669122C}"/>
    <cellStyle name="Currency 4 4 4 7" xfId="9306" xr:uid="{315E2811-B140-452F-84BD-28099CCC465D}"/>
    <cellStyle name="Currency 4 4 4 7 2" xfId="18520" xr:uid="{1621F675-6A5A-4F67-A3A3-5B1664F653AF}"/>
    <cellStyle name="Currency 4 4 4 8" xfId="11946" xr:uid="{0536EB63-2500-424A-A1FA-76007DF681E6}"/>
    <cellStyle name="Currency 4 4 4 8 2" xfId="21314" xr:uid="{5B89FA13-C225-48A6-A482-F7A636AC8B7D}"/>
    <cellStyle name="Currency 4 4 4 9" xfId="24159" xr:uid="{3DABA24C-8B17-42D8-91C8-B64672FFF8FA}"/>
    <cellStyle name="Currency 4 4 5" xfId="1935" xr:uid="{00000000-0005-0000-0000-0000B7070000}"/>
    <cellStyle name="Currency 4 4 5 2" xfId="1936" xr:uid="{00000000-0005-0000-0000-0000B8070000}"/>
    <cellStyle name="Currency 4 4 5 2 2" xfId="4253" xr:uid="{3B0CA9B9-3C5C-40F0-9F7D-67AE98738FEC}"/>
    <cellStyle name="Currency 4 4 5 2 2 2" xfId="7518" xr:uid="{B20EE278-3F24-4A4B-9686-5D5118ADA646}"/>
    <cellStyle name="Currency 4 4 5 2 2 2 2" xfId="27404" xr:uid="{6C238951-C0C7-4338-A1C5-9047105CC0FD}"/>
    <cellStyle name="Currency 4 4 5 2 2 3" xfId="29024" xr:uid="{570FCF4B-D0C6-43A7-B8BF-4D8988480361}"/>
    <cellStyle name="Currency 4 4 5 2 2 4" xfId="19783" xr:uid="{50A642CD-6F30-41D9-9A2C-541D2A1C08DE}"/>
    <cellStyle name="Currency 4 4 5 2 3" xfId="12877" xr:uid="{3BF82CFB-AB2A-4476-914D-9F4BB94A6B8A}"/>
    <cellStyle name="Currency 4 4 5 2 3 2" xfId="22612" xr:uid="{79D6635A-9F5B-4E04-91A7-2A5106E51B55}"/>
    <cellStyle name="Currency 4 4 5 2 4" xfId="26315" xr:uid="{0BF6FA04-9BDB-41CF-9CB7-FC7CCA6E5D32}"/>
    <cellStyle name="Currency 4 4 5 2 5" xfId="17028" xr:uid="{6B4377AC-BD30-417E-8423-6ACBE33E3F83}"/>
    <cellStyle name="Currency 4 4 5 3" xfId="1937" xr:uid="{00000000-0005-0000-0000-0000B9070000}"/>
    <cellStyle name="Currency 4 4 5 4" xfId="7517" xr:uid="{3E26EF17-BCCC-45BF-9DA2-52814E03CCE6}"/>
    <cellStyle name="Currency 4 4 5 5" xfId="6910" xr:uid="{5804C54B-8C59-4CB1-9F04-E5A5586D044F}"/>
    <cellStyle name="Currency 4 4 5 6" xfId="9706" xr:uid="{43A83C5C-BC08-410C-9902-199F26D3B7C2}"/>
    <cellStyle name="Currency 4 4 6" xfId="1938" xr:uid="{00000000-0005-0000-0000-0000BA070000}"/>
    <cellStyle name="Currency 4 4 6 2" xfId="1939" xr:uid="{00000000-0005-0000-0000-0000BB070000}"/>
    <cellStyle name="Currency 4 4 6 2 2" xfId="4148" xr:uid="{2C1AFC46-9117-47C7-B37D-18AAFE4C2175}"/>
    <cellStyle name="Currency 4 4 6 2 2 2" xfId="19357" xr:uid="{11AD565F-0641-4B41-9DED-CB5DB0ABA3EC}"/>
    <cellStyle name="Currency 4 4 6 2 3" xfId="12469" xr:uid="{D5223BFE-E9A5-4F9B-A7FE-35DAE3BBEF55}"/>
    <cellStyle name="Currency 4 4 6 2 3 2" xfId="22186" xr:uid="{79A83145-7B61-4ADA-8725-685A3D20C83E}"/>
    <cellStyle name="Currency 4 4 6 2 4" xfId="28222" xr:uid="{B4D5D330-00F5-42B8-A1CD-FBEBC6D0E353}"/>
    <cellStyle name="Currency 4 4 6 2 5" xfId="27238" xr:uid="{EB6D65A6-CF4A-4B1E-853E-1020A76DD086}"/>
    <cellStyle name="Currency 4 4 6 2 6" xfId="16620" xr:uid="{5C63AB6F-9131-4F01-8963-939D6375199F}"/>
    <cellStyle name="Currency 4 4 6 3" xfId="1940" xr:uid="{00000000-0005-0000-0000-0000BC070000}"/>
    <cellStyle name="Currency 4 4 6 4" xfId="7519" xr:uid="{5A50DA23-E126-46E8-BFB8-4E6A2CFA33B1}"/>
    <cellStyle name="Currency 4 4 6 5" xfId="26445" xr:uid="{D557F24B-E466-4193-A680-EDC6E9D8E74A}"/>
    <cellStyle name="Currency 4 4 6 6" xfId="14404" xr:uid="{9CCBD6F7-75FB-4DA8-B843-595D6AE6B019}"/>
    <cellStyle name="Currency 4 4 7" xfId="1941" xr:uid="{00000000-0005-0000-0000-0000BD070000}"/>
    <cellStyle name="Currency 4 4 7 2" xfId="1942" xr:uid="{00000000-0005-0000-0000-0000BE070000}"/>
    <cellStyle name="Currency 4 4 7 2 2" xfId="4098" xr:uid="{64D4C53A-1C5C-45F0-89E0-9592688FC81A}"/>
    <cellStyle name="Currency 4 4 7 2 2 2" xfId="19137" xr:uid="{CD64B4C1-407B-4383-9E39-A4D1D6955922}"/>
    <cellStyle name="Currency 4 4 7 2 3" xfId="12341" xr:uid="{327F4829-7FBC-48DD-9A30-4C07C219533E}"/>
    <cellStyle name="Currency 4 4 7 2 3 2" xfId="21942" xr:uid="{9D0C9762-A20B-4CA0-83D7-C86AB689F612}"/>
    <cellStyle name="Currency 4 4 7 2 4" xfId="28456" xr:uid="{3FB2F421-5A24-416C-B545-E69515094533}"/>
    <cellStyle name="Currency 4 4 7 2 5" xfId="27466" xr:uid="{88AB6C2F-9098-47D0-B7BF-16F72CB3AB7A}"/>
    <cellStyle name="Currency 4 4 7 2 6" xfId="16386" xr:uid="{A6145F8D-2863-4895-B485-464A930154EA}"/>
    <cellStyle name="Currency 4 4 7 3" xfId="1943" xr:uid="{00000000-0005-0000-0000-0000BF070000}"/>
    <cellStyle name="Currency 4 4 7 4" xfId="7520" xr:uid="{E67E5AF7-9B3E-4342-B655-CAE9E640770F}"/>
    <cellStyle name="Currency 4 4 8" xfId="1905" xr:uid="{00000000-0005-0000-0000-000099070000}"/>
    <cellStyle name="Currency 4 4 8 2" xfId="4475" xr:uid="{11FFD17C-EB6E-46DE-AF5D-7D538BE9E500}"/>
    <cellStyle name="Currency 4 4 8 2 2" xfId="20498" xr:uid="{A0CDCFFD-26C0-4AB6-8CDC-727ED852280E}"/>
    <cellStyle name="Currency 4 4 8 3" xfId="13474" xr:uid="{FA35E3F9-D71F-4136-AF88-9D41A013036F}"/>
    <cellStyle name="Currency 4 4 8 3 2" xfId="23327" xr:uid="{2D6390D4-A104-4E0A-92DC-B697FE7AEBFE}"/>
    <cellStyle name="Currency 4 4 8 4" xfId="27394" xr:uid="{58C95C1A-CCA3-4E67-945E-D9915246A337}"/>
    <cellStyle name="Currency 4 4 8 5" xfId="29345" xr:uid="{70565FA0-7BA7-4877-998D-754A6DB150C5}"/>
    <cellStyle name="Currency 4 4 8 6" xfId="17705" xr:uid="{11B0F830-B5B5-4C49-8BA4-275B6EC66FC9}"/>
    <cellStyle name="Currency 4 4 9" xfId="7019" xr:uid="{EF469BD1-C5F7-4796-BB78-19E0752E3F33}"/>
    <cellStyle name="Currency 4 4 9 2" xfId="9817" xr:uid="{1CAF418D-7994-472F-B695-5E45B7C78F60}"/>
    <cellStyle name="Currency 4 4 9 3" xfId="29038" xr:uid="{D4ED5E85-6785-438B-9713-DA3C0F2D6EEA}"/>
    <cellStyle name="Currency 4 4 9 4" xfId="15761" xr:uid="{DFAC4F17-6A98-4172-85CF-246B15EE85D4}"/>
    <cellStyle name="Currency 4 5" xfId="396" xr:uid="{00000000-0005-0000-0000-00008B010000}"/>
    <cellStyle name="Currency 4 5 10" xfId="6046" xr:uid="{6D06B74B-35B5-4FBD-8864-00DC49D68CC2}"/>
    <cellStyle name="Currency 4 5 10 2" xfId="18521" xr:uid="{3BC7DE49-94FD-44CC-A795-763E9A022FA2}"/>
    <cellStyle name="Currency 4 5 11" xfId="8823" xr:uid="{0829DCC1-BFD8-4FC5-B9F1-E8EC0A4038EB}"/>
    <cellStyle name="Currency 4 5 11 2" xfId="21315" xr:uid="{E973D87F-E565-4C65-B392-4AA202ECB6C4}"/>
    <cellStyle name="Currency 4 5 12" xfId="24458" xr:uid="{C5AD197C-C04C-4E6A-BDCB-358F84762C31}"/>
    <cellStyle name="Currency 4 5 13" xfId="14098" xr:uid="{DCCD9D0A-7178-40D4-B6C7-FC7193FAC24D}"/>
    <cellStyle name="Currency 4 5 2" xfId="397" xr:uid="{00000000-0005-0000-0000-00008C010000}"/>
    <cellStyle name="Currency 4 5 2 10" xfId="25810" xr:uid="{15694B62-53C9-45B3-94A0-820F7035BC05}"/>
    <cellStyle name="Currency 4 5 2 11" xfId="14256" xr:uid="{57977FDA-BAA8-4C0A-8130-D1CE2B91E8F3}"/>
    <cellStyle name="Currency 4 5 2 2" xfId="1946" xr:uid="{00000000-0005-0000-0000-0000C2070000}"/>
    <cellStyle name="Currency 4 5 2 2 2" xfId="1947" xr:uid="{00000000-0005-0000-0000-0000C3070000}"/>
    <cellStyle name="Currency 4 5 2 2 2 2" xfId="5589" xr:uid="{178DEC67-C070-41E0-AAD8-408B8E2A280D}"/>
    <cellStyle name="Currency 4 5 2 2 2 2 2" xfId="7522" xr:uid="{B3BB2CD7-F8A4-4D49-BBDB-5E60FA4BAE44}"/>
    <cellStyle name="Currency 4 5 2 2 2 3" xfId="26628" xr:uid="{E8CA31BA-0B02-4779-9489-A27B18376C5D}"/>
    <cellStyle name="Currency 4 5 2 2 3" xfId="1948" xr:uid="{00000000-0005-0000-0000-0000C4070000}"/>
    <cellStyle name="Currency 4 5 2 2 3 2" xfId="28950" xr:uid="{76A9E066-7CFC-42C3-B8B8-259D2FC6BE35}"/>
    <cellStyle name="Currency 4 5 2 2 3 3" xfId="28502" xr:uid="{2FCC8A97-4168-48A2-8CA3-D0547417A848}"/>
    <cellStyle name="Currency 4 5 2 2 4" xfId="1949" xr:uid="{00000000-0005-0000-0000-0000C5070000}"/>
    <cellStyle name="Currency 4 5 2 2 5" xfId="4074" xr:uid="{2FBE4227-B11B-4DD5-B961-AF5B8978AB6B}"/>
    <cellStyle name="Currency 4 5 2 2 5 2" xfId="7521" xr:uid="{5D785A2C-0CB1-48C6-A148-7EB265B5E978}"/>
    <cellStyle name="Currency 4 5 2 2 5 2 2" xfId="29052" xr:uid="{385B2914-BBFD-4CAC-A5DC-6DCAF7D1274A}"/>
    <cellStyle name="Currency 4 5 2 2 5 3" xfId="27307" xr:uid="{3DB423BC-1AB3-4551-8621-EAAF08ADA84D}"/>
    <cellStyle name="Currency 4 5 2 2 5 4" xfId="15767" xr:uid="{FF03D483-EAB9-4120-B4E2-95730529EE36}"/>
    <cellStyle name="Currency 4 5 2 2 6" xfId="6515" xr:uid="{148F9C6E-B8F4-4E3F-8294-CBF38D81F1D5}"/>
    <cellStyle name="Currency 4 5 2 2 6 2" xfId="18523" xr:uid="{257D6208-7A4B-4E34-9017-76FFBA45D3F1}"/>
    <cellStyle name="Currency 4 5 2 2 7" xfId="9309" xr:uid="{9BFCE07B-8134-49E3-8D84-27C0F2107470}"/>
    <cellStyle name="Currency 4 5 2 2 7 2" xfId="21317" xr:uid="{9657FE36-A356-457E-88B2-B7FFEFACA19A}"/>
    <cellStyle name="Currency 4 5 2 2 8" xfId="26084" xr:uid="{7709478B-1B5F-496A-B4BA-5BBE746FEE7A}"/>
    <cellStyle name="Currency 4 5 2 2 9" xfId="15159" xr:uid="{085F4320-2377-4735-B3BD-101F504CF2FF}"/>
    <cellStyle name="Currency 4 5 2 3" xfId="1950" xr:uid="{00000000-0005-0000-0000-0000C6070000}"/>
    <cellStyle name="Currency 4 5 2 3 2" xfId="1951" xr:uid="{00000000-0005-0000-0000-0000C7070000}"/>
    <cellStyle name="Currency 4 5 2 3 2 2" xfId="4229" xr:uid="{3C8BF0C6-BCF3-4F48-BC07-44EC839A1339}"/>
    <cellStyle name="Currency 4 5 2 3 2 2 2" xfId="19602" xr:uid="{965C1A5E-569D-4DD9-AE12-6D1563F0EC22}"/>
    <cellStyle name="Currency 4 5 2 3 2 3" xfId="12712" xr:uid="{E7287BD5-61EE-431D-81E8-CF89D83644FC}"/>
    <cellStyle name="Currency 4 5 2 3 2 3 2" xfId="22431" xr:uid="{5DEE84F3-E948-4E86-BB95-4713E0877BF3}"/>
    <cellStyle name="Currency 4 5 2 3 2 4" xfId="16863" xr:uid="{D893460F-FF25-427B-A105-0C73F9AD001F}"/>
    <cellStyle name="Currency 4 5 2 3 3" xfId="1952" xr:uid="{00000000-0005-0000-0000-0000C8070000}"/>
    <cellStyle name="Currency 4 5 2 3 4" xfId="7523" xr:uid="{CE2A2901-3584-4559-AFC0-9B40BA847BAD}"/>
    <cellStyle name="Currency 4 5 2 3 5" xfId="26299" xr:uid="{7560AF23-0ED6-4B5D-8F81-502889EEBE2A}"/>
    <cellStyle name="Currency 4 5 2 3 6" xfId="14676" xr:uid="{93065932-7AD9-4B8F-BE1C-8CA4F0911A76}"/>
    <cellStyle name="Currency 4 5 2 4" xfId="1953" xr:uid="{00000000-0005-0000-0000-0000C9070000}"/>
    <cellStyle name="Currency 4 5 2 4 2" xfId="5214" xr:uid="{E7E8FED1-7687-4A46-962F-4B53C634034B}"/>
    <cellStyle name="Currency 4 5 2 4 2 2" xfId="7524" xr:uid="{7A96CD1B-167B-4825-B3F0-D0A4D399FE9A}"/>
    <cellStyle name="Currency 4 5 2 4 2 2 2" xfId="21180" xr:uid="{2E43E484-433E-4127-8961-9907DD4028E6}"/>
    <cellStyle name="Currency 4 5 2 4 2 2 3" xfId="11875" xr:uid="{DA98BBC7-F00D-4504-9CD9-5F1FA6827131}"/>
    <cellStyle name="Currency 4 5 2 4 2 3" xfId="13930" xr:uid="{5EC4BA24-0106-43FD-8C16-39D6F4C6013E}"/>
    <cellStyle name="Currency 4 5 2 4 2 3 2" xfId="24009" xr:uid="{EE7F3808-1FCF-4673-8F35-EE1901AEDDA1}"/>
    <cellStyle name="Currency 4 5 2 4 2 4" xfId="28478" xr:uid="{A828FF2E-FA28-4AFB-8C3E-8A63C30D21B7}"/>
    <cellStyle name="Currency 4 5 2 4 2 5" xfId="29068" xr:uid="{9F618484-6F37-48AB-BE2E-9EC6C96B326F}"/>
    <cellStyle name="Currency 4 5 2 4 2 6" xfId="18387" xr:uid="{B84DFCF0-F751-41E3-AA63-7648CF10F430}"/>
    <cellStyle name="Currency 4 5 2 4 3" xfId="24061" xr:uid="{B83B7BBD-1707-4576-A812-54841C4066D8}"/>
    <cellStyle name="Currency 4 5 2 5" xfId="1954" xr:uid="{00000000-0005-0000-0000-0000CA070000}"/>
    <cellStyle name="Currency 4 5 2 5 2" xfId="25287" xr:uid="{0B3BEB7F-31DA-4D07-BA89-4988D95C213D}"/>
    <cellStyle name="Currency 4 5 2 5 3" xfId="26847" xr:uid="{2BB6DA51-E82C-469D-8A38-2F8195CE7A42}"/>
    <cellStyle name="Currency 4 5 2 6" xfId="1945" xr:uid="{00000000-0005-0000-0000-0000C1070000}"/>
    <cellStyle name="Currency 4 5 2 6 2" xfId="4727" xr:uid="{E33FE793-268F-4BA8-BDD1-682A26AE478B}"/>
    <cellStyle name="Currency 4 5 2 6 2 2" xfId="20694" xr:uid="{31DA5F69-2DD0-4B7E-A82E-D7583702929C}"/>
    <cellStyle name="Currency 4 5 2 6 3" xfId="13621" xr:uid="{616F7999-E589-4C20-9975-9FDED3E8EA9E}"/>
    <cellStyle name="Currency 4 5 2 6 3 2" xfId="23523" xr:uid="{6AE8E208-717D-4256-B664-33E45D8A64FE}"/>
    <cellStyle name="Currency 4 5 2 6 4" xfId="28637" xr:uid="{79F2E417-773E-452E-AA28-3AC90E67313F}"/>
    <cellStyle name="Currency 4 5 2 6 5" xfId="28527" xr:uid="{35B5B7C6-4AD0-459E-B9E7-3FEF6D76B564}"/>
    <cellStyle name="Currency 4 5 2 6 6" xfId="17901" xr:uid="{B3B3A06D-CDEA-4F59-9249-8CC74F049FEC}"/>
    <cellStyle name="Currency 4 5 2 7" xfId="7022" xr:uid="{90A2F986-04F9-4EAB-9BB1-D09340C9F809}"/>
    <cellStyle name="Currency 4 5 2 7 2" xfId="9820" xr:uid="{1EF0F17C-FCA2-4637-A2E9-D93AB33EC805}"/>
    <cellStyle name="Currency 4 5 2 7 3" xfId="27106" xr:uid="{E3484976-8982-4729-858C-9D717B5F0D2A}"/>
    <cellStyle name="Currency 4 5 2 7 4" xfId="15766" xr:uid="{9D5078FF-234A-41BE-A377-28C002F42C18}"/>
    <cellStyle name="Currency 4 5 2 8" xfId="6047" xr:uid="{85D37B98-CA14-492C-9388-E9CF7B639598}"/>
    <cellStyle name="Currency 4 5 2 8 2" xfId="18522" xr:uid="{065EB666-AF75-45E7-9F0D-37BA6F9B369C}"/>
    <cellStyle name="Currency 4 5 2 9" xfId="8824" xr:uid="{4FB370E4-7BCB-4722-A4F2-1B9D5F5F1614}"/>
    <cellStyle name="Currency 4 5 2 9 2" xfId="21316" xr:uid="{8A16F1D9-4814-4E2D-861F-E9606C6FC856}"/>
    <cellStyle name="Currency 4 5 3" xfId="1955" xr:uid="{00000000-0005-0000-0000-0000CB070000}"/>
    <cellStyle name="Currency 4 5 3 10" xfId="15160" xr:uid="{D7E71313-6B72-40D7-934D-2547EA5BFCF9}"/>
    <cellStyle name="Currency 4 5 3 2" xfId="1956" xr:uid="{00000000-0005-0000-0000-0000CC070000}"/>
    <cellStyle name="Currency 4 5 3 2 2" xfId="5588" xr:uid="{55469872-1037-4CB3-BC20-DDE0D2CB6A9C}"/>
    <cellStyle name="Currency 4 5 3 2 2 2" xfId="7526" xr:uid="{3D7A70A7-6E99-4E1B-A664-34E738DEC72C}"/>
    <cellStyle name="Currency 4 5 3 2 3" xfId="26687" xr:uid="{53108619-4F97-4487-94D9-4B3236AD848B}"/>
    <cellStyle name="Currency 4 5 3 2 3 2" xfId="27036" xr:uid="{0F748C80-C57C-4334-AA92-610DB474D55D}"/>
    <cellStyle name="Currency 4 5 3 3" xfId="1957" xr:uid="{00000000-0005-0000-0000-0000CD070000}"/>
    <cellStyle name="Currency 4 5 3 4" xfId="1958" xr:uid="{00000000-0005-0000-0000-0000CE070000}"/>
    <cellStyle name="Currency 4 5 3 4 2" xfId="24296" xr:uid="{70A4C117-BDB7-48AD-A1D3-B853170C01FD}"/>
    <cellStyle name="Currency 4 5 3 4 3" xfId="24528" xr:uid="{14873D30-D4EC-46A6-8831-C573429AF956}"/>
    <cellStyle name="Currency 4 5 3 5" xfId="5018" xr:uid="{31183E1A-3AD0-48D1-B550-847F8911107F}"/>
    <cellStyle name="Currency 4 5 3 5 2" xfId="7525" xr:uid="{9C24C8B5-673E-498B-92E5-E26089C3E2F2}"/>
    <cellStyle name="Currency 4 5 3 5 2 2" xfId="20985" xr:uid="{A9F3402A-908E-4C72-8EC9-F720AD920921}"/>
    <cellStyle name="Currency 4 5 3 5 2 3" xfId="11821" xr:uid="{D2138070-7783-4C74-A6EB-EB9E9624466D}"/>
    <cellStyle name="Currency 4 5 3 5 3" xfId="13877" xr:uid="{9CA0C3F9-4FD1-4B63-A185-8D8AFF024941}"/>
    <cellStyle name="Currency 4 5 3 5 3 2" xfId="23814" xr:uid="{5248F9F8-F4EA-42EC-A523-4D9AC1F1EFA8}"/>
    <cellStyle name="Currency 4 5 3 5 4" xfId="29040" xr:uid="{BC126845-BC0C-440A-9110-287ACDD83032}"/>
    <cellStyle name="Currency 4 5 3 5 5" xfId="28953" xr:uid="{0E6D1F82-026B-4C3B-AB4B-A491E73CFBCE}"/>
    <cellStyle name="Currency 4 5 3 5 6" xfId="18192" xr:uid="{9AD14977-42CC-4BB5-9077-7DCB6E5EECFD}"/>
    <cellStyle name="Currency 4 5 3 6" xfId="4075" xr:uid="{574DE5EB-CD94-4BEC-94A3-AF2BB8E73763}"/>
    <cellStyle name="Currency 4 5 3 6 2" xfId="26878" xr:uid="{3A680812-CB83-434E-835F-1EFAE65C4460}"/>
    <cellStyle name="Currency 4 5 3 6 3" xfId="26968" xr:uid="{3BCB102F-0F0E-43A8-8F88-663EF92AC5A5}"/>
    <cellStyle name="Currency 4 5 3 6 4" xfId="15768" xr:uid="{3F0FB322-596E-4E3E-931B-59C34DF3D2E7}"/>
    <cellStyle name="Currency 4 5 3 7" xfId="9308" xr:uid="{E641C88D-9097-4DE1-B636-6A1D288C87C7}"/>
    <cellStyle name="Currency 4 5 3 7 2" xfId="18524" xr:uid="{A3475CB6-6956-4A2A-8D92-DD1DB5F8E9EF}"/>
    <cellStyle name="Currency 4 5 3 8" xfId="11947" xr:uid="{1048785E-4ACF-44AC-A697-7FA484655D47}"/>
    <cellStyle name="Currency 4 5 3 8 2" xfId="21318" xr:uid="{CF339036-3560-4D57-93B7-5E57B226B487}"/>
    <cellStyle name="Currency 4 5 3 9" xfId="25216" xr:uid="{223DECEE-6843-4829-92CD-4CBC25153147}"/>
    <cellStyle name="Currency 4 5 4" xfId="1959" xr:uid="{00000000-0005-0000-0000-0000CF070000}"/>
    <cellStyle name="Currency 4 5 4 2" xfId="1960" xr:uid="{00000000-0005-0000-0000-0000D0070000}"/>
    <cellStyle name="Currency 4 5 4 2 2" xfId="5806" xr:uid="{CB247355-27BB-4D66-B1AE-6495FEE090AB}"/>
    <cellStyle name="Currency 4 5 4 2 2 2" xfId="7528" xr:uid="{82FEFFB9-4F58-4899-8DE6-D15E9137D770}"/>
    <cellStyle name="Currency 4 5 4 2 3" xfId="25303" xr:uid="{A294F920-0746-4167-837F-4FC3796625B6}"/>
    <cellStyle name="Currency 4 5 4 3" xfId="1961" xr:uid="{00000000-0005-0000-0000-0000D1070000}"/>
    <cellStyle name="Currency 4 5 4 4" xfId="1962" xr:uid="{00000000-0005-0000-0000-0000D2070000}"/>
    <cellStyle name="Currency 4 5 4 5" xfId="4076" xr:uid="{07C439FD-900C-4260-A76B-AE552A4CD1E1}"/>
    <cellStyle name="Currency 4 5 4 5 2" xfId="7527" xr:uid="{8BC145C0-ADE4-48F2-B99D-4C398FC21AC2}"/>
    <cellStyle name="Currency 4 5 4 5 2 2" xfId="15769" xr:uid="{8EA47010-C5F5-40DA-9972-590A43EA94A6}"/>
    <cellStyle name="Currency 4 5 4 6" xfId="6892" xr:uid="{769803AF-2207-4C77-A5DD-196A1BE274CE}"/>
    <cellStyle name="Currency 4 5 4 6 2" xfId="18525" xr:uid="{D072C280-B647-4CD5-8A6A-4DE26784E860}"/>
    <cellStyle name="Currency 4 5 4 7" xfId="9688" xr:uid="{81BC5450-47EF-4403-A507-5F6E01F832BF}"/>
    <cellStyle name="Currency 4 5 4 7 2" xfId="21319" xr:uid="{03F349E9-33FF-42B3-8988-E3ED2949550A}"/>
    <cellStyle name="Currency 4 5 4 8" xfId="24077" xr:uid="{05851E87-9F5C-4651-81B0-140B30D96EBB}"/>
    <cellStyle name="Currency 4 5 4 9" xfId="14928" xr:uid="{B248D066-750F-4532-88A3-767A121E3D7C}"/>
    <cellStyle name="Currency 4 5 5" xfId="1963" xr:uid="{00000000-0005-0000-0000-0000D3070000}"/>
    <cellStyle name="Currency 4 5 5 2" xfId="1964" xr:uid="{00000000-0005-0000-0000-0000D4070000}"/>
    <cellStyle name="Currency 4 5 5 2 2" xfId="4160" xr:uid="{069B8651-8B42-4D8D-BCDF-CF002E34756A}"/>
    <cellStyle name="Currency 4 5 5 2 2 2" xfId="19417" xr:uid="{1F86D7D2-D452-47D5-9020-08017B590ABB}"/>
    <cellStyle name="Currency 4 5 5 2 3" xfId="12529" xr:uid="{9DF23EBE-FEDD-4651-974C-9CA1F352F07D}"/>
    <cellStyle name="Currency 4 5 5 2 3 2" xfId="22246" xr:uid="{1184E989-7C3C-4408-9A87-CC488201E4CD}"/>
    <cellStyle name="Currency 4 5 5 2 4" xfId="16680" xr:uid="{618D0FBC-A095-4CC5-858E-3825285CE900}"/>
    <cellStyle name="Currency 4 5 5 3" xfId="1965" xr:uid="{00000000-0005-0000-0000-0000D5070000}"/>
    <cellStyle name="Currency 4 5 5 4" xfId="7529" xr:uid="{32370CF5-E843-4EAE-A6EF-ACA5CDB374FD}"/>
    <cellStyle name="Currency 4 5 5 5" xfId="24114" xr:uid="{91C5F928-780B-4FDC-AE98-9B3839D62403}"/>
    <cellStyle name="Currency 4 5 5 6" xfId="14464" xr:uid="{B83E3D31-8B05-4438-94CA-15ACBBCD56E5}"/>
    <cellStyle name="Currency 4 5 6" xfId="1966" xr:uid="{00000000-0005-0000-0000-0000D6070000}"/>
    <cellStyle name="Currency 4 5 6 2" xfId="1967" xr:uid="{00000000-0005-0000-0000-0000D7070000}"/>
    <cellStyle name="Currency 4 5 6 2 2" xfId="4136" xr:uid="{BD86A6B5-4354-4424-B8DC-BFE4CC3CE9D3}"/>
    <cellStyle name="Currency 4 5 6 2 2 2" xfId="19229" xr:uid="{43358C90-201C-44A0-B79F-B79924E8FD71}"/>
    <cellStyle name="Currency 4 5 6 2 3" xfId="12393" xr:uid="{96CD26C8-7A5E-4EC7-9126-F3E2E5E233B3}"/>
    <cellStyle name="Currency 4 5 6 2 3 2" xfId="22034" xr:uid="{586AD555-3FFA-40CC-A9AB-6FE81C761B7C}"/>
    <cellStyle name="Currency 4 5 6 2 4" xfId="28257" xr:uid="{18D4F6A2-2629-4412-93E8-E0A867A30971}"/>
    <cellStyle name="Currency 4 5 6 2 5" xfId="29151" xr:uid="{8B642770-364D-4901-B38F-BC27BCD3CE5C}"/>
    <cellStyle name="Currency 4 5 6 2 6" xfId="16478" xr:uid="{71A2EA1C-4DA4-48C2-B90B-17CB25E6E78F}"/>
    <cellStyle name="Currency 4 5 6 3" xfId="1968" xr:uid="{00000000-0005-0000-0000-0000D8070000}"/>
    <cellStyle name="Currency 4 5 6 4" xfId="7530" xr:uid="{4A84A527-C09E-4F59-A13C-9CD51631EB3A}"/>
    <cellStyle name="Currency 4 5 7" xfId="1969" xr:uid="{00000000-0005-0000-0000-0000D9070000}"/>
    <cellStyle name="Currency 4 5 7 2" xfId="26807" xr:uid="{1ED1EAA2-B09B-4680-AB6D-E4CEE85AD8F2}"/>
    <cellStyle name="Currency 4 5 7 3" xfId="25464" xr:uid="{ECE87821-F34A-484A-BD62-F1C425D0119A}"/>
    <cellStyle name="Currency 4 5 8" xfId="1944" xr:uid="{00000000-0005-0000-0000-0000C0070000}"/>
    <cellStyle name="Currency 4 5 8 2" xfId="4476" xr:uid="{F187DBE9-237B-484F-B576-C02171AEDB83}"/>
    <cellStyle name="Currency 4 5 8 2 2" xfId="20499" xr:uid="{91299DF6-845C-4A66-AAD7-AE8A256B28DD}"/>
    <cellStyle name="Currency 4 5 8 3" xfId="13475" xr:uid="{8421F06B-BC7C-43D6-B2A4-CBB8969764FD}"/>
    <cellStyle name="Currency 4 5 8 3 2" xfId="23328" xr:uid="{4E5A8150-83F3-4642-936A-8331A322A892}"/>
    <cellStyle name="Currency 4 5 8 4" xfId="28744" xr:uid="{0DC75801-1CA5-4440-90D0-6440EBA28D4C}"/>
    <cellStyle name="Currency 4 5 8 5" xfId="27974" xr:uid="{2FD3B71F-DB17-41D6-A87F-4B11F7816F8A}"/>
    <cellStyle name="Currency 4 5 8 6" xfId="17706" xr:uid="{FCF61884-44D1-4B64-9776-0A3B954D9E4B}"/>
    <cellStyle name="Currency 4 5 9" xfId="7021" xr:uid="{9F096E2A-64BB-4BCE-9B5D-EA6066534A84}"/>
    <cellStyle name="Currency 4 5 9 2" xfId="9819" xr:uid="{6769859B-8518-4EEC-90CF-BFA7BBE58032}"/>
    <cellStyle name="Currency 4 5 9 3" xfId="29180" xr:uid="{E2499F35-472E-48DE-94F6-59CA91BC63E7}"/>
    <cellStyle name="Currency 4 5 9 4" xfId="15765" xr:uid="{254FCDC5-45E3-4846-8F75-1EDA0BBCAD3E}"/>
    <cellStyle name="Currency 4 6" xfId="398" xr:uid="{00000000-0005-0000-0000-00008D010000}"/>
    <cellStyle name="Currency 4 6 10" xfId="6048" xr:uid="{609F3F50-30E5-4D99-802D-0CCB4780BC5E}"/>
    <cellStyle name="Currency 4 6 10 2" xfId="18526" xr:uid="{C2D4B8A3-D88E-4E29-B9F9-FAE626211CF0}"/>
    <cellStyle name="Currency 4 6 11" xfId="8825" xr:uid="{65B5AA2B-3B9E-42CF-895E-86342CEF9DE0}"/>
    <cellStyle name="Currency 4 6 11 2" xfId="21320" xr:uid="{D43BEA8C-DD39-4DC9-BEDA-CC1B4530FB42}"/>
    <cellStyle name="Currency 4 6 12" xfId="26118" xr:uid="{2EADBCCA-2426-40A8-95EF-741F4C6B5BAA}"/>
    <cellStyle name="Currency 4 6 13" xfId="14099" xr:uid="{CB5CA9B1-3804-4FB1-A842-6F3744AD9A40}"/>
    <cellStyle name="Currency 4 6 2" xfId="399" xr:uid="{00000000-0005-0000-0000-00008E010000}"/>
    <cellStyle name="Currency 4 6 2 10" xfId="25206" xr:uid="{AFEDD217-A9EF-46BF-A6E5-00C90DAF439F}"/>
    <cellStyle name="Currency 4 6 2 11" xfId="14257" xr:uid="{19C7C17D-094D-4A07-A720-C3812F8E81B6}"/>
    <cellStyle name="Currency 4 6 2 2" xfId="1972" xr:uid="{00000000-0005-0000-0000-0000DC070000}"/>
    <cellStyle name="Currency 4 6 2 2 2" xfId="1973" xr:uid="{00000000-0005-0000-0000-0000DD070000}"/>
    <cellStyle name="Currency 4 6 2 2 2 2" xfId="5591" xr:uid="{007C4074-2E64-439D-82B1-9282C4ADF74A}"/>
    <cellStyle name="Currency 4 6 2 2 2 2 2" xfId="7532" xr:uid="{D1F53950-04AD-4902-A85F-338154A93858}"/>
    <cellStyle name="Currency 4 6 2 2 2 3" xfId="26199" xr:uid="{B2F1BB92-53D8-499A-8CDC-86036B800BE9}"/>
    <cellStyle name="Currency 4 6 2 2 3" xfId="1974" xr:uid="{00000000-0005-0000-0000-0000DE070000}"/>
    <cellStyle name="Currency 4 6 2 2 3 2" xfId="27884" xr:uid="{B3FD086E-781F-40C4-9475-811CF0A42E7A}"/>
    <cellStyle name="Currency 4 6 2 2 3 3" xfId="29039" xr:uid="{34D7719F-B3BC-4BBB-88E9-EED4F7C6992D}"/>
    <cellStyle name="Currency 4 6 2 2 4" xfId="1975" xr:uid="{00000000-0005-0000-0000-0000DF070000}"/>
    <cellStyle name="Currency 4 6 2 2 5" xfId="4077" xr:uid="{BB6CEC52-47E2-4CC8-B5D7-1B5169FC3E8E}"/>
    <cellStyle name="Currency 4 6 2 2 5 2" xfId="7531" xr:uid="{9016683F-BC32-49F7-951F-90C2D5273FA1}"/>
    <cellStyle name="Currency 4 6 2 2 5 2 2" xfId="29175" xr:uid="{7919BC5F-2E86-4CC8-ADB9-B453827D8DC5}"/>
    <cellStyle name="Currency 4 6 2 2 5 3" xfId="29203" xr:uid="{9C7345EB-D2BE-45C8-81BC-EDCBA0CBFD95}"/>
    <cellStyle name="Currency 4 6 2 2 5 4" xfId="15772" xr:uid="{5D322FBE-8662-4771-8CFC-35DED8CFF0CF}"/>
    <cellStyle name="Currency 4 6 2 2 6" xfId="6516" xr:uid="{A263E715-2A25-4A45-91B6-A5F777D68AF4}"/>
    <cellStyle name="Currency 4 6 2 2 6 2" xfId="18528" xr:uid="{DDE58535-C641-4BB6-A3C3-B43AC03E6B6B}"/>
    <cellStyle name="Currency 4 6 2 2 7" xfId="9311" xr:uid="{E9D6BD96-569D-470B-A028-E9F21EBF75A7}"/>
    <cellStyle name="Currency 4 6 2 2 7 2" xfId="21322" xr:uid="{7B24BC6D-5771-45B2-A576-CCABAC6B98DD}"/>
    <cellStyle name="Currency 4 6 2 2 8" xfId="24749" xr:uid="{4210E03F-4819-4C39-AC44-57E6169CDF9C}"/>
    <cellStyle name="Currency 4 6 2 2 9" xfId="15161" xr:uid="{B53CFC66-BDC1-4084-A685-60D12D803C92}"/>
    <cellStyle name="Currency 4 6 2 3" xfId="1976" xr:uid="{00000000-0005-0000-0000-0000E0070000}"/>
    <cellStyle name="Currency 4 6 2 3 2" xfId="1977" xr:uid="{00000000-0005-0000-0000-0000E1070000}"/>
    <cellStyle name="Currency 4 6 2 3 2 2" xfId="4230" xr:uid="{66BA0F67-4A79-4161-AC88-A04F4E4A0F09}"/>
    <cellStyle name="Currency 4 6 2 3 2 2 2" xfId="19603" xr:uid="{B3220855-4336-40B4-89C9-7960A9FF7432}"/>
    <cellStyle name="Currency 4 6 2 3 2 3" xfId="12713" xr:uid="{11F51126-8C94-4F84-9BBA-A2D151458793}"/>
    <cellStyle name="Currency 4 6 2 3 2 3 2" xfId="22432" xr:uid="{79150505-A4FE-45C2-822B-B801AB673B80}"/>
    <cellStyle name="Currency 4 6 2 3 2 4" xfId="16864" xr:uid="{A4F2102D-B8F4-46AC-9097-F617394AC12C}"/>
    <cellStyle name="Currency 4 6 2 3 3" xfId="1978" xr:uid="{00000000-0005-0000-0000-0000E2070000}"/>
    <cellStyle name="Currency 4 6 2 3 4" xfId="7533" xr:uid="{ED33EAD7-AFDD-4408-96F3-84CBCF2514F3}"/>
    <cellStyle name="Currency 4 6 2 3 5" xfId="24335" xr:uid="{586CB198-60BB-4C25-992B-05DD1C675D3A}"/>
    <cellStyle name="Currency 4 6 2 3 6" xfId="14677" xr:uid="{506FE2D3-E4F5-4B4A-8BA4-EBF90B0A7F43}"/>
    <cellStyle name="Currency 4 6 2 4" xfId="1979" xr:uid="{00000000-0005-0000-0000-0000E3070000}"/>
    <cellStyle name="Currency 4 6 2 4 2" xfId="4370" xr:uid="{0190C3F1-0195-4EDD-8797-BEFE74330BE8}"/>
    <cellStyle name="Currency 4 6 2 4 2 2" xfId="7534" xr:uid="{9B55030F-FAED-48E6-B6F8-3E69077054A3}"/>
    <cellStyle name="Currency 4 6 2 4 2 2 2" xfId="20395" xr:uid="{17333547-FBDB-417B-B432-EFFFC06FB187}"/>
    <cellStyle name="Currency 4 6 2 4 2 2 3" xfId="11716" xr:uid="{2066AE39-980B-4A74-95D3-66B2D30CE791}"/>
    <cellStyle name="Currency 4 6 2 4 2 3" xfId="13381" xr:uid="{CAD281E4-BEE0-46C3-80C8-5FB235E1E27D}"/>
    <cellStyle name="Currency 4 6 2 4 2 3 2" xfId="23224" xr:uid="{4A612103-CA6F-4490-9E5D-76A3C079C4CB}"/>
    <cellStyle name="Currency 4 6 2 4 2 4" xfId="29253" xr:uid="{31304904-7B0D-43B3-9422-7D8F912AB88A}"/>
    <cellStyle name="Currency 4 6 2 4 2 5" xfId="28120" xr:uid="{6F329BBC-E7C7-428C-9340-E7C2CF56439C}"/>
    <cellStyle name="Currency 4 6 2 4 2 6" xfId="17602" xr:uid="{95AAE43A-5BFA-41DA-AE87-E4BBDC1D3F5D}"/>
    <cellStyle name="Currency 4 6 2 4 3" xfId="26392" xr:uid="{E650F2B8-CA36-4B3F-9FDB-B6D5995F6223}"/>
    <cellStyle name="Currency 4 6 2 5" xfId="1980" xr:uid="{00000000-0005-0000-0000-0000E4070000}"/>
    <cellStyle name="Currency 4 6 2 5 2" xfId="24401" xr:uid="{1427F9AB-8CE5-453C-9396-85DC6389F64B}"/>
    <cellStyle name="Currency 4 6 2 5 3" xfId="26832" xr:uid="{CBB35A6B-18D0-4DB9-AE56-36CCB1B3752E}"/>
    <cellStyle name="Currency 4 6 2 6" xfId="1971" xr:uid="{00000000-0005-0000-0000-0000DB070000}"/>
    <cellStyle name="Currency 4 6 2 6 2" xfId="4728" xr:uid="{524F470A-3DA7-4803-B8E6-6FD29B254683}"/>
    <cellStyle name="Currency 4 6 2 6 2 2" xfId="20695" xr:uid="{134F1EBF-9916-43FB-8C01-71135954679B}"/>
    <cellStyle name="Currency 4 6 2 6 3" xfId="13622" xr:uid="{26A45A1E-4016-4F98-B12A-042C318B003E}"/>
    <cellStyle name="Currency 4 6 2 6 3 2" xfId="23524" xr:uid="{ECA6121B-8840-49CB-B0B7-1BA69A3F1435}"/>
    <cellStyle name="Currency 4 6 2 6 4" xfId="27461" xr:uid="{1811D6C1-C5ED-424B-A11A-A758CC313E6C}"/>
    <cellStyle name="Currency 4 6 2 6 5" xfId="27763" xr:uid="{593B38E8-EC11-4B35-BBD4-06E3C527BE3B}"/>
    <cellStyle name="Currency 4 6 2 6 6" xfId="17902" xr:uid="{B48F8ACB-B09D-429D-A341-10A14282EC82}"/>
    <cellStyle name="Currency 4 6 2 7" xfId="7024" xr:uid="{A3CCBFA5-7241-40CA-B761-3E621709FE23}"/>
    <cellStyle name="Currency 4 6 2 7 2" xfId="9822" xr:uid="{28D81939-F5CA-4C28-A5C6-0A2C24F15F91}"/>
    <cellStyle name="Currency 4 6 2 7 3" xfId="27133" xr:uid="{26BBE990-CC68-4067-8CDB-6B6245D56AF1}"/>
    <cellStyle name="Currency 4 6 2 7 4" xfId="15771" xr:uid="{DD6CA28D-01A7-471D-87FA-B8E065D69648}"/>
    <cellStyle name="Currency 4 6 2 8" xfId="6049" xr:uid="{361494F7-96B5-424C-9943-41A46FE302CD}"/>
    <cellStyle name="Currency 4 6 2 8 2" xfId="18527" xr:uid="{64E9F56C-FC04-42C8-AA98-4FCAE7E28E8F}"/>
    <cellStyle name="Currency 4 6 2 9" xfId="8826" xr:uid="{A2D89913-2C38-4DCB-B37D-FD6276DEE6AB}"/>
    <cellStyle name="Currency 4 6 2 9 2" xfId="21321" xr:uid="{C00F5C0E-76A1-4C7F-9D3D-858A88E47B3B}"/>
    <cellStyle name="Currency 4 6 3" xfId="1981" xr:uid="{00000000-0005-0000-0000-0000E5070000}"/>
    <cellStyle name="Currency 4 6 3 10" xfId="15162" xr:uid="{B083967B-D226-47A8-B3E7-77EF45A7AFBF}"/>
    <cellStyle name="Currency 4 6 3 2" xfId="1982" xr:uid="{00000000-0005-0000-0000-0000E6070000}"/>
    <cellStyle name="Currency 4 6 3 2 2" xfId="5590" xr:uid="{C4AB1EA9-02CD-4B4E-A15E-A8570EEC9575}"/>
    <cellStyle name="Currency 4 6 3 2 2 2" xfId="7536" xr:uid="{5CECD3B5-177B-486B-9B19-84AA3F011444}"/>
    <cellStyle name="Currency 4 6 3 2 3" xfId="24563" xr:uid="{82C8029A-DDBD-424A-8D16-A0F70623E0F3}"/>
    <cellStyle name="Currency 4 6 3 2 3 2" xfId="28600" xr:uid="{C10CE8BC-1561-4801-B0E6-11F157CF1A0D}"/>
    <cellStyle name="Currency 4 6 3 3" xfId="1983" xr:uid="{00000000-0005-0000-0000-0000E7070000}"/>
    <cellStyle name="Currency 4 6 3 4" xfId="1984" xr:uid="{00000000-0005-0000-0000-0000E8070000}"/>
    <cellStyle name="Currency 4 6 3 4 2" xfId="28043" xr:uid="{A58CF717-50BA-4AB5-A621-96A8CEE46E96}"/>
    <cellStyle name="Currency 4 6 3 4 3" xfId="28998" xr:uid="{86B1D434-DF97-4036-A1DF-E3F3994FD930}"/>
    <cellStyle name="Currency 4 6 3 5" xfId="5019" xr:uid="{6F705CD3-F6E7-4960-95F7-4E564A62D205}"/>
    <cellStyle name="Currency 4 6 3 5 2" xfId="7535" xr:uid="{7C5132FA-04B6-42BA-9B02-B3C1295F2F69}"/>
    <cellStyle name="Currency 4 6 3 5 2 2" xfId="20986" xr:uid="{D2A0B389-C6C5-441E-B500-6282A188FC10}"/>
    <cellStyle name="Currency 4 6 3 5 2 3" xfId="11822" xr:uid="{1ED3C37A-26DB-495F-8FEF-AA3A27BEB8CC}"/>
    <cellStyle name="Currency 4 6 3 5 3" xfId="13878" xr:uid="{9A9607D9-959C-407B-9255-1D4DA9395B46}"/>
    <cellStyle name="Currency 4 6 3 5 3 2" xfId="23815" xr:uid="{6A0739F3-8857-4AA6-94E9-EBE5ACA598CC}"/>
    <cellStyle name="Currency 4 6 3 5 4" xfId="29172" xr:uid="{398D79F9-3C10-426F-B7AC-8BC8915C0C3F}"/>
    <cellStyle name="Currency 4 6 3 5 5" xfId="28044" xr:uid="{5758EBC4-BED6-43E9-81F6-3425DA4044E1}"/>
    <cellStyle name="Currency 4 6 3 5 6" xfId="18193" xr:uid="{A3B2F0A6-01EC-4D56-8CC0-63928E48DC2E}"/>
    <cellStyle name="Currency 4 6 3 6" xfId="4078" xr:uid="{F1131D70-94E4-4C96-8185-CC622C506229}"/>
    <cellStyle name="Currency 4 6 3 6 2" xfId="29125" xr:uid="{F9E3604B-7ED7-46DE-A8B3-DCC9A150A585}"/>
    <cellStyle name="Currency 4 6 3 6 3" xfId="29281" xr:uid="{ADC17762-A1B0-4361-87BE-8D63B67EFE9E}"/>
    <cellStyle name="Currency 4 6 3 6 4" xfId="15773" xr:uid="{07814B8B-3B58-4CDB-AE42-F9AAC5A36B1C}"/>
    <cellStyle name="Currency 4 6 3 7" xfId="9310" xr:uid="{72424124-BDFE-45E1-90B7-206D0A40C23E}"/>
    <cellStyle name="Currency 4 6 3 7 2" xfId="18529" xr:uid="{5E5287A2-D05B-40E6-8CDC-C5FB12A4C3CD}"/>
    <cellStyle name="Currency 4 6 3 8" xfId="11948" xr:uid="{077DAFFF-2510-4F4A-B7C4-E03D4B898425}"/>
    <cellStyle name="Currency 4 6 3 8 2" xfId="21323" xr:uid="{088BAE8A-F0BB-41E8-9382-CB990E492943}"/>
    <cellStyle name="Currency 4 6 3 9" xfId="25541" xr:uid="{A7189000-8A5E-49DB-91F8-0FD16A87B6B7}"/>
    <cellStyle name="Currency 4 6 4" xfId="1985" xr:uid="{00000000-0005-0000-0000-0000E9070000}"/>
    <cellStyle name="Currency 4 6 4 2" xfId="1986" xr:uid="{00000000-0005-0000-0000-0000EA070000}"/>
    <cellStyle name="Currency 4 6 4 2 2" xfId="5789" xr:uid="{CAF894F2-9EE3-49CE-8605-A16BD14F7D67}"/>
    <cellStyle name="Currency 4 6 4 2 2 2" xfId="7538" xr:uid="{E35D0424-B6AE-49E2-99D3-A3A9718F4E47}"/>
    <cellStyle name="Currency 4 6 4 2 3" xfId="24122" xr:uid="{5637182F-4DA6-4AD6-AB34-B7B9BD7303CC}"/>
    <cellStyle name="Currency 4 6 4 3" xfId="1987" xr:uid="{00000000-0005-0000-0000-0000EB070000}"/>
    <cellStyle name="Currency 4 6 4 4" xfId="1988" xr:uid="{00000000-0005-0000-0000-0000EC070000}"/>
    <cellStyle name="Currency 4 6 4 5" xfId="4079" xr:uid="{E349AF2A-DF2A-4B8F-9ABD-37C410D9324D}"/>
    <cellStyle name="Currency 4 6 4 5 2" xfId="7537" xr:uid="{CA0F29DA-D90C-4A7B-81FE-AAD237A80B8F}"/>
    <cellStyle name="Currency 4 6 4 5 2 2" xfId="15774" xr:uid="{75F79BD8-CB81-460C-9A5A-30D826211769}"/>
    <cellStyle name="Currency 4 6 4 6" xfId="6874" xr:uid="{E14418CB-9993-4244-AFE2-02CB6AF3850B}"/>
    <cellStyle name="Currency 4 6 4 6 2" xfId="18530" xr:uid="{F9A025C5-1D45-4D95-A8AD-B5C94B95A161}"/>
    <cellStyle name="Currency 4 6 4 7" xfId="9670" xr:uid="{1F408D6C-F7E9-4232-ADF1-5149F82DB8E1}"/>
    <cellStyle name="Currency 4 6 4 7 2" xfId="21324" xr:uid="{E2F46812-7D62-4873-AB12-ACDFD5A09A45}"/>
    <cellStyle name="Currency 4 6 4 8" xfId="26097" xr:uid="{9A7CDEA8-6221-4603-AC25-6ED84CA4A46E}"/>
    <cellStyle name="Currency 4 6 4 9" xfId="14929" xr:uid="{2029E81F-FA42-4303-8E26-25E3BE40EC56}"/>
    <cellStyle name="Currency 4 6 5" xfId="1989" xr:uid="{00000000-0005-0000-0000-0000ED070000}"/>
    <cellStyle name="Currency 4 6 5 2" xfId="1990" xr:uid="{00000000-0005-0000-0000-0000EE070000}"/>
    <cellStyle name="Currency 4 6 5 2 2" xfId="4173" xr:uid="{2CE4CAE2-A163-4B5D-8CB3-11CB8A1A423E}"/>
    <cellStyle name="Currency 4 6 5 2 2 2" xfId="19480" xr:uid="{25B4F109-89F6-438A-890D-2E501A137572}"/>
    <cellStyle name="Currency 4 6 5 2 3" xfId="12592" xr:uid="{464004ED-3F7A-47DA-8BBF-020EAE01EA7F}"/>
    <cellStyle name="Currency 4 6 5 2 3 2" xfId="22309" xr:uid="{43DE6945-626C-4997-80D8-A93185D2391C}"/>
    <cellStyle name="Currency 4 6 5 2 4" xfId="16743" xr:uid="{AFD76C1F-ABD9-48ED-A2B5-A3ABFAEB3843}"/>
    <cellStyle name="Currency 4 6 5 3" xfId="1991" xr:uid="{00000000-0005-0000-0000-0000EF070000}"/>
    <cellStyle name="Currency 4 6 5 4" xfId="7539" xr:uid="{67A5B614-04AC-4AAE-BA31-15BF55EBA886}"/>
    <cellStyle name="Currency 4 6 5 5" xfId="25876" xr:uid="{B0D91675-9EDC-489E-89C6-B60671E1E2C7}"/>
    <cellStyle name="Currency 4 6 5 6" xfId="14527" xr:uid="{339C6DA7-67C9-47CE-B65A-220A91F02E7F}"/>
    <cellStyle name="Currency 4 6 6" xfId="1992" xr:uid="{00000000-0005-0000-0000-0000F0070000}"/>
    <cellStyle name="Currency 4 6 6 2" xfId="1993" xr:uid="{00000000-0005-0000-0000-0000F1070000}"/>
    <cellStyle name="Currency 4 6 6 2 2" xfId="4137" xr:uid="{E6153470-D377-4EF4-9BAE-547379C9BBEF}"/>
    <cellStyle name="Currency 4 6 6 2 2 2" xfId="19230" xr:uid="{D5C0800D-1E71-4FE2-9766-A3A632646400}"/>
    <cellStyle name="Currency 4 6 6 2 3" xfId="12394" xr:uid="{B130CC85-10EC-47BA-8824-CAC6C123AAA3}"/>
    <cellStyle name="Currency 4 6 6 2 3 2" xfId="22035" xr:uid="{7900344D-0975-49E4-A847-74F69A96E02A}"/>
    <cellStyle name="Currency 4 6 6 2 4" xfId="27375" xr:uid="{54632449-6317-4C99-B39D-4A29717AB38F}"/>
    <cellStyle name="Currency 4 6 6 2 5" xfId="28434" xr:uid="{D743F835-E38B-4C41-8FB7-A7D4AB9DF7E3}"/>
    <cellStyle name="Currency 4 6 6 2 6" xfId="16479" xr:uid="{B27B5C5F-EB10-4EE3-92C7-D924B4E77891}"/>
    <cellStyle name="Currency 4 6 6 3" xfId="1994" xr:uid="{00000000-0005-0000-0000-0000F2070000}"/>
    <cellStyle name="Currency 4 6 6 4" xfId="7540" xr:uid="{124E2230-FED9-49AE-AF60-B7B5C88273E8}"/>
    <cellStyle name="Currency 4 6 7" xfId="1995" xr:uid="{00000000-0005-0000-0000-0000F3070000}"/>
    <cellStyle name="Currency 4 6 7 2" xfId="29158" xr:uid="{BCB1D7F5-CB37-4083-BDD5-AB68744087CE}"/>
    <cellStyle name="Currency 4 6 7 3" xfId="28047" xr:uid="{3FEED8C9-FEB5-48F9-A238-4653732B00AC}"/>
    <cellStyle name="Currency 4 6 8" xfId="1970" xr:uid="{00000000-0005-0000-0000-0000DA070000}"/>
    <cellStyle name="Currency 4 6 8 2" xfId="4477" xr:uid="{890863A1-F435-4BCF-8245-D0E6029E3A5B}"/>
    <cellStyle name="Currency 4 6 8 2 2" xfId="20500" xr:uid="{91835C1A-6AAA-4007-AD2A-B7FDFD141AE0}"/>
    <cellStyle name="Currency 4 6 8 3" xfId="13476" xr:uid="{516DA05B-29D7-4348-859E-C865243B38B2}"/>
    <cellStyle name="Currency 4 6 8 3 2" xfId="23329" xr:uid="{DE866F32-E700-44AE-87EA-EAD808EC8B2E}"/>
    <cellStyle name="Currency 4 6 8 4" xfId="28524" xr:uid="{13BDAD90-15EA-45C1-8B00-F83225D18598}"/>
    <cellStyle name="Currency 4 6 8 5" xfId="29086" xr:uid="{0B285787-4068-4424-A23D-D6BF059350F4}"/>
    <cellStyle name="Currency 4 6 8 6" xfId="17707" xr:uid="{F4D2DE4B-01AB-4989-8599-3470FE07F3D4}"/>
    <cellStyle name="Currency 4 6 9" xfId="7023" xr:uid="{8CB989F0-E1A4-4B76-A0AE-48E256F5D6C2}"/>
    <cellStyle name="Currency 4 6 9 2" xfId="9821" xr:uid="{0BDCA953-A8C6-4636-AE95-B85DC60A4F74}"/>
    <cellStyle name="Currency 4 6 9 3" xfId="26960" xr:uid="{40A21EDE-54E2-4190-B4C4-97D9431D3B97}"/>
    <cellStyle name="Currency 4 6 9 4" xfId="15770" xr:uid="{4D87568C-0A2B-438F-AFA6-18EB9A10C239}"/>
    <cellStyle name="Currency 4 7" xfId="400" xr:uid="{00000000-0005-0000-0000-00008F010000}"/>
    <cellStyle name="Currency 4 7 10" xfId="8827" xr:uid="{FF802FF4-0C16-41BB-8B44-6554280CB717}"/>
    <cellStyle name="Currency 4 7 10 2" xfId="21325" xr:uid="{1D01E86E-D92A-42F0-BF01-51DD8451A67A}"/>
    <cellStyle name="Currency 4 7 11" xfId="25355" xr:uid="{F7AEF18A-8D0A-494E-A37A-57BE4FEB95CE}"/>
    <cellStyle name="Currency 4 7 12" xfId="14100" xr:uid="{2B5157AA-C54F-49CF-9033-4A5B1CF325EE}"/>
    <cellStyle name="Currency 4 7 2" xfId="401" xr:uid="{00000000-0005-0000-0000-000090010000}"/>
    <cellStyle name="Currency 4 7 2 2" xfId="1998" xr:uid="{00000000-0005-0000-0000-0000F6070000}"/>
    <cellStyle name="Currency 4 7 2 2 2" xfId="1999" xr:uid="{00000000-0005-0000-0000-0000F7070000}"/>
    <cellStyle name="Currency 4 7 2 2 2 2" xfId="4254" xr:uid="{DFC4B8BD-0259-4F9E-9E9A-CA274DCB9B97}"/>
    <cellStyle name="Currency 4 7 2 2 2 2 2" xfId="7542" xr:uid="{BF870345-070A-4A43-B385-CBB006844C5A}"/>
    <cellStyle name="Currency 4 7 2 2 2 2 2 2" xfId="19784" xr:uid="{5E7E9B59-81CA-4595-BEE2-06D8E28BECC8}"/>
    <cellStyle name="Currency 4 7 2 2 2 3" xfId="12878" xr:uid="{8F6AD7BD-5E61-4F52-9586-A12E0C29AD74}"/>
    <cellStyle name="Currency 4 7 2 2 2 3 2" xfId="22613" xr:uid="{FE231FC8-6B0B-47A1-8832-FC4B04A43537}"/>
    <cellStyle name="Currency 4 7 2 2 2 4" xfId="28378" xr:uid="{0EAD4DEE-D489-4CDD-AEC8-1831F7977D44}"/>
    <cellStyle name="Currency 4 7 2 2 2 5" xfId="28745" xr:uid="{45FE3FE3-0F24-4F54-B939-071C2AD1B2DF}"/>
    <cellStyle name="Currency 4 7 2 2 2 6" xfId="17029" xr:uid="{4F401EB2-ED39-43AF-B71D-17540EABFCA8}"/>
    <cellStyle name="Currency 4 7 2 2 3" xfId="2000" xr:uid="{00000000-0005-0000-0000-0000F8070000}"/>
    <cellStyle name="Currency 4 7 2 2 4" xfId="7541" xr:uid="{F25BAB22-E059-4655-8608-9784493F0C7F}"/>
    <cellStyle name="Currency 4 7 2 2 5" xfId="6518" xr:uid="{ED27AC7B-D510-4B8B-BE8F-624D9CB27C5F}"/>
    <cellStyle name="Currency 4 7 2 2 6" xfId="9313" xr:uid="{0AA17A3E-7A46-42C5-85EE-F2B2C83FAF30}"/>
    <cellStyle name="Currency 4 7 2 3" xfId="2001" xr:uid="{00000000-0005-0000-0000-0000F9070000}"/>
    <cellStyle name="Currency 4 7 2 3 2" xfId="5395" xr:uid="{BA18CAA6-5472-4FAE-828B-84AC9CB7921F}"/>
    <cellStyle name="Currency 4 7 2 3 2 2" xfId="7543" xr:uid="{E393C4EE-BBFA-4C39-845C-F0D699B61C0D}"/>
    <cellStyle name="Currency 4 7 2 3 3" xfId="25403" xr:uid="{92B6A092-06B3-48B6-B0E6-2D5EC76BB8C6}"/>
    <cellStyle name="Currency 4 7 2 4" xfId="2002" xr:uid="{00000000-0005-0000-0000-0000FA070000}"/>
    <cellStyle name="Currency 4 7 2 4 2" xfId="5477" xr:uid="{68AF3238-4D90-470A-9314-A88E58D72538}"/>
    <cellStyle name="Currency 4 7 2 4 2 2" xfId="7544" xr:uid="{65CC4E57-8E3A-44B5-95C4-3FE79EB8FFA4}"/>
    <cellStyle name="Currency 4 7 2 4 3" xfId="28332" xr:uid="{9130432A-A151-4B2C-B737-62E39A060787}"/>
    <cellStyle name="Currency 4 7 2 5" xfId="1997" xr:uid="{00000000-0005-0000-0000-0000F5070000}"/>
    <cellStyle name="Currency 4 7 2 5 2" xfId="27331" xr:uid="{DB8B570D-3DB2-4C17-992D-C05AFF4E1B08}"/>
    <cellStyle name="Currency 4 7 2 5 3" xfId="28890" xr:uid="{457E991A-CEE3-48F9-8675-0D43EC02A1A9}"/>
    <cellStyle name="Currency 4 7 2 5 4" xfId="15776" xr:uid="{4884742B-25BF-4E6D-98CA-2B5B6CCAC287}"/>
    <cellStyle name="Currency 4 7 2 5 5" xfId="5898" xr:uid="{D2FCE1D2-76AB-46F4-8AC6-00BA48B38231}"/>
    <cellStyle name="Currency 4 7 2 6" xfId="7026" xr:uid="{DCCB5189-BAFC-4773-9584-83109819A4CB}"/>
    <cellStyle name="Currency 4 7 2 6 2" xfId="9824" xr:uid="{02791DD1-4157-42ED-B556-0BC66FD82861}"/>
    <cellStyle name="Currency 4 7 2 6 3" xfId="28134" xr:uid="{F530CA55-6B6C-4621-B6C5-F18332386CC5}"/>
    <cellStyle name="Currency 4 7 2 6 4" xfId="18532" xr:uid="{6A7BEEA0-E1EE-4336-83F8-993CB331CFAF}"/>
    <cellStyle name="Currency 4 7 2 7" xfId="6051" xr:uid="{711E63BE-9B4D-4DB8-ABCE-D1A5D70C65D1}"/>
    <cellStyle name="Currency 4 7 2 7 2" xfId="21326" xr:uid="{8C65B0E4-76F0-4377-8574-C25026342D5E}"/>
    <cellStyle name="Currency 4 7 2 8" xfId="8828" xr:uid="{C7215B70-E2ED-4A76-B5BB-AB9EE1603724}"/>
    <cellStyle name="Currency 4 7 2 9" xfId="14258" xr:uid="{746493A6-5AC8-4A9F-A1EC-51614F5FB3B1}"/>
    <cellStyle name="Currency 4 7 3" xfId="2003" xr:uid="{00000000-0005-0000-0000-0000FB070000}"/>
    <cellStyle name="Currency 4 7 3 2" xfId="2004" xr:uid="{00000000-0005-0000-0000-0000FC070000}"/>
    <cellStyle name="Currency 4 7 3 2 2" xfId="5592" xr:uid="{49B4B416-8EFF-4959-972B-6DA7DEA9F06B}"/>
    <cellStyle name="Currency 4 7 3 2 2 2" xfId="7546" xr:uid="{07FBBDA3-7EAE-477C-9EAA-0EC04453F791}"/>
    <cellStyle name="Currency 4 7 3 2 3" xfId="28717" xr:uid="{BAEF92F1-6433-4802-9731-D2053097A1F2}"/>
    <cellStyle name="Currency 4 7 3 3" xfId="2005" xr:uid="{00000000-0005-0000-0000-0000FD070000}"/>
    <cellStyle name="Currency 4 7 3 4" xfId="2006" xr:uid="{00000000-0005-0000-0000-0000FE070000}"/>
    <cellStyle name="Currency 4 7 3 5" xfId="4080" xr:uid="{E81EAF8D-78E5-4EFC-B5AE-A2D5C5770D75}"/>
    <cellStyle name="Currency 4 7 3 5 2" xfId="7545" xr:uid="{06DBDE97-5D35-4B93-9665-D9754D08B65F}"/>
    <cellStyle name="Currency 4 7 3 5 2 2" xfId="27565" xr:uid="{559D1424-7C87-4111-A687-4EB60426DECB}"/>
    <cellStyle name="Currency 4 7 3 5 3" xfId="28451" xr:uid="{3E369FBA-FE38-4D4B-9D14-2BB4DC4C531B}"/>
    <cellStyle name="Currency 4 7 3 5 4" xfId="15777" xr:uid="{14BE0E1E-69E9-4C68-92EB-3DA8DFA4D586}"/>
    <cellStyle name="Currency 4 7 3 6" xfId="6517" xr:uid="{9DE06206-8AA4-4C25-9E2B-C6C0B8E6B723}"/>
    <cellStyle name="Currency 4 7 3 6 2" xfId="18533" xr:uid="{90510CB3-8806-454E-9B98-A0595BC0636F}"/>
    <cellStyle name="Currency 4 7 3 7" xfId="9312" xr:uid="{742D579A-7623-4CB5-9F7A-5CC583B6D818}"/>
    <cellStyle name="Currency 4 7 3 7 2" xfId="21327" xr:uid="{FCC516B1-F39D-4951-BE2E-C29B9BEB319B}"/>
    <cellStyle name="Currency 4 7 3 8" xfId="25534" xr:uid="{4BC0BB69-2246-42E5-823A-C050CAED371B}"/>
    <cellStyle name="Currency 4 7 3 9" xfId="14678" xr:uid="{9B2B4DAD-BDC2-4891-9277-D592B75ADFDB}"/>
    <cellStyle name="Currency 4 7 4" xfId="2007" xr:uid="{00000000-0005-0000-0000-0000FF070000}"/>
    <cellStyle name="Currency 4 7 4 2" xfId="2008" xr:uid="{00000000-0005-0000-0000-000000080000}"/>
    <cellStyle name="Currency 4 7 4 2 2" xfId="4138" xr:uid="{3B2E7965-C3EB-4ED6-BF39-39228C09B910}"/>
    <cellStyle name="Currency 4 7 4 2 2 2" xfId="7548" xr:uid="{11FF1E66-EE91-4676-B8C3-7566A7A5E459}"/>
    <cellStyle name="Currency 4 7 4 2 2 2 2" xfId="19231" xr:uid="{55BD7C91-78B7-4E3A-977A-329E3D4D87DB}"/>
    <cellStyle name="Currency 4 7 4 2 3" xfId="12395" xr:uid="{57EB846F-197C-47A1-A19B-60DF1D7C2AB4}"/>
    <cellStyle name="Currency 4 7 4 2 3 2" xfId="22036" xr:uid="{8EE28612-256D-4E65-AADC-F956F26C8C24}"/>
    <cellStyle name="Currency 4 7 4 2 4" xfId="27097" xr:uid="{B4C96329-0679-4BDE-A81C-E69DB2F56275}"/>
    <cellStyle name="Currency 4 7 4 2 5" xfId="26934" xr:uid="{2125591B-48FB-4FE1-8F3F-ED16B8540CB3}"/>
    <cellStyle name="Currency 4 7 4 2 6" xfId="16480" xr:uid="{8EE5F511-FFC2-4C29-BA4E-C4B12F72EE36}"/>
    <cellStyle name="Currency 4 7 4 3" xfId="2009" xr:uid="{00000000-0005-0000-0000-000001080000}"/>
    <cellStyle name="Currency 4 7 4 4" xfId="7547" xr:uid="{CFFA32E3-B69E-419A-BF96-CB34609AF76F}"/>
    <cellStyle name="Currency 4 7 4 5" xfId="6856" xr:uid="{57104DDF-9490-4C8B-A6F2-CBEF8DE37839}"/>
    <cellStyle name="Currency 4 7 4 6" xfId="9652" xr:uid="{D4C023F1-CD51-4BD9-9489-E351591410A6}"/>
    <cellStyle name="Currency 4 7 5" xfId="2010" xr:uid="{00000000-0005-0000-0000-000002080000}"/>
    <cellStyle name="Currency 4 7 5 2" xfId="5394" xr:uid="{C21525D2-AB34-428F-9240-A50E30CCC2C1}"/>
    <cellStyle name="Currency 4 7 5 2 2" xfId="7549" xr:uid="{FF9BCFA0-FAFD-4481-B0C3-119F9D982CAA}"/>
    <cellStyle name="Currency 4 7 5 3" xfId="26674" xr:uid="{15B024FD-8695-4023-A71F-DB811AA50134}"/>
    <cellStyle name="Currency 4 7 6" xfId="2011" xr:uid="{00000000-0005-0000-0000-000003080000}"/>
    <cellStyle name="Currency 4 7 6 2" xfId="5476" xr:uid="{9C3E0E50-FE08-4A2F-8B85-043F6CE7C8BC}"/>
    <cellStyle name="Currency 4 7 6 2 2" xfId="7550" xr:uid="{5E9FAEE2-2915-4139-B914-CF5FFB39D667}"/>
    <cellStyle name="Currency 4 7 6 3" xfId="27533" xr:uid="{FAB7531D-0C86-4399-A238-61D822E2A50D}"/>
    <cellStyle name="Currency 4 7 7" xfId="1996" xr:uid="{00000000-0005-0000-0000-0000F4070000}"/>
    <cellStyle name="Currency 4 7 7 2" xfId="4478" xr:uid="{F13B746E-6B35-4ED6-94AB-E2EE26B20442}"/>
    <cellStyle name="Currency 4 7 7 2 2" xfId="29572" xr:uid="{0CD54B3D-A235-4A1F-8CF3-9BECCBA8772D}"/>
    <cellStyle name="Currency 4 7 7 2 3" xfId="27302" xr:uid="{B488FC4F-3A09-4F07-A15E-6597A2633752}"/>
    <cellStyle name="Currency 4 7 7 2 4" xfId="20501" xr:uid="{57300683-D31D-4AFB-AAD0-AF9F8A24FE84}"/>
    <cellStyle name="Currency 4 7 7 3" xfId="13477" xr:uid="{D8008737-D3C5-42D1-9A4F-D077D95D391E}"/>
    <cellStyle name="Currency 4 7 7 3 2" xfId="23330" xr:uid="{0ABC39EE-4B1A-409B-94E1-D48F906A4025}"/>
    <cellStyle name="Currency 4 7 7 4" xfId="27156" xr:uid="{8F085D65-C8DC-4C7B-8C8D-F88AE8400D0D}"/>
    <cellStyle name="Currency 4 7 7 5" xfId="17708" xr:uid="{16C8979E-D281-42D5-A021-B0C950FA3FB7}"/>
    <cellStyle name="Currency 4 7 8" xfId="7025" xr:uid="{75B1A2AC-E914-4056-A2C5-C8BF46442E16}"/>
    <cellStyle name="Currency 4 7 8 2" xfId="9823" xr:uid="{F4CDB848-9C4E-4D1C-AFE6-0DFDBD61DBCC}"/>
    <cellStyle name="Currency 4 7 8 3" xfId="27102" xr:uid="{EF8D8F91-B6EE-4F9A-B602-793BAE5947EC}"/>
    <cellStyle name="Currency 4 7 8 4" xfId="15775" xr:uid="{25BA9475-4EDF-4E29-B4EC-D76AAC466A90}"/>
    <cellStyle name="Currency 4 7 9" xfId="6050" xr:uid="{0C6BFC97-7D7F-4187-A040-C63D08774B80}"/>
    <cellStyle name="Currency 4 7 9 2" xfId="28673" xr:uid="{65E2C9EE-08D0-4403-BBEF-267140EA8A4C}"/>
    <cellStyle name="Currency 4 7 9 3" xfId="26943" xr:uid="{485BDB0D-3398-406A-96F3-39693B6AAE57}"/>
    <cellStyle name="Currency 4 7 9 4" xfId="18531" xr:uid="{9F48A9F6-9BFD-4B9E-BF29-CA7C5ED17CE2}"/>
    <cellStyle name="Currency 4 8" xfId="402" xr:uid="{00000000-0005-0000-0000-000091010000}"/>
    <cellStyle name="Currency 4 8 10" xfId="8829" xr:uid="{93B030EC-F63D-4AA1-98C7-FE91C92619B0}"/>
    <cellStyle name="Currency 4 8 10 2" xfId="21328" xr:uid="{A8DDCAA3-033C-46CE-B9A7-32DDB74965B7}"/>
    <cellStyle name="Currency 4 8 11" xfId="25497" xr:uid="{A288663C-7C06-4443-8FC5-7658FBE2CC21}"/>
    <cellStyle name="Currency 4 8 12" xfId="14101" xr:uid="{3FD3554B-9345-49AD-98DE-A63C484EB5BE}"/>
    <cellStyle name="Currency 4 8 2" xfId="403" xr:uid="{00000000-0005-0000-0000-000092010000}"/>
    <cellStyle name="Currency 4 8 2 2" xfId="2014" xr:uid="{00000000-0005-0000-0000-000006080000}"/>
    <cellStyle name="Currency 4 8 2 2 2" xfId="2015" xr:uid="{00000000-0005-0000-0000-000007080000}"/>
    <cellStyle name="Currency 4 8 2 2 2 2" xfId="4255" xr:uid="{BC36972D-A792-4A81-816D-10B37DEC5724}"/>
    <cellStyle name="Currency 4 8 2 2 2 2 2" xfId="7552" xr:uid="{208AF07B-A133-4B9F-8469-A85089D3B1D1}"/>
    <cellStyle name="Currency 4 8 2 2 2 2 2 2" xfId="19785" xr:uid="{B8D78B32-65C5-4D4B-811A-CA004F31A8DA}"/>
    <cellStyle name="Currency 4 8 2 2 2 3" xfId="12879" xr:uid="{EB84C620-A111-4169-906C-41C0963CF1AC}"/>
    <cellStyle name="Currency 4 8 2 2 2 3 2" xfId="22614" xr:uid="{D9FCE68E-DB9D-4815-A9C6-2ECC518BF5B7}"/>
    <cellStyle name="Currency 4 8 2 2 2 4" xfId="28345" xr:uid="{E93C43F1-D9BA-4F47-AC8E-FE5D4F1F287E}"/>
    <cellStyle name="Currency 4 8 2 2 2 5" xfId="27575" xr:uid="{3CE4C850-DA4B-41D0-B98F-73C48DFA3A97}"/>
    <cellStyle name="Currency 4 8 2 2 2 6" xfId="17030" xr:uid="{C5405395-9539-4643-B0AF-66BCA802512D}"/>
    <cellStyle name="Currency 4 8 2 2 3" xfId="2016" xr:uid="{00000000-0005-0000-0000-000008080000}"/>
    <cellStyle name="Currency 4 8 2 2 4" xfId="7551" xr:uid="{77565ABD-D548-4F13-8277-A5164E30E155}"/>
    <cellStyle name="Currency 4 8 2 2 5" xfId="6520" xr:uid="{BA00CC2E-5065-458B-BEF6-5A22D8F7A0C5}"/>
    <cellStyle name="Currency 4 8 2 2 6" xfId="9315" xr:uid="{D74844AF-3A6D-4CD0-9A6E-282D387E9F7C}"/>
    <cellStyle name="Currency 4 8 2 3" xfId="2017" xr:uid="{00000000-0005-0000-0000-000009080000}"/>
    <cellStyle name="Currency 4 8 2 3 2" xfId="5397" xr:uid="{4725F96C-6BF0-4A73-AA6C-E3BCFD4EEC11}"/>
    <cellStyle name="Currency 4 8 2 3 2 2" xfId="7553" xr:uid="{3C895F5F-E0EC-41FE-9190-57C4D391A9FB}"/>
    <cellStyle name="Currency 4 8 2 3 3" xfId="24464" xr:uid="{C68D2362-AC8B-41AB-9B61-FFB9AC384783}"/>
    <cellStyle name="Currency 4 8 2 4" xfId="2018" xr:uid="{00000000-0005-0000-0000-00000A080000}"/>
    <cellStyle name="Currency 4 8 2 4 2" xfId="5479" xr:uid="{99C080D6-4FA1-430B-9C49-94E14AF9C82E}"/>
    <cellStyle name="Currency 4 8 2 4 2 2" xfId="7554" xr:uid="{9C573343-3685-45D8-9C2E-7E1EB864849F}"/>
    <cellStyle name="Currency 4 8 2 4 3" xfId="28875" xr:uid="{BA9624C2-9C67-440D-9780-9FAE01DE1F65}"/>
    <cellStyle name="Currency 4 8 2 5" xfId="2013" xr:uid="{00000000-0005-0000-0000-000005080000}"/>
    <cellStyle name="Currency 4 8 2 5 2" xfId="28025" xr:uid="{D5710693-1773-4799-9DE5-4542FF16B30E}"/>
    <cellStyle name="Currency 4 8 2 5 3" xfId="26858" xr:uid="{6DD014EE-2C39-4D66-9C8C-D585A9DFF93D}"/>
    <cellStyle name="Currency 4 8 2 5 4" xfId="15779" xr:uid="{A78A928A-9A7E-419A-9D24-3B7B2613137B}"/>
    <cellStyle name="Currency 4 8 2 5 5" xfId="7156" xr:uid="{20671074-A645-45D1-8690-AEB8D2AC2B59}"/>
    <cellStyle name="Currency 4 8 2 6" xfId="7028" xr:uid="{E9355DB6-802D-4C11-9A9D-2B77D8680C4C}"/>
    <cellStyle name="Currency 4 8 2 6 2" xfId="9826" xr:uid="{BB7BFB34-244A-495A-AF3A-8584CB49CEEA}"/>
    <cellStyle name="Currency 4 8 2 6 3" xfId="27442" xr:uid="{4513B084-FBBD-4639-BC82-DE508E7EF200}"/>
    <cellStyle name="Currency 4 8 2 6 4" xfId="18535" xr:uid="{E9A1EF7B-A13B-492D-A6EB-282C361D8495}"/>
    <cellStyle name="Currency 4 8 2 7" xfId="6053" xr:uid="{78D914A4-6444-435E-A9AD-69D31C98D963}"/>
    <cellStyle name="Currency 4 8 2 7 2" xfId="21329" xr:uid="{9294A079-9A4A-4541-9411-A55D51D485EE}"/>
    <cellStyle name="Currency 4 8 2 8" xfId="8830" xr:uid="{F466EFF9-41C1-40D6-A172-A782C235AF28}"/>
    <cellStyle name="Currency 4 8 2 9" xfId="14259" xr:uid="{78FC182A-184A-494A-A016-F594B3255047}"/>
    <cellStyle name="Currency 4 8 3" xfId="2019" xr:uid="{00000000-0005-0000-0000-00000B080000}"/>
    <cellStyle name="Currency 4 8 3 2" xfId="2020" xr:uid="{00000000-0005-0000-0000-00000C080000}"/>
    <cellStyle name="Currency 4 8 3 2 2" xfId="5593" xr:uid="{A97A21F8-7AAD-4C20-A902-52FBFB118BD8}"/>
    <cellStyle name="Currency 4 8 3 2 2 2" xfId="7556" xr:uid="{09FE56B6-E22E-43FE-96B4-0139CBD76B19}"/>
    <cellStyle name="Currency 4 8 3 2 3" xfId="29035" xr:uid="{E507B107-244A-4BDC-8373-4E7F2BF243F9}"/>
    <cellStyle name="Currency 4 8 3 3" xfId="2021" xr:uid="{00000000-0005-0000-0000-00000D080000}"/>
    <cellStyle name="Currency 4 8 3 4" xfId="2022" xr:uid="{00000000-0005-0000-0000-00000E080000}"/>
    <cellStyle name="Currency 4 8 3 5" xfId="4081" xr:uid="{381470DF-84F7-42B3-828C-03073425124D}"/>
    <cellStyle name="Currency 4 8 3 5 2" xfId="7555" xr:uid="{8BCD8EAB-3B6C-4AD7-940A-586B02CB2A9A}"/>
    <cellStyle name="Currency 4 8 3 5 2 2" xfId="28307" xr:uid="{1045D7B6-8B80-44F0-9CC8-C0E332212B31}"/>
    <cellStyle name="Currency 4 8 3 5 3" xfId="27282" xr:uid="{DECCA8A0-B5EC-43AD-AAA0-43CC1E05EEB3}"/>
    <cellStyle name="Currency 4 8 3 5 4" xfId="15780" xr:uid="{AC930889-757C-4D75-8100-FB76C6D8AF5A}"/>
    <cellStyle name="Currency 4 8 3 6" xfId="6519" xr:uid="{9FA8519A-6721-43AC-89D3-574F1A3AD6ED}"/>
    <cellStyle name="Currency 4 8 3 6 2" xfId="18536" xr:uid="{FA5D3C13-59CB-45B6-90B6-114FD07E704C}"/>
    <cellStyle name="Currency 4 8 3 7" xfId="9314" xr:uid="{EFFE35AD-4AE5-461C-B7B2-1FB64FEDA34D}"/>
    <cellStyle name="Currency 4 8 3 7 2" xfId="21330" xr:uid="{578072C1-215B-405E-AB92-F217DFFA72A4}"/>
    <cellStyle name="Currency 4 8 3 8" xfId="26383" xr:uid="{308C2AFE-5CE1-46A3-BA53-55C2615CA553}"/>
    <cellStyle name="Currency 4 8 3 9" xfId="14679" xr:uid="{21EF9DD2-C38A-4DFB-B88F-FC982877EF0A}"/>
    <cellStyle name="Currency 4 8 4" xfId="2023" xr:uid="{00000000-0005-0000-0000-00000F080000}"/>
    <cellStyle name="Currency 4 8 4 2" xfId="2024" xr:uid="{00000000-0005-0000-0000-000010080000}"/>
    <cellStyle name="Currency 4 8 4 2 2" xfId="4139" xr:uid="{76CB5833-E7C7-45EA-B942-10872AD09671}"/>
    <cellStyle name="Currency 4 8 4 2 2 2" xfId="7558" xr:uid="{247D1774-3B0E-4FCD-A771-7B80F176D1EE}"/>
    <cellStyle name="Currency 4 8 4 2 2 2 2" xfId="19232" xr:uid="{D676A101-B94D-464A-9B98-EE32152FC0E1}"/>
    <cellStyle name="Currency 4 8 4 2 3" xfId="12396" xr:uid="{B49EDB82-C2C6-43B3-A5EB-EA11480D435F}"/>
    <cellStyle name="Currency 4 8 4 2 3 2" xfId="22037" xr:uid="{E8DD8F32-B4CC-49A3-ABF1-D4AC582E75A7}"/>
    <cellStyle name="Currency 4 8 4 2 4" xfId="29051" xr:uid="{FB0910F9-A629-4BE9-983B-C2F67D6EB9BD}"/>
    <cellStyle name="Currency 4 8 4 2 5" xfId="26961" xr:uid="{7E9B3D19-10C5-4747-B208-361AF1BA03F5}"/>
    <cellStyle name="Currency 4 8 4 2 6" xfId="16481" xr:uid="{0F9B9D37-BD62-4F32-B9DE-4EABF7ED2823}"/>
    <cellStyle name="Currency 4 8 4 3" xfId="2025" xr:uid="{00000000-0005-0000-0000-000011080000}"/>
    <cellStyle name="Currency 4 8 4 4" xfId="7557" xr:uid="{0A7649D5-1A50-4496-B920-56002D0B01EE}"/>
    <cellStyle name="Currency 4 8 4 5" xfId="6838" xr:uid="{C4FE5D3E-4CB2-4B03-B13D-44CFA3DDE634}"/>
    <cellStyle name="Currency 4 8 4 6" xfId="9634" xr:uid="{B4239901-D31A-4365-BB67-AD031C6458F9}"/>
    <cellStyle name="Currency 4 8 5" xfId="2026" xr:uid="{00000000-0005-0000-0000-000012080000}"/>
    <cellStyle name="Currency 4 8 5 2" xfId="5396" xr:uid="{AC6DDDCE-9200-466F-91A9-692F51CFEE21}"/>
    <cellStyle name="Currency 4 8 5 2 2" xfId="7559" xr:uid="{772F2F04-614F-4318-9702-ADA543871423}"/>
    <cellStyle name="Currency 4 8 5 3" xfId="24446" xr:uid="{25258373-F175-475E-9C38-78947A9E54A3}"/>
    <cellStyle name="Currency 4 8 6" xfId="2027" xr:uid="{00000000-0005-0000-0000-000013080000}"/>
    <cellStyle name="Currency 4 8 6 2" xfId="5478" xr:uid="{EA807148-FC97-47BD-A225-A9B8ECB24C08}"/>
    <cellStyle name="Currency 4 8 6 2 2" xfId="7560" xr:uid="{DD35FFB5-BE76-4817-AC56-CF20B8F090B6}"/>
    <cellStyle name="Currency 4 8 6 3" xfId="28664" xr:uid="{3CE5A9C2-89AA-42B3-8916-B3CA5EA6738A}"/>
    <cellStyle name="Currency 4 8 7" xfId="2012" xr:uid="{00000000-0005-0000-0000-000004080000}"/>
    <cellStyle name="Currency 4 8 7 2" xfId="4479" xr:uid="{F339F094-C0B4-4082-BF12-5F5D4AAB9CA1}"/>
    <cellStyle name="Currency 4 8 7 2 2" xfId="29573" xr:uid="{1FF9A9C7-0439-4CE7-B603-28FDA07E7641}"/>
    <cellStyle name="Currency 4 8 7 2 3" xfId="28943" xr:uid="{B5C2C034-D64A-4124-B680-282CF5DDBB42}"/>
    <cellStyle name="Currency 4 8 7 2 4" xfId="20502" xr:uid="{B5370180-DB45-491D-B06E-57FD41A18B29}"/>
    <cellStyle name="Currency 4 8 7 3" xfId="13478" xr:uid="{56EDAF56-2BE4-4FB3-88C5-BFF03BBB6BDF}"/>
    <cellStyle name="Currency 4 8 7 3 2" xfId="23331" xr:uid="{F7447B78-5754-481A-81DE-F12A0741BBD3}"/>
    <cellStyle name="Currency 4 8 7 4" xfId="27261" xr:uid="{F5335387-3457-4D4D-BE6E-3158E88F7562}"/>
    <cellStyle name="Currency 4 8 7 5" xfId="17709" xr:uid="{BE5A884D-D03D-44BA-9787-40186459A772}"/>
    <cellStyle name="Currency 4 8 8" xfId="7027" xr:uid="{90DE8ED0-A592-4411-9237-24DDA49CABBC}"/>
    <cellStyle name="Currency 4 8 8 2" xfId="9825" xr:uid="{7E077276-5689-46B9-8EFB-54CDEF181369}"/>
    <cellStyle name="Currency 4 8 8 3" xfId="27126" xr:uid="{C4340927-8A03-4E20-8762-C6961A7B04BA}"/>
    <cellStyle name="Currency 4 8 8 4" xfId="15778" xr:uid="{7FBE9FF6-216F-4409-B647-11BF123D3AC8}"/>
    <cellStyle name="Currency 4 8 9" xfId="6052" xr:uid="{E5A64851-8109-48E7-8D6B-F9F6F553E5CB}"/>
    <cellStyle name="Currency 4 8 9 2" xfId="27104" xr:uid="{493E9ED2-0E94-4848-A615-2CEFD1D599A6}"/>
    <cellStyle name="Currency 4 8 9 3" xfId="28750" xr:uid="{B07866ED-2AA0-4C3D-A219-6880C499FF07}"/>
    <cellStyle name="Currency 4 8 9 4" xfId="18534" xr:uid="{1FCFCCA3-202B-43C7-A780-28A14C258BFF}"/>
    <cellStyle name="Currency 4 9" xfId="404" xr:uid="{00000000-0005-0000-0000-000093010000}"/>
    <cellStyle name="Currency 4 9 10" xfId="14093" xr:uid="{1167F2EC-4D20-4F32-B1A2-C393D6C18B80}"/>
    <cellStyle name="Currency 4 9 2" xfId="2029" xr:uid="{00000000-0005-0000-0000-000015080000}"/>
    <cellStyle name="Currency 4 9 2 2" xfId="2030" xr:uid="{00000000-0005-0000-0000-000016080000}"/>
    <cellStyle name="Currency 4 9 2 2 2" xfId="4355" xr:uid="{BE16B081-CFE9-45B0-935B-965306760AF9}"/>
    <cellStyle name="Currency 4 9 2 2 2 2" xfId="7562" xr:uid="{04F4D8E5-1F98-4C27-860E-694F85428993}"/>
    <cellStyle name="Currency 4 9 2 2 2 2 2" xfId="19967" xr:uid="{A3D918DE-647E-47A8-BC4B-4C629413EAFD}"/>
    <cellStyle name="Currency 4 9 2 2 3" xfId="12983" xr:uid="{22BEE816-0CE0-4671-9C34-9728E2BA014A}"/>
    <cellStyle name="Currency 4 9 2 2 3 2" xfId="22796" xr:uid="{E8469892-1018-419B-BB52-281AEEE5BC50}"/>
    <cellStyle name="Currency 4 9 2 2 4" xfId="26684" xr:uid="{5332622E-B98F-422B-A04B-A548E83A86E1}"/>
    <cellStyle name="Currency 4 9 2 2 5" xfId="28298" xr:uid="{C3D25D25-B19D-4967-A6A9-D35CF863EF70}"/>
    <cellStyle name="Currency 4 9 2 2 6" xfId="17184" xr:uid="{575695B4-4314-42B9-95CB-2B22782792A3}"/>
    <cellStyle name="Currency 4 9 2 3" xfId="2031" xr:uid="{00000000-0005-0000-0000-000017080000}"/>
    <cellStyle name="Currency 4 9 2 3 2" xfId="27880" xr:uid="{19B88D7F-9A07-4144-B5B1-FD6EEF8ACBA6}"/>
    <cellStyle name="Currency 4 9 2 3 3" xfId="28984" xr:uid="{B805239C-5217-4C53-9F6F-A1366CF6419B}"/>
    <cellStyle name="Currency 4 9 2 4" xfId="7561" xr:uid="{56CFACD5-869D-469D-BB59-4E09CCCAB863}"/>
    <cellStyle name="Currency 4 9 2 5" xfId="6521" xr:uid="{806C1DEB-7A32-498D-88EB-4C25F58C73AF}"/>
    <cellStyle name="Currency 4 9 2 5 2" xfId="27791" xr:uid="{AE6FA352-2A67-4E1F-AD13-32889D632E89}"/>
    <cellStyle name="Currency 4 9 2 6" xfId="9316" xr:uid="{20F7044A-85A5-4697-9054-985EA399DE44}"/>
    <cellStyle name="Currency 4 9 2 7" xfId="15163" xr:uid="{1BC94245-5B49-490F-AB48-FC4803D62DF7}"/>
    <cellStyle name="Currency 4 9 3" xfId="2032" xr:uid="{00000000-0005-0000-0000-000018080000}"/>
    <cellStyle name="Currency 4 9 3 2" xfId="2033" xr:uid="{00000000-0005-0000-0000-000019080000}"/>
    <cellStyle name="Currency 4 9 3 2 2" xfId="4222" xr:uid="{317D2C25-8180-4948-B532-DB5EE92AB773}"/>
    <cellStyle name="Currency 4 9 3 2 2 2" xfId="19595" xr:uid="{083E05DE-4FF8-47A0-A6F9-DA3D47138E98}"/>
    <cellStyle name="Currency 4 9 3 2 3" xfId="12705" xr:uid="{A76C0209-974C-4D3B-8B6E-A5675BBA84B3}"/>
    <cellStyle name="Currency 4 9 3 2 3 2" xfId="22424" xr:uid="{75385ED1-87E9-4001-B9A0-38D1FC5013E1}"/>
    <cellStyle name="Currency 4 9 3 2 4" xfId="16856" xr:uid="{A1A920C2-2F3E-4EBE-829F-5852DE8F3415}"/>
    <cellStyle name="Currency 4 9 3 3" xfId="2034" xr:uid="{00000000-0005-0000-0000-00001A080000}"/>
    <cellStyle name="Currency 4 9 3 4" xfId="7563" xr:uid="{3229F601-711B-41E7-9246-C22FD6C743A7}"/>
    <cellStyle name="Currency 4 9 3 5" xfId="24634" xr:uid="{457EF921-F8E8-44E5-B1C3-43C1843E02DA}"/>
    <cellStyle name="Currency 4 9 3 6" xfId="14666" xr:uid="{60E7BC7C-5392-4229-8273-A73A2E643447}"/>
    <cellStyle name="Currency 4 9 4" xfId="2035" xr:uid="{00000000-0005-0000-0000-00001B080000}"/>
    <cellStyle name="Currency 4 9 4 2" xfId="2036" xr:uid="{00000000-0005-0000-0000-00001C080000}"/>
    <cellStyle name="Currency 4 9 4 2 2" xfId="4131" xr:uid="{89FF8C09-253A-4302-8EBF-23A2A92685FE}"/>
    <cellStyle name="Currency 4 9 4 2 2 2" xfId="19224" xr:uid="{3F232E3B-CD6C-4EA0-8422-275D46D3A635}"/>
    <cellStyle name="Currency 4 9 4 2 3" xfId="12388" xr:uid="{9D3634BB-7468-43A8-BEC8-68AB3B2D521E}"/>
    <cellStyle name="Currency 4 9 4 2 3 2" xfId="22029" xr:uid="{E3F2D2EF-9B1E-4788-80D2-28271460ABA6}"/>
    <cellStyle name="Currency 4 9 4 2 4" xfId="27475" xr:uid="{0DB6C821-7FFA-460A-911C-06D227C100E3}"/>
    <cellStyle name="Currency 4 9 4 2 5" xfId="28820" xr:uid="{8A1EC5A0-A338-4C9D-B76B-7F196A246567}"/>
    <cellStyle name="Currency 4 9 4 2 6" xfId="16473" xr:uid="{2CFAD6A2-9303-4E99-A9E0-0C1FF0274902}"/>
    <cellStyle name="Currency 4 9 4 3" xfId="2037" xr:uid="{00000000-0005-0000-0000-00001D080000}"/>
    <cellStyle name="Currency 4 9 4 4" xfId="7564" xr:uid="{38C83C8E-23EE-430F-9565-D1EEEEF5C382}"/>
    <cellStyle name="Currency 4 9 5" xfId="2028" xr:uid="{00000000-0005-0000-0000-000014080000}"/>
    <cellStyle name="Currency 4 9 5 2" xfId="4418" xr:uid="{F051B88E-BCC7-462E-8DE6-096B5921C09B}"/>
    <cellStyle name="Currency 4 9 5 2 2" xfId="29565" xr:uid="{076AD30C-6280-431A-8F0A-291453B8407F}"/>
    <cellStyle name="Currency 4 9 5 2 3" xfId="28595" xr:uid="{7193C7C7-9CDA-48C1-BC20-0DA848A68345}"/>
    <cellStyle name="Currency 4 9 5 2 4" xfId="20441" xr:uid="{6DDC9930-5FD4-44BF-954F-DA81DF0F972E}"/>
    <cellStyle name="Currency 4 9 5 3" xfId="13419" xr:uid="{608BC081-6826-4837-B3CC-0259B954D029}"/>
    <cellStyle name="Currency 4 9 5 3 2" xfId="23270" xr:uid="{7D771028-974F-4BD0-B023-3A6EBCA7588A}"/>
    <cellStyle name="Currency 4 9 5 4" xfId="26788" xr:uid="{CFB9E93C-2380-40C2-9687-9A16C97B51E0}"/>
    <cellStyle name="Currency 4 9 5 5" xfId="17648" xr:uid="{0AA58C89-2102-48B8-B5C2-FA3046F87EC3}"/>
    <cellStyle name="Currency 4 9 6" xfId="7029" xr:uid="{C8F0D355-64D8-434F-807E-CA231A48A37F}"/>
    <cellStyle name="Currency 4 9 6 2" xfId="9827" xr:uid="{84FFBA92-C88D-4D00-BAA2-51C8F5CA78EA}"/>
    <cellStyle name="Currency 4 9 6 3" xfId="29337" xr:uid="{F20392C2-8BB2-4703-AB99-5C8666622370}"/>
    <cellStyle name="Currency 4 9 6 4" xfId="15781" xr:uid="{40F546F1-1383-4D53-9993-43B5B0903C22}"/>
    <cellStyle name="Currency 4 9 7" xfId="6054" xr:uid="{A2C0AD65-EEC9-4FEC-95E6-FE88A6AB0E8E}"/>
    <cellStyle name="Currency 4 9 7 2" xfId="27027" xr:uid="{70C98794-45EE-4C6F-BA9E-B47ABD3C5825}"/>
    <cellStyle name="Currency 4 9 7 3" xfId="27586" xr:uid="{D257BFB6-9758-4889-BBE5-29394F558A49}"/>
    <cellStyle name="Currency 4 9 7 4" xfId="18537" xr:uid="{3E0A00FC-5CC4-46D0-A8EA-8AEE059518A9}"/>
    <cellStyle name="Currency 4 9 8" xfId="8831" xr:uid="{FC28D8EF-DA62-4123-9D30-5B795344D3E2}"/>
    <cellStyle name="Currency 4 9 8 2" xfId="21331" xr:uid="{7D070E7A-F901-4B84-9496-C8690EA94692}"/>
    <cellStyle name="Currency 4 9 9" xfId="25744" xr:uid="{A8F3B96A-1CF9-4B4C-BA5F-C34D8EA7A272}"/>
    <cellStyle name="Currency 5" xfId="405" xr:uid="{00000000-0005-0000-0000-000094010000}"/>
    <cellStyle name="Currency 5 10" xfId="7030" xr:uid="{2CDD016C-72F2-43EE-BB96-D487052D9CFF}"/>
    <cellStyle name="Currency 5 10 2" xfId="9828" xr:uid="{8935B510-90C0-445C-85FA-05A9971F9DF9}"/>
    <cellStyle name="Currency 5 10 3" xfId="27388" xr:uid="{82279BBE-6557-40E4-9C23-7E8487EC8019}"/>
    <cellStyle name="Currency 5 10 4" xfId="15782" xr:uid="{D84228FB-8197-4B5D-8BC0-C08535A7131F}"/>
    <cellStyle name="Currency 5 11" xfId="6055" xr:uid="{9467C206-4B56-4BB6-9547-C2B1872EA237}"/>
    <cellStyle name="Currency 5 11 2" xfId="18538" xr:uid="{3EA0247C-48E7-4D55-94BD-83F003405BE6}"/>
    <cellStyle name="Currency 5 12" xfId="8832" xr:uid="{25260DEC-0403-4958-9481-E2DA39C348C6}"/>
    <cellStyle name="Currency 5 12 2" xfId="21332" xr:uid="{F4EB23CA-EC82-4054-99E0-323FD43B508B}"/>
    <cellStyle name="Currency 5 13" xfId="24441" xr:uid="{A2ED9B34-A699-4433-8287-E21CF9C2A5B3}"/>
    <cellStyle name="Currency 5 14" xfId="13976" xr:uid="{F9833812-754A-4AC8-A924-085B87641C9A}"/>
    <cellStyle name="Currency 5 2" xfId="406" xr:uid="{00000000-0005-0000-0000-000095010000}"/>
    <cellStyle name="Currency 5 2 10" xfId="6056" xr:uid="{D2F2F89C-2141-42B9-8A38-30229FABA16E}"/>
    <cellStyle name="Currency 5 2 10 2" xfId="18539" xr:uid="{17DC6FCC-81E9-403C-988F-1FF261E676DB}"/>
    <cellStyle name="Currency 5 2 11" xfId="8833" xr:uid="{370D0322-E79E-4271-99CD-8F62AE50F8CA}"/>
    <cellStyle name="Currency 5 2 11 2" xfId="21333" xr:uid="{F7267244-FCA8-4E8B-8AE8-D1C28BD92C47}"/>
    <cellStyle name="Currency 5 2 12" xfId="24203" xr:uid="{939BECCF-DF21-4D99-AFFA-E7D2910008E6}"/>
    <cellStyle name="Currency 5 2 13" xfId="14036" xr:uid="{834D7007-E7DA-439E-B1F2-043928DD4B3B}"/>
    <cellStyle name="Currency 5 2 2" xfId="407" xr:uid="{00000000-0005-0000-0000-000096010000}"/>
    <cellStyle name="Currency 5 2 2 10" xfId="8834" xr:uid="{AEFDE6A6-D5E7-439C-8DE5-6CF90CB33B6A}"/>
    <cellStyle name="Currency 5 2 2 10 2" xfId="21334" xr:uid="{D49BFEB4-E82C-4C80-9EDE-2947E121AF06}"/>
    <cellStyle name="Currency 5 2 2 11" xfId="26469" xr:uid="{590DF002-A63B-4B2F-BED1-9A116BA01EE5}"/>
    <cellStyle name="Currency 5 2 2 12" xfId="14103" xr:uid="{8ACE2ED7-A6B2-4C1B-9118-A55BBD4FFF52}"/>
    <cellStyle name="Currency 5 2 2 2" xfId="2041" xr:uid="{00000000-0005-0000-0000-000021080000}"/>
    <cellStyle name="Currency 5 2 2 2 2" xfId="2042" xr:uid="{00000000-0005-0000-0000-000022080000}"/>
    <cellStyle name="Currency 5 2 2 2 2 2" xfId="4357" xr:uid="{D16CA481-8BD1-448C-8A1B-0E82023759F9}"/>
    <cellStyle name="Currency 5 2 2 2 2 2 2" xfId="7566" xr:uid="{B72A92B9-2DE6-41BC-865F-8B422D1EC065}"/>
    <cellStyle name="Currency 5 2 2 2 2 2 3" xfId="27588" xr:uid="{E47EA203-8E12-4C75-A88C-2998DCBD4064}"/>
    <cellStyle name="Currency 5 2 2 2 2 2 4" xfId="17186" xr:uid="{DA8DFD04-E34C-4CFB-A939-ECC476DA291B}"/>
    <cellStyle name="Currency 5 2 2 2 2 3" xfId="11628" xr:uid="{2804D478-5BF8-4D22-AE05-3AD38B4543EC}"/>
    <cellStyle name="Currency 5 2 2 2 2 3 2" xfId="19969" xr:uid="{CD62C2FC-F90D-4DAF-8A0A-5BD7FB3DE9AD}"/>
    <cellStyle name="Currency 5 2 2 2 2 4" xfId="12985" xr:uid="{1B6283CC-E80A-4201-980D-2276E9482C36}"/>
    <cellStyle name="Currency 5 2 2 2 2 4 2" xfId="22798" xr:uid="{4FA504D3-E6ED-4099-8B99-DF07A348BB6D}"/>
    <cellStyle name="Currency 5 2 2 2 2 5" xfId="25200" xr:uid="{735B7C67-C382-4EC5-9D02-4E90FC6B0E9C}"/>
    <cellStyle name="Currency 5 2 2 2 2 6" xfId="28391" xr:uid="{0B37381F-66C3-427A-A2E7-66F3BF54D5F5}"/>
    <cellStyle name="Currency 5 2 2 2 2 7" xfId="15165" xr:uid="{0605A8FC-CDBF-4D7B-B94D-4B3A0AD52E46}"/>
    <cellStyle name="Currency 5 2 2 2 3" xfId="2043" xr:uid="{00000000-0005-0000-0000-000023080000}"/>
    <cellStyle name="Currency 5 2 2 2 3 2" xfId="4233" xr:uid="{B0C739BB-914B-4792-AC87-F7714585460F}"/>
    <cellStyle name="Currency 5 2 2 2 3 2 2" xfId="28954" xr:uid="{BF92C297-C241-4F93-B7BA-AFCCB0E6034D}"/>
    <cellStyle name="Currency 5 2 2 2 3 2 3" xfId="28622" xr:uid="{D6065432-C4FE-4123-A192-317D7DC0BC5B}"/>
    <cellStyle name="Currency 5 2 2 2 3 2 4" xfId="19606" xr:uid="{78422EC2-00E5-4124-9823-8926DF14A9FE}"/>
    <cellStyle name="Currency 5 2 2 2 3 3" xfId="12716" xr:uid="{BC4C15E5-09C3-417E-B627-79B7CC6A55E1}"/>
    <cellStyle name="Currency 5 2 2 2 3 3 2" xfId="22435" xr:uid="{1B357862-D089-4D11-A54F-68495919142A}"/>
    <cellStyle name="Currency 5 2 2 2 3 4" xfId="24639" xr:uid="{6ED7F07E-CC67-4F3F-B318-FDDB3374514F}"/>
    <cellStyle name="Currency 5 2 2 2 3 5" xfId="16867" xr:uid="{B87FC52D-FCBD-4049-8561-ED1A0150BC33}"/>
    <cellStyle name="Currency 5 2 2 2 4" xfId="2044" xr:uid="{00000000-0005-0000-0000-000024080000}"/>
    <cellStyle name="Currency 5 2 2 2 4 2" xfId="27718" xr:uid="{BA974DA7-3656-4F83-A4CE-7289718D4AE1}"/>
    <cellStyle name="Currency 5 2 2 2 4 3" xfId="29092" xr:uid="{EC2ED1AB-9A69-423D-9D82-5BB2657151A6}"/>
    <cellStyle name="Currency 5 2 2 2 5" xfId="4864" xr:uid="{670F4A06-9138-4F45-839E-B2C7563A9F9C}"/>
    <cellStyle name="Currency 5 2 2 2 5 2" xfId="7565" xr:uid="{A5BD2F81-D677-47C8-B2E4-4F6B31A8D49B}"/>
    <cellStyle name="Currency 5 2 2 2 5 2 2" xfId="20831" xr:uid="{E74E6823-566D-4882-B4FE-F1727BB25BF9}"/>
    <cellStyle name="Currency 5 2 2 2 5 2 3" xfId="11777" xr:uid="{1B49F1F5-6EEA-4376-A872-CCC7CA430A9F}"/>
    <cellStyle name="Currency 5 2 2 2 5 3" xfId="13723" xr:uid="{D8170DA0-DD4B-42EE-8803-82C683FBC9BE}"/>
    <cellStyle name="Currency 5 2 2 2 5 3 2" xfId="23660" xr:uid="{41C74539-402E-4F63-9D55-9824DF7DF84B}"/>
    <cellStyle name="Currency 5 2 2 2 5 4" xfId="27360" xr:uid="{589C180A-D0EC-427C-AD9D-A994233DFEAE}"/>
    <cellStyle name="Currency 5 2 2 2 5 5" xfId="27732" xr:uid="{E267FA9C-EBBD-4B55-A0C5-3E8668859CDB}"/>
    <cellStyle name="Currency 5 2 2 2 5 6" xfId="18038" xr:uid="{36422C72-A2F4-495C-A18D-E951128B23D0}"/>
    <cellStyle name="Currency 5 2 2 2 6" xfId="5979" xr:uid="{6E3F14CF-2FF2-4D04-A600-EBCD96E2829F}"/>
    <cellStyle name="Currency 5 2 2 2 6 2" xfId="11508" xr:uid="{0D1113BD-2DF9-432C-AC69-E12187D7C8DB}"/>
    <cellStyle name="Currency 5 2 2 2 7" xfId="8752" xr:uid="{4CEC8667-C6E0-4345-A283-A800ACDCD79B}"/>
    <cellStyle name="Currency 5 2 2 2 8" xfId="14682" xr:uid="{4FA1EBAC-48E6-4755-BFD3-3C2A6F26F9FC}"/>
    <cellStyle name="Currency 5 2 2 3" xfId="2045" xr:uid="{00000000-0005-0000-0000-000025080000}"/>
    <cellStyle name="Currency 5 2 2 3 2" xfId="2046" xr:uid="{00000000-0005-0000-0000-000026080000}"/>
    <cellStyle name="Currency 5 2 2 3 2 2" xfId="4358" xr:uid="{2B426249-0D45-446E-82B9-55F2F1920DA5}"/>
    <cellStyle name="Currency 5 2 2 3 2 2 2" xfId="7568" xr:uid="{9FE56C84-EE1B-4363-8492-3B8A854A124B}"/>
    <cellStyle name="Currency 5 2 2 3 2 2 2 2" xfId="29460" xr:uid="{1C05C30A-CCE5-4AE0-96F9-468F2E302481}"/>
    <cellStyle name="Currency 5 2 2 3 2 2 3" xfId="27099" xr:uid="{0B33E12A-A31E-4594-8E2C-760CD55E5BD0}"/>
    <cellStyle name="Currency 5 2 2 3 2 2 4" xfId="19970" xr:uid="{30754E5E-6074-485A-ADFF-D2D01E0A1279}"/>
    <cellStyle name="Currency 5 2 2 3 2 3" xfId="12986" xr:uid="{F6B678E3-81BA-4C41-AA51-188D5D27B56F}"/>
    <cellStyle name="Currency 5 2 2 3 2 3 2" xfId="22799" xr:uid="{41932B14-966A-4C04-8B67-EFBADC70946B}"/>
    <cellStyle name="Currency 5 2 2 3 2 4" xfId="24886" xr:uid="{7197576E-D314-4AEA-8CE1-E2B6A40CF96A}"/>
    <cellStyle name="Currency 5 2 2 3 2 5" xfId="17187" xr:uid="{E33F91C3-F139-485E-B1D7-939E46C78265}"/>
    <cellStyle name="Currency 5 2 2 3 3" xfId="2047" xr:uid="{00000000-0005-0000-0000-000027080000}"/>
    <cellStyle name="Currency 5 2 2 3 4" xfId="5020" xr:uid="{63C010E9-CB90-4CFB-A5F0-A8C2866E8826}"/>
    <cellStyle name="Currency 5 2 2 3 4 2" xfId="7567" xr:uid="{FA1A02A1-5237-4869-91E0-E6A1E1EC15FD}"/>
    <cellStyle name="Currency 5 2 2 3 4 2 2" xfId="20987" xr:uid="{7D1306F3-0846-440F-BE7E-B46241025510}"/>
    <cellStyle name="Currency 5 2 2 3 4 2 3" xfId="11823" xr:uid="{13BFC62B-8111-4117-B8D0-5A33742EA4DE}"/>
    <cellStyle name="Currency 5 2 2 3 4 3" xfId="13879" xr:uid="{0B9F31E4-28A1-4CE6-86F4-99C602C74517}"/>
    <cellStyle name="Currency 5 2 2 3 4 3 2" xfId="23816" xr:uid="{03EC7ED6-A9D5-4FE3-8279-ECF179C4DF82}"/>
    <cellStyle name="Currency 5 2 2 3 4 4" xfId="18194" xr:uid="{7FD71F6D-F8F0-407C-9883-BE1C21D7BF20}"/>
    <cellStyle name="Currency 5 2 2 3 5" xfId="6523" xr:uid="{D92F122D-6E60-4112-9605-77C5B682B605}"/>
    <cellStyle name="Currency 5 2 2 3 5 2" xfId="11509" xr:uid="{B779FF87-2897-45A8-925D-118CAF4059AD}"/>
    <cellStyle name="Currency 5 2 2 3 6" xfId="9319" xr:uid="{C3DA9365-5CBE-40F8-808E-0C552B4D930B}"/>
    <cellStyle name="Currency 5 2 2 3 7" xfId="15166" xr:uid="{F1BA244E-9371-4BFB-9D05-6AA1D4C84F88}"/>
    <cellStyle name="Currency 5 2 2 4" xfId="2048" xr:uid="{00000000-0005-0000-0000-000028080000}"/>
    <cellStyle name="Currency 5 2 2 4 2" xfId="2049" xr:uid="{00000000-0005-0000-0000-000029080000}"/>
    <cellStyle name="Currency 5 2 2 4 2 2" xfId="4356" xr:uid="{37FA7F72-990F-4F31-908A-B6647A8E9948}"/>
    <cellStyle name="Currency 5 2 2 4 2 2 2" xfId="29459" xr:uid="{DF70EF43-990E-438F-8362-80B4E9B9ED0F}"/>
    <cellStyle name="Currency 5 2 2 4 2 2 3" xfId="29240" xr:uid="{74E68A64-3C85-44A1-9E13-622318AEDB62}"/>
    <cellStyle name="Currency 5 2 2 4 2 2 4" xfId="19968" xr:uid="{8A045D4B-46E0-4BB5-B06D-D833AE1A27C9}"/>
    <cellStyle name="Currency 5 2 2 4 2 3" xfId="12984" xr:uid="{80B15455-AB88-49C8-B9BE-CF86E7B2C5EA}"/>
    <cellStyle name="Currency 5 2 2 4 2 3 2" xfId="22797" xr:uid="{303B5AE1-CB2A-4204-899C-864734B868BE}"/>
    <cellStyle name="Currency 5 2 2 4 2 4" xfId="27693" xr:uid="{56945295-89DB-4944-A5A8-6A2D8E072607}"/>
    <cellStyle name="Currency 5 2 2 4 2 5" xfId="17185" xr:uid="{955AD4B1-7E11-4AF3-B5F3-C3DAF744713B}"/>
    <cellStyle name="Currency 5 2 2 4 3" xfId="2050" xr:uid="{00000000-0005-0000-0000-00002A080000}"/>
    <cellStyle name="Currency 5 2 2 4 4" xfId="7569" xr:uid="{D5C5A6FA-ABC5-4758-906A-C39C52F956D3}"/>
    <cellStyle name="Currency 5 2 2 4 5" xfId="24354" xr:uid="{8F67E7F8-59DB-45C2-B4E8-E2B2627D5398}"/>
    <cellStyle name="Currency 5 2 2 4 6" xfId="15164" xr:uid="{F6D466FB-3230-469F-AFAE-0D9E8B936EB4}"/>
    <cellStyle name="Currency 5 2 2 5" xfId="2051" xr:uid="{00000000-0005-0000-0000-00002B080000}"/>
    <cellStyle name="Currency 5 2 2 5 2" xfId="4187" xr:uid="{EE8D4A2A-A3E0-4586-BE07-75075054C35B}"/>
    <cellStyle name="Currency 5 2 2 5 2 2" xfId="7570" xr:uid="{3632E74A-7CD7-44D8-A01C-8B1A6A5C4974}"/>
    <cellStyle name="Currency 5 2 2 5 2 2 2" xfId="28776" xr:uid="{806F9249-5264-4E72-975D-2DA8F31F5F35}"/>
    <cellStyle name="Currency 5 2 2 5 2 3" xfId="29118" xr:uid="{C87D0744-6011-4AB5-810A-998E6DF66BE4}"/>
    <cellStyle name="Currency 5 2 2 5 2 4" xfId="16812" xr:uid="{50EB5221-70A9-4851-88D9-89BCC1B7C0FC}"/>
    <cellStyle name="Currency 5 2 2 5 3" xfId="11565" xr:uid="{F55DD77E-78B5-4826-B68A-9F601B3A7E81}"/>
    <cellStyle name="Currency 5 2 2 5 3 2" xfId="19549" xr:uid="{AE9EB5CD-E31A-4E82-AC29-5672E798C3C8}"/>
    <cellStyle name="Currency 5 2 2 5 4" xfId="12661" xr:uid="{361B79A6-DB03-495F-BA20-9F8A9D354505}"/>
    <cellStyle name="Currency 5 2 2 5 4 2" xfId="22378" xr:uid="{8F2F741A-9AEA-4028-B333-AD013C63AA0C}"/>
    <cellStyle name="Currency 5 2 2 5 5" xfId="24850" xr:uid="{EE9349F1-C16B-4E86-903B-623D905F91EC}"/>
    <cellStyle name="Currency 5 2 2 5 6" xfId="14597" xr:uid="{53A2E404-8117-4A40-91FE-D35BEE13FBC8}"/>
    <cellStyle name="Currency 5 2 2 6" xfId="2052" xr:uid="{00000000-0005-0000-0000-00002C080000}"/>
    <cellStyle name="Currency 5 2 2 6 2" xfId="4141" xr:uid="{8E678301-76B7-49C2-8EB3-0E8E1DF8636E}"/>
    <cellStyle name="Currency 5 2 2 6 2 2" xfId="19234" xr:uid="{BC5824BE-9C3B-4FC1-95AD-2916B42A789E}"/>
    <cellStyle name="Currency 5 2 2 6 3" xfId="12398" xr:uid="{4CD775B8-3FBC-4244-8D73-F40DFCB4C6F6}"/>
    <cellStyle name="Currency 5 2 2 6 3 2" xfId="22039" xr:uid="{A1BE8549-FB30-41C3-95DE-20910AB6F1C3}"/>
    <cellStyle name="Currency 5 2 2 6 4" xfId="24066" xr:uid="{BDA0E3E1-875C-4569-B360-5D0681395CAC}"/>
    <cellStyle name="Currency 5 2 2 6 5" xfId="29025" xr:uid="{8278A6D8-8029-42EA-ABE6-168F4447C3C1}"/>
    <cellStyle name="Currency 5 2 2 6 6" xfId="16483" xr:uid="{9F4E7D80-9083-4AED-A419-AA8E99347E6F}"/>
    <cellStyle name="Currency 5 2 2 7" xfId="2040" xr:uid="{00000000-0005-0000-0000-000020080000}"/>
    <cellStyle name="Currency 5 2 2 7 2" xfId="4424" xr:uid="{DBB3FA2D-6EB1-4198-8BB7-96A51A0CD9F2}"/>
    <cellStyle name="Currency 5 2 2 7 2 2" xfId="20447" xr:uid="{945ABEDC-FE88-499F-98CD-7F2E167D0379}"/>
    <cellStyle name="Currency 5 2 2 7 3" xfId="13425" xr:uid="{2E7AAB65-E6F8-43C9-928A-00C424F1F998}"/>
    <cellStyle name="Currency 5 2 2 7 3 2" xfId="23276" xr:uid="{911133AE-3AEE-4CFB-84E8-B072D48C2AE5}"/>
    <cellStyle name="Currency 5 2 2 7 4" xfId="28856" xr:uid="{83128557-0A46-402B-AE38-509C30F50B5B}"/>
    <cellStyle name="Currency 5 2 2 7 5" xfId="27330" xr:uid="{14B507B1-AD3E-4BC1-8D0C-DF33D21149A5}"/>
    <cellStyle name="Currency 5 2 2 7 6" xfId="17654" xr:uid="{13C6F8A8-8703-4A85-98EC-EE67F6649901}"/>
    <cellStyle name="Currency 5 2 2 8" xfId="7032" xr:uid="{42E3CEFF-FA7F-40D3-B0E5-0BAD01D3ACF6}"/>
    <cellStyle name="Currency 5 2 2 8 2" xfId="9830" xr:uid="{CA72C9A5-D43E-49A6-9D5C-FFEA42C633B2}"/>
    <cellStyle name="Currency 5 2 2 9" xfId="6057" xr:uid="{930E470D-E105-4C2D-8D4F-776613F12B70}"/>
    <cellStyle name="Currency 5 2 2 9 2" xfId="18540" xr:uid="{DA318CA7-3D15-4872-A27A-780F4A6D3B77}"/>
    <cellStyle name="Currency 5 2 3" xfId="2053" xr:uid="{00000000-0005-0000-0000-00002D080000}"/>
    <cellStyle name="Currency 5 2 3 10" xfId="14261" xr:uid="{0BB96FDE-30B1-44BB-BCC2-58D5431AF631}"/>
    <cellStyle name="Currency 5 2 3 2" xfId="2054" xr:uid="{00000000-0005-0000-0000-00002E080000}"/>
    <cellStyle name="Currency 5 2 3 2 2" xfId="2055" xr:uid="{00000000-0005-0000-0000-00002F080000}"/>
    <cellStyle name="Currency 5 2 3 2 2 2" xfId="4359" xr:uid="{C8C1BE5C-8264-48DD-B09E-3D1552F72542}"/>
    <cellStyle name="Currency 5 2 3 2 2 2 2" xfId="29461" xr:uid="{9D3EACA2-0028-4D28-927A-B6CE7EB59D76}"/>
    <cellStyle name="Currency 5 2 3 2 2 2 3" xfId="28849" xr:uid="{565B3325-84E2-440E-BDFC-91F91E56C582}"/>
    <cellStyle name="Currency 5 2 3 2 2 2 4" xfId="19971" xr:uid="{35BC28FB-8A3B-412C-8833-F6A9D4E5C725}"/>
    <cellStyle name="Currency 5 2 3 2 2 3" xfId="12987" xr:uid="{B2AC6B32-CA60-4D77-809F-66AED3C71123}"/>
    <cellStyle name="Currency 5 2 3 2 2 3 2" xfId="22800" xr:uid="{35408661-91BE-4844-81F6-E955D202FF4C}"/>
    <cellStyle name="Currency 5 2 3 2 2 4" xfId="25603" xr:uid="{1760EC1F-32D0-4A8C-858F-3C5171CA3D74}"/>
    <cellStyle name="Currency 5 2 3 2 2 5" xfId="17188" xr:uid="{C9936F71-503D-4E27-BA52-DB07D5C02D69}"/>
    <cellStyle name="Currency 5 2 3 2 3" xfId="2056" xr:uid="{00000000-0005-0000-0000-000030080000}"/>
    <cellStyle name="Currency 5 2 3 2 4" xfId="7572" xr:uid="{E85CC167-E98C-4368-A833-42A6145EBDCB}"/>
    <cellStyle name="Currency 5 2 3 2 5" xfId="25379" xr:uid="{A19B056A-39CF-4CD0-93D0-173CE19CCC9B}"/>
    <cellStyle name="Currency 5 2 3 2 6" xfId="15167" xr:uid="{F2C1A61F-448B-4952-A9F1-49AB9D4FDF89}"/>
    <cellStyle name="Currency 5 2 3 3" xfId="2057" xr:uid="{00000000-0005-0000-0000-000031080000}"/>
    <cellStyle name="Currency 5 2 3 3 2" xfId="2058" xr:uid="{00000000-0005-0000-0000-000032080000}"/>
    <cellStyle name="Currency 5 2 3 3 2 2" xfId="4232" xr:uid="{2773AF03-1C16-457C-922E-1F9DFE1F826C}"/>
    <cellStyle name="Currency 5 2 3 3 2 2 2" xfId="19605" xr:uid="{2E47DACD-7992-43D2-A24E-80999C567C5F}"/>
    <cellStyle name="Currency 5 2 3 3 2 3" xfId="12715" xr:uid="{D61F32EC-B74F-487C-B5DB-64BE6C9212E0}"/>
    <cellStyle name="Currency 5 2 3 3 2 3 2" xfId="22434" xr:uid="{A0193DC1-4375-4E2B-B7AD-63E77D7010ED}"/>
    <cellStyle name="Currency 5 2 3 3 2 4" xfId="16866" xr:uid="{40F35AB1-2149-4E02-A32C-02D7DA2F90EC}"/>
    <cellStyle name="Currency 5 2 3 3 3" xfId="2059" xr:uid="{00000000-0005-0000-0000-000033080000}"/>
    <cellStyle name="Currency 5 2 3 3 4" xfId="11510" xr:uid="{F15B82C6-DEE1-471E-A9B4-77962D69BB97}"/>
    <cellStyle name="Currency 5 2 3 3 5" xfId="26186" xr:uid="{D6624BDB-D6DA-42EA-A68B-84FC3D5485FB}"/>
    <cellStyle name="Currency 5 2 3 3 6" xfId="14681" xr:uid="{AC6C2F1A-EA8C-4E8B-B1EF-595DF37D7968}"/>
    <cellStyle name="Currency 5 2 3 4" xfId="2060" xr:uid="{00000000-0005-0000-0000-000034080000}"/>
    <cellStyle name="Currency 5 2 3 4 2" xfId="4374" xr:uid="{21FCB428-9DBD-4E5E-8F2B-377B7D397BEC}"/>
    <cellStyle name="Currency 5 2 3 4 2 2" xfId="11719" xr:uid="{2D0594BC-5F0B-4B05-86B5-AEA3345BC835}"/>
    <cellStyle name="Currency 5 2 3 4 2 2 2" xfId="20398" xr:uid="{D1DC2F37-EB8C-41FA-B241-EA058961181F}"/>
    <cellStyle name="Currency 5 2 3 4 2 3" xfId="13384" xr:uid="{F533E6B4-7C14-42CC-B59C-58471B6959FF}"/>
    <cellStyle name="Currency 5 2 3 4 2 3 2" xfId="23227" xr:uid="{E4A7573B-3884-4793-86FD-9946DA51A433}"/>
    <cellStyle name="Currency 5 2 3 4 2 4" xfId="27194" xr:uid="{F60C76FA-65C4-4236-8DD6-50E82CA934F2}"/>
    <cellStyle name="Currency 5 2 3 4 2 5" xfId="27333" xr:uid="{251082EB-E369-4BDF-A8D6-CF6EDD3ABB23}"/>
    <cellStyle name="Currency 5 2 3 4 2 6" xfId="17605" xr:uid="{190D4834-3B62-4DEB-BBBC-09AB4A8C21FF}"/>
    <cellStyle name="Currency 5 2 3 4 3" xfId="24969" xr:uid="{70997365-8FA5-4617-A9D6-21F60DDC50D5}"/>
    <cellStyle name="Currency 5 2 3 5" xfId="4730" xr:uid="{0963F627-1363-4ACA-B91A-3B7713F117F7}"/>
    <cellStyle name="Currency 5 2 3 5 2" xfId="7571" xr:uid="{F887DE27-6176-4BEF-922D-1DED3D300782}"/>
    <cellStyle name="Currency 5 2 3 5 2 2" xfId="29621" xr:uid="{DD279A69-AFDB-4043-BC58-EC3D6F828257}"/>
    <cellStyle name="Currency 5 2 3 5 2 3" xfId="28371" xr:uid="{DAD5B672-00F4-47DE-9BEC-AE1B5BA9A4FA}"/>
    <cellStyle name="Currency 5 2 3 5 2 4" xfId="20697" xr:uid="{43959336-94C5-4B04-A0C9-46D3CDAC16AD}"/>
    <cellStyle name="Currency 5 2 3 5 2 5" xfId="11747" xr:uid="{3A360697-4104-4253-B3CD-5E2A35B0C13D}"/>
    <cellStyle name="Currency 5 2 3 5 3" xfId="13624" xr:uid="{83E4A789-36A6-4056-9DAE-05DE97E869A3}"/>
    <cellStyle name="Currency 5 2 3 5 3 2" xfId="23526" xr:uid="{21AF865D-BC56-475C-B946-DA599575F1E7}"/>
    <cellStyle name="Currency 5 2 3 5 4" xfId="27842" xr:uid="{BC97BB93-DFF3-401E-B236-6E30489534B0}"/>
    <cellStyle name="Currency 5 2 3 5 5" xfId="17904" xr:uid="{DEA84F7A-F820-4CD3-A23F-164D8E79DC72}"/>
    <cellStyle name="Currency 5 2 3 6" xfId="4082" xr:uid="{0ACAAE79-5657-471E-A8BC-5D2293BB3553}"/>
    <cellStyle name="Currency 5 2 3 6 2" xfId="29235" xr:uid="{FDB70B52-A30B-49AD-B719-E98AED1CC317}"/>
    <cellStyle name="Currency 5 2 3 6 3" xfId="28324" xr:uid="{61C34BE3-218A-4060-BB6B-F222669165DE}"/>
    <cellStyle name="Currency 5 2 3 6 4" xfId="15784" xr:uid="{0CADDF84-A95A-42AA-B717-602CBAB5063D}"/>
    <cellStyle name="Currency 5 2 3 7" xfId="8751" xr:uid="{3B1D8E78-31C1-4C20-83A0-6E397ACF039F}"/>
    <cellStyle name="Currency 5 2 3 7 2" xfId="28615" xr:uid="{E18E62A9-EEF8-4B04-87E3-4111D3E51B60}"/>
    <cellStyle name="Currency 5 2 3 7 3" xfId="26983" xr:uid="{0B5C4E4B-84C6-48B4-ADD2-7D34A58559C8}"/>
    <cellStyle name="Currency 5 2 3 7 4" xfId="18541" xr:uid="{8B6C52FC-B6FF-42A8-A7F2-2F6AEA3AED43}"/>
    <cellStyle name="Currency 5 2 3 8" xfId="11949" xr:uid="{BFBE2723-8DD4-4634-8C07-CDC2AA68B754}"/>
    <cellStyle name="Currency 5 2 3 8 2" xfId="21335" xr:uid="{8788FA58-B859-445C-8102-D28BDAFB2BBB}"/>
    <cellStyle name="Currency 5 2 3 9" xfId="24060" xr:uid="{94954BC6-7436-4CB9-865C-9049FB39C554}"/>
    <cellStyle name="Currency 5 2 4" xfId="2061" xr:uid="{00000000-0005-0000-0000-000035080000}"/>
    <cellStyle name="Currency 5 2 4 2" xfId="2062" xr:uid="{00000000-0005-0000-0000-000036080000}"/>
    <cellStyle name="Currency 5 2 4 2 2" xfId="4360" xr:uid="{FE8E64DE-11D1-49A8-9422-1EB5D60AED61}"/>
    <cellStyle name="Currency 5 2 4 2 2 2" xfId="7574" xr:uid="{7F21C8C0-2939-403C-9241-B712827496A1}"/>
    <cellStyle name="Currency 5 2 4 2 2 2 2" xfId="29462" xr:uid="{0054601B-8319-4BAE-AF76-ADF6B2625A85}"/>
    <cellStyle name="Currency 5 2 4 2 2 3" xfId="27051" xr:uid="{EFB76A63-DA1A-4A38-8426-55B254E5B52A}"/>
    <cellStyle name="Currency 5 2 4 2 2 4" xfId="19972" xr:uid="{54A85F61-6C9F-49FE-9FC7-C4B6A70F93C7}"/>
    <cellStyle name="Currency 5 2 4 2 3" xfId="12988" xr:uid="{AFBAF345-2200-428F-AC38-53D5C8F39FCF}"/>
    <cellStyle name="Currency 5 2 4 2 3 2" xfId="22801" xr:uid="{71B157F7-18E3-4C90-98E6-7AFA7332F6FF}"/>
    <cellStyle name="Currency 5 2 4 2 4" xfId="25205" xr:uid="{75C28D2D-D623-47CC-B206-A5179503B524}"/>
    <cellStyle name="Currency 5 2 4 2 5" xfId="17189" xr:uid="{98FC9CF6-5A48-49C5-99B8-2F0A319F3869}"/>
    <cellStyle name="Currency 5 2 4 3" xfId="2063" xr:uid="{00000000-0005-0000-0000-000037080000}"/>
    <cellStyle name="Currency 5 2 4 4" xfId="5021" xr:uid="{25E74E0E-E89C-4974-962D-8DA48B339AA1}"/>
    <cellStyle name="Currency 5 2 4 4 2" xfId="7573" xr:uid="{ED3BD6D1-30E2-4B85-A723-B191E373C551}"/>
    <cellStyle name="Currency 5 2 4 4 2 2" xfId="20988" xr:uid="{215A3990-D50F-44AD-9DFD-EB606AD97C3F}"/>
    <cellStyle name="Currency 5 2 4 4 2 3" xfId="11824" xr:uid="{29366437-7D1C-40E9-B2A5-9C2562D783AC}"/>
    <cellStyle name="Currency 5 2 4 4 3" xfId="13880" xr:uid="{2703D983-1842-4D3C-9F96-16750770E72A}"/>
    <cellStyle name="Currency 5 2 4 4 3 2" xfId="23817" xr:uid="{AEFC2E0B-8AE1-427C-AB2F-69454A34016E}"/>
    <cellStyle name="Currency 5 2 4 4 4" xfId="29292" xr:uid="{B18C8F4C-8E67-4E05-9A2B-C7CA12B7C285}"/>
    <cellStyle name="Currency 5 2 4 4 5" xfId="28877" xr:uid="{A045A38C-C5D2-45A3-B501-D6FDD7DCC6D9}"/>
    <cellStyle name="Currency 5 2 4 4 6" xfId="18195" xr:uid="{16B76DD5-7048-4E89-AAE2-FBC8A86F4209}"/>
    <cellStyle name="Currency 5 2 4 5" xfId="6522" xr:uid="{1713FEEC-97ED-486F-BCDA-65ECA5B8C977}"/>
    <cellStyle name="Currency 5 2 4 5 2" xfId="11511" xr:uid="{79FCC347-3644-48AF-9C0F-26DED005544E}"/>
    <cellStyle name="Currency 5 2 4 6" xfId="9318" xr:uid="{B82DE93A-8F4D-401A-90D3-D3F4097727CF}"/>
    <cellStyle name="Currency 5 2 4 7" xfId="15168" xr:uid="{14847F3C-F213-4AAD-AFCE-3F6C09B6224F}"/>
    <cellStyle name="Currency 5 2 5" xfId="2064" xr:uid="{00000000-0005-0000-0000-000038080000}"/>
    <cellStyle name="Currency 5 2 5 2" xfId="2065" xr:uid="{00000000-0005-0000-0000-000039080000}"/>
    <cellStyle name="Currency 5 2 5 2 2" xfId="4257" xr:uid="{12747195-BCF8-44BE-837B-F64C15368131}"/>
    <cellStyle name="Currency 5 2 5 2 2 2" xfId="7576" xr:uid="{95F3A6F0-4D57-4EE3-9634-F9E3242F1560}"/>
    <cellStyle name="Currency 5 2 5 2 2 2 2" xfId="29279" xr:uid="{CF21C5FF-E756-4E43-9A86-30B7C469FBB7}"/>
    <cellStyle name="Currency 5 2 5 2 2 3" xfId="27016" xr:uid="{ED4D9C51-D1EB-443C-876F-C91E2073AEE0}"/>
    <cellStyle name="Currency 5 2 5 2 2 4" xfId="19787" xr:uid="{75E43C15-E47F-4404-9A7B-62DCAB6FB1E6}"/>
    <cellStyle name="Currency 5 2 5 2 3" xfId="12881" xr:uid="{6C4DAEB3-3291-48DB-A0A3-C35437926716}"/>
    <cellStyle name="Currency 5 2 5 2 3 2" xfId="22616" xr:uid="{16AE5632-C2F0-46BE-9558-C37F7ACB16BC}"/>
    <cellStyle name="Currency 5 2 5 2 4" xfId="26941" xr:uid="{ABEF2766-C6B5-4533-AB07-DD9928DF0448}"/>
    <cellStyle name="Currency 5 2 5 2 5" xfId="17032" xr:uid="{85AFBF60-5803-48D0-82E5-18BE40E4E5E4}"/>
    <cellStyle name="Currency 5 2 5 3" xfId="2066" xr:uid="{00000000-0005-0000-0000-00003A080000}"/>
    <cellStyle name="Currency 5 2 5 4" xfId="7575" xr:uid="{5BE51192-7CFE-4F5B-88C4-83F5AE6C59C8}"/>
    <cellStyle name="Currency 5 2 5 5" xfId="6940" xr:uid="{D3DFD18E-6E00-4752-B111-EEEACA77A847}"/>
    <cellStyle name="Currency 5 2 5 6" xfId="9736" xr:uid="{B81020A7-5B33-4D72-842C-735CA27382EF}"/>
    <cellStyle name="Currency 5 2 6" xfId="2067" xr:uid="{00000000-0005-0000-0000-00003B080000}"/>
    <cellStyle name="Currency 5 2 6 2" xfId="2068" xr:uid="{00000000-0005-0000-0000-00003C080000}"/>
    <cellStyle name="Currency 5 2 6 2 2" xfId="4166" xr:uid="{8F08C51B-E776-453E-818A-3AF2D5F84492}"/>
    <cellStyle name="Currency 5 2 6 2 2 2" xfId="19447" xr:uid="{269737FC-888D-49FE-A329-D32BF6A150AD}"/>
    <cellStyle name="Currency 5 2 6 2 3" xfId="12559" xr:uid="{892D85FE-3272-4557-A82B-630A16BA6DD1}"/>
    <cellStyle name="Currency 5 2 6 2 3 2" xfId="22276" xr:uid="{20C4F983-AD19-4386-B54F-862E4E5B6D5D}"/>
    <cellStyle name="Currency 5 2 6 2 4" xfId="27506" xr:uid="{AC9E7123-26F2-4D9C-884C-1600B9E7570A}"/>
    <cellStyle name="Currency 5 2 6 2 5" xfId="26920" xr:uid="{F5F12F8E-ABF8-42E3-99F4-05A225E45EA0}"/>
    <cellStyle name="Currency 5 2 6 2 6" xfId="16710" xr:uid="{36851495-8301-4424-897C-5FD675679B62}"/>
    <cellStyle name="Currency 5 2 6 3" xfId="2069" xr:uid="{00000000-0005-0000-0000-00003D080000}"/>
    <cellStyle name="Currency 5 2 6 4" xfId="7577" xr:uid="{FFCCA7AE-84A2-42F9-854F-03DB81FE0785}"/>
    <cellStyle name="Currency 5 2 6 5" xfId="24465" xr:uid="{A3CA6231-6B7F-4D9C-8E7B-28CE8C63698E}"/>
    <cellStyle name="Currency 5 2 6 6" xfId="14494" xr:uid="{CA06842B-A595-4078-93C6-8E06A77C017E}"/>
    <cellStyle name="Currency 5 2 7" xfId="2070" xr:uid="{00000000-0005-0000-0000-00003E080000}"/>
    <cellStyle name="Currency 5 2 7 2" xfId="4104" xr:uid="{C9F1EBA6-8AFE-40B4-B6B2-8FC7BCD1F834}"/>
    <cellStyle name="Currency 5 2 7 2 2" xfId="7578" xr:uid="{6D4D2A59-048F-49F2-B473-06814BF6DEC9}"/>
    <cellStyle name="Currency 5 2 7 2 2 2" xfId="27263" xr:uid="{4DBAEDCF-FC85-40A4-B206-3E02646C1CD5}"/>
    <cellStyle name="Currency 5 2 7 2 3" xfId="27130" xr:uid="{4A58B262-FB89-47E9-BAB3-734270CFAC9F}"/>
    <cellStyle name="Currency 5 2 7 2 4" xfId="19167" xr:uid="{C1B1BAFD-5CB2-40CE-BAB9-CFFC398BDF62}"/>
    <cellStyle name="Currency 5 2 7 3" xfId="12348" xr:uid="{840629F7-A1A8-4F8E-B48E-354869D5DF6E}"/>
    <cellStyle name="Currency 5 2 7 3 2" xfId="21972" xr:uid="{74162F3F-22CA-4B73-9268-1BF75A9489DE}"/>
    <cellStyle name="Currency 5 2 7 4" xfId="26402" xr:uid="{9DDDA8AB-BB7A-43A6-9744-D2198A06051A}"/>
    <cellStyle name="Currency 5 2 7 5" xfId="16416" xr:uid="{7C33C784-CCE6-499B-A0C1-6DD0ED9B8FC4}"/>
    <cellStyle name="Currency 5 2 8" xfId="2039" xr:uid="{00000000-0005-0000-0000-00001F080000}"/>
    <cellStyle name="Currency 5 2 8 2" xfId="4481" xr:uid="{7D564F20-1752-4363-95F4-F52006099350}"/>
    <cellStyle name="Currency 5 2 8 2 2" xfId="20504" xr:uid="{62CB87EE-7EF9-4771-B9C5-38E26F63BDF8}"/>
    <cellStyle name="Currency 5 2 8 3" xfId="13480" xr:uid="{F72DF8BE-595F-439F-B97C-F3CB4B8EA45D}"/>
    <cellStyle name="Currency 5 2 8 3 2" xfId="23333" xr:uid="{F287460C-00E6-44BF-B44B-93A2ED0EB309}"/>
    <cellStyle name="Currency 5 2 8 4" xfId="28689" xr:uid="{4EE7C848-B76A-48F8-91E5-0A4C03F1E919}"/>
    <cellStyle name="Currency 5 2 8 5" xfId="29210" xr:uid="{6D6DF942-4807-45BA-98A5-9B2A7AB0D7D0}"/>
    <cellStyle name="Currency 5 2 8 6" xfId="17711" xr:uid="{FDE5F7CD-2342-4110-A628-F78B629DD323}"/>
    <cellStyle name="Currency 5 2 9" xfId="7031" xr:uid="{7F7AB9E4-C6AB-4577-B2AE-7964EE977F51}"/>
    <cellStyle name="Currency 5 2 9 2" xfId="9829" xr:uid="{5C2C0FF4-C0E9-4A4E-9CD7-D46A294FCFD8}"/>
    <cellStyle name="Currency 5 2 9 3" xfId="27929" xr:uid="{5E78B74A-87FC-4291-9298-32154A8890A1}"/>
    <cellStyle name="Currency 5 2 9 4" xfId="15783" xr:uid="{5312752A-948C-41FA-8735-C1BB1C258254}"/>
    <cellStyle name="Currency 5 3" xfId="408" xr:uid="{00000000-0005-0000-0000-000097010000}"/>
    <cellStyle name="Currency 5 3 10" xfId="8835" xr:uid="{2C09323A-7FC9-4927-B429-F1EA0C3558D2}"/>
    <cellStyle name="Currency 5 3 10 2" xfId="21336" xr:uid="{9D5A2A89-83C5-47EA-B346-0EBFC1CE7A7D}"/>
    <cellStyle name="Currency 5 3 11" xfId="24386" xr:uid="{0398A791-7C16-471E-BA8C-ADD7BA80A771}"/>
    <cellStyle name="Currency 5 3 12" xfId="14102" xr:uid="{86F8A860-24B4-4351-9139-A20D9260AC4D}"/>
    <cellStyle name="Currency 5 3 2" xfId="2072" xr:uid="{00000000-0005-0000-0000-000040080000}"/>
    <cellStyle name="Currency 5 3 2 2" xfId="2073" xr:uid="{00000000-0005-0000-0000-000041080000}"/>
    <cellStyle name="Currency 5 3 2 2 2" xfId="4362" xr:uid="{E061FEAA-DC17-47D2-A370-97F4D28596AF}"/>
    <cellStyle name="Currency 5 3 2 2 2 2" xfId="7580" xr:uid="{0C2C7E80-8967-4B24-B93C-154A0353B170}"/>
    <cellStyle name="Currency 5 3 2 2 2 2 2" xfId="29326" xr:uid="{CD6FA463-FF28-4691-AB1C-385DE483DEED}"/>
    <cellStyle name="Currency 5 3 2 2 2 2 3" xfId="25409" xr:uid="{844BC5BC-27CB-42E9-A8A5-12EABE93027B}"/>
    <cellStyle name="Currency 5 3 2 2 2 3" xfId="28790" xr:uid="{F0F84F9B-BC08-48B7-BB9A-E3165C2BD41F}"/>
    <cellStyle name="Currency 5 3 2 2 2 4" xfId="17191" xr:uid="{B1570002-4D5B-43F6-809F-075DAAA146E1}"/>
    <cellStyle name="Currency 5 3 2 2 3" xfId="11629" xr:uid="{B4FEAA6A-C960-4EA3-B49E-052D8637E584}"/>
    <cellStyle name="Currency 5 3 2 2 3 2" xfId="19974" xr:uid="{37DCCC57-7F1D-4FBF-A89C-E445FD224FEB}"/>
    <cellStyle name="Currency 5 3 2 2 4" xfId="12990" xr:uid="{80D5C2DD-B641-4CDF-AAAF-58333D7AC194}"/>
    <cellStyle name="Currency 5 3 2 2 4 2" xfId="22803" xr:uid="{5B2030A9-A719-4180-A04C-286B39D2C138}"/>
    <cellStyle name="Currency 5 3 2 2 5" xfId="26049" xr:uid="{D8E3D75D-1CBE-4DC6-A26B-DFE39553F467}"/>
    <cellStyle name="Currency 5 3 2 2 6" xfId="27799" xr:uid="{A13E0157-3B53-47D7-8905-F10ACD040F4B}"/>
    <cellStyle name="Currency 5 3 2 2 7" xfId="15170" xr:uid="{0922A3CE-7B08-4302-94E7-025DED604B41}"/>
    <cellStyle name="Currency 5 3 2 3" xfId="2074" xr:uid="{00000000-0005-0000-0000-000042080000}"/>
    <cellStyle name="Currency 5 3 2 3 2" xfId="4234" xr:uid="{7B76E70D-9E5A-4743-B41C-354ED91F26C4}"/>
    <cellStyle name="Currency 5 3 2 3 2 2" xfId="27926" xr:uid="{5F9FDF1A-4F44-4856-91B7-EC6BF35B1F0B}"/>
    <cellStyle name="Currency 5 3 2 3 2 3" xfId="28215" xr:uid="{F8E8EC13-453F-4418-80D0-663E3570AD94}"/>
    <cellStyle name="Currency 5 3 2 3 2 4" xfId="19607" xr:uid="{82147EF5-359E-4C29-9AB2-D6DD5350820D}"/>
    <cellStyle name="Currency 5 3 2 3 3" xfId="12717" xr:uid="{137075A9-1F45-425B-916F-96DF69A665E9}"/>
    <cellStyle name="Currency 5 3 2 3 3 2" xfId="22436" xr:uid="{54D6A730-8FCB-4ED7-A34E-032280B1F24B}"/>
    <cellStyle name="Currency 5 3 2 3 4" xfId="25332" xr:uid="{92914E03-A194-421B-AB04-56D16C6233AF}"/>
    <cellStyle name="Currency 5 3 2 3 5" xfId="16868" xr:uid="{44850701-EEFE-4C69-B17C-6656C4D48A7C}"/>
    <cellStyle name="Currency 5 3 2 4" xfId="2075" xr:uid="{00000000-0005-0000-0000-000043080000}"/>
    <cellStyle name="Currency 5 3 2 4 2" xfId="27771" xr:uid="{73C25616-F055-4657-AAFF-491C7899786B}"/>
    <cellStyle name="Currency 5 3 2 4 3" xfId="27438" xr:uid="{43E93B65-B9A6-41C3-BE0A-898E9E746169}"/>
    <cellStyle name="Currency 5 3 2 5" xfId="4865" xr:uid="{8D529000-6004-44A8-BDAB-86B7DE2CB4D4}"/>
    <cellStyle name="Currency 5 3 2 5 2" xfId="7579" xr:uid="{91177063-D3BF-4EA6-ACDA-E871B7D4CCDD}"/>
    <cellStyle name="Currency 5 3 2 5 2 2" xfId="20832" xr:uid="{2D9978B7-114E-4A73-A468-3655D92679A4}"/>
    <cellStyle name="Currency 5 3 2 5 2 3" xfId="11778" xr:uid="{41FA4A3B-B2A2-4A13-9E88-D383B192A00C}"/>
    <cellStyle name="Currency 5 3 2 5 3" xfId="13724" xr:uid="{24D282E6-862B-4340-A408-53C37C15CA96}"/>
    <cellStyle name="Currency 5 3 2 5 3 2" xfId="23661" xr:uid="{55B7992C-B873-440F-8FA7-18C1817997C5}"/>
    <cellStyle name="Currency 5 3 2 5 4" xfId="27829" xr:uid="{C7EC6034-EEA6-4242-BBB6-0572B32FE1F5}"/>
    <cellStyle name="Currency 5 3 2 5 5" xfId="28281" xr:uid="{0B0D91FD-07D0-4FA5-AA5E-7D11C9913DF3}"/>
    <cellStyle name="Currency 5 3 2 5 6" xfId="18039" xr:uid="{647DE756-2405-4837-8F5D-BBB9021D85A9}"/>
    <cellStyle name="Currency 5 3 2 6" xfId="5980" xr:uid="{DADF8866-3FD2-4734-A5A8-70BE6CA96D09}"/>
    <cellStyle name="Currency 5 3 2 6 2" xfId="11512" xr:uid="{278E6B0C-F91A-4CF0-A6F0-CC23028202C5}"/>
    <cellStyle name="Currency 5 3 2 7" xfId="8753" xr:uid="{A3A5ADF1-064C-40DF-BD22-07DA12F6C26C}"/>
    <cellStyle name="Currency 5 3 2 8" xfId="14683" xr:uid="{5A75D83D-D332-429C-9E3E-07E7A51EC815}"/>
    <cellStyle name="Currency 5 3 3" xfId="2076" xr:uid="{00000000-0005-0000-0000-000044080000}"/>
    <cellStyle name="Currency 5 3 3 2" xfId="2077" xr:uid="{00000000-0005-0000-0000-000045080000}"/>
    <cellStyle name="Currency 5 3 3 2 2" xfId="4363" xr:uid="{C1E47682-7577-4F26-B1CD-C40FAA0800B6}"/>
    <cellStyle name="Currency 5 3 3 2 2 2" xfId="7582" xr:uid="{D3E23683-8052-49C9-97CD-9AE6C6EC12CE}"/>
    <cellStyle name="Currency 5 3 3 2 2 2 2" xfId="29464" xr:uid="{F0D96806-317F-4CEF-9AD5-1F3B75DCA933}"/>
    <cellStyle name="Currency 5 3 3 2 2 3" xfId="27549" xr:uid="{7252B38E-5AEB-4149-B69B-9C0B02B73961}"/>
    <cellStyle name="Currency 5 3 3 2 2 4" xfId="19975" xr:uid="{82F25D61-1503-49A8-A234-26597A3123CE}"/>
    <cellStyle name="Currency 5 3 3 2 3" xfId="12991" xr:uid="{FEB733DA-1995-4324-81D0-D5434D4FFEDF}"/>
    <cellStyle name="Currency 5 3 3 2 3 2" xfId="22804" xr:uid="{E1595C5C-E23F-4E62-BC44-A2703260F1AD}"/>
    <cellStyle name="Currency 5 3 3 2 4" xfId="25358" xr:uid="{87DD29BC-FBBC-4DBB-B1FA-110CB7F248FD}"/>
    <cellStyle name="Currency 5 3 3 2 5" xfId="17192" xr:uid="{CE7D2C2A-D9A1-45C1-8CD2-7CCE7DE0B01E}"/>
    <cellStyle name="Currency 5 3 3 3" xfId="2078" xr:uid="{00000000-0005-0000-0000-000046080000}"/>
    <cellStyle name="Currency 5 3 3 4" xfId="5022" xr:uid="{2A13EE12-415F-48CA-8085-8E475B533EB9}"/>
    <cellStyle name="Currency 5 3 3 4 2" xfId="7581" xr:uid="{AAF15D51-CD2F-4335-8636-2C62DEAF46EC}"/>
    <cellStyle name="Currency 5 3 3 4 2 2" xfId="20989" xr:uid="{0E59D7EA-9494-4DE7-A5E4-91AAC361B927}"/>
    <cellStyle name="Currency 5 3 3 4 2 3" xfId="11825" xr:uid="{BCCE2429-5E2A-4EF3-8B47-27384F5B960A}"/>
    <cellStyle name="Currency 5 3 3 4 3" xfId="13881" xr:uid="{32230924-F3CC-49C9-83C7-BE5F1E47D18C}"/>
    <cellStyle name="Currency 5 3 3 4 3 2" xfId="23818" xr:uid="{48DC7047-FCC9-4EE0-B4FE-E5E02519AE50}"/>
    <cellStyle name="Currency 5 3 3 4 4" xfId="18196" xr:uid="{2BC51CBB-A85C-4FE7-A46B-997843F68609}"/>
    <cellStyle name="Currency 5 3 3 5" xfId="6524" xr:uid="{AF8BD7AB-AA92-41C5-B8F7-7581F442F0E1}"/>
    <cellStyle name="Currency 5 3 3 5 2" xfId="11513" xr:uid="{38A8D461-E1BE-4795-BCFE-15C34E3967B6}"/>
    <cellStyle name="Currency 5 3 3 6" xfId="9320" xr:uid="{567797E5-121A-4F48-B953-750809CEBACD}"/>
    <cellStyle name="Currency 5 3 3 7" xfId="15171" xr:uid="{4C7E7C09-1DAE-4A0C-A4EF-B40A2AF69631}"/>
    <cellStyle name="Currency 5 3 4" xfId="2079" xr:uid="{00000000-0005-0000-0000-000047080000}"/>
    <cellStyle name="Currency 5 3 4 2" xfId="2080" xr:uid="{00000000-0005-0000-0000-000048080000}"/>
    <cellStyle name="Currency 5 3 4 2 2" xfId="4361" xr:uid="{5BF588D3-2EE8-45AA-923A-190D9909A45D}"/>
    <cellStyle name="Currency 5 3 4 2 2 2" xfId="29463" xr:uid="{80DD4E00-A753-43F8-B3F6-34A4A9E855F9}"/>
    <cellStyle name="Currency 5 3 4 2 2 3" xfId="28955" xr:uid="{02EAE579-FCE0-4E4C-9744-AE4067F4C117}"/>
    <cellStyle name="Currency 5 3 4 2 2 4" xfId="19973" xr:uid="{328F89DB-14D1-43FA-9C35-C8837A7F8554}"/>
    <cellStyle name="Currency 5 3 4 2 3" xfId="12989" xr:uid="{EC5AB008-9609-41BA-B0FF-5B4945F18B37}"/>
    <cellStyle name="Currency 5 3 4 2 3 2" xfId="22802" xr:uid="{826E6A48-144D-4BC1-A707-49331F9F47FE}"/>
    <cellStyle name="Currency 5 3 4 2 4" xfId="24241" xr:uid="{2DCF77DD-3600-4B58-931D-511CF57E5660}"/>
    <cellStyle name="Currency 5 3 4 2 5" xfId="17190" xr:uid="{FC1C8880-14BF-46A1-8A6B-3D9FBFA47B7E}"/>
    <cellStyle name="Currency 5 3 4 3" xfId="2081" xr:uid="{00000000-0005-0000-0000-000049080000}"/>
    <cellStyle name="Currency 5 3 4 4" xfId="7583" xr:uid="{AFCE2D3F-19A2-41A9-803C-D4214875D945}"/>
    <cellStyle name="Currency 5 3 4 5" xfId="26119" xr:uid="{180D86CF-3412-4BF1-B136-701FC409CE8F}"/>
    <cellStyle name="Currency 5 3 4 6" xfId="15169" xr:uid="{B1661BB6-34BC-4264-883A-237B78A5BF3E}"/>
    <cellStyle name="Currency 5 3 5" xfId="2082" xr:uid="{00000000-0005-0000-0000-00004A080000}"/>
    <cellStyle name="Currency 5 3 5 2" xfId="4175" xr:uid="{DC93AE4E-877F-41C9-BF4C-C516F99C2E4B}"/>
    <cellStyle name="Currency 5 3 5 2 2" xfId="7584" xr:uid="{3B4C4657-0772-4350-A6D9-9C3E9720FC7D}"/>
    <cellStyle name="Currency 5 3 5 2 2 2" xfId="27843" xr:uid="{0A02693F-55F0-4A9E-BEA0-DBF6302C6D98}"/>
    <cellStyle name="Currency 5 3 5 2 3" xfId="28239" xr:uid="{A3BB5BBB-04FB-4F87-BD9D-89D8880914F0}"/>
    <cellStyle name="Currency 5 3 5 2 4" xfId="16753" xr:uid="{9D9D9E8A-E3DF-483B-8311-6C4CA55AD643}"/>
    <cellStyle name="Currency 5 3 5 3" xfId="11528" xr:uid="{F0E34FE5-D35F-4781-A69F-DF58E55122A3}"/>
    <cellStyle name="Currency 5 3 5 3 2" xfId="19490" xr:uid="{C23487A0-C54D-4BCC-8668-E830E0F821EB}"/>
    <cellStyle name="Currency 5 3 5 4" xfId="12602" xr:uid="{501C52AE-A199-4A68-A103-5EDB31CDCD28}"/>
    <cellStyle name="Currency 5 3 5 4 2" xfId="22319" xr:uid="{47D7D391-E82D-4D35-8169-C1A05B026B6C}"/>
    <cellStyle name="Currency 5 3 5 5" xfId="24289" xr:uid="{9481881C-0EF5-4112-9D0F-C75A5BB6A349}"/>
    <cellStyle name="Currency 5 3 5 6" xfId="14537" xr:uid="{C71F52E1-C7F9-4630-9A00-00B697173ADC}"/>
    <cellStyle name="Currency 5 3 6" xfId="2083" xr:uid="{00000000-0005-0000-0000-00004B080000}"/>
    <cellStyle name="Currency 5 3 6 2" xfId="4140" xr:uid="{98657EE8-8786-4D9D-BD1C-734A2AFD67E2}"/>
    <cellStyle name="Currency 5 3 6 2 2" xfId="19233" xr:uid="{5E820931-5167-443D-9C7E-4EF551316B4E}"/>
    <cellStyle name="Currency 5 3 6 3" xfId="12397" xr:uid="{3C19BD32-02AE-4B76-A052-98592D9D6082}"/>
    <cellStyle name="Currency 5 3 6 3 2" xfId="22038" xr:uid="{42E794C5-2E7C-4BE9-9D04-39B0838BA0A9}"/>
    <cellStyle name="Currency 5 3 6 4" xfId="25847" xr:uid="{28378120-E234-40E2-856D-269C45A4557D}"/>
    <cellStyle name="Currency 5 3 6 5" xfId="29275" xr:uid="{94BC1BFE-8A10-4E7F-8E06-EA2B5B60186E}"/>
    <cellStyle name="Currency 5 3 6 6" xfId="16482" xr:uid="{EEF0BBF0-C836-4A68-98A1-797F260FD7CE}"/>
    <cellStyle name="Currency 5 3 7" xfId="2071" xr:uid="{00000000-0005-0000-0000-00003F080000}"/>
    <cellStyle name="Currency 5 3 7 2" xfId="4423" xr:uid="{674F210C-5CBC-4B06-8245-891F52FEB0DB}"/>
    <cellStyle name="Currency 5 3 7 2 2" xfId="20446" xr:uid="{2AFA78A8-FB57-4B95-9DE2-75A00800A0E6}"/>
    <cellStyle name="Currency 5 3 7 3" xfId="13424" xr:uid="{3C405EA5-A1DE-4931-A199-E3A8DBB2301F}"/>
    <cellStyle name="Currency 5 3 7 3 2" xfId="23275" xr:uid="{BBE02DE6-2520-47CB-89F0-659D5AEFCE5F}"/>
    <cellStyle name="Currency 5 3 7 4" xfId="27148" xr:uid="{884515DB-5A2B-4255-8252-D8BFDC0102F8}"/>
    <cellStyle name="Currency 5 3 7 5" xfId="26955" xr:uid="{F1393638-AEE3-4F36-A4C9-0CBD200913AF}"/>
    <cellStyle name="Currency 5 3 7 6" xfId="17653" xr:uid="{79AA3D77-1C4B-477C-BD22-147654CB29BB}"/>
    <cellStyle name="Currency 5 3 8" xfId="7033" xr:uid="{A1A92126-8411-46F3-A205-0EA816AE44D7}"/>
    <cellStyle name="Currency 5 3 8 2" xfId="9831" xr:uid="{A8CFCBF1-042D-4FE1-AD54-452877AD75F8}"/>
    <cellStyle name="Currency 5 3 9" xfId="6058" xr:uid="{59669D1B-E103-419A-AC38-71455844C240}"/>
    <cellStyle name="Currency 5 3 9 2" xfId="18542" xr:uid="{493E509C-AFF7-4D12-9B5E-6211858A44BF}"/>
    <cellStyle name="Currency 5 4" xfId="2084" xr:uid="{00000000-0005-0000-0000-00004C080000}"/>
    <cellStyle name="Currency 5 4 10" xfId="14260" xr:uid="{3B5C1047-34EE-4891-B970-201F8D3BF95E}"/>
    <cellStyle name="Currency 5 4 2" xfId="2085" xr:uid="{00000000-0005-0000-0000-00004D080000}"/>
    <cellStyle name="Currency 5 4 2 2" xfId="2086" xr:uid="{00000000-0005-0000-0000-00004E080000}"/>
    <cellStyle name="Currency 5 4 2 2 2" xfId="4364" xr:uid="{C391401F-1F02-4364-BEA2-265ED030CFFF}"/>
    <cellStyle name="Currency 5 4 2 2 2 2" xfId="29465" xr:uid="{27611C8C-9F31-480E-A491-874BAFE121C7}"/>
    <cellStyle name="Currency 5 4 2 2 2 3" xfId="28490" xr:uid="{5DB7562E-2729-47F1-86A2-18DC0C18D0AD}"/>
    <cellStyle name="Currency 5 4 2 2 2 4" xfId="19976" xr:uid="{90F27825-216F-4ADD-AB92-058A0B11AAA6}"/>
    <cellStyle name="Currency 5 4 2 2 3" xfId="12992" xr:uid="{E3D866AA-7075-4E41-A897-8AD43A6E1AF1}"/>
    <cellStyle name="Currency 5 4 2 2 3 2" xfId="22805" xr:uid="{897A777B-7C92-450C-A0D1-14087B922B14}"/>
    <cellStyle name="Currency 5 4 2 2 4" xfId="25025" xr:uid="{42C51BF7-499E-4C49-8D72-BEE17359945F}"/>
    <cellStyle name="Currency 5 4 2 2 5" xfId="17193" xr:uid="{B47028AA-B94A-44E8-B0A5-CCDF7C50470D}"/>
    <cellStyle name="Currency 5 4 2 3" xfId="2087" xr:uid="{00000000-0005-0000-0000-00004F080000}"/>
    <cellStyle name="Currency 5 4 2 4" xfId="7586" xr:uid="{E4700790-CEEC-4F55-AE99-2F6E1DDE275B}"/>
    <cellStyle name="Currency 5 4 2 5" xfId="24197" xr:uid="{E751B766-8F92-43FC-BA6F-120F33BC5CC0}"/>
    <cellStyle name="Currency 5 4 2 6" xfId="15172" xr:uid="{6692DAD8-71BE-4264-A82E-2489BA005BA3}"/>
    <cellStyle name="Currency 5 4 3" xfId="2088" xr:uid="{00000000-0005-0000-0000-000050080000}"/>
    <cellStyle name="Currency 5 4 3 2" xfId="2089" xr:uid="{00000000-0005-0000-0000-000051080000}"/>
    <cellStyle name="Currency 5 4 3 2 2" xfId="4231" xr:uid="{F2BCEB83-F69D-4E8E-A723-9D65F0854FA9}"/>
    <cellStyle name="Currency 5 4 3 2 2 2" xfId="19604" xr:uid="{525B672A-515F-4CC2-BC6B-AC84EB02BB77}"/>
    <cellStyle name="Currency 5 4 3 2 3" xfId="12714" xr:uid="{431D0401-0D5A-4A4D-A91C-9F9D1481D4B0}"/>
    <cellStyle name="Currency 5 4 3 2 3 2" xfId="22433" xr:uid="{63DEA858-BE4C-41CE-AA68-36F596A222FF}"/>
    <cellStyle name="Currency 5 4 3 2 4" xfId="16865" xr:uid="{9CD5F879-04BD-4380-8700-001DB2D4EB1F}"/>
    <cellStyle name="Currency 5 4 3 3" xfId="2090" xr:uid="{00000000-0005-0000-0000-000052080000}"/>
    <cellStyle name="Currency 5 4 3 4" xfId="11514" xr:uid="{F107BD97-607E-497B-A9AE-CCAE1CEF1788}"/>
    <cellStyle name="Currency 5 4 3 5" xfId="25372" xr:uid="{93972934-1EE9-419E-8995-3DE08C28A919}"/>
    <cellStyle name="Currency 5 4 3 6" xfId="14680" xr:uid="{AA447624-FF12-4CC8-9941-94B5A272D5F6}"/>
    <cellStyle name="Currency 5 4 4" xfId="2091" xr:uid="{00000000-0005-0000-0000-000053080000}"/>
    <cellStyle name="Currency 5 4 4 2" xfId="5238" xr:uid="{6AD1A03E-115E-496A-9F57-2B2B181EFA44}"/>
    <cellStyle name="Currency 5 4 4 2 2" xfId="11895" xr:uid="{B2022629-B5F3-4FE8-97F3-303EA623BCCD}"/>
    <cellStyle name="Currency 5 4 4 2 2 2" xfId="21200" xr:uid="{DB6B4E0C-043E-4946-8E2C-805E5876FA1D}"/>
    <cellStyle name="Currency 5 4 4 2 3" xfId="13950" xr:uid="{7C713FDE-9C56-459D-B537-68F3F8CF7AC6}"/>
    <cellStyle name="Currency 5 4 4 2 3 2" xfId="24029" xr:uid="{D4CAD804-3FE8-468F-9046-3379248C049C}"/>
    <cellStyle name="Currency 5 4 4 2 4" xfId="27832" xr:uid="{E8AE8572-128D-493D-80A5-B9D9C7FC627D}"/>
    <cellStyle name="Currency 5 4 4 2 5" xfId="28625" xr:uid="{3ADB3E03-82C6-4CBF-BDA2-4DB42BC40A66}"/>
    <cellStyle name="Currency 5 4 4 2 6" xfId="18407" xr:uid="{F3EE3D9F-8EEB-4D7F-8DC9-5FA8D5E973EF}"/>
    <cellStyle name="Currency 5 4 4 3" xfId="26528" xr:uid="{1CB264EF-09CE-43D4-BFED-1AE61818743A}"/>
    <cellStyle name="Currency 5 4 5" xfId="4729" xr:uid="{FA1E8712-CD3B-4268-A01B-46CE1878F6B1}"/>
    <cellStyle name="Currency 5 4 5 2" xfId="7585" xr:uid="{4FBCCD20-8A81-499A-8AE9-19A1E7FD8117}"/>
    <cellStyle name="Currency 5 4 5 2 2" xfId="29620" xr:uid="{EEE5CB73-44CF-4C9B-AFE8-F8BA105FC0BB}"/>
    <cellStyle name="Currency 5 4 5 2 3" xfId="28226" xr:uid="{6488A0BB-2027-4A62-AA01-73D8C25BFC86}"/>
    <cellStyle name="Currency 5 4 5 2 4" xfId="20696" xr:uid="{AE3394CA-35EA-49CC-AF81-43E8E66C5D9C}"/>
    <cellStyle name="Currency 5 4 5 2 5" xfId="11746" xr:uid="{731672BD-F3C0-48A6-AA31-7DF6357E9435}"/>
    <cellStyle name="Currency 5 4 5 3" xfId="13623" xr:uid="{D6DDB03F-7560-4E39-AF9D-0CA58F07A11E}"/>
    <cellStyle name="Currency 5 4 5 3 2" xfId="23525" xr:uid="{6AE01FEA-2E08-4375-85BF-0BFC227027C3}"/>
    <cellStyle name="Currency 5 4 5 4" xfId="26835" xr:uid="{E4728E26-84B0-457E-8C84-90C0334C8572}"/>
    <cellStyle name="Currency 5 4 5 5" xfId="17903" xr:uid="{57F3CE43-4FDB-4EF4-8688-762BB35BB562}"/>
    <cellStyle name="Currency 5 4 6" xfId="4083" xr:uid="{85158178-EDC4-4215-85B9-888025856DD6}"/>
    <cellStyle name="Currency 5 4 6 2" xfId="28213" xr:uid="{2EB4019E-4947-422B-9DFF-96E406109A1D}"/>
    <cellStyle name="Currency 5 4 6 3" xfId="29120" xr:uid="{8B4C59A8-53C2-4A12-85F7-CA224E751BC3}"/>
    <cellStyle name="Currency 5 4 6 4" xfId="15785" xr:uid="{82DCBD9E-1BEB-4CAB-AC2C-83D5DDD9F9FE}"/>
    <cellStyle name="Currency 5 4 7" xfId="8750" xr:uid="{8D262FC2-822E-45E8-B7D1-E8751991559D}"/>
    <cellStyle name="Currency 5 4 7 2" xfId="28267" xr:uid="{B19C0CE3-E973-40E3-A537-93B49BD62F8C}"/>
    <cellStyle name="Currency 5 4 7 3" xfId="27515" xr:uid="{4B1D5D81-9241-4DDF-A1A8-3E7601A07157}"/>
    <cellStyle name="Currency 5 4 7 4" xfId="18543" xr:uid="{486925AD-208C-4040-945A-8DE96DAECC47}"/>
    <cellStyle name="Currency 5 4 8" xfId="11950" xr:uid="{035A4997-1322-4589-A467-81026B2E49E5}"/>
    <cellStyle name="Currency 5 4 8 2" xfId="21337" xr:uid="{1C84632E-DDE8-4CC4-9EB6-D8CF16AE272A}"/>
    <cellStyle name="Currency 5 4 9" xfId="25326" xr:uid="{4B63414A-4BDF-4A5C-95E7-9A5C1B185D7A}"/>
    <cellStyle name="Currency 5 5" xfId="2092" xr:uid="{00000000-0005-0000-0000-000054080000}"/>
    <cellStyle name="Currency 5 5 10" xfId="15173" xr:uid="{D90007DC-B609-491E-8F9E-96400682FE04}"/>
    <cellStyle name="Currency 5 5 2" xfId="2093" xr:uid="{00000000-0005-0000-0000-000055080000}"/>
    <cellStyle name="Currency 5 5 2 2" xfId="5594" xr:uid="{0E4A8064-0E70-4FA0-B909-1FCA0C050FDA}"/>
    <cellStyle name="Currency 5 5 2 2 2" xfId="7588" xr:uid="{F4FE4E9D-A6FE-4088-BA80-BF65D9284EA7}"/>
    <cellStyle name="Currency 5 5 2 3" xfId="24696" xr:uid="{72AF00A2-2282-4378-8A1A-A35649457984}"/>
    <cellStyle name="Currency 5 5 3" xfId="2094" xr:uid="{00000000-0005-0000-0000-000056080000}"/>
    <cellStyle name="Currency 5 5 4" xfId="2095" xr:uid="{00000000-0005-0000-0000-000057080000}"/>
    <cellStyle name="Currency 5 5 5" xfId="5023" xr:uid="{7970BEEB-1696-4D65-9849-8C9E466C4DF1}"/>
    <cellStyle name="Currency 5 5 5 2" xfId="7587" xr:uid="{67E25948-AE90-4ECB-93E2-F96F93176A43}"/>
    <cellStyle name="Currency 5 5 5 2 2" xfId="20990" xr:uid="{0D602C63-F568-44B6-B21F-D3CF46BAD3DB}"/>
    <cellStyle name="Currency 5 5 5 2 3" xfId="11826" xr:uid="{453F5C44-F1B8-4564-9F8F-D819A755B6CC}"/>
    <cellStyle name="Currency 5 5 5 3" xfId="13882" xr:uid="{7B5207B5-AE42-4A4A-A9BB-E018DFFF172D}"/>
    <cellStyle name="Currency 5 5 5 3 2" xfId="23819" xr:uid="{120D806F-C952-4EC1-AEF5-63383BF50CA5}"/>
    <cellStyle name="Currency 5 5 5 4" xfId="18197" xr:uid="{41D83F04-5849-4EE3-AF8E-FFE729831DCC}"/>
    <cellStyle name="Currency 5 5 6" xfId="4084" xr:uid="{B42C90E1-0F9A-4069-9978-E8D93BDA852E}"/>
    <cellStyle name="Currency 5 5 6 2" xfId="15786" xr:uid="{167981BF-1538-4007-A014-AD92D5561303}"/>
    <cellStyle name="Currency 5 5 7" xfId="9317" xr:uid="{3021010B-A706-49E2-9361-7A6CB10A49D2}"/>
    <cellStyle name="Currency 5 5 7 2" xfId="18544" xr:uid="{4DBB57BC-CFE1-46AD-B64C-321DEF3B2C87}"/>
    <cellStyle name="Currency 5 5 8" xfId="11951" xr:uid="{78BD04F7-75C2-4B13-B8F7-B04A59ACEC0A}"/>
    <cellStyle name="Currency 5 5 8 2" xfId="21338" xr:uid="{467C7F92-46D6-4061-B77F-C3CE09131987}"/>
    <cellStyle name="Currency 5 5 9" xfId="26115" xr:uid="{245273CE-B995-4BBF-85D5-52B9AE63BD54}"/>
    <cellStyle name="Currency 5 6" xfId="2096" xr:uid="{00000000-0005-0000-0000-000058080000}"/>
    <cellStyle name="Currency 5 6 2" xfId="2097" xr:uid="{00000000-0005-0000-0000-000059080000}"/>
    <cellStyle name="Currency 5 6 2 2" xfId="4256" xr:uid="{F715F439-FBFB-466C-9DF2-B0CB2DED5CD0}"/>
    <cellStyle name="Currency 5 6 2 2 2" xfId="7590" xr:uid="{9CC1A00A-5EAA-4134-B560-DF80FDDABB84}"/>
    <cellStyle name="Currency 5 6 2 2 2 2" xfId="28892" xr:uid="{F6236A5C-29CA-406D-9F67-55F97098F600}"/>
    <cellStyle name="Currency 5 6 2 2 3" xfId="26949" xr:uid="{3D7BF48C-FC4C-4C16-92B9-474A6268B508}"/>
    <cellStyle name="Currency 5 6 2 2 4" xfId="19786" xr:uid="{CDDED023-9190-4319-B7C8-FD95CAF47F99}"/>
    <cellStyle name="Currency 5 6 2 3" xfId="12880" xr:uid="{897D379A-822B-4919-979E-2A304487F187}"/>
    <cellStyle name="Currency 5 6 2 3 2" xfId="22615" xr:uid="{9AD60914-2D2A-4DA0-8893-176E9DD6D4DF}"/>
    <cellStyle name="Currency 5 6 2 4" xfId="25312" xr:uid="{1ACF2DC7-AB96-4908-8F21-3F460BC1D480}"/>
    <cellStyle name="Currency 5 6 2 5" xfId="17031" xr:uid="{5D1D781A-D76B-4D74-BB1D-9CF7CBEFA1A8}"/>
    <cellStyle name="Currency 5 6 3" xfId="2098" xr:uid="{00000000-0005-0000-0000-00005A080000}"/>
    <cellStyle name="Currency 5 6 4" xfId="7589" xr:uid="{344FF859-4A7D-475D-91B4-8987FC8958E2}"/>
    <cellStyle name="Currency 5 6 5" xfId="6822" xr:uid="{360591AB-059A-439F-8038-5A5890F2FB7D}"/>
    <cellStyle name="Currency 5 6 6" xfId="9618" xr:uid="{4E2C2C0C-0012-4990-AF6A-8B59D564833E}"/>
    <cellStyle name="Currency 5 7" xfId="2099" xr:uid="{00000000-0005-0000-0000-00005B080000}"/>
    <cellStyle name="Currency 5 7 2" xfId="2100" xr:uid="{00000000-0005-0000-0000-00005C080000}"/>
    <cellStyle name="Currency 5 7 2 2" xfId="4154" xr:uid="{412A6CDD-327F-47A6-8998-C57AF9D2E9F3}"/>
    <cellStyle name="Currency 5 7 2 2 2" xfId="19387" xr:uid="{A9F43588-C448-4A72-891E-A1F3B92F38EF}"/>
    <cellStyle name="Currency 5 7 2 3" xfId="12499" xr:uid="{5C5FD2F7-207E-4352-916C-53D1BC681F6C}"/>
    <cellStyle name="Currency 5 7 2 3 2" xfId="22216" xr:uid="{EED9B460-E2AB-4D3F-AF6E-7EAD9DB38A5C}"/>
    <cellStyle name="Currency 5 7 2 4" xfId="28774" xr:uid="{2B26279E-D755-4F9E-A634-4280A0E035FF}"/>
    <cellStyle name="Currency 5 7 2 5" xfId="28816" xr:uid="{CA690B98-50DA-4201-90F3-9EEA4AF54FA4}"/>
    <cellStyle name="Currency 5 7 2 6" xfId="16650" xr:uid="{22C06715-1F2C-4897-8A6D-301CDE88850B}"/>
    <cellStyle name="Currency 5 7 3" xfId="2101" xr:uid="{00000000-0005-0000-0000-00005D080000}"/>
    <cellStyle name="Currency 5 7 4" xfId="7591" xr:uid="{628D726D-2718-4BC3-A0BD-2E2DEFDE1FCB}"/>
    <cellStyle name="Currency 5 7 5" xfId="26309" xr:uid="{54DB0AC0-1562-4A18-A0C6-4E0680734935}"/>
    <cellStyle name="Currency 5 7 6" xfId="14434" xr:uid="{5C31DE23-C51E-4397-A869-AF260A871017}"/>
    <cellStyle name="Currency 5 8" xfId="2102" xr:uid="{00000000-0005-0000-0000-00005E080000}"/>
    <cellStyle name="Currency 5 8 2" xfId="2103" xr:uid="{00000000-0005-0000-0000-00005F080000}"/>
    <cellStyle name="Currency 5 8 2 2" xfId="4092" xr:uid="{D6ADD82A-C3C4-41CB-B9E7-01F41FC6B8E3}"/>
    <cellStyle name="Currency 5 8 2 2 2" xfId="19107" xr:uid="{E1318AC7-02D7-4EE4-804E-F51DF3291509}"/>
    <cellStyle name="Currency 5 8 2 3" xfId="12333" xr:uid="{F2B3506F-60FA-40CE-820B-3B1C7FD4F2C1}"/>
    <cellStyle name="Currency 5 8 2 3 2" xfId="21912" xr:uid="{DBD8362D-2EFE-4078-B379-BCF5AA24A458}"/>
    <cellStyle name="Currency 5 8 2 4" xfId="27636" xr:uid="{6F72A816-6D6A-45FD-A43E-B3C86ED4DC5D}"/>
    <cellStyle name="Currency 5 8 2 5" xfId="27431" xr:uid="{6868093D-9D58-45B3-9237-A7036D9E940C}"/>
    <cellStyle name="Currency 5 8 2 6" xfId="16356" xr:uid="{7B5EA546-A68F-43DA-950C-BD50487129F7}"/>
    <cellStyle name="Currency 5 8 3" xfId="2104" xr:uid="{00000000-0005-0000-0000-000060080000}"/>
    <cellStyle name="Currency 5 8 4" xfId="7592" xr:uid="{6911279F-4251-45D3-80AD-C50747FDF1DF}"/>
    <cellStyle name="Currency 5 9" xfId="2038" xr:uid="{00000000-0005-0000-0000-00001E080000}"/>
    <cellStyle name="Currency 5 9 2" xfId="4480" xr:uid="{4B6F5455-5147-42A0-878F-3CDC2E41AB64}"/>
    <cellStyle name="Currency 5 9 2 2" xfId="20503" xr:uid="{59A1EA38-17B7-46CB-B095-51368480B3BB}"/>
    <cellStyle name="Currency 5 9 3" xfId="13479" xr:uid="{5A811006-AB22-4452-914A-810410EA23EE}"/>
    <cellStyle name="Currency 5 9 3 2" xfId="23332" xr:uid="{7F3D7326-9912-43D8-AD2A-B6A0545C66B7}"/>
    <cellStyle name="Currency 5 9 4" xfId="27128" xr:uid="{B61D221E-E656-4C65-9212-EAA086B69400}"/>
    <cellStyle name="Currency 5 9 5" xfId="26871" xr:uid="{BA949C8C-FC73-4D7E-804D-38B4E4580EDF}"/>
    <cellStyle name="Currency 5 9 6" xfId="17710" xr:uid="{4B8A2E09-53A9-4ECC-9705-E54A46B37BA5}"/>
    <cellStyle name="Currency 6" xfId="2105" xr:uid="{00000000-0005-0000-0000-000061080000}"/>
    <cellStyle name="Currency 6 10" xfId="11952" xr:uid="{D67192EF-4B0F-4B35-814D-7D8BE104CDB8}"/>
    <cellStyle name="Currency 6 10 2" xfId="21339" xr:uid="{51FC86FC-E005-4DC9-8E00-44508547898A}"/>
    <cellStyle name="Currency 6 11" xfId="24916" xr:uid="{5D2D2DB9-04E6-4B98-8B44-6C96B2FBEBDD}"/>
    <cellStyle name="Currency 6 12" xfId="14061" xr:uid="{BA2F6E62-3419-4129-948E-D97DC491B9AB}"/>
    <cellStyle name="Currency 6 2" xfId="2106" xr:uid="{00000000-0005-0000-0000-000062080000}"/>
    <cellStyle name="Currency 6 2 2" xfId="2107" xr:uid="{00000000-0005-0000-0000-000063080000}"/>
    <cellStyle name="Currency 6 2 2 2" xfId="4366" xr:uid="{9472B47B-D5F6-4943-B677-A6A50FC4AF31}"/>
    <cellStyle name="Currency 6 2 2 2 2" xfId="7595" xr:uid="{4AECD537-08B5-461B-B3D5-A653927B05DF}"/>
    <cellStyle name="Currency 6 2 2 2 2 2" xfId="27041" xr:uid="{58090E9B-A5FB-4AC5-9910-440EE2AEA5C1}"/>
    <cellStyle name="Currency 6 2 2 2 2 3" xfId="26552" xr:uid="{FFF89DF2-A7DF-4B52-872D-EED2F776C4CF}"/>
    <cellStyle name="Currency 6 2 2 2 3" xfId="28539" xr:uid="{4517C82B-86FD-47CC-80F9-DB0543FDAD41}"/>
    <cellStyle name="Currency 6 2 2 2 4" xfId="17195" xr:uid="{2EAA61E2-D43D-4522-8D09-54A668B9C2E1}"/>
    <cellStyle name="Currency 6 2 2 3" xfId="11630" xr:uid="{406556E6-D977-4E09-BF50-C87D20F4CB6D}"/>
    <cellStyle name="Currency 6 2 2 3 2" xfId="19978" xr:uid="{9AB6D76A-0463-4BD7-A5A3-626D2924C0DD}"/>
    <cellStyle name="Currency 6 2 2 4" xfId="12994" xr:uid="{8F177B7E-42CD-4196-81CE-50FCD27F554F}"/>
    <cellStyle name="Currency 6 2 2 4 2" xfId="22807" xr:uid="{35970406-1AD5-4CA1-8074-E3903D260E05}"/>
    <cellStyle name="Currency 6 2 2 5" xfId="25674" xr:uid="{7574B0A6-912A-4A73-A598-9C3A88809E24}"/>
    <cellStyle name="Currency 6 2 2 6" xfId="29027" xr:uid="{1D4F2FDE-4C6B-4F07-B453-5A510CA256F4}"/>
    <cellStyle name="Currency 6 2 2 7" xfId="15175" xr:uid="{6463027D-E922-4167-9C9A-274E701B2B68}"/>
    <cellStyle name="Currency 6 2 3" xfId="2108" xr:uid="{00000000-0005-0000-0000-000064080000}"/>
    <cellStyle name="Currency 6 2 3 2" xfId="4235" xr:uid="{03B6C2ED-811A-4F53-91A2-0F3264465868}"/>
    <cellStyle name="Currency 6 2 3 2 2" xfId="27899" xr:uid="{FC99A98E-DFC0-416B-8B28-8A5CA5AD23A3}"/>
    <cellStyle name="Currency 6 2 3 2 3" xfId="28905" xr:uid="{B02FC066-B287-45E5-A541-C1B308AB8CD9}"/>
    <cellStyle name="Currency 6 2 3 2 4" xfId="19608" xr:uid="{13D902E8-7978-44D9-AB44-04F7C668BA5C}"/>
    <cellStyle name="Currency 6 2 3 3" xfId="12718" xr:uid="{548B01FC-D456-424A-9F59-1067E40E8ED4}"/>
    <cellStyle name="Currency 6 2 3 3 2" xfId="22437" xr:uid="{5B809B59-D13A-4167-A894-F47B99CEBFE4}"/>
    <cellStyle name="Currency 6 2 3 4" xfId="25959" xr:uid="{A3E0CE78-E8B7-4525-848F-1E38B05EF18D}"/>
    <cellStyle name="Currency 6 2 3 5" xfId="16869" xr:uid="{B58FBEDD-CAEF-45FB-A5D5-54E4A98E8FEA}"/>
    <cellStyle name="Currency 6 2 4" xfId="2109" xr:uid="{00000000-0005-0000-0000-000065080000}"/>
    <cellStyle name="Currency 6 2 4 2" xfId="29101" xr:uid="{24A8338D-F4CB-4630-9AFA-B25F8C09F695}"/>
    <cellStyle name="Currency 6 2 4 3" xfId="26912" xr:uid="{679B28A6-91AD-4811-B8FF-3BDBBDCC580E}"/>
    <cellStyle name="Currency 6 2 5" xfId="4866" xr:uid="{21D9C0E8-E3DD-4B77-9A08-F2613DA52E10}"/>
    <cellStyle name="Currency 6 2 5 2" xfId="7594" xr:uid="{CAC932BD-F152-4D33-B754-95E4AD95E2B4}"/>
    <cellStyle name="Currency 6 2 5 2 2" xfId="20833" xr:uid="{4E1AE644-78DC-4D5D-AFF1-0E2B4FDC00A5}"/>
    <cellStyle name="Currency 6 2 5 2 3" xfId="11779" xr:uid="{D915FF77-EFC5-480C-82E9-7570CF6AD250}"/>
    <cellStyle name="Currency 6 2 5 3" xfId="13725" xr:uid="{CD44AB3A-EBA9-48F6-ADD6-ADBD6EC0CFCB}"/>
    <cellStyle name="Currency 6 2 5 3 2" xfId="23662" xr:uid="{CECD255B-3E60-463D-B011-9EDD4B40C6B3}"/>
    <cellStyle name="Currency 6 2 5 4" xfId="27197" xr:uid="{13FED294-930B-46B5-BCD2-15FA7D58F71D}"/>
    <cellStyle name="Currency 6 2 5 5" xfId="28431" xr:uid="{9D99018A-5EB7-4E75-BBCB-A1A926647E28}"/>
    <cellStyle name="Currency 6 2 5 6" xfId="18040" xr:uid="{72560823-BE80-43C1-86C7-A0535C07DF88}"/>
    <cellStyle name="Currency 6 2 6" xfId="5981" xr:uid="{AB325801-2F2A-42E1-84B5-0A00FF9A0933}"/>
    <cellStyle name="Currency 6 2 6 2" xfId="11516" xr:uid="{75FEA210-5085-46E9-82A4-11980D2499DB}"/>
    <cellStyle name="Currency 6 2 7" xfId="8754" xr:uid="{C005549C-36AF-4A23-8AAE-D077EF70D918}"/>
    <cellStyle name="Currency 6 2 8" xfId="14684" xr:uid="{011DD1F7-8E3C-4CE6-94E9-737B56237676}"/>
    <cellStyle name="Currency 6 3" xfId="2110" xr:uid="{00000000-0005-0000-0000-000066080000}"/>
    <cellStyle name="Currency 6 3 2" xfId="2111" xr:uid="{00000000-0005-0000-0000-000067080000}"/>
    <cellStyle name="Currency 6 3 2 2" xfId="4367" xr:uid="{4C0A2ABF-15DA-4DF1-B3CA-7632CBEAA106}"/>
    <cellStyle name="Currency 6 3 2 2 2" xfId="29467" xr:uid="{87B0F7CD-92C1-4C4A-B8C3-9DD7CFED531B}"/>
    <cellStyle name="Currency 6 3 2 2 3" xfId="28306" xr:uid="{78F98E11-FF5E-441F-A442-509A485196BC}"/>
    <cellStyle name="Currency 6 3 2 2 4" xfId="19979" xr:uid="{30CB5E92-13CF-44AD-A81D-15601F533E37}"/>
    <cellStyle name="Currency 6 3 2 3" xfId="12995" xr:uid="{F8429733-4BFF-4310-9B15-D0D2A2387AA3}"/>
    <cellStyle name="Currency 6 3 2 3 2" xfId="22808" xr:uid="{B3230BBB-F59A-42F6-A497-330B98A9DFEE}"/>
    <cellStyle name="Currency 6 3 2 4" xfId="24731" xr:uid="{97C4F941-9BD5-496D-B5EB-5B49EC7CA8D0}"/>
    <cellStyle name="Currency 6 3 2 5" xfId="17196" xr:uid="{F5CEF761-27DB-4E0C-9E93-3DC57191639A}"/>
    <cellStyle name="Currency 6 3 3" xfId="2112" xr:uid="{00000000-0005-0000-0000-000068080000}"/>
    <cellStyle name="Currency 6 3 4" xfId="5024" xr:uid="{769FA355-CB98-4014-A36C-B8E550BD563E}"/>
    <cellStyle name="Currency 6 3 4 2" xfId="7596" xr:uid="{B374D2BA-B45A-4A08-B5FE-705FE10AB57A}"/>
    <cellStyle name="Currency 6 3 4 2 2" xfId="20991" xr:uid="{CCF9148E-4569-4163-9840-C2AC70CFFAAD}"/>
    <cellStyle name="Currency 6 3 4 2 3" xfId="11827" xr:uid="{FE1938EE-8DA8-444D-930A-02CE2004FDCA}"/>
    <cellStyle name="Currency 6 3 4 3" xfId="13883" xr:uid="{C63F1353-6839-4577-9ED4-681E2A0CE060}"/>
    <cellStyle name="Currency 6 3 4 3 2" xfId="23820" xr:uid="{E4380DCB-59B9-46F0-90F5-9A4B335114B9}"/>
    <cellStyle name="Currency 6 3 4 4" xfId="18198" xr:uid="{A52DE662-B86A-4C3C-A7FE-277919AD8F98}"/>
    <cellStyle name="Currency 6 3 5" xfId="11517" xr:uid="{669721D6-0182-4BDF-9C45-B06F7AE5BA17}"/>
    <cellStyle name="Currency 6 3 6" xfId="24895" xr:uid="{161D44C1-6574-4A6A-8F1D-064A33EDA3EF}"/>
    <cellStyle name="Currency 6 3 7" xfId="15176" xr:uid="{5D9296A2-1CB0-401B-80C0-065090C0FD64}"/>
    <cellStyle name="Currency 6 4" xfId="2113" xr:uid="{00000000-0005-0000-0000-000069080000}"/>
    <cellStyle name="Currency 6 4 2" xfId="2114" xr:uid="{00000000-0005-0000-0000-00006A080000}"/>
    <cellStyle name="Currency 6 4 2 2" xfId="4365" xr:uid="{3D68375E-81A5-41F8-9B47-956D84206251}"/>
    <cellStyle name="Currency 6 4 2 2 2" xfId="29466" xr:uid="{A111B1A6-EC42-476E-9FF9-0188AA494935}"/>
    <cellStyle name="Currency 6 4 2 2 3" xfId="28538" xr:uid="{CA3771D8-0889-49CC-956C-2A2143B2FB8E}"/>
    <cellStyle name="Currency 6 4 2 2 4" xfId="19977" xr:uid="{2CAB3ADA-B4AA-42B9-A245-786BCC107186}"/>
    <cellStyle name="Currency 6 4 2 3" xfId="12993" xr:uid="{C442B3FA-58F1-4A40-9F1F-E9425AF03737}"/>
    <cellStyle name="Currency 6 4 2 3 2" xfId="22806" xr:uid="{6C2B7321-A7A7-4C2D-80CE-8B896C3A7612}"/>
    <cellStyle name="Currency 6 4 2 4" xfId="26791" xr:uid="{DB556CFF-17D2-45A9-9997-E5F15CDD5F14}"/>
    <cellStyle name="Currency 6 4 2 5" xfId="17194" xr:uid="{C34BB2D8-F4E5-4641-B158-85A65183321E}"/>
    <cellStyle name="Currency 6 4 3" xfId="2115" xr:uid="{00000000-0005-0000-0000-00006B080000}"/>
    <cellStyle name="Currency 6 4 4" xfId="11515" xr:uid="{5B743328-97BF-419E-861F-3E4EA4F1BEA4}"/>
    <cellStyle name="Currency 6 4 5" xfId="26010" xr:uid="{6C702BE5-4230-4990-8235-8D837D153F75}"/>
    <cellStyle name="Currency 6 4 6" xfId="15174" xr:uid="{E5FB6358-E44B-4EED-9521-20046DDFDACA}"/>
    <cellStyle name="Currency 6 5" xfId="2116" xr:uid="{00000000-0005-0000-0000-00006C080000}"/>
    <cellStyle name="Currency 6 5 2" xfId="4192" xr:uid="{148FA9CA-82A7-46BE-8D26-C3BD2C9F3782}"/>
    <cellStyle name="Currency 6 5 2 2" xfId="28529" xr:uid="{0BDD7CD3-60ED-4BA1-905F-9D81658A9CB3}"/>
    <cellStyle name="Currency 6 5 2 3" xfId="29170" xr:uid="{54BFD08A-F7FA-476C-9D13-21D83674753F}"/>
    <cellStyle name="Currency 6 5 2 4" xfId="16823" xr:uid="{A46B934C-9467-4C4E-B3CB-D2368D60007F}"/>
    <cellStyle name="Currency 6 5 3" xfId="11569" xr:uid="{BB7BE3A8-C719-4C5A-9AEA-C8A2D43D97E4}"/>
    <cellStyle name="Currency 6 5 3 2" xfId="19561" xr:uid="{85B1BA53-A793-435F-821C-1942EA424F8E}"/>
    <cellStyle name="Currency 6 5 4" xfId="12672" xr:uid="{3F6C7C2E-ED02-4869-AB39-7B7CB878A2C9}"/>
    <cellStyle name="Currency 6 5 4 2" xfId="22390" xr:uid="{08384202-2FCE-4D08-BA49-4BF87A17A0F0}"/>
    <cellStyle name="Currency 6 5 5" xfId="25799" xr:uid="{B1860F77-5830-4442-B7C1-F7F20DDACECE}"/>
    <cellStyle name="Currency 6 5 6" xfId="14622" xr:uid="{B820D02F-4C39-4C6A-9085-0A5AA5FD8146}"/>
    <cellStyle name="Currency 6 6" xfId="2117" xr:uid="{00000000-0005-0000-0000-00006D080000}"/>
    <cellStyle name="Currency 6 6 2" xfId="4110" xr:uid="{6BE36CD0-17C4-4349-B3BE-3B2C0507335F}"/>
    <cellStyle name="Currency 6 6 2 2" xfId="19192" xr:uid="{800ED242-66F2-4C0F-886E-C3F298E91796}"/>
    <cellStyle name="Currency 6 6 3" xfId="12367" xr:uid="{726D9208-A9B9-4CB3-B641-955A03BB171E}"/>
    <cellStyle name="Currency 6 6 3 2" xfId="21997" xr:uid="{EA8D9922-D55C-4D74-A0F9-C62861BDE6CE}"/>
    <cellStyle name="Currency 6 6 4" xfId="25918" xr:uid="{5CA7555E-4499-4BEF-89C7-3C76877C4797}"/>
    <cellStyle name="Currency 6 6 5" xfId="27962" xr:uid="{DA4F4A8A-065D-42C3-9F2B-D805A03F7F4C}"/>
    <cellStyle name="Currency 6 6 6" xfId="16441" xr:uid="{75EE8B29-07C5-4AA6-822F-42911910A3F4}"/>
    <cellStyle name="Currency 6 7" xfId="4469" xr:uid="{7433865E-A1CD-43F0-9964-A7388CDE6ED7}"/>
    <cellStyle name="Currency 6 7 2" xfId="7593" xr:uid="{9B95C3E1-0E22-4AB0-AACA-21257EC386B5}"/>
    <cellStyle name="Currency 6 7 2 2" xfId="20492" xr:uid="{B28E3FF4-C74C-493F-98A9-93CB3DE94728}"/>
    <cellStyle name="Currency 6 7 2 3" xfId="11728" xr:uid="{EE67E3DD-EF35-4E86-A26B-C9DA44C48C86}"/>
    <cellStyle name="Currency 6 7 3" xfId="13468" xr:uid="{54B71E12-52F0-4E4D-8247-0A5FAFC357A6}"/>
    <cellStyle name="Currency 6 7 3 2" xfId="23321" xr:uid="{8663170C-E861-498D-A16E-A40AFD6D8CA9}"/>
    <cellStyle name="Currency 6 7 4" xfId="27425" xr:uid="{6C5C5D9B-409D-462A-BCD5-5150B7422FB4}"/>
    <cellStyle name="Currency 6 7 5" xfId="28678" xr:uid="{F4F05B6B-8B52-498D-9869-71A607A4F5E2}"/>
    <cellStyle name="Currency 6 7 6" xfId="17699" xr:uid="{FBDDC660-B452-47A0-AD78-4E4688630401}"/>
    <cellStyle name="Currency 6 8" xfId="4085" xr:uid="{D9BE8A80-0133-434B-8ABC-3487ABDA35A8}"/>
    <cellStyle name="Currency 6 8 2" xfId="15787" xr:uid="{8B8D7F49-2963-4458-979B-BD56F9FF0620}"/>
    <cellStyle name="Currency 6 9" xfId="8809" xr:uid="{A5EE007B-D00B-48AE-B3FC-03ED39B2CE4A}"/>
    <cellStyle name="Currency 6 9 2" xfId="18545" xr:uid="{4A92D21A-08A7-4FEE-8B87-072DD66C38EC}"/>
    <cellStyle name="Currency 7" xfId="2118" xr:uid="{00000000-0005-0000-0000-00006E080000}"/>
    <cellStyle name="Currency 7 2" xfId="2119" xr:uid="{00000000-0005-0000-0000-00006F080000}"/>
    <cellStyle name="Currency 7 2 2" xfId="4368" xr:uid="{EB20C255-5364-4773-8CC2-2CC0EE0D8E7E}"/>
    <cellStyle name="Currency 7 2 2 2" xfId="7598" xr:uid="{C6A5D4E1-F7E8-477E-B668-4E55467EE9CA}"/>
    <cellStyle name="Currency 7 2 2 2 2" xfId="27408" xr:uid="{1A495C0F-511A-4BA4-BC7E-CEF5961E76A5}"/>
    <cellStyle name="Currency 7 2 2 2 3" xfId="25861" xr:uid="{EB529330-796C-4B76-9EBF-621028E63A1A}"/>
    <cellStyle name="Currency 7 2 2 3" xfId="28109" xr:uid="{A8F35C2C-BE51-4A71-8FF3-A5F3FE424E1B}"/>
    <cellStyle name="Currency 7 2 2 4" xfId="17197" xr:uid="{4677EF92-2C4E-4CB2-A53D-51F19E16E93C}"/>
    <cellStyle name="Currency 7 2 3" xfId="11631" xr:uid="{C1BDFB00-2D06-4002-A9B2-FFD74BABAF2D}"/>
    <cellStyle name="Currency 7 2 3 2" xfId="29468" xr:uid="{C2C442DB-C050-4E5E-A4A9-3CFCC4732FB9}"/>
    <cellStyle name="Currency 7 2 3 3" xfId="26966" xr:uid="{E3A421C5-BAC6-492B-965D-A067AADB86B8}"/>
    <cellStyle name="Currency 7 2 3 4" xfId="19980" xr:uid="{CD9B818E-CEB9-429D-8FD0-895ABA96A585}"/>
    <cellStyle name="Currency 7 2 4" xfId="12996" xr:uid="{D924C2B8-CE92-4C34-AA2B-B6072DF11B47}"/>
    <cellStyle name="Currency 7 2 4 2" xfId="22809" xr:uid="{15AAC642-3A57-4CAC-B997-79FE04AEE3EE}"/>
    <cellStyle name="Currency 7 2 5" xfId="25919" xr:uid="{EC19D97D-58B4-4B72-BAF9-EFCF3AAD2E98}"/>
    <cellStyle name="Currency 7 2 6" xfId="15177" xr:uid="{410A9575-3776-4FCA-A1A2-3C4FE2B33EA7}"/>
    <cellStyle name="Currency 7 3" xfId="4857" xr:uid="{AE345B40-ED70-4733-85B3-4AB264FE5FFD}"/>
    <cellStyle name="Currency 7 3 2" xfId="7597" xr:uid="{BFC7C131-AFFC-4C48-BBD1-A71A8EEE8E5E}"/>
    <cellStyle name="Currency 7 3 2 2" xfId="29699" xr:uid="{8E1CE2C5-97DE-452F-A75B-4C60002385BE}"/>
    <cellStyle name="Currency 7 3 2 3" xfId="29304" xr:uid="{EE116EDD-EA7F-43FA-BBD5-1F74D38D30E2}"/>
    <cellStyle name="Currency 7 3 2 4" xfId="20824" xr:uid="{2543D44D-1044-49E5-9BBC-755222470CAF}"/>
    <cellStyle name="Currency 7 3 2 5" xfId="11770" xr:uid="{1CC8735F-1E1B-4166-AB69-FB4B72EFF973}"/>
    <cellStyle name="Currency 7 3 3" xfId="13716" xr:uid="{C15C3F20-7E02-40A3-8A3E-562E0563A753}"/>
    <cellStyle name="Currency 7 3 3 2" xfId="23653" xr:uid="{F2EC3EE7-68D4-45E4-A509-9A64956A7BDF}"/>
    <cellStyle name="Currency 7 3 4" xfId="25789" xr:uid="{261FCD73-819F-48FC-9117-C97F0B5377CE}"/>
    <cellStyle name="Currency 7 3 5" xfId="18031" xr:uid="{CDEBBF70-761B-4A0C-8E4E-C3C0D2C30A79}"/>
    <cellStyle name="Currency 7 4" xfId="4221" xr:uid="{B28ED37B-B1E3-43E6-A3C1-6AA0B23BF675}"/>
    <cellStyle name="Currency 7 4 2" xfId="26921" xr:uid="{E119117A-F8F6-40BA-862E-F206E05A1DFA}"/>
    <cellStyle name="Currency 7 4 3" xfId="28775" xr:uid="{9C6A126D-13AE-4F02-95DC-E5B70525351D}"/>
    <cellStyle name="Currency 7 4 4" xfId="16855" xr:uid="{91FCA086-B24E-4BB3-B6E5-392CDB4ECAED}"/>
    <cellStyle name="Currency 7 5" xfId="8740" xr:uid="{88C3A315-BA35-4A3B-8654-FA7A54EC0066}"/>
    <cellStyle name="Currency 7 5 2" xfId="28792" xr:uid="{92FAEDD8-0D88-4E41-B637-235A1D13A034}"/>
    <cellStyle name="Currency 7 5 3" xfId="27971" xr:uid="{F18D53F2-E04F-4DC2-ABF5-152E39C82859}"/>
    <cellStyle name="Currency 7 5 4" xfId="19594" xr:uid="{74D37E92-9133-4F28-980B-113495F0BDF3}"/>
    <cellStyle name="Currency 7 6" xfId="12704" xr:uid="{CA081227-E61F-4DB1-8D38-376B564AEF2E}"/>
    <cellStyle name="Currency 7 6 2" xfId="22423" xr:uid="{3781846D-6049-4E8B-9A7B-80372A09DB26}"/>
    <cellStyle name="Currency 7 7" xfId="25105" xr:uid="{11609782-683C-4601-B87F-A77DCCCCAF44}"/>
    <cellStyle name="Currency 7 8" xfId="25296" xr:uid="{8F4E5FEA-044B-4A66-8CF7-A52E928A84FC}"/>
    <cellStyle name="Currency 7 9" xfId="14665" xr:uid="{ED798FDD-33C5-4D33-B226-BA63B6AA01C4}"/>
    <cellStyle name="Currency 8" xfId="5429" xr:uid="{363C51A9-3620-4563-9824-5616282D0A47}"/>
    <cellStyle name="Currency 8 2" xfId="5581" xr:uid="{19C78D79-DF49-47DF-A5F8-318C99653D66}"/>
    <cellStyle name="Currency 8 3" xfId="6507" xr:uid="{F6B9503D-C5A3-40C3-B6D4-0FBA84453D7B}"/>
    <cellStyle name="Currency 8 4" xfId="9295" xr:uid="{26896A99-71B3-41B0-9261-600F1D8FD631}"/>
    <cellStyle name="Currency 9" xfId="7008" xr:uid="{60A75509-20A9-4752-AA80-6E6F3692C6EB}"/>
    <cellStyle name="Currency 9 2" xfId="9806" xr:uid="{82EFF942-5039-4003-BE53-D8268A9F388C}"/>
    <cellStyle name="Emphasis 1" xfId="409" xr:uid="{00000000-0005-0000-0000-000098010000}"/>
    <cellStyle name="Emphasis 2" xfId="410" xr:uid="{00000000-0005-0000-0000-000099010000}"/>
    <cellStyle name="Emphasis 3" xfId="411" xr:uid="{00000000-0005-0000-0000-00009A010000}"/>
    <cellStyle name="Explanatory Text" xfId="5878" builtinId="53" customBuiltin="1"/>
    <cellStyle name="Explanatory Text 2" xfId="30142" xr:uid="{CE4CC2EF-7A4F-40CE-B9AE-287B3F37BE71}"/>
    <cellStyle name="FundHeaderRowCol.*" xfId="8571" xr:uid="{46A51FAC-5EC4-48DB-9A56-D3FD4C176DBD}"/>
    <cellStyle name="FundHeaderRowCol.1" xfId="8572" xr:uid="{84A725C6-AB5D-4F27-BB99-5EC86AA442AE}"/>
    <cellStyle name="FundHeaderRowCol.2" xfId="8573" xr:uid="{0D5419F9-FE54-4D3F-B475-73AC98804E6E}"/>
    <cellStyle name="FundSectionHeaderRowDescCol" xfId="8574" xr:uid="{BBA9F634-9E97-4A00-8340-891FC6A0A55C}"/>
    <cellStyle name="FundSectionHeaderRowJERefCol" xfId="8575" xr:uid="{D52710C0-31BC-4870-B5EF-BE2A00DE9D75}"/>
    <cellStyle name="FundSectionHeaderRowNameCol" xfId="8576" xr:uid="{EE3639AD-B3FE-45D3-876B-928B81861CEB}"/>
    <cellStyle name="Good" xfId="5869" builtinId="26" customBuiltin="1"/>
    <cellStyle name="Good 2" xfId="412" xr:uid="{00000000-0005-0000-0000-00009B010000}"/>
    <cellStyle name="Good 3" xfId="413" xr:uid="{00000000-0005-0000-0000-00009C010000}"/>
    <cellStyle name="Good 4" xfId="30143" xr:uid="{BF5EF3BB-63BA-4ACB-B7AA-E287099BAAD4}"/>
    <cellStyle name="GroupSectionHeaderRowBalance" xfId="8577" xr:uid="{FBC2C8B4-7544-432D-B5CE-65ED686F4FB7}"/>
    <cellStyle name="GroupSectionHeaderRowDescCol" xfId="8578" xr:uid="{1D4146FC-7232-4024-AF10-82C684ED26A0}"/>
    <cellStyle name="GroupSectionHeaderRowNameCol" xfId="8579" xr:uid="{98EC9202-D13D-4243-85F1-3F53E50A4C33}"/>
    <cellStyle name="GroupSelectionHeaderRowJERefCol" xfId="8580" xr:uid="{0AC71BE1-3D7B-4B4A-A927-A9F3B7EC7D74}"/>
    <cellStyle name="Heading 1" xfId="5865" builtinId="16" customBuiltin="1"/>
    <cellStyle name="Heading 1 2" xfId="414" xr:uid="{00000000-0005-0000-0000-00009D010000}"/>
    <cellStyle name="Heading 1 3" xfId="415" xr:uid="{00000000-0005-0000-0000-00009E010000}"/>
    <cellStyle name="Heading 1 4" xfId="30144" xr:uid="{9553B883-8C6B-40BB-BD4E-2B217C8FFBC9}"/>
    <cellStyle name="Heading 2" xfId="5866" builtinId="17" customBuiltin="1"/>
    <cellStyle name="Heading 2 2" xfId="416" xr:uid="{00000000-0005-0000-0000-00009F010000}"/>
    <cellStyle name="Heading 2 3" xfId="417" xr:uid="{00000000-0005-0000-0000-0000A0010000}"/>
    <cellStyle name="Heading 2 4" xfId="30145" xr:uid="{F5BABE44-8512-4457-9366-12DF6EFFD6F3}"/>
    <cellStyle name="Heading 3" xfId="5867" builtinId="18" customBuiltin="1"/>
    <cellStyle name="Heading 3 2" xfId="418" xr:uid="{00000000-0005-0000-0000-0000A1010000}"/>
    <cellStyle name="Heading 3 2 2" xfId="30146" xr:uid="{28287B04-965C-44DC-85D3-5F9417DCC614}"/>
    <cellStyle name="Heading 3 3" xfId="419" xr:uid="{00000000-0005-0000-0000-0000A2010000}"/>
    <cellStyle name="Heading 3 3 2" xfId="30147" xr:uid="{6DCCCCB5-E968-4481-8E80-FCB0C3641B83}"/>
    <cellStyle name="Heading 3 4" xfId="30148" xr:uid="{1755366A-B7D1-44B5-A8C0-874DC378D403}"/>
    <cellStyle name="Heading 4" xfId="5868" builtinId="19" customBuiltin="1"/>
    <cellStyle name="Heading 4 2" xfId="420" xr:uid="{00000000-0005-0000-0000-0000A3010000}"/>
    <cellStyle name="Heading 4 3" xfId="421" xr:uid="{00000000-0005-0000-0000-0000A4010000}"/>
    <cellStyle name="Heading 4 4" xfId="30149" xr:uid="{FA447FF5-37F8-412B-90EE-F930E9C8C5A9}"/>
    <cellStyle name="Hyperlink" xfId="422" builtinId="8"/>
    <cellStyle name="Hyperlink 2" xfId="423" xr:uid="{00000000-0005-0000-0000-0000A6010000}"/>
    <cellStyle name="Hyperlink 2 2" xfId="30185" xr:uid="{BDD2B87F-09D5-4FA8-B928-2F6F69FC209F}"/>
    <cellStyle name="Hyperlink 3" xfId="424" xr:uid="{00000000-0005-0000-0000-0000A7010000}"/>
    <cellStyle name="Hyperlink 4" xfId="425" xr:uid="{00000000-0005-0000-0000-0000A8010000}"/>
    <cellStyle name="Hyperlink 5" xfId="30186" xr:uid="{492F86A7-544A-4FAD-AF36-CAD4DFCC7022}"/>
    <cellStyle name="Input" xfId="5871" builtinId="20" customBuiltin="1"/>
    <cellStyle name="Input 2" xfId="426" xr:uid="{00000000-0005-0000-0000-0000A9010000}"/>
    <cellStyle name="Input 3" xfId="427" xr:uid="{00000000-0005-0000-0000-0000AA010000}"/>
    <cellStyle name="Input 4" xfId="30150" xr:uid="{A5E72167-1135-47A4-973D-F092756072DD}"/>
    <cellStyle name="JEDescriptionRowNameCol" xfId="8581" xr:uid="{66543AF4-7F79-4B93-8C38-401ED779A739}"/>
    <cellStyle name="JEDetailRowCreditCol" xfId="8582" xr:uid="{C86DEDF9-F44F-45CC-A970-8D33F90020F5}"/>
    <cellStyle name="JEDetailRowDebitCol" xfId="8583" xr:uid="{EFFE388E-CFE5-45C1-BA87-ACF62D9B1A5E}"/>
    <cellStyle name="JEDetailRowDescCol" xfId="8584" xr:uid="{25A08A62-66D7-42A7-8E41-699368F62D9F}"/>
    <cellStyle name="JEDetailRowNameCol" xfId="8585" xr:uid="{A7506590-0257-452C-B711-A1DE4500A067}"/>
    <cellStyle name="JEDetailRowWPRefCol" xfId="8586" xr:uid="{DF1B05C4-556A-4D86-A7FB-E09982D8926F}"/>
    <cellStyle name="JEIdentityRowDescCol" xfId="8587" xr:uid="{6722458A-4E34-4CEC-984F-2280F49A3F58}"/>
    <cellStyle name="JEIdentityRowNameCol" xfId="8588" xr:uid="{B64D07D0-3907-4F77-A4F5-ADA23A8D21B6}"/>
    <cellStyle name="JEIdentityRowWPRefCol" xfId="8589" xr:uid="{30A15698-9517-4BCD-9241-6879FEC3EA77}"/>
    <cellStyle name="JETotalRowCreditCol" xfId="8590" xr:uid="{9A493842-7C0B-4828-9AE0-D3197CF4AC6E}"/>
    <cellStyle name="JETotalRowDebitCol" xfId="8591" xr:uid="{53DF7511-E1E9-4F6C-A8CD-0E0B9FE30458}"/>
    <cellStyle name="JETotalRowDescCol" xfId="8592" xr:uid="{6E19688D-9D3A-47A8-89E5-228E4A368171}"/>
    <cellStyle name="JETotalRowNameCol" xfId="8593" xr:uid="{7BD811EC-F4CC-4789-8E52-52E4C4A2BCA9}"/>
    <cellStyle name="JETotalRowWPRefCol" xfId="8594" xr:uid="{93929645-98F7-484E-ADC1-172C6B1882E9}"/>
    <cellStyle name="JETypeDescriptionRowDescCol" xfId="8595" xr:uid="{1B9BBB42-295A-4101-A4A3-271B29F7367C}"/>
    <cellStyle name="JETypeDescriptionRowNameCol" xfId="8596" xr:uid="{B8DD85F7-BF15-4C04-AE0A-E6A9687F1871}"/>
    <cellStyle name="Linked Cell" xfId="5874" builtinId="24" customBuiltin="1"/>
    <cellStyle name="Linked Cell 2" xfId="428" xr:uid="{00000000-0005-0000-0000-0000AB010000}"/>
    <cellStyle name="Linked Cell 3" xfId="429" xr:uid="{00000000-0005-0000-0000-0000AC010000}"/>
    <cellStyle name="Linked Cell 4" xfId="30151" xr:uid="{C51A27A8-3D23-4176-99D4-A1F23D6C79A4}"/>
    <cellStyle name="NetIncomeLossRowBalance" xfId="8597" xr:uid="{B9818836-1365-4760-8F5B-9C25CA7DD78F}"/>
    <cellStyle name="NetIncomeLossRowDescCol" xfId="8598" xr:uid="{6B48C6B8-E4F7-4F43-B0B3-57379F9FE5E9}"/>
    <cellStyle name="NetIncomeLossRowJERefCol" xfId="8599" xr:uid="{BD281182-C8A2-41BE-9539-FA9B4259C342}"/>
    <cellStyle name="NetIncomeLossRowNameCol" xfId="8600" xr:uid="{72A61834-A8A1-4B61-8BE3-4F0005A161E9}"/>
    <cellStyle name="NetIncomeLossRowVarPectCol" xfId="8601" xr:uid="{6A36167E-49AC-44FD-A836-3A2F59D7B5AD}"/>
    <cellStyle name="NetIncomeLossRowWPRefCol" xfId="8602" xr:uid="{CE15E05E-B81C-487B-A217-740FFDBEA040}"/>
    <cellStyle name="Neutral 2" xfId="430" xr:uid="{00000000-0005-0000-0000-0000AD010000}"/>
    <cellStyle name="Neutral 3" xfId="431" xr:uid="{00000000-0005-0000-0000-0000AE010000}"/>
    <cellStyle name="Neutral 4" xfId="8511" xr:uid="{A8C06720-B78D-490D-8370-D713352A083A}"/>
    <cellStyle name="Neutral 4 2" xfId="30152" xr:uid="{16B91BCC-5677-4E4C-AA72-8224A3A77009}"/>
    <cellStyle name="Normal" xfId="0" builtinId="0"/>
    <cellStyle name="Normal 10" xfId="432" xr:uid="{00000000-0005-0000-0000-0000B0010000}"/>
    <cellStyle name="Normal 10 10" xfId="2120" xr:uid="{00000000-0005-0000-0000-000070080000}"/>
    <cellStyle name="Normal 10 10 2" xfId="2121" xr:uid="{00000000-0005-0000-0000-000071080000}"/>
    <cellStyle name="Normal 10 10 2 2" xfId="5559" xr:uid="{5CD86555-EE03-42EA-8A0E-8C8A9AD04BC5}"/>
    <cellStyle name="Normal 10 10 2 2 2" xfId="7599" xr:uid="{5886C09E-450D-4F02-BBF2-DC5D99D3E823}"/>
    <cellStyle name="Normal 10 10 2 2 3" xfId="10096" xr:uid="{AD3837EF-2F6E-4362-B1C3-D6342B845C32}"/>
    <cellStyle name="Normal 10 10 2 2 4" xfId="17198" xr:uid="{74F9635F-E50F-4764-B177-17EA81202517}"/>
    <cellStyle name="Normal 10 10 2 3" xfId="6471" xr:uid="{1C09332A-8594-4753-B234-CAF8E763533C}"/>
    <cellStyle name="Normal 10 10 2 3 2" xfId="29469" xr:uid="{1341522D-30A3-428D-B441-F1EF5311346A}"/>
    <cellStyle name="Normal 10 10 2 3 3" xfId="19981" xr:uid="{ED0B9513-292A-4C60-A22D-DDA8A833A4CD}"/>
    <cellStyle name="Normal 10 10 2 4" xfId="9248" xr:uid="{234C8F49-26D0-4AC0-80E6-2631E5C8C8C5}"/>
    <cellStyle name="Normal 10 10 2 4 2" xfId="22810" xr:uid="{9A293CCB-59F0-4441-9998-FC2194A85E7D}"/>
    <cellStyle name="Normal 10 10 2 5" xfId="24684" xr:uid="{98D49EFD-B83C-46C8-A38C-3D6B68E2ADFA}"/>
    <cellStyle name="Normal 10 10 2 6" xfId="15178" xr:uid="{33AB8E28-BA54-41EB-A0FA-DD7CBF29EA4D}"/>
    <cellStyle name="Normal 10 10 3" xfId="2122" xr:uid="{00000000-0005-0000-0000-000072080000}"/>
    <cellStyle name="Normal 10 10 3 2" xfId="7600" xr:uid="{F5E9DE09-32A2-4929-93C5-43F3C630243D}"/>
    <cellStyle name="Normal 10 10 3 2 2" xfId="29189" xr:uid="{6C47EFAD-1032-43BE-B13C-242AF8858F76}"/>
    <cellStyle name="Normal 10 10 3 2 3" xfId="17008" xr:uid="{540E6727-9C7F-41AC-8443-0D8EFD61EC8E}"/>
    <cellStyle name="Normal 10 10 3 3" xfId="10097" xr:uid="{CEB74B76-8888-45BD-B62E-3CC15D2568C0}"/>
    <cellStyle name="Normal 10 10 3 3 2" xfId="19762" xr:uid="{EBD5A248-1BA9-415B-B7B9-60CE7D659656}"/>
    <cellStyle name="Normal 10 10 3 4" xfId="12857" xr:uid="{D7DC27E0-4DB5-40D7-B046-CE833A6CDD46}"/>
    <cellStyle name="Normal 10 10 3 4 2" xfId="22591" xr:uid="{3303BB23-CDF7-4E6F-868E-568910E2C2EB}"/>
    <cellStyle name="Normal 10 10 3 5" xfId="26465" xr:uid="{729C8E95-DC14-4DD0-B664-08634C05B47E}"/>
    <cellStyle name="Normal 10 10 3 6" xfId="14909" xr:uid="{204ACF20-043D-442E-9E72-D39C021EADAB}"/>
    <cellStyle name="Normal 10 10 4" xfId="4731" xr:uid="{0CCAD23A-548E-4400-B94A-8457146BEBAC}"/>
    <cellStyle name="Normal 10 10 4 2" xfId="10095" xr:uid="{FA1D1E19-818D-4628-BB22-50E3BD02C085}"/>
    <cellStyle name="Normal 10 10 4 2 2" xfId="29622" xr:uid="{72750DC1-1B0C-4300-8A8D-72CF08857821}"/>
    <cellStyle name="Normal 10 10 4 2 3" xfId="20698" xr:uid="{B6610D17-F7CA-4B02-A6F6-6E3DAEFAE9B5}"/>
    <cellStyle name="Normal 10 10 4 3" xfId="13625" xr:uid="{00779EC8-E998-4D3E-9751-74AC91CD030F}"/>
    <cellStyle name="Normal 10 10 4 3 2" xfId="23527" xr:uid="{74A4D940-2424-4D0D-A3C9-B80FC76A1F40}"/>
    <cellStyle name="Normal 10 10 4 4" xfId="27252" xr:uid="{0A7D21D4-9655-4FD7-BB6C-B77FA5A472F2}"/>
    <cellStyle name="Normal 10 10 4 5" xfId="17905" xr:uid="{00C1A0E5-A2CE-4208-90F6-1178657C8207}"/>
    <cellStyle name="Normal 10 10 5" xfId="6077" xr:uid="{EF9B6293-08A3-4429-8DC7-8118FE6D3ADF}"/>
    <cellStyle name="Normal 10 10 5 2" xfId="28153" xr:uid="{A81CB800-CB9B-4AD0-9FD5-99C1AC282344}"/>
    <cellStyle name="Normal 10 10 5 3" xfId="15789" xr:uid="{19BA47A9-B237-491B-BF42-A6FE0D8CFB33}"/>
    <cellStyle name="Normal 10 10 6" xfId="8854" xr:uid="{C5651B1A-B83F-4535-9381-0DBB261FC5AC}"/>
    <cellStyle name="Normal 10 10 6 2" xfId="18547" xr:uid="{BCB2F4BE-6922-4AEF-B301-C8EECB554883}"/>
    <cellStyle name="Normal 10 10 7" xfId="11954" xr:uid="{458DBD18-D409-4A69-BD3F-B1937BA1C163}"/>
    <cellStyle name="Normal 10 10 7 2" xfId="21341" xr:uid="{DC554818-52BA-4109-95D0-247F00001E22}"/>
    <cellStyle name="Normal 10 10 8" xfId="24261" xr:uid="{13C628EB-29F0-4991-91F6-2F5BC2AAA9D4}"/>
    <cellStyle name="Normal 10 10 9" xfId="14262" xr:uid="{7F83ED24-E0C2-4EC1-8691-581CDFF9583F}"/>
    <cellStyle name="Normal 10 11" xfId="2123" xr:uid="{00000000-0005-0000-0000-000073080000}"/>
    <cellStyle name="Normal 10 11 2" xfId="5595" xr:uid="{7C1C6EB7-52D5-437F-BFBE-C24FE17AC0E0}"/>
    <cellStyle name="Normal 10 11 2 2" xfId="7601" xr:uid="{89D3AB6A-DB7F-43CE-94F3-212E437CEFE4}"/>
    <cellStyle name="Normal 10 11 2 3" xfId="10098" xr:uid="{70C121DA-4354-4A3B-B211-045C84196DE9}"/>
    <cellStyle name="Normal 10 11 2 4" xfId="15790" xr:uid="{EBF84E96-4C70-4600-A767-243FA14FD6AD}"/>
    <cellStyle name="Normal 10 11 3" xfId="6525" xr:uid="{D87E2815-EA64-47DB-B95E-C42CCF5890E8}"/>
    <cellStyle name="Normal 10 11 3 2" xfId="27784" xr:uid="{4C2F9975-4D42-45E0-B490-02E4DD84290B}"/>
    <cellStyle name="Normal 10 11 3 3" xfId="18548" xr:uid="{DB98451E-D839-427B-8896-1B8371B2F03A}"/>
    <cellStyle name="Normal 10 11 4" xfId="9321" xr:uid="{4EF6D491-3874-4B3F-9F83-26C380B0A10E}"/>
    <cellStyle name="Normal 10 11 4 2" xfId="21342" xr:uid="{A74D6A54-9329-41D8-A5B7-7197A3922444}"/>
    <cellStyle name="Normal 10 11 5" xfId="25735" xr:uid="{3BAD4D4A-EF29-4605-8F1D-BF27B73B99AF}"/>
    <cellStyle name="Normal 10 11 6" xfId="14930" xr:uid="{39CEB45A-24B8-4401-8E6C-182CF84B81DB}"/>
    <cellStyle name="Normal 10 12" xfId="2124" xr:uid="{00000000-0005-0000-0000-000074080000}"/>
    <cellStyle name="Normal 10 12 2" xfId="5746" xr:uid="{12E22721-F278-4974-A303-B2DFB6FB1EBC}"/>
    <cellStyle name="Normal 10 12 2 2" xfId="7602" xr:uid="{0E30CFF8-FE09-4566-A410-68AC2450590A}"/>
    <cellStyle name="Normal 10 12 2 3" xfId="10099" xr:uid="{115872AC-1F70-4B0A-9568-21B4F861E46F}"/>
    <cellStyle name="Normal 10 12 3" xfId="6820" xr:uid="{0EA10368-60A5-4882-B67C-5D98851ED3E3}"/>
    <cellStyle name="Normal 10 12 3 2" xfId="18549" xr:uid="{CDF9818D-FC59-46C9-BB1D-9D0183ABDE5E}"/>
    <cellStyle name="Normal 10 12 4" xfId="9616" xr:uid="{FD25A313-C5F3-411D-B331-4AF654C06C78}"/>
    <cellStyle name="Normal 10 12 4 2" xfId="21343" xr:uid="{A1C3F9F1-8E51-4D96-9AF7-C702A8B6EDE1}"/>
    <cellStyle name="Normal 10 12 5" xfId="26438" xr:uid="{817F02D1-89D3-4B7D-A566-C578EB087C96}"/>
    <cellStyle name="Normal 10 12 6" xfId="14395" xr:uid="{5AC9C704-92B8-4B88-B420-AA32AA43AC56}"/>
    <cellStyle name="Normal 10 13" xfId="2125" xr:uid="{00000000-0005-0000-0000-000075080000}"/>
    <cellStyle name="Normal 10 13 2" xfId="7603" xr:uid="{5AB236E4-FF09-47A5-BFA9-F2176176CE5B}"/>
    <cellStyle name="Normal 10 13 2 2" xfId="27207" xr:uid="{2FFA6F4B-2ABA-49B9-93E6-EEC5C3FEC330}"/>
    <cellStyle name="Normal 10 13 2 3" xfId="19105" xr:uid="{B9CBCD27-3F5D-4261-AE67-E1231B69E714}"/>
    <cellStyle name="Normal 10 13 3" xfId="10100" xr:uid="{F90CE389-7E8B-4BD0-B5E4-54D4AF7FD80E}"/>
    <cellStyle name="Normal 10 13 3 2" xfId="21910" xr:uid="{1C4073B0-EE98-4257-BE22-5A26750F5D18}"/>
    <cellStyle name="Normal 10 13 4" xfId="25811" xr:uid="{98EBB0BE-F2D7-4B7B-904C-E310ED92CF38}"/>
    <cellStyle name="Normal 10 13 5" xfId="16354" xr:uid="{E3CA55D1-A390-4DC0-9BE0-92F3EAC26B32}"/>
    <cellStyle name="Normal 10 14" xfId="4494" xr:uid="{E487E72F-FCB0-4829-AC6D-B8C6C4CC7ADC}"/>
    <cellStyle name="Normal 10 14 2" xfId="7034" xr:uid="{1BDEE932-1F0C-4D5E-A0B8-8D75974B20AB}"/>
    <cellStyle name="Normal 10 14 2 2" xfId="20517" xr:uid="{E58237F5-2815-4A89-99F7-C12DCA81A1B2}"/>
    <cellStyle name="Normal 10 14 3" xfId="9832" xr:uid="{559ACF17-7C3E-40B1-AC80-906A77A00564}"/>
    <cellStyle name="Normal 10 14 3 2" xfId="23346" xr:uid="{0025609C-077D-4F22-8CFB-7CBA392DBFC6}"/>
    <cellStyle name="Normal 10 14 4" xfId="25681" xr:uid="{D9DE43F0-EC17-47E6-B997-A9BBC5680F32}"/>
    <cellStyle name="Normal 10 14 5" xfId="17724" xr:uid="{3CAD22B8-EFBD-41F2-B4A4-9DB1E9F8AE06}"/>
    <cellStyle name="Normal 10 15" xfId="5910" xr:uid="{B52D3E7F-C874-4A9F-BAE3-C5FC0F51D946}"/>
    <cellStyle name="Normal 10 15 2" xfId="15788" xr:uid="{F4DA4C7B-5D8E-46FA-957C-1587F41DA07F}"/>
    <cellStyle name="Normal 10 16" xfId="8650" xr:uid="{2F160FA3-FDEF-46B7-A101-228A46521B89}"/>
    <cellStyle name="Normal 10 16 2" xfId="18546" xr:uid="{1D4AE799-CE2F-4811-8ED1-874FBC9F8A13}"/>
    <cellStyle name="Normal 10 17" xfId="11953" xr:uid="{99E4DED3-BABA-4F4F-B36C-0080720760EF}"/>
    <cellStyle name="Normal 10 17 2" xfId="21340" xr:uid="{6D82EF7E-36FE-405E-9405-E229638C3D1C}"/>
    <cellStyle name="Normal 10 18" xfId="24321" xr:uid="{E9C331A0-E3D0-4792-ADE8-F37DC97DDD63}"/>
    <cellStyle name="Normal 10 19" xfId="13974" xr:uid="{A645A2B7-CAA4-404C-A92E-CD20E9D7887C}"/>
    <cellStyle name="Normal 10 2" xfId="433" xr:uid="{00000000-0005-0000-0000-0000B1010000}"/>
    <cellStyle name="Normal 10 2 10" xfId="6078" xr:uid="{1674DB93-CEBF-47D8-A876-42B1A03F4CEA}"/>
    <cellStyle name="Normal 10 2 10 2" xfId="15791" xr:uid="{3F5B2B0F-B844-4D20-B4A9-709D8F2C66DD}"/>
    <cellStyle name="Normal 10 2 11" xfId="8855" xr:uid="{80DCC58F-6C18-467F-B904-86AD310BDEA5}"/>
    <cellStyle name="Normal 10 2 11 2" xfId="18550" xr:uid="{87B7B665-1E7B-4341-8095-19379EA4BE2D}"/>
    <cellStyle name="Normal 10 2 12" xfId="11955" xr:uid="{84B46DFF-26E8-4DEA-BFBB-D3FDE0866E42}"/>
    <cellStyle name="Normal 10 2 12 2" xfId="21344" xr:uid="{8C67B7EB-DD2F-43FC-B895-01F90C928B5C}"/>
    <cellStyle name="Normal 10 2 13" xfId="24048" xr:uid="{84701002-3527-427B-A139-01366A0EECC0}"/>
    <cellStyle name="Normal 10 2 14" xfId="13997" xr:uid="{55D64C60-22D9-417F-ACF4-685AF0836D0B}"/>
    <cellStyle name="Normal 10 2 2" xfId="434" xr:uid="{00000000-0005-0000-0000-0000B2010000}"/>
    <cellStyle name="Normal 10 2 2 10" xfId="8856" xr:uid="{62D2B23E-B071-4477-BE6D-87C391E9519C}"/>
    <cellStyle name="Normal 10 2 2 10 2" xfId="18551" xr:uid="{3F848B7E-55EB-4378-B026-68620F73D070}"/>
    <cellStyle name="Normal 10 2 2 11" xfId="11956" xr:uid="{F28945EF-06EB-430C-A3AC-396D984CFAB9}"/>
    <cellStyle name="Normal 10 2 2 11 2" xfId="21345" xr:uid="{C14B44E5-6A2C-45DD-BDF1-68D8F78C8DB2}"/>
    <cellStyle name="Normal 10 2 2 12" xfId="25130" xr:uid="{1447386B-FC63-40FE-82D0-CC0C052E177E}"/>
    <cellStyle name="Normal 10 2 2 13" xfId="14057" xr:uid="{460F7347-0D16-40E6-AA15-2B0FB4758E4F}"/>
    <cellStyle name="Normal 10 2 2 2" xfId="2126" xr:uid="{00000000-0005-0000-0000-000076080000}"/>
    <cellStyle name="Normal 10 2 2 2 10" xfId="14618" xr:uid="{6FE84AA5-43E2-4A07-8BF2-D60F6154E76B}"/>
    <cellStyle name="Normal 10 2 2 2 2" xfId="2127" xr:uid="{00000000-0005-0000-0000-000077080000}"/>
    <cellStyle name="Normal 10 2 2 2 2 2" xfId="2128" xr:uid="{00000000-0005-0000-0000-000078080000}"/>
    <cellStyle name="Normal 10 2 2 2 2 2 2" xfId="7604" xr:uid="{7C5F81E0-34E3-4E89-8A31-70C8BEFDF805}"/>
    <cellStyle name="Normal 10 2 2 2 2 2 2 2" xfId="24672" xr:uid="{EEDACF1F-32E7-488C-8DF5-CC26CBB494CD}"/>
    <cellStyle name="Normal 10 2 2 2 2 2 2 3" xfId="17201" xr:uid="{14CDBA56-7B40-4FF4-BFE6-6FA0AEF21651}"/>
    <cellStyle name="Normal 10 2 2 2 2 2 3" xfId="10103" xr:uid="{711ADFD7-992E-4728-96DC-A679D26220D3}"/>
    <cellStyle name="Normal 10 2 2 2 2 2 3 2" xfId="19984" xr:uid="{B7D5AB95-1CEC-4D51-8188-1EE2E6B893B5}"/>
    <cellStyle name="Normal 10 2 2 2 2 2 4" xfId="12999" xr:uid="{BF425034-D170-4002-A396-4683C5552CCC}"/>
    <cellStyle name="Normal 10 2 2 2 2 2 4 2" xfId="22813" xr:uid="{9CA53FFF-A1A5-41C2-81A3-0DAB6E016170}"/>
    <cellStyle name="Normal 10 2 2 2 2 2 5" xfId="25702" xr:uid="{BDAB0541-C9AE-4C22-A3E2-04548BE8DC39}"/>
    <cellStyle name="Normal 10 2 2 2 2 2 6" xfId="15181" xr:uid="{461E6FDE-919F-4993-9A99-030837D3C045}"/>
    <cellStyle name="Normal 10 2 2 2 2 3" xfId="4868" xr:uid="{316143ED-FF8A-4262-B41D-B61D8A5E74FC}"/>
    <cellStyle name="Normal 10 2 2 2 2 3 2" xfId="10102" xr:uid="{92085586-1F84-47D3-A933-9CDDD7EE75DF}"/>
    <cellStyle name="Normal 10 2 2 2 2 3 2 2" xfId="29701" xr:uid="{7E1AC49E-1B0B-4B12-A144-03CB4A8C3FCC}"/>
    <cellStyle name="Normal 10 2 2 2 2 3 2 3" xfId="20835" xr:uid="{B73959BF-CDED-4B0C-9068-CF6BAC317709}"/>
    <cellStyle name="Normal 10 2 2 2 2 3 3" xfId="13727" xr:uid="{B522CA37-5DFD-417D-8846-BA24E8971671}"/>
    <cellStyle name="Normal 10 2 2 2 2 3 3 2" xfId="23664" xr:uid="{D6C7A79E-0B09-4624-BEA0-F4991E877FE4}"/>
    <cellStyle name="Normal 10 2 2 2 2 3 4" xfId="25711" xr:uid="{F0D5933E-0003-4342-B418-FDA583F4BE5E}"/>
    <cellStyle name="Normal 10 2 2 2 2 3 5" xfId="18042" xr:uid="{830C27EF-A461-4C87-BB8E-BD323DDCC35F}"/>
    <cellStyle name="Normal 10 2 2 2 2 4" xfId="5984" xr:uid="{E0CEFACE-388C-45B0-AE4C-DD14CED4778B}"/>
    <cellStyle name="Normal 10 2 2 2 2 4 2" xfId="27200" xr:uid="{937A1430-5815-42D1-89F5-A2D771309D42}"/>
    <cellStyle name="Normal 10 2 2 2 2 4 3" xfId="15794" xr:uid="{3F570DDD-D495-4EF4-A221-A1720F63ECA6}"/>
    <cellStyle name="Normal 10 2 2 2 2 5" xfId="8757" xr:uid="{3522AF19-0F01-4055-AE76-69195A7FDF11}"/>
    <cellStyle name="Normal 10 2 2 2 2 5 2" xfId="18553" xr:uid="{9EFF2288-B66B-4F69-A231-BF5983ECB8D8}"/>
    <cellStyle name="Normal 10 2 2 2 2 6" xfId="11958" xr:uid="{3B45DC3D-CAEF-4AB2-AAAC-6914DE620A66}"/>
    <cellStyle name="Normal 10 2 2 2 2 6 2" xfId="21347" xr:uid="{BEF2CA51-D9F0-4AF3-9913-90D09DD27880}"/>
    <cellStyle name="Normal 10 2 2 2 2 7" xfId="25356" xr:uid="{D21E1933-059D-4049-8597-CC73FCF42079}"/>
    <cellStyle name="Normal 10 2 2 2 2 8" xfId="14688" xr:uid="{78C24405-B901-47E4-B830-058593396B2C}"/>
    <cellStyle name="Normal 10 2 2 2 3" xfId="2129" xr:uid="{00000000-0005-0000-0000-000079080000}"/>
    <cellStyle name="Normal 10 2 2 2 3 2" xfId="5025" xr:uid="{3FE3E43A-2E36-4BFD-A8CF-83D9835B1B6C}"/>
    <cellStyle name="Normal 10 2 2 2 3 2 2" xfId="11828" xr:uid="{19FAD86D-B154-46F1-ACBE-46001E448261}"/>
    <cellStyle name="Normal 10 2 2 2 3 2 2 2" xfId="20992" xr:uid="{FA434EB1-8DE0-4352-A49F-726AEA3B308A}"/>
    <cellStyle name="Normal 10 2 2 2 3 2 3" xfId="13884" xr:uid="{A7392B4A-46A6-43E8-AF13-E965A22B6403}"/>
    <cellStyle name="Normal 10 2 2 2 3 2 3 2" xfId="23821" xr:uid="{19EEB4A9-909F-4997-B846-689F0FAA9054}"/>
    <cellStyle name="Normal 10 2 2 2 3 2 4" xfId="28190" xr:uid="{8F51CCDA-DC4E-4E0A-867B-F85F53E64D7B}"/>
    <cellStyle name="Normal 10 2 2 2 3 2 5" xfId="18199" xr:uid="{7A62DA12-D448-4AB1-B3C0-8C63CA125748}"/>
    <cellStyle name="Normal 10 2 2 2 3 3" xfId="10104" xr:uid="{3B5BAE6D-9D22-4F85-8014-95312647D14B}"/>
    <cellStyle name="Normal 10 2 2 2 3 3 2" xfId="17202" xr:uid="{658DA502-0D90-4C71-98F5-297CB1098EB6}"/>
    <cellStyle name="Normal 10 2 2 2 3 4" xfId="11633" xr:uid="{70F7A4CF-826B-42AD-90EA-1B2ED64F8333}"/>
    <cellStyle name="Normal 10 2 2 2 3 4 2" xfId="19985" xr:uid="{55C05ABB-3E4F-4B69-84AA-8E46C3A1D60A}"/>
    <cellStyle name="Normal 10 2 2 2 3 5" xfId="13000" xr:uid="{2FC7E84B-D319-4C7E-BF5E-6B23D138F1B8}"/>
    <cellStyle name="Normal 10 2 2 2 3 5 2" xfId="22814" xr:uid="{7A344F9B-8B22-4F06-98EB-9C20FA912852}"/>
    <cellStyle name="Normal 10 2 2 2 3 6" xfId="26150" xr:uid="{61D61B5F-A083-4477-837B-6B50BFAC661F}"/>
    <cellStyle name="Normal 10 2 2 2 3 7" xfId="15182" xr:uid="{F550871C-5005-46C6-B397-93BC5D8A730F}"/>
    <cellStyle name="Normal 10 2 2 2 4" xfId="2130" xr:uid="{00000000-0005-0000-0000-00007A080000}"/>
    <cellStyle name="Normal 10 2 2 2 4 2" xfId="10105" xr:uid="{E2CE07D5-694C-480C-831A-BBFA709FB36B}"/>
    <cellStyle name="Normal 10 2 2 2 4 2 2" xfId="28533" xr:uid="{4E1289CE-1AAD-4C69-9BD4-1C5DEA902D8A}"/>
    <cellStyle name="Normal 10 2 2 2 4 2 3" xfId="17200" xr:uid="{7CD67A8A-9F93-47C7-A69B-B6F60C5C45F3}"/>
    <cellStyle name="Normal 10 2 2 2 4 3" xfId="11632" xr:uid="{2736C4EA-A5D2-4E36-87A4-ED0A0A6FC302}"/>
    <cellStyle name="Normal 10 2 2 2 4 3 2" xfId="19983" xr:uid="{6C6407C6-C99D-429D-9FB4-59C9EB13793F}"/>
    <cellStyle name="Normal 10 2 2 2 4 4" xfId="12998" xr:uid="{1B0FA187-6124-45E4-A75C-422E51838DB6}"/>
    <cellStyle name="Normal 10 2 2 2 4 4 2" xfId="22812" xr:uid="{8299B884-D331-4115-AC99-D9B75E6D3801}"/>
    <cellStyle name="Normal 10 2 2 2 4 5" xfId="26338" xr:uid="{8995D494-F225-4EAA-8713-9BE83848280A}"/>
    <cellStyle name="Normal 10 2 2 2 4 6" xfId="15180" xr:uid="{9FAAB05B-5D14-4E64-B154-C499E4751544}"/>
    <cellStyle name="Normal 10 2 2 2 5" xfId="4836" xr:uid="{196FE64E-BF29-4285-82FC-B61ECCA5700E}"/>
    <cellStyle name="Normal 10 2 2 2 5 2" xfId="10101" xr:uid="{BDAEEF9D-AD75-4560-AADE-A472CBF84D55}"/>
    <cellStyle name="Normal 10 2 2 2 5 2 2" xfId="29697" xr:uid="{3FE7B974-2AD6-4E02-BD66-5F4FC5181413}"/>
    <cellStyle name="Normal 10 2 2 2 5 2 3" xfId="20803" xr:uid="{350795F8-F110-43DF-A4D5-659A8F28F1C1}"/>
    <cellStyle name="Normal 10 2 2 2 5 3" xfId="13695" xr:uid="{24BBEC4B-3F43-4462-AE12-DA5B9D23159E}"/>
    <cellStyle name="Normal 10 2 2 2 5 3 2" xfId="23632" xr:uid="{9EC4F0E0-E5C0-4680-9A08-ECFD235E573A}"/>
    <cellStyle name="Normal 10 2 2 2 5 4" xfId="25998" xr:uid="{C64D50B8-2327-435A-9499-D36A24968E0E}"/>
    <cellStyle name="Normal 10 2 2 2 5 5" xfId="18010" xr:uid="{14E42D3F-B66D-4CC0-918C-0E32DD131504}"/>
    <cellStyle name="Normal 10 2 2 2 6" xfId="5963" xr:uid="{0EF3D8FF-5296-425C-BE00-9007592448C2}"/>
    <cellStyle name="Normal 10 2 2 2 6 2" xfId="27997" xr:uid="{32C7C68E-3D43-4974-8714-49E3A3698EDA}"/>
    <cellStyle name="Normal 10 2 2 2 6 3" xfId="15793" xr:uid="{6610D159-2989-4C6F-A955-48C06DF2897A}"/>
    <cellStyle name="Normal 10 2 2 2 7" xfId="8709" xr:uid="{F435219B-3BE1-4E9B-B28C-CF2EB236CA93}"/>
    <cellStyle name="Normal 10 2 2 2 7 2" xfId="18552" xr:uid="{EC6B57FB-8C46-4633-B3E1-885FB112C70C}"/>
    <cellStyle name="Normal 10 2 2 2 8" xfId="11957" xr:uid="{7B8CC974-53A1-4651-A284-EF271C428DBF}"/>
    <cellStyle name="Normal 10 2 2 2 8 2" xfId="21346" xr:uid="{1E414897-C9D4-4D9B-A2FA-56A96223D37A}"/>
    <cellStyle name="Normal 10 2 2 2 9" xfId="25204" xr:uid="{2A410476-AF1B-406E-AA02-7694C9D5A1EB}"/>
    <cellStyle name="Normal 10 2 2 3" xfId="2131" xr:uid="{00000000-0005-0000-0000-00007B080000}"/>
    <cellStyle name="Normal 10 2 2 3 2" xfId="2132" xr:uid="{00000000-0005-0000-0000-00007C080000}"/>
    <cellStyle name="Normal 10 2 2 3 2 2" xfId="7605" xr:uid="{7EB5D2E4-8401-4979-B754-F5B10CC735C7}"/>
    <cellStyle name="Normal 10 2 2 3 2 2 2" xfId="27426" xr:uid="{BCEAA4B3-08BC-44F9-80D5-12AF401A081A}"/>
    <cellStyle name="Normal 10 2 2 3 2 2 3" xfId="17203" xr:uid="{85BC76B6-1FA5-4463-9DBA-A314F2569795}"/>
    <cellStyle name="Normal 10 2 2 3 2 3" xfId="10107" xr:uid="{E4E64A06-DFA4-4F09-87E4-0634AB3C465A}"/>
    <cellStyle name="Normal 10 2 2 3 2 3 2" xfId="19986" xr:uid="{8AFBF8E0-B357-4ADE-8F35-7C844E5B03A2}"/>
    <cellStyle name="Normal 10 2 2 3 2 4" xfId="13001" xr:uid="{52BCFFBF-3DA7-4439-90AE-0923CCD0A2BD}"/>
    <cellStyle name="Normal 10 2 2 3 2 4 2" xfId="22815" xr:uid="{5E20F6C7-FF0C-4736-812B-8B5D7EBD5C5B}"/>
    <cellStyle name="Normal 10 2 2 3 2 5" xfId="26204" xr:uid="{92069579-AC59-420C-9ACE-EC45370BF852}"/>
    <cellStyle name="Normal 10 2 2 3 2 6" xfId="15183" xr:uid="{64316FC8-3268-4E0C-B4B5-A540E9CAFCA1}"/>
    <cellStyle name="Normal 10 2 2 3 3" xfId="4867" xr:uid="{43190682-D9A6-4B37-ABA2-E0EB165ED56C}"/>
    <cellStyle name="Normal 10 2 2 3 3 2" xfId="10106" xr:uid="{EB77C1AF-056F-4761-BCF7-524C04EA92AC}"/>
    <cellStyle name="Normal 10 2 2 3 3 2 2" xfId="29700" xr:uid="{706D5EB8-F701-4A2D-A2E2-E2B919847698}"/>
    <cellStyle name="Normal 10 2 2 3 3 2 3" xfId="20834" xr:uid="{2E084F5D-F946-4763-8ADE-C5A4EC2408A8}"/>
    <cellStyle name="Normal 10 2 2 3 3 3" xfId="13726" xr:uid="{2AA11C56-1195-4585-94EB-6CB623FE821F}"/>
    <cellStyle name="Normal 10 2 2 3 3 3 2" xfId="23663" xr:uid="{E5444957-3B3B-499F-890B-1DFF94E38D00}"/>
    <cellStyle name="Normal 10 2 2 3 3 4" xfId="24272" xr:uid="{D39CB12D-AF9D-48E7-ACCC-16E987BB5E0A}"/>
    <cellStyle name="Normal 10 2 2 3 3 5" xfId="18041" xr:uid="{98ACC9DC-1A0B-47EC-8C7E-F01ECE5E65CA}"/>
    <cellStyle name="Normal 10 2 2 3 4" xfId="5983" xr:uid="{E6580842-672A-4077-999E-BF5FF7EB6F9C}"/>
    <cellStyle name="Normal 10 2 2 3 4 2" xfId="28884" xr:uid="{BDA2C95A-F7AC-44A5-8744-9054DE6E9479}"/>
    <cellStyle name="Normal 10 2 2 3 4 3" xfId="16872" xr:uid="{BCBED464-37F8-493F-BF49-7CB30EC56CED}"/>
    <cellStyle name="Normal 10 2 2 3 5" xfId="8756" xr:uid="{071D97C9-1E1C-4D57-97E9-6687AA21706F}"/>
    <cellStyle name="Normal 10 2 2 3 5 2" xfId="19611" xr:uid="{CE2E8F59-F827-485B-B0B4-6F9EFA70984E}"/>
    <cellStyle name="Normal 10 2 2 3 6" xfId="12721" xr:uid="{7E84293B-1006-48E7-88DD-26CE4E069AD3}"/>
    <cellStyle name="Normal 10 2 2 3 6 2" xfId="22440" xr:uid="{40BADF53-7208-4363-B872-A527371D3BC3}"/>
    <cellStyle name="Normal 10 2 2 3 7" xfId="26239" xr:uid="{968A6E32-0B88-483C-ACBE-E676EA7D97B2}"/>
    <cellStyle name="Normal 10 2 2 3 8" xfId="14687" xr:uid="{AD26E74D-79E4-4EB3-BC6D-BC185B124DB9}"/>
    <cellStyle name="Normal 10 2 2 4" xfId="2133" xr:uid="{00000000-0005-0000-0000-00007D080000}"/>
    <cellStyle name="Normal 10 2 2 4 2" xfId="5026" xr:uid="{040185FC-25B4-4923-ACF1-0901D6FDCB42}"/>
    <cellStyle name="Normal 10 2 2 4 2 2" xfId="7606" xr:uid="{03539A8C-2872-46EE-96A7-910F75C0211B}"/>
    <cellStyle name="Normal 10 2 2 4 2 2 2" xfId="20993" xr:uid="{015F3376-F557-467C-9FDE-92AC75ABD46C}"/>
    <cellStyle name="Normal 10 2 2 4 2 3" xfId="10108" xr:uid="{7FE73E18-A175-4342-B3AE-25E0C79E59DB}"/>
    <cellStyle name="Normal 10 2 2 4 2 3 2" xfId="23822" xr:uid="{6318A218-3D0D-4CCB-B87A-A7218D5DB934}"/>
    <cellStyle name="Normal 10 2 2 4 2 4" xfId="28978" xr:uid="{839E9EB3-860E-41A0-9A39-80B56E40F28E}"/>
    <cellStyle name="Normal 10 2 2 4 2 5" xfId="18200" xr:uid="{DF9A06BD-531A-4DB8-8B6D-6D204D97C431}"/>
    <cellStyle name="Normal 10 2 2 4 3" xfId="6527" xr:uid="{960873A8-F412-4D2C-9295-ADADA7527A96}"/>
    <cellStyle name="Normal 10 2 2 4 3 2" xfId="17204" xr:uid="{80EF3F90-FBF9-4A21-AFBA-69ADA7A61C56}"/>
    <cellStyle name="Normal 10 2 2 4 4" xfId="9323" xr:uid="{D5174B77-8946-4BC0-9C69-75ED33CC1DFB}"/>
    <cellStyle name="Normal 10 2 2 4 4 2" xfId="19987" xr:uid="{960066EB-64D1-4E20-B8D5-FDCC137850AB}"/>
    <cellStyle name="Normal 10 2 2 4 5" xfId="13002" xr:uid="{2AF599D6-D66A-4177-A632-FC55B02D17C1}"/>
    <cellStyle name="Normal 10 2 2 4 5 2" xfId="22816" xr:uid="{8170FA6F-F797-49D3-B6A9-3261CC5366E8}"/>
    <cellStyle name="Normal 10 2 2 4 6" xfId="26544" xr:uid="{4DB2ACE6-A83C-46BD-80CA-6E7E0019B167}"/>
    <cellStyle name="Normal 10 2 2 4 7" xfId="15184" xr:uid="{3D6AAB27-80EE-4586-AAD7-5319B5858ACB}"/>
    <cellStyle name="Normal 10 2 2 5" xfId="2134" xr:uid="{00000000-0005-0000-0000-00007E080000}"/>
    <cellStyle name="Normal 10 2 2 5 2" xfId="7607" xr:uid="{D31CB9A6-05DF-4E6D-B5E2-E699E7CE7E6E}"/>
    <cellStyle name="Normal 10 2 2 5 2 2" xfId="27860" xr:uid="{F908BE90-1736-4516-B8F2-1CFD16FF59ED}"/>
    <cellStyle name="Normal 10 2 2 5 2 3" xfId="17199" xr:uid="{CB5C4CC2-5BC3-470B-AACB-5210B3E46986}"/>
    <cellStyle name="Normal 10 2 2 5 3" xfId="10109" xr:uid="{6E8E93F5-3515-4BB6-825C-E399F37DB905}"/>
    <cellStyle name="Normal 10 2 2 5 3 2" xfId="19982" xr:uid="{B4FAE12A-F17B-4B97-9C65-5B09D9F87D5E}"/>
    <cellStyle name="Normal 10 2 2 5 4" xfId="12997" xr:uid="{C231C8EE-E480-46CC-A695-A239DBFF1F4E}"/>
    <cellStyle name="Normal 10 2 2 5 4 2" xfId="22811" xr:uid="{9E8C22FC-D5F3-460A-A241-73B2B54666BA}"/>
    <cellStyle name="Normal 10 2 2 5 5" xfId="25786" xr:uid="{30F71402-221F-4A92-95AD-1AE51DAA9BAC}"/>
    <cellStyle name="Normal 10 2 2 5 6" xfId="15179" xr:uid="{798A9CE2-4AC7-45CF-9145-591174F53030}"/>
    <cellStyle name="Normal 10 2 2 6" xfId="2135" xr:uid="{00000000-0005-0000-0000-00007F080000}"/>
    <cellStyle name="Normal 10 2 2 6 2" xfId="7608" xr:uid="{8143A9B1-2DFF-4CB4-AB05-B9E7BEC8206C}"/>
    <cellStyle name="Normal 10 2 2 6 2 2" xfId="28476" xr:uid="{D8011F08-97C5-43A3-9A06-A45BCB0F448B}"/>
    <cellStyle name="Normal 10 2 2 6 2 3" xfId="16731" xr:uid="{4A234D63-AB1B-42CE-9BCF-EAD276DCF704}"/>
    <cellStyle name="Normal 10 2 2 6 3" xfId="10110" xr:uid="{9DE91D38-9E47-4774-B866-D33E47DE5464}"/>
    <cellStyle name="Normal 10 2 2 6 3 2" xfId="19468" xr:uid="{53D561B9-78DE-4542-82D4-0DD8104231B8}"/>
    <cellStyle name="Normal 10 2 2 6 4" xfId="12580" xr:uid="{87DA97CE-0BC6-432D-A42D-1BA1B96EFBB2}"/>
    <cellStyle name="Normal 10 2 2 6 4 2" xfId="22297" xr:uid="{2FDA550F-F0A8-4AD3-B39C-4D6601D6E2AA}"/>
    <cellStyle name="Normal 10 2 2 6 5" xfId="24571" xr:uid="{1A556252-A3E4-45F6-A1CE-645CD33DB7A7}"/>
    <cellStyle name="Normal 10 2 2 6 6" xfId="14515" xr:uid="{3E4937E4-7B9D-4F17-ACBD-36D6251F8359}"/>
    <cellStyle name="Normal 10 2 2 7" xfId="2136" xr:uid="{00000000-0005-0000-0000-000080080000}"/>
    <cellStyle name="Normal 10 2 2 7 2" xfId="10111" xr:uid="{56E0BC08-76D5-49FF-90C8-A24CBB580FC6}"/>
    <cellStyle name="Normal 10 2 2 7 2 2" xfId="19188" xr:uid="{CB376E96-10D0-4755-A10E-1EA6ACB9516E}"/>
    <cellStyle name="Normal 10 2 2 7 3" xfId="12364" xr:uid="{70E57E16-E83B-40A2-8EE5-28B13D794936}"/>
    <cellStyle name="Normal 10 2 2 7 3 2" xfId="21993" xr:uid="{063877F9-78D4-421A-9E2B-FFA7D0B8A873}"/>
    <cellStyle name="Normal 10 2 2 7 4" xfId="26404" xr:uid="{48CD789F-680F-4D7A-A9BC-869AD6E43147}"/>
    <cellStyle name="Normal 10 2 2 7 5" xfId="16437" xr:uid="{262133D9-2E39-4593-AFC8-6D379EA6E953}"/>
    <cellStyle name="Normal 10 2 2 8" xfId="4399" xr:uid="{B5324417-3831-40F6-8815-AE7991273274}"/>
    <cellStyle name="Normal 10 2 2 8 2" xfId="9834" xr:uid="{DE47A3CC-C139-4DC5-A7AC-09A3B129750A}"/>
    <cellStyle name="Normal 10 2 2 8 2 2" xfId="20423" xr:uid="{F887FF09-2C22-496A-B11F-AE5309A2C4F6}"/>
    <cellStyle name="Normal 10 2 2 8 3" xfId="13403" xr:uid="{F82CA6B1-EEBE-4874-85BC-59F565772810}"/>
    <cellStyle name="Normal 10 2 2 8 3 2" xfId="23252" xr:uid="{4E4FF57F-9136-46E7-A58A-9E948875E47F}"/>
    <cellStyle name="Normal 10 2 2 8 4" xfId="17630" xr:uid="{1BA53222-6CF1-4E77-84C7-798EBCD3E904}"/>
    <cellStyle name="Normal 10 2 2 9" xfId="6079" xr:uid="{44BB6F91-C533-4FD9-88AC-6600EA491338}"/>
    <cellStyle name="Normal 10 2 2 9 2" xfId="15792" xr:uid="{20DA9C65-AE62-4CE8-A8CF-E4B82981BA55}"/>
    <cellStyle name="Normal 10 2 3" xfId="2137" xr:uid="{00000000-0005-0000-0000-000081080000}"/>
    <cellStyle name="Normal 10 2 3 10" xfId="11959" xr:uid="{193974B5-7764-4842-BCD8-4D5E3721BC82}"/>
    <cellStyle name="Normal 10 2 3 10 2" xfId="21348" xr:uid="{8B91F7EB-8EA5-453A-8B2A-4C5EBA930E27}"/>
    <cellStyle name="Normal 10 2 3 11" xfId="24983" xr:uid="{5B9B435A-07E1-451C-A6AA-E1179A5F9C94}"/>
    <cellStyle name="Normal 10 2 3 12" xfId="14105" xr:uid="{763CA1F4-D1D3-4495-A245-E8D2666EBDB6}"/>
    <cellStyle name="Normal 10 2 3 2" xfId="2138" xr:uid="{00000000-0005-0000-0000-000082080000}"/>
    <cellStyle name="Normal 10 2 3 2 2" xfId="2139" xr:uid="{00000000-0005-0000-0000-000083080000}"/>
    <cellStyle name="Normal 10 2 3 2 2 2" xfId="7609" xr:uid="{B1E62BDA-A233-48E8-8B74-0D4FA32D4557}"/>
    <cellStyle name="Normal 10 2 3 2 2 2 2" xfId="27578" xr:uid="{4B482396-7C16-4109-8B4A-C83FCF586FC6}"/>
    <cellStyle name="Normal 10 2 3 2 2 2 3" xfId="17206" xr:uid="{DE5D6169-D21C-4949-979A-1AB47590A3CD}"/>
    <cellStyle name="Normal 10 2 3 2 2 3" xfId="10114" xr:uid="{0B2999C5-0DB1-4E0A-AA0A-7A4B9FF8929D}"/>
    <cellStyle name="Normal 10 2 3 2 2 3 2" xfId="19989" xr:uid="{A5FAE079-7605-4A3C-8496-742E4D667885}"/>
    <cellStyle name="Normal 10 2 3 2 2 4" xfId="13004" xr:uid="{8514EB76-3AE2-433F-801E-FEF12BC4ED86}"/>
    <cellStyle name="Normal 10 2 3 2 2 4 2" xfId="22818" xr:uid="{0A058EFE-C554-482D-A5F8-6F8E7BB3E433}"/>
    <cellStyle name="Normal 10 2 3 2 2 5" xfId="24779" xr:uid="{20D29553-778A-4A58-A397-9E7786F2655A}"/>
    <cellStyle name="Normal 10 2 3 2 2 6" xfId="15186" xr:uid="{68C36745-3E3A-43E2-A8C4-8C71C575DDC4}"/>
    <cellStyle name="Normal 10 2 3 2 3" xfId="4869" xr:uid="{A8D59D76-0316-404B-B3EA-5FB2A24D10AB}"/>
    <cellStyle name="Normal 10 2 3 2 3 2" xfId="10113" xr:uid="{20EB0D56-1AF0-4C23-80F7-829425C3973E}"/>
    <cellStyle name="Normal 10 2 3 2 3 2 2" xfId="29702" xr:uid="{1002DA5C-C51A-4993-BED0-2191AAB1C508}"/>
    <cellStyle name="Normal 10 2 3 2 3 2 3" xfId="20836" xr:uid="{41E1A0BB-0E43-48D7-83BD-EF5EA4DF3C4A}"/>
    <cellStyle name="Normal 10 2 3 2 3 3" xfId="13728" xr:uid="{8987F088-111B-4119-BD8C-EC24A230B4A8}"/>
    <cellStyle name="Normal 10 2 3 2 3 3 2" xfId="23665" xr:uid="{877ED073-94EA-4484-8093-94E485317F08}"/>
    <cellStyle name="Normal 10 2 3 2 3 4" xfId="25648" xr:uid="{4F0FC0CA-CCE6-48E4-A749-7D95EA2D353B}"/>
    <cellStyle name="Normal 10 2 3 2 3 5" xfId="18043" xr:uid="{D00BD8F2-0E89-4CBF-9C31-09B2B82023A1}"/>
    <cellStyle name="Normal 10 2 3 2 4" xfId="5985" xr:uid="{222ACC4B-700D-4D05-BA48-412E964FED28}"/>
    <cellStyle name="Normal 10 2 3 2 4 2" xfId="29296" xr:uid="{6A6F3CDB-C566-4076-A4C3-5BFB25EA74FB}"/>
    <cellStyle name="Normal 10 2 3 2 4 3" xfId="16873" xr:uid="{BC526FF5-7A6D-4DDC-BB2A-81F04736DFBF}"/>
    <cellStyle name="Normal 10 2 3 2 5" xfId="8758" xr:uid="{556F5075-44AE-4703-8083-5FB3F1868312}"/>
    <cellStyle name="Normal 10 2 3 2 5 2" xfId="19612" xr:uid="{3832EFB5-B755-489E-B61A-6769E4CD8BB8}"/>
    <cellStyle name="Normal 10 2 3 2 6" xfId="12722" xr:uid="{7B42BABF-D6BF-45C4-B12B-E7439CE75836}"/>
    <cellStyle name="Normal 10 2 3 2 6 2" xfId="22441" xr:uid="{9CFCDA1C-6163-4EE8-8482-A367FBC97989}"/>
    <cellStyle name="Normal 10 2 3 2 7" xfId="26103" xr:uid="{A385ABE9-D79C-4381-AF1A-5C035A5B847F}"/>
    <cellStyle name="Normal 10 2 3 2 8" xfId="14689" xr:uid="{D8C1051C-092C-48DE-A841-E9FDF965A8E3}"/>
    <cellStyle name="Normal 10 2 3 3" xfId="2140" xr:uid="{00000000-0005-0000-0000-000084080000}"/>
    <cellStyle name="Normal 10 2 3 3 2" xfId="5027" xr:uid="{AFB374B3-6467-49C1-937D-03DAB526FCEF}"/>
    <cellStyle name="Normal 10 2 3 3 2 2" xfId="11829" xr:uid="{179422DB-3186-47A7-B0AF-C280A53F31F8}"/>
    <cellStyle name="Normal 10 2 3 3 2 2 2" xfId="29810" xr:uid="{239CBA69-A715-42AF-8A89-FEB6183B7DE2}"/>
    <cellStyle name="Normal 10 2 3 3 2 2 3" xfId="20994" xr:uid="{5A762D2B-E958-410A-A152-7D3C41F89669}"/>
    <cellStyle name="Normal 10 2 3 3 2 3" xfId="13885" xr:uid="{021261A2-995F-40AF-AA09-D39F800DA47D}"/>
    <cellStyle name="Normal 10 2 3 3 2 3 2" xfId="23823" xr:uid="{11C65183-FB89-4D8E-AD4D-804129AE1B62}"/>
    <cellStyle name="Normal 10 2 3 3 2 4" xfId="26852" xr:uid="{20162198-E088-48A6-ABF2-60FCCABCF037}"/>
    <cellStyle name="Normal 10 2 3 3 2 5" xfId="18201" xr:uid="{1AE11038-0884-4E88-B3D1-610AAAFA5247}"/>
    <cellStyle name="Normal 10 2 3 3 3" xfId="10115" xr:uid="{5E84A560-E27A-4F3C-B5C1-C755B1A31E2F}"/>
    <cellStyle name="Normal 10 2 3 3 3 2" xfId="27202" xr:uid="{3407C6E8-7444-41A2-8848-0645A4A002B8}"/>
    <cellStyle name="Normal 10 2 3 3 3 3" xfId="17207" xr:uid="{CAC6FC92-9F15-4584-B031-C5BE05653B2B}"/>
    <cellStyle name="Normal 10 2 3 3 4" xfId="11635" xr:uid="{9A674AF5-D1CC-423B-B7A8-7FE430EFE923}"/>
    <cellStyle name="Normal 10 2 3 3 4 2" xfId="19990" xr:uid="{7631135A-FB33-49DC-8CB6-DEF812FBB531}"/>
    <cellStyle name="Normal 10 2 3 3 5" xfId="13005" xr:uid="{ED35E71B-2C10-4039-8F14-EC83A5C418E1}"/>
    <cellStyle name="Normal 10 2 3 3 5 2" xfId="22819" xr:uid="{D3ED6FC6-4225-406C-87B6-BD50DB6DDDEE}"/>
    <cellStyle name="Normal 10 2 3 3 6" xfId="25058" xr:uid="{7CD18703-A071-4A9A-9A6F-9D0462F02439}"/>
    <cellStyle name="Normal 10 2 3 3 7" xfId="15187" xr:uid="{908CDE2C-BA63-417E-8872-D7104032F580}"/>
    <cellStyle name="Normal 10 2 3 4" xfId="2141" xr:uid="{00000000-0005-0000-0000-000085080000}"/>
    <cellStyle name="Normal 10 2 3 4 2" xfId="10116" xr:uid="{80BC223D-C4EC-4FA9-9B60-909C366CCC04}"/>
    <cellStyle name="Normal 10 2 3 4 2 2" xfId="28735" xr:uid="{EC580DFE-D2C0-4567-BBF9-190CD54F32A3}"/>
    <cellStyle name="Normal 10 2 3 4 2 3" xfId="17205" xr:uid="{F68B2FD5-C1E6-4420-BC11-F4D6F9173218}"/>
    <cellStyle name="Normal 10 2 3 4 3" xfId="11634" xr:uid="{E78F9E68-27AB-4AF1-81DF-4930EE172FEB}"/>
    <cellStyle name="Normal 10 2 3 4 3 2" xfId="19988" xr:uid="{90F242C8-3CB7-4896-8CE4-688BEA5373EA}"/>
    <cellStyle name="Normal 10 2 3 4 4" xfId="13003" xr:uid="{1AD09695-E5A6-451C-8CA7-9898B8477D0E}"/>
    <cellStyle name="Normal 10 2 3 4 4 2" xfId="22817" xr:uid="{7BA530F2-DE94-4E1D-9DB9-49DD961BAAD2}"/>
    <cellStyle name="Normal 10 2 3 4 5" xfId="25021" xr:uid="{DB6102B2-98AC-4637-8A3F-9BD0298470F8}"/>
    <cellStyle name="Normal 10 2 3 4 6" xfId="15185" xr:uid="{A17439FF-E155-4ECF-AE01-41D3F37D99BA}"/>
    <cellStyle name="Normal 10 2 3 5" xfId="2142" xr:uid="{00000000-0005-0000-0000-000086080000}"/>
    <cellStyle name="Normal 10 2 3 5 2" xfId="10117" xr:uid="{B6429015-130E-480D-B538-517BE87C8EDB}"/>
    <cellStyle name="Normal 10 2 3 5 2 2" xfId="28773" xr:uid="{23935C3C-5AA9-41E4-B0DB-D4D929136CEE}"/>
    <cellStyle name="Normal 10 2 3 5 2 3" xfId="16774" xr:uid="{BA1B818F-4870-48A8-88DF-9F145D26C4DA}"/>
    <cellStyle name="Normal 10 2 3 5 3" xfId="11544" xr:uid="{74BE8A51-759E-4244-9E47-70880E527680}"/>
    <cellStyle name="Normal 10 2 3 5 3 2" xfId="19511" xr:uid="{B8E4D00F-550F-4721-AD2D-2CC8D8295CC4}"/>
    <cellStyle name="Normal 10 2 3 5 4" xfId="12623" xr:uid="{8884BEC3-F23D-4CB0-9762-7732D317DADA}"/>
    <cellStyle name="Normal 10 2 3 5 4 2" xfId="22340" xr:uid="{CB91704B-6F68-4884-9309-57898F8DB7F5}"/>
    <cellStyle name="Normal 10 2 3 5 5" xfId="25081" xr:uid="{DAE1E3FE-5C5B-490A-8733-3FB10398C6DA}"/>
    <cellStyle name="Normal 10 2 3 5 6" xfId="14558" xr:uid="{105DFD0C-AF4D-44C2-B959-6C0F565A26DF}"/>
    <cellStyle name="Normal 10 2 3 6" xfId="2143" xr:uid="{00000000-0005-0000-0000-000087080000}"/>
    <cellStyle name="Normal 10 2 3 6 2" xfId="10118" xr:uid="{C8A932C9-E99F-4A9E-AC1B-28AA4E6C7A8F}"/>
    <cellStyle name="Normal 10 2 3 6 2 2" xfId="19236" xr:uid="{99FB8719-6F3C-439A-8A9B-E7C2EDF9756B}"/>
    <cellStyle name="Normal 10 2 3 6 3" xfId="12399" xr:uid="{27C9B6B9-13E9-4A97-B1FF-257994979D05}"/>
    <cellStyle name="Normal 10 2 3 6 3 2" xfId="22041" xr:uid="{E9C4AC6F-DDE9-4C84-9AB1-A32CF9510B48}"/>
    <cellStyle name="Normal 10 2 3 6 4" xfId="25757" xr:uid="{D87717CF-FC01-4AE0-BF30-B33AEF706D6F}"/>
    <cellStyle name="Normal 10 2 3 6 5" xfId="16485" xr:uid="{2F6AE40F-AB8D-4BC4-BBD4-FC168083C7A5}"/>
    <cellStyle name="Normal 10 2 3 7" xfId="4426" xr:uid="{845F71A1-391A-4C00-AF20-1B2C366DB78C}"/>
    <cellStyle name="Normal 10 2 3 7 2" xfId="10112" xr:uid="{BA1E2AD9-ADF3-41AD-9ECC-D9A182468F69}"/>
    <cellStyle name="Normal 10 2 3 7 2 2" xfId="20449" xr:uid="{5D4F69F5-2931-4F0D-8C75-474BDCFF38BE}"/>
    <cellStyle name="Normal 10 2 3 7 3" xfId="13427" xr:uid="{AA1C1838-D7D3-49F4-99DD-67FCCD826AD4}"/>
    <cellStyle name="Normal 10 2 3 7 3 2" xfId="23278" xr:uid="{99464B0E-C596-4B8C-A7C9-F61980471C5E}"/>
    <cellStyle name="Normal 10 2 3 7 4" xfId="17656" xr:uid="{0607B379-C520-4480-9ED6-81842DBD2D44}"/>
    <cellStyle name="Normal 10 2 3 8" xfId="5934" xr:uid="{FE0BE0AD-2282-48DD-89D0-86F79F78B2BF}"/>
    <cellStyle name="Normal 10 2 3 8 2" xfId="15795" xr:uid="{D10D9B4C-64A3-457C-A547-B5649383006A}"/>
    <cellStyle name="Normal 10 2 3 9" xfId="8675" xr:uid="{BD04F432-013B-4321-9225-658A3F363768}"/>
    <cellStyle name="Normal 10 2 3 9 2" xfId="18554" xr:uid="{C9D4A078-D969-49C4-9571-3C22AABFD00D}"/>
    <cellStyle name="Normal 10 2 4" xfId="2144" xr:uid="{00000000-0005-0000-0000-000088080000}"/>
    <cellStyle name="Normal 10 2 4 2" xfId="2145" xr:uid="{00000000-0005-0000-0000-000089080000}"/>
    <cellStyle name="Normal 10 2 4 2 2" xfId="7610" xr:uid="{E8049359-883C-48F0-80BB-8401E627EAC9}"/>
    <cellStyle name="Normal 10 2 4 2 2 2" xfId="29008" xr:uid="{1AC00ED1-1E4D-4043-B01E-107E5E28125F}"/>
    <cellStyle name="Normal 10 2 4 2 2 3" xfId="17208" xr:uid="{9F4C694C-EDFB-48B7-9B6D-33D3CA2C1A70}"/>
    <cellStyle name="Normal 10 2 4 2 3" xfId="10120" xr:uid="{2811A0A6-96B7-4F3A-A187-44DA2571C44C}"/>
    <cellStyle name="Normal 10 2 4 2 3 2" xfId="19991" xr:uid="{80369ED6-2BA6-4EB5-B79A-3F2C1BC5AB55}"/>
    <cellStyle name="Normal 10 2 4 2 4" xfId="13006" xr:uid="{5C6DC69A-207E-4385-9343-AF8C07E9647A}"/>
    <cellStyle name="Normal 10 2 4 2 4 2" xfId="22820" xr:uid="{A025A01A-FBE3-481A-BC97-412928654B83}"/>
    <cellStyle name="Normal 10 2 4 2 5" xfId="25708" xr:uid="{74AF0791-3D0C-4DA6-87B4-08311D619916}"/>
    <cellStyle name="Normal 10 2 4 2 6" xfId="15188" xr:uid="{7EAFF059-85C3-46FD-BBB0-0D8EF79E5E00}"/>
    <cellStyle name="Normal 10 2 4 3" xfId="2146" xr:uid="{00000000-0005-0000-0000-00008A080000}"/>
    <cellStyle name="Normal 10 2 4 3 2" xfId="10121" xr:uid="{CFF5F70C-76A4-49E3-B972-544C295BC0AA}"/>
    <cellStyle name="Normal 10 2 4 3 2 2" xfId="27537" xr:uid="{E8C8577A-1BE9-435E-92FC-7F8417B2BF49}"/>
    <cellStyle name="Normal 10 2 4 3 2 3" xfId="16871" xr:uid="{E7610253-C94D-486E-AF5B-D6B272900DFA}"/>
    <cellStyle name="Normal 10 2 4 3 3" xfId="11570" xr:uid="{AF35B208-1EC6-46A8-9558-0AF67347C3C0}"/>
    <cellStyle name="Normal 10 2 4 3 3 2" xfId="19610" xr:uid="{A99FE7B8-5C9F-4E94-A001-7C09EA7C5A42}"/>
    <cellStyle name="Normal 10 2 4 3 4" xfId="12720" xr:uid="{620E2019-5BD3-49DD-A651-EDEEB4D1FDFB}"/>
    <cellStyle name="Normal 10 2 4 3 4 2" xfId="22439" xr:uid="{6E5BD458-8D5A-4964-BC3B-045DAAC33B30}"/>
    <cellStyle name="Normal 10 2 4 3 5" xfId="25425" xr:uid="{4446B591-DA0F-472D-A000-F2C552AF6D82}"/>
    <cellStyle name="Normal 10 2 4 3 6" xfId="14686" xr:uid="{E6FAB3B4-9643-45D8-B53D-BBB1137D3484}"/>
    <cellStyle name="Normal 10 2 4 4" xfId="4732" xr:uid="{244FC965-9A19-4DAD-97B5-BFCDB01C7852}"/>
    <cellStyle name="Normal 10 2 4 4 2" xfId="10119" xr:uid="{E1C56AA6-E4F5-45F7-9576-6B43ED8E1543}"/>
    <cellStyle name="Normal 10 2 4 4 2 2" xfId="20699" xr:uid="{D9F81EF2-A3A7-422E-B629-610FC268F344}"/>
    <cellStyle name="Normal 10 2 4 4 3" xfId="13626" xr:uid="{7FA66119-4FA8-4FBB-BE39-A38B3121A77A}"/>
    <cellStyle name="Normal 10 2 4 4 3 2" xfId="23528" xr:uid="{0AB88731-CCF5-429C-8C19-50474CB69123}"/>
    <cellStyle name="Normal 10 2 4 4 4" xfId="24305" xr:uid="{7E26EFCA-0AF2-486C-AED4-9EC3AAFD58E9}"/>
    <cellStyle name="Normal 10 2 4 4 5" xfId="17906" xr:uid="{60F3B354-1A03-4C37-9669-F6593491FE4F}"/>
    <cellStyle name="Normal 10 2 4 5" xfId="5982" xr:uid="{B7AEF549-9B4B-403E-A54E-BB8A3E2A9166}"/>
    <cellStyle name="Normal 10 2 4 5 2" xfId="15796" xr:uid="{4750B12B-A0F2-44E2-8CE6-A294D9AB395F}"/>
    <cellStyle name="Normal 10 2 4 6" xfId="8755" xr:uid="{A912D249-20B9-4615-BC03-4922B7ECA6BF}"/>
    <cellStyle name="Normal 10 2 4 6 2" xfId="18555" xr:uid="{EF858896-229B-4160-AD48-81D51D112D59}"/>
    <cellStyle name="Normal 10 2 4 7" xfId="11960" xr:uid="{A60DDA56-B4FD-42E3-A984-E6E1279B2492}"/>
    <cellStyle name="Normal 10 2 4 7 2" xfId="21349" xr:uid="{0BDADF48-DA66-4B01-9A62-C739F1D7B287}"/>
    <cellStyle name="Normal 10 2 4 8" xfId="26311" xr:uid="{9210D22A-0FE9-451C-B6C1-22EDDBDC9344}"/>
    <cellStyle name="Normal 10 2 4 9" xfId="14263" xr:uid="{F3FB074B-518B-4C5A-A56C-2B91398EF7ED}"/>
    <cellStyle name="Normal 10 2 5" xfId="2147" xr:uid="{00000000-0005-0000-0000-00008B080000}"/>
    <cellStyle name="Normal 10 2 5 2" xfId="5028" xr:uid="{4C73A3CE-21A1-406E-9E29-67747065E4E1}"/>
    <cellStyle name="Normal 10 2 5 2 2" xfId="7611" xr:uid="{2A0CB348-FF59-4A4B-BC2A-D538EE2BF6FD}"/>
    <cellStyle name="Normal 10 2 5 2 2 2" xfId="29811" xr:uid="{D589A736-93CD-47F9-844F-F1E472200E35}"/>
    <cellStyle name="Normal 10 2 5 2 2 3" xfId="20995" xr:uid="{D8BFBED2-88DE-462E-B25F-CAD53F62E5CB}"/>
    <cellStyle name="Normal 10 2 5 2 3" xfId="10122" xr:uid="{F986B250-F4B9-4883-B3F7-966C369375BF}"/>
    <cellStyle name="Normal 10 2 5 2 3 2" xfId="23824" xr:uid="{F7E5E8F5-937B-45A2-A5A3-C22C92FC385E}"/>
    <cellStyle name="Normal 10 2 5 2 4" xfId="26688" xr:uid="{E1046F5A-9B7A-4C4D-87BA-10B3366B5B0E}"/>
    <cellStyle name="Normal 10 2 5 2 5" xfId="18202" xr:uid="{FEBDA1CE-675A-4B1A-A766-E6B630EFE92D}"/>
    <cellStyle name="Normal 10 2 5 3" xfId="6526" xr:uid="{535A4687-2159-4AB1-9D09-88007949B257}"/>
    <cellStyle name="Normal 10 2 5 3 2" xfId="28886" xr:uid="{76450076-5F4A-41C8-AC91-602109FD99AD}"/>
    <cellStyle name="Normal 10 2 5 3 3" xfId="17209" xr:uid="{5652FC7F-5135-448B-892A-7CD63132BFDB}"/>
    <cellStyle name="Normal 10 2 5 4" xfId="9322" xr:uid="{09BBF0E3-D9DD-42BD-8855-64417F55B590}"/>
    <cellStyle name="Normal 10 2 5 4 2" xfId="19992" xr:uid="{2D6C92FB-4344-4ADD-B93D-C628F4D44BE6}"/>
    <cellStyle name="Normal 10 2 5 5" xfId="13007" xr:uid="{DFCB4EA5-1740-44CA-BE9A-58763948D25A}"/>
    <cellStyle name="Normal 10 2 5 5 2" xfId="22821" xr:uid="{896938BF-E370-434F-96C1-E76E4C747088}"/>
    <cellStyle name="Normal 10 2 5 6" xfId="25714" xr:uid="{DAF62F5E-0430-469D-AFAD-E121111C3A6F}"/>
    <cellStyle name="Normal 10 2 5 7" xfId="15189" xr:uid="{02B25E70-534A-47DE-A00E-E610291241CB}"/>
    <cellStyle name="Normal 10 2 6" xfId="2148" xr:uid="{00000000-0005-0000-0000-00008C080000}"/>
    <cellStyle name="Normal 10 2 6 2" xfId="5862" xr:uid="{65E78690-D2AB-456A-803C-C3049016DC97}"/>
    <cellStyle name="Normal 10 2 6 2 2" xfId="7612" xr:uid="{C705EDD0-D48C-42DA-8ECB-0E2123BA4C14}"/>
    <cellStyle name="Normal 10 2 6 2 3" xfId="10123" xr:uid="{E38CBADC-35F3-4F28-BF3E-965F8A36C560}"/>
    <cellStyle name="Normal 10 2 6 3" xfId="6961" xr:uid="{7D78B9FB-3B3A-4170-A303-2E3EF596F0CE}"/>
    <cellStyle name="Normal 10 2 6 3 2" xfId="19788" xr:uid="{239110E8-4F97-4D26-8091-1C47853589C0}"/>
    <cellStyle name="Normal 10 2 6 4" xfId="9757" xr:uid="{AA566212-3086-4D29-B909-294AD8F0DB07}"/>
    <cellStyle name="Normal 10 2 6 4 2" xfId="22617" xr:uid="{183A5C7F-F25A-42C7-AEF5-77D283242218}"/>
    <cellStyle name="Normal 10 2 6 5" xfId="25986" xr:uid="{2BACDEAF-0DF7-488B-8591-34B1BF5A0CA1}"/>
    <cellStyle name="Normal 10 2 6 6" xfId="14931" xr:uid="{1E98A180-2BEF-4E45-99DB-9EF15751A898}"/>
    <cellStyle name="Normal 10 2 7" xfId="2149" xr:uid="{00000000-0005-0000-0000-00008D080000}"/>
    <cellStyle name="Normal 10 2 7 2" xfId="7613" xr:uid="{61B3BBAC-278A-4697-B166-78ED9FC684B2}"/>
    <cellStyle name="Normal 10 2 7 2 2" xfId="27967" xr:uid="{0B7119F5-9503-438A-9458-0B27F09C1F18}"/>
    <cellStyle name="Normal 10 2 7 2 3" xfId="16671" xr:uid="{DEF8F4CC-DF8A-40AE-9F43-2F038A0CCC55}"/>
    <cellStyle name="Normal 10 2 7 3" xfId="10124" xr:uid="{A30E9DF4-2F27-4554-BEF1-83A4C59775DF}"/>
    <cellStyle name="Normal 10 2 7 3 2" xfId="19408" xr:uid="{2DB1E0DD-F433-491C-8C29-0D019A00CEF6}"/>
    <cellStyle name="Normal 10 2 7 4" xfId="12520" xr:uid="{F9C7D6EC-AB0A-4A62-AEC1-472E7BAB4696}"/>
    <cellStyle name="Normal 10 2 7 4 2" xfId="22237" xr:uid="{4608525F-6509-4A73-B40C-EADB80AE731A}"/>
    <cellStyle name="Normal 10 2 7 5" xfId="24308" xr:uid="{C469CE32-1844-489F-A801-1C93D4243011}"/>
    <cellStyle name="Normal 10 2 7 6" xfId="14455" xr:uid="{AC2D2EF3-C7FA-4C12-80AF-FA88BDF1DC5B}"/>
    <cellStyle name="Normal 10 2 8" xfId="2150" xr:uid="{00000000-0005-0000-0000-00008E080000}"/>
    <cellStyle name="Normal 10 2 8 2" xfId="7614" xr:uid="{1A4A7761-BDF5-4700-A2C0-E580956FA563}"/>
    <cellStyle name="Normal 10 2 8 2 2" xfId="19128" xr:uid="{BAE8D6F7-52E3-45FF-8893-49877E41D5D7}"/>
    <cellStyle name="Normal 10 2 8 3" xfId="10125" xr:uid="{CAD6B034-185F-477D-ACD9-4E4A27EF51A4}"/>
    <cellStyle name="Normal 10 2 8 3 2" xfId="21933" xr:uid="{3380D769-15FC-4425-9F8F-069112C8B526}"/>
    <cellStyle name="Normal 10 2 8 4" xfId="25197" xr:uid="{76743EF6-FAF8-42A4-A449-7B5EEA1AA952}"/>
    <cellStyle name="Normal 10 2 8 5" xfId="16377" xr:uid="{F6126048-215C-4B48-98FB-483DD41C0BAE}"/>
    <cellStyle name="Normal 10 2 9" xfId="4495" xr:uid="{73F067EE-379F-4BCF-B885-9BC26C6416F8}"/>
    <cellStyle name="Normal 10 2 9 2" xfId="9833" xr:uid="{D91E6513-D992-4F17-BD92-11DE6084B59A}"/>
    <cellStyle name="Normal 10 2 9 2 2" xfId="20518" xr:uid="{97E8240A-0007-4848-8A7D-26CEF97258A2}"/>
    <cellStyle name="Normal 10 2 9 3" xfId="13492" xr:uid="{40B96C41-1DED-47EC-B06C-F32977248DF2}"/>
    <cellStyle name="Normal 10 2 9 3 2" xfId="23347" xr:uid="{147D7A54-2956-4E1C-A881-9CDC49DFB887}"/>
    <cellStyle name="Normal 10 2 9 4" xfId="17725" xr:uid="{02380307-DADA-41CD-8B2F-D7805CFD7750}"/>
    <cellStyle name="Normal 10 3" xfId="435" xr:uid="{00000000-0005-0000-0000-0000B3010000}"/>
    <cellStyle name="Normal 10 3 10" xfId="6080" xr:uid="{EE25046F-06D8-4958-9968-A4973FE1DE02}"/>
    <cellStyle name="Normal 10 3 10 2" xfId="15797" xr:uid="{E23A9FAB-EC45-4590-9E7D-57924F873478}"/>
    <cellStyle name="Normal 10 3 11" xfId="8857" xr:uid="{CE00D523-3DCD-43B5-8E96-AACC5295EC56}"/>
    <cellStyle name="Normal 10 3 11 2" xfId="18556" xr:uid="{AD3BB061-7A14-46F6-BF32-E53866B00507}"/>
    <cellStyle name="Normal 10 3 12" xfId="11961" xr:uid="{8146825B-E25B-44F6-A5CD-9F90A649EF40}"/>
    <cellStyle name="Normal 10 3 12 2" xfId="21350" xr:uid="{B4F6709E-F0D6-44F6-AD22-2E7458872AFF}"/>
    <cellStyle name="Normal 10 3 13" xfId="25145" xr:uid="{356635D3-972C-441B-972E-2CB0EFD3D4C8}"/>
    <cellStyle name="Normal 10 3 14" xfId="14034" xr:uid="{6C99CEB9-810D-4C3D-8515-4411F00B8B2B}"/>
    <cellStyle name="Normal 10 3 2" xfId="436" xr:uid="{00000000-0005-0000-0000-0000B4010000}"/>
    <cellStyle name="Normal 10 3 2 10" xfId="11962" xr:uid="{863635F5-5C15-441E-B79D-84A83C58A2FD}"/>
    <cellStyle name="Normal 10 3 2 10 2" xfId="21351" xr:uid="{9DFD8E62-3540-4109-AF2E-E0BC7D5C17A7}"/>
    <cellStyle name="Normal 10 3 2 11" xfId="24367" xr:uid="{FB6DBBC7-9EAE-484B-A8A4-DF6DE2E05377}"/>
    <cellStyle name="Normal 10 3 2 12" xfId="14106" xr:uid="{63EF3005-F9FF-4BDF-9265-0908ED2FE9CD}"/>
    <cellStyle name="Normal 10 3 2 2" xfId="2151" xr:uid="{00000000-0005-0000-0000-00008F080000}"/>
    <cellStyle name="Normal 10 3 2 2 2" xfId="2152" xr:uid="{00000000-0005-0000-0000-000090080000}"/>
    <cellStyle name="Normal 10 3 2 2 2 2" xfId="7615" xr:uid="{33893B00-5BA1-4635-B8FF-F04D677F6BB9}"/>
    <cellStyle name="Normal 10 3 2 2 2 2 2" xfId="27155" xr:uid="{6B42C3BC-312A-46FC-9FBF-D3850B411966}"/>
    <cellStyle name="Normal 10 3 2 2 2 2 3" xfId="26904" xr:uid="{FD268296-549D-4519-9A3D-DFAA42BEDD26}"/>
    <cellStyle name="Normal 10 3 2 2 2 2 4" xfId="17211" xr:uid="{B761469E-55DB-4C0D-A4B8-7DD358F1C918}"/>
    <cellStyle name="Normal 10 3 2 2 2 3" xfId="10127" xr:uid="{1CAF927F-E9A5-431D-AED7-A690E3F25C63}"/>
    <cellStyle name="Normal 10 3 2 2 2 3 2" xfId="29470" xr:uid="{C1D78600-5FED-4AB0-BAE8-50F3132BAA2E}"/>
    <cellStyle name="Normal 10 3 2 2 2 3 3" xfId="19994" xr:uid="{DABEEB2B-F4F6-452C-90BE-1C2E8294F888}"/>
    <cellStyle name="Normal 10 3 2 2 2 4" xfId="13009" xr:uid="{891126C2-EBB0-4D26-B86D-57704E1B0557}"/>
    <cellStyle name="Normal 10 3 2 2 2 4 2" xfId="22823" xr:uid="{4D4F3FFD-5D50-4372-9515-89808110B67A}"/>
    <cellStyle name="Normal 10 3 2 2 2 5" xfId="24244" xr:uid="{CE17E9F3-2746-4A1E-A73B-16D311E8355C}"/>
    <cellStyle name="Normal 10 3 2 2 2 6" xfId="15191" xr:uid="{4BB2FD1D-319B-4EC2-998D-2EA8228F8568}"/>
    <cellStyle name="Normal 10 3 2 2 3" xfId="4871" xr:uid="{94B2FE24-88E9-4032-905F-FFDD71D939FC}"/>
    <cellStyle name="Normal 10 3 2 2 3 2" xfId="10126" xr:uid="{DC12478B-55A0-4606-B372-DF8FD4006F3B}"/>
    <cellStyle name="Normal 10 3 2 2 3 2 2" xfId="29704" xr:uid="{E391A70A-C0BC-42CE-BEE6-71C7D3D7D32D}"/>
    <cellStyle name="Normal 10 3 2 2 3 2 3" xfId="20838" xr:uid="{6766F80F-5D65-4427-A9A5-F1FD0DCA434C}"/>
    <cellStyle name="Normal 10 3 2 2 3 3" xfId="13730" xr:uid="{4753B6A7-7729-4EE9-8D9E-59A08D0D338C}"/>
    <cellStyle name="Normal 10 3 2 2 3 3 2" xfId="23667" xr:uid="{2C22CD99-5D27-494B-B7A7-772D66215E46}"/>
    <cellStyle name="Normal 10 3 2 2 3 4" xfId="25928" xr:uid="{9C029A7F-9173-4FE3-B165-14CE417D18BE}"/>
    <cellStyle name="Normal 10 3 2 2 3 5" xfId="18045" xr:uid="{878EE095-EEEF-4435-9B24-F92257E64A99}"/>
    <cellStyle name="Normal 10 3 2 2 4" xfId="5987" xr:uid="{ABD4B4E8-2466-4E89-9F5F-95E5743A99E0}"/>
    <cellStyle name="Normal 10 3 2 2 4 2" xfId="27218" xr:uid="{0A2FDB90-FD7D-42D8-9D05-3D118A52D2FB}"/>
    <cellStyle name="Normal 10 3 2 2 4 3" xfId="15799" xr:uid="{39D7E273-604A-4D0D-9333-7CC16DAA21E1}"/>
    <cellStyle name="Normal 10 3 2 2 5" xfId="8760" xr:uid="{852F7F33-7584-4370-B509-223071926564}"/>
    <cellStyle name="Normal 10 3 2 2 5 2" xfId="18558" xr:uid="{59F04B32-2A82-47AE-9DD3-9B207953910F}"/>
    <cellStyle name="Normal 10 3 2 2 6" xfId="11963" xr:uid="{3733C361-16A2-4958-A756-AEF29083A599}"/>
    <cellStyle name="Normal 10 3 2 2 6 2" xfId="21352" xr:uid="{53D8F08B-FE6A-4296-A97F-A2DD79C56179}"/>
    <cellStyle name="Normal 10 3 2 2 7" xfId="26292" xr:uid="{878C14D8-669B-4F78-A7C7-53F691A527CE}"/>
    <cellStyle name="Normal 10 3 2 2 8" xfId="14691" xr:uid="{8C4BE8DF-4251-4FF7-BD4B-0BA385AF3955}"/>
    <cellStyle name="Normal 10 3 2 3" xfId="2153" xr:uid="{00000000-0005-0000-0000-000091080000}"/>
    <cellStyle name="Normal 10 3 2 3 2" xfId="5029" xr:uid="{A6763CEA-87EB-4300-B896-B42C2410B307}"/>
    <cellStyle name="Normal 10 3 2 3 2 2" xfId="7616" xr:uid="{E8D86FBB-3D9A-4D8C-AD77-E6EA078034A1}"/>
    <cellStyle name="Normal 10 3 2 3 2 2 2" xfId="29812" xr:uid="{E10E2256-D176-46BE-9C4C-4AAA812E4E29}"/>
    <cellStyle name="Normal 10 3 2 3 2 2 3" xfId="20996" xr:uid="{667D8A91-1D2D-4867-B3F2-FC22CDE4F769}"/>
    <cellStyle name="Normal 10 3 2 3 2 3" xfId="10128" xr:uid="{B27735F1-05FD-48AB-B787-347016C1752C}"/>
    <cellStyle name="Normal 10 3 2 3 2 3 2" xfId="23825" xr:uid="{90DDD67F-95B2-473E-9C37-705B1C0F0662}"/>
    <cellStyle name="Normal 10 3 2 3 2 4" xfId="26046" xr:uid="{105C529C-CD7B-4907-B2C7-6D8280FDAEB9}"/>
    <cellStyle name="Normal 10 3 2 3 2 5" xfId="18203" xr:uid="{B5BC7878-A745-4697-9432-F8AD96BBD445}"/>
    <cellStyle name="Normal 10 3 2 3 3" xfId="6529" xr:uid="{BF3C48A4-C5DA-4D2D-8975-905566EB4398}"/>
    <cellStyle name="Normal 10 3 2 3 3 2" xfId="28822" xr:uid="{E0A9B6EA-6AF0-4DEC-9DF2-56CC5E2BD255}"/>
    <cellStyle name="Normal 10 3 2 3 3 3" xfId="17212" xr:uid="{6FDB5D70-6D61-4B27-813A-5F8B75CE064B}"/>
    <cellStyle name="Normal 10 3 2 3 4" xfId="9325" xr:uid="{FE6DA889-D64D-4D3E-857A-53C310156803}"/>
    <cellStyle name="Normal 10 3 2 3 4 2" xfId="19995" xr:uid="{09FA64D9-6D17-4BBE-BE45-95B9748C64FE}"/>
    <cellStyle name="Normal 10 3 2 3 5" xfId="13010" xr:uid="{BB3CCB03-3BE9-4EE8-A2E2-94484FEAAC5E}"/>
    <cellStyle name="Normal 10 3 2 3 5 2" xfId="22824" xr:uid="{A0FCE416-811E-489F-940E-4C6A1B55DAC1}"/>
    <cellStyle name="Normal 10 3 2 3 6" xfId="26183" xr:uid="{7A1E608D-58D8-435D-BA1E-094C001BC341}"/>
    <cellStyle name="Normal 10 3 2 3 7" xfId="15192" xr:uid="{9D16F917-9F26-4884-BE58-21B922CF126A}"/>
    <cellStyle name="Normal 10 3 2 4" xfId="2154" xr:uid="{00000000-0005-0000-0000-000092080000}"/>
    <cellStyle name="Normal 10 3 2 4 2" xfId="7617" xr:uid="{74837CB2-AC15-418F-A364-76F324E7543D}"/>
    <cellStyle name="Normal 10 3 2 4 2 2" xfId="27525" xr:uid="{376067BB-DC5D-4B03-BD1E-D070286D3DEB}"/>
    <cellStyle name="Normal 10 3 2 4 2 3" xfId="17210" xr:uid="{8E18083C-5A4B-4751-B552-7585059FA938}"/>
    <cellStyle name="Normal 10 3 2 4 3" xfId="10129" xr:uid="{D36E7CBA-9F2E-4751-B970-2D87C6B0CD7F}"/>
    <cellStyle name="Normal 10 3 2 4 3 2" xfId="19993" xr:uid="{DBED02F5-DA01-4D7F-8B28-AF2558BEC41F}"/>
    <cellStyle name="Normal 10 3 2 4 4" xfId="13008" xr:uid="{32FEBCA4-D0C9-4B52-AB47-029812531E66}"/>
    <cellStyle name="Normal 10 3 2 4 4 2" xfId="22822" xr:uid="{0E00662B-9FD7-4DB2-BC44-F89CB5C12814}"/>
    <cellStyle name="Normal 10 3 2 4 5" xfId="24613" xr:uid="{69957D1F-F0D1-4C3C-A63D-2A8A07260379}"/>
    <cellStyle name="Normal 10 3 2 4 6" xfId="15190" xr:uid="{4F9456F1-CDB2-41AC-8394-1DE672C1DD3B}"/>
    <cellStyle name="Normal 10 3 2 5" xfId="2155" xr:uid="{00000000-0005-0000-0000-000093080000}"/>
    <cellStyle name="Normal 10 3 2 5 2" xfId="7618" xr:uid="{35585F0B-837F-4733-85D0-51897C86802D}"/>
    <cellStyle name="Normal 10 3 2 5 2 2" xfId="29145" xr:uid="{93E4641B-35F0-43E7-AAA8-89319B6EB4BB}"/>
    <cellStyle name="Normal 10 3 2 5 2 3" xfId="16708" xr:uid="{0CFAAFD5-6777-4A53-A8B9-7002BFA2BD09}"/>
    <cellStyle name="Normal 10 3 2 5 3" xfId="10130" xr:uid="{E8DC8877-594E-4479-8329-7CE99624D6F0}"/>
    <cellStyle name="Normal 10 3 2 5 3 2" xfId="19445" xr:uid="{E2E1EA39-CEB7-4A40-BE3F-F6851C69EAA9}"/>
    <cellStyle name="Normal 10 3 2 5 4" xfId="12557" xr:uid="{AED23F38-69DF-4BEB-85F1-D6DB33198609}"/>
    <cellStyle name="Normal 10 3 2 5 4 2" xfId="22274" xr:uid="{EC52700F-951D-42D2-9807-7099BBECFE9C}"/>
    <cellStyle name="Normal 10 3 2 5 5" xfId="25327" xr:uid="{8780E436-F226-4C5E-A1FD-AAB55277EC34}"/>
    <cellStyle name="Normal 10 3 2 5 6" xfId="14492" xr:uid="{28D47E89-3CB0-4985-95AD-F518C4F95B2B}"/>
    <cellStyle name="Normal 10 3 2 6" xfId="2156" xr:uid="{00000000-0005-0000-0000-000094080000}"/>
    <cellStyle name="Normal 10 3 2 6 2" xfId="10131" xr:uid="{341080D3-DEAB-483C-9AEF-2B496A167450}"/>
    <cellStyle name="Normal 10 3 2 6 2 2" xfId="19237" xr:uid="{A5C8A956-AFD9-4D0F-9FF8-C8FEE20CFF65}"/>
    <cellStyle name="Normal 10 3 2 6 3" xfId="12400" xr:uid="{422B9AD0-96BD-4756-90F3-1DFE5E0BE283}"/>
    <cellStyle name="Normal 10 3 2 6 3 2" xfId="22042" xr:uid="{CB29188A-F044-4768-BD70-7B8127A82161}"/>
    <cellStyle name="Normal 10 3 2 6 4" xfId="25446" xr:uid="{AA2CB23F-A2B7-4A84-A0AF-1599A332D96F}"/>
    <cellStyle name="Normal 10 3 2 6 5" xfId="16486" xr:uid="{BB7AD7CC-A859-4B71-97B2-BE326946D586}"/>
    <cellStyle name="Normal 10 3 2 7" xfId="4427" xr:uid="{FE77184F-329A-4D12-B838-2101945B0648}"/>
    <cellStyle name="Normal 10 3 2 7 2" xfId="9836" xr:uid="{551ABAEB-20DC-4592-B9EE-AECD69ADF1BA}"/>
    <cellStyle name="Normal 10 3 2 7 2 2" xfId="20450" xr:uid="{15D6463B-9BFC-47B1-8F6C-962449A3AA63}"/>
    <cellStyle name="Normal 10 3 2 7 3" xfId="13428" xr:uid="{D8D8AE38-23FF-4502-9C73-77BFCE9AB00C}"/>
    <cellStyle name="Normal 10 3 2 7 3 2" xfId="23279" xr:uid="{8F922A59-DE9F-47F1-8821-F14483E1893C}"/>
    <cellStyle name="Normal 10 3 2 7 4" xfId="17657" xr:uid="{F3E15421-EEB4-43E7-AA14-28F3F8639AF7}"/>
    <cellStyle name="Normal 10 3 2 8" xfId="6081" xr:uid="{F5B761C2-29DB-4172-B40C-C49D7E1136EA}"/>
    <cellStyle name="Normal 10 3 2 8 2" xfId="15798" xr:uid="{F40B6E1E-A355-466E-97BD-93CC733089EA}"/>
    <cellStyle name="Normal 10 3 2 9" xfId="8858" xr:uid="{36E9A69B-83DE-4741-9B1B-101C401D4641}"/>
    <cellStyle name="Normal 10 3 2 9 2" xfId="18557" xr:uid="{E58956D9-60F4-4F21-9C35-627D7C07973D}"/>
    <cellStyle name="Normal 10 3 3" xfId="2157" xr:uid="{00000000-0005-0000-0000-000095080000}"/>
    <cellStyle name="Normal 10 3 3 10" xfId="25819" xr:uid="{59895D46-7F45-4A13-9C8F-585283CB7221}"/>
    <cellStyle name="Normal 10 3 3 11" xfId="14264" xr:uid="{1E1C4FD1-5464-4A68-87E5-FAF861DCDFC8}"/>
    <cellStyle name="Normal 10 3 3 2" xfId="2158" xr:uid="{00000000-0005-0000-0000-000096080000}"/>
    <cellStyle name="Normal 10 3 3 2 2" xfId="2159" xr:uid="{00000000-0005-0000-0000-000097080000}"/>
    <cellStyle name="Normal 10 3 3 2 2 2" xfId="7619" xr:uid="{45A5CD26-658B-4B0C-9B41-79E6326BB9F9}"/>
    <cellStyle name="Normal 10 3 3 2 2 2 2" xfId="28326" xr:uid="{CE1FCC9F-511A-46F5-8038-6407D4C85EA8}"/>
    <cellStyle name="Normal 10 3 3 2 2 2 3" xfId="17214" xr:uid="{1DC0B85B-9BE7-44D7-B734-C99BF37BC70C}"/>
    <cellStyle name="Normal 10 3 3 2 2 3" xfId="10134" xr:uid="{4A841B29-FED9-4203-8B4E-E296423FECE0}"/>
    <cellStyle name="Normal 10 3 3 2 2 3 2" xfId="19997" xr:uid="{26BDE958-EBCA-48B3-B6F2-D6F899AE194E}"/>
    <cellStyle name="Normal 10 3 3 2 2 4" xfId="13012" xr:uid="{5B9B8FE0-91CE-45D6-866B-AA66150B9D52}"/>
    <cellStyle name="Normal 10 3 3 2 2 4 2" xfId="22826" xr:uid="{2B0A295B-1217-4598-A127-17D77DA12FF5}"/>
    <cellStyle name="Normal 10 3 3 2 2 5" xfId="26211" xr:uid="{295A4873-5F58-4F68-A912-3EBED7EEF5C7}"/>
    <cellStyle name="Normal 10 3 3 2 2 6" xfId="15194" xr:uid="{45E8902F-2C70-4460-9046-1F69ABF9CE64}"/>
    <cellStyle name="Normal 10 3 3 2 3" xfId="4872" xr:uid="{BB9D5E85-5E4B-48B7-A4F6-F6F49FF967E2}"/>
    <cellStyle name="Normal 10 3 3 2 3 2" xfId="10133" xr:uid="{6A1D763C-5502-488E-B497-80E32CC7FEB3}"/>
    <cellStyle name="Normal 10 3 3 2 3 2 2" xfId="29705" xr:uid="{E21F9959-BB7E-4133-B4D5-CF0E90DDFBD3}"/>
    <cellStyle name="Normal 10 3 3 2 3 2 3" xfId="20839" xr:uid="{DB9F97F8-97C3-4D9F-849A-88EED0E69003}"/>
    <cellStyle name="Normal 10 3 3 2 3 3" xfId="13731" xr:uid="{02FABE94-3776-48F6-A825-35E3C5A3AACF}"/>
    <cellStyle name="Normal 10 3 3 2 3 3 2" xfId="23668" xr:uid="{9F186DC4-ECDF-4778-B719-7505911E72DE}"/>
    <cellStyle name="Normal 10 3 3 2 3 4" xfId="25435" xr:uid="{9DA358FF-CD50-4CF7-9473-5E046295BB56}"/>
    <cellStyle name="Normal 10 3 3 2 3 5" xfId="18046" xr:uid="{903264DC-BF3A-4323-B6FF-4B5922E73B9A}"/>
    <cellStyle name="Normal 10 3 3 2 4" xfId="5988" xr:uid="{F6C771F3-1625-4AE3-860A-F9B2E2997C12}"/>
    <cellStyle name="Normal 10 3 3 2 4 2" xfId="28962" xr:uid="{8F6195FF-B32B-4557-982A-3788E03D982F}"/>
    <cellStyle name="Normal 10 3 3 2 4 3" xfId="16874" xr:uid="{B3B54210-88AC-495C-90B1-ED9C977A1917}"/>
    <cellStyle name="Normal 10 3 3 2 5" xfId="8761" xr:uid="{DA72B414-6E93-48A8-931A-C496B027B6D9}"/>
    <cellStyle name="Normal 10 3 3 2 5 2" xfId="19613" xr:uid="{61FA1F7C-F996-46D9-AAAD-8E407B172D4A}"/>
    <cellStyle name="Normal 10 3 3 2 6" xfId="12723" xr:uid="{6386783A-5280-43B9-A892-599D05105819}"/>
    <cellStyle name="Normal 10 3 3 2 6 2" xfId="22442" xr:uid="{1AD55659-216E-4ECA-B90E-782CF01C406E}"/>
    <cellStyle name="Normal 10 3 3 2 7" xfId="25877" xr:uid="{7E15C012-0B14-4D28-A9BF-F26AD864FF1D}"/>
    <cellStyle name="Normal 10 3 3 2 8" xfId="14692" xr:uid="{DABA2759-6383-4D35-9537-E3DCF23A77E4}"/>
    <cellStyle name="Normal 10 3 3 3" xfId="2160" xr:uid="{00000000-0005-0000-0000-000098080000}"/>
    <cellStyle name="Normal 10 3 3 3 2" xfId="5030" xr:uid="{3A53C56F-1030-4E49-8CA8-FFA0130C934A}"/>
    <cellStyle name="Normal 10 3 3 3 2 2" xfId="11830" xr:uid="{3D01BAAC-B4F3-455D-8FCB-82F1E060B8A0}"/>
    <cellStyle name="Normal 10 3 3 3 2 2 2" xfId="29813" xr:uid="{4668E22D-868B-4618-8207-E0E1443FAA23}"/>
    <cellStyle name="Normal 10 3 3 3 2 2 3" xfId="20997" xr:uid="{5D23EA33-50F5-4112-832B-178BA53282A0}"/>
    <cellStyle name="Normal 10 3 3 3 2 3" xfId="13886" xr:uid="{176B4357-37CB-4C7E-8D13-417DE4D950A1}"/>
    <cellStyle name="Normal 10 3 3 3 2 3 2" xfId="23826" xr:uid="{D74A440A-F8BB-4180-9B7A-CC86425933F5}"/>
    <cellStyle name="Normal 10 3 3 3 2 4" xfId="26736" xr:uid="{C0467E79-B931-4904-81F5-16048D33E960}"/>
    <cellStyle name="Normal 10 3 3 3 2 5" xfId="18204" xr:uid="{08D0FC59-912F-45D0-B4E3-CB6238B188B9}"/>
    <cellStyle name="Normal 10 3 3 3 3" xfId="10135" xr:uid="{06509E09-9FB7-4AF0-A9CA-66D2DC303BE3}"/>
    <cellStyle name="Normal 10 3 3 3 3 2" xfId="27738" xr:uid="{9E13712D-E4F9-4F08-B86E-D9E6CDE288B8}"/>
    <cellStyle name="Normal 10 3 3 3 3 3" xfId="17215" xr:uid="{22E77D10-1E05-488F-933C-D1A178EC8E1C}"/>
    <cellStyle name="Normal 10 3 3 3 4" xfId="11637" xr:uid="{E17098FA-5CEB-4EED-B175-9D2FB1AFDAF8}"/>
    <cellStyle name="Normal 10 3 3 3 4 2" xfId="19998" xr:uid="{EEC05918-0565-4F87-8B6A-C753890A6C22}"/>
    <cellStyle name="Normal 10 3 3 3 5" xfId="13013" xr:uid="{36AA1E83-7712-419F-8FB1-A46B9A02D96D}"/>
    <cellStyle name="Normal 10 3 3 3 5 2" xfId="22827" xr:uid="{67E263D3-6324-4D09-9EE3-639F95029D74}"/>
    <cellStyle name="Normal 10 3 3 3 6" xfId="24382" xr:uid="{3577D2FF-1FCB-4533-A2DB-15F3303EA806}"/>
    <cellStyle name="Normal 10 3 3 3 7" xfId="15195" xr:uid="{84F993AA-D796-44A7-8D42-58CF9FDC4148}"/>
    <cellStyle name="Normal 10 3 3 4" xfId="2161" xr:uid="{00000000-0005-0000-0000-000099080000}"/>
    <cellStyle name="Normal 10 3 3 4 2" xfId="10136" xr:uid="{8B7A1EA7-6AA9-451E-A6F0-173C848639F4}"/>
    <cellStyle name="Normal 10 3 3 4 2 2" xfId="28587" xr:uid="{4A9E6BB6-FCF2-4293-A230-86724F9DB151}"/>
    <cellStyle name="Normal 10 3 3 4 2 3" xfId="17213" xr:uid="{F91B640E-00EF-46F2-A53E-EC71D4D2D063}"/>
    <cellStyle name="Normal 10 3 3 4 3" xfId="11636" xr:uid="{ABE4BADA-C260-4B56-904C-1EB25635C3DF}"/>
    <cellStyle name="Normal 10 3 3 4 3 2" xfId="19996" xr:uid="{872199D4-4857-4105-8ED5-B40810C6C3D7}"/>
    <cellStyle name="Normal 10 3 3 4 4" xfId="13011" xr:uid="{1AB9C3E2-2810-4BF8-8B87-8D41E9E13B6F}"/>
    <cellStyle name="Normal 10 3 3 4 4 2" xfId="22825" xr:uid="{E0F77A0A-96B2-486D-93F6-7DD8BEB1AB03}"/>
    <cellStyle name="Normal 10 3 3 4 5" xfId="24789" xr:uid="{99159713-6B32-48AC-A4A2-8C73C1C8A371}"/>
    <cellStyle name="Normal 10 3 3 4 6" xfId="15193" xr:uid="{8E3122C1-88A5-4DAC-B32C-BC4F523D811A}"/>
    <cellStyle name="Normal 10 3 3 5" xfId="2162" xr:uid="{00000000-0005-0000-0000-00009A080000}"/>
    <cellStyle name="Normal 10 3 3 5 2" xfId="10137" xr:uid="{F9D09CA1-11C4-4F4A-9E7D-8A40E394AA21}"/>
    <cellStyle name="Normal 10 3 3 5 2 2" xfId="28747" xr:uid="{8906B10B-978E-4842-9723-08CDF920F379}"/>
    <cellStyle name="Normal 10 3 3 5 2 3" xfId="16810" xr:uid="{E9420B11-1333-472C-8F05-FD43FF8C9C8D}"/>
    <cellStyle name="Normal 10 3 3 5 3" xfId="11563" xr:uid="{A7B0F981-DA98-46E5-B535-087DCE294E1B}"/>
    <cellStyle name="Normal 10 3 3 5 3 2" xfId="19547" xr:uid="{163ED9A8-BC12-4588-B4EF-C449EC135346}"/>
    <cellStyle name="Normal 10 3 3 5 4" xfId="12659" xr:uid="{55780FA8-A3A4-48B3-9340-4B906E645D97}"/>
    <cellStyle name="Normal 10 3 3 5 4 2" xfId="22376" xr:uid="{3417C72C-E2FB-4DFC-AE61-D76F15E09CBC}"/>
    <cellStyle name="Normal 10 3 3 5 5" xfId="25484" xr:uid="{AB71F86D-E331-4A5C-933F-394D511E7662}"/>
    <cellStyle name="Normal 10 3 3 5 6" xfId="14595" xr:uid="{B8E192EF-ACED-4357-A0D9-42142409B023}"/>
    <cellStyle name="Normal 10 3 3 6" xfId="4733" xr:uid="{45408CE8-419A-40B1-8A0E-97B8B58B5660}"/>
    <cellStyle name="Normal 10 3 3 6 2" xfId="10132" xr:uid="{1FA87843-109B-40AB-B867-7B53B993C09B}"/>
    <cellStyle name="Normal 10 3 3 6 2 2" xfId="20700" xr:uid="{99541E7A-FB6A-463E-B1C0-66B68CD385DB}"/>
    <cellStyle name="Normal 10 3 3 6 3" xfId="13627" xr:uid="{2A21BD9E-F55A-4EE6-9C74-65E44A37A724}"/>
    <cellStyle name="Normal 10 3 3 6 3 2" xfId="23529" xr:uid="{D3C638C6-CBF0-45A7-ADCC-2DB4DFF175DE}"/>
    <cellStyle name="Normal 10 3 3 6 4" xfId="26021" xr:uid="{EE315344-F5F8-4018-B6D6-B2EE17722EF6}"/>
    <cellStyle name="Normal 10 3 3 6 5" xfId="17907" xr:uid="{F09F0D57-94F0-4DD7-98D8-CD5CF3217A2D}"/>
    <cellStyle name="Normal 10 3 3 7" xfId="5950" xr:uid="{D0BA0897-C95C-4BA9-A6A1-5FA55A7D6DE9}"/>
    <cellStyle name="Normal 10 3 3 7 2" xfId="15800" xr:uid="{57E5CD76-7BD5-4CC2-A270-2ABBF68B8955}"/>
    <cellStyle name="Normal 10 3 3 8" xfId="8695" xr:uid="{6A77FFD3-4AE0-4E55-A2A7-C97D61D6216E}"/>
    <cellStyle name="Normal 10 3 3 8 2" xfId="18559" xr:uid="{74837682-D518-4438-A292-28D931B95794}"/>
    <cellStyle name="Normal 10 3 3 9" xfId="11964" xr:uid="{1C7EE5B2-6FEA-405F-946B-EC81542BE722}"/>
    <cellStyle name="Normal 10 3 3 9 2" xfId="21353" xr:uid="{2825E011-2E86-4651-8991-9A2CC900C476}"/>
    <cellStyle name="Normal 10 3 4" xfId="2163" xr:uid="{00000000-0005-0000-0000-00009B080000}"/>
    <cellStyle name="Normal 10 3 4 2" xfId="2164" xr:uid="{00000000-0005-0000-0000-00009C080000}"/>
    <cellStyle name="Normal 10 3 4 2 2" xfId="7620" xr:uid="{3CBAB526-4C78-4765-9F4C-6CF9DF906799}"/>
    <cellStyle name="Normal 10 3 4 2 2 2" xfId="27073" xr:uid="{CF931B3F-015C-4F4B-AA64-15B17B0BBDAA}"/>
    <cellStyle name="Normal 10 3 4 2 2 3" xfId="17216" xr:uid="{B6490589-EDFC-48A9-A237-0E35224DB150}"/>
    <cellStyle name="Normal 10 3 4 2 3" xfId="10139" xr:uid="{BB4E6784-853B-4B93-AA2F-00160D134E47}"/>
    <cellStyle name="Normal 10 3 4 2 3 2" xfId="19999" xr:uid="{1AB00DEE-6EEF-450B-99F2-39782264C9FE}"/>
    <cellStyle name="Normal 10 3 4 2 4" xfId="13014" xr:uid="{10F0C9B4-B354-47D6-B594-1F2267B32AEE}"/>
    <cellStyle name="Normal 10 3 4 2 4 2" xfId="22828" xr:uid="{31E59259-CF0A-4962-A883-4FCADDDF7EAB}"/>
    <cellStyle name="Normal 10 3 4 2 5" xfId="24362" xr:uid="{6D6F3C3E-05A8-4600-9234-6A2AAC3F34C4}"/>
    <cellStyle name="Normal 10 3 4 2 6" xfId="15196" xr:uid="{056420DF-9802-4F09-9298-91EFEDCE010F}"/>
    <cellStyle name="Normal 10 3 4 3" xfId="4870" xr:uid="{CBDAF694-D088-4A62-97AA-E6A9F8128594}"/>
    <cellStyle name="Normal 10 3 4 3 2" xfId="10138" xr:uid="{CE259139-C0E9-422F-B137-110C162C4599}"/>
    <cellStyle name="Normal 10 3 4 3 2 2" xfId="29703" xr:uid="{88233CBE-ACCE-4491-89EF-1F258A81A4FA}"/>
    <cellStyle name="Normal 10 3 4 3 2 3" xfId="20837" xr:uid="{D4A2AE20-6763-4D50-B58E-23A6E66B8FFE}"/>
    <cellStyle name="Normal 10 3 4 3 3" xfId="13729" xr:uid="{DC4B2AD5-6E4C-4282-8057-D09812DF1186}"/>
    <cellStyle name="Normal 10 3 4 3 3 2" xfId="23666" xr:uid="{42ECF0BB-C2CE-4132-BA69-439681999E6C}"/>
    <cellStyle name="Normal 10 3 4 3 4" xfId="25991" xr:uid="{93FAD312-8AE2-4BFA-B568-757C45F7EC09}"/>
    <cellStyle name="Normal 10 3 4 3 5" xfId="18044" xr:uid="{B8C0FABF-BEEB-414A-8D0D-B4ED4DC5BED3}"/>
    <cellStyle name="Normal 10 3 4 4" xfId="5986" xr:uid="{667BB4DD-2523-40FC-B4A6-1368E91A093B}"/>
    <cellStyle name="Normal 10 3 4 4 2" xfId="28466" xr:uid="{F2AF5565-D7BE-4432-B752-8783FAEC81A6}"/>
    <cellStyle name="Normal 10 3 4 4 3" xfId="15801" xr:uid="{95AC4E7E-B375-490A-B8F9-71A3790D9C23}"/>
    <cellStyle name="Normal 10 3 4 5" xfId="8759" xr:uid="{0236AB11-6409-4116-B113-562088BDEF14}"/>
    <cellStyle name="Normal 10 3 4 5 2" xfId="18560" xr:uid="{50E3D233-E6C9-4F7F-8465-8FFCFB28659D}"/>
    <cellStyle name="Normal 10 3 4 6" xfId="11965" xr:uid="{BB2684E4-6483-438F-A15F-0F0F99BF9A57}"/>
    <cellStyle name="Normal 10 3 4 6 2" xfId="21354" xr:uid="{B129BF71-0C6E-4A69-92B5-A96D2C16C2E4}"/>
    <cellStyle name="Normal 10 3 4 7" xfId="26365" xr:uid="{A0843459-05C5-4B12-9F35-5361C5616160}"/>
    <cellStyle name="Normal 10 3 4 8" xfId="14690" xr:uid="{C8C5748E-EB9C-40D8-BD4F-4F3BAD366AA6}"/>
    <cellStyle name="Normal 10 3 5" xfId="2165" xr:uid="{00000000-0005-0000-0000-00009D080000}"/>
    <cellStyle name="Normal 10 3 5 2" xfId="5031" xr:uid="{CD14AD16-3014-41C2-8D64-0179EDEEB0D0}"/>
    <cellStyle name="Normal 10 3 5 2 2" xfId="7621" xr:uid="{D7E288D1-4535-46C6-B7A6-E1A82374209C}"/>
    <cellStyle name="Normal 10 3 5 2 2 2" xfId="29814" xr:uid="{4802C98F-C9CC-4BD5-8CE2-FADA455D625C}"/>
    <cellStyle name="Normal 10 3 5 2 2 3" xfId="20998" xr:uid="{AC8F0A00-D9B0-4935-A612-F0A1D60028CE}"/>
    <cellStyle name="Normal 10 3 5 2 3" xfId="10140" xr:uid="{FBFA5C69-2C48-4818-9458-CA3A01D9CE94}"/>
    <cellStyle name="Normal 10 3 5 2 3 2" xfId="23827" xr:uid="{8AB24E9C-4135-4C88-92C2-A0BC45D00E3F}"/>
    <cellStyle name="Normal 10 3 5 2 4" xfId="24278" xr:uid="{34B19683-CF8A-4D1F-8DE4-FD9E119DCB93}"/>
    <cellStyle name="Normal 10 3 5 2 5" xfId="18205" xr:uid="{B89650C4-5B2A-47B2-9BAB-0CB08911B7B4}"/>
    <cellStyle name="Normal 10 3 5 3" xfId="6528" xr:uid="{72AF31F4-3F44-455A-B556-D20A3E65FD95}"/>
    <cellStyle name="Normal 10 3 5 3 2" xfId="29020" xr:uid="{31052C72-ABC2-4D02-8AB3-8A8A7EC92104}"/>
    <cellStyle name="Normal 10 3 5 3 3" xfId="17217" xr:uid="{257BC6A3-9A9F-4042-B281-577E9FDC80D0}"/>
    <cellStyle name="Normal 10 3 5 4" xfId="9324" xr:uid="{519F03AB-0F5B-4F7E-AAD4-344823DE67F2}"/>
    <cellStyle name="Normal 10 3 5 4 2" xfId="20000" xr:uid="{C68AADF0-CB2E-4A93-8884-CB30640F789A}"/>
    <cellStyle name="Normal 10 3 5 5" xfId="13015" xr:uid="{370CE154-C559-4DCC-ADA7-A09B6486A9B5}"/>
    <cellStyle name="Normal 10 3 5 5 2" xfId="22829" xr:uid="{A899B7D7-E074-4FE3-9141-39F77E1F072B}"/>
    <cellStyle name="Normal 10 3 5 6" xfId="25076" xr:uid="{F744AD2A-340B-4555-8149-3CFF977512B7}"/>
    <cellStyle name="Normal 10 3 5 7" xfId="15197" xr:uid="{7BA0D989-26E8-40A9-9B95-43161C16EAF3}"/>
    <cellStyle name="Normal 10 3 6" xfId="2166" xr:uid="{00000000-0005-0000-0000-00009E080000}"/>
    <cellStyle name="Normal 10 3 6 2" xfId="5845" xr:uid="{DE95FCCE-B2A0-4196-94A0-D13D6055F49F}"/>
    <cellStyle name="Normal 10 3 6 2 2" xfId="7622" xr:uid="{EFE6B4EA-A3D8-4188-A4A4-11EA4F25A35B}"/>
    <cellStyle name="Normal 10 3 6 2 3" xfId="10141" xr:uid="{CE845183-76FD-4233-AAC0-BFE011898FAA}"/>
    <cellStyle name="Normal 10 3 6 3" xfId="6938" xr:uid="{1F8C83ED-9AC3-4281-B275-DA43B3402819}"/>
    <cellStyle name="Normal 10 3 6 3 2" xfId="19789" xr:uid="{0F1E981D-4634-4C1A-B1CB-1497D021F984}"/>
    <cellStyle name="Normal 10 3 6 4" xfId="9734" xr:uid="{39955AB8-FBAB-4F90-A10B-9CB5BB44BB7D}"/>
    <cellStyle name="Normal 10 3 6 4 2" xfId="22618" xr:uid="{A850BBBD-F160-4EA5-895F-64C822C1D80B}"/>
    <cellStyle name="Normal 10 3 6 5" xfId="25915" xr:uid="{39730831-F518-4AC5-89BE-F934A80AA476}"/>
    <cellStyle name="Normal 10 3 6 6" xfId="14932" xr:uid="{78AEB2DD-997C-44B2-B0A8-F8F878536048}"/>
    <cellStyle name="Normal 10 3 7" xfId="2167" xr:uid="{00000000-0005-0000-0000-00009F080000}"/>
    <cellStyle name="Normal 10 3 7 2" xfId="7623" xr:uid="{2A9B683A-6F0D-417C-9075-5B38BDFDAD2A}"/>
    <cellStyle name="Normal 10 3 7 2 2" xfId="27009" xr:uid="{DD3E7A64-AA78-4708-8FF6-F859CAFC54D4}"/>
    <cellStyle name="Normal 10 3 7 2 3" xfId="16648" xr:uid="{AB9E5B1C-9C94-4B21-AB69-8DA298F96AED}"/>
    <cellStyle name="Normal 10 3 7 3" xfId="10142" xr:uid="{A671D3A2-1D38-4253-88BD-0894F4A5B2A7}"/>
    <cellStyle name="Normal 10 3 7 3 2" xfId="19385" xr:uid="{2A4AE793-45AD-4A8A-96C3-1DDA3208C22E}"/>
    <cellStyle name="Normal 10 3 7 4" xfId="12497" xr:uid="{04E7FF4B-A272-42F5-8C2A-1476C24B8A4F}"/>
    <cellStyle name="Normal 10 3 7 4 2" xfId="22214" xr:uid="{3255494C-2229-4598-B400-9350BAC6419F}"/>
    <cellStyle name="Normal 10 3 7 5" xfId="26576" xr:uid="{20D282EF-2A4D-4DDC-9449-2A97634F05EC}"/>
    <cellStyle name="Normal 10 3 7 6" xfId="14432" xr:uid="{AF3B97B3-7D1E-44FA-8DA5-565975DD7FEC}"/>
    <cellStyle name="Normal 10 3 8" xfId="2168" xr:uid="{00000000-0005-0000-0000-0000A0080000}"/>
    <cellStyle name="Normal 10 3 8 2" xfId="7624" xr:uid="{FB891F74-0E2F-46D0-B644-D5D898705DF6}"/>
    <cellStyle name="Normal 10 3 8 2 2" xfId="19165" xr:uid="{0159A408-5189-40E6-A3BC-19F6D397828B}"/>
    <cellStyle name="Normal 10 3 8 3" xfId="10143" xr:uid="{D59C6FC0-84E9-47E0-BB25-8092EC7ED7DD}"/>
    <cellStyle name="Normal 10 3 8 3 2" xfId="21970" xr:uid="{2EF39885-E196-4252-AEE0-F5C468920CA5}"/>
    <cellStyle name="Normal 10 3 8 4" xfId="24830" xr:uid="{F0C70304-2DFE-4BAD-916C-72A2432CA16F}"/>
    <cellStyle name="Normal 10 3 8 5" xfId="16414" xr:uid="{F0E52C3D-63E0-4367-9EBA-58554041403B}"/>
    <cellStyle name="Normal 10 3 9" xfId="4496" xr:uid="{3633628D-96BA-4759-BE64-F97C1FC14C7A}"/>
    <cellStyle name="Normal 10 3 9 2" xfId="9835" xr:uid="{217B8780-9AF2-43FD-AE63-B94F8F801E7F}"/>
    <cellStyle name="Normal 10 3 9 2 2" xfId="20519" xr:uid="{F3015FB7-6C7F-4A37-9528-9020CF023D4C}"/>
    <cellStyle name="Normal 10 3 9 3" xfId="13493" xr:uid="{9A4574C4-1FB7-4CEB-BFEA-5C652F3B88E4}"/>
    <cellStyle name="Normal 10 3 9 3 2" xfId="23348" xr:uid="{6DBFA2B3-605B-4E14-9703-412F8A248C20}"/>
    <cellStyle name="Normal 10 3 9 4" xfId="17726" xr:uid="{E2042E19-9E6E-4EFB-BF43-6279FAF14FB8}"/>
    <cellStyle name="Normal 10 4" xfId="437" xr:uid="{00000000-0005-0000-0000-0000B5010000}"/>
    <cellStyle name="Normal 10 4 10" xfId="8859" xr:uid="{D8D0F7B9-F888-4520-9C22-961E6D49A2D3}"/>
    <cellStyle name="Normal 10 4 10 2" xfId="18561" xr:uid="{DF4C4EDB-6A57-407F-9FB5-F02649433C99}"/>
    <cellStyle name="Normal 10 4 11" xfId="11966" xr:uid="{26EA3B86-4BE6-4C36-AD0A-5261A5A94ED5}"/>
    <cellStyle name="Normal 10 4 11 2" xfId="21355" xr:uid="{692E3E10-FC5F-4CB6-B8C3-64D747BA4D31}"/>
    <cellStyle name="Normal 10 4 12" xfId="25858" xr:uid="{102EDE46-8A64-416C-BDD9-48F7570567F0}"/>
    <cellStyle name="Normal 10 4 13" xfId="14014" xr:uid="{CB4244BE-7D7C-43BB-A742-6B8F9B6CF321}"/>
    <cellStyle name="Normal 10 4 2" xfId="438" xr:uid="{00000000-0005-0000-0000-0000B6010000}"/>
    <cellStyle name="Normal 10 4 2 10" xfId="11967" xr:uid="{5D1A32DB-6784-4FA4-BBFD-54CC230DDB68}"/>
    <cellStyle name="Normal 10 4 2 10 2" xfId="21356" xr:uid="{C333FC80-C4D0-45F0-8559-4CC78758E765}"/>
    <cellStyle name="Normal 10 4 2 11" xfId="26248" xr:uid="{ACB54C5E-DE2F-4372-8D8A-6FD605ABC6AC}"/>
    <cellStyle name="Normal 10 4 2 12" xfId="14107" xr:uid="{97AC950E-B482-4FD9-9F31-95142F444D01}"/>
    <cellStyle name="Normal 10 4 2 2" xfId="2169" xr:uid="{00000000-0005-0000-0000-0000A1080000}"/>
    <cellStyle name="Normal 10 4 2 2 2" xfId="2170" xr:uid="{00000000-0005-0000-0000-0000A2080000}"/>
    <cellStyle name="Normal 10 4 2 2 2 2" xfId="7625" xr:uid="{996941C2-C0BF-49BE-A401-C4EA5C8BDEA9}"/>
    <cellStyle name="Normal 10 4 2 2 2 2 2" xfId="27122" xr:uid="{5A497900-95F5-46B9-AE1D-3F58116D6E58}"/>
    <cellStyle name="Normal 10 4 2 2 2 2 3" xfId="28968" xr:uid="{A575C76B-7F94-4BCB-BDBD-CE5A6A4F5B07}"/>
    <cellStyle name="Normal 10 4 2 2 2 2 4" xfId="17219" xr:uid="{48E6C410-60AD-4B95-9500-CC35E288D295}"/>
    <cellStyle name="Normal 10 4 2 2 2 3" xfId="10145" xr:uid="{FE1EC79A-78BC-4AC1-8F6E-D3B18FBBA7D2}"/>
    <cellStyle name="Normal 10 4 2 2 2 3 2" xfId="29471" xr:uid="{67760789-B716-43AF-96F6-F4FB6C5FE732}"/>
    <cellStyle name="Normal 10 4 2 2 2 3 3" xfId="20002" xr:uid="{C2B24ECF-0E2E-4D34-9629-2C56E8558B41}"/>
    <cellStyle name="Normal 10 4 2 2 2 4" xfId="13017" xr:uid="{D59A3443-A7B3-428C-AD19-3804924898D0}"/>
    <cellStyle name="Normal 10 4 2 2 2 4 2" xfId="22831" xr:uid="{C7CA98EE-D629-4AF6-8E0C-287220C97B24}"/>
    <cellStyle name="Normal 10 4 2 2 2 5" xfId="25885" xr:uid="{F382137F-99D8-4306-8402-CDF7FA841BA8}"/>
    <cellStyle name="Normal 10 4 2 2 2 6" xfId="15199" xr:uid="{4DA3FBB8-D6AA-4E93-8330-ABA86027519A}"/>
    <cellStyle name="Normal 10 4 2 2 3" xfId="4873" xr:uid="{5E087B14-49CE-4669-8746-9143374CDAF8}"/>
    <cellStyle name="Normal 10 4 2 2 3 2" xfId="10144" xr:uid="{B0FD1376-3F62-45AE-BA53-C37EA2E5D022}"/>
    <cellStyle name="Normal 10 4 2 2 3 2 2" xfId="29706" xr:uid="{EC518AE7-724D-4C74-8553-A3C1E3DCE399}"/>
    <cellStyle name="Normal 10 4 2 2 3 2 3" xfId="20840" xr:uid="{BB7BADC3-668E-4EF0-9C88-0F37F3E34DB8}"/>
    <cellStyle name="Normal 10 4 2 2 3 3" xfId="13732" xr:uid="{357B244E-FEDB-4601-B6CB-BAAEFD3C1437}"/>
    <cellStyle name="Normal 10 4 2 2 3 3 2" xfId="23669" xr:uid="{C9617433-6922-4911-8561-275E47AC6EB0}"/>
    <cellStyle name="Normal 10 4 2 2 3 4" xfId="25971" xr:uid="{83DBEB29-06D3-4578-85DF-9E74E98B5618}"/>
    <cellStyle name="Normal 10 4 2 2 3 5" xfId="18047" xr:uid="{5839686D-ABA1-4860-872A-D5E0312F8A56}"/>
    <cellStyle name="Normal 10 4 2 2 4" xfId="5990" xr:uid="{D8AA50E3-5832-4F5E-866D-AE1560644593}"/>
    <cellStyle name="Normal 10 4 2 2 4 2" xfId="28023" xr:uid="{103B2450-C88A-47B9-9159-4EA373096B30}"/>
    <cellStyle name="Normal 10 4 2 2 4 3" xfId="15804" xr:uid="{F18E6D1D-2499-47F9-8B62-FED6B6753DE5}"/>
    <cellStyle name="Normal 10 4 2 2 5" xfId="8763" xr:uid="{1DB9CC86-189D-4FF0-BCB4-96C9D9A83A15}"/>
    <cellStyle name="Normal 10 4 2 2 5 2" xfId="18563" xr:uid="{CA264FEB-6AF5-4A01-A803-1D115B58D120}"/>
    <cellStyle name="Normal 10 4 2 2 6" xfId="11968" xr:uid="{98944186-FDAF-45C7-A52A-BD6D476D369E}"/>
    <cellStyle name="Normal 10 4 2 2 6 2" xfId="21357" xr:uid="{785B443C-937D-4E72-837D-330B700D3EB9}"/>
    <cellStyle name="Normal 10 4 2 2 7" xfId="24411" xr:uid="{B7219FD3-4D62-471E-8EE9-F74FD07D42AC}"/>
    <cellStyle name="Normal 10 4 2 2 8" xfId="14694" xr:uid="{7B50D24C-6D03-4002-9B59-222F093D78EB}"/>
    <cellStyle name="Normal 10 4 2 3" xfId="2171" xr:uid="{00000000-0005-0000-0000-0000A3080000}"/>
    <cellStyle name="Normal 10 4 2 3 2" xfId="5032" xr:uid="{C635A608-F871-431B-B2A0-9550B86AEE22}"/>
    <cellStyle name="Normal 10 4 2 3 2 2" xfId="7626" xr:uid="{1052FBBC-F449-453D-B3B9-6A90117AD5C4}"/>
    <cellStyle name="Normal 10 4 2 3 2 2 2" xfId="29815" xr:uid="{10A2AFCB-C91F-4C32-86C3-005CABA3CEDB}"/>
    <cellStyle name="Normal 10 4 2 3 2 2 3" xfId="20999" xr:uid="{CA20223E-D4AD-4354-99F0-2C0FEFD9C1AA}"/>
    <cellStyle name="Normal 10 4 2 3 2 3" xfId="10146" xr:uid="{027B6550-09DC-4576-81E2-91097F44F2B0}"/>
    <cellStyle name="Normal 10 4 2 3 2 3 2" xfId="23828" xr:uid="{DAFA8085-BDFB-4FBA-B273-DC8FAE247FA6}"/>
    <cellStyle name="Normal 10 4 2 3 2 4" xfId="26707" xr:uid="{EC620436-9644-4CB4-83D7-D9DADA97E418}"/>
    <cellStyle name="Normal 10 4 2 3 2 5" xfId="18206" xr:uid="{000D0E87-863B-4D49-B85A-6BF885924C81}"/>
    <cellStyle name="Normal 10 4 2 3 3" xfId="6531" xr:uid="{342A00BE-819D-4B25-819F-41BD6B28EDF1}"/>
    <cellStyle name="Normal 10 4 2 3 3 2" xfId="27219" xr:uid="{9836CDE0-AFB3-4593-9068-7256456A1F68}"/>
    <cellStyle name="Normal 10 4 2 3 3 3" xfId="17220" xr:uid="{ECDDC761-28C5-4A42-A040-E3C98AFA0A72}"/>
    <cellStyle name="Normal 10 4 2 3 4" xfId="9327" xr:uid="{98A306C1-87D0-4125-B730-FA0D0437F74C}"/>
    <cellStyle name="Normal 10 4 2 3 4 2" xfId="20003" xr:uid="{5F7A6B25-A8EF-411E-B25A-E84B6D7C6B39}"/>
    <cellStyle name="Normal 10 4 2 3 5" xfId="13018" xr:uid="{1813B021-BC0E-4055-8B5C-577C9E335D5E}"/>
    <cellStyle name="Normal 10 4 2 3 5 2" xfId="22832" xr:uid="{56875633-E30C-4167-9BEC-D943B6EDF58D}"/>
    <cellStyle name="Normal 10 4 2 3 6" xfId="24312" xr:uid="{3676AC16-6DEF-495A-968B-1A7B5542C671}"/>
    <cellStyle name="Normal 10 4 2 3 7" xfId="15200" xr:uid="{A8A02E7F-ACB4-4B52-8847-876D3A511147}"/>
    <cellStyle name="Normal 10 4 2 4" xfId="2172" xr:uid="{00000000-0005-0000-0000-0000A4080000}"/>
    <cellStyle name="Normal 10 4 2 4 2" xfId="7627" xr:uid="{FCAE3890-9E4D-480E-B5CD-81A7B087198C}"/>
    <cellStyle name="Normal 10 4 2 4 2 2" xfId="28586" xr:uid="{66828CF4-444E-4A50-A24F-E2FF6EC38BEC}"/>
    <cellStyle name="Normal 10 4 2 4 2 3" xfId="17218" xr:uid="{5FACE6A5-3EDF-4CD8-ABCB-5F0D52AD9603}"/>
    <cellStyle name="Normal 10 4 2 4 3" xfId="10147" xr:uid="{593F2DDF-9E6C-4F9B-8DEE-554C906E6735}"/>
    <cellStyle name="Normal 10 4 2 4 3 2" xfId="20001" xr:uid="{39BE7D53-20C2-45E9-B7CF-13ABD6271A4C}"/>
    <cellStyle name="Normal 10 4 2 4 4" xfId="13016" xr:uid="{60794011-E69E-4688-8FC8-37B71EC84529}"/>
    <cellStyle name="Normal 10 4 2 4 4 2" xfId="22830" xr:uid="{3E590C5C-FACB-4F3B-ADD6-9E0F5AE64801}"/>
    <cellStyle name="Normal 10 4 2 4 5" xfId="26020" xr:uid="{79046EDB-647E-47A5-B4D5-53A39D167DE3}"/>
    <cellStyle name="Normal 10 4 2 4 6" xfId="15198" xr:uid="{1049BD0E-8EDC-497A-B749-62DD8E78F29E}"/>
    <cellStyle name="Normal 10 4 2 5" xfId="2173" xr:uid="{00000000-0005-0000-0000-0000A5080000}"/>
    <cellStyle name="Normal 10 4 2 5 2" xfId="7628" xr:uid="{BB489711-427D-4FEB-9105-9BA0A3B609CD}"/>
    <cellStyle name="Normal 10 4 2 5 2 2" xfId="28508" xr:uid="{66D94296-875F-49A5-B498-7BC39A1C271D}"/>
    <cellStyle name="Normal 10 4 2 5 2 3" xfId="16791" xr:uid="{A8061E9D-B8F5-4BEB-92F6-2E3CF5A524D1}"/>
    <cellStyle name="Normal 10 4 2 5 3" xfId="10148" xr:uid="{0F4AB282-55FD-48D6-BFD9-1BF6E1BE71FA}"/>
    <cellStyle name="Normal 10 4 2 5 3 2" xfId="19528" xr:uid="{8EBF8694-4D19-4E48-B2DA-EF6B5176594A}"/>
    <cellStyle name="Normal 10 4 2 5 4" xfId="12640" xr:uid="{F7BBB354-582D-4533-B4FC-C4E280D12327}"/>
    <cellStyle name="Normal 10 4 2 5 4 2" xfId="22357" xr:uid="{B129492B-8FF1-4ED7-B899-3EAEA62B5706}"/>
    <cellStyle name="Normal 10 4 2 5 5" xfId="24984" xr:uid="{FB94A571-73A5-44F1-8E33-D3B38DD03803}"/>
    <cellStyle name="Normal 10 4 2 5 6" xfId="14575" xr:uid="{E5BAB4FE-D5BE-42FE-9EF2-D1B6500A331D}"/>
    <cellStyle name="Normal 10 4 2 6" xfId="2174" xr:uid="{00000000-0005-0000-0000-0000A6080000}"/>
    <cellStyle name="Normal 10 4 2 6 2" xfId="10149" xr:uid="{44E9B98E-DABE-43A7-8592-276B8851A72A}"/>
    <cellStyle name="Normal 10 4 2 6 2 2" xfId="19238" xr:uid="{3E3487D4-C1E0-42EC-8590-154DA5A689AB}"/>
    <cellStyle name="Normal 10 4 2 6 3" xfId="12401" xr:uid="{5A659657-6CDC-47B4-A063-888523394C09}"/>
    <cellStyle name="Normal 10 4 2 6 3 2" xfId="22043" xr:uid="{3036FA12-B609-4B8C-B123-885907B45B58}"/>
    <cellStyle name="Normal 10 4 2 6 4" xfId="26442" xr:uid="{BFE724A0-A9EF-4F70-9524-610C425F57A1}"/>
    <cellStyle name="Normal 10 4 2 6 5" xfId="16487" xr:uid="{A6121B53-11C1-4253-AED1-16DE5B3ABFC2}"/>
    <cellStyle name="Normal 10 4 2 7" xfId="4428" xr:uid="{01C9C017-C3B8-4B58-AC81-A348BA02391F}"/>
    <cellStyle name="Normal 10 4 2 7 2" xfId="9838" xr:uid="{EE28432D-1DD9-40CA-AA37-C0CB690C56F2}"/>
    <cellStyle name="Normal 10 4 2 7 2 2" xfId="20451" xr:uid="{C751473A-4404-45BF-BEE4-8A75EB5231DD}"/>
    <cellStyle name="Normal 10 4 2 7 3" xfId="13429" xr:uid="{323604A5-48AD-4978-A1DD-A6E633500AC9}"/>
    <cellStyle name="Normal 10 4 2 7 3 2" xfId="23280" xr:uid="{B4E13770-30D0-4F50-B355-8D93BE94F9F1}"/>
    <cellStyle name="Normal 10 4 2 7 4" xfId="17658" xr:uid="{D6B2D587-1203-4599-BD13-0F087C5071EE}"/>
    <cellStyle name="Normal 10 4 2 8" xfId="6083" xr:uid="{9C787232-3FC7-48E5-91B9-579652E77239}"/>
    <cellStyle name="Normal 10 4 2 8 2" xfId="15803" xr:uid="{3F2F3706-7CBC-4440-9B6E-830CE1E90AA7}"/>
    <cellStyle name="Normal 10 4 2 9" xfId="8860" xr:uid="{49377590-8D2A-4416-9A9A-C8F670C90CAD}"/>
    <cellStyle name="Normal 10 4 2 9 2" xfId="18562" xr:uid="{227BA186-3753-4FE4-A3C4-662000B94515}"/>
    <cellStyle name="Normal 10 4 3" xfId="2175" xr:uid="{00000000-0005-0000-0000-0000A7080000}"/>
    <cellStyle name="Normal 10 4 3 2" xfId="2176" xr:uid="{00000000-0005-0000-0000-0000A8080000}"/>
    <cellStyle name="Normal 10 4 3 2 2" xfId="7629" xr:uid="{D3095699-E06D-40B6-8CE6-97E58B83D5DB}"/>
    <cellStyle name="Normal 10 4 3 2 2 2" xfId="25878" xr:uid="{CE083FB1-1FED-41B7-9303-7E696DED559B}"/>
    <cellStyle name="Normal 10 4 3 2 2 3" xfId="26969" xr:uid="{D79D5D18-D0CA-4ADC-8C6F-9A8F9C3EB9AF}"/>
    <cellStyle name="Normal 10 4 3 2 2 4" xfId="17221" xr:uid="{FE7F9D32-6E17-4969-B5AA-BBD6FA932347}"/>
    <cellStyle name="Normal 10 4 3 2 3" xfId="10151" xr:uid="{A047D230-D605-422E-AF12-DA18B8309CEF}"/>
    <cellStyle name="Normal 10 4 3 2 3 2" xfId="29472" xr:uid="{BF735710-D31D-464E-BD9A-3B5CC7295592}"/>
    <cellStyle name="Normal 10 4 3 2 3 3" xfId="20004" xr:uid="{F29431E1-82A9-4008-8BE0-C7CABB30F07C}"/>
    <cellStyle name="Normal 10 4 3 2 4" xfId="13019" xr:uid="{847D6330-9A33-4173-AA89-BA608F557196}"/>
    <cellStyle name="Normal 10 4 3 2 4 2" xfId="22833" xr:uid="{1CF05442-FD7D-44AB-BA4D-A3E92EF8EC99}"/>
    <cellStyle name="Normal 10 4 3 2 5" xfId="26613" xr:uid="{7F3A9023-A7A3-4E80-B35D-FB19D048E843}"/>
    <cellStyle name="Normal 10 4 3 2 6" xfId="15201" xr:uid="{1015BB73-E56A-4226-B485-D4364BB6A3F8}"/>
    <cellStyle name="Normal 10 4 3 3" xfId="2177" xr:uid="{00000000-0005-0000-0000-0000A9080000}"/>
    <cellStyle name="Normal 10 4 3 3 2" xfId="10152" xr:uid="{6A481EB8-9AA6-4D0C-83AA-99722661ED86}"/>
    <cellStyle name="Normal 10 4 3 3 2 2" xfId="27751" xr:uid="{52C87A7E-AE65-4E79-A2D2-D0A763D26499}"/>
    <cellStyle name="Normal 10 4 3 3 2 3" xfId="16875" xr:uid="{6BFFAE4F-E34C-4844-B302-3038C6967393}"/>
    <cellStyle name="Normal 10 4 3 3 3" xfId="11571" xr:uid="{2AB4944E-C0D8-420D-B4A0-5B31B5330300}"/>
    <cellStyle name="Normal 10 4 3 3 3 2" xfId="19614" xr:uid="{374DFC57-F242-42F2-8DB9-2899A75D89E1}"/>
    <cellStyle name="Normal 10 4 3 3 4" xfId="12724" xr:uid="{41D109E3-531A-4572-B88E-0FCB580D9B4F}"/>
    <cellStyle name="Normal 10 4 3 3 4 2" xfId="22443" xr:uid="{C4DB0D7E-963E-4222-8303-223EE0D09A7E}"/>
    <cellStyle name="Normal 10 4 3 3 5" xfId="25314" xr:uid="{BD6386CA-D810-4733-B19B-FAB7504E4E9B}"/>
    <cellStyle name="Normal 10 4 3 3 6" xfId="14693" xr:uid="{EE6B440F-2943-475A-B9EC-889B02D1235C}"/>
    <cellStyle name="Normal 10 4 3 4" xfId="4734" xr:uid="{EE008BE3-42FD-41BE-9480-4E8A7A442184}"/>
    <cellStyle name="Normal 10 4 3 4 2" xfId="10150" xr:uid="{CCDD194C-F3D0-4A6D-B67B-D3344D3CBE28}"/>
    <cellStyle name="Normal 10 4 3 4 2 2" xfId="29623" xr:uid="{446AF23F-5149-483C-8149-ACBDD420DC77}"/>
    <cellStyle name="Normal 10 4 3 4 2 3" xfId="20701" xr:uid="{5C847272-8F52-4C67-941C-DFEEA265D48E}"/>
    <cellStyle name="Normal 10 4 3 4 3" xfId="13628" xr:uid="{E4C096D6-3B8D-4F5F-992E-FC2007731E47}"/>
    <cellStyle name="Normal 10 4 3 4 3 2" xfId="23530" xr:uid="{2BECD7A6-8A5A-4791-87BA-384EEFD34589}"/>
    <cellStyle name="Normal 10 4 3 4 4" xfId="26149" xr:uid="{25C797F8-801A-4770-A720-EAEF831BEC72}"/>
    <cellStyle name="Normal 10 4 3 4 5" xfId="17908" xr:uid="{703E14AA-CB63-4100-A30C-A6864EA6909E}"/>
    <cellStyle name="Normal 10 4 3 5" xfId="5989" xr:uid="{7AADCE4B-744F-4C30-A716-F7C6433FDF01}"/>
    <cellStyle name="Normal 10 4 3 5 2" xfId="28048" xr:uid="{40632CF9-2F8C-40D4-8955-5AC62E69B921}"/>
    <cellStyle name="Normal 10 4 3 5 3" xfId="15805" xr:uid="{FC399935-7A3A-41B9-9379-6B53CF459D78}"/>
    <cellStyle name="Normal 10 4 3 6" xfId="8762" xr:uid="{46B76682-5B83-44F4-903B-A078F81F197D}"/>
    <cellStyle name="Normal 10 4 3 6 2" xfId="18564" xr:uid="{E4025ACD-D6F5-48C4-9AE4-9E77D1A9C3C3}"/>
    <cellStyle name="Normal 10 4 3 7" xfId="11969" xr:uid="{2DCE8749-2A34-47C6-9AD8-1A25EFC48752}"/>
    <cellStyle name="Normal 10 4 3 7 2" xfId="21358" xr:uid="{32FDF961-BF3B-429F-8D00-634130E8AF14}"/>
    <cellStyle name="Normal 10 4 3 8" xfId="25017" xr:uid="{C4EADE41-A88E-4E1A-B551-6328AA6F2525}"/>
    <cellStyle name="Normal 10 4 3 9" xfId="14265" xr:uid="{3D0362EF-C66F-4F23-ADF1-56C7BA00292E}"/>
    <cellStyle name="Normal 10 4 4" xfId="2178" xr:uid="{00000000-0005-0000-0000-0000AA080000}"/>
    <cellStyle name="Normal 10 4 4 2" xfId="5033" xr:uid="{AA0976E5-A602-4E1A-9377-564082D5CA26}"/>
    <cellStyle name="Normal 10 4 4 2 2" xfId="7630" xr:uid="{4BD84565-B15F-4BC7-B8D7-399B41C33087}"/>
    <cellStyle name="Normal 10 4 4 2 2 2" xfId="29816" xr:uid="{2A7EB8AA-EB4A-496F-BBA1-8C1C4D602E5F}"/>
    <cellStyle name="Normal 10 4 4 2 2 3" xfId="21000" xr:uid="{328B83D3-2CAD-4C79-B0DA-BA21C530AA8F}"/>
    <cellStyle name="Normal 10 4 4 2 3" xfId="10153" xr:uid="{7123C256-74B7-41F3-ADC2-8D3BE54C48DD}"/>
    <cellStyle name="Normal 10 4 4 2 3 2" xfId="23829" xr:uid="{8C71AE3D-6221-47FB-9AE2-D69AB4042C55}"/>
    <cellStyle name="Normal 10 4 4 2 4" xfId="25994" xr:uid="{ADFE853A-FB6D-42B4-972D-D20CABDC4798}"/>
    <cellStyle name="Normal 10 4 4 2 5" xfId="18207" xr:uid="{490B55B3-CEED-4F66-ACFF-F4D4EA31AEFE}"/>
    <cellStyle name="Normal 10 4 4 3" xfId="6530" xr:uid="{2CF205A7-368A-4396-BB88-3C9991D9A642}"/>
    <cellStyle name="Normal 10 4 4 3 2" xfId="27534" xr:uid="{BC303F2F-43E8-476F-89B4-78CFE600F553}"/>
    <cellStyle name="Normal 10 4 4 3 3" xfId="15806" xr:uid="{135253CF-14AE-400D-8270-42D5B0462E3A}"/>
    <cellStyle name="Normal 10 4 4 4" xfId="9326" xr:uid="{E81D1DA0-F1DF-4DCB-889C-9BB7279C7C33}"/>
    <cellStyle name="Normal 10 4 4 4 2" xfId="18565" xr:uid="{2F06B916-DEF9-49FA-88A9-7C3261C2B93B}"/>
    <cellStyle name="Normal 10 4 4 5" xfId="11970" xr:uid="{D980CB09-FBBF-414A-81BA-5B3A5BD81546}"/>
    <cellStyle name="Normal 10 4 4 5 2" xfId="21359" xr:uid="{43E7AFC8-96B4-4B4C-9828-632B5C9E5F56}"/>
    <cellStyle name="Normal 10 4 4 6" xfId="24082" xr:uid="{AE4031C4-DBC7-40FE-B7E6-D660AE033484}"/>
    <cellStyle name="Normal 10 4 4 7" xfId="15202" xr:uid="{18AC6BF4-2227-4BD0-809A-19ED9F7F8C46}"/>
    <cellStyle name="Normal 10 4 5" xfId="2179" xr:uid="{00000000-0005-0000-0000-0000AB080000}"/>
    <cellStyle name="Normal 10 4 5 2" xfId="5829" xr:uid="{8ACE0679-6215-4527-BEB7-E303109A5A0D}"/>
    <cellStyle name="Normal 10 4 5 2 2" xfId="7631" xr:uid="{801246D2-ACC5-494C-B638-DBB090746B97}"/>
    <cellStyle name="Normal 10 4 5 2 3" xfId="10154" xr:uid="{067802FB-1583-4215-9C3D-96B31226E96E}"/>
    <cellStyle name="Normal 10 4 5 2 4" xfId="17033" xr:uid="{9C9E3663-9016-4EE8-9D4C-FFB7E307C3D1}"/>
    <cellStyle name="Normal 10 4 5 3" xfId="6918" xr:uid="{B3904A6D-6DF3-4E3E-A0EA-6B590A54CDF4}"/>
    <cellStyle name="Normal 10 4 5 3 2" xfId="28651" xr:uid="{8F5265B1-803E-4B02-BFBE-40DE3850339B}"/>
    <cellStyle name="Normal 10 4 5 3 3" xfId="19790" xr:uid="{C8D530F6-9777-4C22-8AA1-B120F824CB11}"/>
    <cellStyle name="Normal 10 4 5 4" xfId="9714" xr:uid="{897D4612-1327-4213-BBF3-3E21863C0F6A}"/>
    <cellStyle name="Normal 10 4 5 4 2" xfId="22619" xr:uid="{B274EDD7-C645-4A4D-9B4B-A6FF158F5BAE}"/>
    <cellStyle name="Normal 10 4 5 5" xfId="25062" xr:uid="{9F7A64B9-B604-4891-9C06-B3CFDE3141FB}"/>
    <cellStyle name="Normal 10 4 5 6" xfId="14933" xr:uid="{3663A914-C21C-43FA-A9A5-73EA7F5B869B}"/>
    <cellStyle name="Normal 10 4 6" xfId="2180" xr:uid="{00000000-0005-0000-0000-0000AC080000}"/>
    <cellStyle name="Normal 10 4 6 2" xfId="7632" xr:uid="{BBF73EF3-5D5E-4589-BF68-8362CC16777A}"/>
    <cellStyle name="Normal 10 4 6 2 2" xfId="28761" xr:uid="{9FC36CCD-8D72-410E-8FEA-265B9ADB3383}"/>
    <cellStyle name="Normal 10 4 6 2 3" xfId="16628" xr:uid="{D885294F-B80E-4947-8B92-E88531B1CD2D}"/>
    <cellStyle name="Normal 10 4 6 3" xfId="10155" xr:uid="{43B5FF2B-19E8-40DA-AAA9-BC198B63F008}"/>
    <cellStyle name="Normal 10 4 6 3 2" xfId="19365" xr:uid="{1903E407-2DF2-4A93-B155-859BB1C710A3}"/>
    <cellStyle name="Normal 10 4 6 4" xfId="12477" xr:uid="{009A8BDF-253E-4F6F-BAE7-3557869D9CA6}"/>
    <cellStyle name="Normal 10 4 6 4 2" xfId="22194" xr:uid="{79BC5DEA-8154-414E-8C87-DAD2905CAB09}"/>
    <cellStyle name="Normal 10 4 6 5" xfId="25850" xr:uid="{02F04AE9-A26E-4380-A659-11D6A7094F26}"/>
    <cellStyle name="Normal 10 4 6 6" xfId="14412" xr:uid="{13A0068B-605D-46E1-ABC6-6E714073B362}"/>
    <cellStyle name="Normal 10 4 7" xfId="2181" xr:uid="{00000000-0005-0000-0000-0000AD080000}"/>
    <cellStyle name="Normal 10 4 7 2" xfId="7633" xr:uid="{11B1A112-2506-42AD-A933-58E26BE552EB}"/>
    <cellStyle name="Normal 10 4 7 2 2" xfId="19145" xr:uid="{76B79FBD-D0E3-4BCF-8614-960966B12D9C}"/>
    <cellStyle name="Normal 10 4 7 3" xfId="10156" xr:uid="{72275AEF-CEDC-466F-A97A-8FADC329471D}"/>
    <cellStyle name="Normal 10 4 7 3 2" xfId="21950" xr:uid="{890FA2F1-3633-4E11-93CC-5DB5153D459B}"/>
    <cellStyle name="Normal 10 4 7 4" xfId="25064" xr:uid="{AD1449BD-888E-4B8B-9003-8A6FD77BDE77}"/>
    <cellStyle name="Normal 10 4 7 5" xfId="16394" xr:uid="{8440EA0B-11F5-4F4C-BD78-EF83FFAFABFC}"/>
    <cellStyle name="Normal 10 4 8" xfId="4497" xr:uid="{FEF42FC9-38A5-4441-8EFD-A74F3FB58ACC}"/>
    <cellStyle name="Normal 10 4 8 2" xfId="9837" xr:uid="{01FB1B35-73B5-40E0-A232-E995E44CB247}"/>
    <cellStyle name="Normal 10 4 8 2 2" xfId="20520" xr:uid="{E6158C30-9EB9-4C2F-9DC0-C4E017933310}"/>
    <cellStyle name="Normal 10 4 8 3" xfId="13494" xr:uid="{D410D2AA-CD8B-4EFF-A3B1-2A7D17F3D351}"/>
    <cellStyle name="Normal 10 4 8 3 2" xfId="23349" xr:uid="{7BA79B95-32C2-45D6-AC9B-F602739B1379}"/>
    <cellStyle name="Normal 10 4 8 4" xfId="17727" xr:uid="{60FE0FE4-1F7C-4D7F-AB62-2D37AB3E680A}"/>
    <cellStyle name="Normal 10 4 9" xfId="6082" xr:uid="{94A3A5D5-7F29-4804-AE3B-09717C264754}"/>
    <cellStyle name="Normal 10 4 9 2" xfId="15802" xr:uid="{64B3CC9F-1A0D-4DDF-BC1C-01B3E0BDD058}"/>
    <cellStyle name="Normal 10 5" xfId="439" xr:uid="{00000000-0005-0000-0000-0000B7010000}"/>
    <cellStyle name="Normal 10 5 10" xfId="11971" xr:uid="{04090813-A682-4A5F-89D1-65549AA60339}"/>
    <cellStyle name="Normal 10 5 10 2" xfId="21360" xr:uid="{8D61DE82-8F2B-44C4-A8E0-F6AF2DC0E977}"/>
    <cellStyle name="Normal 10 5 11" xfId="24129" xr:uid="{006E1C45-071F-4A98-BAC4-349D893F3C64}"/>
    <cellStyle name="Normal 10 5 12" xfId="14108" xr:uid="{66F0CC16-DBCB-40A7-870B-E2EB74EE7453}"/>
    <cellStyle name="Normal 10 5 2" xfId="440" xr:uid="{00000000-0005-0000-0000-0000B8010000}"/>
    <cellStyle name="Normal 10 5 2 2" xfId="2182" xr:uid="{00000000-0005-0000-0000-0000AE080000}"/>
    <cellStyle name="Normal 10 5 2 2 2" xfId="5596" xr:uid="{E1D076D6-AB8D-4501-AD37-32FA9389ECCD}"/>
    <cellStyle name="Normal 10 5 2 2 2 2" xfId="7634" xr:uid="{4792FB11-8E7A-4873-9210-FC3907CC1EBB}"/>
    <cellStyle name="Normal 10 5 2 2 2 3" xfId="10157" xr:uid="{E738500A-9DFE-4BA0-9234-DF2A0515FFBB}"/>
    <cellStyle name="Normal 10 5 2 2 2 4" xfId="15809" xr:uid="{C43EAF76-EBAA-4A5E-BA82-CFD0C9BD688C}"/>
    <cellStyle name="Normal 10 5 2 2 3" xfId="6533" xr:uid="{99ABE0AF-5ED5-4E25-AE6B-BB9E1BBB0F9C}"/>
    <cellStyle name="Normal 10 5 2 2 3 2" xfId="28334" xr:uid="{88CA51AC-DDA0-42EC-B28D-E17474A207F8}"/>
    <cellStyle name="Normal 10 5 2 2 3 3" xfId="28908" xr:uid="{61615A56-D0A4-4FFC-BE48-AB45878CF5A1}"/>
    <cellStyle name="Normal 10 5 2 2 3 4" xfId="18568" xr:uid="{DA3E5B8F-963F-4C17-AA3F-B42D856CBD6D}"/>
    <cellStyle name="Normal 10 5 2 2 4" xfId="9329" xr:uid="{C6C6FF4D-0C49-4F56-9563-D02DF4AB06A0}"/>
    <cellStyle name="Normal 10 5 2 2 4 2" xfId="29966" xr:uid="{C1371342-9141-4B7C-BFDE-AA27C6D331E0}"/>
    <cellStyle name="Normal 10 5 2 2 4 3" xfId="21362" xr:uid="{818A02EF-9360-467E-B4FC-A10A03A037AE}"/>
    <cellStyle name="Normal 10 5 2 2 5" xfId="25632" xr:uid="{115EFB7A-E2D0-4F96-83AB-D316FBB12AC7}"/>
    <cellStyle name="Normal 10 5 2 2 6" xfId="15203" xr:uid="{EC3D9BAC-08AD-4F48-AC0B-D0DA1B94E69B}"/>
    <cellStyle name="Normal 10 5 2 3" xfId="2183" xr:uid="{00000000-0005-0000-0000-0000AF080000}"/>
    <cellStyle name="Normal 10 5 2 3 2" xfId="7635" xr:uid="{EB3A771B-C83B-42FC-8708-09EDF1A5874D}"/>
    <cellStyle name="Normal 10 5 2 3 2 2" xfId="28187" xr:uid="{F2C55624-7B66-4B7A-A3FB-9558AB10288C}"/>
    <cellStyle name="Normal 10 5 2 3 2 3" xfId="16876" xr:uid="{B2979D04-9D9C-4A49-8B8E-78DDBDB3B0A8}"/>
    <cellStyle name="Normal 10 5 2 3 3" xfId="10158" xr:uid="{5CE098D5-5C01-4179-A6B2-69A9F79DD73B}"/>
    <cellStyle name="Normal 10 5 2 3 3 2" xfId="19615" xr:uid="{A95EF5A5-F827-4104-B1FF-4B0135A6DFF6}"/>
    <cellStyle name="Normal 10 5 2 3 4" xfId="12725" xr:uid="{9D758E51-006E-47CC-AD7C-ABB19D983E07}"/>
    <cellStyle name="Normal 10 5 2 3 4 2" xfId="22444" xr:uid="{BFA39E67-28C9-4673-823A-A72AB0A0E8AA}"/>
    <cellStyle name="Normal 10 5 2 3 5" xfId="24617" xr:uid="{A492086E-065A-42DA-B7B7-DC01C4F16944}"/>
    <cellStyle name="Normal 10 5 2 3 6" xfId="14695" xr:uid="{69D45685-4061-4D05-9BAE-CDB31DD0E9E9}"/>
    <cellStyle name="Normal 10 5 2 4" xfId="4735" xr:uid="{D6E7269E-2E29-4CD9-8DE4-9A97CFB2B590}"/>
    <cellStyle name="Normal 10 5 2 4 2" xfId="7035" xr:uid="{185E851C-9D12-41F1-B999-7F0CF1CDB0BA}"/>
    <cellStyle name="Normal 10 5 2 4 2 2" xfId="29624" xr:uid="{37A619F0-D6A1-42F4-B0B8-8A2E89F09F88}"/>
    <cellStyle name="Normal 10 5 2 4 2 3" xfId="20702" xr:uid="{E9127D8B-7F78-4874-9231-83E89D166D81}"/>
    <cellStyle name="Normal 10 5 2 4 3" xfId="9840" xr:uid="{6067827B-C6DB-4999-BBA5-45BCE68DE0A2}"/>
    <cellStyle name="Normal 10 5 2 4 3 2" xfId="23531" xr:uid="{9F87368B-077F-4FEE-8F74-A5D91FD6DEE2}"/>
    <cellStyle name="Normal 10 5 2 4 4" xfId="25452" xr:uid="{02B3931A-38DA-4FD2-BCD2-77248673F9A8}"/>
    <cellStyle name="Normal 10 5 2 4 5" xfId="17909" xr:uid="{359CCE0D-2CCC-428A-BE43-CCCBD1175404}"/>
    <cellStyle name="Normal 10 5 2 5" xfId="6085" xr:uid="{0091BFAA-9D8B-4655-A32E-0A0729576A28}"/>
    <cellStyle name="Normal 10 5 2 5 2" xfId="28061" xr:uid="{E3B14B46-3236-4D6E-B7F9-3FD0FB041523}"/>
    <cellStyle name="Normal 10 5 2 5 3" xfId="15808" xr:uid="{0F3EB9CE-EF83-464E-AC9A-0AE80E70102C}"/>
    <cellStyle name="Normal 10 5 2 6" xfId="8862" xr:uid="{17DB1E59-79A9-494D-AB52-17BCE8D82AE7}"/>
    <cellStyle name="Normal 10 5 2 6 2" xfId="18567" xr:uid="{C0C83421-DAB5-442C-A39D-0E142D1491FE}"/>
    <cellStyle name="Normal 10 5 2 7" xfId="11972" xr:uid="{E9626BDA-9D6F-4006-9B5D-A01D234547C2}"/>
    <cellStyle name="Normal 10 5 2 7 2" xfId="21361" xr:uid="{6A3BDCB9-3C76-4D05-B6FE-19C228F1BBF3}"/>
    <cellStyle name="Normal 10 5 2 8" xfId="26000" xr:uid="{7B8C08B5-350E-4D04-AE1B-44A4D9ED8C37}"/>
    <cellStyle name="Normal 10 5 2 9" xfId="14266" xr:uid="{857C29FA-E23E-4F48-8E6E-5620CB13962A}"/>
    <cellStyle name="Normal 10 5 3" xfId="2184" xr:uid="{00000000-0005-0000-0000-0000B0080000}"/>
    <cellStyle name="Normal 10 5 3 2" xfId="5034" xr:uid="{63E87119-A400-4CF2-91F8-BE93FBAC645C}"/>
    <cellStyle name="Normal 10 5 3 2 2" xfId="7636" xr:uid="{B1DC8237-C7B9-4F1E-B815-6103B92EFB1E}"/>
    <cellStyle name="Normal 10 5 3 2 2 2" xfId="29817" xr:uid="{084164BC-9E6F-495F-8CC8-DACF5D7C9B1F}"/>
    <cellStyle name="Normal 10 5 3 2 2 3" xfId="21001" xr:uid="{CA5D6A3A-C2DA-4F07-B214-D444BC527911}"/>
    <cellStyle name="Normal 10 5 3 2 3" xfId="10159" xr:uid="{511D045D-8267-46EC-82F5-6D761446337E}"/>
    <cellStyle name="Normal 10 5 3 2 3 2" xfId="23830" xr:uid="{94A12432-551E-40D7-A6FC-9291591AF36B}"/>
    <cellStyle name="Normal 10 5 3 2 4" xfId="24908" xr:uid="{59498F3E-C8E3-4CDB-A85B-7D1F2773C5A3}"/>
    <cellStyle name="Normal 10 5 3 2 5" xfId="18208" xr:uid="{52A01836-CD19-4E88-85A6-B88B3EDC1897}"/>
    <cellStyle name="Normal 10 5 3 3" xfId="6532" xr:uid="{DBB3F0E4-2033-434C-B12A-58FF3D7C113A}"/>
    <cellStyle name="Normal 10 5 3 3 2" xfId="26837" xr:uid="{0FF08C02-6573-4DDF-8DF7-2FC91258159C}"/>
    <cellStyle name="Normal 10 5 3 3 3" xfId="27931" xr:uid="{C5FD302E-3A1F-4B19-923C-CC67173E6F80}"/>
    <cellStyle name="Normal 10 5 3 3 4" xfId="15810" xr:uid="{E8481B57-33CE-485D-86FF-0C5C84B39B4A}"/>
    <cellStyle name="Normal 10 5 3 4" xfId="9328" xr:uid="{01FC6A55-0936-4D19-82F0-3207924E6EB3}"/>
    <cellStyle name="Normal 10 5 3 4 2" xfId="24860" xr:uid="{4B8D16A9-F9B8-4CFF-A739-71E1B6A24B12}"/>
    <cellStyle name="Normal 10 5 3 4 3" xfId="26885" xr:uid="{9DFE50A5-698C-46D3-976F-EE7B9D80C009}"/>
    <cellStyle name="Normal 10 5 3 4 4" xfId="18569" xr:uid="{C90431D6-449A-4958-ACB5-A2EC7EF56B34}"/>
    <cellStyle name="Normal 10 5 3 5" xfId="11973" xr:uid="{5C5B7AFF-5AE0-4351-827B-228804C5831D}"/>
    <cellStyle name="Normal 10 5 3 5 2" xfId="29967" xr:uid="{62D60AC9-1F69-4F4C-B58F-8CADCAF796CF}"/>
    <cellStyle name="Normal 10 5 3 5 3" xfId="21363" xr:uid="{61D4720E-C1E2-4D87-963E-7C051BCDC158}"/>
    <cellStyle name="Normal 10 5 3 6" xfId="24315" xr:uid="{1BA2CDB2-D672-44B8-8F10-8EE12D99B9CC}"/>
    <cellStyle name="Normal 10 5 3 7" xfId="15204" xr:uid="{3EACBE5D-EAE7-45DB-93DF-0B1228C781C4}"/>
    <cellStyle name="Normal 10 5 4" xfId="2185" xr:uid="{00000000-0005-0000-0000-0000B1080000}"/>
    <cellStyle name="Normal 10 5 4 2" xfId="5815" xr:uid="{237E8801-A5D5-45A5-AE38-AAD3A2F24E5B}"/>
    <cellStyle name="Normal 10 5 4 2 2" xfId="7637" xr:uid="{2EDCC071-58E9-4852-9085-E75FE4D92E00}"/>
    <cellStyle name="Normal 10 5 4 2 3" xfId="10160" xr:uid="{5E70333C-D2A8-477C-BE7D-7FCD82E00146}"/>
    <cellStyle name="Normal 10 5 4 2 4" xfId="15811" xr:uid="{A8EC33E8-BD00-432F-B7A5-1E30915CE083}"/>
    <cellStyle name="Normal 10 5 4 3" xfId="6901" xr:uid="{7788D980-B7DB-4C8F-8FDD-7975729FA3CE}"/>
    <cellStyle name="Normal 10 5 4 3 2" xfId="27977" xr:uid="{41620283-DF83-47F9-A8AB-76E3424E88B8}"/>
    <cellStyle name="Normal 10 5 4 3 3" xfId="18570" xr:uid="{5AB67CAC-0A24-49B2-B6B7-D2B3D68915E7}"/>
    <cellStyle name="Normal 10 5 4 4" xfId="9697" xr:uid="{A1BE30C9-0729-4DEC-9805-8F4EB29C91B3}"/>
    <cellStyle name="Normal 10 5 4 4 2" xfId="21364" xr:uid="{A56D6616-50FF-4C3F-833D-11ED84A1B9D9}"/>
    <cellStyle name="Normal 10 5 4 5" xfId="26120" xr:uid="{0931D28E-BB5F-4C35-83E3-56839FA84B16}"/>
    <cellStyle name="Normal 10 5 4 6" xfId="14934" xr:uid="{9225B220-60C6-4CC7-937D-5176C79D61E2}"/>
    <cellStyle name="Normal 10 5 5" xfId="2186" xr:uid="{00000000-0005-0000-0000-0000B2080000}"/>
    <cellStyle name="Normal 10 5 5 2" xfId="7638" xr:uid="{0172D8E0-1FC4-49B9-9B2A-060BD773ADB2}"/>
    <cellStyle name="Normal 10 5 5 2 2" xfId="28097" xr:uid="{FFFB3DBF-55D1-43B6-8614-8DA691F770A8}"/>
    <cellStyle name="Normal 10 5 5 2 3" xfId="16688" xr:uid="{FE35007E-95BA-4EA9-9A9F-6FD5AD5686AF}"/>
    <cellStyle name="Normal 10 5 5 3" xfId="10161" xr:uid="{B52F6767-17D5-468B-8A80-D64619E420BE}"/>
    <cellStyle name="Normal 10 5 5 3 2" xfId="19425" xr:uid="{84290E27-4F49-4C58-ABBD-5BF2B0895D52}"/>
    <cellStyle name="Normal 10 5 5 4" xfId="12537" xr:uid="{97DFB529-B528-4842-88E8-1A80C2B0FDCA}"/>
    <cellStyle name="Normal 10 5 5 4 2" xfId="22254" xr:uid="{0E507884-C24B-4D0B-AE14-4D743B8F67E7}"/>
    <cellStyle name="Normal 10 5 5 5" xfId="24091" xr:uid="{5A94D29C-541F-429D-B8B5-2A1710A8911F}"/>
    <cellStyle name="Normal 10 5 5 6" xfId="14472" xr:uid="{916D8E36-A1A0-44D0-BC58-5C3CC3CBC90C}"/>
    <cellStyle name="Normal 10 5 6" xfId="2187" xr:uid="{00000000-0005-0000-0000-0000B3080000}"/>
    <cellStyle name="Normal 10 5 6 2" xfId="7639" xr:uid="{3DAFFFB1-A587-4FDF-BC82-6F3C0339D390}"/>
    <cellStyle name="Normal 10 5 6 2 2" xfId="29338" xr:uid="{AB86C13C-E152-4ECE-B298-3D719427BA63}"/>
    <cellStyle name="Normal 10 5 6 2 3" xfId="19239" xr:uid="{E49954A0-B8F7-40CE-87C9-D696363261A6}"/>
    <cellStyle name="Normal 10 5 6 3" xfId="10162" xr:uid="{78CAEF7E-C48A-4052-841D-106230C7285F}"/>
    <cellStyle name="Normal 10 5 6 3 2" xfId="22044" xr:uid="{E8367C08-593B-4F10-972D-5285621EB479}"/>
    <cellStyle name="Normal 10 5 6 4" xfId="24555" xr:uid="{691805F2-947F-4D3A-8E1F-CE43B6E8535F}"/>
    <cellStyle name="Normal 10 5 6 5" xfId="16488" xr:uid="{02D68C53-EC38-4D31-800D-1F25759C43CC}"/>
    <cellStyle name="Normal 10 5 7" xfId="4498" xr:uid="{DD5377BE-A1C0-4B25-9485-2A772BA3E198}"/>
    <cellStyle name="Normal 10 5 7 2" xfId="9839" xr:uid="{D56BA3C9-2192-47D0-885E-1EBA26EFB2BD}"/>
    <cellStyle name="Normal 10 5 7 2 2" xfId="20521" xr:uid="{9CEE0FBA-F0A7-4930-8D51-42419926BA3C}"/>
    <cellStyle name="Normal 10 5 7 3" xfId="13495" xr:uid="{F14BD8E3-359A-4147-B051-4E2DA5B007ED}"/>
    <cellStyle name="Normal 10 5 7 3 2" xfId="23350" xr:uid="{B9B45884-801E-4728-A7EC-651008063590}"/>
    <cellStyle name="Normal 10 5 7 4" xfId="28091" xr:uid="{A956E0E4-B46F-4C1F-8548-35C9BDFF3FFB}"/>
    <cellStyle name="Normal 10 5 7 5" xfId="17728" xr:uid="{D6018651-8F2D-4DB5-8CC7-6E56B9C8275E}"/>
    <cellStyle name="Normal 10 5 8" xfId="6084" xr:uid="{86E4D752-13FB-4DF3-BC20-1C3E21B09D23}"/>
    <cellStyle name="Normal 10 5 8 2" xfId="15807" xr:uid="{F3734304-4E4D-4B33-969D-0FABDCCB2F04}"/>
    <cellStyle name="Normal 10 5 9" xfId="8861" xr:uid="{9578F562-1D87-49FB-B13D-680A168D2063}"/>
    <cellStyle name="Normal 10 5 9 2" xfId="18566" xr:uid="{5E11BAA0-3DB3-4AA5-A5AD-B4D09B966986}"/>
    <cellStyle name="Normal 10 6" xfId="441" xr:uid="{00000000-0005-0000-0000-0000B9010000}"/>
    <cellStyle name="Normal 10 6 10" xfId="11974" xr:uid="{9A10D0A4-9B8C-4204-AA0C-9C092AB2FDF1}"/>
    <cellStyle name="Normal 10 6 10 2" xfId="21365" xr:uid="{D210FD13-4569-4C70-B795-CE7B85D7CB0C}"/>
    <cellStyle name="Normal 10 6 11" xfId="24116" xr:uid="{3BAAA747-6B1F-4FF9-8531-7A2F30EDBB09}"/>
    <cellStyle name="Normal 10 6 12" xfId="14109" xr:uid="{F7DA2F54-4317-4321-AD98-871AF451E00F}"/>
    <cellStyle name="Normal 10 6 2" xfId="442" xr:uid="{00000000-0005-0000-0000-0000BA010000}"/>
    <cellStyle name="Normal 10 6 2 2" xfId="2188" xr:uid="{00000000-0005-0000-0000-0000B4080000}"/>
    <cellStyle name="Normal 10 6 2 2 2" xfId="5597" xr:uid="{A109BC8A-4763-4801-A11E-E6AEAC535FDF}"/>
    <cellStyle name="Normal 10 6 2 2 2 2" xfId="7640" xr:uid="{377AFE17-1D73-44EF-829E-DA5B7FAFA66B}"/>
    <cellStyle name="Normal 10 6 2 2 2 3" xfId="10163" xr:uid="{641028DA-D6F7-436F-9E96-F6E7B47528E5}"/>
    <cellStyle name="Normal 10 6 2 2 2 4" xfId="15814" xr:uid="{61759392-4868-438C-B5EB-B10B6867639C}"/>
    <cellStyle name="Normal 10 6 2 2 3" xfId="6535" xr:uid="{2C082B86-6F0D-4AD8-BFE7-B446E768B303}"/>
    <cellStyle name="Normal 10 6 2 2 3 2" xfId="28336" xr:uid="{ADA7C13A-0342-43D5-815F-A8B5E0A1ECFD}"/>
    <cellStyle name="Normal 10 6 2 2 3 3" xfId="27551" xr:uid="{A649301C-EAA1-4825-BCED-2E1272461C42}"/>
    <cellStyle name="Normal 10 6 2 2 3 4" xfId="18573" xr:uid="{9624D9D1-0BAB-4E32-A608-BA17DF02DF44}"/>
    <cellStyle name="Normal 10 6 2 2 4" xfId="9331" xr:uid="{2133672F-97FB-41D7-9431-F32C2002F499}"/>
    <cellStyle name="Normal 10 6 2 2 4 2" xfId="29968" xr:uid="{8B83F1F2-901B-46A0-A9C3-E0A4E5E7483D}"/>
    <cellStyle name="Normal 10 6 2 2 4 3" xfId="21367" xr:uid="{604F28EB-01EA-4B05-8BBB-E05148743BE4}"/>
    <cellStyle name="Normal 10 6 2 2 5" xfId="24823" xr:uid="{A2AD6463-6516-4F7C-BBB3-1D56482EF441}"/>
    <cellStyle name="Normal 10 6 2 2 6" xfId="15205" xr:uid="{C736819F-026A-4581-A0F2-E2B3A23FA4A7}"/>
    <cellStyle name="Normal 10 6 2 3" xfId="2189" xr:uid="{00000000-0005-0000-0000-0000B5080000}"/>
    <cellStyle name="Normal 10 6 2 3 2" xfId="7641" xr:uid="{139F5276-F30F-44F3-8175-59AFF983DB1C}"/>
    <cellStyle name="Normal 10 6 2 3 2 2" xfId="28636" xr:uid="{641985B8-BE43-4F3E-A9B7-55212E19236B}"/>
    <cellStyle name="Normal 10 6 2 3 2 3" xfId="16877" xr:uid="{A7B4BBB8-2837-462F-82B6-CD9933BB5ECD}"/>
    <cellStyle name="Normal 10 6 2 3 3" xfId="10164" xr:uid="{959FA570-C0A9-4DB7-A78F-8CBA3DBF9800}"/>
    <cellStyle name="Normal 10 6 2 3 3 2" xfId="19616" xr:uid="{37FFA347-6A2A-471E-9D9A-7B5BB24AFAEC}"/>
    <cellStyle name="Normal 10 6 2 3 4" xfId="12726" xr:uid="{DCDDDBCF-1670-445C-A64A-34E76AE1B06A}"/>
    <cellStyle name="Normal 10 6 2 3 4 2" xfId="22445" xr:uid="{D65681DB-DF65-4899-957C-862E37DC03E1}"/>
    <cellStyle name="Normal 10 6 2 3 5" xfId="26391" xr:uid="{DE22526D-1C6C-4C2C-9C8A-AE78C0AC451B}"/>
    <cellStyle name="Normal 10 6 2 3 6" xfId="14696" xr:uid="{325DFD37-2F61-49A0-A231-3B4D808E1DF6}"/>
    <cellStyle name="Normal 10 6 2 4" xfId="4736" xr:uid="{AD030130-4533-447D-A5D2-9F40CE2E95F7}"/>
    <cellStyle name="Normal 10 6 2 4 2" xfId="7036" xr:uid="{0B909E1A-AA17-4D65-B0E7-257F8D06B170}"/>
    <cellStyle name="Normal 10 6 2 4 2 2" xfId="29625" xr:uid="{AA428E5C-BCB7-49B0-BF5C-5A917A9505D3}"/>
    <cellStyle name="Normal 10 6 2 4 2 3" xfId="20703" xr:uid="{200CE7DD-6484-4142-81FB-229AA8F0B876}"/>
    <cellStyle name="Normal 10 6 2 4 3" xfId="9842" xr:uid="{A0456D20-55CB-4401-A016-CA0A4F753E0D}"/>
    <cellStyle name="Normal 10 6 2 4 3 2" xfId="23532" xr:uid="{A42E9991-95BF-41D4-AE48-65A125982A9F}"/>
    <cellStyle name="Normal 10 6 2 4 4" xfId="26197" xr:uid="{D282E996-B8B7-4D20-8EB7-5D461AC3D494}"/>
    <cellStyle name="Normal 10 6 2 4 5" xfId="17910" xr:uid="{3DE3ED21-BEB2-4D49-8CD2-37F1795F1504}"/>
    <cellStyle name="Normal 10 6 2 5" xfId="6087" xr:uid="{6826CF63-8767-48C8-941D-E165361E30D5}"/>
    <cellStyle name="Normal 10 6 2 5 2" xfId="27483" xr:uid="{BC176FED-F94E-4CA0-9CD8-C12BEEC304F6}"/>
    <cellStyle name="Normal 10 6 2 5 3" xfId="15813" xr:uid="{A303F611-0102-4B9A-9432-EA988051D900}"/>
    <cellStyle name="Normal 10 6 2 6" xfId="8864" xr:uid="{8D2DB992-8395-4A5F-B1CB-1F9A0CA40922}"/>
    <cellStyle name="Normal 10 6 2 6 2" xfId="18572" xr:uid="{70642E0D-FE97-4C03-A8F6-FDEFC6F5384B}"/>
    <cellStyle name="Normal 10 6 2 7" xfId="11975" xr:uid="{F1C581DA-66FE-4CB4-9988-CEB187DAE2FA}"/>
    <cellStyle name="Normal 10 6 2 7 2" xfId="21366" xr:uid="{92A77F63-DCF6-4097-B6CA-C1EF2115F776}"/>
    <cellStyle name="Normal 10 6 2 8" xfId="25323" xr:uid="{2BEC2E1F-8791-4B50-825F-F7A7AD96923F}"/>
    <cellStyle name="Normal 10 6 2 9" xfId="14267" xr:uid="{1BC70143-0FEC-4A28-A290-6E3564228250}"/>
    <cellStyle name="Normal 10 6 3" xfId="2190" xr:uid="{00000000-0005-0000-0000-0000B6080000}"/>
    <cellStyle name="Normal 10 6 3 2" xfId="5035" xr:uid="{C5664E47-767A-4A2D-AA27-E08CA3E8BF43}"/>
    <cellStyle name="Normal 10 6 3 2 2" xfId="7642" xr:uid="{6104CB0C-D6B5-410F-A618-1A3B47A1587E}"/>
    <cellStyle name="Normal 10 6 3 2 2 2" xfId="29818" xr:uid="{8760DD4E-3D5B-4A3B-A731-EE6426EC9A5F}"/>
    <cellStyle name="Normal 10 6 3 2 2 3" xfId="21002" xr:uid="{25AD12EA-F4DC-4418-9293-DDD83B7DDA2F}"/>
    <cellStyle name="Normal 10 6 3 2 3" xfId="10165" xr:uid="{B88AF4B3-C867-4FB1-A33D-1AB88AA0B9A2}"/>
    <cellStyle name="Normal 10 6 3 2 3 2" xfId="23831" xr:uid="{6F94A271-B562-4F6A-911E-9BFDF84234A4}"/>
    <cellStyle name="Normal 10 6 3 2 4" xfId="26014" xr:uid="{747D613D-ECEA-4C4D-8EC7-DE342018490E}"/>
    <cellStyle name="Normal 10 6 3 2 5" xfId="18209" xr:uid="{A5025298-7167-4F79-A0D4-827E80F16403}"/>
    <cellStyle name="Normal 10 6 3 3" xfId="6534" xr:uid="{622D149F-AEA8-48A2-89EB-F703A031FA09}"/>
    <cellStyle name="Normal 10 6 3 3 2" xfId="27657" xr:uid="{FC8D4980-5E74-47EF-81CD-50D156402964}"/>
    <cellStyle name="Normal 10 6 3 3 3" xfId="27339" xr:uid="{27C649EA-DD7D-4610-8BF2-C1FA44954A9F}"/>
    <cellStyle name="Normal 10 6 3 3 4" xfId="15815" xr:uid="{7B26331E-6AE9-41FD-ACBF-5BE84A844310}"/>
    <cellStyle name="Normal 10 6 3 4" xfId="9330" xr:uid="{021A07FE-6643-4F93-B0B9-A33F4BF90A10}"/>
    <cellStyle name="Normal 10 6 3 4 2" xfId="29137" xr:uid="{29B21297-809F-4CCF-9D9D-30370C1F5EAF}"/>
    <cellStyle name="Normal 10 6 3 4 3" xfId="28483" xr:uid="{E3EA2F32-35B7-4A71-A635-AEE328C96448}"/>
    <cellStyle name="Normal 10 6 3 4 4" xfId="18574" xr:uid="{0F7BB614-A908-4588-ACD4-07852CB6395F}"/>
    <cellStyle name="Normal 10 6 3 5" xfId="11976" xr:uid="{89795952-90ED-4980-9597-6EAFFEA10204}"/>
    <cellStyle name="Normal 10 6 3 5 2" xfId="29969" xr:uid="{AE9EAF97-D1F8-4C7A-AB6C-0D1909EEE4C9}"/>
    <cellStyle name="Normal 10 6 3 5 3" xfId="21368" xr:uid="{A9EA6CA6-1D3B-4782-A1FE-044030ED971D}"/>
    <cellStyle name="Normal 10 6 3 6" xfId="25030" xr:uid="{9E5E3DB9-9C73-44B2-B342-6D71905E5C0B}"/>
    <cellStyle name="Normal 10 6 3 7" xfId="15206" xr:uid="{9A366C5E-322D-480F-844D-D871CBB8FBC5}"/>
    <cellStyle name="Normal 10 6 4" xfId="2191" xr:uid="{00000000-0005-0000-0000-0000B7080000}"/>
    <cellStyle name="Normal 10 6 4 2" xfId="5798" xr:uid="{4AD10BDD-D128-4BF0-B4F8-0A9B81C83621}"/>
    <cellStyle name="Normal 10 6 4 2 2" xfId="7643" xr:uid="{058E0338-0D0B-42A1-8B73-2127764AC654}"/>
    <cellStyle name="Normal 10 6 4 2 3" xfId="10166" xr:uid="{3B7419E2-8C8F-4A31-A1DE-06A4F6C7F28F}"/>
    <cellStyle name="Normal 10 6 4 2 4" xfId="15816" xr:uid="{4DEE19F3-60C4-4C44-B67D-FACE0E97ADCB}"/>
    <cellStyle name="Normal 10 6 4 3" xfId="6883" xr:uid="{1C72C38E-AEBE-4E3C-B515-ADFC5D3B6D19}"/>
    <cellStyle name="Normal 10 6 4 3 2" xfId="27907" xr:uid="{64764EE1-6B6E-4A14-9BCC-00210926A3C1}"/>
    <cellStyle name="Normal 10 6 4 3 3" xfId="18575" xr:uid="{9979EA5F-5698-4A12-818E-067A2810D47A}"/>
    <cellStyle name="Normal 10 6 4 4" xfId="9679" xr:uid="{95E58A42-CFDE-4F9F-9BE3-3D234193B3D6}"/>
    <cellStyle name="Normal 10 6 4 4 2" xfId="21369" xr:uid="{021E7166-F3CA-4EAC-875A-33ED427B6BE5}"/>
    <cellStyle name="Normal 10 6 4 5" xfId="24932" xr:uid="{7C9DE0D0-204F-4DEE-B78C-C614A91988FA}"/>
    <cellStyle name="Normal 10 6 4 6" xfId="14935" xr:uid="{E55B766D-C3B4-4613-A5A6-53277392EC0D}"/>
    <cellStyle name="Normal 10 6 5" xfId="2192" xr:uid="{00000000-0005-0000-0000-0000B8080000}"/>
    <cellStyle name="Normal 10 6 5 2" xfId="7644" xr:uid="{8675444B-D83E-4686-B822-3C8684095C93}"/>
    <cellStyle name="Normal 10 6 5 2 2" xfId="27541" xr:uid="{6F319FA3-FB73-4174-B84B-1C95342B296C}"/>
    <cellStyle name="Normal 10 6 5 2 3" xfId="16751" xr:uid="{B976BBE1-9168-4E26-BEAE-64E57B4DDECF}"/>
    <cellStyle name="Normal 10 6 5 3" xfId="10167" xr:uid="{8BCE3270-D2C5-4AC9-BC32-F781098C8E3B}"/>
    <cellStyle name="Normal 10 6 5 3 2" xfId="19488" xr:uid="{47DD7B4C-4D23-4020-9AD4-6E18847643BB}"/>
    <cellStyle name="Normal 10 6 5 4" xfId="12600" xr:uid="{F7BECFB8-3DE5-48D6-B803-9DEFB4517BCB}"/>
    <cellStyle name="Normal 10 6 5 4 2" xfId="22317" xr:uid="{36E105B5-F24C-43DE-B250-A8357C062DE6}"/>
    <cellStyle name="Normal 10 6 5 5" xfId="24724" xr:uid="{27C44760-CECA-469C-8769-C643A56AB947}"/>
    <cellStyle name="Normal 10 6 5 6" xfId="14535" xr:uid="{C523EACA-EA3C-4C2A-92C7-5E04A79BDE92}"/>
    <cellStyle name="Normal 10 6 6" xfId="2193" xr:uid="{00000000-0005-0000-0000-0000B9080000}"/>
    <cellStyle name="Normal 10 6 6 2" xfId="7645" xr:uid="{D602EF2A-37F0-4346-959E-9DF1F3800772}"/>
    <cellStyle name="Normal 10 6 6 2 2" xfId="27670" xr:uid="{EFD5E953-4FBD-40F5-9C0C-4980B310E5A6}"/>
    <cellStyle name="Normal 10 6 6 2 3" xfId="19240" xr:uid="{1A08E232-9754-460A-A5D4-513677F1DD2B}"/>
    <cellStyle name="Normal 10 6 6 3" xfId="10168" xr:uid="{BD2CB2A1-37A4-4EAB-8FCF-A3127CBFD4FF}"/>
    <cellStyle name="Normal 10 6 6 3 2" xfId="22045" xr:uid="{BEF9DF7A-7CDC-44FB-B4EC-C22FFA50CFE7}"/>
    <cellStyle name="Normal 10 6 6 4" xfId="25954" xr:uid="{514E55DE-59FF-4F58-ACA2-22C70475B013}"/>
    <cellStyle name="Normal 10 6 6 5" xfId="16489" xr:uid="{FA21373F-8A77-4AF6-8FCF-BCD5EDDD09DC}"/>
    <cellStyle name="Normal 10 6 7" xfId="4499" xr:uid="{4EED7654-3DF0-40F8-A52B-C30FF4F0A059}"/>
    <cellStyle name="Normal 10 6 7 2" xfId="9841" xr:uid="{7A4F48F6-0ABF-49FE-8245-86C3BD4A1AC4}"/>
    <cellStyle name="Normal 10 6 7 2 2" xfId="20522" xr:uid="{A248453C-6571-461E-A3B9-EDF7DFA62F4F}"/>
    <cellStyle name="Normal 10 6 7 3" xfId="13496" xr:uid="{F8C9D500-817D-4EDD-87E2-F36095B193F1}"/>
    <cellStyle name="Normal 10 6 7 3 2" xfId="23351" xr:uid="{EA494C89-E2B1-4590-9324-479E87433E27}"/>
    <cellStyle name="Normal 10 6 7 4" xfId="27852" xr:uid="{EDB5EF09-244F-4BD9-97A4-20924957D04D}"/>
    <cellStyle name="Normal 10 6 7 5" xfId="17729" xr:uid="{4E9EFD9E-54CE-4B3A-8ECB-EA2BFCE4B787}"/>
    <cellStyle name="Normal 10 6 8" xfId="6086" xr:uid="{B50EFC3F-BA6E-4AC1-8F69-09129162D705}"/>
    <cellStyle name="Normal 10 6 8 2" xfId="15812" xr:uid="{FFED3B30-B08A-49DA-8271-FADB4884B6D9}"/>
    <cellStyle name="Normal 10 6 9" xfId="8863" xr:uid="{0FF679BA-8483-4443-8B66-CF8D37D1005B}"/>
    <cellStyle name="Normal 10 6 9 2" xfId="18571" xr:uid="{201F061D-8BE5-4A79-96FC-ECA1498364B0}"/>
    <cellStyle name="Normal 10 7" xfId="443" xr:uid="{00000000-0005-0000-0000-0000BB010000}"/>
    <cellStyle name="Normal 10 7 10" xfId="14110" xr:uid="{3AF2D007-7A7D-44AB-AA50-F513F5CB9EF1}"/>
    <cellStyle name="Normal 10 7 2" xfId="444" xr:uid="{00000000-0005-0000-0000-0000BC010000}"/>
    <cellStyle name="Normal 10 7 2 2" xfId="2194" xr:uid="{00000000-0005-0000-0000-0000BA080000}"/>
    <cellStyle name="Normal 10 7 2 2 2" xfId="5599" xr:uid="{47965972-F449-423D-B70A-EAEA625D93E9}"/>
    <cellStyle name="Normal 10 7 2 2 2 2" xfId="7646" xr:uid="{B34F7049-8815-4407-94C2-C48AEE7F7857}"/>
    <cellStyle name="Normal 10 7 2 2 2 3" xfId="10169" xr:uid="{4BDFDA4F-378E-4E8E-8BAF-592ED80564E2}"/>
    <cellStyle name="Normal 10 7 2 2 2 4" xfId="17034" xr:uid="{189E2C9B-371B-4354-A293-177D56837FBE}"/>
    <cellStyle name="Normal 10 7 2 2 3" xfId="6537" xr:uid="{729CC5EC-3F72-45E8-A157-C3DA06AD8D9F}"/>
    <cellStyle name="Normal 10 7 2 2 3 2" xfId="29098" xr:uid="{81F7ED59-4FB0-420B-B081-400235689CDA}"/>
    <cellStyle name="Normal 10 7 2 2 3 3" xfId="19791" xr:uid="{B3BC96B8-5E08-4E1E-90CD-EF0E0504A07F}"/>
    <cellStyle name="Normal 10 7 2 2 4" xfId="9333" xr:uid="{B7C8B0E6-1FEB-4EBC-9D54-4BC8557E9F81}"/>
    <cellStyle name="Normal 10 7 2 2 4 2" xfId="22620" xr:uid="{841A9D61-49DB-4348-9F91-4CE865FC6360}"/>
    <cellStyle name="Normal 10 7 2 2 5" xfId="26042" xr:uid="{0008F1A1-880B-4212-9A1C-DCDBCD208CE4}"/>
    <cellStyle name="Normal 10 7 2 2 6" xfId="14936" xr:uid="{E0ED8C36-A2E5-49F7-B105-9999127436F0}"/>
    <cellStyle name="Normal 10 7 2 3" xfId="5398" xr:uid="{84881D40-C094-44BF-9EC7-92B2B8F5A0A2}"/>
    <cellStyle name="Normal 10 7 2 3 2" xfId="7038" xr:uid="{6F4703CE-6162-451F-951C-0B49CB613656}"/>
    <cellStyle name="Normal 10 7 2 3 3" xfId="9844" xr:uid="{EBC8619A-3BBD-425C-B589-7EE5D15CAAF8}"/>
    <cellStyle name="Normal 10 7 2 3 4" xfId="15818" xr:uid="{1D2C03DE-E843-458C-9B40-44006892E14A}"/>
    <cellStyle name="Normal 10 7 2 4" xfId="5481" xr:uid="{D2434668-2A7D-4913-A838-1758613F225D}"/>
    <cellStyle name="Normal 10 7 2 4 2" xfId="28966" xr:uid="{A2F7C27E-F560-4662-BF92-E7FE1E4652E3}"/>
    <cellStyle name="Normal 10 7 2 4 3" xfId="28314" xr:uid="{D97FF265-7689-4E22-A9F1-198571066EFB}"/>
    <cellStyle name="Normal 10 7 2 4 4" xfId="18577" xr:uid="{14E3579B-C06C-4061-86F5-BF143700A5B0}"/>
    <cellStyle name="Normal 10 7 2 5" xfId="6089" xr:uid="{E10B685F-0776-42B4-98C2-1435C6296AA8}"/>
    <cellStyle name="Normal 10 7 2 5 2" xfId="29970" xr:uid="{788FEC34-78F0-4217-A64E-E83B04B2E388}"/>
    <cellStyle name="Normal 10 7 2 5 3" xfId="21371" xr:uid="{321EA113-DCE7-485B-815A-8FCEAC675AB2}"/>
    <cellStyle name="Normal 10 7 2 6" xfId="8866" xr:uid="{0D54EF96-FF33-43B5-8A95-98471EDE74A9}"/>
    <cellStyle name="Normal 10 7 2 7" xfId="14268" xr:uid="{4282050D-F8A5-4EB5-BA14-D72194A0028D}"/>
    <cellStyle name="Normal 10 7 3" xfId="2195" xr:uid="{00000000-0005-0000-0000-0000BB080000}"/>
    <cellStyle name="Normal 10 7 3 2" xfId="5598" xr:uid="{A4579DDB-6BC0-4ED5-8C45-3177EADDCCE1}"/>
    <cellStyle name="Normal 10 7 3 2 2" xfId="7647" xr:uid="{04D433A0-C25A-4943-A4A6-7C2AB57F8DB1}"/>
    <cellStyle name="Normal 10 7 3 2 3" xfId="10170" xr:uid="{DCD2C824-7D5B-47AB-8194-4B11B4BDDA37}"/>
    <cellStyle name="Normal 10 7 3 2 4" xfId="15819" xr:uid="{194AB207-DCAD-4A02-8DB2-512C8CA407EA}"/>
    <cellStyle name="Normal 10 7 3 3" xfId="6536" xr:uid="{B8D73014-0487-4E8C-8475-9A27CCBB0404}"/>
    <cellStyle name="Normal 10 7 3 3 2" xfId="27643" xr:uid="{CE420942-DD8E-4567-9DD7-73F6A925DA9C}"/>
    <cellStyle name="Normal 10 7 3 3 3" xfId="27497" xr:uid="{50B8685B-6261-4EA5-A141-9683E25FD347}"/>
    <cellStyle name="Normal 10 7 3 3 4" xfId="18578" xr:uid="{60D53C55-FC88-4BC3-9833-6C21163F1BF6}"/>
    <cellStyle name="Normal 10 7 3 4" xfId="9332" xr:uid="{9AC12ECC-139C-49AD-9BFD-414362392483}"/>
    <cellStyle name="Normal 10 7 3 4 2" xfId="29971" xr:uid="{36656F8F-740C-4CD8-9DD7-0B1A60C8F30E}"/>
    <cellStyle name="Normal 10 7 3 4 3" xfId="21372" xr:uid="{2CD2E821-E653-4BB0-9B57-746129AC77E1}"/>
    <cellStyle name="Normal 10 7 3 5" xfId="24237" xr:uid="{8516C50F-50F2-4590-973D-A5DE3C7EA717}"/>
    <cellStyle name="Normal 10 7 3 6" xfId="14697" xr:uid="{900DD723-ADD5-46AC-AE17-C8EE4AA82FC2}"/>
    <cellStyle name="Normal 10 7 4" xfId="2196" xr:uid="{00000000-0005-0000-0000-0000BC080000}"/>
    <cellStyle name="Normal 10 7 4 2" xfId="5780" xr:uid="{04D271A8-D1FB-4EC3-99BF-E622DB931950}"/>
    <cellStyle name="Normal 10 7 4 2 2" xfId="7648" xr:uid="{7FE48A30-EFFE-4EE7-AAF4-1307BD4AFD89}"/>
    <cellStyle name="Normal 10 7 4 2 3" xfId="10171" xr:uid="{D6653E6F-FEB0-458F-AEE6-C6568A72E7FE}"/>
    <cellStyle name="Normal 10 7 4 3" xfId="6865" xr:uid="{8AFF1F5D-063B-46DA-A86A-A27D20B32C47}"/>
    <cellStyle name="Normal 10 7 4 3 2" xfId="22046" xr:uid="{6B27374F-5E37-4871-A25D-1A619015C54F}"/>
    <cellStyle name="Normal 10 7 4 4" xfId="9661" xr:uid="{82E6F12C-01DC-4BDA-84E4-CDF701D7CD68}"/>
    <cellStyle name="Normal 10 7 4 5" xfId="16490" xr:uid="{6BFE97D0-ED91-4C3B-969E-B814E8C0AFD9}"/>
    <cellStyle name="Normal 10 7 5" xfId="4500" xr:uid="{06BAC38C-242B-4AF6-9226-2F3A2D0D12F0}"/>
    <cellStyle name="Normal 10 7 5 2" xfId="7037" xr:uid="{B97F6352-A802-40FD-BAAE-C18DE355D048}"/>
    <cellStyle name="Normal 10 7 5 2 2" xfId="29574" xr:uid="{C1BE868C-2DFC-4BCD-BB2B-40A2B69C33C0}"/>
    <cellStyle name="Normal 10 7 5 2 3" xfId="20523" xr:uid="{E7CF7DB9-DE1A-4B58-A924-EF9160E61314}"/>
    <cellStyle name="Normal 10 7 5 3" xfId="9843" xr:uid="{1F7B0BAF-84CB-426A-B119-5E0572392F95}"/>
    <cellStyle name="Normal 10 7 5 3 2" xfId="23352" xr:uid="{F81CE69B-BB30-4F19-B264-8E971E170A02}"/>
    <cellStyle name="Normal 10 7 5 4" xfId="26737" xr:uid="{EED7FE50-95C6-49F0-9980-BF8EF37AAF5B}"/>
    <cellStyle name="Normal 10 7 5 5" xfId="17730" xr:uid="{8347B6DC-EAAB-4801-B2DC-05F10FEF210A}"/>
    <cellStyle name="Normal 10 7 6" xfId="5480" xr:uid="{DE03597C-1896-4C05-B717-6FBF2EF23A6A}"/>
    <cellStyle name="Normal 10 7 6 2" xfId="27273" xr:uid="{95C0FD2A-B211-412A-9211-186BB10CB8B6}"/>
    <cellStyle name="Normal 10 7 6 3" xfId="28006" xr:uid="{38D51108-F04C-4F6A-A142-76A505589260}"/>
    <cellStyle name="Normal 10 7 6 4" xfId="15817" xr:uid="{F9DAD754-6EA0-4A34-ADFE-B8DE0A9F72A7}"/>
    <cellStyle name="Normal 10 7 7" xfId="6088" xr:uid="{1636F2B1-5924-4A3C-B054-3B802F39020E}"/>
    <cellStyle name="Normal 10 7 7 2" xfId="28251" xr:uid="{4AB879B8-694D-42FA-85E5-1009765BBFCE}"/>
    <cellStyle name="Normal 10 7 7 3" xfId="18576" xr:uid="{1D132932-30F8-4F77-9EA7-957C47FF88A2}"/>
    <cellStyle name="Normal 10 7 8" xfId="8865" xr:uid="{46C2C474-40B6-4F89-BB34-017DAA421211}"/>
    <cellStyle name="Normal 10 7 8 2" xfId="21370" xr:uid="{11E09FD7-B792-4778-96D2-E2A95BA67316}"/>
    <cellStyle name="Normal 10 7 9" xfId="24257" xr:uid="{7DD1FF9C-C5AD-4AEF-B7C0-7B9F1686BB6D}"/>
    <cellStyle name="Normal 10 8" xfId="445" xr:uid="{00000000-0005-0000-0000-0000BD010000}"/>
    <cellStyle name="Normal 10 8 10" xfId="14111" xr:uid="{D94040A3-43BB-4818-87B3-7D9D5ACAA0C8}"/>
    <cellStyle name="Normal 10 8 2" xfId="446" xr:uid="{00000000-0005-0000-0000-0000BE010000}"/>
    <cellStyle name="Normal 10 8 2 2" xfId="2197" xr:uid="{00000000-0005-0000-0000-0000BD080000}"/>
    <cellStyle name="Normal 10 8 2 2 2" xfId="5601" xr:uid="{2989E8E3-E80C-4B86-801F-6279E18F87B6}"/>
    <cellStyle name="Normal 10 8 2 2 2 2" xfId="7649" xr:uid="{CF5B244C-2A6A-4817-A2AC-1DF64AA6E97E}"/>
    <cellStyle name="Normal 10 8 2 2 2 3" xfId="10172" xr:uid="{B82D6331-0034-4710-9A7A-998DC8C82174}"/>
    <cellStyle name="Normal 10 8 2 2 2 4" xfId="17035" xr:uid="{EE4629A0-A2FC-4A31-B6A8-586B7182C455}"/>
    <cellStyle name="Normal 10 8 2 2 3" xfId="6539" xr:uid="{D7E6758F-6D0C-451F-8AEB-165523943606}"/>
    <cellStyle name="Normal 10 8 2 2 3 2" xfId="26993" xr:uid="{4AB94B10-D941-4B6D-A9EC-0418C5CD44CB}"/>
    <cellStyle name="Normal 10 8 2 2 3 3" xfId="19792" xr:uid="{87BDA702-847D-4ED1-849B-B8BF124B3024}"/>
    <cellStyle name="Normal 10 8 2 2 4" xfId="9335" xr:uid="{1E94FA8B-AE35-4F3E-983E-92528F529D47}"/>
    <cellStyle name="Normal 10 8 2 2 4 2" xfId="22621" xr:uid="{9C2BD4C8-9E59-4093-9E99-0CC2ACC81B3B}"/>
    <cellStyle name="Normal 10 8 2 2 5" xfId="26008" xr:uid="{C531B637-750B-43B8-8AED-9CAC1FEA9283}"/>
    <cellStyle name="Normal 10 8 2 2 6" xfId="14937" xr:uid="{5C752498-3841-4522-BC4A-7CFCEECD5384}"/>
    <cellStyle name="Normal 10 8 2 3" xfId="5399" xr:uid="{8036E86C-9813-4369-9BFE-E04D5702444A}"/>
    <cellStyle name="Normal 10 8 2 3 2" xfId="7040" xr:uid="{062B4013-474A-48A5-A551-201EDE6DB160}"/>
    <cellStyle name="Normal 10 8 2 3 3" xfId="9846" xr:uid="{78491D9F-BB55-4F52-9DC6-473629BBCAA6}"/>
    <cellStyle name="Normal 10 8 2 3 4" xfId="15821" xr:uid="{EDCB3DC6-BF4C-4AED-B616-29C53CD89F1A}"/>
    <cellStyle name="Normal 10 8 2 4" xfId="5483" xr:uid="{D008C0A4-43C1-4688-8910-2DB867AAC515}"/>
    <cellStyle name="Normal 10 8 2 4 2" xfId="29033" xr:uid="{64C91B82-C8C3-4DB2-BE6D-274310DD214E}"/>
    <cellStyle name="Normal 10 8 2 4 3" xfId="27567" xr:uid="{82DE543E-E543-416F-9D98-87F628B2EB92}"/>
    <cellStyle name="Normal 10 8 2 4 4" xfId="18580" xr:uid="{3D8662A5-C7EB-457F-A8A6-11A68F88D9FF}"/>
    <cellStyle name="Normal 10 8 2 5" xfId="6091" xr:uid="{851B9574-81A9-4522-B502-1D98FF85749B}"/>
    <cellStyle name="Normal 10 8 2 5 2" xfId="29972" xr:uid="{25AD9382-B132-43B0-B38D-19EBE7FDE04E}"/>
    <cellStyle name="Normal 10 8 2 5 3" xfId="21374" xr:uid="{3BA205D5-73EC-4754-84B0-30B5F43CE3DD}"/>
    <cellStyle name="Normal 10 8 2 6" xfId="8868" xr:uid="{462E1319-05D7-45D1-843F-164ADBD763F5}"/>
    <cellStyle name="Normal 10 8 2 7" xfId="14269" xr:uid="{A53B263C-57BA-428A-BF03-E457E2DACA11}"/>
    <cellStyle name="Normal 10 8 3" xfId="2198" xr:uid="{00000000-0005-0000-0000-0000BE080000}"/>
    <cellStyle name="Normal 10 8 3 2" xfId="5600" xr:uid="{28E9681E-C274-4B3D-88E8-95914B6A825D}"/>
    <cellStyle name="Normal 10 8 3 2 2" xfId="7650" xr:uid="{940CB999-B284-469A-B5EF-3F2F4EA709CD}"/>
    <cellStyle name="Normal 10 8 3 2 3" xfId="10173" xr:uid="{05C24D46-34FA-40F0-A527-3E85BFFB7EF2}"/>
    <cellStyle name="Normal 10 8 3 2 4" xfId="15822" xr:uid="{B3A2AA0F-CF88-40CD-898D-7A973E64298C}"/>
    <cellStyle name="Normal 10 8 3 3" xfId="6538" xr:uid="{2E798154-F486-42B9-94A9-91FE75771538}"/>
    <cellStyle name="Normal 10 8 3 3 2" xfId="27740" xr:uid="{5F81D66A-98F8-4813-AB51-0BC4B74C861E}"/>
    <cellStyle name="Normal 10 8 3 3 3" xfId="27159" xr:uid="{7466E23D-7CEC-4FBF-8DE5-2073DC78D1E9}"/>
    <cellStyle name="Normal 10 8 3 3 4" xfId="18581" xr:uid="{F893F267-6A46-4239-8EF1-BE4A025AFC17}"/>
    <cellStyle name="Normal 10 8 3 4" xfId="9334" xr:uid="{08288FCA-469B-443A-AC22-3E6D651E2B55}"/>
    <cellStyle name="Normal 10 8 3 4 2" xfId="29973" xr:uid="{36B7083A-46E7-4A43-A351-797CFDF3B275}"/>
    <cellStyle name="Normal 10 8 3 4 3" xfId="21375" xr:uid="{96445E45-CC67-400B-A735-FC421AE8E1F7}"/>
    <cellStyle name="Normal 10 8 3 5" xfId="24776" xr:uid="{51878653-F6FD-47BA-BD8B-E7C2690D64A1}"/>
    <cellStyle name="Normal 10 8 3 6" xfId="14698" xr:uid="{3982C8C1-2221-4EDD-8788-F793F5F320CD}"/>
    <cellStyle name="Normal 10 8 4" xfId="2199" xr:uid="{00000000-0005-0000-0000-0000BF080000}"/>
    <cellStyle name="Normal 10 8 4 2" xfId="5765" xr:uid="{2B05BAB4-1C13-40FF-BD74-F19219C09140}"/>
    <cellStyle name="Normal 10 8 4 2 2" xfId="7651" xr:uid="{1085729B-C1C0-4B71-A6DE-A75C9DAC4860}"/>
    <cellStyle name="Normal 10 8 4 2 3" xfId="10174" xr:uid="{FABDF453-B78D-4494-939A-4351A6DD7C78}"/>
    <cellStyle name="Normal 10 8 4 3" xfId="6847" xr:uid="{EADB006C-871D-486D-A0BF-59157F93EC72}"/>
    <cellStyle name="Normal 10 8 4 3 2" xfId="22047" xr:uid="{269C862D-7B36-4EBA-AC7C-B3E8BB1B3C18}"/>
    <cellStyle name="Normal 10 8 4 4" xfId="9643" xr:uid="{AFA0472A-8ABC-4661-8712-D09764238EF5}"/>
    <cellStyle name="Normal 10 8 4 5" xfId="16491" xr:uid="{1EF6B098-A2E4-4E5F-882A-42DECB6D6682}"/>
    <cellStyle name="Normal 10 8 5" xfId="4501" xr:uid="{700045F6-4DDA-41F6-806F-A8B81347C8E1}"/>
    <cellStyle name="Normal 10 8 5 2" xfId="7039" xr:uid="{9D7206F7-B00B-4DD6-AE0B-B6A749A7C76E}"/>
    <cellStyle name="Normal 10 8 5 2 2" xfId="29575" xr:uid="{8A48F598-DC11-45F1-8FFD-FA2BC635084B}"/>
    <cellStyle name="Normal 10 8 5 2 3" xfId="20524" xr:uid="{D53D937C-F38D-414C-808B-23FE050A81FB}"/>
    <cellStyle name="Normal 10 8 5 3" xfId="9845" xr:uid="{3E71B4D4-8740-4A03-B394-A74B2C9A584C}"/>
    <cellStyle name="Normal 10 8 5 3 2" xfId="23353" xr:uid="{F2F6FA8E-5EEF-4589-A825-6DD5E2CBB23A}"/>
    <cellStyle name="Normal 10 8 5 4" xfId="24402" xr:uid="{59D539B4-4EB2-467C-A884-BCC24ABF0414}"/>
    <cellStyle name="Normal 10 8 5 5" xfId="17731" xr:uid="{C592DEFE-50DE-413A-AF69-64201466A95D}"/>
    <cellStyle name="Normal 10 8 6" xfId="5482" xr:uid="{8DBF2500-97A1-4450-9678-CD02F1234932}"/>
    <cellStyle name="Normal 10 8 6 2" xfId="27879" xr:uid="{60C13208-9148-427C-AB72-8B67054A34C3}"/>
    <cellStyle name="Normal 10 8 6 3" xfId="29248" xr:uid="{36721297-D61A-4DCA-BF17-8FED13E9B0FE}"/>
    <cellStyle name="Normal 10 8 6 4" xfId="15820" xr:uid="{5275086A-B699-450A-81B3-54F3C25BDF1E}"/>
    <cellStyle name="Normal 10 8 7" xfId="6090" xr:uid="{467D7504-DEDC-4356-988F-F45F5D493A63}"/>
    <cellStyle name="Normal 10 8 7 2" xfId="28654" xr:uid="{C650EE36-8572-4544-B096-877D297CAEA6}"/>
    <cellStyle name="Normal 10 8 7 3" xfId="18579" xr:uid="{1967393B-0694-4691-8260-BFB26BE539C1}"/>
    <cellStyle name="Normal 10 8 8" xfId="8867" xr:uid="{B69F8288-AE6B-44DC-B6AC-005BD6C10746}"/>
    <cellStyle name="Normal 10 8 8 2" xfId="21373" xr:uid="{298A20DE-F5CC-4891-91B8-ABD707DFDE35}"/>
    <cellStyle name="Normal 10 8 9" xfId="25514" xr:uid="{9E27B9FA-AB6E-4F2E-A5B6-266D4D02A27D}"/>
    <cellStyle name="Normal 10 9" xfId="447" xr:uid="{00000000-0005-0000-0000-0000BF010000}"/>
    <cellStyle name="Normal 10 9 10" xfId="14104" xr:uid="{55B808A5-9F69-4939-94E8-11CEC8487C44}"/>
    <cellStyle name="Normal 10 9 2" xfId="2200" xr:uid="{00000000-0005-0000-0000-0000C0080000}"/>
    <cellStyle name="Normal 10 9 2 2" xfId="5602" xr:uid="{DF2566F8-D4DC-43C8-8D61-271FB35530CD}"/>
    <cellStyle name="Normal 10 9 2 2 2" xfId="7652" xr:uid="{EFA64ABF-7689-46B2-B9BC-63538CC08280}"/>
    <cellStyle name="Normal 10 9 2 2 3" xfId="10175" xr:uid="{7BDD1058-435C-45CA-967E-1B133DD1A0A6}"/>
    <cellStyle name="Normal 10 9 2 2 4" xfId="15824" xr:uid="{AE7D58E4-6589-47B3-A25A-5F9F1057D78E}"/>
    <cellStyle name="Normal 10 9 2 3" xfId="6540" xr:uid="{86B7A7BA-80C2-4B7F-8848-51264A8A736F}"/>
    <cellStyle name="Normal 10 9 2 3 2" xfId="27054" xr:uid="{58981772-8D1C-4E00-A6DA-9725243C0F94}"/>
    <cellStyle name="Normal 10 9 2 3 3" xfId="27610" xr:uid="{FE5CA6F3-FBEE-44D9-8CA7-399C13FB071F}"/>
    <cellStyle name="Normal 10 9 2 3 4" xfId="18583" xr:uid="{43BC92E8-9EB9-481E-A323-C5AE2CD9187C}"/>
    <cellStyle name="Normal 10 9 2 4" xfId="9336" xr:uid="{CBBC6285-CDEC-4038-AD93-78AE97653953}"/>
    <cellStyle name="Normal 10 9 2 4 2" xfId="29974" xr:uid="{FB07FEA1-23DB-4A67-915F-9E02B9BA683F}"/>
    <cellStyle name="Normal 10 9 2 4 3" xfId="21377" xr:uid="{FC58B83E-8C70-48B1-9E3C-4C8731496FBC}"/>
    <cellStyle name="Normal 10 9 2 5" xfId="25772" xr:uid="{5FDA2A32-182C-4787-8014-49D578BD9503}"/>
    <cellStyle name="Normal 10 9 2 6" xfId="15207" xr:uid="{9A0ADF7B-782C-4ABA-8F15-107DF97DE63F}"/>
    <cellStyle name="Normal 10 9 3" xfId="2201" xr:uid="{00000000-0005-0000-0000-0000C1080000}"/>
    <cellStyle name="Normal 10 9 3 2" xfId="2202" xr:uid="{00000000-0005-0000-0000-0000C2080000}"/>
    <cellStyle name="Normal 10 9 3 2 2" xfId="10176" xr:uid="{257BC2C2-6BA2-4A71-9730-54F842336292}"/>
    <cellStyle name="Normal 10 9 3 2 2 2" xfId="19609" xr:uid="{D79E276C-2EF1-43EE-8D1D-355F20635847}"/>
    <cellStyle name="Normal 10 9 3 2 3" xfId="12719" xr:uid="{EBFD1ED9-0E47-4CAD-A586-DC6D5F376E79}"/>
    <cellStyle name="Normal 10 9 3 2 3 2" xfId="22438" xr:uid="{507834D1-CC17-4D17-A638-1BCFDB1C152B}"/>
    <cellStyle name="Normal 10 9 3 2 4" xfId="28557" xr:uid="{24A3ED59-A22C-4A77-8E70-F8A23F1C4490}"/>
    <cellStyle name="Normal 10 9 3 2 5" xfId="16870" xr:uid="{53C87D80-533E-4085-B2D5-69FD16B83E27}"/>
    <cellStyle name="Normal 10 9 3 3" xfId="2203" xr:uid="{00000000-0005-0000-0000-0000C3080000}"/>
    <cellStyle name="Normal 10 9 3 4" xfId="7653" xr:uid="{B6F7BA8B-02B2-4081-91E9-E88B19595057}"/>
    <cellStyle name="Normal 10 9 3 5" xfId="26230" xr:uid="{BEE15307-BE8D-4DB9-8F35-E5634968744B}"/>
    <cellStyle name="Normal 10 9 3 6" xfId="14685" xr:uid="{2CD67887-086B-4675-A22C-7C03348F7D67}"/>
    <cellStyle name="Normal 10 9 4" xfId="2204" xr:uid="{00000000-0005-0000-0000-0000C4080000}"/>
    <cellStyle name="Normal 10 9 4 2" xfId="7654" xr:uid="{687174BB-8220-4F0F-8C1B-184D1D2189AB}"/>
    <cellStyle name="Normal 10 9 4 2 2" xfId="27452" xr:uid="{26970ECA-4C96-410F-9E04-08CA335E81A2}"/>
    <cellStyle name="Normal 10 9 4 2 3" xfId="19235" xr:uid="{8B82CC6C-7CAC-4E67-8C89-88841523BD6C}"/>
    <cellStyle name="Normal 10 9 4 3" xfId="10177" xr:uid="{B84D4362-38BE-4D79-BAD9-E90E2B048775}"/>
    <cellStyle name="Normal 10 9 4 3 2" xfId="22040" xr:uid="{7CF6FF39-BC01-4637-8C98-EC5CE58EB90B}"/>
    <cellStyle name="Normal 10 9 4 4" xfId="25977" xr:uid="{91E2A254-20F7-4C98-A3E1-3B5B97A578E9}"/>
    <cellStyle name="Normal 10 9 4 5" xfId="16484" xr:uid="{3B893E46-BF74-4B94-A08F-28ACBF2FD2C3}"/>
    <cellStyle name="Normal 10 9 5" xfId="4425" xr:uid="{4D4DB8F8-1C64-475A-BB55-92547A15F0A3}"/>
    <cellStyle name="Normal 10 9 5 2" xfId="9847" xr:uid="{EB0A5FBC-72AF-47ED-810C-DEA355DC56D3}"/>
    <cellStyle name="Normal 10 9 5 2 2" xfId="20448" xr:uid="{E7ADA182-79F8-481A-8785-04684FEDF486}"/>
    <cellStyle name="Normal 10 9 5 3" xfId="13426" xr:uid="{28EA3889-7C59-4E48-9D08-CD76F540D82A}"/>
    <cellStyle name="Normal 10 9 5 3 2" xfId="23277" xr:uid="{4A1A4D8C-058C-4DD4-BD74-497894507AC1}"/>
    <cellStyle name="Normal 10 9 5 4" xfId="25519" xr:uid="{9CF4A532-E9FF-48DC-9026-4BE9CC9403D0}"/>
    <cellStyle name="Normal 10 9 5 5" xfId="17655" xr:uid="{0135E506-C25E-4D3E-97DB-DF975CD52FBF}"/>
    <cellStyle name="Normal 10 9 6" xfId="6092" xr:uid="{13E7C99E-08EB-4572-BE41-3E57ABC6DFB9}"/>
    <cellStyle name="Normal 10 9 6 2" xfId="15823" xr:uid="{E7CFB679-A5B4-4561-A589-94FD3484733B}"/>
    <cellStyle name="Normal 10 9 7" xfId="8869" xr:uid="{74A02941-F211-4B9B-9FCB-5B7DEF2BC134}"/>
    <cellStyle name="Normal 10 9 7 2" xfId="18582" xr:uid="{13CA4251-6EAC-4E31-A681-8A756254A531}"/>
    <cellStyle name="Normal 10 9 8" xfId="11977" xr:uid="{185A3304-DBE9-4AC3-81CC-4E2DF0615F78}"/>
    <cellStyle name="Normal 10 9 8 2" xfId="21376" xr:uid="{F5551329-3E67-418B-BBD0-341BF3420E3C}"/>
    <cellStyle name="Normal 10 9 9" xfId="24964" xr:uid="{5821C383-79E3-4913-81FB-E8F686CEEBB5}"/>
    <cellStyle name="Normal 11" xfId="448" xr:uid="{00000000-0005-0000-0000-0000C0010000}"/>
    <cellStyle name="Normal 11 10" xfId="4502" xr:uid="{09AD9699-1233-43B8-9946-E4545A4BD29D}"/>
    <cellStyle name="Normal 11 10 2" xfId="7041" xr:uid="{6FFBAE9A-1544-4CE7-B73C-D2CB66170E3B}"/>
    <cellStyle name="Normal 11 10 2 2" xfId="20525" xr:uid="{473D6E60-AC56-41DC-AD20-46ED13F1DABB}"/>
    <cellStyle name="Normal 11 10 3" xfId="9848" xr:uid="{8FBDAD98-673E-4444-915F-CE7CBC44EC64}"/>
    <cellStyle name="Normal 11 10 3 2" xfId="23354" xr:uid="{3DD7F2BC-3464-479C-8069-1EEC2E129DA8}"/>
    <cellStyle name="Normal 11 10 4" xfId="28496" xr:uid="{5A4456DC-9259-4D87-8556-3FBD0951DDAB}"/>
    <cellStyle name="Normal 11 10 5" xfId="17732" xr:uid="{834FADF5-EFF9-41D2-BB01-D03BB6CD9781}"/>
    <cellStyle name="Normal 11 11" xfId="6093" xr:uid="{D7DC0105-083A-4826-8B1F-1EBF0B9C1845}"/>
    <cellStyle name="Normal 11 11 2" xfId="15825" xr:uid="{4D8AC5CD-6C32-42ED-BCFF-3F5CA795E739}"/>
    <cellStyle name="Normal 11 12" xfId="8870" xr:uid="{96CB72F1-7AC6-49BC-BE67-CDAC8A15B9B4}"/>
    <cellStyle name="Normal 11 12 2" xfId="18584" xr:uid="{FDF882AF-5348-4362-A98C-17E249B41066}"/>
    <cellStyle name="Normal 11 13" xfId="11978" xr:uid="{12359792-1E0C-4DAD-8934-9844128207D2}"/>
    <cellStyle name="Normal 11 13 2" xfId="21378" xr:uid="{ADF5EC86-B0D7-4AB3-9B52-B40ABE1D8A97}"/>
    <cellStyle name="Normal 11 14" xfId="24191" xr:uid="{B68D9678-19E9-4611-AE68-032DCC95AB9C}"/>
    <cellStyle name="Normal 11 15" xfId="14058" xr:uid="{455A7DE2-E60D-49CE-B081-15866FF4028B}"/>
    <cellStyle name="Normal 11 2" xfId="449" xr:uid="{00000000-0005-0000-0000-0000C1010000}"/>
    <cellStyle name="Normal 11 2 10" xfId="14113" xr:uid="{B2B4B9CF-5473-4531-8311-DA252F0F1082}"/>
    <cellStyle name="Normal 11 2 2" xfId="450" xr:uid="{00000000-0005-0000-0000-0000C2010000}"/>
    <cellStyle name="Normal 11 2 2 2" xfId="2205" xr:uid="{00000000-0005-0000-0000-0000C5080000}"/>
    <cellStyle name="Normal 11 2 2 2 2" xfId="5605" xr:uid="{093FE795-AC99-436F-A5E0-2DA39D869E91}"/>
    <cellStyle name="Normal 11 2 2 2 2 2" xfId="7655" xr:uid="{06395C6B-BC0F-4996-A6BB-18CD6F7A4A71}"/>
    <cellStyle name="Normal 11 2 2 2 2 3" xfId="10178" xr:uid="{AADCD626-D62A-4C3E-AC8B-E2CCF9A4AF3D}"/>
    <cellStyle name="Normal 11 2 2 2 2 4" xfId="15828" xr:uid="{3CB1D314-F399-4C6D-AE5E-8E7B3C5C25EF}"/>
    <cellStyle name="Normal 11 2 2 2 3" xfId="6543" xr:uid="{0DE87C83-5608-4449-9BC4-505A56BB961A}"/>
    <cellStyle name="Normal 11 2 2 2 3 2" xfId="28339" xr:uid="{78374C46-7EA6-44A1-894E-B86EF34291A0}"/>
    <cellStyle name="Normal 11 2 2 2 3 3" xfId="18587" xr:uid="{BEEA727A-E3B0-45F8-803E-179867AB922F}"/>
    <cellStyle name="Normal 11 2 2 2 4" xfId="9339" xr:uid="{E5BC3508-A8FE-4464-815F-DC1812862A5C}"/>
    <cellStyle name="Normal 11 2 2 2 4 2" xfId="21381" xr:uid="{E3140FF5-C247-4404-AE00-F5C51E125FFD}"/>
    <cellStyle name="Normal 11 2 2 2 5" xfId="24212" xr:uid="{E952C3A6-7B32-4DBA-BA8F-E05C294C7D81}"/>
    <cellStyle name="Normal 11 2 2 2 6" xfId="14939" xr:uid="{C0FD0420-3106-433B-94A2-0CBF03B3BCF0}"/>
    <cellStyle name="Normal 11 2 2 3" xfId="5400" xr:uid="{6ED7FBA7-A668-4DD9-8386-760049CC7380}"/>
    <cellStyle name="Normal 11 2 2 3 2" xfId="7043" xr:uid="{994F4C50-3D13-45A3-96F5-F21F28CF103D}"/>
    <cellStyle name="Normal 11 2 2 3 3" xfId="9850" xr:uid="{C8FFE066-9FA8-4F76-B306-D1A2A34120CA}"/>
    <cellStyle name="Normal 11 2 2 3 4" xfId="15827" xr:uid="{96674CAE-6EA5-4D71-8E03-8D263FF9EB78}"/>
    <cellStyle name="Normal 11 2 2 4" xfId="5485" xr:uid="{0BDB59E2-1199-421B-99F2-B43474EFD340}"/>
    <cellStyle name="Normal 11 2 2 4 2" xfId="24491" xr:uid="{AF90086F-DBA3-4EE7-8D16-5A50419F3533}"/>
    <cellStyle name="Normal 11 2 2 4 3" xfId="27253" xr:uid="{63E095C1-E4E1-4978-8F54-EE6B6EF26A9A}"/>
    <cellStyle name="Normal 11 2 2 4 4" xfId="18586" xr:uid="{EEDBA61D-D548-466C-A1E8-D801C7CB6A82}"/>
    <cellStyle name="Normal 11 2 2 5" xfId="6095" xr:uid="{2D8C4FF2-1867-46D6-A161-934E4BAFB875}"/>
    <cellStyle name="Normal 11 2 2 5 2" xfId="29975" xr:uid="{8D58D986-2945-448E-BF58-6B5039071D94}"/>
    <cellStyle name="Normal 11 2 2 5 3" xfId="21380" xr:uid="{A3A94BBA-8C97-4568-AF7D-89557DAAE6F3}"/>
    <cellStyle name="Normal 11 2 2 6" xfId="8872" xr:uid="{91C539E3-B62B-4FD3-9B93-5101506D8141}"/>
    <cellStyle name="Normal 11 2 2 7" xfId="14271" xr:uid="{A307532C-5659-43D8-85FB-66EF56DC913A}"/>
    <cellStyle name="Normal 11 2 3" xfId="2206" xr:uid="{00000000-0005-0000-0000-0000C6080000}"/>
    <cellStyle name="Normal 11 2 3 2" xfId="5604" xr:uid="{7BC4CFAE-719E-43E9-AE50-2297BA99A5C4}"/>
    <cellStyle name="Normal 11 2 3 2 2" xfId="7656" xr:uid="{9F137A80-19FD-4BFC-B9EC-B917EC493BD5}"/>
    <cellStyle name="Normal 11 2 3 2 3" xfId="10179" xr:uid="{8BAE4504-ABEA-48DB-A539-9B49A81E503B}"/>
    <cellStyle name="Normal 11 2 3 2 4" xfId="15829" xr:uid="{1D44AC0E-3F88-4302-B7F4-7AF32C1BE501}"/>
    <cellStyle name="Normal 11 2 3 3" xfId="6542" xr:uid="{F7AD1206-1FBE-4529-A639-F7D61311F770}"/>
    <cellStyle name="Normal 11 2 3 3 2" xfId="26780" xr:uid="{DCEDB220-F926-4B08-834D-DB3A4D8E8478}"/>
    <cellStyle name="Normal 11 2 3 3 3" xfId="29194" xr:uid="{04E763F5-C38C-4DF6-B159-D9A924DA0960}"/>
    <cellStyle name="Normal 11 2 3 3 4" xfId="18588" xr:uid="{4D8D9F65-E096-4521-9A90-9620C2D413DE}"/>
    <cellStyle name="Normal 11 2 3 4" xfId="9338" xr:uid="{28269952-79DF-4C41-BAE0-05E22F86B4DC}"/>
    <cellStyle name="Normal 11 2 3 4 2" xfId="29976" xr:uid="{A318F0C2-56DA-4C53-B64D-48356186D122}"/>
    <cellStyle name="Normal 11 2 3 4 3" xfId="21382" xr:uid="{30A4223B-3B76-435D-B5E3-15FAFD2D29AD}"/>
    <cellStyle name="Normal 11 2 3 5" xfId="26448" xr:uid="{EF8CA57A-CC2F-4425-9AF2-DDD8A95FD4F1}"/>
    <cellStyle name="Normal 11 2 3 6" xfId="14700" xr:uid="{043ABEC5-F0F9-4023-A402-00961FC568AE}"/>
    <cellStyle name="Normal 11 2 4" xfId="2207" xr:uid="{00000000-0005-0000-0000-0000C7080000}"/>
    <cellStyle name="Normal 11 2 4 2" xfId="5814" xr:uid="{CA9E0D4D-2481-4189-8C86-6F82D19AD41C}"/>
    <cellStyle name="Normal 11 2 4 2 2" xfId="7657" xr:uid="{8B4F617A-B210-41F5-8FBE-5779D59938A8}"/>
    <cellStyle name="Normal 11 2 4 2 3" xfId="10180" xr:uid="{8E1BC056-500A-4D7F-89C1-165B072871AB}"/>
    <cellStyle name="Normal 11 2 4 3" xfId="6900" xr:uid="{F60DE1DD-32DA-4E6E-B2B7-CEAF759ABB4D}"/>
    <cellStyle name="Normal 11 2 4 3 2" xfId="21383" xr:uid="{A7DFCCC4-2067-4E8D-8DC8-939E318D34C0}"/>
    <cellStyle name="Normal 11 2 4 4" xfId="9696" xr:uid="{6E83CED1-DB27-450A-8746-06E3C8371327}"/>
    <cellStyle name="Normal 11 2 4 5" xfId="15830" xr:uid="{500FC99C-6863-4CB9-A7CC-E23A37BD57DE}"/>
    <cellStyle name="Normal 11 2 5" xfId="4503" xr:uid="{F40F920A-1538-47EF-AFF8-93D99DBD45E2}"/>
    <cellStyle name="Normal 11 2 5 2" xfId="7042" xr:uid="{D58D90A2-881B-4BA0-9B6C-45526EFF839E}"/>
    <cellStyle name="Normal 11 2 5 2 2" xfId="29576" xr:uid="{6EE996E3-38A7-4DA0-8875-C6BF56D72BC3}"/>
    <cellStyle name="Normal 11 2 5 2 3" xfId="20526" xr:uid="{79220819-87BC-420F-A87A-CE47282B65AD}"/>
    <cellStyle name="Normal 11 2 5 3" xfId="9849" xr:uid="{D44F6E26-29CE-4E0F-BEE4-94E5890E8674}"/>
    <cellStyle name="Normal 11 2 5 3 2" xfId="23355" xr:uid="{49204FEB-C502-4788-9615-11B47E8F36A8}"/>
    <cellStyle name="Normal 11 2 5 4" xfId="26683" xr:uid="{9F3E41B8-F144-438C-A3CE-5FCABDD477C4}"/>
    <cellStyle name="Normal 11 2 5 5" xfId="17733" xr:uid="{EE3CCC81-2A8B-41AE-A3B9-C0506157E587}"/>
    <cellStyle name="Normal 11 2 6" xfId="5484" xr:uid="{D6763A0B-762C-4D6E-9525-26689CFB9FB5}"/>
    <cellStyle name="Normal 11 2 6 2" xfId="26769" xr:uid="{FA228526-7D80-421D-8981-6835FD647018}"/>
    <cellStyle name="Normal 11 2 6 3" xfId="27485" xr:uid="{F136D448-2508-40FD-8E98-AFBD77B4C098}"/>
    <cellStyle name="Normal 11 2 6 4" xfId="15826" xr:uid="{BDADF4FC-4BDA-4C10-AC29-F71289B55359}"/>
    <cellStyle name="Normal 11 2 7" xfId="6094" xr:uid="{CB8B2A97-015B-4556-9C37-CE7465145B2C}"/>
    <cellStyle name="Normal 11 2 7 2" xfId="28521" xr:uid="{DC7F7CA4-7D6E-4599-BCC3-C36E1C9E5299}"/>
    <cellStyle name="Normal 11 2 7 3" xfId="18585" xr:uid="{80E6811D-29E8-4E06-826E-02E413A928C6}"/>
    <cellStyle name="Normal 11 2 8" xfId="8871" xr:uid="{78B63989-26F6-42FF-AB8A-941B6F558225}"/>
    <cellStyle name="Normal 11 2 8 2" xfId="21379" xr:uid="{8131FBCE-BE8E-41B6-9058-1204E2EB90CB}"/>
    <cellStyle name="Normal 11 2 9" xfId="24519" xr:uid="{1DBE975A-E112-4BA9-ABD6-DB7A012C7204}"/>
    <cellStyle name="Normal 11 3" xfId="451" xr:uid="{00000000-0005-0000-0000-0000C3010000}"/>
    <cellStyle name="Normal 11 3 10" xfId="14114" xr:uid="{8D327BA6-F33D-4E89-8C19-326A3350F33E}"/>
    <cellStyle name="Normal 11 3 2" xfId="452" xr:uid="{00000000-0005-0000-0000-0000C4010000}"/>
    <cellStyle name="Normal 11 3 2 2" xfId="2208" xr:uid="{00000000-0005-0000-0000-0000C8080000}"/>
    <cellStyle name="Normal 11 3 2 2 2" xfId="5607" xr:uid="{76542601-8AFF-4BC0-8A41-DB6A60DCB18E}"/>
    <cellStyle name="Normal 11 3 2 2 2 2" xfId="7658" xr:uid="{678A1771-FE4E-49DC-950F-E1A73A78F403}"/>
    <cellStyle name="Normal 11 3 2 2 2 3" xfId="10181" xr:uid="{36F6BD4D-FB1F-4184-BE53-FC89DEB75B6F}"/>
    <cellStyle name="Normal 11 3 2 2 2 4" xfId="15833" xr:uid="{053DAEDC-B991-4063-A219-5A2F74837131}"/>
    <cellStyle name="Normal 11 3 2 2 3" xfId="6545" xr:uid="{44630E78-CB4F-472C-A507-E9AF89D0511A}"/>
    <cellStyle name="Normal 11 3 2 2 3 2" xfId="28340" xr:uid="{C837EFE5-B39F-4700-92CA-D5A6DC8C8EF8}"/>
    <cellStyle name="Normal 11 3 2 2 3 3" xfId="18591" xr:uid="{3B2B4740-E094-499F-8167-27025D90394A}"/>
    <cellStyle name="Normal 11 3 2 2 4" xfId="9341" xr:uid="{A0B87CA1-7118-4A48-9C69-2682FB69AC15}"/>
    <cellStyle name="Normal 11 3 2 2 4 2" xfId="21386" xr:uid="{8BCA062E-DD64-40B5-B524-5DF8E976837D}"/>
    <cellStyle name="Normal 11 3 2 2 5" xfId="25646" xr:uid="{55E07907-7FD7-496D-B887-EFD1513E224F}"/>
    <cellStyle name="Normal 11 3 2 2 6" xfId="14940" xr:uid="{D1FF6A27-2CC2-4AEE-858B-B922CE39D0DB}"/>
    <cellStyle name="Normal 11 3 2 3" xfId="5401" xr:uid="{2AEFCD46-7D1F-4140-B77A-EAEFC60C76D4}"/>
    <cellStyle name="Normal 11 3 2 3 2" xfId="7045" xr:uid="{F9E2775F-D497-4976-83CF-D250110D4700}"/>
    <cellStyle name="Normal 11 3 2 3 3" xfId="9852" xr:uid="{0F30C549-C9F5-41D6-BDC7-9E7001D88A8D}"/>
    <cellStyle name="Normal 11 3 2 3 4" xfId="15832" xr:uid="{EA44F05A-4D5F-40BD-85C8-52664FCF14EF}"/>
    <cellStyle name="Normal 11 3 2 4" xfId="5487" xr:uid="{3BEBAFA0-7C0F-4A74-A82C-07EDA080804D}"/>
    <cellStyle name="Normal 11 3 2 4 2" xfId="25979" xr:uid="{39505682-A28F-42BB-B0F3-F278B1CA5AE0}"/>
    <cellStyle name="Normal 11 3 2 4 3" xfId="29239" xr:uid="{9EDA0E44-A174-4F3E-A790-90F88DFCE2F3}"/>
    <cellStyle name="Normal 11 3 2 4 4" xfId="18590" xr:uid="{95F06DF8-0802-44EB-90C5-DED9F04DFEAD}"/>
    <cellStyle name="Normal 11 3 2 5" xfId="6097" xr:uid="{AE13BB46-FBD3-47D1-9D32-3BCEE77B4C9F}"/>
    <cellStyle name="Normal 11 3 2 5 2" xfId="29977" xr:uid="{3130A059-4DA8-4037-8F34-7DD2EEE7197F}"/>
    <cellStyle name="Normal 11 3 2 5 3" xfId="21385" xr:uid="{E8F9B3C1-FA3C-4932-8886-850AB543A985}"/>
    <cellStyle name="Normal 11 3 2 6" xfId="8874" xr:uid="{DEDD57E7-8149-49E8-99C8-9EC02F6B765C}"/>
    <cellStyle name="Normal 11 3 2 7" xfId="14272" xr:uid="{1DEA9137-448C-4C23-8DE2-D95CE1548497}"/>
    <cellStyle name="Normal 11 3 3" xfId="2209" xr:uid="{00000000-0005-0000-0000-0000C9080000}"/>
    <cellStyle name="Normal 11 3 3 2" xfId="5606" xr:uid="{00F951BA-5ABA-4025-A4DF-B81DB87B64E1}"/>
    <cellStyle name="Normal 11 3 3 2 2" xfId="7659" xr:uid="{6C7FE9CF-1E16-43A7-BE93-A88F5C1FF764}"/>
    <cellStyle name="Normal 11 3 3 2 3" xfId="10182" xr:uid="{FC2A58B7-55A5-4C05-9B78-E8A386CC51FE}"/>
    <cellStyle name="Normal 11 3 3 2 4" xfId="15834" xr:uid="{4767E56B-9A6B-4664-A9F0-389C0F7EB44A}"/>
    <cellStyle name="Normal 11 3 3 3" xfId="6544" xr:uid="{8F75DC2A-A580-4B1E-A3D1-D2D16DAAB861}"/>
    <cellStyle name="Normal 11 3 3 3 2" xfId="28341" xr:uid="{3AE90DA9-CCBD-4EFF-9B13-BB7DA19A83C4}"/>
    <cellStyle name="Normal 11 3 3 3 3" xfId="27652" xr:uid="{F42778C8-9AFE-4A20-80BD-AA38D3C5B01E}"/>
    <cellStyle name="Normal 11 3 3 3 4" xfId="18592" xr:uid="{DFDB67EA-3D38-4966-94D7-0D64C2DBC2E4}"/>
    <cellStyle name="Normal 11 3 3 4" xfId="9340" xr:uid="{3136104C-AEE7-47CA-ACB3-6A27E490CB4B}"/>
    <cellStyle name="Normal 11 3 3 4 2" xfId="29978" xr:uid="{C9B14C22-85B5-4FF5-B33C-54E026ECBEEE}"/>
    <cellStyle name="Normal 11 3 3 4 3" xfId="21387" xr:uid="{7D9C5B09-1769-479B-A2AF-28983A3820E6}"/>
    <cellStyle name="Normal 11 3 3 5" xfId="25458" xr:uid="{2097E1EB-967A-4D34-A933-5577C82113FF}"/>
    <cellStyle name="Normal 11 3 3 6" xfId="14701" xr:uid="{FB5143DA-B5AC-4C16-BA18-6257305164A9}"/>
    <cellStyle name="Normal 11 3 4" xfId="2210" xr:uid="{00000000-0005-0000-0000-0000CA080000}"/>
    <cellStyle name="Normal 11 3 4 2" xfId="5797" xr:uid="{AB8439F8-2962-41D0-B04D-DE11880CED46}"/>
    <cellStyle name="Normal 11 3 4 2 2" xfId="7660" xr:uid="{F8E3B1DB-6A71-468E-AAFA-3D516C878253}"/>
    <cellStyle name="Normal 11 3 4 2 3" xfId="10183" xr:uid="{2CDF7E3A-AA66-4045-B36C-9F99703A3865}"/>
    <cellStyle name="Normal 11 3 4 3" xfId="6882" xr:uid="{99A9E170-BAD6-4244-A0C4-E0CD032D382A}"/>
    <cellStyle name="Normal 11 3 4 3 2" xfId="21388" xr:uid="{63CA9819-583E-4E62-AC8A-4A6535C1F71A}"/>
    <cellStyle name="Normal 11 3 4 4" xfId="9678" xr:uid="{F9CE01F4-5D31-4424-9FAB-1A12D2F241AF}"/>
    <cellStyle name="Normal 11 3 4 5" xfId="15835" xr:uid="{B1111FBA-CEE3-4A62-B953-BC5E3AE8B36E}"/>
    <cellStyle name="Normal 11 3 5" xfId="4504" xr:uid="{8D157775-8CE1-4452-8220-C45C00C65888}"/>
    <cellStyle name="Normal 11 3 5 2" xfId="7044" xr:uid="{1B1E1C87-776B-4009-A3CA-B1446B04225E}"/>
    <cellStyle name="Normal 11 3 5 2 2" xfId="29577" xr:uid="{15069798-35C4-4FDB-960F-22C37FED75D2}"/>
    <cellStyle name="Normal 11 3 5 2 3" xfId="20527" xr:uid="{7040DBDA-1223-459B-9888-0727476BAF5A}"/>
    <cellStyle name="Normal 11 3 5 3" xfId="9851" xr:uid="{5F114A22-1E14-474B-8932-51AA0CE0207D}"/>
    <cellStyle name="Normal 11 3 5 3 2" xfId="23356" xr:uid="{A49A2295-A4FE-4629-86F6-B056E23B6072}"/>
    <cellStyle name="Normal 11 3 5 4" xfId="25245" xr:uid="{6AC67458-8D26-46F6-BC1A-946133500FE0}"/>
    <cellStyle name="Normal 11 3 5 5" xfId="17734" xr:uid="{96106958-8086-4F90-9021-F121AB19A0F8}"/>
    <cellStyle name="Normal 11 3 6" xfId="5486" xr:uid="{C20822FC-B863-4804-A30E-4B376F3F965D}"/>
    <cellStyle name="Normal 11 3 6 2" xfId="24812" xr:uid="{4545E875-838A-42A2-957A-E09BF3A8AEC0}"/>
    <cellStyle name="Normal 11 3 6 3" xfId="28204" xr:uid="{2F16CD23-97A8-4DC5-BCB8-9431A7D75D0B}"/>
    <cellStyle name="Normal 11 3 6 4" xfId="15831" xr:uid="{EEF06290-3D57-40AB-974F-B966773EA5C6}"/>
    <cellStyle name="Normal 11 3 7" xfId="6096" xr:uid="{BC7AE2E8-4895-45EE-852F-51285139670D}"/>
    <cellStyle name="Normal 11 3 7 2" xfId="28197" xr:uid="{07A73826-2B0A-4CCF-A319-E102B617403B}"/>
    <cellStyle name="Normal 11 3 7 3" xfId="18589" xr:uid="{B1E31176-005F-4FEB-AAC5-2040B458DF6E}"/>
    <cellStyle name="Normal 11 3 8" xfId="8873" xr:uid="{006DA40A-6D7D-48F7-AC56-1C2E3EC45EBA}"/>
    <cellStyle name="Normal 11 3 8 2" xfId="21384" xr:uid="{8D0E1966-7F96-4FA5-8DB6-CD565674EF59}"/>
    <cellStyle name="Normal 11 3 9" xfId="25843" xr:uid="{378389AD-BDFD-430D-A871-F218243A987B}"/>
    <cellStyle name="Normal 11 4" xfId="453" xr:uid="{00000000-0005-0000-0000-0000C5010000}"/>
    <cellStyle name="Normal 11 4 10" xfId="14115" xr:uid="{D7BD14CB-2035-4E62-AD42-1F5A88DCD768}"/>
    <cellStyle name="Normal 11 4 2" xfId="454" xr:uid="{00000000-0005-0000-0000-0000C6010000}"/>
    <cellStyle name="Normal 11 4 2 2" xfId="2211" xr:uid="{00000000-0005-0000-0000-0000CB080000}"/>
    <cellStyle name="Normal 11 4 2 2 2" xfId="5609" xr:uid="{A82F5409-19D7-437F-827E-B5AC4920B220}"/>
    <cellStyle name="Normal 11 4 2 2 2 2" xfId="7661" xr:uid="{E8C52048-3078-4569-8D88-F5E06036E95E}"/>
    <cellStyle name="Normal 11 4 2 2 2 3" xfId="10184" xr:uid="{D80F0D45-3E93-42A5-9FEC-BFC0AAF9B59F}"/>
    <cellStyle name="Normal 11 4 2 2 2 4" xfId="17036" xr:uid="{E86B62BA-FD96-4FE3-8038-D9760077B5AC}"/>
    <cellStyle name="Normal 11 4 2 2 3" xfId="6547" xr:uid="{BBD1BA30-DEEC-4389-BDAD-4476D7012364}"/>
    <cellStyle name="Normal 11 4 2 2 3 2" xfId="28275" xr:uid="{56A81342-2F37-4FA1-82DA-F0BAC48B19CC}"/>
    <cellStyle name="Normal 11 4 2 2 3 3" xfId="19793" xr:uid="{EA3CD07A-20E5-4023-94A2-875F9FBC2C27}"/>
    <cellStyle name="Normal 11 4 2 2 4" xfId="9343" xr:uid="{64A96B48-38D5-4957-AE40-9AD9AF8FC55E}"/>
    <cellStyle name="Normal 11 4 2 2 4 2" xfId="22622" xr:uid="{824617CE-7373-4423-817E-4FB5AC61003E}"/>
    <cellStyle name="Normal 11 4 2 2 5" xfId="25992" xr:uid="{5D0B50C5-BBFB-4B6D-8C73-880B2A505E27}"/>
    <cellStyle name="Normal 11 4 2 2 6" xfId="14941" xr:uid="{FE051BE1-DBAD-4F26-8FD4-7BEBECFCB166}"/>
    <cellStyle name="Normal 11 4 2 3" xfId="5402" xr:uid="{EC656DFD-8C2F-40B2-B96D-7CEB8A47F61B}"/>
    <cellStyle name="Normal 11 4 2 3 2" xfId="7047" xr:uid="{7BEDE92A-074D-4FA3-B971-3A59E1DF45C0}"/>
    <cellStyle name="Normal 11 4 2 3 3" xfId="9854" xr:uid="{1E59FA44-26F6-4B64-9C40-AA61216C2B1F}"/>
    <cellStyle name="Normal 11 4 2 3 4" xfId="15837" xr:uid="{8510F1D8-67BB-4CB1-BF83-85735ADC0800}"/>
    <cellStyle name="Normal 11 4 2 4" xfId="5489" xr:uid="{72156C54-3FD5-48F9-9DFC-39D6FBCFD92D}"/>
    <cellStyle name="Normal 11 4 2 4 2" xfId="27858" xr:uid="{C575303C-5415-4089-A3AE-A3577BCD0FCC}"/>
    <cellStyle name="Normal 11 4 2 4 3" xfId="28881" xr:uid="{3AA24019-23F3-4D66-9C31-64B46C3EB59B}"/>
    <cellStyle name="Normal 11 4 2 4 4" xfId="18594" xr:uid="{5B9EB5BB-D487-4301-84AD-11A2E488B507}"/>
    <cellStyle name="Normal 11 4 2 5" xfId="6099" xr:uid="{7628E6D0-F2F3-4572-B141-61E8EDBE1140}"/>
    <cellStyle name="Normal 11 4 2 5 2" xfId="29979" xr:uid="{E977C6C1-442B-493C-B753-D6A35FFCB176}"/>
    <cellStyle name="Normal 11 4 2 5 3" xfId="21390" xr:uid="{F936EAD9-0BD2-4D94-B9CD-1A6C3881FA10}"/>
    <cellStyle name="Normal 11 4 2 6" xfId="8876" xr:uid="{AFADACDF-8040-46EB-B473-DC55C2788E75}"/>
    <cellStyle name="Normal 11 4 2 7" xfId="14273" xr:uid="{764433AA-1A16-4412-945A-68BCDB12BBD3}"/>
    <cellStyle name="Normal 11 4 3" xfId="2212" xr:uid="{00000000-0005-0000-0000-0000CC080000}"/>
    <cellStyle name="Normal 11 4 3 2" xfId="5608" xr:uid="{2BEEF199-34F2-42FE-AB03-FDEB6A37D35E}"/>
    <cellStyle name="Normal 11 4 3 2 2" xfId="7662" xr:uid="{4646DD5D-BE39-4205-AB9C-79C58730F714}"/>
    <cellStyle name="Normal 11 4 3 2 3" xfId="10185" xr:uid="{3B54FAD2-BCA2-48C7-99F9-C396A9D1472B}"/>
    <cellStyle name="Normal 11 4 3 2 4" xfId="15838" xr:uid="{580427D5-2D20-48D5-A599-9F6C60230E94}"/>
    <cellStyle name="Normal 11 4 3 3" xfId="6546" xr:uid="{E7F92B5C-C0C9-4BBF-8758-174BE7802333}"/>
    <cellStyle name="Normal 11 4 3 3 2" xfId="28541" xr:uid="{44E3F19F-34E7-4CBA-A667-9A6F808D44C8}"/>
    <cellStyle name="Normal 11 4 3 3 3" xfId="29058" xr:uid="{B36247D8-92BA-4738-B423-CF14951AD93C}"/>
    <cellStyle name="Normal 11 4 3 3 4" xfId="18595" xr:uid="{AB931E19-40B0-450C-A33E-2F48CF5B2B25}"/>
    <cellStyle name="Normal 11 4 3 4" xfId="9342" xr:uid="{D2EBCB23-09C3-484E-92AC-076D098B5112}"/>
    <cellStyle name="Normal 11 4 3 4 2" xfId="29980" xr:uid="{3AF920C3-0A95-4CE3-BFB9-B94B42E87CC2}"/>
    <cellStyle name="Normal 11 4 3 4 3" xfId="21391" xr:uid="{9D719444-5FFC-4243-A1D7-0CB04552450B}"/>
    <cellStyle name="Normal 11 4 3 5" xfId="24665" xr:uid="{641BFF66-6E42-4505-81E2-BC7C29EEE3A5}"/>
    <cellStyle name="Normal 11 4 3 6" xfId="14702" xr:uid="{F4A91D9A-168C-43BF-AA97-83CBDC6907D6}"/>
    <cellStyle name="Normal 11 4 4" xfId="2213" xr:uid="{00000000-0005-0000-0000-0000CD080000}"/>
    <cellStyle name="Normal 11 4 4 2" xfId="5779" xr:uid="{350FFB5A-BA5A-4041-8437-B21C2C4D72B7}"/>
    <cellStyle name="Normal 11 4 4 2 2" xfId="7663" xr:uid="{3879C9D4-5E77-4B20-8E9C-CD190BC2DE42}"/>
    <cellStyle name="Normal 11 4 4 2 3" xfId="10186" xr:uid="{D6F5DF45-283F-4F3E-88E8-5C7D337DB884}"/>
    <cellStyle name="Normal 11 4 4 3" xfId="6864" xr:uid="{92D2CD5D-2883-44E6-BFD0-42F2B525A139}"/>
    <cellStyle name="Normal 11 4 4 3 2" xfId="22049" xr:uid="{53ED3B7E-4A08-49A6-B069-AB673CA20E79}"/>
    <cellStyle name="Normal 11 4 4 4" xfId="9660" xr:uid="{D3185853-F666-4399-8AC7-C76D2E098336}"/>
    <cellStyle name="Normal 11 4 4 5" xfId="16493" xr:uid="{BC535B92-4697-4FFC-873E-0B1C532A3653}"/>
    <cellStyle name="Normal 11 4 5" xfId="4505" xr:uid="{B611C231-5638-458C-89BD-2BDACC793740}"/>
    <cellStyle name="Normal 11 4 5 2" xfId="7046" xr:uid="{E690FEDD-6439-4CE0-93E9-09EEF1979E3B}"/>
    <cellStyle name="Normal 11 4 5 2 2" xfId="29578" xr:uid="{65470D8A-69AD-4E1C-A94D-BF2D2BEBFFEC}"/>
    <cellStyle name="Normal 11 4 5 2 3" xfId="20528" xr:uid="{9BB75B42-EFDB-45AD-B746-43CFEE598F25}"/>
    <cellStyle name="Normal 11 4 5 3" xfId="9853" xr:uid="{34F07C02-A4A8-4D12-ADAB-A944D1E7AD65}"/>
    <cellStyle name="Normal 11 4 5 3 2" xfId="23357" xr:uid="{287B23AC-083F-49BB-80D8-465095BDC87B}"/>
    <cellStyle name="Normal 11 4 5 4" xfId="24814" xr:uid="{9232AAFB-D17B-4E88-BAB7-5E2D82E954EC}"/>
    <cellStyle name="Normal 11 4 5 5" xfId="17735" xr:uid="{D5779D91-A428-44C3-88E1-FF5F9254958C}"/>
    <cellStyle name="Normal 11 4 6" xfId="5488" xr:uid="{D2B9630F-F48A-4625-B1D4-BD3033D26038}"/>
    <cellStyle name="Normal 11 4 6 2" xfId="27545" xr:uid="{8EA7BB7D-A804-412B-A952-B5E9D4399A85}"/>
    <cellStyle name="Normal 11 4 6 3" xfId="29300" xr:uid="{FC91B441-0281-4807-9DE7-C8F9B7166228}"/>
    <cellStyle name="Normal 11 4 6 4" xfId="15836" xr:uid="{0B6499DE-BCD5-4A75-8FCC-6440F089C940}"/>
    <cellStyle name="Normal 11 4 7" xfId="6098" xr:uid="{92EF0D74-1F64-45DE-B6E0-9ABE68D94078}"/>
    <cellStyle name="Normal 11 4 7 2" xfId="27703" xr:uid="{51EFED3B-3CF2-4E73-9DD5-E03216340D7E}"/>
    <cellStyle name="Normal 11 4 7 3" xfId="18593" xr:uid="{6655467F-9C97-44E7-8257-8D35DF941E37}"/>
    <cellStyle name="Normal 11 4 8" xfId="8875" xr:uid="{707249D1-A3E7-4C18-8464-056822CB6BED}"/>
    <cellStyle name="Normal 11 4 8 2" xfId="21389" xr:uid="{E2F7DD9C-41A7-41E6-979E-8D72696DEEA1}"/>
    <cellStyle name="Normal 11 4 9" xfId="25478" xr:uid="{0E5FC426-9E4C-43C5-9B0A-5C294EBB0F43}"/>
    <cellStyle name="Normal 11 5" xfId="455" xr:uid="{00000000-0005-0000-0000-0000C7010000}"/>
    <cellStyle name="Normal 11 5 10" xfId="14112" xr:uid="{C3693D17-3B34-415E-9A54-E6604F806713}"/>
    <cellStyle name="Normal 11 5 2" xfId="2214" xr:uid="{00000000-0005-0000-0000-0000CE080000}"/>
    <cellStyle name="Normal 11 5 2 2" xfId="5610" xr:uid="{1CD2214B-6A4D-48D9-8A3F-26DB984E06AE}"/>
    <cellStyle name="Normal 11 5 2 2 2" xfId="7664" xr:uid="{EE64A589-30A5-4407-AFB7-83034D3D685E}"/>
    <cellStyle name="Normal 11 5 2 2 3" xfId="10187" xr:uid="{209C96B1-D4B6-481C-BC98-56ED130A752F}"/>
    <cellStyle name="Normal 11 5 2 2 4" xfId="15840" xr:uid="{BC2B3CB5-E1C8-4107-B448-377B8BCF496B}"/>
    <cellStyle name="Normal 11 5 2 3" xfId="6548" xr:uid="{5D1D0398-B704-4BA8-B8F7-45EC8D7A2C1B}"/>
    <cellStyle name="Normal 11 5 2 3 2" xfId="28343" xr:uid="{563C45EB-0265-4927-9C66-A7D5F30E02FF}"/>
    <cellStyle name="Normal 11 5 2 3 3" xfId="28937" xr:uid="{9388F0AA-9DFC-4E7A-AC82-A7CE41CE1620}"/>
    <cellStyle name="Normal 11 5 2 3 4" xfId="18597" xr:uid="{DB4E8DF6-343F-40AD-8003-7F699F3F152C}"/>
    <cellStyle name="Normal 11 5 2 4" xfId="9344" xr:uid="{76C5D6EF-CA2E-4CFE-8F46-23A6A21FF11E}"/>
    <cellStyle name="Normal 11 5 2 4 2" xfId="29981" xr:uid="{CAC34F08-F260-4F00-AD07-C7DC86022EE6}"/>
    <cellStyle name="Normal 11 5 2 4 3" xfId="21393" xr:uid="{DC3E8204-8CD5-4F38-9349-DBFF49AF4B40}"/>
    <cellStyle name="Normal 11 5 2 5" xfId="24260" xr:uid="{77126D78-F2CD-421C-9702-AC6A0842BA60}"/>
    <cellStyle name="Normal 11 5 2 6" xfId="15208" xr:uid="{5571457B-2E0C-4C01-A5D0-EA35513DA047}"/>
    <cellStyle name="Normal 11 5 3" xfId="2215" xr:uid="{00000000-0005-0000-0000-0000CF080000}"/>
    <cellStyle name="Normal 11 5 3 2" xfId="7665" xr:uid="{E16EB662-7F4E-4981-818D-7CA35C7D852B}"/>
    <cellStyle name="Normal 11 5 3 2 2" xfId="29127" xr:uid="{D0EE5EC5-4848-4E06-8AAC-6D56F375E195}"/>
    <cellStyle name="Normal 11 5 3 2 3" xfId="16878" xr:uid="{05C69E30-8F82-4C50-B468-481EE2FBBE04}"/>
    <cellStyle name="Normal 11 5 3 3" xfId="10188" xr:uid="{C3219835-46E1-426F-B356-4832B723919D}"/>
    <cellStyle name="Normal 11 5 3 3 2" xfId="19617" xr:uid="{0A053A6F-AA42-4BE9-B80E-DD6A76E7F97C}"/>
    <cellStyle name="Normal 11 5 3 4" xfId="12727" xr:uid="{624FF15E-D899-41E3-A7AE-368DD7327C00}"/>
    <cellStyle name="Normal 11 5 3 4 2" xfId="22446" xr:uid="{FBB70001-4662-460D-A713-4EADE2BB7809}"/>
    <cellStyle name="Normal 11 5 3 5" xfId="25260" xr:uid="{6BF87E3D-BAB8-4012-B27A-A21CD107002F}"/>
    <cellStyle name="Normal 11 5 3 6" xfId="14699" xr:uid="{ADAC8C68-BF38-41F0-B83E-A392F279C7BA}"/>
    <cellStyle name="Normal 11 5 4" xfId="2216" xr:uid="{00000000-0005-0000-0000-0000D0080000}"/>
    <cellStyle name="Normal 11 5 4 2" xfId="7666" xr:uid="{A2D93104-D818-4335-AEFB-E54667A5364A}"/>
    <cellStyle name="Normal 11 5 4 2 2" xfId="28189" xr:uid="{22B73AEA-E222-451C-9EB8-9732D28F31B9}"/>
    <cellStyle name="Normal 11 5 4 2 3" xfId="19241" xr:uid="{893E9057-F6D8-4BB4-96E9-556103B6DAE3}"/>
    <cellStyle name="Normal 11 5 4 3" xfId="10189" xr:uid="{F250E913-35A3-4C89-B722-D409F5BC599C}"/>
    <cellStyle name="Normal 11 5 4 3 2" xfId="22048" xr:uid="{EAA886B9-E4F4-45C8-9D7E-49E277E2E6D9}"/>
    <cellStyle name="Normal 11 5 4 4" xfId="26454" xr:uid="{A8E700C5-80B2-49EF-9383-3E4DFA9F1B69}"/>
    <cellStyle name="Normal 11 5 4 5" xfId="16492" xr:uid="{138B67C9-AB02-4713-9F64-B08A02695E19}"/>
    <cellStyle name="Normal 11 5 5" xfId="4429" xr:uid="{FF91B756-7F88-4ED8-A2F7-5EF3D0F2EE6D}"/>
    <cellStyle name="Normal 11 5 5 2" xfId="9855" xr:uid="{10D68A3D-0CF7-4A46-A7F9-7535320159AD}"/>
    <cellStyle name="Normal 11 5 5 2 2" xfId="20452" xr:uid="{F651E418-C278-48D1-B21F-501ED05593D8}"/>
    <cellStyle name="Normal 11 5 5 3" xfId="13430" xr:uid="{F890B4B8-A391-4BBA-BA15-EF586A39932D}"/>
    <cellStyle name="Normal 11 5 5 3 2" xfId="23281" xr:uid="{B980F337-3006-4C5E-9467-35A5C25E52DC}"/>
    <cellStyle name="Normal 11 5 5 4" xfId="27704" xr:uid="{2077518E-2A02-4661-A6CB-DFFB7CDDDF0E}"/>
    <cellStyle name="Normal 11 5 5 5" xfId="17659" xr:uid="{FC0E5B53-4542-454D-8357-D558A37D14B9}"/>
    <cellStyle name="Normal 11 5 6" xfId="6100" xr:uid="{B23D2CD6-E8DC-41F8-89BF-F353484FC9AB}"/>
    <cellStyle name="Normal 11 5 6 2" xfId="15839" xr:uid="{FB03D962-9360-4D39-8A4A-AC11F9E898F0}"/>
    <cellStyle name="Normal 11 5 7" xfId="8877" xr:uid="{0E8D3253-2873-4B46-9842-9A9E781E0B84}"/>
    <cellStyle name="Normal 11 5 7 2" xfId="18596" xr:uid="{A6952310-EF47-47A5-A396-F61BF5EFFD91}"/>
    <cellStyle name="Normal 11 5 8" xfId="11979" xr:uid="{D1F689FD-4625-4103-A017-A4F24389A3C8}"/>
    <cellStyle name="Normal 11 5 8 2" xfId="21392" xr:uid="{074DC46A-A484-4E60-8F97-62E41A1CEF57}"/>
    <cellStyle name="Normal 11 5 9" xfId="24640" xr:uid="{0C284544-2736-4D76-BA8B-BC131CB2D65E}"/>
    <cellStyle name="Normal 11 6" xfId="2217" xr:uid="{00000000-0005-0000-0000-0000D1080000}"/>
    <cellStyle name="Normal 11 6 2" xfId="2218" xr:uid="{00000000-0005-0000-0000-0000D2080000}"/>
    <cellStyle name="Normal 11 6 2 2" xfId="7667" xr:uid="{9018F50A-1BB2-4C60-8EF0-45CA1BC9E2E0}"/>
    <cellStyle name="Normal 11 6 2 2 2" xfId="28237" xr:uid="{E93C04A0-6ECD-4A4B-8173-13E3EAE904D5}"/>
    <cellStyle name="Normal 11 6 2 2 3" xfId="28100" xr:uid="{8F05D764-0883-423D-A302-F62FD48CC284}"/>
    <cellStyle name="Normal 11 6 2 2 4" xfId="17222" xr:uid="{AF5CA72B-3F4F-4E7F-9617-7AB48E0D811B}"/>
    <cellStyle name="Normal 11 6 2 3" xfId="10191" xr:uid="{31A52B2A-C59B-4052-B1E7-F92D9978756D}"/>
    <cellStyle name="Normal 11 6 2 3 2" xfId="29473" xr:uid="{625D40D5-7536-4373-A825-41EA96ABC57C}"/>
    <cellStyle name="Normal 11 6 2 3 3" xfId="20005" xr:uid="{5A669499-C015-4DCF-A62C-BEAB113A8FA6}"/>
    <cellStyle name="Normal 11 6 2 4" xfId="13020" xr:uid="{85CB645D-7AEC-4EE1-A97E-BE5E13E5B876}"/>
    <cellStyle name="Normal 11 6 2 4 2" xfId="22834" xr:uid="{E9B19291-B320-4C74-A04E-A758F28F4832}"/>
    <cellStyle name="Normal 11 6 2 5" xfId="25583" xr:uid="{6677DDD9-C244-4865-B608-4B7CFCD82D8D}"/>
    <cellStyle name="Normal 11 6 2 6" xfId="15209" xr:uid="{3EB32F2C-739E-4F1F-83F0-B4063FE0A04A}"/>
    <cellStyle name="Normal 11 6 3" xfId="2219" xr:uid="{00000000-0005-0000-0000-0000D3080000}"/>
    <cellStyle name="Normal 11 6 3 2" xfId="10192" xr:uid="{80D099FF-1A8C-43E5-BBF4-92AA7272344F}"/>
    <cellStyle name="Normal 11 6 3 2 2" xfId="27177" xr:uid="{28059E15-82AD-462E-9450-211DE00D5354}"/>
    <cellStyle name="Normal 11 6 3 2 3" xfId="17009" xr:uid="{6D77FF7F-F4B3-4436-90DB-AAE4C6110159}"/>
    <cellStyle name="Normal 11 6 3 3" xfId="11611" xr:uid="{AD89808B-5E54-45FA-A61C-97E65E4364A5}"/>
    <cellStyle name="Normal 11 6 3 3 2" xfId="19763" xr:uid="{B2A36441-7BB3-41DE-8CBE-F32B2A295CEF}"/>
    <cellStyle name="Normal 11 6 3 4" xfId="12858" xr:uid="{6FD2C93D-41E7-496A-8F96-375F7D4D5550}"/>
    <cellStyle name="Normal 11 6 3 4 2" xfId="22592" xr:uid="{E5D9C83B-7051-49A4-9127-CC64BA1F170D}"/>
    <cellStyle name="Normal 11 6 3 5" xfId="25382" xr:uid="{AD09A530-DF52-42BD-A5C1-7182769B2008}"/>
    <cellStyle name="Normal 11 6 3 6" xfId="14910" xr:uid="{19398054-5A84-497F-BE08-3E7F503794D1}"/>
    <cellStyle name="Normal 11 6 4" xfId="4737" xr:uid="{39572C09-F3C6-4C5B-AD59-46DBD9608A70}"/>
    <cellStyle name="Normal 11 6 4 2" xfId="10190" xr:uid="{CDFD4FCF-C917-4304-A2B1-A2532DD34D1D}"/>
    <cellStyle name="Normal 11 6 4 2 2" xfId="29626" xr:uid="{307373C4-440B-40CA-8FC6-05D159D2EA47}"/>
    <cellStyle name="Normal 11 6 4 2 3" xfId="20704" xr:uid="{2FC83C0D-62EC-4349-8BCC-DE0072CF914D}"/>
    <cellStyle name="Normal 11 6 4 3" xfId="13629" xr:uid="{EEC30441-215F-4302-99B6-0B21C4E060D5}"/>
    <cellStyle name="Normal 11 6 4 3 2" xfId="23533" xr:uid="{BFF2B72C-C916-4FC5-8292-F9754513C4BB}"/>
    <cellStyle name="Normal 11 6 4 4" xfId="29129" xr:uid="{B9968933-CC24-4CF5-8B2E-DFF630047094}"/>
    <cellStyle name="Normal 11 6 4 5" xfId="17911" xr:uid="{5F26C911-A3D4-4BFC-A4CD-8EF03AC9BE7A}"/>
    <cellStyle name="Normal 11 6 5" xfId="6468" xr:uid="{D5C4EC19-E7F9-4B7D-9100-D1A04EAEAECF}"/>
    <cellStyle name="Normal 11 6 5 2" xfId="28282" xr:uid="{FFFA5151-9A92-473A-937D-13808B2521EB}"/>
    <cellStyle name="Normal 11 6 5 3" xfId="15841" xr:uid="{799F0C6F-46A3-44DA-8F51-22A57B1E6ECA}"/>
    <cellStyle name="Normal 11 6 6" xfId="9245" xr:uid="{495AFF3A-EA39-4C84-A54C-0C7AE40079EF}"/>
    <cellStyle name="Normal 11 6 6 2" xfId="18598" xr:uid="{FDE0FF48-7DB5-4B6B-84EB-59F4D9753FB8}"/>
    <cellStyle name="Normal 11 6 7" xfId="11980" xr:uid="{6122A2AB-1EB5-472E-9FDF-9CD083852C75}"/>
    <cellStyle name="Normal 11 6 7 2" xfId="21394" xr:uid="{BDB1C611-0807-4ED3-9BB4-2F25E397EB82}"/>
    <cellStyle name="Normal 11 6 8" xfId="26646" xr:uid="{491BD7E6-769D-439F-960B-B178F26A8109}"/>
    <cellStyle name="Normal 11 6 9" xfId="14270" xr:uid="{DEC2D49D-087B-49FE-824D-84178E044EA4}"/>
    <cellStyle name="Normal 11 7" xfId="2220" xr:uid="{00000000-0005-0000-0000-0000D4080000}"/>
    <cellStyle name="Normal 11 7 2" xfId="5603" xr:uid="{E3F35EFC-0E7E-466C-B8E1-554947CB45BC}"/>
    <cellStyle name="Normal 11 7 2 2" xfId="7668" xr:uid="{02467A1E-BF42-4288-966C-C0C93EA71F84}"/>
    <cellStyle name="Normal 11 7 2 3" xfId="10193" xr:uid="{EB4F9924-BD39-469D-9A1F-DE37BDD0817C}"/>
    <cellStyle name="Normal 11 7 2 4" xfId="15842" xr:uid="{3D6C1B6F-1A0E-4EFC-9C3C-5A3155604DBD}"/>
    <cellStyle name="Normal 11 7 3" xfId="6541" xr:uid="{882C7960-5A67-4828-9474-81534CA032C1}"/>
    <cellStyle name="Normal 11 7 3 2" xfId="27795" xr:uid="{5E65F020-99DC-470C-8D30-DEEEE2F73990}"/>
    <cellStyle name="Normal 11 7 3 3" xfId="18599" xr:uid="{BB0FD901-BD41-4642-B6B4-BFEF2FABDF6F}"/>
    <cellStyle name="Normal 11 7 4" xfId="9337" xr:uid="{7F090D68-703F-4F3E-9B0A-1F91722B6F75}"/>
    <cellStyle name="Normal 11 7 4 2" xfId="21395" xr:uid="{F4660B6C-D38E-4BE4-B1EE-B452DCD7727B}"/>
    <cellStyle name="Normal 11 7 5" xfId="25310" xr:uid="{7543B13D-7BA1-4F58-B237-E5A70FCF68A2}"/>
    <cellStyle name="Normal 11 7 6" xfId="14938" xr:uid="{40255EA2-832B-4A7B-AD41-80B4ED3339CF}"/>
    <cellStyle name="Normal 11 8" xfId="2221" xr:uid="{00000000-0005-0000-0000-0000D5080000}"/>
    <cellStyle name="Normal 11 8 2" xfId="5764" xr:uid="{C69B1401-89E3-4F76-A6CA-DE2FA9563196}"/>
    <cellStyle name="Normal 11 8 2 2" xfId="7669" xr:uid="{2F14E365-DB8D-4925-957F-6E85C6B94146}"/>
    <cellStyle name="Normal 11 8 2 3" xfId="10194" xr:uid="{B9276410-FCA7-41B9-A0BC-EBED6911A37C}"/>
    <cellStyle name="Normal 11 8 3" xfId="6846" xr:uid="{7CF75BB1-4BF7-4BAF-AE51-BCEDCCC991E9}"/>
    <cellStyle name="Normal 11 8 3 2" xfId="19558" xr:uid="{FC2AA72F-475D-4F78-BF15-B8C3DC34A957}"/>
    <cellStyle name="Normal 11 8 4" xfId="9642" xr:uid="{B20E60E2-8952-45C9-AC8E-C0EBE4E222C1}"/>
    <cellStyle name="Normal 11 8 4 2" xfId="22387" xr:uid="{79BA6B19-CC80-4F2C-A4C3-99067590DFDA}"/>
    <cellStyle name="Normal 11 8 5" xfId="25380" xr:uid="{A919F84F-A2D8-4AA3-B5B9-9106CF5F07C0}"/>
    <cellStyle name="Normal 11 8 6" xfId="14619" xr:uid="{2397D07C-D64B-4706-B093-80F79554AC22}"/>
    <cellStyle name="Normal 11 9" xfId="2222" xr:uid="{00000000-0005-0000-0000-0000D6080000}"/>
    <cellStyle name="Normal 11 9 2" xfId="7670" xr:uid="{F052C995-8A8D-45D4-B9F2-E99492FB40D5}"/>
    <cellStyle name="Normal 11 9 2 2" xfId="28102" xr:uid="{1CFCA44A-617B-4F04-8D21-F6987C85CEAE}"/>
    <cellStyle name="Normal 11 9 2 3" xfId="19189" xr:uid="{582666CA-A324-4113-AEAB-031CE4D04E13}"/>
    <cellStyle name="Normal 11 9 3" xfId="10195" xr:uid="{F70AC58C-CBAD-4433-AC1A-C0FD53ABA3D8}"/>
    <cellStyle name="Normal 11 9 3 2" xfId="21994" xr:uid="{A41D361C-6BCE-4A4C-9AFF-E29ADE715458}"/>
    <cellStyle name="Normal 11 9 4" xfId="24515" xr:uid="{86177EB0-07B1-4CEB-8ED7-6DAE5532CE12}"/>
    <cellStyle name="Normal 11 9 5" xfId="16438" xr:uid="{256F570F-85A1-4871-BAC2-EA68DC6693BC}"/>
    <cellStyle name="Normal 12" xfId="456" xr:uid="{00000000-0005-0000-0000-0000C8010000}"/>
    <cellStyle name="Normal 12 10" xfId="24322" xr:uid="{B62700E0-8170-4E0C-AE2A-8A5DD300F31F}"/>
    <cellStyle name="Normal 12 11" xfId="14066" xr:uid="{B8B7A1B8-4DFA-408D-862F-BEF896BA7034}"/>
    <cellStyle name="Normal 12 2" xfId="2223" xr:uid="{00000000-0005-0000-0000-0000D7080000}"/>
    <cellStyle name="Normal 12 2 2" xfId="5557" xr:uid="{5C9FC4D5-E38B-4342-B06C-27A6C4EFE960}"/>
    <cellStyle name="Normal 12 2 2 2" xfId="7671" xr:uid="{22576CCF-9F8D-4311-990B-34A4E44FFE88}"/>
    <cellStyle name="Normal 12 2 2 3" xfId="10196" xr:uid="{2120AE16-1E7E-4729-8A8A-907CD6D3C9D0}"/>
    <cellStyle name="Normal 12 2 2 4" xfId="15844" xr:uid="{9061CEC0-0F2E-4F06-A8B3-B65708A6F001}"/>
    <cellStyle name="Normal 12 2 3" xfId="6469" xr:uid="{9FD02A58-175D-43DE-B4FC-83109AA4E90A}"/>
    <cellStyle name="Normal 12 2 3 2" xfId="27140" xr:uid="{E5143253-A5E9-420B-87FC-24EDFECDA774}"/>
    <cellStyle name="Normal 12 2 3 3" xfId="29244" xr:uid="{267D3A7A-A246-4010-AD70-1AE44F42DF45}"/>
    <cellStyle name="Normal 12 2 3 4" xfId="18601" xr:uid="{05762A19-5B4A-4990-A09E-FBBFCB0A5895}"/>
    <cellStyle name="Normal 12 2 4" xfId="9246" xr:uid="{1EDDC6BD-37D1-4FE1-83DD-3DDEC2834D51}"/>
    <cellStyle name="Normal 12 2 4 2" xfId="29982" xr:uid="{1A1DFB14-D610-4F13-A1A4-9A9349E7D71D}"/>
    <cellStyle name="Normal 12 2 4 3" xfId="21397" xr:uid="{F062B345-23E7-42CD-A5FD-A008DB008035}"/>
    <cellStyle name="Normal 12 2 5" xfId="24433" xr:uid="{2879FE16-A106-419F-80F3-09F6301E3168}"/>
    <cellStyle name="Normal 12 2 6" xfId="14911" xr:uid="{4EF80B16-D5F8-4BE5-BEE3-EA72C4F96AF1}"/>
    <cellStyle name="Normal 12 3" xfId="2224" xr:uid="{00000000-0005-0000-0000-0000D8080000}"/>
    <cellStyle name="Normal 12 3 2" xfId="5611" xr:uid="{09D62A00-E7A2-4D1A-BA3D-B0FE5ABEFD39}"/>
    <cellStyle name="Normal 12 3 2 2" xfId="7672" xr:uid="{D43C02F2-48B5-413D-A3B7-7661DC7D0211}"/>
    <cellStyle name="Normal 12 3 2 3" xfId="10197" xr:uid="{63900B11-9ED9-4021-84AD-69AD610D150B}"/>
    <cellStyle name="Normal 12 3 2 4" xfId="17223" xr:uid="{7F7DD127-445E-4BDD-B31E-97936C23DB5C}"/>
    <cellStyle name="Normal 12 3 3" xfId="6549" xr:uid="{6D8E7184-7F79-4303-ADDE-3611148C3552}"/>
    <cellStyle name="Normal 12 3 3 2" xfId="29474" xr:uid="{30C1F49D-D54A-41E3-8036-F48FC0420C65}"/>
    <cellStyle name="Normal 12 3 3 3" xfId="20006" xr:uid="{0D04449B-FB08-49DE-BB71-DFC1B82E8DD9}"/>
    <cellStyle name="Normal 12 3 4" xfId="9345" xr:uid="{37C966B7-4109-46BB-948B-6DA8BEE9CA46}"/>
    <cellStyle name="Normal 12 3 4 2" xfId="22835" xr:uid="{1667F637-7C2B-47DF-BA54-09D08B013F07}"/>
    <cellStyle name="Normal 12 3 5" xfId="24838" xr:uid="{5CE37ACB-38A3-40EB-ADB4-9ACCD2ABEF31}"/>
    <cellStyle name="Normal 12 3 6" xfId="15210" xr:uid="{7317FE2D-D2FA-43E7-9F19-EA7864D09707}"/>
    <cellStyle name="Normal 12 4" xfId="2225" xr:uid="{00000000-0005-0000-0000-0000D9080000}"/>
    <cellStyle name="Normal 12 4 2" xfId="5733" xr:uid="{2584A1A9-81DE-4960-A4CD-E8E1D374C211}"/>
    <cellStyle name="Normal 12 4 2 2" xfId="7673" xr:uid="{FC113F85-DE5F-4015-AF49-61D93D129C88}"/>
    <cellStyle name="Normal 12 4 2 3" xfId="10198" xr:uid="{FC44971B-3394-4D01-9AAC-E26390D02B3C}"/>
    <cellStyle name="Normal 12 4 3" xfId="6803" xr:uid="{35A8001F-2166-4630-9059-8BB0B6B34FC8}"/>
    <cellStyle name="Normal 12 4 3 2" xfId="19566" xr:uid="{1A206577-2360-4DCD-9DFA-43E2882905FB}"/>
    <cellStyle name="Normal 12 4 4" xfId="9599" xr:uid="{32145F2E-A091-4E43-8EE2-7448A7B177BE}"/>
    <cellStyle name="Normal 12 4 4 2" xfId="22395" xr:uid="{B7D930BA-63DF-4B30-96D6-8401D653D542}"/>
    <cellStyle name="Normal 12 4 5" xfId="25028" xr:uid="{95676245-991A-4C14-8077-2CE6C27E9319}"/>
    <cellStyle name="Normal 12 4 6" xfId="14627" xr:uid="{87D904A9-3DDF-44E4-A02D-F7D194893BE0}"/>
    <cellStyle name="Normal 12 5" xfId="2226" xr:uid="{00000000-0005-0000-0000-0000DA080000}"/>
    <cellStyle name="Normal 12 5 2" xfId="7674" xr:uid="{033F9C88-2BBD-4A94-81B0-6B2C97696591}"/>
    <cellStyle name="Normal 12 5 2 2" xfId="19197" xr:uid="{1F163671-FAF9-40FE-AD66-4C1A97B314C2}"/>
    <cellStyle name="Normal 12 5 3" xfId="10199" xr:uid="{DCBD9572-FBCA-4EB3-9349-522791785532}"/>
    <cellStyle name="Normal 12 5 3 2" xfId="22002" xr:uid="{423A7E1C-8B2C-483F-93C3-042B67CCC47A}"/>
    <cellStyle name="Normal 12 5 4" xfId="25672" xr:uid="{2FC95DA3-AAE1-4323-973B-6CBC0D56F18D}"/>
    <cellStyle name="Normal 12 5 5" xfId="16446" xr:uid="{EBE41770-C5FC-4166-94A1-B326F5502563}"/>
    <cellStyle name="Normal 12 6" xfId="4384" xr:uid="{DC79DA7A-99D9-4AEA-80FB-6F3B45266C58}"/>
    <cellStyle name="Normal 12 6 2" xfId="7048" xr:uid="{E5CD8290-19A8-4CBF-AC12-A65582C18AE8}"/>
    <cellStyle name="Normal 12 6 2 2" xfId="20408" xr:uid="{6062A3E8-80E0-4991-A3A2-F0D3C1EC242F}"/>
    <cellStyle name="Normal 12 6 3" xfId="9856" xr:uid="{3DA09CEE-009D-4B14-9EB2-7D57F11AB768}"/>
    <cellStyle name="Normal 12 6 3 2" xfId="23237" xr:uid="{FBC3441F-0F22-4DF9-8D82-630A5ABD0DF5}"/>
    <cellStyle name="Normal 12 6 4" xfId="17615" xr:uid="{0E07F3C3-9307-45F4-BA0A-B2B2F0D3AA80}"/>
    <cellStyle name="Normal 12 7" xfId="6101" xr:uid="{794590C8-B127-4DEA-A55D-65675296B708}"/>
    <cellStyle name="Normal 12 7 2" xfId="15843" xr:uid="{9E8AA200-977B-4363-BE9A-502560E5DEF1}"/>
    <cellStyle name="Normal 12 8" xfId="8878" xr:uid="{1126F686-1BEA-4B8E-A5B8-6875D40A4116}"/>
    <cellStyle name="Normal 12 8 2" xfId="18600" xr:uid="{9803D0E6-1407-4933-9ED0-3A6FD5CFE70D}"/>
    <cellStyle name="Normal 12 9" xfId="11981" xr:uid="{D48DB1F7-572B-4BCE-ADF3-B13820CFD5EC}"/>
    <cellStyle name="Normal 12 9 2" xfId="21396" xr:uid="{DFC53989-9118-4E2A-B395-A7A04F742E26}"/>
    <cellStyle name="Normal 13" xfId="2227" xr:uid="{00000000-0005-0000-0000-0000DB080000}"/>
    <cellStyle name="Normal 13 2" xfId="2228" xr:uid="{00000000-0005-0000-0000-0000DC080000}"/>
    <cellStyle name="Normal 13 2 2" xfId="7676" xr:uid="{E217A8EB-B310-4D3C-9B3A-B569F92D1C80}"/>
    <cellStyle name="Normal 13 2 2 2" xfId="28255" xr:uid="{E9CE37D8-FBD0-4FA1-8EA7-69B419CAA7A7}"/>
    <cellStyle name="Normal 13 2 2 3" xfId="17007" xr:uid="{2212B32E-F570-4863-8A44-892A86181C84}"/>
    <cellStyle name="Normal 13 2 3" xfId="10201" xr:uid="{C318825D-BDC4-44CB-BBC1-8A1D015696FD}"/>
    <cellStyle name="Normal 13 2 3 2" xfId="19761" xr:uid="{806F6B98-D012-471C-8CEE-CA8C7076FFA4}"/>
    <cellStyle name="Normal 13 2 4" xfId="12856" xr:uid="{DB80A580-864E-4E72-A20F-DC0DE988F654}"/>
    <cellStyle name="Normal 13 2 4 2" xfId="22590" xr:uid="{A5395766-2A00-4203-ABB2-8471263AF6BF}"/>
    <cellStyle name="Normal 13 2 5" xfId="26205" xr:uid="{4FA10475-AC13-4EA3-A122-1EDFAB91129B}"/>
    <cellStyle name="Normal 13 2 6" xfId="14908" xr:uid="{F5B2A67A-32E1-4FCC-9BE2-4C096895288A}"/>
    <cellStyle name="Normal 13 3" xfId="7675" xr:uid="{8C9CC727-E26C-42F0-8612-F7410121ED58}"/>
    <cellStyle name="Normal 13 3 2" xfId="10200" xr:uid="{B975BDDF-EA04-4D49-B40F-D91CEF26ED70}"/>
    <cellStyle name="Normal 13 3 3" xfId="15845" xr:uid="{DFAE28E5-E2DE-4BE7-84AE-EA641B06BDD9}"/>
    <cellStyle name="Normal 13 4" xfId="5921" xr:uid="{267213FC-1F53-422D-9144-BC4418CC76C1}"/>
    <cellStyle name="Normal 13 4 2" xfId="25916" xr:uid="{4A230BD2-8E8B-4E0D-B496-748C8B93F7B4}"/>
    <cellStyle name="Normal 13 4 3" xfId="18602" xr:uid="{761A8A1D-8C78-43F8-98C1-8A4836E3BFC3}"/>
    <cellStyle name="Normal 13 5" xfId="8661" xr:uid="{6D735CE5-444C-4A0D-BDF4-77D67DECD2A6}"/>
    <cellStyle name="Normal 13 5 2" xfId="21398" xr:uid="{3144CD03-0D04-4797-B496-859A6BE7B82B}"/>
    <cellStyle name="Normal 13 6" xfId="25827" xr:uid="{0EF74C79-1EE4-41E6-8D5E-0E3FAB23E4E8}"/>
    <cellStyle name="Normal 13 7" xfId="14224" xr:uid="{02099FB1-0B34-49D8-AD7C-2A70E4337F11}"/>
    <cellStyle name="Normal 14" xfId="2229" xr:uid="{00000000-0005-0000-0000-0000DD080000}"/>
    <cellStyle name="Normal 14 2" xfId="5558" xr:uid="{FA808936-2ACD-4EC2-A0C4-F57A8ED89BA9}"/>
    <cellStyle name="Normal 14 2 2" xfId="7677" xr:uid="{5A834F2F-3484-422D-8FC5-DEBD1D37EB4C}"/>
    <cellStyle name="Normal 14 2 3" xfId="10202" xr:uid="{0539946A-A81E-452A-B3FC-E85C0DF55D34}"/>
    <cellStyle name="Normal 14 2 4" xfId="15846" xr:uid="{EB4CF09D-E043-4533-858A-F82F4A37FC42}"/>
    <cellStyle name="Normal 14 3" xfId="6470" xr:uid="{93A14F56-568D-45D5-949B-49F269A5D13F}"/>
    <cellStyle name="Normal 14 3 2" xfId="27245" xr:uid="{B12AB8CC-19F7-4069-A0A1-3F0DEDA4A2C4}"/>
    <cellStyle name="Normal 14 3 3" xfId="18603" xr:uid="{DBDB399E-64B8-4C48-8647-8559A6D01E40}"/>
    <cellStyle name="Normal 14 4" xfId="9247" xr:uid="{3A40EBF8-087D-4226-8534-51CC649EAFCF}"/>
    <cellStyle name="Normal 14 4 2" xfId="21399" xr:uid="{7CBEFD5D-73E7-414C-82D2-A9AD1A8696AB}"/>
    <cellStyle name="Normal 14 5" xfId="25656" xr:uid="{E1D0E90E-D59D-4AD2-939A-63579CC05718}"/>
    <cellStyle name="Normal 14 6" xfId="14914" xr:uid="{D17CDCD9-8B1E-4219-A2D8-C667B92AFF2F}"/>
    <cellStyle name="Normal 15" xfId="2230" xr:uid="{00000000-0005-0000-0000-0000DE080000}"/>
    <cellStyle name="Normal 15 2" xfId="24443" xr:uid="{E615F8A1-28AD-4E04-9412-AD4914133AAF}"/>
    <cellStyle name="Normal 15 3" xfId="26341" xr:uid="{C126C430-DA98-4956-902A-D77571519A1F}"/>
    <cellStyle name="Normal 16" xfId="2231" xr:uid="{00000000-0005-0000-0000-0000DF080000}"/>
    <cellStyle name="Normal 16 2" xfId="5560" xr:uid="{CA6A8EF0-3CD3-4B0C-A4CB-62E70B175084}"/>
    <cellStyle name="Normal 16 2 2" xfId="7678" xr:uid="{F7E48EA8-5950-4890-9474-00ACA898EF3D}"/>
    <cellStyle name="Normal 16 2 3" xfId="10203" xr:uid="{61222357-38D5-46AC-9553-1D5E2C34E05A}"/>
    <cellStyle name="Normal 16 3" xfId="6472" xr:uid="{29F3A08A-9622-4B7A-9703-F3D0F7CCD925}"/>
    <cellStyle name="Normal 16 3 2" xfId="19335" xr:uid="{CC4A932E-28A0-4AE2-A5CF-FD22A8ACA972}"/>
    <cellStyle name="Normal 16 4" xfId="9249" xr:uid="{1589B3A2-453A-45BD-B0B0-CAB7E04EE8BB}"/>
    <cellStyle name="Normal 16 4 2" xfId="22163" xr:uid="{7ED5DDA9-A419-4A92-97F0-43E680D38FA5}"/>
    <cellStyle name="Normal 16 5" xfId="26293" xr:uid="{56685F7A-E01D-4C85-A36E-6FC482031F3A}"/>
    <cellStyle name="Normal 16 6" xfId="14382" xr:uid="{D63C4970-4B8D-419D-89A6-2AE2E1C219A2}"/>
    <cellStyle name="Normal 17" xfId="6962" xr:uid="{C70B8C22-9858-4C5D-819B-9265CA645072}"/>
    <cellStyle name="Normal 17 2" xfId="9760" xr:uid="{9D802619-1420-47B8-BF73-4CC8275A5F15}"/>
    <cellStyle name="Normal 17 3" xfId="15671" xr:uid="{88FB09FC-53EC-4B3B-A089-802408936A4C}"/>
    <cellStyle name="Normal 17 4" xfId="30200" xr:uid="{863E5976-DD9A-47D0-B5BB-7878866EDA40}"/>
    <cellStyle name="Normal 17 5" xfId="30178" xr:uid="{CC525562-F8F4-4B95-BF55-6FDD0637B894}"/>
    <cellStyle name="Normal 17 6" xfId="30221" xr:uid="{E068D652-25EC-4DA2-9A99-71BF2A700AF6}"/>
    <cellStyle name="Normal 18" xfId="8510" xr:uid="{2CF1A41E-7342-43A5-A3BA-7702EA44D9A6}"/>
    <cellStyle name="Normal 18 2" xfId="11436" xr:uid="{369DB3F8-B726-479B-AFA4-4C1FFC0E3080}"/>
    <cellStyle name="Normal 19" xfId="8640" xr:uid="{7CFA20F0-645A-4D9B-8208-5ADFF0CC9666}"/>
    <cellStyle name="Normal 19 2" xfId="11438" xr:uid="{E7153E8D-DE87-45C2-861A-EFCD207EFDE2}"/>
    <cellStyle name="Normal 2" xfId="457" xr:uid="{00000000-0005-0000-0000-0000C9010000}"/>
    <cellStyle name="Normal 2 10" xfId="458" xr:uid="{00000000-0005-0000-0000-0000CA010000}"/>
    <cellStyle name="Normal 2 10 10" xfId="11982" xr:uid="{CB11B289-7DA2-4CEA-88EF-0AA4C4802EF6}"/>
    <cellStyle name="Normal 2 10 10 2" xfId="21400" xr:uid="{083D0A19-4487-4F66-8CE0-AF9E8CCE0393}"/>
    <cellStyle name="Normal 2 10 11" xfId="25525" xr:uid="{669B86A1-725B-4574-9952-1DE78EDB82F6}"/>
    <cellStyle name="Normal 2 10 12" xfId="14116" xr:uid="{C2456159-17B4-4533-807B-3BC3D6B4A688}"/>
    <cellStyle name="Normal 2 10 2" xfId="459" xr:uid="{00000000-0005-0000-0000-0000CB010000}"/>
    <cellStyle name="Normal 2 10 2 10" xfId="14274" xr:uid="{EFFD3110-747F-4C20-8D2F-22E0D29BEB0C}"/>
    <cellStyle name="Normal 2 10 2 2" xfId="2232" xr:uid="{00000000-0005-0000-0000-0000E0080000}"/>
    <cellStyle name="Normal 2 10 2 2 2" xfId="5612" xr:uid="{61296FC0-6594-489D-B0E6-0FDEAF6D8832}"/>
    <cellStyle name="Normal 2 10 2 2 2 2" xfId="7679" xr:uid="{11A1EA6E-5DD5-481D-9963-A4F2FB00D174}"/>
    <cellStyle name="Normal 2 10 2 2 2 3" xfId="10204" xr:uid="{D03ADEB8-EA73-4ECE-83CC-768AB3CBE52C}"/>
    <cellStyle name="Normal 2 10 2 2 2 4" xfId="15849" xr:uid="{205A3B84-DA57-4A99-9C22-D3C3A2D990AC}"/>
    <cellStyle name="Normal 2 10 2 2 3" xfId="6551" xr:uid="{6D3F6486-734F-48BC-8D76-80338B0478F8}"/>
    <cellStyle name="Normal 2 10 2 2 3 2" xfId="28347" xr:uid="{B9966663-9912-43BC-BE19-68241579AE4E}"/>
    <cellStyle name="Normal 2 10 2 2 3 3" xfId="28982" xr:uid="{C7EFB0F5-E594-4614-985F-7C6381661010}"/>
    <cellStyle name="Normal 2 10 2 2 3 4" xfId="18606" xr:uid="{7BBB15CD-E24B-4777-BF86-AC5247D6788E}"/>
    <cellStyle name="Normal 2 10 2 2 4" xfId="9347" xr:uid="{63350450-D91F-478B-859D-D6450D07A0A9}"/>
    <cellStyle name="Normal 2 10 2 2 4 2" xfId="29983" xr:uid="{ACCE1674-7DCB-4CCD-8FC9-AD1CCAC16E1B}"/>
    <cellStyle name="Normal 2 10 2 2 4 3" xfId="21402" xr:uid="{9CB67E59-A77A-4297-B421-20E0632392E3}"/>
    <cellStyle name="Normal 2 10 2 2 5" xfId="25266" xr:uid="{891A6364-F8F5-487C-A273-C0DF95BF74DC}"/>
    <cellStyle name="Normal 2 10 2 2 6" xfId="15211" xr:uid="{29DEB851-038C-4320-8AD7-E2032669473A}"/>
    <cellStyle name="Normal 2 10 2 3" xfId="2233" xr:uid="{00000000-0005-0000-0000-0000E1080000}"/>
    <cellStyle name="Normal 2 10 2 3 2" xfId="7680" xr:uid="{16C10A2C-88C7-481E-A5A8-922303D0F1F3}"/>
    <cellStyle name="Normal 2 10 2 3 2 2" xfId="28423" xr:uid="{56B8B450-7CFB-400E-B00F-88C1C7F7BE31}"/>
    <cellStyle name="Normal 2 10 2 3 2 3" xfId="16879" xr:uid="{FE2FEECA-FE60-4ED6-8B40-D130BEEF6B3B}"/>
    <cellStyle name="Normal 2 10 2 3 3" xfId="10205" xr:uid="{C0A4B977-8E24-466A-82FD-9A7BFE95A09E}"/>
    <cellStyle name="Normal 2 10 2 3 3 2" xfId="19618" xr:uid="{2C7FC0B8-9272-4FFE-BFFD-7D2F336FE76D}"/>
    <cellStyle name="Normal 2 10 2 3 4" xfId="12728" xr:uid="{8E206A5E-8990-4B30-845E-5259F98D0458}"/>
    <cellStyle name="Normal 2 10 2 3 4 2" xfId="22447" xr:uid="{D1D231FD-4B7A-4E3B-BC15-972D96C11A66}"/>
    <cellStyle name="Normal 2 10 2 3 5" xfId="24397" xr:uid="{9EB7DDD4-709E-41DB-B576-2BAACBE0037B}"/>
    <cellStyle name="Normal 2 10 2 3 6" xfId="14703" xr:uid="{5F442DAF-CE7E-4E0F-938B-FB9C3A50A381}"/>
    <cellStyle name="Normal 2 10 2 4" xfId="2234" xr:uid="{00000000-0005-0000-0000-0000E2080000}"/>
    <cellStyle name="Normal 2 10 2 4 2" xfId="7681" xr:uid="{BF848CFC-C932-4F83-9EA0-8A83E5C34167}"/>
    <cellStyle name="Normal 2 10 2 4 2 2" xfId="28667" xr:uid="{686E1AB7-7D18-4653-9D71-888468EC2B91}"/>
    <cellStyle name="Normal 2 10 2 4 2 3" xfId="19330" xr:uid="{BFBB9756-67B2-4BCD-A639-0CB5FFE5493C}"/>
    <cellStyle name="Normal 2 10 2 4 3" xfId="10206" xr:uid="{1E726E29-788B-4B22-8635-D94754A47A00}"/>
    <cellStyle name="Normal 2 10 2 4 3 2" xfId="22158" xr:uid="{7988FB5D-6274-4139-951C-62D2142ED04B}"/>
    <cellStyle name="Normal 2 10 2 4 4" xfId="26068" xr:uid="{59786204-EDC3-40AF-9A4A-AA7B8726BC92}"/>
    <cellStyle name="Normal 2 10 2 4 5" xfId="16602" xr:uid="{3A51309D-0556-49F4-A866-EE5803DB4701}"/>
    <cellStyle name="Normal 2 10 2 5" xfId="4507" xr:uid="{3742DEDA-A170-418A-BD89-5B495B125F1D}"/>
    <cellStyle name="Normal 2 10 2 5 2" xfId="9858" xr:uid="{9A924826-8EEF-40C1-827B-31ECB3D29E45}"/>
    <cellStyle name="Normal 2 10 2 5 2 2" xfId="20530" xr:uid="{5D18A2FA-C293-4A8F-A33A-EF48BAACB0C2}"/>
    <cellStyle name="Normal 2 10 2 5 3" xfId="13498" xr:uid="{F33683DF-C4F5-4608-A75A-5952C12FE500}"/>
    <cellStyle name="Normal 2 10 2 5 3 2" xfId="23359" xr:uid="{9F06F3C6-E372-4461-861C-BE3C73491599}"/>
    <cellStyle name="Normal 2 10 2 5 4" xfId="27091" xr:uid="{61773F6B-51CF-4B0D-8B6B-5ADEE0C8E2BA}"/>
    <cellStyle name="Normal 2 10 2 5 5" xfId="17737" xr:uid="{45665985-4DAA-45AC-9521-C69DA4DEA7AB}"/>
    <cellStyle name="Normal 2 10 2 6" xfId="6104" xr:uid="{75018FAD-EF34-46AD-BDE1-A5ADB5A89750}"/>
    <cellStyle name="Normal 2 10 2 6 2" xfId="15848" xr:uid="{38DA51DC-433E-4288-9F19-1C3E4DFF7E8C}"/>
    <cellStyle name="Normal 2 10 2 7" xfId="8881" xr:uid="{95ACADBE-695C-4394-BE9C-8A35D6B7B0A0}"/>
    <cellStyle name="Normal 2 10 2 7 2" xfId="18605" xr:uid="{3E6FF91C-5047-4ED1-9234-7C00CB3339C0}"/>
    <cellStyle name="Normal 2 10 2 8" xfId="11983" xr:uid="{572F429C-6CF3-423A-9578-EA197F81878B}"/>
    <cellStyle name="Normal 2 10 2 8 2" xfId="21401" xr:uid="{B042E27B-29C2-45FB-8E58-909B64A7DFBC}"/>
    <cellStyle name="Normal 2 10 2 9" xfId="24889" xr:uid="{B62F6AB4-1371-4B50-B639-568C64E62087}"/>
    <cellStyle name="Normal 2 10 3" xfId="2235" xr:uid="{00000000-0005-0000-0000-0000E3080000}"/>
    <cellStyle name="Normal 2 10 3 2" xfId="5036" xr:uid="{DDE8ED06-5447-44ED-B410-1A3EE773C651}"/>
    <cellStyle name="Normal 2 10 3 2 2" xfId="7682" xr:uid="{68D81EF0-29CF-4237-9699-EAB6DF72A0E0}"/>
    <cellStyle name="Normal 2 10 3 2 2 2" xfId="29819" xr:uid="{BC96BCD3-0465-4594-9391-72120B792482}"/>
    <cellStyle name="Normal 2 10 3 2 2 3" xfId="21003" xr:uid="{14ADABE0-7CD5-4978-9372-8FD00C61494E}"/>
    <cellStyle name="Normal 2 10 3 2 3" xfId="10207" xr:uid="{911D7F64-62D8-4444-BD11-9B2084FCA7DD}"/>
    <cellStyle name="Normal 2 10 3 2 3 2" xfId="23832" xr:uid="{FFC50717-4C23-464B-9390-F45BADFABCBF}"/>
    <cellStyle name="Normal 2 10 3 2 4" xfId="26719" xr:uid="{8E7EA394-5AD0-4C6F-A2CD-BAFBA349A169}"/>
    <cellStyle name="Normal 2 10 3 2 5" xfId="18210" xr:uid="{01BA14F8-C9A8-466C-BC87-903E913BEE42}"/>
    <cellStyle name="Normal 2 10 3 3" xfId="6550" xr:uid="{8DE1A6B6-7E53-4E6C-863F-19F1C279B159}"/>
    <cellStyle name="Normal 2 10 3 3 2" xfId="25700" xr:uid="{D18580ED-5505-4850-A94D-ED0FC5A82AC0}"/>
    <cellStyle name="Normal 2 10 3 3 3" xfId="27467" xr:uid="{FBCF7143-916D-41AD-9CF3-B6165EA24E59}"/>
    <cellStyle name="Normal 2 10 3 3 4" xfId="15850" xr:uid="{E53547EF-CD12-4A72-9E68-4DD86BC784A3}"/>
    <cellStyle name="Normal 2 10 3 4" xfId="9346" xr:uid="{79D8E6B5-AF74-49D9-BDFB-41028EABB9A9}"/>
    <cellStyle name="Normal 2 10 3 4 2" xfId="25591" xr:uid="{1C42675F-CA04-44BD-BE77-533D580FBC7C}"/>
    <cellStyle name="Normal 2 10 3 4 3" xfId="26886" xr:uid="{D5987F89-CAD5-49ED-AE36-931ECB619D93}"/>
    <cellStyle name="Normal 2 10 3 4 4" xfId="18607" xr:uid="{54889E39-9F67-4446-B7EB-06CBD0441A45}"/>
    <cellStyle name="Normal 2 10 3 5" xfId="11984" xr:uid="{5EBB346A-81A1-4F70-AB89-9714F532CFC2}"/>
    <cellStyle name="Normal 2 10 3 5 2" xfId="29984" xr:uid="{42BF9719-56E7-4574-BA7B-8BEDCF524287}"/>
    <cellStyle name="Normal 2 10 3 5 3" xfId="21403" xr:uid="{AF849138-B3F7-4470-BF39-B18E46D10267}"/>
    <cellStyle name="Normal 2 10 3 6" xfId="25141" xr:uid="{FBC5854D-B591-44E1-82E5-06B6214DB0EC}"/>
    <cellStyle name="Normal 2 10 3 7" xfId="15212" xr:uid="{4B12501B-DAB4-4341-908E-D2CC80A76F80}"/>
    <cellStyle name="Normal 2 10 4" xfId="2236" xr:uid="{00000000-0005-0000-0000-0000E4080000}"/>
    <cellStyle name="Normal 2 10 4 2" xfId="5799" xr:uid="{64B783E3-E392-421F-8F94-1406C3CC68E3}"/>
    <cellStyle name="Normal 2 10 4 2 2" xfId="7683" xr:uid="{0D1BC7BD-C294-4661-AB8B-83D8363202E9}"/>
    <cellStyle name="Normal 2 10 4 2 3" xfId="10208" xr:uid="{4BE346D8-BB1B-45C9-BF15-993BDB9DA9B7}"/>
    <cellStyle name="Normal 2 10 4 2 4" xfId="15851" xr:uid="{BF6AE99E-7BAC-47C9-90B7-501EBFC520BC}"/>
    <cellStyle name="Normal 2 10 4 3" xfId="6885" xr:uid="{6DA86257-4FBF-495D-9B92-8E34C7811BEF}"/>
    <cellStyle name="Normal 2 10 4 3 2" xfId="27583" xr:uid="{96D2B77F-3E41-40CC-ABEA-0BF29596B754}"/>
    <cellStyle name="Normal 2 10 4 3 3" xfId="18608" xr:uid="{CF0E27C5-5507-4101-9AC4-23072A745335}"/>
    <cellStyle name="Normal 2 10 4 4" xfId="9681" xr:uid="{A40CB382-D29D-49AA-A2E8-6B801E7416BD}"/>
    <cellStyle name="Normal 2 10 4 4 2" xfId="21404" xr:uid="{38EFD1A1-1B0B-444E-8B9F-5FEBBA3205A5}"/>
    <cellStyle name="Normal 2 10 4 5" xfId="25538" xr:uid="{083E57BB-7081-4E2E-B079-22C72561F8F9}"/>
    <cellStyle name="Normal 2 10 4 6" xfId="14942" xr:uid="{984CA550-2913-40BC-B60C-E83A8C499721}"/>
    <cellStyle name="Normal 2 10 5" xfId="2237" xr:uid="{00000000-0005-0000-0000-0000E5080000}"/>
    <cellStyle name="Normal 2 10 5 2" xfId="7684" xr:uid="{D293CA76-ABE4-4A06-BB71-AE61C001F31D}"/>
    <cellStyle name="Normal 2 10 5 2 2" xfId="29136" xr:uid="{120DEE5C-61F6-48F0-9324-25759537FD3B}"/>
    <cellStyle name="Normal 2 10 5 2 3" xfId="16673" xr:uid="{100D7D33-ECCA-4F5A-A9E5-394C9066E687}"/>
    <cellStyle name="Normal 2 10 5 3" xfId="10209" xr:uid="{1335A939-993D-4001-BC35-B046DACEE9E6}"/>
    <cellStyle name="Normal 2 10 5 3 2" xfId="19410" xr:uid="{0D1C3AFF-96E4-49AA-AF48-1606D3AA9BC1}"/>
    <cellStyle name="Normal 2 10 5 4" xfId="12522" xr:uid="{FC75328D-DD8F-4B73-AA7B-3D0CA54E2E91}"/>
    <cellStyle name="Normal 2 10 5 4 2" xfId="22239" xr:uid="{B4A2B29B-D98A-45CB-9F6F-7AC3426CFA6F}"/>
    <cellStyle name="Normal 2 10 5 5" xfId="24376" xr:uid="{7F1D0590-D0E6-4087-8930-FE47EEF21FC0}"/>
    <cellStyle name="Normal 2 10 5 6" xfId="14457" xr:uid="{F7D8ED11-6E41-4883-B1AF-795AC10DFF00}"/>
    <cellStyle name="Normal 2 10 6" xfId="2238" xr:uid="{00000000-0005-0000-0000-0000E6080000}"/>
    <cellStyle name="Normal 2 10 6 2" xfId="7685" xr:uid="{3A91AFCE-7D56-4FFD-A41E-7F850AA07427}"/>
    <cellStyle name="Normal 2 10 6 2 2" xfId="29011" xr:uid="{C859D20A-5AFC-42AF-9ADB-5C0349595150}"/>
    <cellStyle name="Normal 2 10 6 2 3" xfId="19242" xr:uid="{07E1E87E-938C-4C3F-A027-D9503B366ABE}"/>
    <cellStyle name="Normal 2 10 6 3" xfId="10210" xr:uid="{4467A729-17C6-4523-9E54-2989BF28B523}"/>
    <cellStyle name="Normal 2 10 6 3 2" xfId="22050" xr:uid="{B114FB0D-3A2F-419F-84CA-81817DE57B0C}"/>
    <cellStyle name="Normal 2 10 6 4" xfId="25317" xr:uid="{068743E8-EB9C-42D9-B5A2-86AAA840E5DD}"/>
    <cellStyle name="Normal 2 10 6 5" xfId="16494" xr:uid="{9A1EFE63-EE28-447F-A3CA-BC1B154D705A}"/>
    <cellStyle name="Normal 2 10 7" xfId="4383" xr:uid="{00D0903F-A907-4594-B0DB-5FE28A223254}"/>
    <cellStyle name="Normal 2 10 7 2" xfId="9857" xr:uid="{46DEA91B-DEA8-4FF2-AAA2-0B0BC82B4589}"/>
    <cellStyle name="Normal 2 10 7 2 2" xfId="20407" xr:uid="{02F16772-62D1-4C98-9BBE-B25AD4CB92A9}"/>
    <cellStyle name="Normal 2 10 7 3" xfId="13388" xr:uid="{C92372AB-C47D-4EAE-AFE1-FE05FC4E34B7}"/>
    <cellStyle name="Normal 2 10 7 3 2" xfId="23236" xr:uid="{728ECA23-5BB5-4AE9-9EB2-536AF08CCC37}"/>
    <cellStyle name="Normal 2 10 7 4" xfId="27476" xr:uid="{50190941-40DD-4C01-A7C8-78B598F046B6}"/>
    <cellStyle name="Normal 2 10 7 5" xfId="17614" xr:uid="{B0A4218E-18D7-4642-A31A-686F48C3EB9C}"/>
    <cellStyle name="Normal 2 10 8" xfId="6103" xr:uid="{2E05AADD-054C-490E-B261-A5B95C5323CF}"/>
    <cellStyle name="Normal 2 10 8 2" xfId="15847" xr:uid="{8B842155-CB79-45FA-8CC8-DABD650CB238}"/>
    <cellStyle name="Normal 2 10 9" xfId="8880" xr:uid="{D031BC97-4B82-4678-ABE4-5A5E6EEDA347}"/>
    <cellStyle name="Normal 2 10 9 2" xfId="18604" xr:uid="{A595EC1E-2B39-4418-B108-484F5A13C943}"/>
    <cellStyle name="Normal 2 11" xfId="460" xr:uid="{00000000-0005-0000-0000-0000CC010000}"/>
    <cellStyle name="Normal 2 11 10" xfId="11985" xr:uid="{E85D2DA2-E884-486D-96FB-B623D651418F}"/>
    <cellStyle name="Normal 2 11 10 2" xfId="21405" xr:uid="{FE85F949-DB83-4B60-BB51-8582F88A32FF}"/>
    <cellStyle name="Normal 2 11 11" xfId="24627" xr:uid="{17FF96C1-C70D-4935-81E8-EC09B0EC5536}"/>
    <cellStyle name="Normal 2 11 12" xfId="14117" xr:uid="{6DC40BA3-9CA2-4A4E-B2BA-CBA2882D1A28}"/>
    <cellStyle name="Normal 2 11 2" xfId="461" xr:uid="{00000000-0005-0000-0000-0000CD010000}"/>
    <cellStyle name="Normal 2 11 2 2" xfId="2239" xr:uid="{00000000-0005-0000-0000-0000E7080000}"/>
    <cellStyle name="Normal 2 11 2 2 2" xfId="5613" xr:uid="{3C066C21-644D-40A2-A885-8553AAF4D1DC}"/>
    <cellStyle name="Normal 2 11 2 2 2 2" xfId="7686" xr:uid="{167CEC98-EF40-45D3-94CA-D534FA3AA8D4}"/>
    <cellStyle name="Normal 2 11 2 2 2 3" xfId="10211" xr:uid="{DA21516E-334B-4D13-8D24-E37FA8EE89A2}"/>
    <cellStyle name="Normal 2 11 2 2 2 4" xfId="15854" xr:uid="{6F1E8068-3F94-4185-A17E-E83BDA787786}"/>
    <cellStyle name="Normal 2 11 2 2 3" xfId="6553" xr:uid="{76833894-7A30-406A-8B23-CD30C19B9671}"/>
    <cellStyle name="Normal 2 11 2 2 3 2" xfId="28349" xr:uid="{A73C1D6E-CA00-4CFC-B023-0494636921E0}"/>
    <cellStyle name="Normal 2 11 2 2 3 3" xfId="27666" xr:uid="{15D62CE4-F64E-4BF2-9B87-076DE823DDEF}"/>
    <cellStyle name="Normal 2 11 2 2 3 4" xfId="18611" xr:uid="{D91A4387-5D60-463C-9725-B74080B15B4B}"/>
    <cellStyle name="Normal 2 11 2 2 4" xfId="9349" xr:uid="{8A455BBE-D891-4827-B1FA-27FBAA5E14FE}"/>
    <cellStyle name="Normal 2 11 2 2 4 2" xfId="29985" xr:uid="{38BF82E0-B7BE-4FF8-8E97-E355F345FAA6}"/>
    <cellStyle name="Normal 2 11 2 2 4 3" xfId="21407" xr:uid="{D2994C97-6805-452C-B091-BFCD4B597DD2}"/>
    <cellStyle name="Normal 2 11 2 2 5" xfId="25975" xr:uid="{8DBA4693-1813-4C08-98FA-D770A89F0826}"/>
    <cellStyle name="Normal 2 11 2 2 6" xfId="15213" xr:uid="{CFE8E2A0-4F4A-45E0-BC40-45F1116E2D48}"/>
    <cellStyle name="Normal 2 11 2 3" xfId="2240" xr:uid="{00000000-0005-0000-0000-0000E8080000}"/>
    <cellStyle name="Normal 2 11 2 3 2" xfId="7687" xr:uid="{D7715D15-9C9F-41A6-B57A-1A1D13FBEAE4}"/>
    <cellStyle name="Normal 2 11 2 3 2 2" xfId="27941" xr:uid="{5272B110-F20A-48A6-A287-FF6E01287DCE}"/>
    <cellStyle name="Normal 2 11 2 3 2 3" xfId="16880" xr:uid="{4C7B6E5E-424B-479B-ACBA-84B6851F8939}"/>
    <cellStyle name="Normal 2 11 2 3 3" xfId="10212" xr:uid="{D70B4CFD-A003-49AF-BF0E-8155C1731585}"/>
    <cellStyle name="Normal 2 11 2 3 3 2" xfId="19619" xr:uid="{FAD25F81-3342-4971-8A8C-977D7D66C0DD}"/>
    <cellStyle name="Normal 2 11 2 3 4" xfId="12729" xr:uid="{BF6EC269-0771-4147-9C1F-776C1EEBAB14}"/>
    <cellStyle name="Normal 2 11 2 3 4 2" xfId="22448" xr:uid="{867F95D5-6592-4FFA-9F78-DA09615FD5FB}"/>
    <cellStyle name="Normal 2 11 2 3 5" xfId="26466" xr:uid="{8A7EC1B0-B37D-4D25-B97B-17C4D4FA5842}"/>
    <cellStyle name="Normal 2 11 2 3 6" xfId="14704" xr:uid="{16E869A3-5A2B-457D-8EFB-A36E620C626C}"/>
    <cellStyle name="Normal 2 11 2 4" xfId="4738" xr:uid="{434EB36B-4558-45A5-AEBF-E142EA23E61E}"/>
    <cellStyle name="Normal 2 11 2 4 2" xfId="7049" xr:uid="{1CD17B4F-9704-4EF5-AFCC-7BD5739A5962}"/>
    <cellStyle name="Normal 2 11 2 4 2 2" xfId="29627" xr:uid="{63153538-5588-4906-BB24-18A83BDFE1B2}"/>
    <cellStyle name="Normal 2 11 2 4 2 3" xfId="20705" xr:uid="{F698BD7A-B3C5-4BE4-9B9E-BA8C53BA39CA}"/>
    <cellStyle name="Normal 2 11 2 4 3" xfId="9860" xr:uid="{E5BDA898-4B85-4616-82B8-52874EAE2217}"/>
    <cellStyle name="Normal 2 11 2 4 3 2" xfId="23534" xr:uid="{6AAD09B2-8DD9-418A-8786-87C5BEB24EE8}"/>
    <cellStyle name="Normal 2 11 2 4 4" xfId="25972" xr:uid="{E3F385D3-9250-47DB-96CB-A8B42411A84E}"/>
    <cellStyle name="Normal 2 11 2 4 5" xfId="17912" xr:uid="{30FFE6D8-3AD0-4812-A109-3126177BF39E}"/>
    <cellStyle name="Normal 2 11 2 5" xfId="6106" xr:uid="{977A4CE5-626F-4BFA-8456-EDBE69BC9141}"/>
    <cellStyle name="Normal 2 11 2 5 2" xfId="28455" xr:uid="{26A09BB2-51AD-4899-A366-9244192D8744}"/>
    <cellStyle name="Normal 2 11 2 5 3" xfId="15853" xr:uid="{D0955E07-3AF9-42F1-9B87-75CDA1CF93A1}"/>
    <cellStyle name="Normal 2 11 2 6" xfId="8883" xr:uid="{2FD792FB-17CC-44F6-9B6B-8A0650419FCA}"/>
    <cellStyle name="Normal 2 11 2 6 2" xfId="18610" xr:uid="{AA6B2D79-BE39-4ADB-AFB6-588219117B2F}"/>
    <cellStyle name="Normal 2 11 2 7" xfId="11986" xr:uid="{AC5BBDA8-4217-49C5-B084-F648E3557F75}"/>
    <cellStyle name="Normal 2 11 2 7 2" xfId="21406" xr:uid="{2DA8DE3A-3DD6-4508-85A0-4E31E049F36E}"/>
    <cellStyle name="Normal 2 11 2 8" xfId="25337" xr:uid="{3DD40329-486F-446A-90F3-E90D04F6781C}"/>
    <cellStyle name="Normal 2 11 2 9" xfId="14275" xr:uid="{08023FF1-A38D-4A52-BA3E-41E48A96A37E}"/>
    <cellStyle name="Normal 2 11 3" xfId="2241" xr:uid="{00000000-0005-0000-0000-0000E9080000}"/>
    <cellStyle name="Normal 2 11 3 2" xfId="5037" xr:uid="{EF5E59F8-B512-44DB-9F13-D8A14FA6B504}"/>
    <cellStyle name="Normal 2 11 3 2 2" xfId="7688" xr:uid="{25F51872-6CBF-4D48-B420-D00AF5C00BBE}"/>
    <cellStyle name="Normal 2 11 3 2 2 2" xfId="29820" xr:uid="{FB93B85D-96BA-4FCD-8309-C9CF72BF0EE1}"/>
    <cellStyle name="Normal 2 11 3 2 2 3" xfId="21004" xr:uid="{DA6393DE-8A2E-483F-91C6-556BADC0CAEC}"/>
    <cellStyle name="Normal 2 11 3 2 3" xfId="10213" xr:uid="{40A678E3-8968-4183-B3A0-202C305D9090}"/>
    <cellStyle name="Normal 2 11 3 2 3 2" xfId="23833" xr:uid="{1E1E1627-38C1-4D93-B73E-E30E8F8E81C1}"/>
    <cellStyle name="Normal 2 11 3 2 4" xfId="26578" xr:uid="{A325B7FA-2A41-461B-A0C6-4E17D0F04273}"/>
    <cellStyle name="Normal 2 11 3 2 5" xfId="18211" xr:uid="{721D1A19-9B7C-4DC1-861D-79DE03B25217}"/>
    <cellStyle name="Normal 2 11 3 3" xfId="6552" xr:uid="{DF67A456-4E80-4632-9459-DDD2F435F9D9}"/>
    <cellStyle name="Normal 2 11 3 3 2" xfId="27667" xr:uid="{86BB5DFC-FD7A-45E9-BAC7-C2102D25C2E3}"/>
    <cellStyle name="Normal 2 11 3 3 3" xfId="29330" xr:uid="{182BA960-6130-47E6-AE8E-5AF78D8EF384}"/>
    <cellStyle name="Normal 2 11 3 3 4" xfId="15855" xr:uid="{DF5A51A6-142A-4784-956B-31BE1F47CE0D}"/>
    <cellStyle name="Normal 2 11 3 4" xfId="9348" xr:uid="{FA6FD80E-BF0D-439C-8FA8-A19FE742F803}"/>
    <cellStyle name="Normal 2 11 3 4 2" xfId="27096" xr:uid="{0516E977-A204-4480-AB8D-3E2FD0031D4B}"/>
    <cellStyle name="Normal 2 11 3 4 3" xfId="28661" xr:uid="{436FC22E-B4E0-46C9-A51C-F5EC7F128F99}"/>
    <cellStyle name="Normal 2 11 3 4 4" xfId="18612" xr:uid="{C507BB76-1F55-48A1-A4C9-5C082C64F40F}"/>
    <cellStyle name="Normal 2 11 3 5" xfId="11987" xr:uid="{B48DE753-0A0A-4222-A3BE-5D21AC21030D}"/>
    <cellStyle name="Normal 2 11 3 5 2" xfId="29986" xr:uid="{89438AB3-ACD2-465D-BCAD-D2BB18C764AA}"/>
    <cellStyle name="Normal 2 11 3 5 3" xfId="21408" xr:uid="{4F946022-048D-4EA4-A9E9-BD2EAC0CF426}"/>
    <cellStyle name="Normal 2 11 3 6" xfId="26171" xr:uid="{E410FBF7-D450-45DE-AA60-CA918AD870BA}"/>
    <cellStyle name="Normal 2 11 3 7" xfId="15214" xr:uid="{A1EEF351-BED5-4AF8-9788-3631B3B54E06}"/>
    <cellStyle name="Normal 2 11 4" xfId="2242" xr:uid="{00000000-0005-0000-0000-0000EA080000}"/>
    <cellStyle name="Normal 2 11 4 2" xfId="5782" xr:uid="{256945E2-F69B-4241-A937-D48D9D089337}"/>
    <cellStyle name="Normal 2 11 4 2 2" xfId="7689" xr:uid="{06D8827D-4130-4651-AAEA-94321C412F8E}"/>
    <cellStyle name="Normal 2 11 4 2 3" xfId="10214" xr:uid="{161F50D5-BB70-4380-9535-B9C7808D2646}"/>
    <cellStyle name="Normal 2 11 4 2 4" xfId="15856" xr:uid="{20B1BC54-3E2A-4A08-B7DF-D91581E92404}"/>
    <cellStyle name="Normal 2 11 4 3" xfId="6867" xr:uid="{D2B394ED-859D-4DBE-9663-755EAB1B9D4D}"/>
    <cellStyle name="Normal 2 11 4 3 2" xfId="29181" xr:uid="{7EB28294-0AA1-458B-BD30-670788DBB609}"/>
    <cellStyle name="Normal 2 11 4 3 3" xfId="18613" xr:uid="{AE9D31F9-B78F-43FE-81F9-4D6128ED0295}"/>
    <cellStyle name="Normal 2 11 4 4" xfId="9663" xr:uid="{9B5B57B5-264B-4320-B8F6-96D9E53402FA}"/>
    <cellStyle name="Normal 2 11 4 4 2" xfId="21409" xr:uid="{1A8C6ECA-D610-4B4A-A87C-713DF9B4D894}"/>
    <cellStyle name="Normal 2 11 4 5" xfId="24445" xr:uid="{0CBB0EF0-576B-4703-8D59-5AF93D82BCD2}"/>
    <cellStyle name="Normal 2 11 4 6" xfId="14943" xr:uid="{95149B0E-FFD4-48FF-A426-FD88FF084598}"/>
    <cellStyle name="Normal 2 11 5" xfId="2243" xr:uid="{00000000-0005-0000-0000-0000EB080000}"/>
    <cellStyle name="Normal 2 11 5 2" xfId="7690" xr:uid="{A6DC9ECB-959E-4047-BCE8-DDF91FEEEE77}"/>
    <cellStyle name="Normal 2 11 5 2 2" xfId="28093" xr:uid="{DF718CBA-18CB-4F81-BDBE-3C481318E482}"/>
    <cellStyle name="Normal 2 11 5 2 3" xfId="16733" xr:uid="{2B06B2D3-2DC8-4821-AC74-CF002B7863EE}"/>
    <cellStyle name="Normal 2 11 5 3" xfId="10215" xr:uid="{001A2845-29F3-489C-B180-DDF0265E796A}"/>
    <cellStyle name="Normal 2 11 5 3 2" xfId="19470" xr:uid="{CE422E73-67F3-498F-B287-F34335C21982}"/>
    <cellStyle name="Normal 2 11 5 4" xfId="12582" xr:uid="{742EDD07-F0D9-4DAF-87D9-667EE8EFE16D}"/>
    <cellStyle name="Normal 2 11 5 4 2" xfId="22299" xr:uid="{C9F5C361-02A9-4704-A85C-C66A7D7B2592}"/>
    <cellStyle name="Normal 2 11 5 5" xfId="24388" xr:uid="{417CB5A9-A5BB-4F88-BEEF-8C41C3EE25ED}"/>
    <cellStyle name="Normal 2 11 5 6" xfId="14517" xr:uid="{FBFDAB81-69E4-4F76-ADD2-48B6E2E2EEFE}"/>
    <cellStyle name="Normal 2 11 6" xfId="2244" xr:uid="{00000000-0005-0000-0000-0000EC080000}"/>
    <cellStyle name="Normal 2 11 6 2" xfId="7691" xr:uid="{B7A11748-3122-4FD2-9912-653C5A66BACC}"/>
    <cellStyle name="Normal 2 11 6 2 2" xfId="27814" xr:uid="{097BA7BE-B5D9-4AB6-BD4D-1C9DC24312F9}"/>
    <cellStyle name="Normal 2 11 6 2 3" xfId="19243" xr:uid="{E16474EE-DDB1-4663-A6B2-38A9630327BD}"/>
    <cellStyle name="Normal 2 11 6 3" xfId="10216" xr:uid="{EAC2BD10-2E78-4288-AA1D-446793248F65}"/>
    <cellStyle name="Normal 2 11 6 3 2" xfId="22051" xr:uid="{A6119620-A3C4-4371-849C-4235387C7229}"/>
    <cellStyle name="Normal 2 11 6 4" xfId="24148" xr:uid="{FA1FB9B2-D9F0-4C52-B45A-7569783F38F2}"/>
    <cellStyle name="Normal 2 11 6 5" xfId="16495" xr:uid="{FDE01C89-D093-433D-9D3F-31FFAA447FB3}"/>
    <cellStyle name="Normal 2 11 7" xfId="4508" xr:uid="{AE40EE7C-4DAB-4C28-8D21-759366DD46F1}"/>
    <cellStyle name="Normal 2 11 7 2" xfId="9859" xr:uid="{80E37445-00A4-4853-B849-CE7E1DE59D01}"/>
    <cellStyle name="Normal 2 11 7 2 2" xfId="20531" xr:uid="{13374AF1-2DCA-4A33-BFAD-6BCE7D6A8765}"/>
    <cellStyle name="Normal 2 11 7 3" xfId="13499" xr:uid="{3FACCF08-0859-4274-B574-97E49987E8C9}"/>
    <cellStyle name="Normal 2 11 7 3 2" xfId="23360" xr:uid="{4068D97D-2333-4EC5-BB18-DC2A0777F292}"/>
    <cellStyle name="Normal 2 11 7 4" xfId="27428" xr:uid="{0C6DC069-F0C7-48E4-A3BB-1EFBFCBC71BC}"/>
    <cellStyle name="Normal 2 11 7 5" xfId="17738" xr:uid="{9DFDB069-6C22-4023-A223-926387943C9E}"/>
    <cellStyle name="Normal 2 11 8" xfId="6105" xr:uid="{3221E921-57AB-4825-9A86-C175D427A5F8}"/>
    <cellStyle name="Normal 2 11 8 2" xfId="15852" xr:uid="{0B844C77-643F-4493-98F0-780C6F21AA2B}"/>
    <cellStyle name="Normal 2 11 9" xfId="8882" xr:uid="{C585962F-2EF3-4B68-B471-2B1585C21196}"/>
    <cellStyle name="Normal 2 11 9 2" xfId="18609" xr:uid="{D6527C22-A73D-4829-89A1-2ACD56B0C972}"/>
    <cellStyle name="Normal 2 12" xfId="462" xr:uid="{00000000-0005-0000-0000-0000CE010000}"/>
    <cellStyle name="Normal 2 12 10" xfId="25530" xr:uid="{3D2B0A4C-A48E-46F2-BAFF-D429FBEC6856}"/>
    <cellStyle name="Normal 2 12 11" xfId="14118" xr:uid="{CADCC96F-4381-43B6-9356-5D17A31FB5EC}"/>
    <cellStyle name="Normal 2 12 2" xfId="463" xr:uid="{00000000-0005-0000-0000-0000CF010000}"/>
    <cellStyle name="Normal 2 12 2 2" xfId="2245" xr:uid="{00000000-0005-0000-0000-0000ED080000}"/>
    <cellStyle name="Normal 2 12 2 2 2" xfId="5615" xr:uid="{DBF63C57-CDA0-4ACB-8CAC-C198DC678851}"/>
    <cellStyle name="Normal 2 12 2 2 2 2" xfId="7692" xr:uid="{20918AB5-ED10-418A-9BB6-E91AA70A7D16}"/>
    <cellStyle name="Normal 2 12 2 2 2 3" xfId="10217" xr:uid="{BC9D358E-8829-4030-96CC-DA3D41C6EA48}"/>
    <cellStyle name="Normal 2 12 2 2 2 4" xfId="17224" xr:uid="{042079BA-7FD2-4DA7-935B-C36C6435FF3C}"/>
    <cellStyle name="Normal 2 12 2 2 3" xfId="6555" xr:uid="{16F7CBF4-E12D-4673-8F4A-908AB2B080D6}"/>
    <cellStyle name="Normal 2 12 2 2 3 2" xfId="29475" xr:uid="{D3CD4A6B-58DF-48C4-A5DC-04421F240031}"/>
    <cellStyle name="Normal 2 12 2 2 3 3" xfId="20007" xr:uid="{B119A641-44EB-4EEB-A777-24CFEABF6A6E}"/>
    <cellStyle name="Normal 2 12 2 2 4" xfId="9351" xr:uid="{D2C52C0F-9F6E-4289-A9E1-E03BB14C2B7F}"/>
    <cellStyle name="Normal 2 12 2 2 4 2" xfId="22836" xr:uid="{0DC08793-98C0-483F-9688-F195F82CB4B1}"/>
    <cellStyle name="Normal 2 12 2 2 5" xfId="24928" xr:uid="{05465646-F40D-4196-BB44-B461FEC206E6}"/>
    <cellStyle name="Normal 2 12 2 2 6" xfId="15215" xr:uid="{6F6EDF50-3F11-4C74-8F45-85C0C5B09F7D}"/>
    <cellStyle name="Normal 2 12 2 3" xfId="4739" xr:uid="{44FB8751-B965-4891-B36F-1CACE7211D69}"/>
    <cellStyle name="Normal 2 12 2 3 2" xfId="7051" xr:uid="{1939BEB4-5F23-4A5A-9BF4-9EB9BDB6BE93}"/>
    <cellStyle name="Normal 2 12 2 3 2 2" xfId="29628" xr:uid="{6D4A7DAF-3AAA-4FD2-BC95-AA7EAC5C9877}"/>
    <cellStyle name="Normal 2 12 2 3 2 3" xfId="20706" xr:uid="{5E334E34-4D6C-4B21-8AD9-F46EEC2F383F}"/>
    <cellStyle name="Normal 2 12 2 3 3" xfId="9862" xr:uid="{9E68BA03-D845-4CEA-B3EF-06C538F9398B}"/>
    <cellStyle name="Normal 2 12 2 3 3 2" xfId="23535" xr:uid="{CCB39ED3-4592-4296-A0B9-5F583DE9A67B}"/>
    <cellStyle name="Normal 2 12 2 3 4" xfId="26606" xr:uid="{AEF0726C-3B06-41D8-9E51-D9E1259CC361}"/>
    <cellStyle name="Normal 2 12 2 3 5" xfId="17913" xr:uid="{8B4BD598-2200-4010-B823-3273130247D4}"/>
    <cellStyle name="Normal 2 12 2 4" xfId="5490" xr:uid="{27AAA215-DC0F-4BD8-B249-A04177CE9CB2}"/>
    <cellStyle name="Normal 2 12 2 4 2" xfId="27577" xr:uid="{A85AD598-C2AA-470A-88B8-8EF7D0A8C0DF}"/>
    <cellStyle name="Normal 2 12 2 4 3" xfId="27017" xr:uid="{225899EF-862D-43C8-B68A-0B1F64A0871B}"/>
    <cellStyle name="Normal 2 12 2 4 4" xfId="15858" xr:uid="{B0EA9D84-FE6D-4B14-ACCC-8723BB1C5880}"/>
    <cellStyle name="Normal 2 12 2 5" xfId="6108" xr:uid="{53271A9A-AF3C-4FE1-8143-E6EAA361D9C2}"/>
    <cellStyle name="Normal 2 12 2 5 2" xfId="28454" xr:uid="{4D9BF2CB-D32B-4D69-B9AB-3E9168F9C648}"/>
    <cellStyle name="Normal 2 12 2 5 3" xfId="18615" xr:uid="{1824DA03-338B-4C2D-BC14-01F1EC405B5C}"/>
    <cellStyle name="Normal 2 12 2 6" xfId="8885" xr:uid="{07ABF0A2-B29F-46A6-8999-4D39B8C576E2}"/>
    <cellStyle name="Normal 2 12 2 6 2" xfId="21411" xr:uid="{5FF46C3C-C4E8-47B1-AFD7-FABAE90AEDA7}"/>
    <cellStyle name="Normal 2 12 2 7" xfId="25104" xr:uid="{C37B2C1F-43C8-40F6-8CDE-A1CCA1096EC3}"/>
    <cellStyle name="Normal 2 12 2 8" xfId="14276" xr:uid="{78AD282E-2001-49CD-8E89-F2337C3B1988}"/>
    <cellStyle name="Normal 2 12 3" xfId="2246" xr:uid="{00000000-0005-0000-0000-0000EE080000}"/>
    <cellStyle name="Normal 2 12 3 2" xfId="5614" xr:uid="{CCA4ED07-6CBA-4E0B-8A34-6CC5D1B574FB}"/>
    <cellStyle name="Normal 2 12 3 2 2" xfId="7693" xr:uid="{DE54B46E-DA2C-46A6-A772-300FD034097B}"/>
    <cellStyle name="Normal 2 12 3 2 3" xfId="10218" xr:uid="{12DE7DCF-C1A2-4921-8698-651C162E4A6F}"/>
    <cellStyle name="Normal 2 12 3 2 4" xfId="15859" xr:uid="{547BA3C9-0982-4348-85F2-0ED03ED7B1EE}"/>
    <cellStyle name="Normal 2 12 3 3" xfId="6554" xr:uid="{1FA42A2B-5087-47FC-868F-8319CC250F71}"/>
    <cellStyle name="Normal 2 12 3 3 2" xfId="29340" xr:uid="{ADF1EC91-01B3-426E-9FD8-FF944C640B01}"/>
    <cellStyle name="Normal 2 12 3 3 3" xfId="28936" xr:uid="{D5542295-4FE1-4F3F-92B3-E82472F47A1D}"/>
    <cellStyle name="Normal 2 12 3 3 4" xfId="18616" xr:uid="{4110EB75-7B56-4987-B786-5D16263F6275}"/>
    <cellStyle name="Normal 2 12 3 4" xfId="9350" xr:uid="{299536EB-1197-4025-AF1A-7AE6169E3A33}"/>
    <cellStyle name="Normal 2 12 3 4 2" xfId="27803" xr:uid="{54D293AB-C93A-42AC-84DC-CCB132D93F92}"/>
    <cellStyle name="Normal 2 12 3 4 3" xfId="29987" xr:uid="{E8B75CF2-339F-4F16-A56C-4B9696230157}"/>
    <cellStyle name="Normal 2 12 3 4 4" xfId="21412" xr:uid="{C34E5C77-1A99-411E-9AA0-3436EB15A7FD}"/>
    <cellStyle name="Normal 2 12 3 5" xfId="25719" xr:uid="{7EF5DDEE-83FC-4ADE-B170-DA4D2FDBB706}"/>
    <cellStyle name="Normal 2 12 3 6" xfId="27747" xr:uid="{C6F28953-88EB-45A2-A7C6-AB68CED45631}"/>
    <cellStyle name="Normal 2 12 3 7" xfId="14944" xr:uid="{8FEB2C18-58F1-459F-B505-CC73842B8E3E}"/>
    <cellStyle name="Normal 2 12 4" xfId="2247" xr:uid="{00000000-0005-0000-0000-0000EF080000}"/>
    <cellStyle name="Normal 2 12 4 2" xfId="5766" xr:uid="{4368A7DD-517F-4598-A9EE-C0C277DDAD82}"/>
    <cellStyle name="Normal 2 12 4 2 2" xfId="7694" xr:uid="{36180519-C447-4493-810F-99E2031A3187}"/>
    <cellStyle name="Normal 2 12 4 2 3" xfId="10219" xr:uid="{9DA48B24-144B-49C3-888A-DDB819E29AF9}"/>
    <cellStyle name="Normal 2 12 4 3" xfId="6849" xr:uid="{C37E5087-A5A5-4D50-A2E1-8D691A1353C8}"/>
    <cellStyle name="Normal 2 12 4 3 2" xfId="19620" xr:uid="{53C54678-4076-44E9-B512-0F941783F281}"/>
    <cellStyle name="Normal 2 12 4 4" xfId="9645" xr:uid="{E044E584-F2D0-4E0B-9248-AA064619B01B}"/>
    <cellStyle name="Normal 2 12 4 4 2" xfId="22449" xr:uid="{7E90DDEB-5D23-41B7-81EF-96B2AF630C16}"/>
    <cellStyle name="Normal 2 12 4 5" xfId="24398" xr:uid="{5328604E-5D7C-4601-9B3E-74B224210C0E}"/>
    <cellStyle name="Normal 2 12 4 6" xfId="14705" xr:uid="{5F7EE286-0551-41C8-B835-B19F11B0F630}"/>
    <cellStyle name="Normal 2 12 5" xfId="2248" xr:uid="{00000000-0005-0000-0000-0000F0080000}"/>
    <cellStyle name="Normal 2 12 5 2" xfId="7695" xr:uid="{EB6F1968-606A-4329-8D72-89225E2F4494}"/>
    <cellStyle name="Normal 2 12 5 2 2" xfId="28029" xr:uid="{9497E3B9-6389-4E7F-9C21-1C145CE29FB1}"/>
    <cellStyle name="Normal 2 12 5 2 3" xfId="19244" xr:uid="{18018CB2-D696-4081-94FE-7132A7100616}"/>
    <cellStyle name="Normal 2 12 5 3" xfId="10220" xr:uid="{8390D98D-4616-493E-8053-DAAD6DB8590F}"/>
    <cellStyle name="Normal 2 12 5 3 2" xfId="22052" xr:uid="{BF6C6825-5012-49BA-8A43-7E4C641A6D7F}"/>
    <cellStyle name="Normal 2 12 5 4" xfId="24705" xr:uid="{13B6AE80-B5FE-4545-9C6A-E892862DC516}"/>
    <cellStyle name="Normal 2 12 5 5" xfId="16496" xr:uid="{073EFF90-03D5-4ED9-8726-B4AF821A1D0B}"/>
    <cellStyle name="Normal 2 12 6" xfId="4509" xr:uid="{24AC0CD1-F090-4ED4-A7A7-5886F5B01CFB}"/>
    <cellStyle name="Normal 2 12 6 2" xfId="7050" xr:uid="{8F3646DD-9CCD-4AAE-96B2-15919BA66562}"/>
    <cellStyle name="Normal 2 12 6 2 2" xfId="29579" xr:uid="{84E6D96E-4741-4E7C-920C-C28F0A363801}"/>
    <cellStyle name="Normal 2 12 6 2 3" xfId="20532" xr:uid="{E8EA38EF-9578-4529-AFE7-F7FEEF87AC16}"/>
    <cellStyle name="Normal 2 12 6 3" xfId="9861" xr:uid="{3A0B12C3-BA31-4C89-8F0C-92AC6B95FF02}"/>
    <cellStyle name="Normal 2 12 6 3 2" xfId="23361" xr:uid="{DA0FE5FC-0BB1-405F-826B-CDCD1F9409D0}"/>
    <cellStyle name="Normal 2 12 6 4" xfId="28087" xr:uid="{0313CCC4-6688-4BD9-BC65-1A3AC02AA580}"/>
    <cellStyle name="Normal 2 12 6 5" xfId="17739" xr:uid="{DB699026-685C-4D88-A73D-E53CA666F761}"/>
    <cellStyle name="Normal 2 12 7" xfId="6107" xr:uid="{7CEEE161-25AB-499D-B351-51E7AE7F5BD1}"/>
    <cellStyle name="Normal 2 12 7 2" xfId="28053" xr:uid="{C961C87B-6CB0-433B-8866-F7BAF5973021}"/>
    <cellStyle name="Normal 2 12 7 3" xfId="15857" xr:uid="{9684AF9E-2D33-4801-AFC9-2027C2CE1C28}"/>
    <cellStyle name="Normal 2 12 8" xfId="8884" xr:uid="{3916CC48-39A1-4556-8260-AB159096A046}"/>
    <cellStyle name="Normal 2 12 8 2" xfId="18614" xr:uid="{AFECE323-E31B-43A5-B9AD-52D924FB29EA}"/>
    <cellStyle name="Normal 2 12 9" xfId="11988" xr:uid="{C099711B-0866-41BC-A117-DFA910C90427}"/>
    <cellStyle name="Normal 2 12 9 2" xfId="21410" xr:uid="{10CE4D84-4C9E-4A88-AC02-10236198C0B8}"/>
    <cellStyle name="Normal 2 13" xfId="464" xr:uid="{00000000-0005-0000-0000-0000D0010000}"/>
    <cellStyle name="Normal 2 13 10" xfId="14119" xr:uid="{AE69ABCE-4883-4989-8612-CE1871D5E506}"/>
    <cellStyle name="Normal 2 13 2" xfId="465" xr:uid="{00000000-0005-0000-0000-0000D1010000}"/>
    <cellStyle name="Normal 2 13 2 2" xfId="2249" xr:uid="{00000000-0005-0000-0000-0000F1080000}"/>
    <cellStyle name="Normal 2 13 2 2 2" xfId="5617" xr:uid="{617F4EBD-6E87-4A12-B9B1-3B698A538F30}"/>
    <cellStyle name="Normal 2 13 2 2 2 2" xfId="7696" xr:uid="{1B97116B-15F3-4B2D-8F40-127EB523560E}"/>
    <cellStyle name="Normal 2 13 2 2 2 3" xfId="10221" xr:uid="{3571274D-7D46-4D4B-9D74-413E582913D6}"/>
    <cellStyle name="Normal 2 13 2 2 2 4" xfId="17037" xr:uid="{F61774EB-2A73-4688-A074-378FF749DEEC}"/>
    <cellStyle name="Normal 2 13 2 2 3" xfId="6557" xr:uid="{219C1FF2-AE58-44D4-B744-90AC178D396A}"/>
    <cellStyle name="Normal 2 13 2 2 3 2" xfId="28632" xr:uid="{A5C2A174-D6A8-4B39-8374-EE48576B674B}"/>
    <cellStyle name="Normal 2 13 2 2 3 3" xfId="19794" xr:uid="{094C9F95-E7BB-44F4-9EB6-3D56C0C5715A}"/>
    <cellStyle name="Normal 2 13 2 2 4" xfId="9353" xr:uid="{936EB26C-A47E-46AF-B74C-294B84041138}"/>
    <cellStyle name="Normal 2 13 2 2 4 2" xfId="22623" xr:uid="{97B0340C-59B5-48F7-842D-C63777DDD742}"/>
    <cellStyle name="Normal 2 13 2 2 5" xfId="25981" xr:uid="{7E8593EE-EE8B-4931-81A9-83793037B2C3}"/>
    <cellStyle name="Normal 2 13 2 2 6" xfId="14945" xr:uid="{58C7C672-7C76-42BD-9499-5E372801AA3D}"/>
    <cellStyle name="Normal 2 13 2 3" xfId="5403" xr:uid="{22324563-F114-4FA8-99B8-3180F4E6A766}"/>
    <cellStyle name="Normal 2 13 2 3 2" xfId="7053" xr:uid="{EC813E4F-228E-4386-B5A4-EB0F9E4903B6}"/>
    <cellStyle name="Normal 2 13 2 3 3" xfId="9864" xr:uid="{6F248569-2158-4F84-BC9B-EBD9E000C38D}"/>
    <cellStyle name="Normal 2 13 2 3 4" xfId="15861" xr:uid="{4D918E06-A148-4EBB-AABC-2F0B1CBFFA00}"/>
    <cellStyle name="Normal 2 13 2 4" xfId="5492" xr:uid="{0CD30AB3-9A74-47AC-AAD6-98541FFFE493}"/>
    <cellStyle name="Normal 2 13 2 4 2" xfId="27508" xr:uid="{78EFD358-A831-4F9C-849C-8ED1A1E9DBAB}"/>
    <cellStyle name="Normal 2 13 2 4 3" xfId="27673" xr:uid="{7244CC6D-8BB1-4DC5-BFC0-0D41FFB752E8}"/>
    <cellStyle name="Normal 2 13 2 4 4" xfId="18618" xr:uid="{2C6B1B0D-FDE2-47EA-9097-9DCDC04059FA}"/>
    <cellStyle name="Normal 2 13 2 5" xfId="6110" xr:uid="{AEB62B72-32A0-4BC1-8FBA-979D77CEBE51}"/>
    <cellStyle name="Normal 2 13 2 5 2" xfId="29988" xr:uid="{F526B02D-1E77-4E12-A5E2-EC6503D35298}"/>
    <cellStyle name="Normal 2 13 2 5 3" xfId="21414" xr:uid="{F20BE177-0368-4CBF-B152-4678C042AFC5}"/>
    <cellStyle name="Normal 2 13 2 6" xfId="8887" xr:uid="{9F8036CC-DC49-4BCF-AD89-E8AE023B1427}"/>
    <cellStyle name="Normal 2 13 2 7" xfId="14277" xr:uid="{8145471C-F8D7-4E12-A7C1-CBBCE70515D6}"/>
    <cellStyle name="Normal 2 13 3" xfId="2250" xr:uid="{00000000-0005-0000-0000-0000F2080000}"/>
    <cellStyle name="Normal 2 13 3 2" xfId="5616" xr:uid="{4C544A6C-5858-4465-8CDD-A585C8D40146}"/>
    <cellStyle name="Normal 2 13 3 2 2" xfId="7697" xr:uid="{88F8CA57-D652-455F-9A5D-98AE8967AC74}"/>
    <cellStyle name="Normal 2 13 3 2 3" xfId="10222" xr:uid="{9693D969-529B-4A84-87A7-E23DE9F1B7F1}"/>
    <cellStyle name="Normal 2 13 3 2 4" xfId="15862" xr:uid="{60D5C0DC-E40A-4254-86AA-41CFB50CDC47}"/>
    <cellStyle name="Normal 2 13 3 3" xfId="6556" xr:uid="{A342C911-1883-4876-9D6C-D5A7007D4CBA}"/>
    <cellStyle name="Normal 2 13 3 3 2" xfId="28167" xr:uid="{42548D40-4136-4B25-8F66-013D37D2361B}"/>
    <cellStyle name="Normal 2 13 3 3 3" xfId="28532" xr:uid="{CB48D122-1EB8-4AC9-9473-69529C8184A9}"/>
    <cellStyle name="Normal 2 13 3 3 4" xfId="18619" xr:uid="{561F3B22-2B45-479A-8301-B709D7EA61C0}"/>
    <cellStyle name="Normal 2 13 3 4" xfId="9352" xr:uid="{953C6796-09CC-4C5D-81A5-1C781EE777FB}"/>
    <cellStyle name="Normal 2 13 3 4 2" xfId="29989" xr:uid="{C73F16E7-4900-490E-B779-F33DE6110866}"/>
    <cellStyle name="Normal 2 13 3 4 3" xfId="21415" xr:uid="{79D17BDB-4095-41C7-B1D7-871BF53D3173}"/>
    <cellStyle name="Normal 2 13 3 5" xfId="24552" xr:uid="{18495B4B-0D2D-4FEC-96EF-B6B1000A8049}"/>
    <cellStyle name="Normal 2 13 3 6" xfId="14706" xr:uid="{80599ACD-77CC-4EB5-A114-71850FBFF39A}"/>
    <cellStyle name="Normal 2 13 4" xfId="2251" xr:uid="{00000000-0005-0000-0000-0000F3080000}"/>
    <cellStyle name="Normal 2 13 4 2" xfId="5751" xr:uid="{25B798C9-798E-4BAB-8EB0-56F85A445BF1}"/>
    <cellStyle name="Normal 2 13 4 2 2" xfId="7698" xr:uid="{857A82A7-F757-4432-B0F4-A0DED9C80BBC}"/>
    <cellStyle name="Normal 2 13 4 2 3" xfId="10223" xr:uid="{71D8E04D-1EC6-4555-BDDF-33881288A70D}"/>
    <cellStyle name="Normal 2 13 4 3" xfId="6831" xr:uid="{5A49EE78-A967-4C89-B4FC-4BDF15F5A90E}"/>
    <cellStyle name="Normal 2 13 4 3 2" xfId="22053" xr:uid="{6C700462-2C13-4B80-A895-03ADCFB669A4}"/>
    <cellStyle name="Normal 2 13 4 4" xfId="9627" xr:uid="{B0F2449A-C576-4E58-AAF5-536921F545F9}"/>
    <cellStyle name="Normal 2 13 4 5" xfId="16497" xr:uid="{55EF6CA8-1031-496F-8DB1-40FDE751F9FB}"/>
    <cellStyle name="Normal 2 13 5" xfId="4510" xr:uid="{A68E8047-E92D-4D8C-8C93-6AB11EA482A8}"/>
    <cellStyle name="Normal 2 13 5 2" xfId="7052" xr:uid="{3D6FCA66-9E47-43DE-825E-B0F2FBAA6D74}"/>
    <cellStyle name="Normal 2 13 5 2 2" xfId="29580" xr:uid="{4F70ED09-79CA-4A7E-B14F-79B43CBAD9AF}"/>
    <cellStyle name="Normal 2 13 5 2 3" xfId="20533" xr:uid="{90525E76-C643-4B54-A728-15D9EF8EC4F4}"/>
    <cellStyle name="Normal 2 13 5 3" xfId="9863" xr:uid="{F31E16A7-54D1-47DE-B760-F268F63F298A}"/>
    <cellStyle name="Normal 2 13 5 3 2" xfId="23362" xr:uid="{34499277-F1D4-4BE7-9050-0EA67E152C02}"/>
    <cellStyle name="Normal 2 13 5 4" xfId="25415" xr:uid="{F82A6979-97FA-4E6A-9FF5-D45A4DAB60BC}"/>
    <cellStyle name="Normal 2 13 5 5" xfId="17740" xr:uid="{6599E25E-2165-4EC4-8F57-59F681EE31AD}"/>
    <cellStyle name="Normal 2 13 6" xfId="5491" xr:uid="{870B25AC-D274-4DBD-A0D6-1C1F5A7B85BB}"/>
    <cellStyle name="Normal 2 13 6 2" xfId="29285" xr:uid="{B5CD1BE0-3A1C-484C-9A8D-E6CF962B8D5E}"/>
    <cellStyle name="Normal 2 13 6 3" xfId="29166" xr:uid="{72025736-04E0-4C7E-9392-9DA1B597E261}"/>
    <cellStyle name="Normal 2 13 6 4" xfId="15860" xr:uid="{2CDCBB32-410E-4E58-82EA-F526DB9CEC4F}"/>
    <cellStyle name="Normal 2 13 7" xfId="6109" xr:uid="{4CA9BA26-8B3B-4E60-B545-00B6B2C459FD}"/>
    <cellStyle name="Normal 2 13 7 2" xfId="26863" xr:uid="{D2A65486-3E38-480E-8385-72FE6F65FEB3}"/>
    <cellStyle name="Normal 2 13 7 3" xfId="18617" xr:uid="{0611BCA3-9820-428F-A20F-8D41F7937984}"/>
    <cellStyle name="Normal 2 13 8" xfId="8886" xr:uid="{2573BDB7-8551-4801-BF63-740F534DB1E1}"/>
    <cellStyle name="Normal 2 13 8 2" xfId="21413" xr:uid="{24785DD5-47BA-4E2B-9123-4D7D1FC33167}"/>
    <cellStyle name="Normal 2 13 9" xfId="24844" xr:uid="{489FE867-1D98-41AE-B64A-5DE8816D9FCA}"/>
    <cellStyle name="Normal 2 14" xfId="466" xr:uid="{00000000-0005-0000-0000-0000D2010000}"/>
    <cellStyle name="Normal 2 14 10" xfId="14067" xr:uid="{AD589693-0092-4C24-8BDD-3993F2146F55}"/>
    <cellStyle name="Normal 2 14 2" xfId="2252" xr:uid="{00000000-0005-0000-0000-0000F4080000}"/>
    <cellStyle name="Normal 2 14 2 2" xfId="5618" xr:uid="{9B8F322D-3EC9-44C9-809B-9EE295796600}"/>
    <cellStyle name="Normal 2 14 2 2 2" xfId="7699" xr:uid="{CC0A4CDA-C9F8-47FE-A26A-F9BAF668FD74}"/>
    <cellStyle name="Normal 2 14 2 2 3" xfId="10224" xr:uid="{B7D48402-F67E-4534-BC18-2C6367460C3C}"/>
    <cellStyle name="Normal 2 14 2 2 4" xfId="15864" xr:uid="{748F11F6-2DD5-4EC1-A69D-C1A602741D42}"/>
    <cellStyle name="Normal 2 14 2 3" xfId="6558" xr:uid="{70112440-6D21-4745-9636-6354509ED8F5}"/>
    <cellStyle name="Normal 2 14 2 3 2" xfId="27423" xr:uid="{C36C9F52-06BF-49D6-BED2-B9CCC204B1F4}"/>
    <cellStyle name="Normal 2 14 2 3 3" xfId="18621" xr:uid="{C1472BD6-C8CF-40B2-9796-45179AE5D580}"/>
    <cellStyle name="Normal 2 14 2 4" xfId="9354" xr:uid="{B2A1287E-B657-4191-9084-558FDE31A136}"/>
    <cellStyle name="Normal 2 14 2 4 2" xfId="21417" xr:uid="{15C6CA10-5AB4-43C3-BFAD-4E53124D2B1E}"/>
    <cellStyle name="Normal 2 14 2 5" xfId="25579" xr:uid="{74A1EF6C-7036-4780-B8E9-822F1BE21045}"/>
    <cellStyle name="Normal 2 14 2 6" xfId="15216" xr:uid="{33431367-B717-49BD-AFAB-3000B089B961}"/>
    <cellStyle name="Normal 2 14 3" xfId="2253" xr:uid="{00000000-0005-0000-0000-0000F5080000}"/>
    <cellStyle name="Normal 2 14 3 2" xfId="5734" xr:uid="{5CA1A9D2-D57A-4875-8795-71AE6A062364}"/>
    <cellStyle name="Normal 2 14 3 2 2" xfId="7700" xr:uid="{12A8716F-FB79-46D3-BC6C-A94EF8B801A6}"/>
    <cellStyle name="Normal 2 14 3 2 3" xfId="10225" xr:uid="{494A8322-D0C3-4E7F-87E3-21C3DD51E8BF}"/>
    <cellStyle name="Normal 2 14 3 3" xfId="6805" xr:uid="{3BA11FF1-4611-4F51-8D82-0978095ACBB3}"/>
    <cellStyle name="Normal 2 14 3 3 2" xfId="19764" xr:uid="{C8D2A324-3B1F-4677-87AD-B5874730822D}"/>
    <cellStyle name="Normal 2 14 3 4" xfId="9601" xr:uid="{C98B3E54-226A-4183-A2EC-CB30437F7E75}"/>
    <cellStyle name="Normal 2 14 3 4 2" xfId="22593" xr:uid="{BDC4BC8F-E93E-440C-9800-CC537BE2C438}"/>
    <cellStyle name="Normal 2 14 3 5" xfId="25061" xr:uid="{3ECA774D-AF5C-48B2-9B83-AE540B470969}"/>
    <cellStyle name="Normal 2 14 3 6" xfId="14912" xr:uid="{28E2FA54-80E0-41A3-B647-3FBF92937834}"/>
    <cellStyle name="Normal 2 14 4" xfId="2254" xr:uid="{00000000-0005-0000-0000-0000F6080000}"/>
    <cellStyle name="Normal 2 14 4 2" xfId="7701" xr:uid="{D982FE4C-4992-4A27-8F24-6A39A4C5CB6F}"/>
    <cellStyle name="Normal 2 14 4 2 2" xfId="28928" xr:uid="{2E61CB19-4F56-4E68-9DFD-356613E1A2E6}"/>
    <cellStyle name="Normal 2 14 4 2 3" xfId="19198" xr:uid="{E0CFFA4C-E5D8-422F-B8A6-FF4ABBE5C7D4}"/>
    <cellStyle name="Normal 2 14 4 3" xfId="10226" xr:uid="{57480561-62CA-4917-97DE-25BD9541781D}"/>
    <cellStyle name="Normal 2 14 4 3 2" xfId="22003" xr:uid="{17626BC1-1729-4876-9CB9-18F34CB80DE1}"/>
    <cellStyle name="Normal 2 14 4 4" xfId="24829" xr:uid="{41840D16-7260-4207-B9CC-C86AAC5CE09A}"/>
    <cellStyle name="Normal 2 14 4 5" xfId="16447" xr:uid="{BDEE618F-F388-4CB4-B70C-B6525DD15C3D}"/>
    <cellStyle name="Normal 2 14 5" xfId="4401" xr:uid="{421395EE-BEB7-4D55-AB67-7E9A02607DE0}"/>
    <cellStyle name="Normal 2 14 5 2" xfId="7054" xr:uid="{414BAAAD-F799-4636-B071-75F1A155A8E7}"/>
    <cellStyle name="Normal 2 14 5 2 2" xfId="20425" xr:uid="{84868193-BFBF-49E6-B0AC-7B19D1EF4BED}"/>
    <cellStyle name="Normal 2 14 5 3" xfId="9865" xr:uid="{E81AD51B-500F-4B69-ACE0-51EFE5619DA0}"/>
    <cellStyle name="Normal 2 14 5 3 2" xfId="23254" xr:uid="{68B45A64-C1BA-4FF1-B603-3FEAFBEBE5AB}"/>
    <cellStyle name="Normal 2 14 5 4" xfId="27624" xr:uid="{A1D7B2F2-5008-47B7-9CCB-6F229190ADB5}"/>
    <cellStyle name="Normal 2 14 5 5" xfId="17632" xr:uid="{258D5127-9A27-4A2B-BCD0-A212D3638268}"/>
    <cellStyle name="Normal 2 14 6" xfId="6111" xr:uid="{A9114399-4EB7-44AD-B902-50CB78C0B26F}"/>
    <cellStyle name="Normal 2 14 6 2" xfId="15863" xr:uid="{B3F6A6E9-917C-4FBC-9FCA-9B5F0AF6D734}"/>
    <cellStyle name="Normal 2 14 7" xfId="8888" xr:uid="{4615674A-E3FF-4338-83B4-125CACF1E523}"/>
    <cellStyle name="Normal 2 14 7 2" xfId="18620" xr:uid="{62C71BB4-2A47-4E83-91C7-9FA28767BE95}"/>
    <cellStyle name="Normal 2 14 8" xfId="11989" xr:uid="{0B4AC719-35AE-4704-9F02-DE37505827BA}"/>
    <cellStyle name="Normal 2 14 8 2" xfId="21416" xr:uid="{E031FC92-1537-4C30-A8EB-3C5960F2E766}"/>
    <cellStyle name="Normal 2 14 9" xfId="26519" xr:uid="{D3049AE7-4ACF-4D1A-AD9E-1CE69F145EA8}"/>
    <cellStyle name="Normal 2 15" xfId="467" xr:uid="{00000000-0005-0000-0000-0000D3010000}"/>
    <cellStyle name="Normal 2 15 2" xfId="2255" xr:uid="{00000000-0005-0000-0000-0000F7080000}"/>
    <cellStyle name="Normal 2 15 2 2" xfId="5619" xr:uid="{F8B0226D-4563-41E5-AA06-CDC8E3E498AD}"/>
    <cellStyle name="Normal 2 15 2 2 2" xfId="7702" xr:uid="{609A4D5F-A282-4A2D-ABD0-4DC927CC3D15}"/>
    <cellStyle name="Normal 2 15 2 2 3" xfId="10227" xr:uid="{B0402DDE-E614-42D3-9E2E-FA3B820BBFA4}"/>
    <cellStyle name="Normal 2 15 2 3" xfId="6559" xr:uid="{1002BC7C-7C11-4870-8379-133CC1470C23}"/>
    <cellStyle name="Normal 2 15 2 3 2" xfId="18623" xr:uid="{B3D6CA37-ABBB-47DA-92C5-10A964A0B30E}"/>
    <cellStyle name="Normal 2 15 2 4" xfId="9355" xr:uid="{B0E6FE2E-156B-40D9-9A5F-043604C53390}"/>
    <cellStyle name="Normal 2 15 2 4 2" xfId="21419" xr:uid="{1DC3396D-1CFD-4729-AF74-D6107274D146}"/>
    <cellStyle name="Normal 2 15 2 5" xfId="24255" xr:uid="{F43B29FD-672D-4519-AFBC-F5ED93B940E5}"/>
    <cellStyle name="Normal 2 15 2 6" xfId="14915" xr:uid="{531E62AD-EED7-438D-866B-577E19EAE46D}"/>
    <cellStyle name="Normal 2 15 3" xfId="5404" xr:uid="{82490C54-F631-4413-87F2-111798E8AE6F}"/>
    <cellStyle name="Normal 2 15 3 2" xfId="7055" xr:uid="{20C1326C-42A2-42BF-9A61-416C0481D46E}"/>
    <cellStyle name="Normal 2 15 3 3" xfId="9866" xr:uid="{63085811-90B5-4257-893A-C86546634F50}"/>
    <cellStyle name="Normal 2 15 3 4" xfId="15865" xr:uid="{7F4712A6-45E8-438F-B6F1-A51748AF2087}"/>
    <cellStyle name="Normal 2 15 4" xfId="5493" xr:uid="{44F818D1-663F-42CC-A2F5-17642D4A8527}"/>
    <cellStyle name="Normal 2 15 4 2" xfId="26697" xr:uid="{BAD3BE1A-D3DA-4C03-B79D-83DE5EFD33AC}"/>
    <cellStyle name="Normal 2 15 4 3" xfId="18622" xr:uid="{57695580-53FA-4925-B18A-CC5512639F65}"/>
    <cellStyle name="Normal 2 15 5" xfId="6112" xr:uid="{EB159E57-17C2-461B-9EA1-60DD2493CCF4}"/>
    <cellStyle name="Normal 2 15 5 2" xfId="21418" xr:uid="{6EA5F5C7-8925-46B4-9EF0-A5B4FB3D9FCA}"/>
    <cellStyle name="Normal 2 15 6" xfId="8889" xr:uid="{9CF04686-4375-486E-8581-3D140D7DEBA3}"/>
    <cellStyle name="Normal 2 15 7" xfId="14225" xr:uid="{28DE3297-58A8-4DA0-840C-019BC014E09F}"/>
    <cellStyle name="Normal 2 16" xfId="2256" xr:uid="{00000000-0005-0000-0000-0000F8080000}"/>
    <cellStyle name="Normal 2 16 2" xfId="5720" xr:uid="{9AF820B1-78D6-4FFA-A66B-A1AA761FF26A}"/>
    <cellStyle name="Normal 2 16 2 2" xfId="7703" xr:uid="{B9F9EBF5-2EE3-4DBE-9697-A2E2134EB7E5}"/>
    <cellStyle name="Normal 2 16 2 3" xfId="10228" xr:uid="{7BD8B20E-58D2-4E08-B99F-0484E1BE31A8}"/>
    <cellStyle name="Normal 2 16 3" xfId="6789" xr:uid="{FCDA000E-4F83-4CF1-8B9B-E30986EEDB33}"/>
    <cellStyle name="Normal 2 16 3 2" xfId="26401" xr:uid="{DA15990E-B886-49BF-928D-876EA832A534}"/>
    <cellStyle name="Normal 2 16 3 3" xfId="18624" xr:uid="{D8DF6257-5FDF-4B78-86EB-035C406182EB}"/>
    <cellStyle name="Normal 2 16 4" xfId="9585" xr:uid="{E7BED58B-9459-467A-B790-3DBCCA6C0637}"/>
    <cellStyle name="Normal 2 16 4 2" xfId="21420" xr:uid="{3D128772-1BB3-4E7B-B682-1C4C88B054CF}"/>
    <cellStyle name="Normal 2 16 5" xfId="26237" xr:uid="{B4434A12-B20F-460B-8F32-8FEAEF6C9C97}"/>
    <cellStyle name="Normal 2 16 6" xfId="14383" xr:uid="{AC1B7F62-845A-4739-A22F-4140FB24E3FC}"/>
    <cellStyle name="Normal 2 17" xfId="2257" xr:uid="{00000000-0005-0000-0000-0000F9080000}"/>
    <cellStyle name="Normal 2 17 2" xfId="7704" xr:uid="{C5ACB556-4B0F-40BA-AC45-5B34114DCF56}"/>
    <cellStyle name="Normal 2 17 2 2" xfId="25820" xr:uid="{99FAC7BE-6421-4138-B6F0-ACE2EA6B59FE}"/>
    <cellStyle name="Normal 2 17 2 3" xfId="18625" xr:uid="{5E8F9AEE-051D-4698-A5F7-015CC3BBDF40}"/>
    <cellStyle name="Normal 2 17 3" xfId="10229" xr:uid="{CCF772C8-4C04-4215-AD60-1D350E0E2809}"/>
    <cellStyle name="Normal 2 17 3 2" xfId="24068" xr:uid="{D3636974-FA0F-49B8-8136-C632FF6EF61C}"/>
    <cellStyle name="Normal 2 17 3 3" xfId="21421" xr:uid="{F1D591CE-9368-46B8-944F-0AACBFC039FA}"/>
    <cellStyle name="Normal 2 17 4" xfId="24050" xr:uid="{83172D02-B720-400D-BA08-E441787CFB2A}"/>
    <cellStyle name="Normal 2 17 5" xfId="27005" xr:uid="{21D861FC-1319-46B5-A483-DB7C02B3131D}"/>
    <cellStyle name="Normal 2 17 6" xfId="15866" xr:uid="{EDBF27B2-E7C4-4E64-B209-2EB60F8A7F8F}"/>
    <cellStyle name="Normal 2 18" xfId="4376" xr:uid="{2D10BF31-EFE2-4C4E-B316-A178CC6043B1}"/>
    <cellStyle name="Normal 2 18 2" xfId="8603" xr:uid="{7F242685-AA37-446B-A235-452C87EF40D0}"/>
    <cellStyle name="Normal 2 18 2 2" xfId="26846" xr:uid="{6A395919-763C-4C34-98BD-CF7F8E2D3085}"/>
    <cellStyle name="Normal 2 18 2 3" xfId="20400" xr:uid="{35D458D9-7595-405C-9755-B4D1A7A03871}"/>
    <cellStyle name="Normal 2 18 2 4" xfId="11720" xr:uid="{9CF374F6-13BC-41DF-9711-AF7BA6A16873}"/>
    <cellStyle name="Normal 2 18 3" xfId="13385" xr:uid="{F5F7D32A-99E7-43FB-9C93-655506011005}"/>
    <cellStyle name="Normal 2 18 3 2" xfId="25517" xr:uid="{4A841AA0-9407-4CC2-9466-4D3A6156EE6F}"/>
    <cellStyle name="Normal 2 18 3 3" xfId="23229" xr:uid="{F4352E45-A1BE-4935-8E8E-1E3B056E668C}"/>
    <cellStyle name="Normal 2 18 4" xfId="26249" xr:uid="{0E5CAD88-54C0-4848-A645-2DB38FABCB20}"/>
    <cellStyle name="Normal 2 18 5" xfId="25311" xr:uid="{19EAA785-0778-4002-ACF8-644B1F6FF1CB}"/>
    <cellStyle name="Normal 2 18 6" xfId="17607" xr:uid="{3C1E8E2B-5811-4495-963C-D6C787300BA1}"/>
    <cellStyle name="Normal 2 19" xfId="5904" xr:uid="{263B2C6D-16D8-44FB-BA4F-4DB544FDFFF0}"/>
    <cellStyle name="Normal 2 19 2" xfId="25297" xr:uid="{C03AD8C2-86C0-4E25-899C-35CDE0FB9D67}"/>
    <cellStyle name="Normal 2 19 3" xfId="25463" xr:uid="{B89B374A-3CD9-4B86-A5B0-4E89AC15EA3C}"/>
    <cellStyle name="Normal 2 19 4" xfId="26854" xr:uid="{A5C2EBC0-5336-4C4C-BBAD-B97BE9B446D2}"/>
    <cellStyle name="Normal 2 19 5" xfId="25701" xr:uid="{814E755F-6CEB-4689-86B6-63FCE44C7EE0}"/>
    <cellStyle name="Normal 2 19 6" xfId="30202" xr:uid="{FD3CC4F1-B70D-44A4-BA98-89AFE31CFEBF}"/>
    <cellStyle name="Normal 2 19 7" xfId="30180" xr:uid="{D959924B-EA17-4840-8DF2-7F07D273149F}"/>
    <cellStyle name="Normal 2 19 8" xfId="13952" xr:uid="{EC950211-3F65-42AB-9EED-E3DA2B0712F9}"/>
    <cellStyle name="Normal 2 2" xfId="468" xr:uid="{00000000-0005-0000-0000-0000D4010000}"/>
    <cellStyle name="Normal 2 2 10" xfId="469" xr:uid="{00000000-0005-0000-0000-0000D5010000}"/>
    <cellStyle name="Normal 2 2 10 10" xfId="11990" xr:uid="{B696A68B-91C2-40ED-BF7E-AF87BD44FE18}"/>
    <cellStyle name="Normal 2 2 10 10 2" xfId="21423" xr:uid="{FD36740F-5BCE-4C51-899F-080E695552F2}"/>
    <cellStyle name="Normal 2 2 10 11" xfId="25742" xr:uid="{385B0BFA-8599-4B12-930C-7C4FCDC926A7}"/>
    <cellStyle name="Normal 2 2 10 12" xfId="14120" xr:uid="{11CA2835-27E1-4FFC-9E31-2D119AE63E5E}"/>
    <cellStyle name="Normal 2 2 10 2" xfId="470" xr:uid="{00000000-0005-0000-0000-0000D6010000}"/>
    <cellStyle name="Normal 2 2 10 2 2" xfId="2258" xr:uid="{00000000-0005-0000-0000-0000FA080000}"/>
    <cellStyle name="Normal 2 2 10 2 2 2" xfId="5621" xr:uid="{9BB68B78-7DBC-477D-8E35-CAC379BA0935}"/>
    <cellStyle name="Normal 2 2 10 2 2 2 2" xfId="7705" xr:uid="{D675475D-939E-4660-BD87-84D3A70257F7}"/>
    <cellStyle name="Normal 2 2 10 2 2 2 3" xfId="10230" xr:uid="{3FC6AF82-F3E3-4F8F-81FF-DA94CB4BAAA1}"/>
    <cellStyle name="Normal 2 2 10 2 2 2 4" xfId="15870" xr:uid="{F7FDE6CF-8068-403C-B28D-02ECB1A194F7}"/>
    <cellStyle name="Normal 2 2 10 2 2 3" xfId="6562" xr:uid="{E404F3F4-BC81-4A4C-8CE8-119AC63B0BE6}"/>
    <cellStyle name="Normal 2 2 10 2 2 3 2" xfId="28355" xr:uid="{AE003B2D-7222-4B59-947F-35D66E4A7500}"/>
    <cellStyle name="Normal 2 2 10 2 2 3 3" xfId="28638" xr:uid="{CDDAEFF1-A9DB-4801-BF75-C0F554BCB302}"/>
    <cellStyle name="Normal 2 2 10 2 2 3 4" xfId="18629" xr:uid="{6E927829-4725-4715-A192-12DB265548CC}"/>
    <cellStyle name="Normal 2 2 10 2 2 4" xfId="9358" xr:uid="{CFF06A47-14C8-4662-B4E8-1407177C4B36}"/>
    <cellStyle name="Normal 2 2 10 2 2 4 2" xfId="29990" xr:uid="{79CEFDAE-D624-46CE-9CD5-42D503FF73E1}"/>
    <cellStyle name="Normal 2 2 10 2 2 4 3" xfId="21425" xr:uid="{95B02822-C34C-4093-85CE-1655B22456CF}"/>
    <cellStyle name="Normal 2 2 10 2 2 5" xfId="25831" xr:uid="{03738EC2-3CFB-457A-A4BB-59A103C78F54}"/>
    <cellStyle name="Normal 2 2 10 2 2 6" xfId="15217" xr:uid="{8A1A3416-2F6D-4BC6-AC25-E46452605533}"/>
    <cellStyle name="Normal 2 2 10 2 3" xfId="2259" xr:uid="{00000000-0005-0000-0000-0000FB080000}"/>
    <cellStyle name="Normal 2 2 10 2 3 2" xfId="7706" xr:uid="{3C843242-13BA-4925-ADF1-4F080AA4A10B}"/>
    <cellStyle name="Normal 2 2 10 2 3 2 2" xfId="28705" xr:uid="{39B561BA-8979-449E-8A49-64C663B1E562}"/>
    <cellStyle name="Normal 2 2 10 2 3 2 3" xfId="16881" xr:uid="{96F6495C-2246-40F6-B8E8-2C7DEA5C87D8}"/>
    <cellStyle name="Normal 2 2 10 2 3 3" xfId="10231" xr:uid="{C98985AB-577D-4A92-86C3-D95AC9DB4114}"/>
    <cellStyle name="Normal 2 2 10 2 3 3 2" xfId="19622" xr:uid="{7281BAC5-9BD5-41C9-9F7D-7CC611F4E08F}"/>
    <cellStyle name="Normal 2 2 10 2 3 4" xfId="12730" xr:uid="{9DF7D046-5B09-4599-A5A6-167DBBE70457}"/>
    <cellStyle name="Normal 2 2 10 2 3 4 2" xfId="22451" xr:uid="{FC8E2DA8-D333-4C07-9E1F-1B4AEDE53E58}"/>
    <cellStyle name="Normal 2 2 10 2 3 5" xfId="26160" xr:uid="{A93BA32D-A11B-401C-ACE7-04029E33B843}"/>
    <cellStyle name="Normal 2 2 10 2 3 6" xfId="14708" xr:uid="{490BB8F3-5139-432A-AD11-9E9E3A76F148}"/>
    <cellStyle name="Normal 2 2 10 2 4" xfId="4740" xr:uid="{67829FA9-9FCD-4E6C-B3F0-DD48E4824765}"/>
    <cellStyle name="Normal 2 2 10 2 4 2" xfId="7057" xr:uid="{48164B52-C7F6-4A96-985E-621E864BB546}"/>
    <cellStyle name="Normal 2 2 10 2 4 2 2" xfId="29629" xr:uid="{7A96A21E-760D-4D5C-AB71-0A7D9314BB96}"/>
    <cellStyle name="Normal 2 2 10 2 4 2 3" xfId="20707" xr:uid="{F944FD9D-4FC2-46EA-BA10-6DC4A74A4FFE}"/>
    <cellStyle name="Normal 2 2 10 2 4 3" xfId="9869" xr:uid="{136995A1-73B1-4FE9-BF13-8AB9AF54DC0D}"/>
    <cellStyle name="Normal 2 2 10 2 4 3 2" xfId="23536" xr:uid="{8835F697-728F-4941-92D6-1270A5F4ADE9}"/>
    <cellStyle name="Normal 2 2 10 2 4 4" xfId="24346" xr:uid="{99AF1A19-052C-4DC8-84DE-7ED137A84C68}"/>
    <cellStyle name="Normal 2 2 10 2 4 5" xfId="17914" xr:uid="{5DB7C341-9AAC-49AD-9D4C-FA44855AFB68}"/>
    <cellStyle name="Normal 2 2 10 2 5" xfId="6115" xr:uid="{39069F42-0318-413E-9F95-89CD7DA025FD}"/>
    <cellStyle name="Normal 2 2 10 2 5 2" xfId="27440" xr:uid="{44629C3D-D8C3-4675-9ED2-B6F7B994F8AA}"/>
    <cellStyle name="Normal 2 2 10 2 5 3" xfId="15869" xr:uid="{8504BD0C-70EB-4C51-8DE9-ACF9A86A41C1}"/>
    <cellStyle name="Normal 2 2 10 2 6" xfId="8892" xr:uid="{7FB9DA99-79FD-4659-89F9-DA7A055E00FA}"/>
    <cellStyle name="Normal 2 2 10 2 6 2" xfId="18628" xr:uid="{17EA11F9-8B9B-4317-BD04-D1A3812A5E5B}"/>
    <cellStyle name="Normal 2 2 10 2 7" xfId="11991" xr:uid="{351BB8BB-D1EA-4EB5-A478-6FD27DC270E0}"/>
    <cellStyle name="Normal 2 2 10 2 7 2" xfId="21424" xr:uid="{1EFE6238-9F16-4D1F-8881-7847CAC1A811}"/>
    <cellStyle name="Normal 2 2 10 2 8" xfId="25680" xr:uid="{32B2EA3C-9DD8-4B4D-96C9-C47183DF55F6}"/>
    <cellStyle name="Normal 2 2 10 2 9" xfId="14278" xr:uid="{EAC4AE87-A363-4FAB-9FD5-D248B61BD50C}"/>
    <cellStyle name="Normal 2 2 10 3" xfId="2260" xr:uid="{00000000-0005-0000-0000-0000FC080000}"/>
    <cellStyle name="Normal 2 2 10 3 2" xfId="5038" xr:uid="{6014547A-A69A-4130-AF51-8D273234D42E}"/>
    <cellStyle name="Normal 2 2 10 3 2 2" xfId="7707" xr:uid="{7ECF8F33-C839-4909-A599-0C0D092E7922}"/>
    <cellStyle name="Normal 2 2 10 3 2 2 2" xfId="29821" xr:uid="{E5A4DEE1-F59E-47E9-9E75-1C0DD1F35434}"/>
    <cellStyle name="Normal 2 2 10 3 2 2 3" xfId="21005" xr:uid="{DA2F1DB2-FD8F-4CDE-A437-D9F6262B4EF4}"/>
    <cellStyle name="Normal 2 2 10 3 2 3" xfId="10232" xr:uid="{F2425AF8-0E63-490F-8EB8-5D4D04C5CC4F}"/>
    <cellStyle name="Normal 2 2 10 3 2 3 2" xfId="23834" xr:uid="{4CD3BE33-EA99-4EC4-857C-FC1B995A0790}"/>
    <cellStyle name="Normal 2 2 10 3 2 4" xfId="24454" xr:uid="{50BE790C-C382-447A-923C-A5A3B61E55C9}"/>
    <cellStyle name="Normal 2 2 10 3 2 5" xfId="18212" xr:uid="{27C7363F-7E1C-46C8-85C2-870FD3085833}"/>
    <cellStyle name="Normal 2 2 10 3 3" xfId="6561" xr:uid="{E58EC279-6D6B-4186-A14F-C49F147F97FD}"/>
    <cellStyle name="Normal 2 2 10 3 3 2" xfId="27671" xr:uid="{6038C72B-8F39-41AA-8D3F-13F2A331073D}"/>
    <cellStyle name="Normal 2 2 10 3 3 3" xfId="28335" xr:uid="{00EFB717-A30B-446A-A343-5915770E66E7}"/>
    <cellStyle name="Normal 2 2 10 3 3 4" xfId="15871" xr:uid="{64ED7C4C-D36D-416D-BE79-722283BB9E1C}"/>
    <cellStyle name="Normal 2 2 10 3 4" xfId="9357" xr:uid="{13256789-0195-43FE-9066-4D7FDCB3C82E}"/>
    <cellStyle name="Normal 2 2 10 3 4 2" xfId="27539" xr:uid="{DFE970CF-E6C8-4FCE-AAA8-C68857253EEE}"/>
    <cellStyle name="Normal 2 2 10 3 4 3" xfId="28056" xr:uid="{EEAAE0F9-8FDE-4587-A545-92F135BF28C2}"/>
    <cellStyle name="Normal 2 2 10 3 4 4" xfId="18630" xr:uid="{7F477C62-4E15-4450-8063-C00482764BB2}"/>
    <cellStyle name="Normal 2 2 10 3 5" xfId="11992" xr:uid="{285B9173-0048-491D-8016-EDB262F4CDA8}"/>
    <cellStyle name="Normal 2 2 10 3 5 2" xfId="29991" xr:uid="{0148860D-44ED-4CFF-A848-295577CC6AD9}"/>
    <cellStyle name="Normal 2 2 10 3 5 3" xfId="21426" xr:uid="{E04F6226-1D65-49FB-8984-5513392C1D32}"/>
    <cellStyle name="Normal 2 2 10 3 6" xfId="25709" xr:uid="{847D28ED-604D-4B4F-9C30-9060A6D21834}"/>
    <cellStyle name="Normal 2 2 10 3 7" xfId="15218" xr:uid="{668875ED-8B4D-4D36-90C5-8ADC6B497896}"/>
    <cellStyle name="Normal 2 2 10 4" xfId="2261" xr:uid="{00000000-0005-0000-0000-0000FD080000}"/>
    <cellStyle name="Normal 2 2 10 4 2" xfId="5783" xr:uid="{3CD09B75-D248-4818-A539-0CEFA77708E7}"/>
    <cellStyle name="Normal 2 2 10 4 2 2" xfId="7708" xr:uid="{F39584B0-7D15-4E0E-84FD-B6E1FF851C9C}"/>
    <cellStyle name="Normal 2 2 10 4 2 3" xfId="10233" xr:uid="{F879AB51-3F62-441D-AD32-4A718E31DC69}"/>
    <cellStyle name="Normal 2 2 10 4 2 4" xfId="15872" xr:uid="{8D0E235D-F59F-4A6B-AC02-9736A6DA38FC}"/>
    <cellStyle name="Normal 2 2 10 4 3" xfId="6868" xr:uid="{6449E151-CE28-4EB0-8F05-F4D54B400517}"/>
    <cellStyle name="Normal 2 2 10 4 3 2" xfId="29226" xr:uid="{FC503605-E8A3-4555-B474-289EB1569269}"/>
    <cellStyle name="Normal 2 2 10 4 3 3" xfId="18631" xr:uid="{1B117AF0-B7C9-4FEA-A50B-4CE6C5ACBCFE}"/>
    <cellStyle name="Normal 2 2 10 4 4" xfId="9664" xr:uid="{2B35D9C1-F1FB-41F0-9711-E0A187DDECE6}"/>
    <cellStyle name="Normal 2 2 10 4 4 2" xfId="21427" xr:uid="{4347B9D5-82F2-4941-A17C-C69F1B393511}"/>
    <cellStyle name="Normal 2 2 10 4 5" xfId="25270" xr:uid="{0CDBA149-B61B-4870-9248-40AD378DFE87}"/>
    <cellStyle name="Normal 2 2 10 4 6" xfId="14946" xr:uid="{59EC75B2-3DDC-4F14-A8DC-277471AA8F9F}"/>
    <cellStyle name="Normal 2 2 10 5" xfId="2262" xr:uid="{00000000-0005-0000-0000-0000FE080000}"/>
    <cellStyle name="Normal 2 2 10 5 2" xfId="7709" xr:uid="{6348EADA-62CD-4812-999F-04FB807124DA}"/>
    <cellStyle name="Normal 2 2 10 5 2 2" xfId="27684" xr:uid="{79444AB6-4BEB-46D9-A1DE-1D8E3CEEC8E7}"/>
    <cellStyle name="Normal 2 2 10 5 2 3" xfId="16734" xr:uid="{4707DA60-2646-4B0B-AD51-004EAA01F44D}"/>
    <cellStyle name="Normal 2 2 10 5 3" xfId="10234" xr:uid="{EE7084A0-2AC6-49A7-9F4B-0F0DB2E3116F}"/>
    <cellStyle name="Normal 2 2 10 5 3 2" xfId="19471" xr:uid="{A993E23C-665B-44C6-9276-AFE6AD4FC30E}"/>
    <cellStyle name="Normal 2 2 10 5 4" xfId="12583" xr:uid="{49CBAA71-1FAB-45BF-A32C-770F7FEA6C34}"/>
    <cellStyle name="Normal 2 2 10 5 4 2" xfId="22300" xr:uid="{F26F51EC-BF90-477F-B54D-13459E506EC4}"/>
    <cellStyle name="Normal 2 2 10 5 5" xfId="24303" xr:uid="{820C3899-BE12-4A04-A1A8-C793F4F99782}"/>
    <cellStyle name="Normal 2 2 10 5 6" xfId="14518" xr:uid="{1E2862C9-8C89-4FC7-98DC-8DC16E80C058}"/>
    <cellStyle name="Normal 2 2 10 6" xfId="2263" xr:uid="{00000000-0005-0000-0000-0000FF080000}"/>
    <cellStyle name="Normal 2 2 10 6 2" xfId="7710" xr:uid="{763270EC-63C1-46C6-917F-B83D5B37DB8E}"/>
    <cellStyle name="Normal 2 2 10 6 2 2" xfId="28665" xr:uid="{7AC8B498-A2C4-4F43-B85C-D0328F23FBD9}"/>
    <cellStyle name="Normal 2 2 10 6 2 3" xfId="19245" xr:uid="{6B4D78E2-ABDC-433C-9584-6BE773B83C1C}"/>
    <cellStyle name="Normal 2 2 10 6 3" xfId="10235" xr:uid="{A054D228-5ABF-4847-9A96-A30BB0423D1C}"/>
    <cellStyle name="Normal 2 2 10 6 3 2" xfId="22054" xr:uid="{C488F54A-0B7F-4340-90CD-8B486D9C3E8B}"/>
    <cellStyle name="Normal 2 2 10 6 4" xfId="26039" xr:uid="{A1D1E275-DB57-4BFF-8E19-DA304924F021}"/>
    <cellStyle name="Normal 2 2 10 6 5" xfId="16498" xr:uid="{C0646B9A-1971-4022-83AE-1E0B48C8EBC8}"/>
    <cellStyle name="Normal 2 2 10 7" xfId="4512" xr:uid="{E2A8B509-1C28-49CF-A200-C7650F71BE51}"/>
    <cellStyle name="Normal 2 2 10 7 2" xfId="9868" xr:uid="{C924A133-D043-4DF3-9209-CB40B4CE85C2}"/>
    <cellStyle name="Normal 2 2 10 7 2 2" xfId="20535" xr:uid="{AE6DBA4D-BD11-4FA0-A006-1E0D5CC114D2}"/>
    <cellStyle name="Normal 2 2 10 7 3" xfId="13500" xr:uid="{00C44A4A-8BE8-42CB-BF9B-0DA0DC3F00A4}"/>
    <cellStyle name="Normal 2 2 10 7 3 2" xfId="23364" xr:uid="{7AD497B9-4E70-4BB8-9251-9301C01A66BB}"/>
    <cellStyle name="Normal 2 2 10 7 4" xfId="27767" xr:uid="{8721CE33-3A47-41DF-9D46-262CD189E991}"/>
    <cellStyle name="Normal 2 2 10 7 5" xfId="17742" xr:uid="{0784AE73-D5CB-4754-838A-47EB36C797AB}"/>
    <cellStyle name="Normal 2 2 10 8" xfId="6114" xr:uid="{44EDE233-24D5-4DB8-ADD2-5B2996F5CBBB}"/>
    <cellStyle name="Normal 2 2 10 8 2" xfId="15868" xr:uid="{F75AB675-66DE-421E-9394-5505E3F90AB1}"/>
    <cellStyle name="Normal 2 2 10 9" xfId="8891" xr:uid="{D982A31C-4C7C-4820-99A0-08BA9F5B0349}"/>
    <cellStyle name="Normal 2 2 10 9 2" xfId="18627" xr:uid="{DA037015-CDD8-4A7B-9B00-7B17C17FD8EF}"/>
    <cellStyle name="Normal 2 2 11" xfId="471" xr:uid="{00000000-0005-0000-0000-0000D7010000}"/>
    <cellStyle name="Normal 2 2 11 10" xfId="25887" xr:uid="{9A52F531-220F-4F3A-80B1-F3786DEB2E9A}"/>
    <cellStyle name="Normal 2 2 11 11" xfId="14121" xr:uid="{6DA37697-9633-44C0-BF7A-DAE13A5E1604}"/>
    <cellStyle name="Normal 2 2 11 2" xfId="472" xr:uid="{00000000-0005-0000-0000-0000D8010000}"/>
    <cellStyle name="Normal 2 2 11 2 2" xfId="2264" xr:uid="{00000000-0005-0000-0000-000000090000}"/>
    <cellStyle name="Normal 2 2 11 2 2 2" xfId="5623" xr:uid="{E6D8495D-4E5E-4BA7-A013-815C80BC09E3}"/>
    <cellStyle name="Normal 2 2 11 2 2 2 2" xfId="7711" xr:uid="{E567FD15-9DD9-4097-A2FF-C5AB74150A52}"/>
    <cellStyle name="Normal 2 2 11 2 2 2 3" xfId="10236" xr:uid="{9EE4B079-9308-4FE1-B6C8-DDED4EB2B806}"/>
    <cellStyle name="Normal 2 2 11 2 2 2 4" xfId="17225" xr:uid="{9BC8FF8C-01F6-4B71-9B3E-7BDBEF24E0FB}"/>
    <cellStyle name="Normal 2 2 11 2 2 3" xfId="6564" xr:uid="{9BDF9EC1-34D0-448B-9AF8-67DCF1D2B436}"/>
    <cellStyle name="Normal 2 2 11 2 2 3 2" xfId="29476" xr:uid="{E0C14C11-9A1E-48F0-86B8-17951CD0064D}"/>
    <cellStyle name="Normal 2 2 11 2 2 3 3" xfId="20008" xr:uid="{E15A31AA-0589-4E8F-ACA7-BADEA7C937D7}"/>
    <cellStyle name="Normal 2 2 11 2 2 4" xfId="9360" xr:uid="{62940178-DCB0-4844-9588-2885ED02BAC5}"/>
    <cellStyle name="Normal 2 2 11 2 2 4 2" xfId="22837" xr:uid="{22F58FA0-BF03-4EBC-A3B5-9FFB6C5E6735}"/>
    <cellStyle name="Normal 2 2 11 2 2 5" xfId="24598" xr:uid="{6CA83D8E-A43D-4D6A-A602-90BD62D7ED36}"/>
    <cellStyle name="Normal 2 2 11 2 2 6" xfId="15219" xr:uid="{2936462A-2F5A-40CD-8AE6-37E25F8DEE33}"/>
    <cellStyle name="Normal 2 2 11 2 3" xfId="4741" xr:uid="{2984364A-D368-4C22-8BBD-34BE4A25312C}"/>
    <cellStyle name="Normal 2 2 11 2 3 2" xfId="7059" xr:uid="{420EAB15-A9B1-4F00-976A-E73F93CB1A90}"/>
    <cellStyle name="Normal 2 2 11 2 3 2 2" xfId="29630" xr:uid="{11DDD940-C8F1-4630-8DFB-551BE4752B21}"/>
    <cellStyle name="Normal 2 2 11 2 3 2 3" xfId="20708" xr:uid="{FC58CE1D-927B-4110-9A7E-BBE2292D8D9D}"/>
    <cellStyle name="Normal 2 2 11 2 3 3" xfId="9871" xr:uid="{542C4F50-C0FC-407D-B2E0-A709D929CD6F}"/>
    <cellStyle name="Normal 2 2 11 2 3 3 2" xfId="23537" xr:uid="{7C711B82-BA46-4190-B6CC-9313A24ECBAE}"/>
    <cellStyle name="Normal 2 2 11 2 3 4" xfId="26328" xr:uid="{A9D7F89A-F831-426D-8E22-294ADFBD0632}"/>
    <cellStyle name="Normal 2 2 11 2 3 5" xfId="17915" xr:uid="{8921F562-DB2A-4FD1-AA70-060E2A5F0F69}"/>
    <cellStyle name="Normal 2 2 11 2 4" xfId="5495" xr:uid="{CC7A4560-099A-4338-81A6-A4B8902352C4}"/>
    <cellStyle name="Normal 2 2 11 2 4 2" xfId="28643" xr:uid="{58FF38AC-E5CD-4CD6-9018-E1C37E50E5B4}"/>
    <cellStyle name="Normal 2 2 11 2 4 3" xfId="27383" xr:uid="{F2735D80-D3A3-4B90-A7D4-1EC515DA03A4}"/>
    <cellStyle name="Normal 2 2 11 2 4 4" xfId="15874" xr:uid="{B8BF3DAC-EE22-4AEC-BE7A-ED471E0102BA}"/>
    <cellStyle name="Normal 2 2 11 2 5" xfId="6117" xr:uid="{3153424A-06C6-457C-87AB-DB429C43E4B2}"/>
    <cellStyle name="Normal 2 2 11 2 5 2" xfId="28364" xr:uid="{61A76F7E-20F7-4F13-A72A-E8F6209BF9DA}"/>
    <cellStyle name="Normal 2 2 11 2 5 3" xfId="18633" xr:uid="{B0CE8654-67AC-4814-BF4B-063971D3092D}"/>
    <cellStyle name="Normal 2 2 11 2 6" xfId="8894" xr:uid="{BA30E6D9-5AF5-4689-BBEC-9B01B183F1B8}"/>
    <cellStyle name="Normal 2 2 11 2 6 2" xfId="21429" xr:uid="{693ADC3C-C866-4646-A30C-A37492BC2992}"/>
    <cellStyle name="Normal 2 2 11 2 7" xfId="24288" xr:uid="{6CF9763A-FCD4-4242-AE1F-462E4DC2E5CC}"/>
    <cellStyle name="Normal 2 2 11 2 8" xfId="14279" xr:uid="{CD981BDD-C34E-40CF-B6AB-A3F7041A9BF6}"/>
    <cellStyle name="Normal 2 2 11 3" xfId="2265" xr:uid="{00000000-0005-0000-0000-000001090000}"/>
    <cellStyle name="Normal 2 2 11 3 2" xfId="5622" xr:uid="{9589A619-6C3E-4EC0-8746-AF2B5A9B4245}"/>
    <cellStyle name="Normal 2 2 11 3 2 2" xfId="7712" xr:uid="{9554B118-D77D-4C82-8EC5-A5AEE95DA2B2}"/>
    <cellStyle name="Normal 2 2 11 3 2 3" xfId="10237" xr:uid="{0FC18943-6B6B-4893-A62E-1AADBCF4C23D}"/>
    <cellStyle name="Normal 2 2 11 3 2 4" xfId="15875" xr:uid="{BB459D10-1F65-4623-AB47-F441E55F16A8}"/>
    <cellStyle name="Normal 2 2 11 3 3" xfId="6563" xr:uid="{E37383CC-F0E9-4422-8042-35A1610075C7}"/>
    <cellStyle name="Normal 2 2 11 3 3 2" xfId="28516" xr:uid="{CA4444E5-4A49-426D-A0DB-4BBCFD72A9CF}"/>
    <cellStyle name="Normal 2 2 11 3 3 3" xfId="27105" xr:uid="{3CBA6FCD-C4AF-475A-A2BF-ACC69B1FE417}"/>
    <cellStyle name="Normal 2 2 11 3 3 4" xfId="18634" xr:uid="{F6125825-D775-4D46-97B7-EAE01FA916BB}"/>
    <cellStyle name="Normal 2 2 11 3 4" xfId="9359" xr:uid="{5370E137-DBC6-4674-BFC3-40362C521A1E}"/>
    <cellStyle name="Normal 2 2 11 3 4 2" xfId="28619" xr:uid="{29F1D49B-7AE7-42C1-88EC-E3AB5EAAECD7}"/>
    <cellStyle name="Normal 2 2 11 3 4 3" xfId="29992" xr:uid="{3B319000-7497-431E-BE07-F7D91E9F62FA}"/>
    <cellStyle name="Normal 2 2 11 3 4 4" xfId="21430" xr:uid="{C2140212-C401-4A86-BF0F-37200361F3E9}"/>
    <cellStyle name="Normal 2 2 11 3 5" xfId="25148" xr:uid="{29600206-3483-4243-8AD1-2B960FAE3420}"/>
    <cellStyle name="Normal 2 2 11 3 6" xfId="27756" xr:uid="{2114D02F-694B-402A-A803-2669936F71DA}"/>
    <cellStyle name="Normal 2 2 11 3 7" xfId="14947" xr:uid="{4B438DD2-CB1D-4BF9-8B5F-9AC2748B6042}"/>
    <cellStyle name="Normal 2 2 11 4" xfId="2266" xr:uid="{00000000-0005-0000-0000-000002090000}"/>
    <cellStyle name="Normal 2 2 11 4 2" xfId="5767" xr:uid="{C38D8CE8-0AF2-4EDA-8897-727EAC067956}"/>
    <cellStyle name="Normal 2 2 11 4 2 2" xfId="7713" xr:uid="{0EC19BE7-EC73-4BDE-B85D-C2803BAE8E14}"/>
    <cellStyle name="Normal 2 2 11 4 2 3" xfId="10238" xr:uid="{0230B3AC-740E-4BDE-BECA-15BF2AECD0D0}"/>
    <cellStyle name="Normal 2 2 11 4 3" xfId="6850" xr:uid="{54D41EC9-BCCF-45CE-88D1-EC051F73AC83}"/>
    <cellStyle name="Normal 2 2 11 4 3 2" xfId="19623" xr:uid="{A2C6D9C5-25DF-4258-9935-F2BB5FB78017}"/>
    <cellStyle name="Normal 2 2 11 4 4" xfId="9646" xr:uid="{17EC03D3-3DB5-44DF-8104-8829D7E369E8}"/>
    <cellStyle name="Normal 2 2 11 4 4 2" xfId="22452" xr:uid="{47D5FF4F-6CE6-4F34-B3B8-ECE2BA7D4E39}"/>
    <cellStyle name="Normal 2 2 11 4 5" xfId="25801" xr:uid="{D2E43D87-6AA2-42EF-98BC-BF9210AA730E}"/>
    <cellStyle name="Normal 2 2 11 4 6" xfId="14709" xr:uid="{5D7042C3-A522-446D-A232-CC33733AF14E}"/>
    <cellStyle name="Normal 2 2 11 5" xfId="2267" xr:uid="{00000000-0005-0000-0000-000003090000}"/>
    <cellStyle name="Normal 2 2 11 5 2" xfId="7714" xr:uid="{762DC46E-8AE3-476C-B91B-B9622583679E}"/>
    <cellStyle name="Normal 2 2 11 5 2 2" xfId="26958" xr:uid="{B39265C2-9AC0-499B-A383-CDED1B52A28C}"/>
    <cellStyle name="Normal 2 2 11 5 2 3" xfId="19246" xr:uid="{FE3FAC1C-7E08-40FA-9682-4401880CB773}"/>
    <cellStyle name="Normal 2 2 11 5 3" xfId="10239" xr:uid="{434FC923-E3D5-447D-BAE4-2FD879D5D971}"/>
    <cellStyle name="Normal 2 2 11 5 3 2" xfId="22055" xr:uid="{E11E0A76-D903-41CE-895E-F1CCABDBC822}"/>
    <cellStyle name="Normal 2 2 11 5 4" xfId="26063" xr:uid="{C50B2518-5933-4AC7-BED6-FB6E87511CF4}"/>
    <cellStyle name="Normal 2 2 11 5 5" xfId="16499" xr:uid="{8ECB29E5-0227-4FEC-AC67-F749BF253EC7}"/>
    <cellStyle name="Normal 2 2 11 6" xfId="4513" xr:uid="{46EAD953-8180-4843-A997-E29C12B31D53}"/>
    <cellStyle name="Normal 2 2 11 6 2" xfId="7058" xr:uid="{EB05D1B6-58AF-4CD2-A516-B56FCF7F8599}"/>
    <cellStyle name="Normal 2 2 11 6 2 2" xfId="29581" xr:uid="{680629A6-1A77-4F20-B048-D4B34554F7F8}"/>
    <cellStyle name="Normal 2 2 11 6 2 3" xfId="20536" xr:uid="{373D2000-4E72-4CEE-9579-DDC6CD5B9618}"/>
    <cellStyle name="Normal 2 2 11 6 3" xfId="9870" xr:uid="{E93ADF66-5972-4F1F-9FCE-DD0C1FC1CB9F}"/>
    <cellStyle name="Normal 2 2 11 6 3 2" xfId="23365" xr:uid="{C535E5F1-8ADE-4D18-A31D-B2B9ED1F0303}"/>
    <cellStyle name="Normal 2 2 11 6 4" xfId="28099" xr:uid="{C0FFC7AD-DD61-4A47-904F-8F6B94E022C1}"/>
    <cellStyle name="Normal 2 2 11 6 5" xfId="17743" xr:uid="{8AC25828-F637-4CE2-A02A-DB01B20F618F}"/>
    <cellStyle name="Normal 2 2 11 7" xfId="6116" xr:uid="{7BC1503D-E754-4607-96F3-77FAC8D60B47}"/>
    <cellStyle name="Normal 2 2 11 7 2" xfId="27420" xr:uid="{9396C8E3-4B9B-4BE1-AB7A-55E167532BB6}"/>
    <cellStyle name="Normal 2 2 11 7 3" xfId="15873" xr:uid="{56A4D780-EB61-4A9E-A0D9-BB9E87319F4D}"/>
    <cellStyle name="Normal 2 2 11 8" xfId="8893" xr:uid="{E0711055-60E6-4C82-A523-6F8638470470}"/>
    <cellStyle name="Normal 2 2 11 8 2" xfId="18632" xr:uid="{03550459-EA7B-471B-BD39-875323031118}"/>
    <cellStyle name="Normal 2 2 11 9" xfId="11993" xr:uid="{824E2BE7-220C-48EC-960B-02167F73EB5A}"/>
    <cellStyle name="Normal 2 2 11 9 2" xfId="21428" xr:uid="{4A3A3929-8F43-42FD-866D-4FC921E4D864}"/>
    <cellStyle name="Normal 2 2 12" xfId="473" xr:uid="{00000000-0005-0000-0000-0000D9010000}"/>
    <cellStyle name="Normal 2 2 12 10" xfId="14122" xr:uid="{73C5E4FF-E30B-46D4-A235-EECCB95D1241}"/>
    <cellStyle name="Normal 2 2 12 2" xfId="474" xr:uid="{00000000-0005-0000-0000-0000DA010000}"/>
    <cellStyle name="Normal 2 2 12 2 2" xfId="2268" xr:uid="{00000000-0005-0000-0000-000004090000}"/>
    <cellStyle name="Normal 2 2 12 2 2 2" xfId="5625" xr:uid="{AD771A91-38B8-41EE-AAEF-B6C8C6288098}"/>
    <cellStyle name="Normal 2 2 12 2 2 2 2" xfId="7715" xr:uid="{8836C346-8DF6-4C39-9DC8-0E119A47492A}"/>
    <cellStyle name="Normal 2 2 12 2 2 2 3" xfId="10240" xr:uid="{0AB454F8-028E-45DA-B803-2F9F1C11E46C}"/>
    <cellStyle name="Normal 2 2 12 2 2 2 4" xfId="17038" xr:uid="{3AF07489-675B-4689-9D72-9394B655605B}"/>
    <cellStyle name="Normal 2 2 12 2 2 3" xfId="6566" xr:uid="{677C9DFB-6093-45B4-91BD-21510A09EEDD}"/>
    <cellStyle name="Normal 2 2 12 2 2 3 2" xfId="28449" xr:uid="{3C1B45A9-3E5E-49BF-8DD4-DBB8C0C53A66}"/>
    <cellStyle name="Normal 2 2 12 2 2 3 3" xfId="19795" xr:uid="{F8CC52EA-6112-4306-924D-06BB50D01D5A}"/>
    <cellStyle name="Normal 2 2 12 2 2 4" xfId="9362" xr:uid="{EF7CA09B-1D92-4BE8-9680-F1A972AD4D58}"/>
    <cellStyle name="Normal 2 2 12 2 2 4 2" xfId="22624" xr:uid="{D88A9018-460E-46CA-BAE7-A5B7B3187B32}"/>
    <cellStyle name="Normal 2 2 12 2 2 5" xfId="24290" xr:uid="{F91B1AB9-65B0-4CE5-9890-13497C0C7B2A}"/>
    <cellStyle name="Normal 2 2 12 2 2 6" xfId="14948" xr:uid="{4924141B-B752-48F0-A21E-E74FB6B7E8FD}"/>
    <cellStyle name="Normal 2 2 12 2 3" xfId="5405" xr:uid="{6604FE25-43B8-49F9-82FE-5345B549E594}"/>
    <cellStyle name="Normal 2 2 12 2 3 2" xfId="7061" xr:uid="{EC741FD9-9F9A-4470-9378-CF6556B42E7D}"/>
    <cellStyle name="Normal 2 2 12 2 3 3" xfId="9873" xr:uid="{69FDA0F6-42DF-4263-8E2F-5B82331E21E8}"/>
    <cellStyle name="Normal 2 2 12 2 3 4" xfId="15877" xr:uid="{41CE9348-4630-49AF-9A6D-B58518EF0B1D}"/>
    <cellStyle name="Normal 2 2 12 2 4" xfId="5497" xr:uid="{650F4AA6-DC8A-4020-9F23-33171EF684FC}"/>
    <cellStyle name="Normal 2 2 12 2 4 2" xfId="26870" xr:uid="{F841E211-3F0F-4863-9956-B11A88D404C3}"/>
    <cellStyle name="Normal 2 2 12 2 4 3" xfId="28666" xr:uid="{DAC09903-424A-467B-AC24-88D6F8998452}"/>
    <cellStyle name="Normal 2 2 12 2 4 4" xfId="18636" xr:uid="{3A0596E1-E0D4-4825-A150-30F2D17BDDA1}"/>
    <cellStyle name="Normal 2 2 12 2 5" xfId="6119" xr:uid="{3F412738-8190-4814-AE74-71D200868BD8}"/>
    <cellStyle name="Normal 2 2 12 2 5 2" xfId="29993" xr:uid="{AB224825-AB3D-4359-8AAF-62F10BE14504}"/>
    <cellStyle name="Normal 2 2 12 2 5 3" xfId="21432" xr:uid="{5DACC464-BB58-4295-8054-AC4C4660D932}"/>
    <cellStyle name="Normal 2 2 12 2 6" xfId="8896" xr:uid="{B72A3113-FED7-4719-8BA8-FEEB038EF549}"/>
    <cellStyle name="Normal 2 2 12 2 7" xfId="14280" xr:uid="{CB5CF018-D440-4B23-8F8B-41D8C8C96FFE}"/>
    <cellStyle name="Normal 2 2 12 3" xfId="2269" xr:uid="{00000000-0005-0000-0000-000005090000}"/>
    <cellStyle name="Normal 2 2 12 3 2" xfId="5624" xr:uid="{ED65768F-F191-4135-B7DE-78039B9988FD}"/>
    <cellStyle name="Normal 2 2 12 3 2 2" xfId="7716" xr:uid="{85F8FB1D-9A52-4AC4-B4CB-8C83A931D476}"/>
    <cellStyle name="Normal 2 2 12 3 2 3" xfId="10241" xr:uid="{974BB9EA-FB51-407E-861F-B5A6B4FFE69A}"/>
    <cellStyle name="Normal 2 2 12 3 2 4" xfId="15878" xr:uid="{0CA66F0D-AAF7-466A-BE7C-1D70F96D4BCC}"/>
    <cellStyle name="Normal 2 2 12 3 3" xfId="6565" xr:uid="{0C922814-A9B0-46CD-B574-A601B16AD2B4}"/>
    <cellStyle name="Normal 2 2 12 3 3 2" xfId="28296" xr:uid="{94EA989F-7EF5-41E9-9D65-5AC4A7962409}"/>
    <cellStyle name="Normal 2 2 12 3 3 3" xfId="27944" xr:uid="{61F45A2F-417F-43D6-A9D0-6E209E55CC37}"/>
    <cellStyle name="Normal 2 2 12 3 3 4" xfId="18637" xr:uid="{A4BE8542-DFCD-4D0D-9CDB-9A3984EB0847}"/>
    <cellStyle name="Normal 2 2 12 3 4" xfId="9361" xr:uid="{163E4FCF-4C5D-48F0-9D52-A973C940E571}"/>
    <cellStyle name="Normal 2 2 12 3 4 2" xfId="29994" xr:uid="{2650FA88-8162-4418-A052-6EDE73152DCA}"/>
    <cellStyle name="Normal 2 2 12 3 4 3" xfId="21433" xr:uid="{C769E430-5D47-4C1B-A11C-0A639B421834}"/>
    <cellStyle name="Normal 2 2 12 3 5" xfId="24891" xr:uid="{EDDC9675-9B88-42B1-A31F-347C8FED9EFF}"/>
    <cellStyle name="Normal 2 2 12 3 6" xfId="14710" xr:uid="{E1A5BC04-D842-4BE7-B371-35741042D4E1}"/>
    <cellStyle name="Normal 2 2 12 4" xfId="2270" xr:uid="{00000000-0005-0000-0000-000006090000}"/>
    <cellStyle name="Normal 2 2 12 4 2" xfId="5752" xr:uid="{D7BD9308-A351-40BF-8EB2-09C605E9733E}"/>
    <cellStyle name="Normal 2 2 12 4 2 2" xfId="7717" xr:uid="{C3EDF5C5-C740-46C8-838E-50B77511BCAC}"/>
    <cellStyle name="Normal 2 2 12 4 2 3" xfId="10242" xr:uid="{E5AA6DAD-3678-4AA8-8A98-5139B88A4034}"/>
    <cellStyle name="Normal 2 2 12 4 3" xfId="6832" xr:uid="{4B279450-4FE1-423E-AE37-7ECD3E174EC6}"/>
    <cellStyle name="Normal 2 2 12 4 3 2" xfId="22056" xr:uid="{53E54614-88E4-4927-8D17-83F9F8C97B4A}"/>
    <cellStyle name="Normal 2 2 12 4 4" xfId="9628" xr:uid="{B5473A5F-98BE-40E6-86D0-F85E15EB6910}"/>
    <cellStyle name="Normal 2 2 12 4 5" xfId="16500" xr:uid="{A859E1B1-7A72-42A7-AF5F-921691A5F4E6}"/>
    <cellStyle name="Normal 2 2 12 5" xfId="4514" xr:uid="{5AF58DB8-E4E8-44E7-8B2A-EAC0B6E5D1DE}"/>
    <cellStyle name="Normal 2 2 12 5 2" xfId="7060" xr:uid="{C3BB68F7-8927-4063-B5E8-0BE4DCFDA27F}"/>
    <cellStyle name="Normal 2 2 12 5 2 2" xfId="29582" xr:uid="{69731A4E-16A9-4109-9881-A0CA676DA552}"/>
    <cellStyle name="Normal 2 2 12 5 2 3" xfId="20537" xr:uid="{F2A62B87-4D00-461D-A50C-6FAC9D221A88}"/>
    <cellStyle name="Normal 2 2 12 5 3" xfId="9872" xr:uid="{E90D79DC-566D-4B96-8593-4CAB67E05596}"/>
    <cellStyle name="Normal 2 2 12 5 3 2" xfId="23366" xr:uid="{4AA7CCEF-5BE6-4039-960F-6833AED12B60}"/>
    <cellStyle name="Normal 2 2 12 5 4" xfId="24365" xr:uid="{1761340F-9714-4E8A-892C-4196858C5612}"/>
    <cellStyle name="Normal 2 2 12 5 5" xfId="17744" xr:uid="{083CA107-8393-447C-A313-DC231C9C18F4}"/>
    <cellStyle name="Normal 2 2 12 6" xfId="5496" xr:uid="{AA523C43-32A5-4410-982D-765C515CD815}"/>
    <cellStyle name="Normal 2 2 12 6 2" xfId="28977" xr:uid="{AE134B9A-80BB-4DB0-80A5-0A0972DA64F0}"/>
    <cellStyle name="Normal 2 2 12 6 3" xfId="27125" xr:uid="{5DD9113E-4EFF-455C-8427-EE319FAB1819}"/>
    <cellStyle name="Normal 2 2 12 6 4" xfId="15876" xr:uid="{54E696E7-2FA7-421C-90F5-AE5FECFBC02F}"/>
    <cellStyle name="Normal 2 2 12 7" xfId="6118" xr:uid="{8021296C-4A2B-4D2D-8BE4-E98E8EB37A7F}"/>
    <cellStyle name="Normal 2 2 12 7 2" xfId="27685" xr:uid="{F2ED79AF-0DAB-487F-8621-BF99EC2E7DBF}"/>
    <cellStyle name="Normal 2 2 12 7 3" xfId="18635" xr:uid="{2094F23F-A134-4EC0-BE3D-7CE21A2E6F71}"/>
    <cellStyle name="Normal 2 2 12 8" xfId="8895" xr:uid="{30CC6BA4-A4BC-4C4A-AC49-35521E5174B5}"/>
    <cellStyle name="Normal 2 2 12 8 2" xfId="21431" xr:uid="{2B486115-CC4F-49E5-A441-4304D0AEB4A8}"/>
    <cellStyle name="Normal 2 2 12 9" xfId="25970" xr:uid="{9DBAA82C-51C4-416E-AD92-B678204A258D}"/>
    <cellStyle name="Normal 2 2 13" xfId="475" xr:uid="{00000000-0005-0000-0000-0000DB010000}"/>
    <cellStyle name="Normal 2 2 13 10" xfId="14068" xr:uid="{1BCF6B05-C029-4CF9-9C57-079E05500E59}"/>
    <cellStyle name="Normal 2 2 13 2" xfId="2271" xr:uid="{00000000-0005-0000-0000-000007090000}"/>
    <cellStyle name="Normal 2 2 13 2 2" xfId="5626" xr:uid="{C08929C0-C8D6-42FF-8FB7-F688C9E4FB73}"/>
    <cellStyle name="Normal 2 2 13 2 2 2" xfId="7718" xr:uid="{5AEFF5B0-AD6F-4E5B-BBCF-8B6DD2BDD274}"/>
    <cellStyle name="Normal 2 2 13 2 2 3" xfId="10243" xr:uid="{40AA431B-5E0B-4D6E-B6FC-4E3B01ECFABA}"/>
    <cellStyle name="Normal 2 2 13 2 2 4" xfId="17226" xr:uid="{793348A4-9A7F-42DC-917A-B5D29319B9B5}"/>
    <cellStyle name="Normal 2 2 13 2 3" xfId="6567" xr:uid="{12ADB51E-A15C-4FF3-86D2-375057FAFCBC}"/>
    <cellStyle name="Normal 2 2 13 2 3 2" xfId="27170" xr:uid="{CE593A1E-0C25-469B-B5CE-3D6505CC8BFE}"/>
    <cellStyle name="Normal 2 2 13 2 3 3" xfId="29477" xr:uid="{0A145144-32DE-4791-9EC7-0FA5E72E752C}"/>
    <cellStyle name="Normal 2 2 13 2 3 4" xfId="20009" xr:uid="{632E0152-7536-4D92-A9F4-828434B83894}"/>
    <cellStyle name="Normal 2 2 13 2 4" xfId="9363" xr:uid="{4797497B-4CC8-4C86-A758-D26960F65D5E}"/>
    <cellStyle name="Normal 2 2 13 2 4 2" xfId="30079" xr:uid="{2C9054A7-4C7A-45FE-82A8-12EE4C022468}"/>
    <cellStyle name="Normal 2 2 13 2 4 3" xfId="22838" xr:uid="{E6FC6BFB-BF4B-405A-BAB8-F8A228698224}"/>
    <cellStyle name="Normal 2 2 13 2 5" xfId="26275" xr:uid="{CADE048B-E473-44CF-B4A7-59712016F0C1}"/>
    <cellStyle name="Normal 2 2 13 2 6" xfId="15220" xr:uid="{4CB17084-4F8C-4BD2-9A49-A5F65AE0BD6D}"/>
    <cellStyle name="Normal 2 2 13 3" xfId="2272" xr:uid="{00000000-0005-0000-0000-000008090000}"/>
    <cellStyle name="Normal 2 2 13 3 2" xfId="5735" xr:uid="{DE8FD34E-D298-466A-ADD4-63D64B2A61E1}"/>
    <cellStyle name="Normal 2 2 13 3 2 2" xfId="7719" xr:uid="{449C81C9-EF69-4D71-B7E7-C452455462F5}"/>
    <cellStyle name="Normal 2 2 13 3 2 3" xfId="10244" xr:uid="{B2AE6F31-9B86-41F5-A438-592C6742D6F7}"/>
    <cellStyle name="Normal 2 2 13 3 3" xfId="6806" xr:uid="{11BED643-2C33-4B17-9B71-27E38B1F917A}"/>
    <cellStyle name="Normal 2 2 13 3 3 2" xfId="19621" xr:uid="{F6627986-CE5A-4314-AC1B-78B0D560D1F9}"/>
    <cellStyle name="Normal 2 2 13 3 4" xfId="9602" xr:uid="{BF76C5DF-DA5D-4A2E-AF1F-681998011F67}"/>
    <cellStyle name="Normal 2 2 13 3 4 2" xfId="22450" xr:uid="{8CDA1DBF-EEE1-4DF6-B9A0-69B8725933DF}"/>
    <cellStyle name="Normal 2 2 13 3 5" xfId="26346" xr:uid="{1548BB4F-BFF9-4734-9880-A14765C72098}"/>
    <cellStyle name="Normal 2 2 13 3 6" xfId="14707" xr:uid="{A9E68BB1-5A53-4174-8957-704BA0338672}"/>
    <cellStyle name="Normal 2 2 13 4" xfId="2273" xr:uid="{00000000-0005-0000-0000-000009090000}"/>
    <cellStyle name="Normal 2 2 13 4 2" xfId="7720" xr:uid="{3473F24D-B717-4A02-8007-B0E4C9C0407C}"/>
    <cellStyle name="Normal 2 2 13 4 2 2" xfId="27336" xr:uid="{0A4B435D-ABFC-4FED-AEC7-956CA18FACE9}"/>
    <cellStyle name="Normal 2 2 13 4 2 3" xfId="19199" xr:uid="{7170A8EF-8004-4240-8C58-754FC926051C}"/>
    <cellStyle name="Normal 2 2 13 4 3" xfId="10245" xr:uid="{8A8A1073-CB01-4271-87FA-B580C0CF735C}"/>
    <cellStyle name="Normal 2 2 13 4 3 2" xfId="22004" xr:uid="{8DADCDCB-F798-4402-A5E4-C7E4ED47E9DB}"/>
    <cellStyle name="Normal 2 2 13 4 4" xfId="26353" xr:uid="{04416FE3-ACB6-49C5-8F73-EB087C48CE9F}"/>
    <cellStyle name="Normal 2 2 13 4 5" xfId="16448" xr:uid="{B200292C-43E6-4658-A466-61F257CF2B2A}"/>
    <cellStyle name="Normal 2 2 13 5" xfId="4511" xr:uid="{5BFD9A44-5802-4152-B668-0592FA038684}"/>
    <cellStyle name="Normal 2 2 13 5 2" xfId="7062" xr:uid="{CFA88B22-B77E-4B59-95CB-E4D6EDB9991A}"/>
    <cellStyle name="Normal 2 2 13 5 2 2" xfId="20534" xr:uid="{043E585A-26D9-48B3-A302-AEF4A2F774A4}"/>
    <cellStyle name="Normal 2 2 13 5 3" xfId="9874" xr:uid="{FEFF9E15-8296-4A83-BE53-0D0398B09551}"/>
    <cellStyle name="Normal 2 2 13 5 3 2" xfId="23363" xr:uid="{5F1FEF91-820B-49B5-8F76-68DB71E2A550}"/>
    <cellStyle name="Normal 2 2 13 5 4" xfId="29111" xr:uid="{245CD882-7125-4F91-85D4-4B1ADF9E1BBF}"/>
    <cellStyle name="Normal 2 2 13 5 5" xfId="17741" xr:uid="{B751EC21-05CB-44B6-9A54-1A8138FD7B8A}"/>
    <cellStyle name="Normal 2 2 13 6" xfId="6120" xr:uid="{967DD7EF-BA6E-4B72-86CB-C71FF282BE7A}"/>
    <cellStyle name="Normal 2 2 13 6 2" xfId="15879" xr:uid="{773B6621-1487-446F-83DA-43D724866BE2}"/>
    <cellStyle name="Normal 2 2 13 7" xfId="8897" xr:uid="{B12B2B62-66AF-45FA-A9D4-EF2DCBAC41B5}"/>
    <cellStyle name="Normal 2 2 13 7 2" xfId="18638" xr:uid="{6A61BD52-6CCF-4A7A-91F0-1E1B0796E262}"/>
    <cellStyle name="Normal 2 2 13 8" xfId="11994" xr:uid="{2874C092-381E-4CA9-BA1A-8AA4F2DE696C}"/>
    <cellStyle name="Normal 2 2 13 8 2" xfId="21434" xr:uid="{40E20940-CC8F-4B28-BEA9-66520DBF26E3}"/>
    <cellStyle name="Normal 2 2 13 9" xfId="25910" xr:uid="{06FAA01C-3EF6-45A1-8030-3AEE90D61831}"/>
    <cellStyle name="Normal 2 2 14" xfId="476" xr:uid="{00000000-0005-0000-0000-0000DC010000}"/>
    <cellStyle name="Normal 2 2 14 2" xfId="2274" xr:uid="{00000000-0005-0000-0000-00000A090000}"/>
    <cellStyle name="Normal 2 2 14 2 2" xfId="5627" xr:uid="{E9CC159A-04E0-454C-9C02-2F5C98DE681E}"/>
    <cellStyle name="Normal 2 2 14 2 2 2" xfId="7721" xr:uid="{B933B3EC-7AD4-4BDE-AAB0-46FD6FDC1F83}"/>
    <cellStyle name="Normal 2 2 14 2 2 3" xfId="10246" xr:uid="{89052871-1FD5-48AB-834E-6CB8D35F6EEB}"/>
    <cellStyle name="Normal 2 2 14 2 3" xfId="6568" xr:uid="{430474DE-FA61-4331-BD90-101917F938BA}"/>
    <cellStyle name="Normal 2 2 14 2 3 2" xfId="20010" xr:uid="{D41C3EEF-8104-49CB-B845-E2B7E6E74E9A}"/>
    <cellStyle name="Normal 2 2 14 2 4" xfId="9364" xr:uid="{E50B7E58-51CD-408D-B6F5-70196C773848}"/>
    <cellStyle name="Normal 2 2 14 2 4 2" xfId="22839" xr:uid="{232C6E0D-8295-4DA4-B350-C4766C1A227C}"/>
    <cellStyle name="Normal 2 2 14 2 5" xfId="26378" xr:uid="{13D4FD24-CD21-4659-BE7F-70180C72D1A2}"/>
    <cellStyle name="Normal 2 2 14 2 6" xfId="15221" xr:uid="{6A8BE47F-C667-4EE2-8C06-FE59FEA57C1A}"/>
    <cellStyle name="Normal 2 2 14 3" xfId="4700" xr:uid="{DD335502-5D81-496B-BA1A-485B32D248BA}"/>
    <cellStyle name="Normal 2 2 14 3 2" xfId="7063" xr:uid="{4C24E240-0025-4B7D-A00B-2A46E8CBEF5F}"/>
    <cellStyle name="Normal 2 2 14 3 2 2" xfId="29605" xr:uid="{A18D52C5-44AC-4266-9BB1-6A7DCE2DBDB7}"/>
    <cellStyle name="Normal 2 2 14 3 2 3" xfId="20667" xr:uid="{4DABFA4D-9C6C-46C6-B9E1-6D4546DF2C65}"/>
    <cellStyle name="Normal 2 2 14 3 3" xfId="9875" xr:uid="{AE7B3617-36E1-4B23-8A52-34C3697A71AA}"/>
    <cellStyle name="Normal 2 2 14 3 3 2" xfId="23496" xr:uid="{44520762-B157-4A9C-AC93-59626B18FF30}"/>
    <cellStyle name="Normal 2 2 14 3 4" xfId="26739" xr:uid="{9C3FBAA7-8192-4B87-88D8-C5D8249EABFB}"/>
    <cellStyle name="Normal 2 2 14 3 5" xfId="17874" xr:uid="{11A74428-ACFA-4E86-A465-9C40E709A8BE}"/>
    <cellStyle name="Normal 2 2 14 4" xfId="5498" xr:uid="{5CC3E227-42D9-4898-BDAE-E83AC2D7BEA8}"/>
    <cellStyle name="Normal 2 2 14 4 2" xfId="26696" xr:uid="{3F376884-3067-4476-AF9A-32ED6CC8127A}"/>
    <cellStyle name="Normal 2 2 14 4 3" xfId="27815" xr:uid="{A346FBFE-8979-4FE7-B702-B90B0024E6E9}"/>
    <cellStyle name="Normal 2 2 14 4 4" xfId="15880" xr:uid="{3311F362-7849-40C3-A1D7-934804C52F53}"/>
    <cellStyle name="Normal 2 2 14 5" xfId="6121" xr:uid="{3E5EB8C2-97BB-4093-A9FD-118493A41336}"/>
    <cellStyle name="Normal 2 2 14 5 2" xfId="29328" xr:uid="{7BE5E2DA-E4B7-41F7-9B39-01D60ADBDA60}"/>
    <cellStyle name="Normal 2 2 14 5 3" xfId="18639" xr:uid="{8D619B85-0F33-43F0-9B4C-6CAD3D809A0D}"/>
    <cellStyle name="Normal 2 2 14 6" xfId="8898" xr:uid="{D18B694F-8DF7-45A2-82E6-E6C0EDEF8C5F}"/>
    <cellStyle name="Normal 2 2 14 6 2" xfId="21435" xr:uid="{8AFDA7F2-8A30-40EC-80F4-5521E8D005B5}"/>
    <cellStyle name="Normal 2 2 14 7" xfId="26166" xr:uid="{77D24A97-49C3-44AD-B7CD-F1C9B4637680}"/>
    <cellStyle name="Normal 2 2 14 8" xfId="14226" xr:uid="{797DE96E-99CF-4FD3-9142-2102C6965D25}"/>
    <cellStyle name="Normal 2 2 15" xfId="2275" xr:uid="{00000000-0005-0000-0000-00000B090000}"/>
    <cellStyle name="Normal 2 2 15 2" xfId="5494" xr:uid="{3B87FB31-9D26-49F5-96C8-42DF1725BD3A}"/>
    <cellStyle name="Normal 2 2 15 2 2" xfId="7722" xr:uid="{13DE377E-5823-4A10-A00A-A7F0E6440865}"/>
    <cellStyle name="Normal 2 2 15 2 3" xfId="10247" xr:uid="{4FF482C2-4C60-4269-82C1-89D40C7CC64B}"/>
    <cellStyle name="Normal 2 2 15 2 4" xfId="15881" xr:uid="{05DBD662-4F10-43B2-9AA5-E3F685AC684C}"/>
    <cellStyle name="Normal 2 2 15 3" xfId="6113" xr:uid="{218CB84D-91DC-4027-BABB-17B433F8D192}"/>
    <cellStyle name="Normal 2 2 15 3 2" xfId="24901" xr:uid="{898D45E1-FF15-4DD3-8311-D60A8B6E422F}"/>
    <cellStyle name="Normal 2 2 15 3 3" xfId="18640" xr:uid="{78F74D0D-B1D8-4B60-8A82-0B659C8D6580}"/>
    <cellStyle name="Normal 2 2 15 4" xfId="8890" xr:uid="{323226BB-2812-4306-A02F-58C2769A34D9}"/>
    <cellStyle name="Normal 2 2 15 4 2" xfId="21436" xr:uid="{AFE90AD8-FD70-4152-928B-B3A030F10043}"/>
    <cellStyle name="Normal 2 2 15 5" xfId="26570" xr:uid="{4F11FFD1-78FB-4BF2-9470-1BF9E0E4B262}"/>
    <cellStyle name="Normal 2 2 15 6" xfId="14916" xr:uid="{EE49E90B-E3F3-4E89-AAD7-BC893A28A969}"/>
    <cellStyle name="Normal 2 2 16" xfId="2276" xr:uid="{00000000-0005-0000-0000-00000C090000}"/>
    <cellStyle name="Normal 2 2 16 2" xfId="5620" xr:uid="{706D6F41-77D7-4DF4-98F9-BB9F275D9F65}"/>
    <cellStyle name="Normal 2 2 16 2 2" xfId="7723" xr:uid="{5912F839-F277-4BF3-8173-A218D7777890}"/>
    <cellStyle name="Normal 2 2 16 2 3" xfId="10248" xr:uid="{314410AF-7DA3-4D24-A351-3B690B9471CA}"/>
    <cellStyle name="Normal 2 2 16 3" xfId="6560" xr:uid="{6E969956-7C13-407D-B17E-C04EECC9FD8F}"/>
    <cellStyle name="Normal 2 2 16 3 2" xfId="19337" xr:uid="{D7E6178B-C7C8-4446-A93A-8F6690376FB4}"/>
    <cellStyle name="Normal 2 2 16 4" xfId="9356" xr:uid="{C4141DF4-FFDF-45D6-91D8-3E8484D77BDC}"/>
    <cellStyle name="Normal 2 2 16 4 2" xfId="22165" xr:uid="{0201FBB0-D5B7-4071-A531-1F24CD850FAF}"/>
    <cellStyle name="Normal 2 2 16 5" xfId="26514" xr:uid="{1E926B40-6C70-4F22-AEC8-BF5681DF6D69}"/>
    <cellStyle name="Normal 2 2 16 6" xfId="14384" xr:uid="{4D10788C-9300-42C3-B785-5080129E431D}"/>
    <cellStyle name="Normal 2 2 17" xfId="2277" xr:uid="{00000000-0005-0000-0000-00000D090000}"/>
    <cellStyle name="Normal 2 2 17 2" xfId="5721" xr:uid="{A330939A-5A66-4366-BB32-D1ECC6512272}"/>
    <cellStyle name="Normal 2 2 17 2 2" xfId="7724" xr:uid="{58D56B55-401C-48EF-8CE6-1B3BFA085A9D}"/>
    <cellStyle name="Normal 2 2 17 2 3" xfId="10249" xr:uid="{92CCC6BF-1C97-44BA-916B-C93936373751}"/>
    <cellStyle name="Normal 2 2 17 3" xfId="6790" xr:uid="{9FF229E7-8CDC-45FA-AEEB-88EDD5C79805}"/>
    <cellStyle name="Normal 2 2 17 3 2" xfId="21894" xr:uid="{326B05F0-5487-45D4-A961-125C9E2AAE2A}"/>
    <cellStyle name="Normal 2 2 17 4" xfId="9586" xr:uid="{5B1A8AD6-35F1-4197-85DE-ADA7B30CD54A}"/>
    <cellStyle name="Normal 2 2 17 5" xfId="16338" xr:uid="{83EB5DB6-C161-4601-807A-2475B19BB2A9}"/>
    <cellStyle name="Normal 2 2 18" xfId="4377" xr:uid="{29DAF1A0-B2B2-4DBF-8DF4-637AAE0F6F4C}"/>
    <cellStyle name="Normal 2 2 18 2" xfId="7056" xr:uid="{98ADC7A8-0B7A-4906-95D5-981F5049DE53}"/>
    <cellStyle name="Normal 2 2 18 2 2" xfId="20401" xr:uid="{8276B515-D861-40EB-B270-6FA52C8B1F66}"/>
    <cellStyle name="Normal 2 2 18 3" xfId="9867" xr:uid="{28614333-2033-4751-B0DD-B35921548FCE}"/>
    <cellStyle name="Normal 2 2 18 3 2" xfId="23230" xr:uid="{97C66733-4D49-425E-819C-15A1F5C690EC}"/>
    <cellStyle name="Normal 2 2 18 4" xfId="25905" xr:uid="{D16D777F-ECD1-4CE8-8A97-E7DE93FD39FA}"/>
    <cellStyle name="Normal 2 2 18 5" xfId="17608" xr:uid="{D0647B77-4309-40EB-B6F6-3926E8E60416}"/>
    <cellStyle name="Normal 2 2 19" xfId="5447" xr:uid="{05EC68B3-2D09-4B91-9342-D5F45BEE50F8}"/>
    <cellStyle name="Normal 2 2 19 2" xfId="15867" xr:uid="{6D14D0C4-0AC1-41B6-8C18-769636FDD32A}"/>
    <cellStyle name="Normal 2 2 2" xfId="477" xr:uid="{00000000-0005-0000-0000-0000DD010000}"/>
    <cellStyle name="Normal 2 2 2 2" xfId="30154" xr:uid="{AFB457A7-89BF-4A58-A193-CC29752F5F50}"/>
    <cellStyle name="Normal 2 2 20" xfId="5905" xr:uid="{36E0F27B-9B06-4E72-B7B2-1B3CEBD3E0F7}"/>
    <cellStyle name="Normal 2 2 20 2" xfId="18626" xr:uid="{F0BEF775-9A03-4E62-A58B-F781DFF242A6}"/>
    <cellStyle name="Normal 2 2 21" xfId="8645" xr:uid="{822B7458-8A10-42CE-BC59-746FBFF1E93E}"/>
    <cellStyle name="Normal 2 2 21 2" xfId="21422" xr:uid="{61233999-A9CC-41C8-BEC2-937331F4815A}"/>
    <cellStyle name="Normal 2 2 22" xfId="24940" xr:uid="{3F895F5C-40AE-420F-A704-985E7B007CED}"/>
    <cellStyle name="Normal 2 2 23" xfId="13958" xr:uid="{6C7C292E-F1F7-46BC-B564-54388EBF58CB}"/>
    <cellStyle name="Normal 2 2 3" xfId="478" xr:uid="{00000000-0005-0000-0000-0000DE010000}"/>
    <cellStyle name="Normal 2 2 4" xfId="479" xr:uid="{00000000-0005-0000-0000-0000DF010000}"/>
    <cellStyle name="Normal 2 2 4 10" xfId="480" xr:uid="{00000000-0005-0000-0000-0000E0010000}"/>
    <cellStyle name="Normal 2 2 4 10 2" xfId="2278" xr:uid="{00000000-0005-0000-0000-00000E090000}"/>
    <cellStyle name="Normal 2 2 4 10 2 2" xfId="5629" xr:uid="{CB69B9EA-CCC9-4421-9362-DE7F8BACF553}"/>
    <cellStyle name="Normal 2 2 4 10 2 2 2" xfId="7725" xr:uid="{4B2C538D-3F84-4067-9C0D-114FD5BEC092}"/>
    <cellStyle name="Normal 2 2 4 10 2 2 3" xfId="10250" xr:uid="{3BF2AA62-F82A-4795-9FA3-DBEB301DC57D}"/>
    <cellStyle name="Normal 2 2 4 10 2 3" xfId="6570" xr:uid="{824A5DBA-C824-41F7-8BFA-182574DBD65D}"/>
    <cellStyle name="Normal 2 2 4 10 2 3 2" xfId="20011" xr:uid="{0E4129FD-194D-40A1-ADEB-E64CEF351935}"/>
    <cellStyle name="Normal 2 2 4 10 2 4" xfId="9366" xr:uid="{67949B5F-A66F-43F7-B142-E6E6E142127A}"/>
    <cellStyle name="Normal 2 2 4 10 2 4 2" xfId="22840" xr:uid="{C8E4B96F-1397-4BFD-B0AF-41CD9319BB91}"/>
    <cellStyle name="Normal 2 2 4 10 2 5" xfId="25502" xr:uid="{23BDEBE7-7167-4A0C-911F-A91F01B1C321}"/>
    <cellStyle name="Normal 2 2 4 10 2 6" xfId="15222" xr:uid="{32EF2972-B12F-4483-9BD0-A3B79476CE96}"/>
    <cellStyle name="Normal 2 2 4 10 3" xfId="4742" xr:uid="{75320AC1-AAF9-4129-A35C-FA0D041C6724}"/>
    <cellStyle name="Normal 2 2 4 10 3 2" xfId="7065" xr:uid="{411E22EF-799B-4403-8F0D-BBFACC8740F0}"/>
    <cellStyle name="Normal 2 2 4 10 3 2 2" xfId="29631" xr:uid="{A9EE9987-9DED-4C94-8C1C-B5AD59F161C6}"/>
    <cellStyle name="Normal 2 2 4 10 3 2 3" xfId="20709" xr:uid="{EB38F5B4-70B3-477B-965F-C82CD743E2A6}"/>
    <cellStyle name="Normal 2 2 4 10 3 3" xfId="9877" xr:uid="{1D0639E2-2735-474E-985F-A17F31831BAA}"/>
    <cellStyle name="Normal 2 2 4 10 3 3 2" xfId="23538" xr:uid="{1BD4648D-084C-422B-8187-802E7F3743D1}"/>
    <cellStyle name="Normal 2 2 4 10 3 4" xfId="26744" xr:uid="{DA56D695-3A3A-44D7-A3E5-EA75F30283A5}"/>
    <cellStyle name="Normal 2 2 4 10 3 5" xfId="17916" xr:uid="{5A6DE784-4FD6-402A-9F11-89592F9D3A7B}"/>
    <cellStyle name="Normal 2 2 4 10 4" xfId="5500" xr:uid="{3DFAE800-2588-447A-BE15-F4CBC1CE744D}"/>
    <cellStyle name="Normal 2 2 4 10 4 2" xfId="25276" xr:uid="{48A7062C-71A4-467F-9C95-40A44323A20A}"/>
    <cellStyle name="Normal 2 2 4 10 4 3" xfId="27735" xr:uid="{0535F23D-622F-4B40-82ED-C154D1201BC1}"/>
    <cellStyle name="Normal 2 2 4 10 4 4" xfId="15883" xr:uid="{9FDC80C5-5A84-492D-9BAE-01352DF42831}"/>
    <cellStyle name="Normal 2 2 4 10 5" xfId="6125" xr:uid="{A54ED16B-59C8-4D4C-920B-4137356ED3B0}"/>
    <cellStyle name="Normal 2 2 4 10 5 2" xfId="28031" xr:uid="{BE218E6A-D2E5-4DE5-A296-4DB94996C91A}"/>
    <cellStyle name="Normal 2 2 4 10 5 3" xfId="18642" xr:uid="{7CC8BC0A-765C-43D3-8AE9-1A27485E1C4F}"/>
    <cellStyle name="Normal 2 2 4 10 6" xfId="8902" xr:uid="{A11626F7-15E3-4413-9B8B-3166EE81F337}"/>
    <cellStyle name="Normal 2 2 4 10 6 2" xfId="21438" xr:uid="{D267BFBC-9F3F-4C5F-A92C-D3725034B245}"/>
    <cellStyle name="Normal 2 2 4 10 7" xfId="24246" xr:uid="{731A1600-07B4-4E8B-8D14-C868EEA3CB29}"/>
    <cellStyle name="Normal 2 2 4 10 8" xfId="14281" xr:uid="{D0DDBCFA-CB3D-4242-8CC0-5C37138B33FE}"/>
    <cellStyle name="Normal 2 2 4 11" xfId="2279" xr:uid="{00000000-0005-0000-0000-00000F090000}"/>
    <cellStyle name="Normal 2 2 4 11 2" xfId="5499" xr:uid="{02912CA2-50A2-4D6C-8035-AC8E63280143}"/>
    <cellStyle name="Normal 2 2 4 11 2 2" xfId="7726" xr:uid="{78D361A3-583B-43E4-9E1A-42638B42DB80}"/>
    <cellStyle name="Normal 2 2 4 11 2 3" xfId="10251" xr:uid="{CE4FFD5A-4A80-4053-BE56-7037A28923F7}"/>
    <cellStyle name="Normal 2 2 4 11 2 4" xfId="15884" xr:uid="{5099B5BC-9F80-4BBC-B7C5-061BE83D5CB1}"/>
    <cellStyle name="Normal 2 2 4 11 3" xfId="6124" xr:uid="{2F509052-5E55-42C5-9C7A-E72918D2F525}"/>
    <cellStyle name="Normal 2 2 4 11 3 2" xfId="28411" xr:uid="{6E76C59F-B1CF-4BCC-81FE-1EB9F9D82241}"/>
    <cellStyle name="Normal 2 2 4 11 3 3" xfId="18643" xr:uid="{F0922ADD-108C-492D-89F6-123EAE6733FE}"/>
    <cellStyle name="Normal 2 2 4 11 4" xfId="8901" xr:uid="{F2D7A04E-E883-48A0-A56F-E06535325661}"/>
    <cellStyle name="Normal 2 2 4 11 4 2" xfId="21439" xr:uid="{72543349-648E-4B20-804A-5132F71396DC}"/>
    <cellStyle name="Normal 2 2 4 11 5" xfId="24484" xr:uid="{9810FC71-796E-466B-8452-2983B1C6097F}"/>
    <cellStyle name="Normal 2 2 4 11 6" xfId="14949" xr:uid="{1B06E6C2-6B6B-4438-B986-8386851E7B4E}"/>
    <cellStyle name="Normal 2 2 4 12" xfId="2280" xr:uid="{00000000-0005-0000-0000-000010090000}"/>
    <cellStyle name="Normal 2 2 4 12 2" xfId="5628" xr:uid="{8061C9B3-687C-4882-8917-7B03DC3F050B}"/>
    <cellStyle name="Normal 2 2 4 12 2 2" xfId="7727" xr:uid="{AF9D444B-C9F4-4E75-984F-5FEE325A5DFE}"/>
    <cellStyle name="Normal 2 2 4 12 2 3" xfId="10252" xr:uid="{396F7C5B-401A-43B9-A2C1-AD228009A654}"/>
    <cellStyle name="Normal 2 2 4 12 3" xfId="6569" xr:uid="{13A1D028-3674-40C3-86B5-44430E1442B5}"/>
    <cellStyle name="Normal 2 2 4 12 3 2" xfId="19343" xr:uid="{22845EA8-9EA8-4F92-8F10-50B9A63EB94F}"/>
    <cellStyle name="Normal 2 2 4 12 4" xfId="9365" xr:uid="{AEEE31E4-62C9-412F-B635-0A4C938302B5}"/>
    <cellStyle name="Normal 2 2 4 12 4 2" xfId="22172" xr:uid="{F5FA9DA4-AA85-412A-A92C-FE3C802F3673}"/>
    <cellStyle name="Normal 2 2 4 12 5" xfId="25253" xr:uid="{3D0FF4EC-0C7D-4B81-9CE5-FDA38463A4F0}"/>
    <cellStyle name="Normal 2 2 4 12 6" xfId="14389" xr:uid="{8249A126-6E6B-4F0A-888C-454E3180692E}"/>
    <cellStyle name="Normal 2 2 4 13" xfId="2281" xr:uid="{00000000-0005-0000-0000-000011090000}"/>
    <cellStyle name="Normal 2 2 4 13 2" xfId="5729" xr:uid="{DB3D23AA-1500-416C-9EEE-2CAA4ABC20B3}"/>
    <cellStyle name="Normal 2 2 4 13 2 2" xfId="7728" xr:uid="{D96E84D9-85E5-44EA-ACFC-546176B1CBEF}"/>
    <cellStyle name="Normal 2 2 4 13 2 3" xfId="10253" xr:uid="{D8D224FB-2A16-4D82-8CEC-1693C1B28494}"/>
    <cellStyle name="Normal 2 2 4 13 3" xfId="6798" xr:uid="{A63C1516-BAF2-475F-9DCE-383F41BE3125}"/>
    <cellStyle name="Normal 2 2 4 13 3 2" xfId="21904" xr:uid="{1803914D-706C-483D-9804-2DA720DA5CE3}"/>
    <cellStyle name="Normal 2 2 4 13 4" xfId="9594" xr:uid="{1FF1ED1A-B02E-4163-BA3D-BCF713439257}"/>
    <cellStyle name="Normal 2 2 4 13 5" xfId="16348" xr:uid="{8775B2E8-02B3-4675-871F-CB0FC50CB8C1}"/>
    <cellStyle name="Normal 2 2 4 14" xfId="4517" xr:uid="{6E057F40-5D79-4BC9-8EF4-D365217941D6}"/>
    <cellStyle name="Normal 2 2 4 14 2" xfId="7064" xr:uid="{34EE00E8-2C6F-4A3E-ABA3-43039F6C5214}"/>
    <cellStyle name="Normal 2 2 4 14 2 2" xfId="20540" xr:uid="{E9985C6A-1C77-4A29-ADDB-7DF3ECA05062}"/>
    <cellStyle name="Normal 2 2 4 14 3" xfId="9876" xr:uid="{4EFF6452-B349-4520-90C8-EDF91DE86FFD}"/>
    <cellStyle name="Normal 2 2 4 14 3 2" xfId="23369" xr:uid="{C5BBB5A8-77F1-4B70-B9FA-A898782EAB21}"/>
    <cellStyle name="Normal 2 2 4 14 4" xfId="28182" xr:uid="{BD3156EA-3144-4B36-9CAE-E918771B3869}"/>
    <cellStyle name="Normal 2 2 4 14 5" xfId="17747" xr:uid="{9333C40F-DFFE-44C2-86B3-324BB9D1AC75}"/>
    <cellStyle name="Normal 2 2 4 15" xfId="5455" xr:uid="{A1CF83EB-6043-486D-9695-BA4F1434DDE0}"/>
    <cellStyle name="Normal 2 2 4 15 2" xfId="15882" xr:uid="{2996EAE8-3D41-4175-BB8A-49BE698A02AA}"/>
    <cellStyle name="Normal 2 2 4 16" xfId="5914" xr:uid="{8A0718F0-D1A9-4BC4-9A2A-7099A80BC817}"/>
    <cellStyle name="Normal 2 2 4 16 2" xfId="18641" xr:uid="{27EB0996-A1D6-453B-8ED3-DF31B475EC04}"/>
    <cellStyle name="Normal 2 2 4 17" xfId="8654" xr:uid="{9A893E39-31A5-4C96-8B2E-ADC0A21B13F5}"/>
    <cellStyle name="Normal 2 2 4 17 2" xfId="21437" xr:uid="{B751733C-BE89-4B8E-A84C-DB410F160CB9}"/>
    <cellStyle name="Normal 2 2 4 18" xfId="24707" xr:uid="{EBE9F383-85F6-4975-8369-A250482AB7A8}"/>
    <cellStyle name="Normal 2 2 4 19" xfId="13968" xr:uid="{A3DB72E6-2291-47DB-8264-19824B0D78DB}"/>
    <cellStyle name="Normal 2 2 4 2" xfId="481" xr:uid="{00000000-0005-0000-0000-0000E1010000}"/>
    <cellStyle name="Normal 2 2 4 2 10" xfId="6126" xr:uid="{05144DC0-74EC-4FDA-B486-AE6DD8DDC5EF}"/>
    <cellStyle name="Normal 2 2 4 2 10 2" xfId="15885" xr:uid="{68A1B1A1-A784-45B1-9F46-93E54A54F940}"/>
    <cellStyle name="Normal 2 2 4 2 11" xfId="8903" xr:uid="{2FB579A1-821C-426A-BA34-2F9D8A090A3A}"/>
    <cellStyle name="Normal 2 2 4 2 11 2" xfId="18644" xr:uid="{3D28CBC9-8BE3-4839-B325-32D33B1FEBC3}"/>
    <cellStyle name="Normal 2 2 4 2 12" xfId="11995" xr:uid="{05707915-FC31-4945-9901-03F61527BAE3}"/>
    <cellStyle name="Normal 2 2 4 2 12 2" xfId="21440" xr:uid="{B421DC9C-8326-4C5D-B7C6-C845E91429C7}"/>
    <cellStyle name="Normal 2 2 4 2 13" xfId="26107" xr:uid="{9ED30A5F-94C2-47F4-9DCC-30D568EA3ADB}"/>
    <cellStyle name="Normal 2 2 4 2 14" xfId="13991" xr:uid="{E8E3012C-6A93-4F4A-9FFE-898844FBD88E}"/>
    <cellStyle name="Normal 2 2 4 2 2" xfId="482" xr:uid="{00000000-0005-0000-0000-0000E2010000}"/>
    <cellStyle name="Normal 2 2 4 2 2 10" xfId="8904" xr:uid="{C22EE581-D8AD-44F5-A25A-6EFBCB9EFE6E}"/>
    <cellStyle name="Normal 2 2 4 2 2 10 2" xfId="18645" xr:uid="{2F8C8820-CB10-4385-96B7-22C875D5921E}"/>
    <cellStyle name="Normal 2 2 4 2 2 11" xfId="11996" xr:uid="{BF65B6D8-9046-42E1-995A-CE4958A98D42}"/>
    <cellStyle name="Normal 2 2 4 2 2 11 2" xfId="21441" xr:uid="{732AE49A-15AC-49C8-9B00-D3CD728D9382}"/>
    <cellStyle name="Normal 2 2 4 2 2 12" xfId="24873" xr:uid="{57CA8DD2-C6BC-47B3-B4B2-901B529EB118}"/>
    <cellStyle name="Normal 2 2 4 2 2 13" xfId="14051" xr:uid="{FAD8F94C-A07E-428B-9566-9EE7FBF00C61}"/>
    <cellStyle name="Normal 2 2 4 2 2 2" xfId="2282" xr:uid="{00000000-0005-0000-0000-000012090000}"/>
    <cellStyle name="Normal 2 2 4 2 2 2 10" xfId="14612" xr:uid="{B2710CD8-887B-4F69-A3E0-FF5D9629C9FD}"/>
    <cellStyle name="Normal 2 2 4 2 2 2 2" xfId="2283" xr:uid="{00000000-0005-0000-0000-000013090000}"/>
    <cellStyle name="Normal 2 2 4 2 2 2 2 2" xfId="2284" xr:uid="{00000000-0005-0000-0000-000014090000}"/>
    <cellStyle name="Normal 2 2 4 2 2 2 2 2 2" xfId="7729" xr:uid="{35B4723B-F18C-4498-8CFE-E87495EDB039}"/>
    <cellStyle name="Normal 2 2 4 2 2 2 2 2 2 2" xfId="28128" xr:uid="{8C98E823-7652-49FE-8643-36BB2F64385E}"/>
    <cellStyle name="Normal 2 2 4 2 2 2 2 2 2 3" xfId="17229" xr:uid="{876F8B16-05D4-4D44-BDF5-4B05BDAE5315}"/>
    <cellStyle name="Normal 2 2 4 2 2 2 2 2 3" xfId="10256" xr:uid="{6C91B547-9CE6-40AB-9ECA-28BAF1246B63}"/>
    <cellStyle name="Normal 2 2 4 2 2 2 2 2 3 2" xfId="20014" xr:uid="{E380C4C9-2322-4515-B2C5-07C1CE9088E7}"/>
    <cellStyle name="Normal 2 2 4 2 2 2 2 2 4" xfId="13023" xr:uid="{56B47C1B-EFAD-458F-AF6E-E33C015B81A4}"/>
    <cellStyle name="Normal 2 2 4 2 2 2 2 2 4 2" xfId="22843" xr:uid="{DFF86E47-0CA3-4EFF-801C-C609BF8A5AFD}"/>
    <cellStyle name="Normal 2 2 4 2 2 2 2 2 5" xfId="26395" xr:uid="{42A94057-7D47-43BF-AD9E-5948E7F90F0B}"/>
    <cellStyle name="Normal 2 2 4 2 2 2 2 2 6" xfId="15225" xr:uid="{2E53810B-53CF-44B0-BEA3-D543471342EC}"/>
    <cellStyle name="Normal 2 2 4 2 2 2 2 3" xfId="4875" xr:uid="{EE4150CD-7038-465B-94CC-D080D1DA3E5F}"/>
    <cellStyle name="Normal 2 2 4 2 2 2 2 3 2" xfId="10255" xr:uid="{88710E7A-7E66-4441-94B7-B1E3F45AE340}"/>
    <cellStyle name="Normal 2 2 4 2 2 2 2 3 2 2" xfId="29708" xr:uid="{54DED9E8-9D38-4B79-8AB2-71800EEE600B}"/>
    <cellStyle name="Normal 2 2 4 2 2 2 2 3 2 3" xfId="20842" xr:uid="{8E29C931-19D4-486C-8962-8F5E824B9CEF}"/>
    <cellStyle name="Normal 2 2 4 2 2 2 2 3 3" xfId="13734" xr:uid="{2946F0B5-95CB-4A18-A915-8E6016299E2B}"/>
    <cellStyle name="Normal 2 2 4 2 2 2 2 3 3 2" xfId="23671" xr:uid="{B82118F6-672D-4880-BD48-B47ADAC0C8C2}"/>
    <cellStyle name="Normal 2 2 4 2 2 2 2 3 4" xfId="26634" xr:uid="{27E39913-3E26-4142-9518-B1CBC5C197DB}"/>
    <cellStyle name="Normal 2 2 4 2 2 2 2 3 5" xfId="18049" xr:uid="{A9D5819B-5013-43F2-8128-DD1173859BD9}"/>
    <cellStyle name="Normal 2 2 4 2 2 2 2 4" xfId="6060" xr:uid="{1B78A6F8-8FA1-4BCC-9235-CDC9AD7C5C1D}"/>
    <cellStyle name="Normal 2 2 4 2 2 2 2 4 2" xfId="27477" xr:uid="{AE2304FA-81C7-4196-B0F7-812C99A661CC}"/>
    <cellStyle name="Normal 2 2 4 2 2 2 2 4 3" xfId="16884" xr:uid="{F866BEBA-3F31-481E-96D6-205511318219}"/>
    <cellStyle name="Normal 2 2 4 2 2 2 2 5" xfId="8837" xr:uid="{11DC539C-B5F4-4728-8AEB-9EBAA9C0D8BC}"/>
    <cellStyle name="Normal 2 2 4 2 2 2 2 5 2" xfId="19627" xr:uid="{6800E11C-B38E-4A64-8FBD-483C76B977D3}"/>
    <cellStyle name="Normal 2 2 4 2 2 2 2 6" xfId="12733" xr:uid="{033C31FF-EA60-48E9-98DC-32D773D90D10}"/>
    <cellStyle name="Normal 2 2 4 2 2 2 2 6 2" xfId="22456" xr:uid="{AE861731-608C-4FEE-8A9D-510780BD83B6}"/>
    <cellStyle name="Normal 2 2 4 2 2 2 2 7" xfId="24924" xr:uid="{9CF5A0AF-C048-4DAD-8C80-DD88F783F407}"/>
    <cellStyle name="Normal 2 2 4 2 2 2 2 8" xfId="14714" xr:uid="{A4D6BD86-E6DC-440D-B795-DAFE6559548C}"/>
    <cellStyle name="Normal 2 2 4 2 2 2 3" xfId="2285" xr:uid="{00000000-0005-0000-0000-000015090000}"/>
    <cellStyle name="Normal 2 2 4 2 2 2 3 2" xfId="5039" xr:uid="{2E58491E-89B1-49E8-B49D-414F23484C7A}"/>
    <cellStyle name="Normal 2 2 4 2 2 2 3 2 2" xfId="11831" xr:uid="{9842C278-27B5-415C-987C-DF5E6DEEA33F}"/>
    <cellStyle name="Normal 2 2 4 2 2 2 3 2 2 2" xfId="21006" xr:uid="{266D7DDD-4D17-4621-B075-9A49B8AAB6FF}"/>
    <cellStyle name="Normal 2 2 4 2 2 2 3 2 3" xfId="13887" xr:uid="{25BC2C7E-6B68-43A1-8DE9-29D8409A570C}"/>
    <cellStyle name="Normal 2 2 4 2 2 2 3 2 3 2" xfId="23835" xr:uid="{505C5839-858A-4B4F-A746-55E077949963}"/>
    <cellStyle name="Normal 2 2 4 2 2 2 3 2 4" xfId="27056" xr:uid="{A507EDD4-D126-4C21-A525-CDA2177E830A}"/>
    <cellStyle name="Normal 2 2 4 2 2 2 3 2 5" xfId="18213" xr:uid="{14418C95-1581-43CA-AE78-7A2AEC641CF5}"/>
    <cellStyle name="Normal 2 2 4 2 2 2 3 3" xfId="10257" xr:uid="{271E8A02-6B09-4461-9939-4996DC1E14E6}"/>
    <cellStyle name="Normal 2 2 4 2 2 2 3 3 2" xfId="17230" xr:uid="{48512C23-6604-42F2-AEEA-D252DD21EB30}"/>
    <cellStyle name="Normal 2 2 4 2 2 2 3 4" xfId="11639" xr:uid="{16236ED5-3211-4494-B35A-457D5B45BBFA}"/>
    <cellStyle name="Normal 2 2 4 2 2 2 3 4 2" xfId="20015" xr:uid="{6B5C0AB5-9873-4A7F-B5E3-01E3EC7C21D6}"/>
    <cellStyle name="Normal 2 2 4 2 2 2 3 5" xfId="13024" xr:uid="{21AF173E-22AF-42D1-83E5-E8841D9FF40E}"/>
    <cellStyle name="Normal 2 2 4 2 2 2 3 5 2" xfId="22844" xr:uid="{3E5F7082-0792-40B6-A5AC-20B3C5407561}"/>
    <cellStyle name="Normal 2 2 4 2 2 2 3 6" xfId="25507" xr:uid="{B60C177C-9D66-41DC-96DD-0AC00ACFD63E}"/>
    <cellStyle name="Normal 2 2 4 2 2 2 3 7" xfId="15226" xr:uid="{FC36E1BA-0725-4E6D-B2A3-3345F6970DB4}"/>
    <cellStyle name="Normal 2 2 4 2 2 2 4" xfId="2286" xr:uid="{00000000-0005-0000-0000-000016090000}"/>
    <cellStyle name="Normal 2 2 4 2 2 2 4 2" xfId="10258" xr:uid="{34F98835-ACBA-41A0-8935-002F17E7BEA8}"/>
    <cellStyle name="Normal 2 2 4 2 2 2 4 2 2" xfId="28357" xr:uid="{2FAFB484-4105-4E24-8C42-27A396A25451}"/>
    <cellStyle name="Normal 2 2 4 2 2 2 4 2 3" xfId="17228" xr:uid="{D758B56B-9A60-4776-89B1-BD4D44E0D5F0}"/>
    <cellStyle name="Normal 2 2 4 2 2 2 4 3" xfId="11638" xr:uid="{4F06D37C-AF39-4E12-A7FE-198CEFB48BC1}"/>
    <cellStyle name="Normal 2 2 4 2 2 2 4 3 2" xfId="20013" xr:uid="{73105506-C5D0-427E-ADBF-362BE4846C71}"/>
    <cellStyle name="Normal 2 2 4 2 2 2 4 4" xfId="13022" xr:uid="{8D07DE27-03FE-4AD8-BA6C-62529DA16BAE}"/>
    <cellStyle name="Normal 2 2 4 2 2 2 4 4 2" xfId="22842" xr:uid="{93E55CE2-0288-43D9-B095-BFB67D1DC556}"/>
    <cellStyle name="Normal 2 2 4 2 2 2 4 5" xfId="25658" xr:uid="{7BCC46B9-28F5-4E00-8804-B81687FDB41B}"/>
    <cellStyle name="Normal 2 2 4 2 2 2 4 6" xfId="15224" xr:uid="{6B8A7359-5AC6-4F3B-A336-E342676FD64E}"/>
    <cellStyle name="Normal 2 2 4 2 2 2 5" xfId="4832" xr:uid="{6DA341CE-E41D-4057-9D8C-65D9C43C1718}"/>
    <cellStyle name="Normal 2 2 4 2 2 2 5 2" xfId="10254" xr:uid="{271FED27-14C3-421C-BF21-D19C03B57F61}"/>
    <cellStyle name="Normal 2 2 4 2 2 2 5 2 2" xfId="29693" xr:uid="{D195B3EE-CE4C-4E9E-8138-C8B7AF151E48}"/>
    <cellStyle name="Normal 2 2 4 2 2 2 5 2 3" xfId="20799" xr:uid="{385D0302-EC25-4F4A-83B5-1A6AB7314025}"/>
    <cellStyle name="Normal 2 2 4 2 2 2 5 3" xfId="13691" xr:uid="{1DDD0719-8277-4E71-9A7D-539F8E0B802B}"/>
    <cellStyle name="Normal 2 2 4 2 2 2 5 3 2" xfId="23628" xr:uid="{F65BE04D-D6E5-47A5-8978-7AC7E870A074}"/>
    <cellStyle name="Normal 2 2 4 2 2 2 5 4" xfId="24682" xr:uid="{543D49D4-F6E2-4C85-BE39-8FF184AFE77D}"/>
    <cellStyle name="Normal 2 2 4 2 2 2 5 5" xfId="18006" xr:uid="{B2679D36-ED2B-44A5-A6A8-FE1F95F11F7D}"/>
    <cellStyle name="Normal 2 2 4 2 2 2 6" xfId="5958" xr:uid="{4E22C89C-F0E7-47C1-8915-C7C54D406D19}"/>
    <cellStyle name="Normal 2 2 4 2 2 2 6 2" xfId="28850" xr:uid="{8239E96D-D15C-4D47-ACCE-80444F040544}"/>
    <cellStyle name="Normal 2 2 4 2 2 2 6 3" xfId="15887" xr:uid="{CA90A19E-F64E-403E-869E-B2949582911D}"/>
    <cellStyle name="Normal 2 2 4 2 2 2 7" xfId="8704" xr:uid="{1FF6D091-2655-47BD-A9B5-78A75CF90143}"/>
    <cellStyle name="Normal 2 2 4 2 2 2 7 2" xfId="18646" xr:uid="{01B12053-16F7-4757-9CE0-5E0DF2337E3D}"/>
    <cellStyle name="Normal 2 2 4 2 2 2 8" xfId="11997" xr:uid="{7662437F-DFBF-46CB-A338-325775574AE7}"/>
    <cellStyle name="Normal 2 2 4 2 2 2 8 2" xfId="21442" xr:uid="{A93CE6EB-A876-4BFD-BF4B-555182C64C5C}"/>
    <cellStyle name="Normal 2 2 4 2 2 2 9" xfId="24868" xr:uid="{FF7E4FF0-0B92-4F06-BA73-F0BF028260C0}"/>
    <cellStyle name="Normal 2 2 4 2 2 3" xfId="2287" xr:uid="{00000000-0005-0000-0000-000017090000}"/>
    <cellStyle name="Normal 2 2 4 2 2 3 2" xfId="2288" xr:uid="{00000000-0005-0000-0000-000018090000}"/>
    <cellStyle name="Normal 2 2 4 2 2 3 2 2" xfId="7730" xr:uid="{464F7997-7B17-4DF6-B043-EE14765ACB16}"/>
    <cellStyle name="Normal 2 2 4 2 2 3 2 2 2" xfId="26965" xr:uid="{C573388F-142B-400B-B231-9335AF317ADF}"/>
    <cellStyle name="Normal 2 2 4 2 2 3 2 2 3" xfId="17231" xr:uid="{B618A5B3-A213-41A4-A64A-AB71B112FBC6}"/>
    <cellStyle name="Normal 2 2 4 2 2 3 2 3" xfId="10260" xr:uid="{21951392-5926-40B0-A63C-D73B76391F56}"/>
    <cellStyle name="Normal 2 2 4 2 2 3 2 3 2" xfId="20016" xr:uid="{4113ADD2-14AC-4DB7-A092-7267D1F65DD4}"/>
    <cellStyle name="Normal 2 2 4 2 2 3 2 4" xfId="13025" xr:uid="{3C4BA8E3-7542-4637-AF5C-544A3EF5B914}"/>
    <cellStyle name="Normal 2 2 4 2 2 3 2 4 2" xfId="22845" xr:uid="{9E95A82B-6319-4CCE-899C-61580F97B980}"/>
    <cellStyle name="Normal 2 2 4 2 2 3 2 5" xfId="25178" xr:uid="{DA3B449D-F92D-4DDE-BAE6-14973E441788}"/>
    <cellStyle name="Normal 2 2 4 2 2 3 2 6" xfId="15227" xr:uid="{755DE7C6-C3BC-410B-BF88-C9E60D354F88}"/>
    <cellStyle name="Normal 2 2 4 2 2 3 3" xfId="4874" xr:uid="{15D97BA9-694B-42D5-9B8D-ABE6EBEAFF4C}"/>
    <cellStyle name="Normal 2 2 4 2 2 3 3 2" xfId="10259" xr:uid="{4BB6A3CF-ADAD-4FA5-AE65-CF7E7145B7FF}"/>
    <cellStyle name="Normal 2 2 4 2 2 3 3 2 2" xfId="29707" xr:uid="{E12D1E41-2087-4D5F-90F7-386680435A28}"/>
    <cellStyle name="Normal 2 2 4 2 2 3 3 2 3" xfId="20841" xr:uid="{D322A33E-308B-4676-94E7-F6AC957A5182}"/>
    <cellStyle name="Normal 2 2 4 2 2 3 3 3" xfId="13733" xr:uid="{72F4AA12-DD82-4A58-B7AD-C97C606A820E}"/>
    <cellStyle name="Normal 2 2 4 2 2 3 3 3 2" xfId="23670" xr:uid="{ADBDF427-C730-40EC-8116-79FF085EF54A}"/>
    <cellStyle name="Normal 2 2 4 2 2 3 3 4" xfId="24839" xr:uid="{D5571B14-2095-46E7-B2E2-9A132C5C56B0}"/>
    <cellStyle name="Normal 2 2 4 2 2 3 3 5" xfId="18048" xr:uid="{ACA83A57-8B4B-4C5D-90BD-8A3612A5DDC5}"/>
    <cellStyle name="Normal 2 2 4 2 2 3 4" xfId="6059" xr:uid="{9C5DF5C2-60AC-42D3-8093-28A5EAD0058D}"/>
    <cellStyle name="Normal 2 2 4 2 2 3 4 2" xfId="28873" xr:uid="{D73F3299-73AB-4DA8-AF93-ABCFAC992E9C}"/>
    <cellStyle name="Normal 2 2 4 2 2 3 4 3" xfId="16883" xr:uid="{A6DC3370-C563-46A5-BCCE-95CDC9B6E61F}"/>
    <cellStyle name="Normal 2 2 4 2 2 3 5" xfId="8836" xr:uid="{C40F5BFF-DA4F-4ECB-BBB5-A41E098C6652}"/>
    <cellStyle name="Normal 2 2 4 2 2 3 5 2" xfId="19626" xr:uid="{DD7968A4-4A3E-4926-AA96-53E28314674F}"/>
    <cellStyle name="Normal 2 2 4 2 2 3 6" xfId="12732" xr:uid="{764695E2-FC74-4BC2-ACBC-39F9D449AEF4}"/>
    <cellStyle name="Normal 2 2 4 2 2 3 6 2" xfId="22455" xr:uid="{34621757-C4F0-4EEF-B830-5E5F6188AB63}"/>
    <cellStyle name="Normal 2 2 4 2 2 3 7" xfId="24700" xr:uid="{C799702B-405F-4285-A956-503BC3AD00EB}"/>
    <cellStyle name="Normal 2 2 4 2 2 3 8" xfId="14713" xr:uid="{76D25B08-270A-411D-BBBB-246C5D411330}"/>
    <cellStyle name="Normal 2 2 4 2 2 4" xfId="2289" xr:uid="{00000000-0005-0000-0000-000019090000}"/>
    <cellStyle name="Normal 2 2 4 2 2 4 2" xfId="5040" xr:uid="{3C96F010-7BDF-4A8C-BFD3-DE7518E4D573}"/>
    <cellStyle name="Normal 2 2 4 2 2 4 2 2" xfId="7731" xr:uid="{3183E391-E3BF-4228-8CEF-1354314AA89B}"/>
    <cellStyle name="Normal 2 2 4 2 2 4 2 2 2" xfId="21007" xr:uid="{A23F3E54-A26B-4A64-8520-1923C163BD47}"/>
    <cellStyle name="Normal 2 2 4 2 2 4 2 3" xfId="10261" xr:uid="{F79C891F-5B75-4E77-9857-181B89D3E8A5}"/>
    <cellStyle name="Normal 2 2 4 2 2 4 2 3 2" xfId="23836" xr:uid="{A6CA4AC6-5064-4772-BE0C-951096EBC6C8}"/>
    <cellStyle name="Normal 2 2 4 2 2 4 2 4" xfId="26915" xr:uid="{8B5D746B-2C63-4F74-AE34-278CE4AA6D7E}"/>
    <cellStyle name="Normal 2 2 4 2 2 4 2 5" xfId="18214" xr:uid="{25F9348C-5A5E-4B61-BB0F-8BA6D50C5B0E}"/>
    <cellStyle name="Normal 2 2 4 2 2 4 3" xfId="6572" xr:uid="{2077BEB1-72C0-44F9-82BB-999A3A0995A8}"/>
    <cellStyle name="Normal 2 2 4 2 2 4 3 2" xfId="17232" xr:uid="{B3C786F9-FACA-4E38-BD90-9E1F278226DE}"/>
    <cellStyle name="Normal 2 2 4 2 2 4 4" xfId="9368" xr:uid="{86039594-CF4A-408F-B74A-76CEFED94716}"/>
    <cellStyle name="Normal 2 2 4 2 2 4 4 2" xfId="20017" xr:uid="{6807C8B3-70B9-4B96-9E00-7C372981B3B0}"/>
    <cellStyle name="Normal 2 2 4 2 2 4 5" xfId="13026" xr:uid="{E16237AD-3B36-4C96-9F30-533B9E19163C}"/>
    <cellStyle name="Normal 2 2 4 2 2 4 5 2" xfId="22846" xr:uid="{33A4F801-ACCA-4F53-9763-28F6D373DCD7}"/>
    <cellStyle name="Normal 2 2 4 2 2 4 6" xfId="24209" xr:uid="{470481C4-FB61-4B2C-BF00-9B6DEFD65928}"/>
    <cellStyle name="Normal 2 2 4 2 2 4 7" xfId="15228" xr:uid="{9E5C8F5B-2241-46BC-ABA1-C2C6A906BF3B}"/>
    <cellStyle name="Normal 2 2 4 2 2 5" xfId="2290" xr:uid="{00000000-0005-0000-0000-00001A090000}"/>
    <cellStyle name="Normal 2 2 4 2 2 5 2" xfId="7732" xr:uid="{9D99777E-E651-47E1-91E7-E946E43C8C07}"/>
    <cellStyle name="Normal 2 2 4 2 2 5 2 2" xfId="27405" xr:uid="{E1675552-263F-416B-9D64-F1C7D1762A48}"/>
    <cellStyle name="Normal 2 2 4 2 2 5 2 3" xfId="17227" xr:uid="{0F780E4D-6978-4240-93D8-DE24E7CAE52F}"/>
    <cellStyle name="Normal 2 2 4 2 2 5 3" xfId="10262" xr:uid="{DBF88857-D183-43E1-A990-CA9852CB722A}"/>
    <cellStyle name="Normal 2 2 4 2 2 5 3 2" xfId="20012" xr:uid="{4560415E-D3EB-4730-AE9E-DF5718CA1BC1}"/>
    <cellStyle name="Normal 2 2 4 2 2 5 4" xfId="13021" xr:uid="{BF02C6E1-2F5C-45ED-9B25-65313DB98041}"/>
    <cellStyle name="Normal 2 2 4 2 2 5 4 2" xfId="22841" xr:uid="{40ED9AF0-BD46-47FD-B9D2-E049E05B0AAF}"/>
    <cellStyle name="Normal 2 2 4 2 2 5 5" xfId="24766" xr:uid="{04AFDD0F-8A16-42E9-8688-2D6EB06FFEE6}"/>
    <cellStyle name="Normal 2 2 4 2 2 5 6" xfId="15223" xr:uid="{E94975A1-3F11-40A5-B43E-83F91B02BD2C}"/>
    <cellStyle name="Normal 2 2 4 2 2 6" xfId="2291" xr:uid="{00000000-0005-0000-0000-00001B090000}"/>
    <cellStyle name="Normal 2 2 4 2 2 6 2" xfId="7733" xr:uid="{375F35C6-DBC2-408F-B677-5B354632B59B}"/>
    <cellStyle name="Normal 2 2 4 2 2 6 2 2" xfId="28500" xr:uid="{1A5797D3-6D08-475B-A67D-C5F0BA681A67}"/>
    <cellStyle name="Normal 2 2 4 2 2 6 2 3" xfId="16725" xr:uid="{6A2B5A11-F5BF-47C9-8E46-BE7C873FACC6}"/>
    <cellStyle name="Normal 2 2 4 2 2 6 3" xfId="10263" xr:uid="{2B32DFE3-DD81-413F-8FF5-EDFA4CB854EF}"/>
    <cellStyle name="Normal 2 2 4 2 2 6 3 2" xfId="19462" xr:uid="{E0FF1591-5A9C-4A5E-AF0F-15515F6A101B}"/>
    <cellStyle name="Normal 2 2 4 2 2 6 4" xfId="12574" xr:uid="{818132B2-0C3D-45D1-8211-A0FD0215DC94}"/>
    <cellStyle name="Normal 2 2 4 2 2 6 4 2" xfId="22291" xr:uid="{AC44C76F-50FF-48CA-9A96-6AA172B8C2B2}"/>
    <cellStyle name="Normal 2 2 4 2 2 6 5" xfId="26655" xr:uid="{AC7E6BB8-4D9C-440F-AF75-68A4247F2C9A}"/>
    <cellStyle name="Normal 2 2 4 2 2 6 6" xfId="14509" xr:uid="{FBC9F334-6BFD-412D-B967-04BE5846ACA3}"/>
    <cellStyle name="Normal 2 2 4 2 2 7" xfId="2292" xr:uid="{00000000-0005-0000-0000-00001C090000}"/>
    <cellStyle name="Normal 2 2 4 2 2 7 2" xfId="10264" xr:uid="{720E7F8F-0D90-4156-B999-460EA089462F}"/>
    <cellStyle name="Normal 2 2 4 2 2 7 2 2" xfId="19182" xr:uid="{3042A7AC-7DDD-4E6A-9D40-BFD000919B49}"/>
    <cellStyle name="Normal 2 2 4 2 2 7 3" xfId="12359" xr:uid="{CEA6FB7C-2453-4B2F-BB6A-529F3467DFE6}"/>
    <cellStyle name="Normal 2 2 4 2 2 7 3 2" xfId="21987" xr:uid="{E8732499-CCDF-4F4C-A7BD-3F19CDF77A16}"/>
    <cellStyle name="Normal 2 2 4 2 2 7 4" xfId="24318" xr:uid="{C30FEE05-3116-4B10-95BC-481E92181421}"/>
    <cellStyle name="Normal 2 2 4 2 2 7 5" xfId="16431" xr:uid="{C35609CF-78C1-4142-8180-629F57E2873C}"/>
    <cellStyle name="Normal 2 2 4 2 2 8" xfId="4394" xr:uid="{01D434E3-A0AB-4F4A-8ABF-BC06F9F8FC9F}"/>
    <cellStyle name="Normal 2 2 4 2 2 8 2" xfId="9879" xr:uid="{B7EE3B1E-0D52-46F3-9481-EEDA64BE63B5}"/>
    <cellStyle name="Normal 2 2 4 2 2 8 2 2" xfId="20418" xr:uid="{9448F250-E2CF-427A-8655-B8A060B516B1}"/>
    <cellStyle name="Normal 2 2 4 2 2 8 3" xfId="13398" xr:uid="{17031F7C-CFCB-465E-B3F4-5B225D72D6C7}"/>
    <cellStyle name="Normal 2 2 4 2 2 8 3 2" xfId="23247" xr:uid="{F73F3486-2D14-45ED-9C9F-8D4042BC9A11}"/>
    <cellStyle name="Normal 2 2 4 2 2 8 4" xfId="17625" xr:uid="{FF881A4C-F50A-405A-927B-7C4645A98000}"/>
    <cellStyle name="Normal 2 2 4 2 2 9" xfId="6127" xr:uid="{525D157C-FFC3-48CE-9041-9503320548FB}"/>
    <cellStyle name="Normal 2 2 4 2 2 9 2" xfId="15886" xr:uid="{B16F1E18-FE88-4290-96FD-607E19493175}"/>
    <cellStyle name="Normal 2 2 4 2 3" xfId="2293" xr:uid="{00000000-0005-0000-0000-00001D090000}"/>
    <cellStyle name="Normal 2 2 4 2 3 10" xfId="11998" xr:uid="{9A5602CC-CA07-441A-A10E-00EA3E961448}"/>
    <cellStyle name="Normal 2 2 4 2 3 10 2" xfId="21443" xr:uid="{A09EB32F-E3F2-4132-8E19-8BA5BA3A1201}"/>
    <cellStyle name="Normal 2 2 4 2 3 11" xfId="24393" xr:uid="{C5F35594-1EA3-4721-AA57-9D39BBCB4ABB}"/>
    <cellStyle name="Normal 2 2 4 2 3 12" xfId="14124" xr:uid="{18610DBE-6B58-4E28-BDE1-E3139074B448}"/>
    <cellStyle name="Normal 2 2 4 2 3 2" xfId="2294" xr:uid="{00000000-0005-0000-0000-00001E090000}"/>
    <cellStyle name="Normal 2 2 4 2 3 2 2" xfId="2295" xr:uid="{00000000-0005-0000-0000-00001F090000}"/>
    <cellStyle name="Normal 2 2 4 2 3 2 2 2" xfId="7734" xr:uid="{36662270-1A41-4520-998D-0598D8515BBE}"/>
    <cellStyle name="Normal 2 2 4 2 3 2 2 2 2" xfId="28591" xr:uid="{D133CD93-243D-4B66-B997-BE96131C2B9F}"/>
    <cellStyle name="Normal 2 2 4 2 3 2 2 2 3" xfId="17234" xr:uid="{141EC7E2-3CC3-4F04-9A83-7E2C24551195}"/>
    <cellStyle name="Normal 2 2 4 2 3 2 2 3" xfId="10267" xr:uid="{6EC44B7E-1B3D-4352-BAF7-B9767CBBF9CA}"/>
    <cellStyle name="Normal 2 2 4 2 3 2 2 3 2" xfId="20019" xr:uid="{0AFBC9FB-77E4-4413-B56A-5568962DD9FC}"/>
    <cellStyle name="Normal 2 2 4 2 3 2 2 4" xfId="13028" xr:uid="{16B50762-E58E-44E4-9AF2-136588BA5F93}"/>
    <cellStyle name="Normal 2 2 4 2 3 2 2 4 2" xfId="22848" xr:uid="{1314124A-1C7F-41E0-836D-4536DCE391CD}"/>
    <cellStyle name="Normal 2 2 4 2 3 2 2 5" xfId="25041" xr:uid="{D8F8F794-D326-4420-874B-6C6F7EC55906}"/>
    <cellStyle name="Normal 2 2 4 2 3 2 2 6" xfId="15230" xr:uid="{596BBBD7-49E0-4B58-8AFD-E425CE016660}"/>
    <cellStyle name="Normal 2 2 4 2 3 2 3" xfId="4876" xr:uid="{8B560A84-26DC-4EE8-AA0F-4BDFB68E2524}"/>
    <cellStyle name="Normal 2 2 4 2 3 2 3 2" xfId="10266" xr:uid="{07BD4644-6769-46E5-8FD6-1583E0505AED}"/>
    <cellStyle name="Normal 2 2 4 2 3 2 3 2 2" xfId="29709" xr:uid="{FB42F11B-286E-4635-BA80-58DBD500EEBC}"/>
    <cellStyle name="Normal 2 2 4 2 3 2 3 2 3" xfId="20843" xr:uid="{0A9D4FE6-CF4B-4E32-9E36-7592AF09B953}"/>
    <cellStyle name="Normal 2 2 4 2 3 2 3 3" xfId="13735" xr:uid="{F4CD0FBA-CA05-46EB-8A23-E62BC9E19C4C}"/>
    <cellStyle name="Normal 2 2 4 2 3 2 3 3 2" xfId="23672" xr:uid="{4103D1AF-C2B3-4BA3-9F88-B9393A3C8649}"/>
    <cellStyle name="Normal 2 2 4 2 3 2 3 4" xfId="25762" xr:uid="{70A13CAE-443B-4D89-B390-64D1F15C3E67}"/>
    <cellStyle name="Normal 2 2 4 2 3 2 3 5" xfId="18050" xr:uid="{014C3477-758D-4F34-91A3-C23E76301965}"/>
    <cellStyle name="Normal 2 2 4 2 3 2 4" xfId="6061" xr:uid="{FCCDFA9D-4EA1-440A-9B2E-6C4DB6A2DA30}"/>
    <cellStyle name="Normal 2 2 4 2 3 2 4 2" xfId="28832" xr:uid="{4B283F03-EFAF-403F-8057-5CF06031EB8D}"/>
    <cellStyle name="Normal 2 2 4 2 3 2 4 3" xfId="16885" xr:uid="{A657BED7-98BE-484D-91D9-E7D5953FE94C}"/>
    <cellStyle name="Normal 2 2 4 2 3 2 5" xfId="8838" xr:uid="{C058B0F8-B1E8-417C-9404-20384465FE40}"/>
    <cellStyle name="Normal 2 2 4 2 3 2 5 2" xfId="19628" xr:uid="{C2EFE146-6AA6-4F12-978D-E3D7A5CC5818}"/>
    <cellStyle name="Normal 2 2 4 2 3 2 6" xfId="12734" xr:uid="{84FFE00F-40EB-4D0B-BF35-B7D2EC34ECC2}"/>
    <cellStyle name="Normal 2 2 4 2 3 2 6 2" xfId="22457" xr:uid="{22FA61F9-87C3-4D6C-91DC-BCA8CA7BFE33}"/>
    <cellStyle name="Normal 2 2 4 2 3 2 7" xfId="24480" xr:uid="{81648D8C-E8EB-40B6-86FA-BB5A34B5A18E}"/>
    <cellStyle name="Normal 2 2 4 2 3 2 8" xfId="14715" xr:uid="{7D45EEA0-7E46-4B48-91BD-7698A291C88F}"/>
    <cellStyle name="Normal 2 2 4 2 3 3" xfId="2296" xr:uid="{00000000-0005-0000-0000-000020090000}"/>
    <cellStyle name="Normal 2 2 4 2 3 3 2" xfId="5041" xr:uid="{C1341502-F7C3-4F48-8AF8-26242A2BE14D}"/>
    <cellStyle name="Normal 2 2 4 2 3 3 2 2" xfId="11832" xr:uid="{84559B14-34F2-4BAB-B294-F72A036EE14B}"/>
    <cellStyle name="Normal 2 2 4 2 3 3 2 2 2" xfId="29822" xr:uid="{B75AF828-AC7B-43C6-BB32-495EF71197B4}"/>
    <cellStyle name="Normal 2 2 4 2 3 3 2 2 3" xfId="21008" xr:uid="{D64F614F-11D9-4478-954A-58A6499DFBAE}"/>
    <cellStyle name="Normal 2 2 4 2 3 3 2 3" xfId="13888" xr:uid="{007C82CB-14D9-4A05-87D7-341333D61F6F}"/>
    <cellStyle name="Normal 2 2 4 2 3 3 2 3 2" xfId="23837" xr:uid="{51D4DDB2-FA11-4FF4-940B-286F5F809FBF}"/>
    <cellStyle name="Normal 2 2 4 2 3 3 2 4" xfId="24534" xr:uid="{3F0255B1-BA2C-48CC-B30F-17FE4661BD4A}"/>
    <cellStyle name="Normal 2 2 4 2 3 3 2 5" xfId="18215" xr:uid="{3FF068AC-57A4-42A4-9C42-F5DA3F5E2141}"/>
    <cellStyle name="Normal 2 2 4 2 3 3 3" xfId="10268" xr:uid="{D7EB7AC0-8A0B-4AA2-82A0-F8EBDDCA4448}"/>
    <cellStyle name="Normal 2 2 4 2 3 3 3 2" xfId="28616" xr:uid="{9E5EA60A-3A29-45FB-86A4-DF58CA268A57}"/>
    <cellStyle name="Normal 2 2 4 2 3 3 3 3" xfId="17235" xr:uid="{32CE4C5A-0DFD-46AC-9CE4-BFB2976E7F48}"/>
    <cellStyle name="Normal 2 2 4 2 3 3 4" xfId="11641" xr:uid="{EFCBF8B4-AD83-4FC4-883E-4DB96A205731}"/>
    <cellStyle name="Normal 2 2 4 2 3 3 4 2" xfId="20020" xr:uid="{347B0884-4068-4F71-9733-D00B3CDE2F4F}"/>
    <cellStyle name="Normal 2 2 4 2 3 3 5" xfId="13029" xr:uid="{ED3677C5-0DEA-4B7D-8093-4F314743A989}"/>
    <cellStyle name="Normal 2 2 4 2 3 3 5 2" xfId="22849" xr:uid="{F9C7E723-8A70-407B-8A48-C0F69EE8AD9E}"/>
    <cellStyle name="Normal 2 2 4 2 3 3 6" xfId="26630" xr:uid="{C1ABCC0E-B8C1-4CF3-AE0F-94E9AA867A6E}"/>
    <cellStyle name="Normal 2 2 4 2 3 3 7" xfId="15231" xr:uid="{FEAE1093-8DC6-40A6-8D7A-82B16568B2F5}"/>
    <cellStyle name="Normal 2 2 4 2 3 4" xfId="2297" xr:uid="{00000000-0005-0000-0000-000021090000}"/>
    <cellStyle name="Normal 2 2 4 2 3 4 2" xfId="10269" xr:uid="{4E4E4E0D-4873-4F0D-8F7B-DDFCC4A8B306}"/>
    <cellStyle name="Normal 2 2 4 2 3 4 2 2" xfId="28741" xr:uid="{7C972DAC-C494-4C52-AD1B-07FE0EFFF7E6}"/>
    <cellStyle name="Normal 2 2 4 2 3 4 2 3" xfId="17233" xr:uid="{CB1BCF9B-3593-4F8B-BB24-A9A0F1319D3F}"/>
    <cellStyle name="Normal 2 2 4 2 3 4 3" xfId="11640" xr:uid="{B3FF1CA2-9BBD-452D-9E8C-1D76309CF4D0}"/>
    <cellStyle name="Normal 2 2 4 2 3 4 3 2" xfId="20018" xr:uid="{4A6E48D5-A50E-4E54-AF12-58A0016628D8}"/>
    <cellStyle name="Normal 2 2 4 2 3 4 4" xfId="13027" xr:uid="{3F15C78F-30B2-43F7-87D1-FC37A07A6020}"/>
    <cellStyle name="Normal 2 2 4 2 3 4 4 2" xfId="22847" xr:uid="{C05E4DA7-6693-4D0C-AAA7-3932957D1CB7}"/>
    <cellStyle name="Normal 2 2 4 2 3 4 5" xfId="26449" xr:uid="{E0957D42-5D3D-4774-9192-57BE29A7DB5C}"/>
    <cellStyle name="Normal 2 2 4 2 3 4 6" xfId="15229" xr:uid="{47E98713-F398-4DD2-B924-DB5E92D0FCFD}"/>
    <cellStyle name="Normal 2 2 4 2 3 5" xfId="2298" xr:uid="{00000000-0005-0000-0000-000022090000}"/>
    <cellStyle name="Normal 2 2 4 2 3 5 2" xfId="10270" xr:uid="{8A095A9A-FC81-4506-8DA0-6D0F19D91CEB}"/>
    <cellStyle name="Normal 2 2 4 2 3 5 2 2" xfId="27528" xr:uid="{8E1D3115-BC80-42E1-B7B1-596AAB7EA5B0}"/>
    <cellStyle name="Normal 2 2 4 2 3 5 2 3" xfId="16768" xr:uid="{77991221-3E08-464F-A655-F99663D7574B}"/>
    <cellStyle name="Normal 2 2 4 2 3 5 3" xfId="11539" xr:uid="{7C0C3DC4-DCBC-4B2F-959E-BE0CDB75C2C8}"/>
    <cellStyle name="Normal 2 2 4 2 3 5 3 2" xfId="19505" xr:uid="{8699B0A9-7942-4A8E-AF25-EC24F6279D51}"/>
    <cellStyle name="Normal 2 2 4 2 3 5 4" xfId="12617" xr:uid="{0FC914A1-EF8B-4284-874C-3B30B98CEA3C}"/>
    <cellStyle name="Normal 2 2 4 2 3 5 4 2" xfId="22334" xr:uid="{178E580F-D684-4138-9F6F-344D6E9328CF}"/>
    <cellStyle name="Normal 2 2 4 2 3 5 5" xfId="24709" xr:uid="{6AEAD7CC-1552-44AF-9FEF-A1CF098A275C}"/>
    <cellStyle name="Normal 2 2 4 2 3 5 6" xfId="14552" xr:uid="{C9D4EF45-EE48-4FAB-A943-5A39F3D4CB2F}"/>
    <cellStyle name="Normal 2 2 4 2 3 6" xfId="2299" xr:uid="{00000000-0005-0000-0000-000023090000}"/>
    <cellStyle name="Normal 2 2 4 2 3 6 2" xfId="10271" xr:uid="{80AA4E4C-49EA-4A7B-890C-D6500698F1EC}"/>
    <cellStyle name="Normal 2 2 4 2 3 6 2 2" xfId="19248" xr:uid="{02B415E5-ABD8-438A-B663-ABC1B30AB482}"/>
    <cellStyle name="Normal 2 2 4 2 3 6 3" xfId="12402" xr:uid="{E360EAD9-CA5E-4863-8BBF-409D4E693233}"/>
    <cellStyle name="Normal 2 2 4 2 3 6 3 2" xfId="22058" xr:uid="{65539B3A-A571-432F-A9C6-73D7D35C840D}"/>
    <cellStyle name="Normal 2 2 4 2 3 6 4" xfId="24957" xr:uid="{61103B69-2E2E-4802-A46C-7EF44BE20E8A}"/>
    <cellStyle name="Normal 2 2 4 2 3 6 5" xfId="16502" xr:uid="{59413B7F-0336-40E9-ADB0-B4572A56881F}"/>
    <cellStyle name="Normal 2 2 4 2 3 7" xfId="4431" xr:uid="{8BA47B94-A545-4A71-B852-6F1F1B5D139F}"/>
    <cellStyle name="Normal 2 2 4 2 3 7 2" xfId="10265" xr:uid="{1F8FE64A-4206-4A38-8D31-A0D2CDAC0F27}"/>
    <cellStyle name="Normal 2 2 4 2 3 7 2 2" xfId="20454" xr:uid="{01FA546C-A4A8-48CB-B782-326BB784B298}"/>
    <cellStyle name="Normal 2 2 4 2 3 7 3" xfId="13431" xr:uid="{153349E1-3FF6-4538-B796-1B17E107262B}"/>
    <cellStyle name="Normal 2 2 4 2 3 7 3 2" xfId="23283" xr:uid="{383AA211-B9DC-4BA6-963F-6FBC377E292D}"/>
    <cellStyle name="Normal 2 2 4 2 3 7 4" xfId="17661" xr:uid="{467760C2-442A-4D27-AE17-4C6FE5131047}"/>
    <cellStyle name="Normal 2 2 4 2 3 8" xfId="5929" xr:uid="{B9406272-0AB0-4340-B03D-3A7950CEEF6C}"/>
    <cellStyle name="Normal 2 2 4 2 3 8 2" xfId="15888" xr:uid="{5F6AC9BF-BAE8-46B6-B125-350BE6505169}"/>
    <cellStyle name="Normal 2 2 4 2 3 9" xfId="8670" xr:uid="{02922F92-ED86-4C3B-A28A-F40F74A17ED5}"/>
    <cellStyle name="Normal 2 2 4 2 3 9 2" xfId="18647" xr:uid="{8116B665-3688-455A-80E3-D70F8FF4FEC9}"/>
    <cellStyle name="Normal 2 2 4 2 4" xfId="2300" xr:uid="{00000000-0005-0000-0000-000024090000}"/>
    <cellStyle name="Normal 2 2 4 2 4 2" xfId="2301" xr:uid="{00000000-0005-0000-0000-000025090000}"/>
    <cellStyle name="Normal 2 2 4 2 4 2 2" xfId="7735" xr:uid="{BEF2DABB-C973-470B-A1F9-1DDE76019BAC}"/>
    <cellStyle name="Normal 2 2 4 2 4 2 2 2" xfId="28447" xr:uid="{529F65C7-F53C-4BBD-BC57-9403584A0ACD}"/>
    <cellStyle name="Normal 2 2 4 2 4 2 2 3" xfId="17236" xr:uid="{374E8692-23B6-4E6A-8BCD-FB9E6086A7D9}"/>
    <cellStyle name="Normal 2 2 4 2 4 2 3" xfId="10273" xr:uid="{BDF64EB3-3680-4ACB-A843-D532A41FE7BD}"/>
    <cellStyle name="Normal 2 2 4 2 4 2 3 2" xfId="20021" xr:uid="{0E7141C0-2D01-4D18-B830-D49BA55CF038}"/>
    <cellStyle name="Normal 2 2 4 2 4 2 4" xfId="13030" xr:uid="{199AB932-D9C9-418E-87B1-C5D2B4274304}"/>
    <cellStyle name="Normal 2 2 4 2 4 2 4 2" xfId="22850" xr:uid="{2C6B831C-13FA-4268-ABAE-F4AC5DBDF120}"/>
    <cellStyle name="Normal 2 2 4 2 4 2 5" xfId="24356" xr:uid="{6544C7E1-7DC2-46F7-9E11-767F4BAD7940}"/>
    <cellStyle name="Normal 2 2 4 2 4 2 6" xfId="15232" xr:uid="{511465AD-E438-4A23-BAB2-882EA885D1CC}"/>
    <cellStyle name="Normal 2 2 4 2 4 3" xfId="2302" xr:uid="{00000000-0005-0000-0000-000026090000}"/>
    <cellStyle name="Normal 2 2 4 2 4 3 2" xfId="10274" xr:uid="{3AA7A418-A652-452D-AB0A-CE2718FA9CE1}"/>
    <cellStyle name="Normal 2 2 4 2 4 3 2 2" xfId="29319" xr:uid="{9B8EF16F-492C-43B0-95A9-8F8D6781BB3C}"/>
    <cellStyle name="Normal 2 2 4 2 4 3 2 3" xfId="16882" xr:uid="{B6AC916A-C549-4EE4-9C66-517246775C76}"/>
    <cellStyle name="Normal 2 2 4 2 4 3 3" xfId="11572" xr:uid="{F7F887A8-32B0-4F0B-A9C1-4831FE638E5A}"/>
    <cellStyle name="Normal 2 2 4 2 4 3 3 2" xfId="19625" xr:uid="{0F2B9BE9-1C16-48DD-A04C-6888B948C85E}"/>
    <cellStyle name="Normal 2 2 4 2 4 3 4" xfId="12731" xr:uid="{941D06C3-1D62-4577-9F4C-A4A4ED30622B}"/>
    <cellStyle name="Normal 2 2 4 2 4 3 4 2" xfId="22454" xr:uid="{EC490C39-D8A5-4982-A842-99002BA2840F}"/>
    <cellStyle name="Normal 2 2 4 2 4 3 5" xfId="24575" xr:uid="{9E4DEE87-5750-4565-B890-580FB25B1BDE}"/>
    <cellStyle name="Normal 2 2 4 2 4 3 6" xfId="14712" xr:uid="{F89D929E-FBC2-49A6-AF67-FCAD809F0C84}"/>
    <cellStyle name="Normal 2 2 4 2 4 4" xfId="4743" xr:uid="{EF020E0F-E68F-42C9-9705-C275050D4292}"/>
    <cellStyle name="Normal 2 2 4 2 4 4 2" xfId="10272" xr:uid="{CCAB0FD7-B73C-4C67-BF6C-9E3D23376E37}"/>
    <cellStyle name="Normal 2 2 4 2 4 4 2 2" xfId="20710" xr:uid="{9BB531DA-CAB2-4821-9D24-3213C0542574}"/>
    <cellStyle name="Normal 2 2 4 2 4 4 3" xfId="13630" xr:uid="{42EA8098-F79D-42D9-9427-47A23AF214C9}"/>
    <cellStyle name="Normal 2 2 4 2 4 4 3 2" xfId="23539" xr:uid="{EA38E33D-7227-4A54-AEEC-60EDA14F603E}"/>
    <cellStyle name="Normal 2 2 4 2 4 4 4" xfId="25188" xr:uid="{0F060DD8-30AE-4DA6-B0D2-601034B1F76A}"/>
    <cellStyle name="Normal 2 2 4 2 4 4 5" xfId="17917" xr:uid="{C0B561E2-F9E3-4E80-82E2-05E66BE9A874}"/>
    <cellStyle name="Normal 2 2 4 2 4 5" xfId="6034" xr:uid="{22798F55-398B-43A2-886C-616CE7F0F843}"/>
    <cellStyle name="Normal 2 2 4 2 4 5 2" xfId="15889" xr:uid="{D391EA2B-1145-494C-A5EA-E20146504B9B}"/>
    <cellStyle name="Normal 2 2 4 2 4 6" xfId="8810" xr:uid="{21495520-5E64-4150-A0E2-286DA166A97A}"/>
    <cellStyle name="Normal 2 2 4 2 4 6 2" xfId="18648" xr:uid="{79BBB401-9CBE-40F2-8ED6-277F3DF78D7F}"/>
    <cellStyle name="Normal 2 2 4 2 4 7" xfId="11999" xr:uid="{3AA0D391-0A55-4D8D-9E29-B32021408DE0}"/>
    <cellStyle name="Normal 2 2 4 2 4 7 2" xfId="21444" xr:uid="{79A770E0-30A0-446B-BC80-3DE0570BB488}"/>
    <cellStyle name="Normal 2 2 4 2 4 8" xfId="26510" xr:uid="{D4A3CFDE-B90B-46B2-8681-07BC8B980295}"/>
    <cellStyle name="Normal 2 2 4 2 4 9" xfId="14282" xr:uid="{C6CBF5C1-8FD1-4BBD-8DEF-93944CD6FF45}"/>
    <cellStyle name="Normal 2 2 4 2 5" xfId="2303" xr:uid="{00000000-0005-0000-0000-000027090000}"/>
    <cellStyle name="Normal 2 2 4 2 5 2" xfId="5042" xr:uid="{8FAA296E-4429-47B7-BFF7-565C119A907E}"/>
    <cellStyle name="Normal 2 2 4 2 5 2 2" xfId="7736" xr:uid="{6A9F3797-8FE7-4625-9955-1DD799ABF6F3}"/>
    <cellStyle name="Normal 2 2 4 2 5 2 2 2" xfId="29823" xr:uid="{FF0DCD40-25B2-4299-AD35-7236E6478B94}"/>
    <cellStyle name="Normal 2 2 4 2 5 2 2 3" xfId="21009" xr:uid="{B0F7B7D3-8491-4630-8844-A5E226458394}"/>
    <cellStyle name="Normal 2 2 4 2 5 2 3" xfId="10275" xr:uid="{484FE2BF-D63A-4094-AC87-338D600C3802}"/>
    <cellStyle name="Normal 2 2 4 2 5 2 3 2" xfId="23838" xr:uid="{6A55CCFE-D506-4931-A815-5FCD2636AA2A}"/>
    <cellStyle name="Normal 2 2 4 2 5 2 4" xfId="26110" xr:uid="{7BB7A950-2743-4FA2-86F1-21B97D2036C2}"/>
    <cellStyle name="Normal 2 2 4 2 5 2 5" xfId="18216" xr:uid="{94B14E43-04C3-4A38-B419-CB03022F7E11}"/>
    <cellStyle name="Normal 2 2 4 2 5 3" xfId="6571" xr:uid="{8FAC3FA2-BDCD-4FEF-B328-882FBA739164}"/>
    <cellStyle name="Normal 2 2 4 2 5 3 2" xfId="28168" xr:uid="{064A3D40-4092-4167-A7FB-BE6E42DE2E0D}"/>
    <cellStyle name="Normal 2 2 4 2 5 3 3" xfId="17237" xr:uid="{B5673289-A777-4FB0-84D4-6272FED73D69}"/>
    <cellStyle name="Normal 2 2 4 2 5 4" xfId="9367" xr:uid="{BD1C59BF-82ED-4AC2-B010-2404DE59E68F}"/>
    <cellStyle name="Normal 2 2 4 2 5 4 2" xfId="20022" xr:uid="{D7FEAC30-0618-4B29-8B37-E37EF8927A4B}"/>
    <cellStyle name="Normal 2 2 4 2 5 5" xfId="13031" xr:uid="{C2A05AA8-2590-4C39-A89A-B155946AFB9C}"/>
    <cellStyle name="Normal 2 2 4 2 5 5 2" xfId="22851" xr:uid="{4D164382-9880-42C6-BA38-AF25A7FC6861}"/>
    <cellStyle name="Normal 2 2 4 2 5 6" xfId="25608" xr:uid="{6B459AB9-B701-451F-8682-0622F4B309AE}"/>
    <cellStyle name="Normal 2 2 4 2 5 7" xfId="15233" xr:uid="{543EE123-766D-42FA-B52E-0A4D94B39479}"/>
    <cellStyle name="Normal 2 2 4 2 6" xfId="2304" xr:uid="{00000000-0005-0000-0000-000028090000}"/>
    <cellStyle name="Normal 2 2 4 2 6 2" xfId="5857" xr:uid="{D092FF6B-8748-4FA0-9BCB-594DA1B15A29}"/>
    <cellStyle name="Normal 2 2 4 2 6 2 2" xfId="7737" xr:uid="{BDB1DE02-B708-4D60-95A5-FB864AA6D829}"/>
    <cellStyle name="Normal 2 2 4 2 6 2 3" xfId="10276" xr:uid="{0954BFB1-9AB4-4682-841F-80223693A358}"/>
    <cellStyle name="Normal 2 2 4 2 6 3" xfId="6955" xr:uid="{FCF51778-38CA-495C-A5E5-C2186D76CBEA}"/>
    <cellStyle name="Normal 2 2 4 2 6 3 2" xfId="19796" xr:uid="{92BDBFD7-965D-4BE9-9CCE-3B3942F6116E}"/>
    <cellStyle name="Normal 2 2 4 2 6 4" xfId="9751" xr:uid="{D69F0C26-023B-468F-8C0C-E25FB1FEB985}"/>
    <cellStyle name="Normal 2 2 4 2 6 4 2" xfId="22625" xr:uid="{6F7EDD87-B355-4966-B287-8E8119A1DEB1}"/>
    <cellStyle name="Normal 2 2 4 2 6 5" xfId="25640" xr:uid="{188C5C3B-F25C-4674-993C-10AFDA19B5E9}"/>
    <cellStyle name="Normal 2 2 4 2 6 6" xfId="14950" xr:uid="{AE2D37BC-4DBD-468F-9FF9-D0F2326517BA}"/>
    <cellStyle name="Normal 2 2 4 2 7" xfId="2305" xr:uid="{00000000-0005-0000-0000-000029090000}"/>
    <cellStyle name="Normal 2 2 4 2 7 2" xfId="7738" xr:uid="{1A6DC84F-0077-4FFC-8F6C-BDFD22BFEEDB}"/>
    <cellStyle name="Normal 2 2 4 2 7 2 2" xfId="26959" xr:uid="{A0C5D460-E815-4C0B-BBA7-5EEA72BDADFE}"/>
    <cellStyle name="Normal 2 2 4 2 7 2 3" xfId="16665" xr:uid="{D03EDCE1-A37F-4A1D-B433-C8CAA560CB98}"/>
    <cellStyle name="Normal 2 2 4 2 7 3" xfId="10277" xr:uid="{988CB5BF-5143-46D4-BB91-4C11BCEBBB2B}"/>
    <cellStyle name="Normal 2 2 4 2 7 3 2" xfId="19402" xr:uid="{A310A2C6-F2B7-4B51-8038-1C0368727907}"/>
    <cellStyle name="Normal 2 2 4 2 7 4" xfId="12514" xr:uid="{A95ED626-867D-4DB4-95D3-B73C1D411781}"/>
    <cellStyle name="Normal 2 2 4 2 7 4 2" xfId="22231" xr:uid="{D4445DC8-3960-4230-9EF5-921207C843B2}"/>
    <cellStyle name="Normal 2 2 4 2 7 5" xfId="25665" xr:uid="{624F41B9-F66D-4E18-AEC4-269D73480AA4}"/>
    <cellStyle name="Normal 2 2 4 2 7 6" xfId="14449" xr:uid="{A7BE1131-1906-425C-97F4-774604638B19}"/>
    <cellStyle name="Normal 2 2 4 2 8" xfId="2306" xr:uid="{00000000-0005-0000-0000-00002A090000}"/>
    <cellStyle name="Normal 2 2 4 2 8 2" xfId="7739" xr:uid="{478249C5-87AB-4E03-969A-BDF61F51FC9E}"/>
    <cellStyle name="Normal 2 2 4 2 8 2 2" xfId="19122" xr:uid="{B14463E1-8449-486E-AB99-D22E4168ABF9}"/>
    <cellStyle name="Normal 2 2 4 2 8 3" xfId="10278" xr:uid="{56FCE759-9341-40DE-9136-1D22F5294686}"/>
    <cellStyle name="Normal 2 2 4 2 8 3 2" xfId="21927" xr:uid="{75562D80-3645-4898-9E0B-B16F9FEC1C65}"/>
    <cellStyle name="Normal 2 2 4 2 8 4" xfId="24360" xr:uid="{09E43184-3806-400E-AAD9-B99539568BFE}"/>
    <cellStyle name="Normal 2 2 4 2 8 5" xfId="16371" xr:uid="{AF734A77-E61C-4468-917A-7D0CECBFC10B}"/>
    <cellStyle name="Normal 2 2 4 2 9" xfId="4518" xr:uid="{3075EA76-3B4B-4619-A70A-3CD0095EDD2D}"/>
    <cellStyle name="Normal 2 2 4 2 9 2" xfId="9878" xr:uid="{DDEE5E33-AA10-4679-AA52-428B38FE77CA}"/>
    <cellStyle name="Normal 2 2 4 2 9 2 2" xfId="20541" xr:uid="{6C6C7842-34A5-424C-9397-CB9440EBF84B}"/>
    <cellStyle name="Normal 2 2 4 2 9 3" xfId="13503" xr:uid="{0168A530-5A3E-46DE-B775-024DF03C14EF}"/>
    <cellStyle name="Normal 2 2 4 2 9 3 2" xfId="23370" xr:uid="{135671E0-B1E7-41F2-B8A4-56F4390210DD}"/>
    <cellStyle name="Normal 2 2 4 2 9 4" xfId="17748" xr:uid="{2DDC00BA-9A8E-407D-ADE5-F9A04320825C}"/>
    <cellStyle name="Normal 2 2 4 3" xfId="483" xr:uid="{00000000-0005-0000-0000-0000E3010000}"/>
    <cellStyle name="Normal 2 2 4 3 10" xfId="6128" xr:uid="{20DA74DB-B2EE-4130-A507-985494025603}"/>
    <cellStyle name="Normal 2 2 4 3 10 2" xfId="15890" xr:uid="{F5D6EA8E-7331-4F77-92C5-15F3A55E7793}"/>
    <cellStyle name="Normal 2 2 4 3 11" xfId="8905" xr:uid="{432F6EDA-7326-406E-93E4-FF28904F4735}"/>
    <cellStyle name="Normal 2 2 4 3 11 2" xfId="18649" xr:uid="{7F668EBB-2516-4C71-A950-5384808AB57C}"/>
    <cellStyle name="Normal 2 2 4 3 12" xfId="12000" xr:uid="{0CF4A89C-6247-446B-99E2-03F3DBB9FFFB}"/>
    <cellStyle name="Normal 2 2 4 3 12 2" xfId="21445" xr:uid="{D34B2633-7DAE-46C4-A185-7EE6956D9251}"/>
    <cellStyle name="Normal 2 2 4 3 13" xfId="24594" xr:uid="{88F284A7-083D-4ABA-A4D4-A44AE07B66DC}"/>
    <cellStyle name="Normal 2 2 4 3 14" xfId="14028" xr:uid="{61381E13-A4C3-4A1C-BE2B-02B5D5D0DCE0}"/>
    <cellStyle name="Normal 2 2 4 3 2" xfId="484" xr:uid="{00000000-0005-0000-0000-0000E4010000}"/>
    <cellStyle name="Normal 2 2 4 3 2 10" xfId="12001" xr:uid="{0A479AF0-EF58-474B-BB5F-9CB772A036A7}"/>
    <cellStyle name="Normal 2 2 4 3 2 10 2" xfId="21446" xr:uid="{037FB7CC-5377-46DE-8263-A80C0103CD39}"/>
    <cellStyle name="Normal 2 2 4 3 2 11" xfId="26226" xr:uid="{62113564-967D-46B7-99BF-7687D4A61ED3}"/>
    <cellStyle name="Normal 2 2 4 3 2 12" xfId="14125" xr:uid="{455DBF4F-1EFC-4345-BFB9-B42D5BFE5351}"/>
    <cellStyle name="Normal 2 2 4 3 2 2" xfId="2307" xr:uid="{00000000-0005-0000-0000-00002B090000}"/>
    <cellStyle name="Normal 2 2 4 3 2 2 2" xfId="2308" xr:uid="{00000000-0005-0000-0000-00002C090000}"/>
    <cellStyle name="Normal 2 2 4 3 2 2 2 2" xfId="7740" xr:uid="{9DD73002-3F1F-4EE7-B018-B6A7C64420BA}"/>
    <cellStyle name="Normal 2 2 4 3 2 2 2 2 2" xfId="28653" xr:uid="{19595D5A-CA6A-4C01-BBFF-A82D835A7FC2}"/>
    <cellStyle name="Normal 2 2 4 3 2 2 2 2 3" xfId="27123" xr:uid="{27371F28-C9BB-48B8-A2CC-71829CB740F1}"/>
    <cellStyle name="Normal 2 2 4 3 2 2 2 2 4" xfId="17239" xr:uid="{1DAD678D-38D8-43EF-B2E5-DF42C83BB476}"/>
    <cellStyle name="Normal 2 2 4 3 2 2 2 3" xfId="10280" xr:uid="{2833D96B-B87B-4833-882C-5DC65B52F606}"/>
    <cellStyle name="Normal 2 2 4 3 2 2 2 3 2" xfId="29478" xr:uid="{007D9938-ABCE-41E7-8A0F-4D9000317BF8}"/>
    <cellStyle name="Normal 2 2 4 3 2 2 2 3 3" xfId="20024" xr:uid="{2DAE3866-A929-431C-966F-AD93B8D084DD}"/>
    <cellStyle name="Normal 2 2 4 3 2 2 2 4" xfId="13033" xr:uid="{72602A4C-42CC-4D41-9652-08C881CF6542}"/>
    <cellStyle name="Normal 2 2 4 3 2 2 2 4 2" xfId="22853" xr:uid="{AE013C86-653A-4692-91A6-78398B55D897}"/>
    <cellStyle name="Normal 2 2 4 3 2 2 2 5" xfId="25315" xr:uid="{6AF769E5-F55B-4183-8562-CA329A2AE10E}"/>
    <cellStyle name="Normal 2 2 4 3 2 2 2 6" xfId="15235" xr:uid="{434B4284-D0EB-4D79-A85A-825779F526C3}"/>
    <cellStyle name="Normal 2 2 4 3 2 2 3" xfId="4878" xr:uid="{36479D98-3691-4430-AD72-023B7C078187}"/>
    <cellStyle name="Normal 2 2 4 3 2 2 3 2" xfId="10279" xr:uid="{08FBA66F-06E6-47DB-9471-633A1642DE19}"/>
    <cellStyle name="Normal 2 2 4 3 2 2 3 2 2" xfId="29711" xr:uid="{E58F2D4C-9473-4E08-A5EB-5227E536D03D}"/>
    <cellStyle name="Normal 2 2 4 3 2 2 3 2 3" xfId="20845" xr:uid="{21FFD575-BC2C-4597-958A-8872D7781344}"/>
    <cellStyle name="Normal 2 2 4 3 2 2 3 3" xfId="13737" xr:uid="{BA288EFF-188A-4CF8-B767-D8F0A12A8018}"/>
    <cellStyle name="Normal 2 2 4 3 2 2 3 3 2" xfId="23674" xr:uid="{9C8487AB-92E2-459E-9843-4291F18A6880}"/>
    <cellStyle name="Normal 2 2 4 3 2 2 3 4" xfId="25437" xr:uid="{869E3C8A-20DC-48B6-BBC7-5203C5B059F5}"/>
    <cellStyle name="Normal 2 2 4 3 2 2 3 5" xfId="18052" xr:uid="{7DDAED59-F058-4B1A-94B4-D61CA6F707A4}"/>
    <cellStyle name="Normal 2 2 4 3 2 2 4" xfId="6063" xr:uid="{73C73DA4-9FD2-47F1-B689-65944309D924}"/>
    <cellStyle name="Normal 2 2 4 3 2 2 4 2" xfId="27034" xr:uid="{BCF89F80-DCEC-46C4-9247-6DE3209DEF6C}"/>
    <cellStyle name="Normal 2 2 4 3 2 2 4 3" xfId="15892" xr:uid="{07E5240C-E182-4FBD-90A3-91DCFC868FD5}"/>
    <cellStyle name="Normal 2 2 4 3 2 2 5" xfId="8840" xr:uid="{336F2F71-06D7-4DC5-AE1B-E92F38C1D821}"/>
    <cellStyle name="Normal 2 2 4 3 2 2 5 2" xfId="18651" xr:uid="{F53B0CAC-01BA-463D-BCA8-147C201214B9}"/>
    <cellStyle name="Normal 2 2 4 3 2 2 6" xfId="12002" xr:uid="{D7561B3E-3D1A-46FC-B7D5-00FDC7360477}"/>
    <cellStyle name="Normal 2 2 4 3 2 2 6 2" xfId="21447" xr:uid="{D8705252-36F7-44B5-A12D-0D3801E50BDC}"/>
    <cellStyle name="Normal 2 2 4 3 2 2 7" xfId="25183" xr:uid="{F9F86B17-2D30-4FE4-B384-02FB6F19722B}"/>
    <cellStyle name="Normal 2 2 4 3 2 2 8" xfId="14717" xr:uid="{73B0089A-0CDE-4DCC-B352-2786C562B44A}"/>
    <cellStyle name="Normal 2 2 4 3 2 3" xfId="2309" xr:uid="{00000000-0005-0000-0000-00002D090000}"/>
    <cellStyle name="Normal 2 2 4 3 2 3 2" xfId="5043" xr:uid="{24EA74A2-4ED8-43C0-B0DF-2E160C43E32C}"/>
    <cellStyle name="Normal 2 2 4 3 2 3 2 2" xfId="7741" xr:uid="{155475E2-CE68-443C-849D-99F72ECE7FF3}"/>
    <cellStyle name="Normal 2 2 4 3 2 3 2 2 2" xfId="29824" xr:uid="{B6EFBCFE-8D40-4C88-8207-A000479A5539}"/>
    <cellStyle name="Normal 2 2 4 3 2 3 2 2 3" xfId="21010" xr:uid="{A8DCDC25-CD1B-408E-A189-780DE03CA461}"/>
    <cellStyle name="Normal 2 2 4 3 2 3 2 3" xfId="10281" xr:uid="{3B6B3252-EC89-4BB9-8B0B-855E84F15349}"/>
    <cellStyle name="Normal 2 2 4 3 2 3 2 3 2" xfId="23839" xr:uid="{958A2E1A-051D-4C9F-9D84-43F299D98AF1}"/>
    <cellStyle name="Normal 2 2 4 3 2 3 2 4" xfId="26336" xr:uid="{4DCAB686-48A3-47CA-A857-E2666E3A1DE8}"/>
    <cellStyle name="Normal 2 2 4 3 2 3 2 5" xfId="18217" xr:uid="{F90805F1-CF68-4716-BDBF-CEFBF0D2092B}"/>
    <cellStyle name="Normal 2 2 4 3 2 3 3" xfId="6574" xr:uid="{8F81049E-72E6-420B-A775-E5E52F198FEB}"/>
    <cellStyle name="Normal 2 2 4 3 2 3 3 2" xfId="29286" xr:uid="{5D261A9F-052B-41DA-8294-C208DEF3FFDD}"/>
    <cellStyle name="Normal 2 2 4 3 2 3 3 3" xfId="17240" xr:uid="{0473AAE1-2555-44B5-B6B7-39FD43A55BE2}"/>
    <cellStyle name="Normal 2 2 4 3 2 3 4" xfId="9370" xr:uid="{E617FB5E-C308-4647-A82B-26B03DC89DA0}"/>
    <cellStyle name="Normal 2 2 4 3 2 3 4 2" xfId="20025" xr:uid="{19DB70A3-D430-42E6-A470-323BEB93373A}"/>
    <cellStyle name="Normal 2 2 4 3 2 3 5" xfId="13034" xr:uid="{6E5CD1B0-05A4-4242-B205-446B3D55230D}"/>
    <cellStyle name="Normal 2 2 4 3 2 3 5 2" xfId="22854" xr:uid="{2E3BAED4-4286-46B6-ACE0-B840147BCEDA}"/>
    <cellStyle name="Normal 2 2 4 3 2 3 6" xfId="24760" xr:uid="{BC7557FE-4849-4614-8F82-B3BB3D0BF55A}"/>
    <cellStyle name="Normal 2 2 4 3 2 3 7" xfId="15236" xr:uid="{FC608FAB-2FC0-436A-B506-E4E5F4C1DC8A}"/>
    <cellStyle name="Normal 2 2 4 3 2 4" xfId="2310" xr:uid="{00000000-0005-0000-0000-00002E090000}"/>
    <cellStyle name="Normal 2 2 4 3 2 4 2" xfId="7742" xr:uid="{8A5A5DD3-B433-4131-9217-8516812792F5}"/>
    <cellStyle name="Normal 2 2 4 3 2 4 2 2" xfId="29162" xr:uid="{194D18DB-F688-429D-9685-8C189CEA4302}"/>
    <cellStyle name="Normal 2 2 4 3 2 4 2 3" xfId="17238" xr:uid="{20F681E5-84B3-4A68-8C0B-CEA6785C84D3}"/>
    <cellStyle name="Normal 2 2 4 3 2 4 3" xfId="10282" xr:uid="{57A4734F-3882-491D-9A96-E1B888D50287}"/>
    <cellStyle name="Normal 2 2 4 3 2 4 3 2" xfId="20023" xr:uid="{7BA6EF26-E8BC-48E1-BC6C-3B1776FE75A4}"/>
    <cellStyle name="Normal 2 2 4 3 2 4 4" xfId="13032" xr:uid="{70CB2C46-1C4E-4BC2-96AD-B0605DB4640F}"/>
    <cellStyle name="Normal 2 2 4 3 2 4 4 2" xfId="22852" xr:uid="{8BD22DB6-7C7D-4EBB-9F25-1EDC61C2CEE1}"/>
    <cellStyle name="Normal 2 2 4 3 2 4 5" xfId="24512" xr:uid="{434D608C-E477-47AE-99B5-8E6BFDB699C3}"/>
    <cellStyle name="Normal 2 2 4 3 2 4 6" xfId="15234" xr:uid="{CDA0392B-AAD0-4D07-BF07-5B32F35DB591}"/>
    <cellStyle name="Normal 2 2 4 3 2 5" xfId="2311" xr:uid="{00000000-0005-0000-0000-00002F090000}"/>
    <cellStyle name="Normal 2 2 4 3 2 5 2" xfId="7743" xr:uid="{A63E4043-FD81-4F50-951A-A7DC78E9CFB5}"/>
    <cellStyle name="Normal 2 2 4 3 2 5 2 2" xfId="27053" xr:uid="{D9D624A4-25D2-445C-957E-7FA97A81D4BD}"/>
    <cellStyle name="Normal 2 2 4 3 2 5 2 3" xfId="16702" xr:uid="{512DD96D-E4C7-407F-9E3B-0955D6578E5C}"/>
    <cellStyle name="Normal 2 2 4 3 2 5 3" xfId="10283" xr:uid="{FE668A5C-E2DB-44F5-98A0-106035A3AD23}"/>
    <cellStyle name="Normal 2 2 4 3 2 5 3 2" xfId="19439" xr:uid="{E005ABDE-8F9F-4839-9106-8A882CB5B157}"/>
    <cellStyle name="Normal 2 2 4 3 2 5 4" xfId="12551" xr:uid="{EF4B3580-787B-4266-B321-7FC12890E6E4}"/>
    <cellStyle name="Normal 2 2 4 3 2 5 4 2" xfId="22268" xr:uid="{98E11FDF-3F0C-4738-855C-7678ECFA3047}"/>
    <cellStyle name="Normal 2 2 4 3 2 5 5" xfId="25417" xr:uid="{6B3FC77D-0001-40A1-87D0-C61D41D09848}"/>
    <cellStyle name="Normal 2 2 4 3 2 5 6" xfId="14486" xr:uid="{1BC6F388-FA6A-43D4-B623-B8CB6A17DB0C}"/>
    <cellStyle name="Normal 2 2 4 3 2 6" xfId="2312" xr:uid="{00000000-0005-0000-0000-000030090000}"/>
    <cellStyle name="Normal 2 2 4 3 2 6 2" xfId="10284" xr:uid="{09EA0934-2F02-411B-B12F-3AC12F6BC8B1}"/>
    <cellStyle name="Normal 2 2 4 3 2 6 2 2" xfId="19249" xr:uid="{2883DDC9-1ECE-4B9C-97C5-D53FCBD8E63E}"/>
    <cellStyle name="Normal 2 2 4 3 2 6 3" xfId="12403" xr:uid="{CCFC3C73-7F4D-4F78-AC1A-03F6F3FB81F7}"/>
    <cellStyle name="Normal 2 2 4 3 2 6 3 2" xfId="22059" xr:uid="{DC0B5467-D89C-48F4-9666-27908A38A555}"/>
    <cellStyle name="Normal 2 2 4 3 2 6 4" xfId="25441" xr:uid="{25648A41-EC75-42CC-893C-E90C63437A16}"/>
    <cellStyle name="Normal 2 2 4 3 2 6 5" xfId="16503" xr:uid="{D70FFE31-2342-419A-9BC5-720859B2637D}"/>
    <cellStyle name="Normal 2 2 4 3 2 7" xfId="4432" xr:uid="{6581B343-42B2-471E-BB7B-8350C793819F}"/>
    <cellStyle name="Normal 2 2 4 3 2 7 2" xfId="9881" xr:uid="{18C44CB3-BC0F-414E-9B53-9072816F4BDB}"/>
    <cellStyle name="Normal 2 2 4 3 2 7 2 2" xfId="20455" xr:uid="{508A2212-55F9-4694-9A30-55AE8E4D78D4}"/>
    <cellStyle name="Normal 2 2 4 3 2 7 3" xfId="13432" xr:uid="{4807EA40-A8F8-450D-8827-0749B916EC81}"/>
    <cellStyle name="Normal 2 2 4 3 2 7 3 2" xfId="23284" xr:uid="{9C78EDB6-0E14-423B-8979-DA6239D03BCC}"/>
    <cellStyle name="Normal 2 2 4 3 2 7 4" xfId="17662" xr:uid="{B60C9CFE-9550-4706-A30E-330B391FC395}"/>
    <cellStyle name="Normal 2 2 4 3 2 8" xfId="6129" xr:uid="{6C1466FE-F136-4D02-A6A1-A33D74898E58}"/>
    <cellStyle name="Normal 2 2 4 3 2 8 2" xfId="15891" xr:uid="{F045335B-A83B-409B-8E3D-92AE560344C0}"/>
    <cellStyle name="Normal 2 2 4 3 2 9" xfId="8906" xr:uid="{08DDE105-69E8-4931-8F85-DF8B31C4CC81}"/>
    <cellStyle name="Normal 2 2 4 3 2 9 2" xfId="18650" xr:uid="{794EDF8D-EE0F-4429-891D-FF45D8DD8C35}"/>
    <cellStyle name="Normal 2 2 4 3 3" xfId="2313" xr:uid="{00000000-0005-0000-0000-000031090000}"/>
    <cellStyle name="Normal 2 2 4 3 3 10" xfId="24221" xr:uid="{21581BE0-671A-4A91-8F9B-4398E6609668}"/>
    <cellStyle name="Normal 2 2 4 3 3 11" xfId="14283" xr:uid="{14FC58AA-27A9-4F7E-8F8B-17F329B7D681}"/>
    <cellStyle name="Normal 2 2 4 3 3 2" xfId="2314" xr:uid="{00000000-0005-0000-0000-000032090000}"/>
    <cellStyle name="Normal 2 2 4 3 3 2 2" xfId="2315" xr:uid="{00000000-0005-0000-0000-000033090000}"/>
    <cellStyle name="Normal 2 2 4 3 3 2 2 2" xfId="7744" xr:uid="{871C408E-7540-4EDC-9FAE-C93B244C27BF}"/>
    <cellStyle name="Normal 2 2 4 3 3 2 2 2 2" xfId="28715" xr:uid="{AF5A00FE-E470-4B53-8DFB-F1ABC52D3091}"/>
    <cellStyle name="Normal 2 2 4 3 3 2 2 2 3" xfId="17242" xr:uid="{AAD6C80E-0081-4DC2-91F5-857154596025}"/>
    <cellStyle name="Normal 2 2 4 3 3 2 2 3" xfId="10287" xr:uid="{5AA692DA-EF74-49C0-9C56-8EE6CD549E49}"/>
    <cellStyle name="Normal 2 2 4 3 3 2 2 3 2" xfId="20027" xr:uid="{638B9094-D9B3-4F3E-9BC3-4CBF2EF42773}"/>
    <cellStyle name="Normal 2 2 4 3 3 2 2 4" xfId="13036" xr:uid="{B35B1D84-3EB8-4B45-9B70-0717BC0F367A}"/>
    <cellStyle name="Normal 2 2 4 3 3 2 2 4 2" xfId="22856" xr:uid="{3AC4D4EA-75B0-416D-9171-0ACAC9FA44F2}"/>
    <cellStyle name="Normal 2 2 4 3 3 2 2 5" xfId="25933" xr:uid="{F008B83D-511B-47CB-906F-5F1E8B882A05}"/>
    <cellStyle name="Normal 2 2 4 3 3 2 2 6" xfId="15238" xr:uid="{90A6571B-C4E8-4EAF-888B-2B1A97A6939B}"/>
    <cellStyle name="Normal 2 2 4 3 3 2 3" xfId="4879" xr:uid="{4E086422-0712-4BE8-8D10-0FE2AAC9EE60}"/>
    <cellStyle name="Normal 2 2 4 3 3 2 3 2" xfId="10286" xr:uid="{E00D6DFB-95CC-44C6-A549-3B22DBAA27D4}"/>
    <cellStyle name="Normal 2 2 4 3 3 2 3 2 2" xfId="29712" xr:uid="{BE784710-32A7-4A0E-8BD7-A1378CC66A4A}"/>
    <cellStyle name="Normal 2 2 4 3 3 2 3 2 3" xfId="20846" xr:uid="{D7B6C801-AF50-47EE-8821-A7F17F302C14}"/>
    <cellStyle name="Normal 2 2 4 3 3 2 3 3" xfId="13738" xr:uid="{C265B684-AB4A-49F5-996E-1F3A49C4F491}"/>
    <cellStyle name="Normal 2 2 4 3 3 2 3 3 2" xfId="23675" xr:uid="{7946F17B-50FD-4598-A462-EDF877242C9C}"/>
    <cellStyle name="Normal 2 2 4 3 3 2 3 4" xfId="24723" xr:uid="{7124C725-ED0D-4F9D-B30B-CD246DE935EA}"/>
    <cellStyle name="Normal 2 2 4 3 3 2 3 5" xfId="18053" xr:uid="{58D6EC98-E230-427F-B882-D76A312D2245}"/>
    <cellStyle name="Normal 2 2 4 3 3 2 4" xfId="6064" xr:uid="{99B9E5BE-41DB-482D-8D58-FA09145CF8F5}"/>
    <cellStyle name="Normal 2 2 4 3 3 2 4 2" xfId="28749" xr:uid="{B44DA86A-DD65-4605-86F7-7C46EE5D843A}"/>
    <cellStyle name="Normal 2 2 4 3 3 2 4 3" xfId="16886" xr:uid="{9C4E4606-A730-4653-9AE8-7E17CE328AC7}"/>
    <cellStyle name="Normal 2 2 4 3 3 2 5" xfId="8841" xr:uid="{A7098AE0-7444-4C12-9894-97DDF8FFC954}"/>
    <cellStyle name="Normal 2 2 4 3 3 2 5 2" xfId="19629" xr:uid="{A6E33B22-4C04-4ACB-B4D7-0CCCB6F8797F}"/>
    <cellStyle name="Normal 2 2 4 3 3 2 6" xfId="12735" xr:uid="{DDB0CCE8-ACF3-4AAB-B382-C32CFFFC8C5D}"/>
    <cellStyle name="Normal 2 2 4 3 3 2 6 2" xfId="22458" xr:uid="{E0B2419F-1139-4686-A6F1-ED3E2AAE1E72}"/>
    <cellStyle name="Normal 2 2 4 3 3 2 7" xfId="24213" xr:uid="{10B782DE-4110-43C9-84F6-247517547871}"/>
    <cellStyle name="Normal 2 2 4 3 3 2 8" xfId="14718" xr:uid="{8C1E26AC-FF23-4217-82E4-23C074872EE2}"/>
    <cellStyle name="Normal 2 2 4 3 3 3" xfId="2316" xr:uid="{00000000-0005-0000-0000-000034090000}"/>
    <cellStyle name="Normal 2 2 4 3 3 3 2" xfId="5044" xr:uid="{E56A9A17-99CF-40EC-8C69-E8EF7F71F48C}"/>
    <cellStyle name="Normal 2 2 4 3 3 3 2 2" xfId="11833" xr:uid="{B332FDD2-D3A7-43E7-B02E-384F77D61A1B}"/>
    <cellStyle name="Normal 2 2 4 3 3 3 2 2 2" xfId="29825" xr:uid="{BBC7747C-963A-470D-85CC-87B0FCE58352}"/>
    <cellStyle name="Normal 2 2 4 3 3 3 2 2 3" xfId="21011" xr:uid="{3170AD82-F561-4B5B-B624-F1823769BF22}"/>
    <cellStyle name="Normal 2 2 4 3 3 3 2 3" xfId="13889" xr:uid="{FA329CD1-2770-4370-A959-D353A4100BE9}"/>
    <cellStyle name="Normal 2 2 4 3 3 3 2 3 2" xfId="23840" xr:uid="{A0E7E0F0-AAB3-41F2-AE8B-DF8ABC7C1758}"/>
    <cellStyle name="Normal 2 2 4 3 3 3 2 4" xfId="26826" xr:uid="{018087FF-ABFC-4C58-ACDE-FE62A68A076F}"/>
    <cellStyle name="Normal 2 2 4 3 3 3 2 5" xfId="18218" xr:uid="{1C14160D-E699-4928-9A3A-F4E8848EB9DA}"/>
    <cellStyle name="Normal 2 2 4 3 3 3 3" xfId="10288" xr:uid="{9D5866F3-C2CE-415E-8E5C-A933F26BE31D}"/>
    <cellStyle name="Normal 2 2 4 3 3 3 3 2" xfId="29335" xr:uid="{D5708659-A425-4719-BE17-CFCBC0ADCF20}"/>
    <cellStyle name="Normal 2 2 4 3 3 3 3 3" xfId="17243" xr:uid="{245F037C-6B40-49CC-B5B0-A80646473E81}"/>
    <cellStyle name="Normal 2 2 4 3 3 3 4" xfId="11643" xr:uid="{1670CDDE-8576-4EBB-9825-D1511D699E00}"/>
    <cellStyle name="Normal 2 2 4 3 3 3 4 2" xfId="20028" xr:uid="{95616318-312E-4C81-A896-1CCABF178C41}"/>
    <cellStyle name="Normal 2 2 4 3 3 3 5" xfId="13037" xr:uid="{C256373F-09FE-4DA9-9951-2DAED3DDF5A8}"/>
    <cellStyle name="Normal 2 2 4 3 3 3 5 2" xfId="22857" xr:uid="{2091038F-1475-4753-AA54-70042F33E641}"/>
    <cellStyle name="Normal 2 2 4 3 3 3 6" xfId="26577" xr:uid="{F96FA571-899B-4FD9-A84C-B4D12EB0DF61}"/>
    <cellStyle name="Normal 2 2 4 3 3 3 7" xfId="15239" xr:uid="{C2D5FCA5-1679-4296-AD33-652FDDEA7900}"/>
    <cellStyle name="Normal 2 2 4 3 3 4" xfId="2317" xr:uid="{00000000-0005-0000-0000-000035090000}"/>
    <cellStyle name="Normal 2 2 4 3 3 4 2" xfId="10289" xr:uid="{98812E77-634B-403E-909C-DC27AB413A67}"/>
    <cellStyle name="Normal 2 2 4 3 3 4 2 2" xfId="29217" xr:uid="{5BB444DE-D6EB-4835-ADD6-A4647D7639C8}"/>
    <cellStyle name="Normal 2 2 4 3 3 4 2 3" xfId="17241" xr:uid="{E38887EF-8176-44BA-AB39-B143BBB234E0}"/>
    <cellStyle name="Normal 2 2 4 3 3 4 3" xfId="11642" xr:uid="{A34B0749-E163-4466-B435-8921C70BFB63}"/>
    <cellStyle name="Normal 2 2 4 3 3 4 3 2" xfId="20026" xr:uid="{D8BDDE5E-7F3E-4FCA-B8CE-B8963944398E}"/>
    <cellStyle name="Normal 2 2 4 3 3 4 4" xfId="13035" xr:uid="{E831958D-4B95-499A-8B11-31A18D338C3C}"/>
    <cellStyle name="Normal 2 2 4 3 3 4 4 2" xfId="22855" xr:uid="{61A522FD-BAEF-41DB-83FB-28585D27567A}"/>
    <cellStyle name="Normal 2 2 4 3 3 4 5" xfId="25286" xr:uid="{EEB7EB40-DAC4-43C8-9CCC-9B4C9CC6F9D3}"/>
    <cellStyle name="Normal 2 2 4 3 3 4 6" xfId="15237" xr:uid="{0C63B637-AD09-4519-BC6D-849642C85CE8}"/>
    <cellStyle name="Normal 2 2 4 3 3 5" xfId="2318" xr:uid="{00000000-0005-0000-0000-000036090000}"/>
    <cellStyle name="Normal 2 2 4 3 3 5 2" xfId="10290" xr:uid="{515D328D-A5A1-45BE-853D-B709A655B827}"/>
    <cellStyle name="Normal 2 2 4 3 3 5 2 2" xfId="27556" xr:uid="{BEA217B9-7A28-4F6B-B04C-4BD0E464AF4D}"/>
    <cellStyle name="Normal 2 2 4 3 3 5 2 3" xfId="16804" xr:uid="{58BDA0C5-3583-4560-984F-24B0853338A6}"/>
    <cellStyle name="Normal 2 2 4 3 3 5 3" xfId="11557" xr:uid="{62F36445-C247-4829-AF44-4FDA1C605017}"/>
    <cellStyle name="Normal 2 2 4 3 3 5 3 2" xfId="19541" xr:uid="{1B0ED68C-AFB5-4B38-9A4E-F661E47F9AD0}"/>
    <cellStyle name="Normal 2 2 4 3 3 5 4" xfId="12653" xr:uid="{050B185C-F7B8-4B34-B9C7-44450A7BDB35}"/>
    <cellStyle name="Normal 2 2 4 3 3 5 4 2" xfId="22370" xr:uid="{13DDB45C-B1BA-4C1A-AF4D-BF11E9DDA226}"/>
    <cellStyle name="Normal 2 2 4 3 3 5 5" xfId="24770" xr:uid="{C163CF70-DC48-460F-96BC-5D0F7E85D378}"/>
    <cellStyle name="Normal 2 2 4 3 3 5 6" xfId="14589" xr:uid="{37762BCB-C069-4B1F-A437-107121D97A37}"/>
    <cellStyle name="Normal 2 2 4 3 3 6" xfId="4744" xr:uid="{68EBECFC-D70A-4B38-8D2D-6B91C30C7422}"/>
    <cellStyle name="Normal 2 2 4 3 3 6 2" xfId="10285" xr:uid="{B55588D4-CE7E-41B9-8080-8A8EADCEFD68}"/>
    <cellStyle name="Normal 2 2 4 3 3 6 2 2" xfId="20711" xr:uid="{09D543E5-7E78-4EA6-9677-37B4CD7CD4D5}"/>
    <cellStyle name="Normal 2 2 4 3 3 6 3" xfId="13631" xr:uid="{4A609B1D-36CB-44AE-9AC0-564E4FAA524C}"/>
    <cellStyle name="Normal 2 2 4 3 3 6 3 2" xfId="23540" xr:uid="{44F8CF62-C385-487C-BDBD-2E02CF25A413}"/>
    <cellStyle name="Normal 2 2 4 3 3 6 4" xfId="24883" xr:uid="{F34BA1A1-2626-41A7-828B-C2D5F554BCFF}"/>
    <cellStyle name="Normal 2 2 4 3 3 6 5" xfId="17918" xr:uid="{6866DAD0-F667-4BA7-9CD7-CA1D0AC178AC}"/>
    <cellStyle name="Normal 2 2 4 3 3 7" xfId="5944" xr:uid="{E8D73917-FDB8-4716-823B-234CDA47C260}"/>
    <cellStyle name="Normal 2 2 4 3 3 7 2" xfId="15893" xr:uid="{8B07FBCA-D6E5-4E99-B706-F13028D45548}"/>
    <cellStyle name="Normal 2 2 4 3 3 8" xfId="8689" xr:uid="{529B4BF7-D916-4ED7-B2E1-E8E11A56A96C}"/>
    <cellStyle name="Normal 2 2 4 3 3 8 2" xfId="18652" xr:uid="{D56128D9-6099-4BFE-885D-50EEEBE3D6E2}"/>
    <cellStyle name="Normal 2 2 4 3 3 9" xfId="12003" xr:uid="{1D0C92FE-4686-46CA-B2E4-F0BC1D487FC7}"/>
    <cellStyle name="Normal 2 2 4 3 3 9 2" xfId="21448" xr:uid="{8A005505-46F7-4194-BDE4-266D22A802FB}"/>
    <cellStyle name="Normal 2 2 4 3 4" xfId="2319" xr:uid="{00000000-0005-0000-0000-000037090000}"/>
    <cellStyle name="Normal 2 2 4 3 4 2" xfId="2320" xr:uid="{00000000-0005-0000-0000-000038090000}"/>
    <cellStyle name="Normal 2 2 4 3 4 2 2" xfId="7745" xr:uid="{2AD28A1A-B7C7-40E6-8786-50ADACECF51F}"/>
    <cellStyle name="Normal 2 2 4 3 4 2 2 2" xfId="28419" xr:uid="{16FD6332-EB4A-431F-AE41-2D5B6D7F3589}"/>
    <cellStyle name="Normal 2 2 4 3 4 2 2 3" xfId="17244" xr:uid="{0A0C3DAA-2E25-405D-B1ED-73B3253A8528}"/>
    <cellStyle name="Normal 2 2 4 3 4 2 3" xfId="10292" xr:uid="{F8CEA677-2E31-4F2B-92A9-92A239C3DD81}"/>
    <cellStyle name="Normal 2 2 4 3 4 2 3 2" xfId="20029" xr:uid="{FCFE95C0-7C99-4E0F-A67E-7F2C0E749E48}"/>
    <cellStyle name="Normal 2 2 4 3 4 2 4" xfId="13038" xr:uid="{B96F48F1-98E2-4BDA-865E-4CF4E59591DD}"/>
    <cellStyle name="Normal 2 2 4 3 4 2 4 2" xfId="22858" xr:uid="{7E843C81-8239-4413-95E9-82E808E02406}"/>
    <cellStyle name="Normal 2 2 4 3 4 2 5" xfId="26532" xr:uid="{099FDC00-F0C0-4682-BC79-E505FDDF82D7}"/>
    <cellStyle name="Normal 2 2 4 3 4 2 6" xfId="15240" xr:uid="{319E9300-97B4-403E-B2A7-7BF68FBBBA01}"/>
    <cellStyle name="Normal 2 2 4 3 4 3" xfId="4877" xr:uid="{06A7633E-9A09-4A0D-B0AF-1588F95E5801}"/>
    <cellStyle name="Normal 2 2 4 3 4 3 2" xfId="10291" xr:uid="{3E0E1FC8-47B9-43D3-88C0-B30847157098}"/>
    <cellStyle name="Normal 2 2 4 3 4 3 2 2" xfId="29710" xr:uid="{3CE42C31-027E-432D-AEE1-AE307D61127F}"/>
    <cellStyle name="Normal 2 2 4 3 4 3 2 3" xfId="20844" xr:uid="{2518FB42-8C94-423B-A1DF-285FCD65989F}"/>
    <cellStyle name="Normal 2 2 4 3 4 3 3" xfId="13736" xr:uid="{33419FC9-51FD-4B25-89D2-7927D1514719}"/>
    <cellStyle name="Normal 2 2 4 3 4 3 3 2" xfId="23673" xr:uid="{5EA8352B-1ED2-4943-B4D4-8C219E9C29E9}"/>
    <cellStyle name="Normal 2 2 4 3 4 3 4" xfId="25295" xr:uid="{8AF0C8E0-0B40-4574-B908-F724C7D71EEB}"/>
    <cellStyle name="Normal 2 2 4 3 4 3 5" xfId="18051" xr:uid="{50C308BB-9EF3-4D8F-84F9-CD416B8A1D65}"/>
    <cellStyle name="Normal 2 2 4 3 4 4" xfId="6062" xr:uid="{E1DA15D0-139A-4198-8D3E-A267B33230B2}"/>
    <cellStyle name="Normal 2 2 4 3 4 4 2" xfId="26997" xr:uid="{DB676D9F-8431-4808-A39F-242B94C443AC}"/>
    <cellStyle name="Normal 2 2 4 3 4 4 3" xfId="15894" xr:uid="{2DC121DC-BB4D-49A0-8EEA-CB38719C5CB2}"/>
    <cellStyle name="Normal 2 2 4 3 4 5" xfId="8839" xr:uid="{694E1898-A34A-4F0E-AC60-845027E98FFE}"/>
    <cellStyle name="Normal 2 2 4 3 4 5 2" xfId="18653" xr:uid="{2EC2BF4A-1914-4155-B4E5-505BBC0E1EEF}"/>
    <cellStyle name="Normal 2 2 4 3 4 6" xfId="12004" xr:uid="{5D0C4EAF-F3E1-43F2-84C9-098E65F86F85}"/>
    <cellStyle name="Normal 2 2 4 3 4 6 2" xfId="21449" xr:uid="{DBAA3719-0A93-4DA1-B7FA-5C351A9A9B31}"/>
    <cellStyle name="Normal 2 2 4 3 4 7" xfId="24032" xr:uid="{0E909F19-F36C-405C-B025-9C4768892660}"/>
    <cellStyle name="Normal 2 2 4 3 4 8" xfId="14716" xr:uid="{FB4F920A-B181-4B58-A414-491E791D6E6E}"/>
    <cellStyle name="Normal 2 2 4 3 5" xfId="2321" xr:uid="{00000000-0005-0000-0000-000039090000}"/>
    <cellStyle name="Normal 2 2 4 3 5 2" xfId="5045" xr:uid="{1072CD3D-7297-4B79-B74B-AC2A99FBD52E}"/>
    <cellStyle name="Normal 2 2 4 3 5 2 2" xfId="7746" xr:uid="{5A585481-4732-40D6-BCF3-CB602A8D8587}"/>
    <cellStyle name="Normal 2 2 4 3 5 2 2 2" xfId="29826" xr:uid="{111E7C30-1DB0-4551-AC7A-652272AA6327}"/>
    <cellStyle name="Normal 2 2 4 3 5 2 2 3" xfId="21012" xr:uid="{9829748B-EA82-4188-AAEB-29B4277225CC}"/>
    <cellStyle name="Normal 2 2 4 3 5 2 3" xfId="10293" xr:uid="{9D5BEF27-2192-4A43-8E08-633C9DB54C63}"/>
    <cellStyle name="Normal 2 2 4 3 5 2 3 2" xfId="23841" xr:uid="{DA181C35-2553-4C2D-BF27-38D5AA366485}"/>
    <cellStyle name="Normal 2 2 4 3 5 2 4" xfId="25692" xr:uid="{70290582-C22D-4308-9AD3-6D1685A9C5BA}"/>
    <cellStyle name="Normal 2 2 4 3 5 2 5" xfId="18219" xr:uid="{7AB1DB36-A569-4E1C-BA84-DD93EC2682E4}"/>
    <cellStyle name="Normal 2 2 4 3 5 3" xfId="6573" xr:uid="{6C3AA095-2107-4C20-B9C8-5D94BB03B96A}"/>
    <cellStyle name="Normal 2 2 4 3 5 3 2" xfId="29321" xr:uid="{C05EC044-CEAE-4F2E-B36D-CF40244C8156}"/>
    <cellStyle name="Normal 2 2 4 3 5 3 3" xfId="17245" xr:uid="{F63C9051-8F73-45E1-9FF0-6F03BE9639AE}"/>
    <cellStyle name="Normal 2 2 4 3 5 4" xfId="9369" xr:uid="{8023CD19-B9AA-4B81-9C71-3DF1E42825E6}"/>
    <cellStyle name="Normal 2 2 4 3 5 4 2" xfId="20030" xr:uid="{12403EE5-97CF-4F34-AD2E-D51628CEA0AE}"/>
    <cellStyle name="Normal 2 2 4 3 5 5" xfId="13039" xr:uid="{C141ADA3-FDFC-4F1B-81DA-FE4EA07A6C13}"/>
    <cellStyle name="Normal 2 2 4 3 5 5 2" xfId="22859" xr:uid="{1FCFE7D3-1612-408C-BDE9-8C29B79AB450}"/>
    <cellStyle name="Normal 2 2 4 3 5 6" xfId="24580" xr:uid="{66E2434C-F01A-45D3-8804-9BAF570FB4D9}"/>
    <cellStyle name="Normal 2 2 4 3 5 7" xfId="15241" xr:uid="{65DEDAAF-6FEE-406E-8337-7F8575024205}"/>
    <cellStyle name="Normal 2 2 4 3 6" xfId="2322" xr:uid="{00000000-0005-0000-0000-00003A090000}"/>
    <cellStyle name="Normal 2 2 4 3 6 2" xfId="5839" xr:uid="{E893B618-5014-423B-861E-C6099EE0DFE8}"/>
    <cellStyle name="Normal 2 2 4 3 6 2 2" xfId="7747" xr:uid="{A14E0A55-184B-4BB8-8FC8-A5053990E05A}"/>
    <cellStyle name="Normal 2 2 4 3 6 2 3" xfId="10294" xr:uid="{6578E87A-657F-49B9-B3C8-5A1D65D5FE89}"/>
    <cellStyle name="Normal 2 2 4 3 6 3" xfId="6932" xr:uid="{A4E45BDF-C04E-47CF-8EE3-57A3D21AFCF1}"/>
    <cellStyle name="Normal 2 2 4 3 6 3 2" xfId="19797" xr:uid="{59551423-EAFB-4A36-80B4-49FF5307B904}"/>
    <cellStyle name="Normal 2 2 4 3 6 4" xfId="9728" xr:uid="{0279AB4E-601A-4B97-A440-1985F9C20D5C}"/>
    <cellStyle name="Normal 2 2 4 3 6 4 2" xfId="22626" xr:uid="{E05AC1C3-DACD-4117-81E6-1565CF3FA986}"/>
    <cellStyle name="Normal 2 2 4 3 6 5" xfId="25221" xr:uid="{769066EC-89AB-4CDC-A705-04453B8A55BE}"/>
    <cellStyle name="Normal 2 2 4 3 6 6" xfId="14951" xr:uid="{2CC63930-FEB3-425F-B660-B6760E8334F5}"/>
    <cellStyle name="Normal 2 2 4 3 7" xfId="2323" xr:uid="{00000000-0005-0000-0000-00003B090000}"/>
    <cellStyle name="Normal 2 2 4 3 7 2" xfId="7748" xr:uid="{E75E5101-008B-4C6D-84C7-E9617F062936}"/>
    <cellStyle name="Normal 2 2 4 3 7 2 2" xfId="27598" xr:uid="{CC26C0ED-F179-4848-B223-4EC21545EC8C}"/>
    <cellStyle name="Normal 2 2 4 3 7 2 3" xfId="16642" xr:uid="{FFFBF7C6-9FBA-4BCC-A3CC-37104ACF90B7}"/>
    <cellStyle name="Normal 2 2 4 3 7 3" xfId="10295" xr:uid="{2DC89EDE-F7BF-47A4-BB19-AF73269784AE}"/>
    <cellStyle name="Normal 2 2 4 3 7 3 2" xfId="19379" xr:uid="{A4A69FAD-58A1-4E3E-A76C-25FA970E3A6E}"/>
    <cellStyle name="Normal 2 2 4 3 7 4" xfId="12491" xr:uid="{18F57F40-AE88-4508-A5CE-DB3703A31826}"/>
    <cellStyle name="Normal 2 2 4 3 7 4 2" xfId="22208" xr:uid="{F33842B7-5F08-49BF-984A-2DE3CAFC3B3F}"/>
    <cellStyle name="Normal 2 2 4 3 7 5" xfId="25823" xr:uid="{7EBAC81B-818D-49BE-ACCF-B78C1B6AF988}"/>
    <cellStyle name="Normal 2 2 4 3 7 6" xfId="14426" xr:uid="{255074F4-676E-4F24-9CB0-51912AEE1975}"/>
    <cellStyle name="Normal 2 2 4 3 8" xfId="2324" xr:uid="{00000000-0005-0000-0000-00003C090000}"/>
    <cellStyle name="Normal 2 2 4 3 8 2" xfId="7749" xr:uid="{C1723A92-37F6-432A-B3D2-DB51190203EC}"/>
    <cellStyle name="Normal 2 2 4 3 8 2 2" xfId="19159" xr:uid="{8417A2FD-0840-4DD7-BD4A-F09F2287B263}"/>
    <cellStyle name="Normal 2 2 4 3 8 3" xfId="10296" xr:uid="{B5FDA5A4-3E96-4D7A-939B-DAD74B5F8AC9}"/>
    <cellStyle name="Normal 2 2 4 3 8 3 2" xfId="21964" xr:uid="{1CE0829A-F5F2-4F55-9010-8808431FA924}"/>
    <cellStyle name="Normal 2 2 4 3 8 4" xfId="24079" xr:uid="{746844E5-D5B0-4146-B997-CB86A83F4C7D}"/>
    <cellStyle name="Normal 2 2 4 3 8 5" xfId="16408" xr:uid="{EE60BC9F-5D02-4E2B-AF8D-61ADC3F51679}"/>
    <cellStyle name="Normal 2 2 4 3 9" xfId="4519" xr:uid="{03EB6F84-A041-4004-90D3-22B1CC360AF3}"/>
    <cellStyle name="Normal 2 2 4 3 9 2" xfId="9880" xr:uid="{2C170F46-8586-4372-8806-E35E1ED94F9B}"/>
    <cellStyle name="Normal 2 2 4 3 9 2 2" xfId="20542" xr:uid="{470A611F-92ED-4E9B-9688-2B367F28D6CD}"/>
    <cellStyle name="Normal 2 2 4 3 9 3" xfId="13504" xr:uid="{041AE64B-C7AB-47E4-8C4F-F8663BCDF3C2}"/>
    <cellStyle name="Normal 2 2 4 3 9 3 2" xfId="23371" xr:uid="{62AD60AA-E799-4678-B4A3-27A6E7EACF44}"/>
    <cellStyle name="Normal 2 2 4 3 9 4" xfId="17749" xr:uid="{8F2B7675-68F6-4DCD-BD53-DB332CFF7E5D}"/>
    <cellStyle name="Normal 2 2 4 4" xfId="485" xr:uid="{00000000-0005-0000-0000-0000E5010000}"/>
    <cellStyle name="Normal 2 2 4 4 10" xfId="8907" xr:uid="{A22A2309-357D-45BA-8397-CE1316B0D735}"/>
    <cellStyle name="Normal 2 2 4 4 10 2" xfId="18654" xr:uid="{DEE32B40-869A-4850-BAC2-BC9152619623}"/>
    <cellStyle name="Normal 2 2 4 4 11" xfId="12005" xr:uid="{1BF91A09-2860-4084-9C84-386BF7BB7972}"/>
    <cellStyle name="Normal 2 2 4 4 11 2" xfId="21450" xr:uid="{828BD25F-CCEB-444C-A958-6E3A14F034EF}"/>
    <cellStyle name="Normal 2 2 4 4 12" xfId="25751" xr:uid="{E6872A55-8039-47CD-BB02-B8B8D715C89E}"/>
    <cellStyle name="Normal 2 2 4 4 13" xfId="14008" xr:uid="{1FB74E61-EE65-40FA-8819-C973ED83E4CC}"/>
    <cellStyle name="Normal 2 2 4 4 2" xfId="486" xr:uid="{00000000-0005-0000-0000-0000E6010000}"/>
    <cellStyle name="Normal 2 2 4 4 2 10" xfId="12006" xr:uid="{3C9EFC3E-5253-4293-9D3A-6AE79AC8994A}"/>
    <cellStyle name="Normal 2 2 4 4 2 10 2" xfId="21451" xr:uid="{013687E5-5000-40EC-85F1-8C196AC5F171}"/>
    <cellStyle name="Normal 2 2 4 4 2 11" xfId="24331" xr:uid="{278CF2FE-9AD8-4C0C-8B91-7FFABBFFAE5C}"/>
    <cellStyle name="Normal 2 2 4 4 2 12" xfId="14126" xr:uid="{5AD3D876-87BC-445E-8577-37DFAE4E3355}"/>
    <cellStyle name="Normal 2 2 4 4 2 2" xfId="2325" xr:uid="{00000000-0005-0000-0000-00003D090000}"/>
    <cellStyle name="Normal 2 2 4 4 2 2 2" xfId="2326" xr:uid="{00000000-0005-0000-0000-00003E090000}"/>
    <cellStyle name="Normal 2 2 4 4 2 2 2 2" xfId="7750" xr:uid="{05B7305B-B584-45B4-A0DA-DC3CECED82DA}"/>
    <cellStyle name="Normal 2 2 4 4 2 2 2 2 2" xfId="27548" xr:uid="{5BCDD9E6-9659-412D-B819-BDC1A2627253}"/>
    <cellStyle name="Normal 2 2 4 4 2 2 2 2 3" xfId="27725" xr:uid="{CC43AA13-C9D9-4BAB-8FEE-52BA1467E085}"/>
    <cellStyle name="Normal 2 2 4 4 2 2 2 2 4" xfId="17247" xr:uid="{265C0AAE-5981-4DD4-A8DD-584C6B51A0DB}"/>
    <cellStyle name="Normal 2 2 4 4 2 2 2 3" xfId="10298" xr:uid="{88FF07D2-4312-417B-B2F8-6FD6524774B7}"/>
    <cellStyle name="Normal 2 2 4 4 2 2 2 3 2" xfId="29479" xr:uid="{A4DE6549-E706-424C-AA77-98135D86E382}"/>
    <cellStyle name="Normal 2 2 4 4 2 2 2 3 3" xfId="20032" xr:uid="{4D98B7C2-E242-4DD3-8A2D-13A346CD7C9E}"/>
    <cellStyle name="Normal 2 2 4 4 2 2 2 4" xfId="13041" xr:uid="{D5C328C3-B0EC-484E-90C5-733E7AAE6AEF}"/>
    <cellStyle name="Normal 2 2 4 4 2 2 2 4 2" xfId="22861" xr:uid="{897498AD-7B34-4BBB-9CA0-CCF0DF7CD4A6}"/>
    <cellStyle name="Normal 2 2 4 4 2 2 2 5" xfId="25424" xr:uid="{E017D069-0C7E-4CD4-8117-51336E2BF483}"/>
    <cellStyle name="Normal 2 2 4 4 2 2 2 6" xfId="15243" xr:uid="{8E9B1CFF-CBF6-47EF-9668-CBDEEAF3F438}"/>
    <cellStyle name="Normal 2 2 4 4 2 2 3" xfId="4880" xr:uid="{C8374643-0E1D-40FC-BB75-0A1843882E99}"/>
    <cellStyle name="Normal 2 2 4 4 2 2 3 2" xfId="10297" xr:uid="{DA511B76-0F5F-4E9A-BF2A-FA70A8D538A9}"/>
    <cellStyle name="Normal 2 2 4 4 2 2 3 2 2" xfId="29713" xr:uid="{62990585-694C-4DD1-9B3D-347AAF6AC3D0}"/>
    <cellStyle name="Normal 2 2 4 4 2 2 3 2 3" xfId="20847" xr:uid="{E7F683CA-E597-4D69-BCB2-698B9EADB25F}"/>
    <cellStyle name="Normal 2 2 4 4 2 2 3 3" xfId="13739" xr:uid="{6F9944AE-94D6-43AC-A01A-A89252BA4C71}"/>
    <cellStyle name="Normal 2 2 4 4 2 2 3 3 2" xfId="23676" xr:uid="{4DDAD671-935B-4A9D-BE31-4E30EDBF437E}"/>
    <cellStyle name="Normal 2 2 4 4 2 2 3 4" xfId="24862" xr:uid="{D6BEEA12-DB32-476A-85C4-8DB39114426A}"/>
    <cellStyle name="Normal 2 2 4 4 2 2 3 5" xfId="18054" xr:uid="{0FA45510-6DF1-4E9C-A505-C930A1DD8559}"/>
    <cellStyle name="Normal 2 2 4 4 2 2 4" xfId="6066" xr:uid="{A07E5FA4-9B71-4A71-AC82-B298C796EB0D}"/>
    <cellStyle name="Normal 2 2 4 4 2 2 4 2" xfId="29009" xr:uid="{AC7D48FA-4D24-4D78-BB41-46CCF2F6B1DB}"/>
    <cellStyle name="Normal 2 2 4 4 2 2 4 3" xfId="15897" xr:uid="{13A42B19-1ED5-40C0-843D-497C9AB10D3B}"/>
    <cellStyle name="Normal 2 2 4 4 2 2 5" xfId="8843" xr:uid="{FC5274A4-91D8-4895-AD8A-EF042F144BF3}"/>
    <cellStyle name="Normal 2 2 4 4 2 2 5 2" xfId="18656" xr:uid="{58929CE7-1002-456E-8533-C06B3A058CCC}"/>
    <cellStyle name="Normal 2 2 4 4 2 2 6" xfId="12007" xr:uid="{4EC7519F-2B2C-4BE0-9882-A3EDD5CC0D71}"/>
    <cellStyle name="Normal 2 2 4 4 2 2 6 2" xfId="21452" xr:uid="{99DE1EA8-99F3-4FFB-BF53-4010D0E00391}"/>
    <cellStyle name="Normal 2 2 4 4 2 2 7" xfId="25792" xr:uid="{380775A3-9004-4CF8-B680-A1EAE232E416}"/>
    <cellStyle name="Normal 2 2 4 4 2 2 8" xfId="14720" xr:uid="{C09260D6-32A7-46AE-A81F-9D8F2ADDCAE9}"/>
    <cellStyle name="Normal 2 2 4 4 2 3" xfId="2327" xr:uid="{00000000-0005-0000-0000-00003F090000}"/>
    <cellStyle name="Normal 2 2 4 4 2 3 2" xfId="5046" xr:uid="{5EFDDD6D-252F-4C51-92E3-FF90DF87B151}"/>
    <cellStyle name="Normal 2 2 4 4 2 3 2 2" xfId="7751" xr:uid="{11DB3BD3-FFEB-4759-A66B-B7DC9A5E8D48}"/>
    <cellStyle name="Normal 2 2 4 4 2 3 2 2 2" xfId="29827" xr:uid="{C2951CBD-6DBB-4697-BFB4-315D72276FC5}"/>
    <cellStyle name="Normal 2 2 4 4 2 3 2 2 3" xfId="21013" xr:uid="{7C373F8F-2573-4274-B179-E550634E54E2}"/>
    <cellStyle name="Normal 2 2 4 4 2 3 2 3" xfId="10299" xr:uid="{95C0C18A-0512-4E87-9B13-40CF4DB2F517}"/>
    <cellStyle name="Normal 2 2 4 4 2 3 2 3 2" xfId="23842" xr:uid="{FE274CDF-67FA-4EF4-8EDA-6B5A67D96924}"/>
    <cellStyle name="Normal 2 2 4 4 2 3 2 4" xfId="26751" xr:uid="{034EB278-89A8-47A1-8611-C8072D2875AA}"/>
    <cellStyle name="Normal 2 2 4 4 2 3 2 5" xfId="18220" xr:uid="{AFB319F2-DFB5-4F6F-9FAD-46BD8481535A}"/>
    <cellStyle name="Normal 2 2 4 4 2 3 3" xfId="6576" xr:uid="{577C68FA-96A0-4633-ACA4-1CFA194BC890}"/>
    <cellStyle name="Normal 2 2 4 4 2 3 3 2" xfId="29182" xr:uid="{E708B13E-7E53-48A8-8BD9-D882CB44BE39}"/>
    <cellStyle name="Normal 2 2 4 4 2 3 3 3" xfId="17248" xr:uid="{4B4B1F77-C2E4-462E-9EB9-22203937106C}"/>
    <cellStyle name="Normal 2 2 4 4 2 3 4" xfId="9372" xr:uid="{C83BF82A-5F62-4BB6-BAEC-1E5EAEF7F66E}"/>
    <cellStyle name="Normal 2 2 4 4 2 3 4 2" xfId="20033" xr:uid="{5AD098C3-5756-4EF2-8666-ABAD14AC78AA}"/>
    <cellStyle name="Normal 2 2 4 4 2 3 5" xfId="13042" xr:uid="{DE1B0C34-4719-4FCF-9677-0D969516786C}"/>
    <cellStyle name="Normal 2 2 4 4 2 3 5 2" xfId="22862" xr:uid="{5EFF8403-C3E9-411C-A607-6E3E5917EAEE}"/>
    <cellStyle name="Normal 2 2 4 4 2 3 6" xfId="24654" xr:uid="{2748B093-CA5A-4AD3-876E-EC65B5186829}"/>
    <cellStyle name="Normal 2 2 4 4 2 3 7" xfId="15244" xr:uid="{C7334024-3258-4935-919A-F472474B7A77}"/>
    <cellStyle name="Normal 2 2 4 4 2 4" xfId="2328" xr:uid="{00000000-0005-0000-0000-000040090000}"/>
    <cellStyle name="Normal 2 2 4 4 2 4 2" xfId="7752" xr:uid="{A01276D6-69D1-420C-9FE9-5F29035DB685}"/>
    <cellStyle name="Normal 2 2 4 4 2 4 2 2" xfId="26988" xr:uid="{5FDA508D-DF5E-4EA0-9F66-577CF34481A7}"/>
    <cellStyle name="Normal 2 2 4 4 2 4 2 3" xfId="17246" xr:uid="{B5577AFE-8553-4A7F-A77F-7A0659DED8F6}"/>
    <cellStyle name="Normal 2 2 4 4 2 4 3" xfId="10300" xr:uid="{8C8D7880-4920-4F89-A365-2B80E57945F7}"/>
    <cellStyle name="Normal 2 2 4 4 2 4 3 2" xfId="20031" xr:uid="{60A1E6C1-F35C-45CA-B92A-E3B505944625}"/>
    <cellStyle name="Normal 2 2 4 4 2 4 4" xfId="13040" xr:uid="{158FFF14-53ED-4864-BEEA-A6BCA6544FBB}"/>
    <cellStyle name="Normal 2 2 4 4 2 4 4 2" xfId="22860" xr:uid="{2BF1DCF0-AFF2-43F6-B072-3D8A48F18706}"/>
    <cellStyle name="Normal 2 2 4 4 2 4 5" xfId="26409" xr:uid="{64D49DB8-A69B-4B1E-9B5F-4777853DBBDF}"/>
    <cellStyle name="Normal 2 2 4 4 2 4 6" xfId="15242" xr:uid="{2E864E9C-A3C4-4915-B0D7-9179D5AF986A}"/>
    <cellStyle name="Normal 2 2 4 4 2 5" xfId="2329" xr:uid="{00000000-0005-0000-0000-000041090000}"/>
    <cellStyle name="Normal 2 2 4 4 2 5 2" xfId="7753" xr:uid="{7BA2C310-13BD-41A1-B6DF-DBD212B5635A}"/>
    <cellStyle name="Normal 2 2 4 4 2 5 2 2" xfId="29085" xr:uid="{42B1508E-D382-4593-9596-64576B934972}"/>
    <cellStyle name="Normal 2 2 4 4 2 5 2 3" xfId="16785" xr:uid="{75C40651-4456-4020-ACD7-2C22805C6350}"/>
    <cellStyle name="Normal 2 2 4 4 2 5 3" xfId="10301" xr:uid="{4A410B84-DA75-4A3F-8787-D1953A673CDB}"/>
    <cellStyle name="Normal 2 2 4 4 2 5 3 2" xfId="19522" xr:uid="{C7684470-518B-4119-8E53-7C99C3363D56}"/>
    <cellStyle name="Normal 2 2 4 4 2 5 4" xfId="12634" xr:uid="{32727AB8-93FD-4F5A-B371-0DF65F12196C}"/>
    <cellStyle name="Normal 2 2 4 4 2 5 4 2" xfId="22351" xr:uid="{ECD522F4-C9A2-4E33-8C54-E7D6B15ADD1C}"/>
    <cellStyle name="Normal 2 2 4 4 2 5 5" xfId="24285" xr:uid="{FABC613B-2DD5-4F13-856E-4D19E62C450A}"/>
    <cellStyle name="Normal 2 2 4 4 2 5 6" xfId="14569" xr:uid="{6F8499D8-825E-46E0-A6AE-BE9AB179219A}"/>
    <cellStyle name="Normal 2 2 4 4 2 6" xfId="2330" xr:uid="{00000000-0005-0000-0000-000042090000}"/>
    <cellStyle name="Normal 2 2 4 4 2 6 2" xfId="10302" xr:uid="{4A6C87AF-BD78-4ED3-A1B9-8C6F2977A148}"/>
    <cellStyle name="Normal 2 2 4 4 2 6 2 2" xfId="19250" xr:uid="{3B24832C-1BD3-422D-928E-1B8AC65ECA69}"/>
    <cellStyle name="Normal 2 2 4 4 2 6 3" xfId="12404" xr:uid="{4842B7E5-AB4A-4C42-B1BD-62C6BAD15C9B}"/>
    <cellStyle name="Normal 2 2 4 4 2 6 3 2" xfId="22060" xr:uid="{AED0E7FA-BF14-48CC-83E3-C9D46F0C7976}"/>
    <cellStyle name="Normal 2 2 4 4 2 6 4" xfId="24589" xr:uid="{9860A6E6-742F-461D-82FA-2192DFAE86C3}"/>
    <cellStyle name="Normal 2 2 4 4 2 6 5" xfId="16504" xr:uid="{6E929B7D-E14F-47DC-B6E9-23509B32D27D}"/>
    <cellStyle name="Normal 2 2 4 4 2 7" xfId="4433" xr:uid="{9C3141DD-875C-4272-83D1-8444D01C3EFD}"/>
    <cellStyle name="Normal 2 2 4 4 2 7 2" xfId="9883" xr:uid="{5AB77F8F-F60A-4CB7-930D-69448739ED52}"/>
    <cellStyle name="Normal 2 2 4 4 2 7 2 2" xfId="20456" xr:uid="{F328BE95-E4F7-432E-BA84-F7F8B7C41C58}"/>
    <cellStyle name="Normal 2 2 4 4 2 7 3" xfId="13433" xr:uid="{CDE6E7FD-A054-428F-9D9B-38473ACF5711}"/>
    <cellStyle name="Normal 2 2 4 4 2 7 3 2" xfId="23285" xr:uid="{2D15E8D3-4DB1-4D1A-903E-04A75EB748AC}"/>
    <cellStyle name="Normal 2 2 4 4 2 7 4" xfId="17663" xr:uid="{E841C835-4F1B-497A-BCEE-74BFC2BE5FEA}"/>
    <cellStyle name="Normal 2 2 4 4 2 8" xfId="6131" xr:uid="{45870187-5818-4AA3-A8D4-177E37384D83}"/>
    <cellStyle name="Normal 2 2 4 4 2 8 2" xfId="15896" xr:uid="{3AD14F40-8E4E-4227-8CA5-7937D4CB1AB4}"/>
    <cellStyle name="Normal 2 2 4 4 2 9" xfId="8908" xr:uid="{D82CCB98-7AD7-49BB-B0A9-9B83874D13D2}"/>
    <cellStyle name="Normal 2 2 4 4 2 9 2" xfId="18655" xr:uid="{B08CFDCA-4E53-4D7B-BB7C-01B380A30D99}"/>
    <cellStyle name="Normal 2 2 4 4 3" xfId="2331" xr:uid="{00000000-0005-0000-0000-000043090000}"/>
    <cellStyle name="Normal 2 2 4 4 3 2" xfId="2332" xr:uid="{00000000-0005-0000-0000-000044090000}"/>
    <cellStyle name="Normal 2 2 4 4 3 2 2" xfId="7754" xr:uid="{D4D34B51-6835-4A06-B014-266329A04BA3}"/>
    <cellStyle name="Normal 2 2 4 4 3 2 2 2" xfId="24128" xr:uid="{29530021-C865-4B0A-BF03-D37EF569D851}"/>
    <cellStyle name="Normal 2 2 4 4 3 2 2 3" xfId="29165" xr:uid="{FC0BD52A-8F2A-46F1-9EE6-7185FF5A28A4}"/>
    <cellStyle name="Normal 2 2 4 4 3 2 2 4" xfId="17249" xr:uid="{124D5A23-5401-4CD3-B720-B8BFD98A92EF}"/>
    <cellStyle name="Normal 2 2 4 4 3 2 3" xfId="10304" xr:uid="{AE597520-C32A-4884-9590-F0A45FA0BD91}"/>
    <cellStyle name="Normal 2 2 4 4 3 2 3 2" xfId="29480" xr:uid="{CC60DECE-293D-4490-9F86-77CD0F7CA547}"/>
    <cellStyle name="Normal 2 2 4 4 3 2 3 3" xfId="20034" xr:uid="{49385AFA-116D-4A0E-A917-2B62AD8977C1}"/>
    <cellStyle name="Normal 2 2 4 4 3 2 4" xfId="13043" xr:uid="{84352961-4936-4FD9-8448-D8855FB5868D}"/>
    <cellStyle name="Normal 2 2 4 4 3 2 4 2" xfId="22863" xr:uid="{22BC993B-EB6C-4185-B521-00BC7B7A51E9}"/>
    <cellStyle name="Normal 2 2 4 4 3 2 5" xfId="26474" xr:uid="{3DFEB61D-F40A-4B01-B25B-6627A7B98DAA}"/>
    <cellStyle name="Normal 2 2 4 4 3 2 6" xfId="15245" xr:uid="{AC06489D-8572-452D-9C2B-AFF181D8B1B0}"/>
    <cellStyle name="Normal 2 2 4 4 3 3" xfId="2333" xr:uid="{00000000-0005-0000-0000-000045090000}"/>
    <cellStyle name="Normal 2 2 4 4 3 3 2" xfId="10305" xr:uid="{C4895E2D-2878-4BAD-ABF2-C4A47DBA813E}"/>
    <cellStyle name="Normal 2 2 4 4 3 3 2 2" xfId="27350" xr:uid="{697C142B-15CF-43EE-81D7-89CAF3627D95}"/>
    <cellStyle name="Normal 2 2 4 4 3 3 2 3" xfId="16887" xr:uid="{8D33421E-05FA-456D-A677-1198D0FDBDB5}"/>
    <cellStyle name="Normal 2 2 4 4 3 3 3" xfId="11573" xr:uid="{8B15EAFC-B441-4EBD-814B-3467D459323E}"/>
    <cellStyle name="Normal 2 2 4 4 3 3 3 2" xfId="19630" xr:uid="{7C218DA8-27EA-47B9-9863-0FBBA0399EEB}"/>
    <cellStyle name="Normal 2 2 4 4 3 3 4" xfId="12736" xr:uid="{532F0441-5D0A-49B8-AFB0-8BFDD347304D}"/>
    <cellStyle name="Normal 2 2 4 4 3 3 4 2" xfId="22459" xr:uid="{DBB24C39-378F-417B-8924-3E6CF199BA29}"/>
    <cellStyle name="Normal 2 2 4 4 3 3 5" xfId="24104" xr:uid="{3BDB5C5A-1222-4B70-AAA5-7EB52A88242C}"/>
    <cellStyle name="Normal 2 2 4 4 3 3 6" xfId="14719" xr:uid="{715F1AF6-7F39-40F6-8D8E-9788965CFCFB}"/>
    <cellStyle name="Normal 2 2 4 4 3 4" xfId="4745" xr:uid="{DD83F919-AF8C-45D0-AC1C-7BBFC86C954C}"/>
    <cellStyle name="Normal 2 2 4 4 3 4 2" xfId="10303" xr:uid="{34D9EAD0-100A-4504-99D9-A19EF5BC1F15}"/>
    <cellStyle name="Normal 2 2 4 4 3 4 2 2" xfId="29632" xr:uid="{796B4740-C5A3-4799-9334-CDD8EB661C41}"/>
    <cellStyle name="Normal 2 2 4 4 3 4 2 3" xfId="20712" xr:uid="{81B16EDA-5D31-4C59-8C7B-DF7A8CDA2EF1}"/>
    <cellStyle name="Normal 2 2 4 4 3 4 3" xfId="13632" xr:uid="{244E9BDB-DE9E-42EA-AD04-EB5070730A73}"/>
    <cellStyle name="Normal 2 2 4 4 3 4 3 2" xfId="23541" xr:uid="{ED098BAB-6B65-4820-AA12-110B912736FE}"/>
    <cellStyle name="Normal 2 2 4 4 3 4 4" xfId="26382" xr:uid="{2B500DE0-2DBB-4E5B-BFFD-B9F7DDEBA72B}"/>
    <cellStyle name="Normal 2 2 4 4 3 4 5" xfId="17919" xr:uid="{CD037AFE-1038-442B-8CDB-974B8D44ADE1}"/>
    <cellStyle name="Normal 2 2 4 4 3 5" xfId="6065" xr:uid="{A51BC98B-1B99-4B19-AC42-4849E322FCA7}"/>
    <cellStyle name="Normal 2 2 4 4 3 5 2" xfId="27547" xr:uid="{8F57A9A1-801E-4AB8-9EA7-5E377D23B9AD}"/>
    <cellStyle name="Normal 2 2 4 4 3 5 3" xfId="15898" xr:uid="{14E64179-765A-41E3-964A-E88C8811DCC8}"/>
    <cellStyle name="Normal 2 2 4 4 3 6" xfId="8842" xr:uid="{274805CF-D0FE-4B3A-B5DB-B85F7AD1BBEE}"/>
    <cellStyle name="Normal 2 2 4 4 3 6 2" xfId="18657" xr:uid="{9DB3D6A9-A281-4E8F-9C83-A53897B9BC6C}"/>
    <cellStyle name="Normal 2 2 4 4 3 7" xfId="12008" xr:uid="{53EECF89-FA82-4353-9E50-D0AFDE032FFE}"/>
    <cellStyle name="Normal 2 2 4 4 3 7 2" xfId="21453" xr:uid="{34AADF5A-AD5F-454B-950A-2C71460D970A}"/>
    <cellStyle name="Normal 2 2 4 4 3 8" xfId="25445" xr:uid="{15FA6E91-0D98-4E8C-A7B8-241303092CBE}"/>
    <cellStyle name="Normal 2 2 4 4 3 9" xfId="14284" xr:uid="{6337CE18-8F97-4FD0-B6FB-1871692799A8}"/>
    <cellStyle name="Normal 2 2 4 4 4" xfId="2334" xr:uid="{00000000-0005-0000-0000-000046090000}"/>
    <cellStyle name="Normal 2 2 4 4 4 2" xfId="5047" xr:uid="{BB2EAF2A-327E-4692-8E12-F5A1CD519545}"/>
    <cellStyle name="Normal 2 2 4 4 4 2 2" xfId="7755" xr:uid="{67F0158C-2463-4C5E-8FA4-69D42345A3DE}"/>
    <cellStyle name="Normal 2 2 4 4 4 2 2 2" xfId="29828" xr:uid="{0CEE5EAC-DE58-46B6-A6CF-1CF3347CAB7F}"/>
    <cellStyle name="Normal 2 2 4 4 4 2 2 3" xfId="21014" xr:uid="{C79CFD66-95DC-4CD9-9A30-447146BF6640}"/>
    <cellStyle name="Normal 2 2 4 4 4 2 3" xfId="10306" xr:uid="{9176687A-116A-4B05-9972-8B76CFA0CFB0}"/>
    <cellStyle name="Normal 2 2 4 4 4 2 3 2" xfId="23843" xr:uid="{39199D83-E765-42E8-BC37-60A806E72E65}"/>
    <cellStyle name="Normal 2 2 4 4 4 2 4" xfId="24854" xr:uid="{314D20DB-6A4F-43B8-BAFA-621C71C81ED2}"/>
    <cellStyle name="Normal 2 2 4 4 4 2 5" xfId="18221" xr:uid="{A487D2D4-F1B6-46D7-9BEE-23DF385A44A9}"/>
    <cellStyle name="Normal 2 2 4 4 4 3" xfId="6575" xr:uid="{B915647F-1843-4615-8E64-F33834F0B8C1}"/>
    <cellStyle name="Normal 2 2 4 4 4 3 2" xfId="28161" xr:uid="{BFA9F960-2527-4E05-B20E-06C927DCAB24}"/>
    <cellStyle name="Normal 2 2 4 4 4 3 3" xfId="15899" xr:uid="{B2AD3635-C3D6-4976-9950-07C00EFE485C}"/>
    <cellStyle name="Normal 2 2 4 4 4 4" xfId="9371" xr:uid="{EEEAAC5B-4919-4362-9814-8FC55C749F60}"/>
    <cellStyle name="Normal 2 2 4 4 4 4 2" xfId="18658" xr:uid="{9A962469-ED38-4F67-AC26-90C731989251}"/>
    <cellStyle name="Normal 2 2 4 4 4 5" xfId="12009" xr:uid="{F12B57BC-4EDE-4C51-95F3-C549E760FCE6}"/>
    <cellStyle name="Normal 2 2 4 4 4 5 2" xfId="21454" xr:uid="{7AB444A5-148F-41FA-AEFB-DA3F0365B871}"/>
    <cellStyle name="Normal 2 2 4 4 4 6" xfId="25050" xr:uid="{C6103924-DBC3-442D-BB74-8D63992DBF31}"/>
    <cellStyle name="Normal 2 2 4 4 4 7" xfId="15246" xr:uid="{57915F3D-4ABA-49CF-ADD8-6D85F4F2FC99}"/>
    <cellStyle name="Normal 2 2 4 4 5" xfId="2335" xr:uid="{00000000-0005-0000-0000-000047090000}"/>
    <cellStyle name="Normal 2 2 4 4 5 2" xfId="5823" xr:uid="{0E142404-F4A9-474A-83F9-9EFE6ADD9441}"/>
    <cellStyle name="Normal 2 2 4 4 5 2 2" xfId="7756" xr:uid="{6E3A884B-AB30-4249-83A8-5E75A86C6A3A}"/>
    <cellStyle name="Normal 2 2 4 4 5 2 3" xfId="10307" xr:uid="{E8B417A6-5C6C-4680-8550-730D3B2B88B2}"/>
    <cellStyle name="Normal 2 2 4 4 5 2 4" xfId="17039" xr:uid="{0682EEB9-71F2-41F1-95E4-E8A16E04E8EC}"/>
    <cellStyle name="Normal 2 2 4 4 5 3" xfId="6912" xr:uid="{7821650F-91E3-4342-9190-101710C13D57}"/>
    <cellStyle name="Normal 2 2 4 4 5 3 2" xfId="29221" xr:uid="{BC8A721C-3D5D-4412-ABBD-1FA63374DBAF}"/>
    <cellStyle name="Normal 2 2 4 4 5 3 3" xfId="19798" xr:uid="{B0D7F104-3C3F-42F6-A61C-A948930B0AEB}"/>
    <cellStyle name="Normal 2 2 4 4 5 4" xfId="9708" xr:uid="{66FBAAF4-0780-4E38-BDF0-C31B8A3AD4A1}"/>
    <cellStyle name="Normal 2 2 4 4 5 4 2" xfId="22627" xr:uid="{9798CF9A-3BCF-44E9-82EB-42A04816FC66}"/>
    <cellStyle name="Normal 2 2 4 4 5 5" xfId="24537" xr:uid="{1FC660A9-2F94-4AA3-8CCC-005BDE876DDD}"/>
    <cellStyle name="Normal 2 2 4 4 5 6" xfId="14952" xr:uid="{6902FD7D-D406-42A7-850B-12C77C11EBD4}"/>
    <cellStyle name="Normal 2 2 4 4 6" xfId="2336" xr:uid="{00000000-0005-0000-0000-000048090000}"/>
    <cellStyle name="Normal 2 2 4 4 6 2" xfId="7757" xr:uid="{A6C96A9E-7518-4F9C-A114-E9ACD2CC275C}"/>
    <cellStyle name="Normal 2 2 4 4 6 2 2" xfId="27968" xr:uid="{CE492345-F001-454A-93D6-554F7D112993}"/>
    <cellStyle name="Normal 2 2 4 4 6 2 3" xfId="16622" xr:uid="{195E31D1-3983-446C-8473-ABDBC5592D67}"/>
    <cellStyle name="Normal 2 2 4 4 6 3" xfId="10308" xr:uid="{1D533C5B-3B90-4E00-AEA2-220CC1ADD5E5}"/>
    <cellStyle name="Normal 2 2 4 4 6 3 2" xfId="19359" xr:uid="{1BA36C07-56EE-452D-BE43-B371331C410F}"/>
    <cellStyle name="Normal 2 2 4 4 6 4" xfId="12471" xr:uid="{72DC96BA-D5D7-44D7-BAE4-8FA3D4120BC4}"/>
    <cellStyle name="Normal 2 2 4 4 6 4 2" xfId="22188" xr:uid="{71B4C2DE-34BD-4066-AFD2-134AD9EA3F96}"/>
    <cellStyle name="Normal 2 2 4 4 6 5" xfId="24989" xr:uid="{90D13967-9080-461B-AC40-88C92A561E87}"/>
    <cellStyle name="Normal 2 2 4 4 6 6" xfId="14406" xr:uid="{08A52168-CA9E-48DC-81B5-0482D99939E0}"/>
    <cellStyle name="Normal 2 2 4 4 7" xfId="2337" xr:uid="{00000000-0005-0000-0000-000049090000}"/>
    <cellStyle name="Normal 2 2 4 4 7 2" xfId="7758" xr:uid="{0F9E377C-09E1-47BE-8725-EC3082C91E3F}"/>
    <cellStyle name="Normal 2 2 4 4 7 2 2" xfId="19139" xr:uid="{EB589688-6A6D-4E41-B2ED-884DC093340B}"/>
    <cellStyle name="Normal 2 2 4 4 7 3" xfId="10309" xr:uid="{DD6A8279-B1EF-4573-9C82-4E8197A0F728}"/>
    <cellStyle name="Normal 2 2 4 4 7 3 2" xfId="21944" xr:uid="{4010747B-9D0A-4BD4-9627-8A6EEA15554D}"/>
    <cellStyle name="Normal 2 2 4 4 7 4" xfId="25505" xr:uid="{CC9C3AD6-15E7-4393-B35A-63E875CDD88A}"/>
    <cellStyle name="Normal 2 2 4 4 7 5" xfId="16388" xr:uid="{47D97C7E-10C2-4A18-B5BD-73576D906870}"/>
    <cellStyle name="Normal 2 2 4 4 8" xfId="4520" xr:uid="{13B91B4C-B327-4BD9-A878-68AEA0E14DDA}"/>
    <cellStyle name="Normal 2 2 4 4 8 2" xfId="9882" xr:uid="{49473B91-38B9-4D03-A783-9378B5CBB8AD}"/>
    <cellStyle name="Normal 2 2 4 4 8 2 2" xfId="20543" xr:uid="{6D93B1E3-889C-4ED1-9916-ABBDB1F5FED6}"/>
    <cellStyle name="Normal 2 2 4 4 8 3" xfId="13505" xr:uid="{E5F51DC4-FFA3-4085-87A5-EB7B280DF47B}"/>
    <cellStyle name="Normal 2 2 4 4 8 3 2" xfId="23372" xr:uid="{161FB5E8-EE3C-45C3-9C0F-A0103BC12CA4}"/>
    <cellStyle name="Normal 2 2 4 4 8 4" xfId="17750" xr:uid="{986D4EF1-C503-447B-8FF0-6BCAFE4ED4AE}"/>
    <cellStyle name="Normal 2 2 4 4 9" xfId="6130" xr:uid="{C002A4F5-9E79-4445-BFA0-7C2C99EE7A99}"/>
    <cellStyle name="Normal 2 2 4 4 9 2" xfId="15895" xr:uid="{59B1E2E6-A8CC-4581-B7AD-7CB29A74EC5E}"/>
    <cellStyle name="Normal 2 2 4 5" xfId="487" xr:uid="{00000000-0005-0000-0000-0000E7010000}"/>
    <cellStyle name="Normal 2 2 4 5 10" xfId="12010" xr:uid="{26AFC3E2-7768-4D6E-8AC7-2C79AA840C36}"/>
    <cellStyle name="Normal 2 2 4 5 10 2" xfId="21455" xr:uid="{844BA1F7-2A57-4686-815F-4614A1751438}"/>
    <cellStyle name="Normal 2 2 4 5 11" xfId="25003" xr:uid="{7829D3A9-1A59-41EA-9AFB-ACE9531A9935}"/>
    <cellStyle name="Normal 2 2 4 5 12" xfId="14127" xr:uid="{5A3C4287-9228-4082-A301-FFBB0DF14672}"/>
    <cellStyle name="Normal 2 2 4 5 2" xfId="488" xr:uid="{00000000-0005-0000-0000-0000E8010000}"/>
    <cellStyle name="Normal 2 2 4 5 2 2" xfId="2338" xr:uid="{00000000-0005-0000-0000-00004A090000}"/>
    <cellStyle name="Normal 2 2 4 5 2 2 2" xfId="5630" xr:uid="{F12319A5-6E88-4877-A99E-5C32275A1179}"/>
    <cellStyle name="Normal 2 2 4 5 2 2 2 2" xfId="7759" xr:uid="{6F4A9DCA-BD3C-46A7-AF99-34F211B78F42}"/>
    <cellStyle name="Normal 2 2 4 5 2 2 2 3" xfId="10310" xr:uid="{65F70C97-8397-48DF-BC29-EAC68EEC9624}"/>
    <cellStyle name="Normal 2 2 4 5 2 2 2 4" xfId="15902" xr:uid="{F3A2305E-BB24-447C-85FA-60673695EF9A}"/>
    <cellStyle name="Normal 2 2 4 5 2 2 3" xfId="6578" xr:uid="{03691230-32C9-495C-8657-F9876DC20508}"/>
    <cellStyle name="Normal 2 2 4 5 2 2 3 2" xfId="28363" xr:uid="{214F9CDE-53A7-40A0-8825-68925CB1C852}"/>
    <cellStyle name="Normal 2 2 4 5 2 2 3 3" xfId="28055" xr:uid="{3C28FF34-4C80-4822-ADB7-87FA39ACE9CC}"/>
    <cellStyle name="Normal 2 2 4 5 2 2 3 4" xfId="18661" xr:uid="{523A5579-8E41-4A93-8CEC-2FF2EC4FBD89}"/>
    <cellStyle name="Normal 2 2 4 5 2 2 4" xfId="9374" xr:uid="{9B74F113-0037-4B53-B090-647434BBB609}"/>
    <cellStyle name="Normal 2 2 4 5 2 2 4 2" xfId="29995" xr:uid="{E7F3EDCD-4AA2-4891-96B6-DCFFF85403F4}"/>
    <cellStyle name="Normal 2 2 4 5 2 2 4 3" xfId="21457" xr:uid="{F05E7709-83CD-4AAB-96C3-3C5BAAE6D6D5}"/>
    <cellStyle name="Normal 2 2 4 5 2 2 5" xfId="25967" xr:uid="{08056333-4DBA-4D76-BCB9-3DD8F6187160}"/>
    <cellStyle name="Normal 2 2 4 5 2 2 6" xfId="15247" xr:uid="{B1C583E3-B705-4307-A8FA-38E17B22C8C5}"/>
    <cellStyle name="Normal 2 2 4 5 2 3" xfId="2339" xr:uid="{00000000-0005-0000-0000-00004B090000}"/>
    <cellStyle name="Normal 2 2 4 5 2 3 2" xfId="7760" xr:uid="{266EE182-0551-4A9C-8E20-8A1F779E4A85}"/>
    <cellStyle name="Normal 2 2 4 5 2 3 2 2" xfId="28626" xr:uid="{B61F0100-0CD5-4E41-A04C-C0675C86946B}"/>
    <cellStyle name="Normal 2 2 4 5 2 3 2 3" xfId="16888" xr:uid="{4CACBB7C-8BF8-4D40-AC12-E98F774A4D43}"/>
    <cellStyle name="Normal 2 2 4 5 2 3 3" xfId="10311" xr:uid="{932CCE14-384C-4530-BE57-FB5B53EECAC2}"/>
    <cellStyle name="Normal 2 2 4 5 2 3 3 2" xfId="19631" xr:uid="{431DB48D-4103-40D3-A680-1EB1D908EB8F}"/>
    <cellStyle name="Normal 2 2 4 5 2 3 4" xfId="12737" xr:uid="{55C03581-A824-43E1-AD57-75DCD27564FB}"/>
    <cellStyle name="Normal 2 2 4 5 2 3 4 2" xfId="22460" xr:uid="{A70873AC-00D0-4D2B-AAEA-274AEC0AC4F1}"/>
    <cellStyle name="Normal 2 2 4 5 2 3 5" xfId="24751" xr:uid="{6B3FF3AD-A4F1-4DB9-BE37-2928EB00FBA2}"/>
    <cellStyle name="Normal 2 2 4 5 2 3 6" xfId="14721" xr:uid="{16851A0D-2EBA-4D84-8B73-F21C34EAF061}"/>
    <cellStyle name="Normal 2 2 4 5 2 4" xfId="4746" xr:uid="{8B76662B-7655-4B86-A266-97903400A11A}"/>
    <cellStyle name="Normal 2 2 4 5 2 4 2" xfId="7066" xr:uid="{43DFE01C-053D-458C-A459-B0436959529C}"/>
    <cellStyle name="Normal 2 2 4 5 2 4 2 2" xfId="29633" xr:uid="{7CC646C1-F791-4CC4-8AFF-C8A97806302F}"/>
    <cellStyle name="Normal 2 2 4 5 2 4 2 3" xfId="20713" xr:uid="{F7815ED7-893E-4F60-B9EB-8729C2C6469B}"/>
    <cellStyle name="Normal 2 2 4 5 2 4 3" xfId="9885" xr:uid="{3FF29C75-5EA4-40A3-AF8C-C93EAD2E3AEE}"/>
    <cellStyle name="Normal 2 2 4 5 2 4 3 2" xfId="23542" xr:uid="{071A4087-069E-436D-B735-F3A3E9AA3F3D}"/>
    <cellStyle name="Normal 2 2 4 5 2 4 4" xfId="24585" xr:uid="{4AE180C9-A268-4147-9CA6-A79A72E563D8}"/>
    <cellStyle name="Normal 2 2 4 5 2 4 5" xfId="17920" xr:uid="{C8ACD5A0-16CE-4164-8DBF-B6B6A0FFF18A}"/>
    <cellStyle name="Normal 2 2 4 5 2 5" xfId="6133" xr:uid="{60635A4F-15B2-4E98-92BE-063FC61D2E77}"/>
    <cellStyle name="Normal 2 2 4 5 2 5 2" xfId="28682" xr:uid="{11F1B512-0EB8-4EE9-9C29-E566CA822153}"/>
    <cellStyle name="Normal 2 2 4 5 2 5 3" xfId="15901" xr:uid="{FF48C915-3FE0-4C7F-BA32-023418346728}"/>
    <cellStyle name="Normal 2 2 4 5 2 6" xfId="8910" xr:uid="{F54C9D12-C78B-407F-A040-190237C2D00D}"/>
    <cellStyle name="Normal 2 2 4 5 2 6 2" xfId="18660" xr:uid="{0168CB17-9831-4C4B-A94F-7FE181FCA80C}"/>
    <cellStyle name="Normal 2 2 4 5 2 7" xfId="12011" xr:uid="{E0B8B2E9-6E76-4776-BE0D-7793212C2EF2}"/>
    <cellStyle name="Normal 2 2 4 5 2 7 2" xfId="21456" xr:uid="{773B9362-5377-4B3C-8181-3B1F1EBF0644}"/>
    <cellStyle name="Normal 2 2 4 5 2 8" xfId="24826" xr:uid="{D78293FF-5D6E-4E02-8943-C41CBAEECD32}"/>
    <cellStyle name="Normal 2 2 4 5 2 9" xfId="14285" xr:uid="{82E8AF11-2814-49E5-B28E-EFBD7AC01A6E}"/>
    <cellStyle name="Normal 2 2 4 5 3" xfId="2340" xr:uid="{00000000-0005-0000-0000-00004C090000}"/>
    <cellStyle name="Normal 2 2 4 5 3 2" xfId="5048" xr:uid="{3076467C-5B29-4183-B667-C40FB0E39256}"/>
    <cellStyle name="Normal 2 2 4 5 3 2 2" xfId="7761" xr:uid="{512114F8-F869-4999-8549-977DDD23A780}"/>
    <cellStyle name="Normal 2 2 4 5 3 2 2 2" xfId="29829" xr:uid="{F97AEE27-332C-470E-B218-E7B0D7FDF98E}"/>
    <cellStyle name="Normal 2 2 4 5 3 2 2 3" xfId="21015" xr:uid="{1DBAEC09-C095-4A35-83BB-14208864CBC2}"/>
    <cellStyle name="Normal 2 2 4 5 3 2 3" xfId="10312" xr:uid="{59522C51-59D5-4A51-A4A9-78E3F5095CCE}"/>
    <cellStyle name="Normal 2 2 4 5 3 2 3 2" xfId="23844" xr:uid="{9AA7E1A9-2AEF-4713-B29F-306DDE55F396}"/>
    <cellStyle name="Normal 2 2 4 5 3 2 4" xfId="26515" xr:uid="{F70BE511-928B-4A17-AFC9-1460520DD3B7}"/>
    <cellStyle name="Normal 2 2 4 5 3 2 5" xfId="18222" xr:uid="{DD50724F-B54B-4AB7-882F-B57DA1541011}"/>
    <cellStyle name="Normal 2 2 4 5 3 3" xfId="6577" xr:uid="{B828BB63-335D-4450-97FB-327D2C168FE6}"/>
    <cellStyle name="Normal 2 2 4 5 3 3 2" xfId="25924" xr:uid="{6C873B65-B0F7-4075-AF21-DF7D50899BB7}"/>
    <cellStyle name="Normal 2 2 4 5 3 3 3" xfId="27729" xr:uid="{3DA4A7DC-00F1-4CF0-8E99-C991863A36B1}"/>
    <cellStyle name="Normal 2 2 4 5 3 3 4" xfId="15903" xr:uid="{5646FA45-B848-45C9-8517-69787EDD55D8}"/>
    <cellStyle name="Normal 2 2 4 5 3 4" xfId="9373" xr:uid="{789FA35C-4DEF-450B-9DB5-68F27036763F}"/>
    <cellStyle name="Normal 2 2 4 5 3 4 2" xfId="26747" xr:uid="{C86DF748-4856-4C80-88AC-9DE8DC1377B2}"/>
    <cellStyle name="Normal 2 2 4 5 3 4 3" xfId="28710" xr:uid="{5F2019E9-4934-4309-976F-758371037F44}"/>
    <cellStyle name="Normal 2 2 4 5 3 4 4" xfId="18662" xr:uid="{8D06340B-6881-4540-869C-F035DA169B3D}"/>
    <cellStyle name="Normal 2 2 4 5 3 5" xfId="12012" xr:uid="{51FBA082-DA7D-4EB9-980C-5F2813BEEB53}"/>
    <cellStyle name="Normal 2 2 4 5 3 5 2" xfId="29996" xr:uid="{B7E63844-7C75-4E5D-9736-E96E4737D2FF}"/>
    <cellStyle name="Normal 2 2 4 5 3 5 3" xfId="21458" xr:uid="{9CFDFAE3-C936-4407-9381-424A35C37C66}"/>
    <cellStyle name="Normal 2 2 4 5 3 6" xfId="24610" xr:uid="{24B0A7E0-AA83-45F0-B90A-906E6F5846B8}"/>
    <cellStyle name="Normal 2 2 4 5 3 7" xfId="15248" xr:uid="{3589CF42-4150-4569-8B1A-1B69C269FA08}"/>
    <cellStyle name="Normal 2 2 4 5 4" xfId="2341" xr:uid="{00000000-0005-0000-0000-00004D090000}"/>
    <cellStyle name="Normal 2 2 4 5 4 2" xfId="5808" xr:uid="{27F54F8E-58BA-4BDE-8C32-EB410B2BAD93}"/>
    <cellStyle name="Normal 2 2 4 5 4 2 2" xfId="7762" xr:uid="{EF5BD2B3-F498-4038-A056-9B8E285C2052}"/>
    <cellStyle name="Normal 2 2 4 5 4 2 3" xfId="10313" xr:uid="{03A972CD-D1BE-456B-9575-74C2CB835A64}"/>
    <cellStyle name="Normal 2 2 4 5 4 2 4" xfId="15904" xr:uid="{DAA80424-9206-46FE-99CE-816AD2E6A023}"/>
    <cellStyle name="Normal 2 2 4 5 4 3" xfId="6894" xr:uid="{C480F0A3-B43A-4865-BD93-3952A5600DF8}"/>
    <cellStyle name="Normal 2 2 4 5 4 3 2" xfId="27794" xr:uid="{C3FF2EC4-4375-48F8-9635-5D141F933F6F}"/>
    <cellStyle name="Normal 2 2 4 5 4 3 3" xfId="18663" xr:uid="{EE73FE64-73E0-459C-8280-2C2ADFA7600A}"/>
    <cellStyle name="Normal 2 2 4 5 4 4" xfId="9690" xr:uid="{7608D5F9-9772-4E2D-B853-C24800EE3C64}"/>
    <cellStyle name="Normal 2 2 4 5 4 4 2" xfId="21459" xr:uid="{C5E1C5DB-B1D7-4B6B-A964-48554D1DBFA4}"/>
    <cellStyle name="Normal 2 2 4 5 4 5" xfId="26394" xr:uid="{3A8137F8-4CCF-4491-A651-A715FBDB1AB7}"/>
    <cellStyle name="Normal 2 2 4 5 4 6" xfId="14953" xr:uid="{9CDE8B4A-294F-4F3A-BDFE-3459E2101360}"/>
    <cellStyle name="Normal 2 2 4 5 5" xfId="2342" xr:uid="{00000000-0005-0000-0000-00004E090000}"/>
    <cellStyle name="Normal 2 2 4 5 5 2" xfId="7763" xr:uid="{C8B34F9F-75A2-460E-88F0-C63A784D5397}"/>
    <cellStyle name="Normal 2 2 4 5 5 2 2" xfId="27781" xr:uid="{1374F6ED-AA5C-411A-8CCA-7140BC3B8269}"/>
    <cellStyle name="Normal 2 2 4 5 5 2 3" xfId="16682" xr:uid="{5274303E-D906-41AA-AD92-EC55F3EEDBEC}"/>
    <cellStyle name="Normal 2 2 4 5 5 3" xfId="10314" xr:uid="{4CCEFCF3-756B-4A3B-A9DF-0F651742CCB2}"/>
    <cellStyle name="Normal 2 2 4 5 5 3 2" xfId="19419" xr:uid="{04EA3EAA-0D23-4147-A7A3-18B539F9E62D}"/>
    <cellStyle name="Normal 2 2 4 5 5 4" xfId="12531" xr:uid="{E4E00682-4F15-45C7-A086-2395A066A699}"/>
    <cellStyle name="Normal 2 2 4 5 5 4 2" xfId="22248" xr:uid="{EF98401B-2AD9-44FE-90FB-25E50E044772}"/>
    <cellStyle name="Normal 2 2 4 5 5 5" xfId="24123" xr:uid="{AB92F965-1061-439B-B065-E4613D74D8F2}"/>
    <cellStyle name="Normal 2 2 4 5 5 6" xfId="14466" xr:uid="{516797B8-71F6-4D81-B2CD-98ACDC276F96}"/>
    <cellStyle name="Normal 2 2 4 5 6" xfId="2343" xr:uid="{00000000-0005-0000-0000-00004F090000}"/>
    <cellStyle name="Normal 2 2 4 5 6 2" xfId="7764" xr:uid="{A212B229-AC88-43ED-94CD-65A14BE6A18A}"/>
    <cellStyle name="Normal 2 2 4 5 6 2 2" xfId="29032" xr:uid="{2C6ACFEF-3571-4165-9BFA-84B88B241B5B}"/>
    <cellStyle name="Normal 2 2 4 5 6 2 3" xfId="19251" xr:uid="{59531D19-99E4-4512-9BD8-7C79383CFE91}"/>
    <cellStyle name="Normal 2 2 4 5 6 3" xfId="10315" xr:uid="{67C4B986-CF55-4E32-969B-5EA75A453AD8}"/>
    <cellStyle name="Normal 2 2 4 5 6 3 2" xfId="22061" xr:uid="{37FD39BD-853F-42CE-ABBA-4EF4DB5DC018}"/>
    <cellStyle name="Normal 2 2 4 5 6 4" xfId="25404" xr:uid="{D27A7143-B5C0-477F-83B8-F76C81C0BC8F}"/>
    <cellStyle name="Normal 2 2 4 5 6 5" xfId="16505" xr:uid="{B92A75BA-9486-40D8-9C7F-282E4EB780DB}"/>
    <cellStyle name="Normal 2 2 4 5 7" xfId="4521" xr:uid="{821563AE-6192-44AE-B5BD-AA7BD5391A9B}"/>
    <cellStyle name="Normal 2 2 4 5 7 2" xfId="9884" xr:uid="{61C15E22-AC36-4B73-9367-CD85670F1D8D}"/>
    <cellStyle name="Normal 2 2 4 5 7 2 2" xfId="20544" xr:uid="{4B628651-DF63-443F-84D5-0279FA7A0180}"/>
    <cellStyle name="Normal 2 2 4 5 7 3" xfId="13506" xr:uid="{8BA23831-43AB-4C88-B812-B9458C47E853}"/>
    <cellStyle name="Normal 2 2 4 5 7 3 2" xfId="23373" xr:uid="{00B4BAED-ABD3-4BBF-9F8C-7B92B05E4066}"/>
    <cellStyle name="Normal 2 2 4 5 7 4" xfId="29164" xr:uid="{5350640E-7245-416E-9BC1-A1FADE69F43D}"/>
    <cellStyle name="Normal 2 2 4 5 7 5" xfId="17751" xr:uid="{C72FDB29-64A8-44C0-A183-D7832B742A10}"/>
    <cellStyle name="Normal 2 2 4 5 8" xfId="6132" xr:uid="{28236B64-E7B8-4F8C-98E4-6DF3F75FAFE6}"/>
    <cellStyle name="Normal 2 2 4 5 8 2" xfId="15900" xr:uid="{EE49F955-0C0B-4622-8850-AFB0924FF32B}"/>
    <cellStyle name="Normal 2 2 4 5 9" xfId="8909" xr:uid="{544A9A01-7098-4F23-B092-FB70A1C23B02}"/>
    <cellStyle name="Normal 2 2 4 5 9 2" xfId="18659" xr:uid="{CA52E999-FD0E-4973-8C66-94C1B672351B}"/>
    <cellStyle name="Normal 2 2 4 6" xfId="489" xr:uid="{00000000-0005-0000-0000-0000E9010000}"/>
    <cellStyle name="Normal 2 2 4 6 10" xfId="12013" xr:uid="{E790B95C-F1B3-418F-AA9D-1DC9349E8BBF}"/>
    <cellStyle name="Normal 2 2 4 6 10 2" xfId="21460" xr:uid="{CCDE77D1-6219-4AC4-972D-E49449CF7695}"/>
    <cellStyle name="Normal 2 2 4 6 11" xfId="25707" xr:uid="{51F95724-2213-44F4-AF7B-0DAAAAE8E2E6}"/>
    <cellStyle name="Normal 2 2 4 6 12" xfId="14128" xr:uid="{36C2EC7A-3831-438E-A27C-5BC51F232105}"/>
    <cellStyle name="Normal 2 2 4 6 2" xfId="490" xr:uid="{00000000-0005-0000-0000-0000EA010000}"/>
    <cellStyle name="Normal 2 2 4 6 2 2" xfId="2344" xr:uid="{00000000-0005-0000-0000-000050090000}"/>
    <cellStyle name="Normal 2 2 4 6 2 2 2" xfId="5631" xr:uid="{2ED0B5C6-A4FC-4F92-AA60-EDA30082A620}"/>
    <cellStyle name="Normal 2 2 4 6 2 2 2 2" xfId="7765" xr:uid="{B5D232D2-06D4-47DF-BF6A-993500561B7B}"/>
    <cellStyle name="Normal 2 2 4 6 2 2 2 3" xfId="10316" xr:uid="{F2215380-ABD5-4FE7-A448-4ECBA59C2A93}"/>
    <cellStyle name="Normal 2 2 4 6 2 2 2 4" xfId="15907" xr:uid="{21757A1B-C322-406E-B979-FC878FDB930D}"/>
    <cellStyle name="Normal 2 2 4 6 2 2 3" xfId="6580" xr:uid="{BC45371D-1984-4AE9-AFBF-7464B9952082}"/>
    <cellStyle name="Normal 2 2 4 6 2 2 3 2" xfId="28365" xr:uid="{2A839AEB-0027-4944-A2D1-330B9702C560}"/>
    <cellStyle name="Normal 2 2 4 6 2 2 3 3" xfId="27235" xr:uid="{CAB7CA05-CAB2-4ADA-95A2-61B45686F913}"/>
    <cellStyle name="Normal 2 2 4 6 2 2 3 4" xfId="18666" xr:uid="{BC8E7616-3C63-4E1B-A217-5893C665B4E9}"/>
    <cellStyle name="Normal 2 2 4 6 2 2 4" xfId="9376" xr:uid="{63E86207-730A-4635-8FFC-026F598D866C}"/>
    <cellStyle name="Normal 2 2 4 6 2 2 4 2" xfId="29997" xr:uid="{F37971A7-3969-4372-B484-C2AED8A32757}"/>
    <cellStyle name="Normal 2 2 4 6 2 2 4 3" xfId="21462" xr:uid="{FCA5157D-C7D3-4E76-B524-A1ABC700BECE}"/>
    <cellStyle name="Normal 2 2 4 6 2 2 5" xfId="26047" xr:uid="{FF1251CA-8A7A-4B29-9DC1-5924C642855E}"/>
    <cellStyle name="Normal 2 2 4 6 2 2 6" xfId="15249" xr:uid="{35EEA44A-6665-411D-817C-2D2F8B19709F}"/>
    <cellStyle name="Normal 2 2 4 6 2 3" xfId="2345" xr:uid="{00000000-0005-0000-0000-000051090000}"/>
    <cellStyle name="Normal 2 2 4 6 2 3 2" xfId="7766" xr:uid="{26FC1B57-6A8A-433B-BD56-ABCCC712A157}"/>
    <cellStyle name="Normal 2 2 4 6 2 3 2 2" xfId="26936" xr:uid="{8B0A4723-13AB-4DA8-BD2F-4783BC2EB678}"/>
    <cellStyle name="Normal 2 2 4 6 2 3 2 3" xfId="16889" xr:uid="{6AEB1ECD-CA24-44CF-9D0B-A0C00A329A74}"/>
    <cellStyle name="Normal 2 2 4 6 2 3 3" xfId="10317" xr:uid="{2F1E9914-007B-48DF-A83D-FD1AEADD6677}"/>
    <cellStyle name="Normal 2 2 4 6 2 3 3 2" xfId="19632" xr:uid="{9B68EBB8-E49D-4B76-B1CE-DCA3752338F1}"/>
    <cellStyle name="Normal 2 2 4 6 2 3 4" xfId="12738" xr:uid="{40CFC7F8-D19D-4721-9070-C68E75EE0E48}"/>
    <cellStyle name="Normal 2 2 4 6 2 3 4 2" xfId="22461" xr:uid="{F5DEDDE5-5902-44F0-BD79-7578695A3969}"/>
    <cellStyle name="Normal 2 2 4 6 2 3 5" xfId="25068" xr:uid="{9D4BE293-F4F2-4D6A-B342-7FCAEFD47931}"/>
    <cellStyle name="Normal 2 2 4 6 2 3 6" xfId="14722" xr:uid="{B64838EB-F8E1-43AB-A289-2539D99FAE2B}"/>
    <cellStyle name="Normal 2 2 4 6 2 4" xfId="4747" xr:uid="{566D3FF7-9894-4BFA-BBDC-F112246B4A6E}"/>
    <cellStyle name="Normal 2 2 4 6 2 4 2" xfId="7067" xr:uid="{BCDDBECE-AA60-463F-91B4-048620522A0F}"/>
    <cellStyle name="Normal 2 2 4 6 2 4 2 2" xfId="29634" xr:uid="{7DD9736F-8B8C-42A1-AED9-E9FB786263B0}"/>
    <cellStyle name="Normal 2 2 4 6 2 4 2 3" xfId="20714" xr:uid="{C3ABD94A-62F0-43C4-A612-C25F9CDE36C1}"/>
    <cellStyle name="Normal 2 2 4 6 2 4 3" xfId="9887" xr:uid="{8FFBD81A-C778-4CAE-A773-E3D0B5848519}"/>
    <cellStyle name="Normal 2 2 4 6 2 4 3 2" xfId="23543" xr:uid="{724F6679-C66B-49DC-96A6-FA62EE868667}"/>
    <cellStyle name="Normal 2 2 4 6 2 4 4" xfId="25281" xr:uid="{B16D37F1-29E9-4CC5-9187-C7AEDB47AD09}"/>
    <cellStyle name="Normal 2 2 4 6 2 4 5" xfId="17921" xr:uid="{5B3715F2-FE15-41B4-8ADC-E9DBE2CD0C82}"/>
    <cellStyle name="Normal 2 2 4 6 2 5" xfId="6135" xr:uid="{C4C5D541-FD91-49DF-978B-46D644BC5EBD}"/>
    <cellStyle name="Normal 2 2 4 6 2 5 2" xfId="28127" xr:uid="{8A618E24-EE4D-4EC9-AFA2-1F5FCDA44AF7}"/>
    <cellStyle name="Normal 2 2 4 6 2 5 3" xfId="15906" xr:uid="{AB122914-BA95-40C0-AA27-05ED611EA21D}"/>
    <cellStyle name="Normal 2 2 4 6 2 6" xfId="8912" xr:uid="{8FCE02D1-74F6-435F-8998-721444CA39D7}"/>
    <cellStyle name="Normal 2 2 4 6 2 6 2" xfId="18665" xr:uid="{8C0970B0-7909-4F12-9AE5-A468301D2A5C}"/>
    <cellStyle name="Normal 2 2 4 6 2 7" xfId="12014" xr:uid="{BC040877-E003-4A41-B001-2791D38ECC00}"/>
    <cellStyle name="Normal 2 2 4 6 2 7 2" xfId="21461" xr:uid="{2CE9954F-3E7A-46EB-9C04-FF09B9E2DDE8}"/>
    <cellStyle name="Normal 2 2 4 6 2 8" xfId="26307" xr:uid="{A368E8EE-0D9B-423F-9E86-0E2AD3A8BAD4}"/>
    <cellStyle name="Normal 2 2 4 6 2 9" xfId="14286" xr:uid="{7D2AB939-6AA2-4F77-B50E-509C5EA6A19F}"/>
    <cellStyle name="Normal 2 2 4 6 3" xfId="2346" xr:uid="{00000000-0005-0000-0000-000052090000}"/>
    <cellStyle name="Normal 2 2 4 6 3 2" xfId="5049" xr:uid="{683959D7-0C23-4902-92DD-61E630301667}"/>
    <cellStyle name="Normal 2 2 4 6 3 2 2" xfId="7767" xr:uid="{B42E3A75-2671-4F48-91A8-2241C8A88B98}"/>
    <cellStyle name="Normal 2 2 4 6 3 2 2 2" xfId="29830" xr:uid="{BAC8356A-B7F8-4693-B383-FC8BF877D89C}"/>
    <cellStyle name="Normal 2 2 4 6 3 2 2 3" xfId="21016" xr:uid="{31E70486-FA4C-430C-A87B-F9EC4D7CF217}"/>
    <cellStyle name="Normal 2 2 4 6 3 2 3" xfId="10318" xr:uid="{1C2FF69D-0DE7-453A-9CD9-AC0EB517337D}"/>
    <cellStyle name="Normal 2 2 4 6 3 2 3 2" xfId="23845" xr:uid="{FA1EE919-BBFC-44C5-81C2-1849514DB0DB}"/>
    <cellStyle name="Normal 2 2 4 6 3 2 4" xfId="26694" xr:uid="{F0E47A7E-ABF6-44E9-BFC2-1377B4D74E89}"/>
    <cellStyle name="Normal 2 2 4 6 3 2 5" xfId="18223" xr:uid="{1F84E097-140E-4885-99A3-93092F585DEB}"/>
    <cellStyle name="Normal 2 2 4 6 3 3" xfId="6579" xr:uid="{BA96FE37-AD7E-4DE7-AD77-CFA9ED93598E}"/>
    <cellStyle name="Normal 2 2 4 6 3 3 2" xfId="27678" xr:uid="{F939D4CB-5C3F-4077-87BE-44D551C3717C}"/>
    <cellStyle name="Normal 2 2 4 6 3 3 3" xfId="29232" xr:uid="{C7DF9A80-C381-4FE3-8539-D0BE0894B4BC}"/>
    <cellStyle name="Normal 2 2 4 6 3 3 4" xfId="15908" xr:uid="{5F67AECC-EB6D-48A3-8334-2A7EED358FA5}"/>
    <cellStyle name="Normal 2 2 4 6 3 4" xfId="9375" xr:uid="{E701211A-479D-448B-BE6B-5333572B395D}"/>
    <cellStyle name="Normal 2 2 4 6 3 4 2" xfId="27646" xr:uid="{274FCF55-676E-4519-9201-D400E3D9F14D}"/>
    <cellStyle name="Normal 2 2 4 6 3 4 3" xfId="27400" xr:uid="{D7636360-D234-455C-98BB-67B943703B16}"/>
    <cellStyle name="Normal 2 2 4 6 3 4 4" xfId="18667" xr:uid="{92CE449B-D96A-4DA5-B259-AE4E06B4D498}"/>
    <cellStyle name="Normal 2 2 4 6 3 5" xfId="12015" xr:uid="{81A76558-3FBB-451C-9A71-B727CABFAFAA}"/>
    <cellStyle name="Normal 2 2 4 6 3 5 2" xfId="29998" xr:uid="{E5B0F4D4-9E84-4A4E-8499-1AFA71676AEE}"/>
    <cellStyle name="Normal 2 2 4 6 3 5 3" xfId="21463" xr:uid="{08C1DF27-5889-4CDF-8AAB-F124C92026DE}"/>
    <cellStyle name="Normal 2 2 4 6 3 6" xfId="25198" xr:uid="{5A1D9221-4FE0-40B6-80D1-620813CCCCC5}"/>
    <cellStyle name="Normal 2 2 4 6 3 7" xfId="15250" xr:uid="{82416B56-FE26-4DEF-B84E-CE37E8626C02}"/>
    <cellStyle name="Normal 2 2 4 6 4" xfId="2347" xr:uid="{00000000-0005-0000-0000-000053090000}"/>
    <cellStyle name="Normal 2 2 4 6 4 2" xfId="5791" xr:uid="{C646D63D-F2D0-468D-BA98-2D5E73596DA5}"/>
    <cellStyle name="Normal 2 2 4 6 4 2 2" xfId="7768" xr:uid="{0E692ACE-6088-49CE-9887-822F407C7262}"/>
    <cellStyle name="Normal 2 2 4 6 4 2 3" xfId="10319" xr:uid="{ECC359DB-9239-4F2D-AD4E-051BAC4540A3}"/>
    <cellStyle name="Normal 2 2 4 6 4 2 4" xfId="15909" xr:uid="{49F4F557-774C-41B0-B63F-16AFB768F05C}"/>
    <cellStyle name="Normal 2 2 4 6 4 3" xfId="6876" xr:uid="{075433F2-6100-4B21-87B2-2070F64E24F9}"/>
    <cellStyle name="Normal 2 2 4 6 4 3 2" xfId="27973" xr:uid="{6E08A0DC-6BDD-403F-A4B7-2FFF2A0539B0}"/>
    <cellStyle name="Normal 2 2 4 6 4 3 3" xfId="18668" xr:uid="{B713DA19-A030-40B5-8900-E8286D992D64}"/>
    <cellStyle name="Normal 2 2 4 6 4 4" xfId="9672" xr:uid="{D2A97703-F59B-4146-9423-BC8ABD9F3D1A}"/>
    <cellStyle name="Normal 2 2 4 6 4 4 2" xfId="21464" xr:uid="{7637FAA6-FB96-4828-81AF-5E758B7846CE}"/>
    <cellStyle name="Normal 2 2 4 6 4 5" xfId="24652" xr:uid="{E4579CC2-4C00-47D6-BE6D-51E4D0069141}"/>
    <cellStyle name="Normal 2 2 4 6 4 6" xfId="14954" xr:uid="{D28B79E9-891E-4291-9482-3FE2E3ED1581}"/>
    <cellStyle name="Normal 2 2 4 6 5" xfId="2348" xr:uid="{00000000-0005-0000-0000-000054090000}"/>
    <cellStyle name="Normal 2 2 4 6 5 2" xfId="7769" xr:uid="{190F2BB3-F82F-46B9-A60F-4D0A6EB879AA}"/>
    <cellStyle name="Normal 2 2 4 6 5 2 2" xfId="28640" xr:uid="{22A7ABD5-5872-4112-8AB1-9EEE61258998}"/>
    <cellStyle name="Normal 2 2 4 6 5 2 3" xfId="16745" xr:uid="{8C336CAD-11BA-4BD4-AB57-D8FA4090B7BE}"/>
    <cellStyle name="Normal 2 2 4 6 5 3" xfId="10320" xr:uid="{F14D02BC-7F2D-4F9B-ACB6-CB29230E1934}"/>
    <cellStyle name="Normal 2 2 4 6 5 3 2" xfId="19482" xr:uid="{1DBED9A3-E480-4D59-B63B-E60D82C66D7C}"/>
    <cellStyle name="Normal 2 2 4 6 5 4" xfId="12594" xr:uid="{26033EDA-CAE9-4D0D-89B5-63F39859426D}"/>
    <cellStyle name="Normal 2 2 4 6 5 4 2" xfId="22311" xr:uid="{BA3FEF2A-B965-4CAF-AE01-28C266CCF05B}"/>
    <cellStyle name="Normal 2 2 4 6 5 5" xfId="26480" xr:uid="{6DB85414-E829-4C4F-9BC6-CF44FEB12D28}"/>
    <cellStyle name="Normal 2 2 4 6 5 6" xfId="14529" xr:uid="{8B49D023-E4DD-4C0B-866A-02148925E947}"/>
    <cellStyle name="Normal 2 2 4 6 6" xfId="2349" xr:uid="{00000000-0005-0000-0000-000055090000}"/>
    <cellStyle name="Normal 2 2 4 6 6 2" xfId="7770" xr:uid="{EFBFB04B-B58C-4B9E-AF45-CA987900276D}"/>
    <cellStyle name="Normal 2 2 4 6 6 2 2" xfId="29044" xr:uid="{5341E8F0-4921-4147-B6A6-CCA25EBC0329}"/>
    <cellStyle name="Normal 2 2 4 6 6 2 3" xfId="19252" xr:uid="{94D4D6FB-1A34-425B-9755-A2B22A0AA814}"/>
    <cellStyle name="Normal 2 2 4 6 6 3" xfId="10321" xr:uid="{4B923CFD-70B7-42AD-96CD-64B947EF1948}"/>
    <cellStyle name="Normal 2 2 4 6 6 3 2" xfId="22062" xr:uid="{943745E2-0A1C-4540-A447-1235D9A6E63B}"/>
    <cellStyle name="Normal 2 2 4 6 6 4" xfId="25163" xr:uid="{374EC86D-02A3-45AB-A35E-9D5618D4A094}"/>
    <cellStyle name="Normal 2 2 4 6 6 5" xfId="16506" xr:uid="{C5E4F259-E647-494A-900D-4C4C97984B40}"/>
    <cellStyle name="Normal 2 2 4 6 7" xfId="4522" xr:uid="{27D78638-B4A8-45FA-A4FF-B971CDC80955}"/>
    <cellStyle name="Normal 2 2 4 6 7 2" xfId="9886" xr:uid="{EC7DF61D-7A29-4ABD-AA7D-618B71A4DC66}"/>
    <cellStyle name="Normal 2 2 4 6 7 2 2" xfId="20545" xr:uid="{2158F835-FC0A-43EE-8F6F-1203645EDE18}"/>
    <cellStyle name="Normal 2 2 4 6 7 3" xfId="13507" xr:uid="{0B8048E5-C9F7-431F-9B07-F532EFA7AF0F}"/>
    <cellStyle name="Normal 2 2 4 6 7 3 2" xfId="23374" xr:uid="{06DF11A9-6B79-4A65-862C-C66369499399}"/>
    <cellStyle name="Normal 2 2 4 6 7 4" xfId="28346" xr:uid="{15077256-8DAD-4F41-8548-9148C39CFE40}"/>
    <cellStyle name="Normal 2 2 4 6 7 5" xfId="17752" xr:uid="{99FA3264-09BD-49FD-B254-2AD3F6435CE9}"/>
    <cellStyle name="Normal 2 2 4 6 8" xfId="6134" xr:uid="{5C6410ED-39C8-4FCC-B72E-5186EC14959A}"/>
    <cellStyle name="Normal 2 2 4 6 8 2" xfId="15905" xr:uid="{8AFF0D39-DA49-423B-A5AE-9F2CA67FB0A3}"/>
    <cellStyle name="Normal 2 2 4 6 9" xfId="8911" xr:uid="{D2FCCDAA-26F0-4465-9BAB-47D9BA007171}"/>
    <cellStyle name="Normal 2 2 4 6 9 2" xfId="18664" xr:uid="{2A7A4FE1-AB66-4345-90C1-EB5D15761A0F}"/>
    <cellStyle name="Normal 2 2 4 7" xfId="491" xr:uid="{00000000-0005-0000-0000-0000EB010000}"/>
    <cellStyle name="Normal 2 2 4 7 10" xfId="14129" xr:uid="{ECBE4C54-0E5A-42A1-8257-7BA1E9674CE8}"/>
    <cellStyle name="Normal 2 2 4 7 2" xfId="492" xr:uid="{00000000-0005-0000-0000-0000EC010000}"/>
    <cellStyle name="Normal 2 2 4 7 2 2" xfId="2350" xr:uid="{00000000-0005-0000-0000-000056090000}"/>
    <cellStyle name="Normal 2 2 4 7 2 2 2" xfId="5633" xr:uid="{58B79D66-ADA0-41D0-8174-FE16AA7C9038}"/>
    <cellStyle name="Normal 2 2 4 7 2 2 2 2" xfId="7771" xr:uid="{2C68642F-E789-4B8A-A959-7D39D3091A69}"/>
    <cellStyle name="Normal 2 2 4 7 2 2 2 3" xfId="10322" xr:uid="{BB58F4BF-151E-4357-A679-2BA128965B2E}"/>
    <cellStyle name="Normal 2 2 4 7 2 2 2 4" xfId="17040" xr:uid="{01A1280E-7086-4523-B7CF-4CB583AC7ADF}"/>
    <cellStyle name="Normal 2 2 4 7 2 2 3" xfId="6582" xr:uid="{652F4EFD-CE48-4655-9DDB-006DE4F0EA79}"/>
    <cellStyle name="Normal 2 2 4 7 2 2 3 2" xfId="28739" xr:uid="{895D754E-D121-4199-9A00-D1BAB3AE7CA1}"/>
    <cellStyle name="Normal 2 2 4 7 2 2 3 3" xfId="19799" xr:uid="{BC69FE30-9067-44D6-8BD5-1918E77AA8BA}"/>
    <cellStyle name="Normal 2 2 4 7 2 2 4" xfId="9378" xr:uid="{E8C878AA-69AB-4446-AD21-43B4DE73F4D2}"/>
    <cellStyle name="Normal 2 2 4 7 2 2 4 2" xfId="22628" xr:uid="{A06E73D7-D1AE-409E-83D1-59B5AAC71059}"/>
    <cellStyle name="Normal 2 2 4 7 2 2 5" xfId="25418" xr:uid="{A0048865-30FA-4EA0-8C54-B9731C53F2D3}"/>
    <cellStyle name="Normal 2 2 4 7 2 2 6" xfId="14955" xr:uid="{396CBC16-85CA-48DC-9D6D-D4111308400B}"/>
    <cellStyle name="Normal 2 2 4 7 2 3" xfId="5406" xr:uid="{EED95129-290B-493F-8E07-39016453D683}"/>
    <cellStyle name="Normal 2 2 4 7 2 3 2" xfId="7069" xr:uid="{8F3824A2-DFD8-425B-98AE-151AF994FEB5}"/>
    <cellStyle name="Normal 2 2 4 7 2 3 3" xfId="9889" xr:uid="{2FA2E4F9-2C27-4BDE-9105-723D449011E7}"/>
    <cellStyle name="Normal 2 2 4 7 2 3 4" xfId="15911" xr:uid="{DFA15612-F380-4E4D-97D5-DBBBF848E1C5}"/>
    <cellStyle name="Normal 2 2 4 7 2 4" xfId="5502" xr:uid="{4BC045D6-6439-42BD-88C4-D21D641E4FFC}"/>
    <cellStyle name="Normal 2 2 4 7 2 4 2" xfId="28250" xr:uid="{9EBCFE6F-8DC5-4C5B-B9B1-5BE607872BE6}"/>
    <cellStyle name="Normal 2 2 4 7 2 4 3" xfId="27872" xr:uid="{2219C54B-F4FB-4A35-AB45-27F87125E0AB}"/>
    <cellStyle name="Normal 2 2 4 7 2 4 4" xfId="18670" xr:uid="{F331F987-C8A7-4E62-AAFC-8DF94C8AAF69}"/>
    <cellStyle name="Normal 2 2 4 7 2 5" xfId="6137" xr:uid="{E423D76B-6E96-47A7-BB4B-823EB7E7F9FD}"/>
    <cellStyle name="Normal 2 2 4 7 2 5 2" xfId="29999" xr:uid="{254C0406-CDF3-46F6-893D-98C5412F822F}"/>
    <cellStyle name="Normal 2 2 4 7 2 5 3" xfId="21466" xr:uid="{26B25A34-5B9A-410E-8157-5AED330EA3C6}"/>
    <cellStyle name="Normal 2 2 4 7 2 6" xfId="8914" xr:uid="{7655045B-B058-48B9-8511-11CE11915122}"/>
    <cellStyle name="Normal 2 2 4 7 2 7" xfId="14287" xr:uid="{76F9CF24-878F-44F2-8871-10ED7AA13E8E}"/>
    <cellStyle name="Normal 2 2 4 7 3" xfId="2351" xr:uid="{00000000-0005-0000-0000-000057090000}"/>
    <cellStyle name="Normal 2 2 4 7 3 2" xfId="5632" xr:uid="{86A13C7E-E268-4380-9D1B-8312DECAA3EA}"/>
    <cellStyle name="Normal 2 2 4 7 3 2 2" xfId="7772" xr:uid="{FD14F06E-F787-498D-9850-C05360B54061}"/>
    <cellStyle name="Normal 2 2 4 7 3 2 3" xfId="10323" xr:uid="{9E2D207B-268B-4593-97FC-2C285578DA41}"/>
    <cellStyle name="Normal 2 2 4 7 3 2 4" xfId="15912" xr:uid="{2F3D7269-3B3C-4D80-870B-F2AFE138497A}"/>
    <cellStyle name="Normal 2 2 4 7 3 3" xfId="6581" xr:uid="{88EDE960-5089-4975-B74E-87C3DF184481}"/>
    <cellStyle name="Normal 2 2 4 7 3 3 2" xfId="28878" xr:uid="{3A5AC826-F4FF-4EAC-8206-03C7ACB82651}"/>
    <cellStyle name="Normal 2 2 4 7 3 3 3" xfId="28325" xr:uid="{D52F1B28-1B70-4200-A1CD-19AE346573A3}"/>
    <cellStyle name="Normal 2 2 4 7 3 3 4" xfId="18671" xr:uid="{F58DBEA6-64C7-4EDB-8B20-DAC1864EB8C0}"/>
    <cellStyle name="Normal 2 2 4 7 3 4" xfId="9377" xr:uid="{79D10B6A-3480-4DA4-A06F-8BDBEB06F17E}"/>
    <cellStyle name="Normal 2 2 4 7 3 4 2" xfId="30000" xr:uid="{9232041D-3D90-404E-9D6F-A9290953D321}"/>
    <cellStyle name="Normal 2 2 4 7 3 4 3" xfId="21467" xr:uid="{F864B1BE-2970-4860-BCFD-56DDD0E30AD6}"/>
    <cellStyle name="Normal 2 2 4 7 3 5" xfId="24124" xr:uid="{90B0D2E0-C454-41D2-9D27-E345A02CFFEF}"/>
    <cellStyle name="Normal 2 2 4 7 3 6" xfId="14723" xr:uid="{D9C79176-451D-4923-8518-5AEFB6F2DC1B}"/>
    <cellStyle name="Normal 2 2 4 7 4" xfId="2352" xr:uid="{00000000-0005-0000-0000-000058090000}"/>
    <cellStyle name="Normal 2 2 4 7 4 2" xfId="5773" xr:uid="{28A7469D-D059-40A9-9D57-0CB65834977D}"/>
    <cellStyle name="Normal 2 2 4 7 4 2 2" xfId="7773" xr:uid="{B78F601C-519A-47A2-89F4-8B63CAFCFCBF}"/>
    <cellStyle name="Normal 2 2 4 7 4 2 3" xfId="10324" xr:uid="{9FA67C92-A57A-4F81-9042-4A0E655496F3}"/>
    <cellStyle name="Normal 2 2 4 7 4 3" xfId="6858" xr:uid="{CD298420-0B59-4585-B118-EE802BC06146}"/>
    <cellStyle name="Normal 2 2 4 7 4 3 2" xfId="22063" xr:uid="{A63A675C-7317-4836-8DD8-E97F22DEF0F8}"/>
    <cellStyle name="Normal 2 2 4 7 4 4" xfId="9654" xr:uid="{7527AF97-C2D3-432D-8871-CD9E165BD0A2}"/>
    <cellStyle name="Normal 2 2 4 7 4 5" xfId="16507" xr:uid="{BB3D30EE-9EC8-4F95-BF98-C0E22B0DF0F5}"/>
    <cellStyle name="Normal 2 2 4 7 5" xfId="4523" xr:uid="{C98C59C6-4E30-4056-BB94-3A116C6CF8DE}"/>
    <cellStyle name="Normal 2 2 4 7 5 2" xfId="7068" xr:uid="{C01DB643-0728-49EE-B5F8-13C6F92ADA36}"/>
    <cellStyle name="Normal 2 2 4 7 5 2 2" xfId="29583" xr:uid="{958A2ABF-4763-4E1E-A9B0-AFB05CE24594}"/>
    <cellStyle name="Normal 2 2 4 7 5 2 3" xfId="20546" xr:uid="{B2E2BE4C-2CDD-4E1E-8207-93D66D9915C2}"/>
    <cellStyle name="Normal 2 2 4 7 5 3" xfId="9888" xr:uid="{B7BDB548-95CE-425C-AB1C-BB0FA70D1D91}"/>
    <cellStyle name="Normal 2 2 4 7 5 3 2" xfId="23375" xr:uid="{40991857-3ADE-473D-A620-36ED05A92912}"/>
    <cellStyle name="Normal 2 2 4 7 5 4" xfId="26123" xr:uid="{CAB96459-2FFE-456B-A4CF-98FF330421B3}"/>
    <cellStyle name="Normal 2 2 4 7 5 5" xfId="17753" xr:uid="{1A50B86F-210E-45C7-9D65-310877447D25}"/>
    <cellStyle name="Normal 2 2 4 7 6" xfId="5501" xr:uid="{4A06B83C-166C-4D47-BAAB-CE52F1BFEB1B}"/>
    <cellStyle name="Normal 2 2 4 7 6 2" xfId="26963" xr:uid="{4FDE7918-FFF9-4A8F-8862-7F0F878D8E0C}"/>
    <cellStyle name="Normal 2 2 4 7 6 3" xfId="27585" xr:uid="{85622C59-21D9-44E6-B142-E4B15650C5BF}"/>
    <cellStyle name="Normal 2 2 4 7 6 4" xfId="15910" xr:uid="{8E172A1E-B2C5-4F6F-A59E-90D1BED28AF4}"/>
    <cellStyle name="Normal 2 2 4 7 7" xfId="6136" xr:uid="{B6BDADB2-270E-4039-9880-A8D5D50C6571}"/>
    <cellStyle name="Normal 2 2 4 7 7 2" xfId="28924" xr:uid="{E19BEEFF-016D-4333-AEF8-DF09119ECE02}"/>
    <cellStyle name="Normal 2 2 4 7 7 3" xfId="18669" xr:uid="{978E14DA-A0BA-405C-90E9-C3EB14340855}"/>
    <cellStyle name="Normal 2 2 4 7 8" xfId="8913" xr:uid="{077A0616-C5A7-4AB4-8745-0FEDF6C2A1F4}"/>
    <cellStyle name="Normal 2 2 4 7 8 2" xfId="21465" xr:uid="{760EF680-8B99-4DB8-B84B-7844FC98307A}"/>
    <cellStyle name="Normal 2 2 4 7 9" xfId="24659" xr:uid="{8A0577C3-7ECC-4BB9-96CE-0FA3CF0F4B12}"/>
    <cellStyle name="Normal 2 2 4 8" xfId="493" xr:uid="{00000000-0005-0000-0000-0000ED010000}"/>
    <cellStyle name="Normal 2 2 4 8 10" xfId="14130" xr:uid="{FC022311-59C7-4D32-9121-00BC6E8D9922}"/>
    <cellStyle name="Normal 2 2 4 8 2" xfId="494" xr:uid="{00000000-0005-0000-0000-0000EE010000}"/>
    <cellStyle name="Normal 2 2 4 8 2 2" xfId="2353" xr:uid="{00000000-0005-0000-0000-000059090000}"/>
    <cellStyle name="Normal 2 2 4 8 2 2 2" xfId="5635" xr:uid="{009514F3-54BE-4A2E-8CD9-DDE37F93F795}"/>
    <cellStyle name="Normal 2 2 4 8 2 2 2 2" xfId="7774" xr:uid="{0AF34C4D-A52A-4F79-8F8B-5054CC514478}"/>
    <cellStyle name="Normal 2 2 4 8 2 2 2 3" xfId="10325" xr:uid="{DBC367E8-F4C6-4080-9ED7-E8C052EB7DD8}"/>
    <cellStyle name="Normal 2 2 4 8 2 2 2 4" xfId="17041" xr:uid="{2373E252-072C-46E8-B839-B8A33E94D483}"/>
    <cellStyle name="Normal 2 2 4 8 2 2 3" xfId="6584" xr:uid="{6B189265-F8B4-45D0-8D78-FE858DB6CEE9}"/>
    <cellStyle name="Normal 2 2 4 8 2 2 3 2" xfId="28135" xr:uid="{530EAAC5-BD66-421F-AC4E-DD2F54727740}"/>
    <cellStyle name="Normal 2 2 4 8 2 2 3 3" xfId="19800" xr:uid="{A39FC026-6747-4118-9EE3-EF9AD662119F}"/>
    <cellStyle name="Normal 2 2 4 8 2 2 4" xfId="9380" xr:uid="{72B3B9A5-BC80-4AF5-876A-C88D740C5D71}"/>
    <cellStyle name="Normal 2 2 4 8 2 2 4 2" xfId="22629" xr:uid="{F4D31763-A346-4425-9579-7CE6D7036CBE}"/>
    <cellStyle name="Normal 2 2 4 8 2 2 5" xfId="25147" xr:uid="{31E279FB-F21E-4AC8-A275-B7971A6F22C4}"/>
    <cellStyle name="Normal 2 2 4 8 2 2 6" xfId="14956" xr:uid="{3AAFBA13-2011-4E0F-BD24-D336CBA65837}"/>
    <cellStyle name="Normal 2 2 4 8 2 3" xfId="5407" xr:uid="{6F84D6DC-E513-4A15-B13D-A48DECAF362D}"/>
    <cellStyle name="Normal 2 2 4 8 2 3 2" xfId="7071" xr:uid="{90473A6D-0299-4AA6-9D03-704344B5FAC6}"/>
    <cellStyle name="Normal 2 2 4 8 2 3 3" xfId="9891" xr:uid="{7A54E8BA-DE25-422D-885C-4D4EF8FD89FC}"/>
    <cellStyle name="Normal 2 2 4 8 2 3 4" xfId="15914" xr:uid="{14E53592-27B9-4A98-9F24-119A52AF3941}"/>
    <cellStyle name="Normal 2 2 4 8 2 4" xfId="5504" xr:uid="{F0213F23-0E85-424F-BC0C-069743148F5A}"/>
    <cellStyle name="Normal 2 2 4 8 2 4 2" xfId="28338" xr:uid="{E6505BCC-AA73-4729-A9E6-F8F9727B3B50}"/>
    <cellStyle name="Normal 2 2 4 8 2 4 3" xfId="28645" xr:uid="{C4FFD16B-4D82-4CB4-A974-C7DEB0D30F52}"/>
    <cellStyle name="Normal 2 2 4 8 2 4 4" xfId="18673" xr:uid="{E6D3F2C0-A01C-4BA2-BCC3-9B299E5494FC}"/>
    <cellStyle name="Normal 2 2 4 8 2 5" xfId="6139" xr:uid="{9DECB37F-B421-4294-BE1F-01EE1B6D944C}"/>
    <cellStyle name="Normal 2 2 4 8 2 5 2" xfId="30001" xr:uid="{B64C3546-DFB7-4636-9B04-05C2DE721528}"/>
    <cellStyle name="Normal 2 2 4 8 2 5 3" xfId="21469" xr:uid="{1476FD35-2F91-4D19-BDC5-65E33108908C}"/>
    <cellStyle name="Normal 2 2 4 8 2 6" xfId="8916" xr:uid="{C7256776-08B2-4181-92BB-1113E81C7703}"/>
    <cellStyle name="Normal 2 2 4 8 2 7" xfId="14288" xr:uid="{FAE93ED9-AB0D-440F-83EF-DC617A411C6D}"/>
    <cellStyle name="Normal 2 2 4 8 3" xfId="2354" xr:uid="{00000000-0005-0000-0000-00005A090000}"/>
    <cellStyle name="Normal 2 2 4 8 3 2" xfId="5634" xr:uid="{39E5FA22-7881-401D-A26E-307CF5B1F844}"/>
    <cellStyle name="Normal 2 2 4 8 3 2 2" xfId="7775" xr:uid="{FD66AE14-9A39-4505-BB9A-66B0F21FDFFB}"/>
    <cellStyle name="Normal 2 2 4 8 3 2 3" xfId="10326" xr:uid="{CEB7FD00-F001-4971-84B0-61FAFA56608A}"/>
    <cellStyle name="Normal 2 2 4 8 3 2 4" xfId="15915" xr:uid="{F92FC976-16A6-4701-A5D8-70ED60ED3E13}"/>
    <cellStyle name="Normal 2 2 4 8 3 3" xfId="6583" xr:uid="{695C9871-A72B-4D3D-9B81-97FBD4FCDD20}"/>
    <cellStyle name="Normal 2 2 4 8 3 3 2" xfId="27181" xr:uid="{DC32C2CD-3138-44DD-96DE-CDAF5FCA5566}"/>
    <cellStyle name="Normal 2 2 4 8 3 3 3" xfId="27911" xr:uid="{1A6D1EE2-7387-4E17-A80E-5A1AFA20EF34}"/>
    <cellStyle name="Normal 2 2 4 8 3 3 4" xfId="18674" xr:uid="{1AB9D82A-C4FB-4BEB-B929-3B6D978085A3}"/>
    <cellStyle name="Normal 2 2 4 8 3 4" xfId="9379" xr:uid="{DE5CC361-D3C4-4A48-B39A-930A758A4B32}"/>
    <cellStyle name="Normal 2 2 4 8 3 4 2" xfId="30002" xr:uid="{2ECAF0EE-C4A8-43BD-8802-79916C702582}"/>
    <cellStyle name="Normal 2 2 4 8 3 4 3" xfId="21470" xr:uid="{7FEDE067-E47F-4970-A7A9-682B04DFE79D}"/>
    <cellStyle name="Normal 2 2 4 8 3 5" xfId="24136" xr:uid="{A3729CA9-446E-439D-83CC-E82DF2A9D820}"/>
    <cellStyle name="Normal 2 2 4 8 3 6" xfId="14724" xr:uid="{81EE1F7A-CCE2-42C4-B34E-34F66EE32C78}"/>
    <cellStyle name="Normal 2 2 4 8 4" xfId="2355" xr:uid="{00000000-0005-0000-0000-00005B090000}"/>
    <cellStyle name="Normal 2 2 4 8 4 2" xfId="5758" xr:uid="{4E23808E-62D4-4312-A439-97077F21A37A}"/>
    <cellStyle name="Normal 2 2 4 8 4 2 2" xfId="7776" xr:uid="{B46F431B-A7BF-42F0-9FE4-2C36486DF452}"/>
    <cellStyle name="Normal 2 2 4 8 4 2 3" xfId="10327" xr:uid="{38852E00-6669-424E-AEAF-1407713DD17B}"/>
    <cellStyle name="Normal 2 2 4 8 4 3" xfId="6840" xr:uid="{896537FA-0DC5-492B-9209-7D0D7EB8F37E}"/>
    <cellStyle name="Normal 2 2 4 8 4 3 2" xfId="22064" xr:uid="{200B834F-3E08-493F-99EF-538D29E2A6BF}"/>
    <cellStyle name="Normal 2 2 4 8 4 4" xfId="9636" xr:uid="{C1FEDE0D-3F33-4FAD-B687-198330CF7504}"/>
    <cellStyle name="Normal 2 2 4 8 4 5" xfId="16508" xr:uid="{CE80BC1A-C576-40CB-AF82-724959470B84}"/>
    <cellStyle name="Normal 2 2 4 8 5" xfId="4524" xr:uid="{AF26333F-26AF-46E0-B1D6-B0D722A2D32F}"/>
    <cellStyle name="Normal 2 2 4 8 5 2" xfId="7070" xr:uid="{0F440ABD-EB62-46DE-8306-190E9F90F446}"/>
    <cellStyle name="Normal 2 2 4 8 5 2 2" xfId="29584" xr:uid="{5155D54B-1D51-4809-9990-703BFCAAF814}"/>
    <cellStyle name="Normal 2 2 4 8 5 2 3" xfId="20547" xr:uid="{64D01E7E-A255-4474-AF42-FAB461D181CD}"/>
    <cellStyle name="Normal 2 2 4 8 5 3" xfId="9890" xr:uid="{7DFBA84C-A82F-452C-879F-F1F539293143}"/>
    <cellStyle name="Normal 2 2 4 8 5 3 2" xfId="23376" xr:uid="{DBB0396B-C05F-4038-B20E-223798AAF04C}"/>
    <cellStyle name="Normal 2 2 4 8 5 4" xfId="26745" xr:uid="{A320D3B7-08B4-468A-B9D8-EA70813AE655}"/>
    <cellStyle name="Normal 2 2 4 8 5 5" xfId="17754" xr:uid="{886F53C7-CF17-4F7D-A673-2F4735DA1BE6}"/>
    <cellStyle name="Normal 2 2 4 8 6" xfId="5503" xr:uid="{AF2D3CE4-AD3C-48FB-A282-1423BFBC6584}"/>
    <cellStyle name="Normal 2 2 4 8 6 2" xfId="28639" xr:uid="{548F40B0-8F01-4E55-9CCF-E62C864BDED1}"/>
    <cellStyle name="Normal 2 2 4 8 6 3" xfId="27297" xr:uid="{9CEBAB3D-E6E1-4F22-8661-1CE507985121}"/>
    <cellStyle name="Normal 2 2 4 8 6 4" xfId="15913" xr:uid="{B57422AE-499D-4756-B122-5D0011FDD54D}"/>
    <cellStyle name="Normal 2 2 4 8 7" xfId="6138" xr:uid="{1032CCC3-37D4-486D-A426-3F7DB01B606D}"/>
    <cellStyle name="Normal 2 2 4 8 7 2" xfId="29017" xr:uid="{65F007DD-B30A-48B9-9A7D-4EFA7255619A}"/>
    <cellStyle name="Normal 2 2 4 8 7 3" xfId="18672" xr:uid="{D3B2D8FA-733A-4FEC-9A51-D800391C12FE}"/>
    <cellStyle name="Normal 2 2 4 8 8" xfId="8915" xr:uid="{8B19EC84-385F-49D6-804A-F475C193A30D}"/>
    <cellStyle name="Normal 2 2 4 8 8 2" xfId="21468" xr:uid="{E8030D3B-E689-4752-A5F4-8CB2539E7C7D}"/>
    <cellStyle name="Normal 2 2 4 8 9" xfId="24326" xr:uid="{C6000005-873F-468F-810F-BA8557A31507}"/>
    <cellStyle name="Normal 2 2 4 9" xfId="495" xr:uid="{00000000-0005-0000-0000-0000EF010000}"/>
    <cellStyle name="Normal 2 2 4 9 10" xfId="14123" xr:uid="{8190BC3D-B466-4EF2-AE40-4F17DB5089B9}"/>
    <cellStyle name="Normal 2 2 4 9 2" xfId="2356" xr:uid="{00000000-0005-0000-0000-00005C090000}"/>
    <cellStyle name="Normal 2 2 4 9 2 2" xfId="5636" xr:uid="{973BC4B7-E978-4BE9-92C7-189482AB1F87}"/>
    <cellStyle name="Normal 2 2 4 9 2 2 2" xfId="7777" xr:uid="{D59D70AC-355C-4876-9526-84881928C8D1}"/>
    <cellStyle name="Normal 2 2 4 9 2 2 3" xfId="10328" xr:uid="{3ECE0F48-69D2-4D41-9EDD-0EF5995C352C}"/>
    <cellStyle name="Normal 2 2 4 9 2 2 4" xfId="17250" xr:uid="{E3443304-B856-4980-B06D-E5DAE73A6EAC}"/>
    <cellStyle name="Normal 2 2 4 9 2 3" xfId="6585" xr:uid="{0D56CB10-0363-45CE-B73B-C9180B7DC24A}"/>
    <cellStyle name="Normal 2 2 4 9 2 3 2" xfId="26914" xr:uid="{B210EEB2-4666-4A92-B85D-547985BB4293}"/>
    <cellStyle name="Normal 2 2 4 9 2 3 3" xfId="29481" xr:uid="{64C2696C-996D-4BD0-B293-26ED9BC7FB82}"/>
    <cellStyle name="Normal 2 2 4 9 2 3 4" xfId="20035" xr:uid="{B89B5EFC-EB8F-40EC-ADF6-2AA70558D449}"/>
    <cellStyle name="Normal 2 2 4 9 2 4" xfId="9381" xr:uid="{CAC38509-6F9D-4F87-8503-082EE01C2EC4}"/>
    <cellStyle name="Normal 2 2 4 9 2 4 2" xfId="30080" xr:uid="{64F8665E-A917-45BB-A876-9BE580790EFE}"/>
    <cellStyle name="Normal 2 2 4 9 2 4 3" xfId="22864" xr:uid="{A278D088-2E4A-4FA2-B87C-2907A13B63BE}"/>
    <cellStyle name="Normal 2 2 4 9 2 5" xfId="24052" xr:uid="{6C8643F7-291D-4645-B09A-B44933F413BB}"/>
    <cellStyle name="Normal 2 2 4 9 2 6" xfId="15251" xr:uid="{E81AAE11-DCAC-499D-ADD7-6C5546DDFFDE}"/>
    <cellStyle name="Normal 2 2 4 9 3" xfId="2357" xr:uid="{00000000-0005-0000-0000-00005D090000}"/>
    <cellStyle name="Normal 2 2 4 9 3 2" xfId="5741" xr:uid="{F6F0A807-082F-484B-9A55-25162DE57063}"/>
    <cellStyle name="Normal 2 2 4 9 3 2 2" xfId="7778" xr:uid="{9546EBFF-9D17-41F6-8102-7D5D28E2548A}"/>
    <cellStyle name="Normal 2 2 4 9 3 2 3" xfId="10329" xr:uid="{B33545CD-58F9-4DB8-99A9-330CA3F0EB3C}"/>
    <cellStyle name="Normal 2 2 4 9 3 3" xfId="6814" xr:uid="{785FB01F-B199-4673-AF24-27274489EC18}"/>
    <cellStyle name="Normal 2 2 4 9 3 3 2" xfId="19624" xr:uid="{7EDB84B8-6220-4C53-B439-66E9A50587FB}"/>
    <cellStyle name="Normal 2 2 4 9 3 4" xfId="9610" xr:uid="{DEDFC0F5-4995-481F-82FF-67C70677A912}"/>
    <cellStyle name="Normal 2 2 4 9 3 4 2" xfId="22453" xr:uid="{C56C99D9-6471-4907-96DD-AF5129AF4061}"/>
    <cellStyle name="Normal 2 2 4 9 3 5" xfId="26174" xr:uid="{1DB14E10-EC63-4555-9255-7616D379D906}"/>
    <cellStyle name="Normal 2 2 4 9 3 6" xfId="14711" xr:uid="{40DDC824-433D-4905-A1D2-2D185EA8833A}"/>
    <cellStyle name="Normal 2 2 4 9 4" xfId="2358" xr:uid="{00000000-0005-0000-0000-00005E090000}"/>
    <cellStyle name="Normal 2 2 4 9 4 2" xfId="7779" xr:uid="{6DB75C9E-DA46-4E1A-91A7-6F7D71BB3702}"/>
    <cellStyle name="Normal 2 2 4 9 4 2 2" xfId="28444" xr:uid="{93EB27BE-6130-4749-9B72-48217122B7C9}"/>
    <cellStyle name="Normal 2 2 4 9 4 2 3" xfId="19247" xr:uid="{5A942D17-D91C-43B1-B9D8-10B26BDE7B9E}"/>
    <cellStyle name="Normal 2 2 4 9 4 3" xfId="10330" xr:uid="{AB1DDE88-CD79-4393-A3F7-00BBA3496809}"/>
    <cellStyle name="Normal 2 2 4 9 4 3 2" xfId="22057" xr:uid="{AC826F99-F244-4AC5-8DE9-E0B4B7F64DB8}"/>
    <cellStyle name="Normal 2 2 4 9 4 4" xfId="26036" xr:uid="{BDE24170-4E2F-4DDB-AF04-85C83BBD0071}"/>
    <cellStyle name="Normal 2 2 4 9 4 5" xfId="16501" xr:uid="{E9074865-C962-499A-8F57-6227A4660C30}"/>
    <cellStyle name="Normal 2 2 4 9 5" xfId="4430" xr:uid="{5F9A1671-9420-44AC-92B8-DD3211D9E18C}"/>
    <cellStyle name="Normal 2 2 4 9 5 2" xfId="7072" xr:uid="{BEEC2995-7C27-441A-916D-325C89376958}"/>
    <cellStyle name="Normal 2 2 4 9 5 2 2" xfId="20453" xr:uid="{6AE4C37D-3566-4EB0-A818-DC2CF1B78922}"/>
    <cellStyle name="Normal 2 2 4 9 5 3" xfId="9892" xr:uid="{BA4C62AE-B3F8-4034-B9F1-D13FFBBE047D}"/>
    <cellStyle name="Normal 2 2 4 9 5 3 2" xfId="23282" xr:uid="{66411FF9-BBB0-4D7F-B203-05AC0352727F}"/>
    <cellStyle name="Normal 2 2 4 9 5 4" xfId="28979" xr:uid="{29A3491C-F482-46BC-A81B-A518694FBEDB}"/>
    <cellStyle name="Normal 2 2 4 9 5 5" xfId="17660" xr:uid="{12E9AAFA-0BAD-41D8-98B7-BAC2383C0348}"/>
    <cellStyle name="Normal 2 2 4 9 6" xfId="6140" xr:uid="{CB7414F8-57A3-420C-82EA-FCFAD3AA0253}"/>
    <cellStyle name="Normal 2 2 4 9 6 2" xfId="15916" xr:uid="{9DF028A2-1A41-433F-8D0B-61D585DB024F}"/>
    <cellStyle name="Normal 2 2 4 9 7" xfId="8917" xr:uid="{F19FE0DD-C000-405E-9B0F-2FF1C36C731C}"/>
    <cellStyle name="Normal 2 2 4 9 7 2" xfId="18675" xr:uid="{3E2577B1-C394-4667-B1B4-81EE517A9B0E}"/>
    <cellStyle name="Normal 2 2 4 9 8" xfId="12016" xr:uid="{F7537156-D577-4302-BDCC-F83A51721A40}"/>
    <cellStyle name="Normal 2 2 4 9 8 2" xfId="21471" xr:uid="{87113AAC-EE0E-46BF-A08A-5DD39E26CC48}"/>
    <cellStyle name="Normal 2 2 4 9 9" xfId="26004" xr:uid="{16217A1F-F218-4A6B-88A7-E03EEF74F8E6}"/>
    <cellStyle name="Normal 2 2 5" xfId="496" xr:uid="{00000000-0005-0000-0000-0000F0010000}"/>
    <cellStyle name="Normal 2 2 5 10" xfId="6141" xr:uid="{1471E3AA-57FC-44BB-94DD-33EEB89AF547}"/>
    <cellStyle name="Normal 2 2 5 10 2" xfId="15917" xr:uid="{44278D29-1A12-4B29-9907-72E22D459FB6}"/>
    <cellStyle name="Normal 2 2 5 11" xfId="8918" xr:uid="{D926E9B0-3D3D-4BDD-8B20-CF4DE6A0F30F}"/>
    <cellStyle name="Normal 2 2 5 11 2" xfId="18676" xr:uid="{43EC818D-2C66-465B-84DB-F21DB6836C8E}"/>
    <cellStyle name="Normal 2 2 5 12" xfId="12017" xr:uid="{6F55C256-3BED-42DC-A98F-43984E87202E}"/>
    <cellStyle name="Normal 2 2 5 12 2" xfId="21472" xr:uid="{D27DF01B-FB41-4464-AF44-5229A1C9E35D}"/>
    <cellStyle name="Normal 2 2 5 13" xfId="25768" xr:uid="{2E68546A-45D3-444F-9F98-41E9F0D884FC}"/>
    <cellStyle name="Normal 2 2 5 14" xfId="13977" xr:uid="{6BCB785C-045A-4D65-9874-5568B45FFA38}"/>
    <cellStyle name="Normal 2 2 5 2" xfId="497" xr:uid="{00000000-0005-0000-0000-0000F1010000}"/>
    <cellStyle name="Normal 2 2 5 2 10" xfId="8919" xr:uid="{C889F6DF-2EF3-4A5D-9A42-932460BA46B8}"/>
    <cellStyle name="Normal 2 2 5 2 10 2" xfId="18677" xr:uid="{3456A7B4-4A38-412B-B74A-D6F5563F7322}"/>
    <cellStyle name="Normal 2 2 5 2 11" xfId="12018" xr:uid="{DE3342ED-293E-4E82-9FFF-B697ACB2C7BA}"/>
    <cellStyle name="Normal 2 2 5 2 11 2" xfId="21473" xr:uid="{53F68F96-0F1E-46BF-B5F0-2EF381598E36}"/>
    <cellStyle name="Normal 2 2 5 2 12" xfId="24971" xr:uid="{F3199251-344F-4520-BF20-0AC13FC0EE62}"/>
    <cellStyle name="Normal 2 2 5 2 13" xfId="14037" xr:uid="{36BBA4E0-1F7B-4EE2-BC0B-FF793A3CF617}"/>
    <cellStyle name="Normal 2 2 5 2 2" xfId="498" xr:uid="{00000000-0005-0000-0000-0000F2010000}"/>
    <cellStyle name="Normal 2 2 5 2 2 10" xfId="12019" xr:uid="{B7000E3B-C317-4808-9A4A-3D6D946CDF17}"/>
    <cellStyle name="Normal 2 2 5 2 2 10 2" xfId="21474" xr:uid="{CA6E0DED-3F15-4360-A5B3-7E4AE797352F}"/>
    <cellStyle name="Normal 2 2 5 2 2 11" xfId="26386" xr:uid="{89C7B662-FB0C-48AE-A98A-D8390A5CDDC2}"/>
    <cellStyle name="Normal 2 2 5 2 2 12" xfId="14132" xr:uid="{5ECCDDC4-AE11-4D4B-B678-D0D06C33CBAD}"/>
    <cellStyle name="Normal 2 2 5 2 2 2" xfId="2359" xr:uid="{00000000-0005-0000-0000-00005F090000}"/>
    <cellStyle name="Normal 2 2 5 2 2 2 2" xfId="2360" xr:uid="{00000000-0005-0000-0000-000060090000}"/>
    <cellStyle name="Normal 2 2 5 2 2 2 2 2" xfId="7780" xr:uid="{BE14B1B7-A5AB-406C-8E27-96F2E2DA339D}"/>
    <cellStyle name="Normal 2 2 5 2 2 2 2 2 2" xfId="27706" xr:uid="{7F19671C-436C-4BB4-9E48-0B825EEB1F06}"/>
    <cellStyle name="Normal 2 2 5 2 2 2 2 2 3" xfId="29303" xr:uid="{D6492A4D-90F8-4619-B430-75D1543E9406}"/>
    <cellStyle name="Normal 2 2 5 2 2 2 2 2 4" xfId="17252" xr:uid="{298DCDC8-EFC5-42DB-9AB3-0B8A40E901E0}"/>
    <cellStyle name="Normal 2 2 5 2 2 2 2 3" xfId="10332" xr:uid="{A1F1EF7D-B0DB-43B3-B7E2-ADB4C958D112}"/>
    <cellStyle name="Normal 2 2 5 2 2 2 2 3 2" xfId="29482" xr:uid="{9A95553A-11D9-45B6-93A7-E755B6593727}"/>
    <cellStyle name="Normal 2 2 5 2 2 2 2 3 3" xfId="20037" xr:uid="{8F5800C2-17A3-4125-9C5C-484DDD55E737}"/>
    <cellStyle name="Normal 2 2 5 2 2 2 2 4" xfId="13045" xr:uid="{216CD22D-E264-4BC2-8F91-03F27CDF9002}"/>
    <cellStyle name="Normal 2 2 5 2 2 2 2 4 2" xfId="22866" xr:uid="{09D7E2E0-4044-4600-8AB7-662C3A9132AD}"/>
    <cellStyle name="Normal 2 2 5 2 2 2 2 5" xfId="26094" xr:uid="{4B8718AA-4A46-430D-91D8-FA3925F43EE1}"/>
    <cellStyle name="Normal 2 2 5 2 2 2 2 6" xfId="15253" xr:uid="{08CCFE34-BDDE-48C5-A990-0F3FC6DD9FEF}"/>
    <cellStyle name="Normal 2 2 5 2 2 2 3" xfId="4881" xr:uid="{D205A51B-21C3-4753-956B-DF894F89494E}"/>
    <cellStyle name="Normal 2 2 5 2 2 2 3 2" xfId="10331" xr:uid="{CD15DAAA-87CE-4FA3-B389-003BEF4840B3}"/>
    <cellStyle name="Normal 2 2 5 2 2 2 3 2 2" xfId="29714" xr:uid="{1F05778C-B58C-4304-A538-65BC9C103C7A}"/>
    <cellStyle name="Normal 2 2 5 2 2 2 3 2 3" xfId="20848" xr:uid="{D7B22294-71A5-40D9-83CA-D14C590C7401}"/>
    <cellStyle name="Normal 2 2 5 2 2 2 3 3" xfId="13740" xr:uid="{7BE6BE27-7B10-46BA-8A09-66996CA3A466}"/>
    <cellStyle name="Normal 2 2 5 2 2 2 3 3 2" xfId="23677" xr:uid="{F312A283-0E35-44E2-B0FE-5F15F4305BB5}"/>
    <cellStyle name="Normal 2 2 5 2 2 2 3 4" xfId="26571" xr:uid="{C78FCBF8-880A-41FD-BA1D-9D96B46F0227}"/>
    <cellStyle name="Normal 2 2 5 2 2 2 3 5" xfId="18055" xr:uid="{EE0F8B6E-9EF3-42F6-9284-5E5F2AADA410}"/>
    <cellStyle name="Normal 2 2 5 2 2 2 4" xfId="6069" xr:uid="{8716DB1D-69C6-4AB3-8262-C3FB6E12C690}"/>
    <cellStyle name="Normal 2 2 5 2 2 2 4 2" xfId="28895" xr:uid="{F9537590-E35B-4948-932D-A3F4A933F030}"/>
    <cellStyle name="Normal 2 2 5 2 2 2 4 3" xfId="16892" xr:uid="{FC9701F3-ED6E-43F3-88A1-D02BE1DAFEC1}"/>
    <cellStyle name="Normal 2 2 5 2 2 2 5" xfId="8846" xr:uid="{B1DDA150-2C1C-4339-8464-973446D08A7C}"/>
    <cellStyle name="Normal 2 2 5 2 2 2 5 2" xfId="19635" xr:uid="{F3ACE45B-2705-4752-B0A5-BDBEED7EE054}"/>
    <cellStyle name="Normal 2 2 5 2 2 2 6" xfId="12741" xr:uid="{AA2361F5-11EB-4B6B-91E4-8B106360C0E1}"/>
    <cellStyle name="Normal 2 2 5 2 2 2 6 2" xfId="22464" xr:uid="{1AF6F769-AB8E-40CA-8116-90592456A1C9}"/>
    <cellStyle name="Normal 2 2 5 2 2 2 7" xfId="24655" xr:uid="{B0C079CF-304A-4ECF-93A2-65D8271A4370}"/>
    <cellStyle name="Normal 2 2 5 2 2 2 8" xfId="14727" xr:uid="{0DAE6DF3-44E4-450B-8BAB-57D0E312CD4A}"/>
    <cellStyle name="Normal 2 2 5 2 2 3" xfId="2361" xr:uid="{00000000-0005-0000-0000-000061090000}"/>
    <cellStyle name="Normal 2 2 5 2 2 3 2" xfId="5050" xr:uid="{495381E7-9097-4E16-90F6-189D74E6092B}"/>
    <cellStyle name="Normal 2 2 5 2 2 3 2 2" xfId="7781" xr:uid="{1705FDBB-26FD-490F-A438-6AAD1F9E1010}"/>
    <cellStyle name="Normal 2 2 5 2 2 3 2 2 2" xfId="29831" xr:uid="{DB3B1421-A490-430B-8E5A-A84E3C5843CF}"/>
    <cellStyle name="Normal 2 2 5 2 2 3 2 2 3" xfId="21017" xr:uid="{6E141E2E-9339-44DD-8B44-F52287363AA4}"/>
    <cellStyle name="Normal 2 2 5 2 2 3 2 3" xfId="10333" xr:uid="{90E0FB0D-1269-433F-B2DC-10B88BFBAE0F}"/>
    <cellStyle name="Normal 2 2 5 2 2 3 2 3 2" xfId="23846" xr:uid="{B7951AD1-5A37-48F5-AC47-212CC0624A8A}"/>
    <cellStyle name="Normal 2 2 5 2 2 3 2 4" xfId="28511" xr:uid="{7D781D8F-E342-478A-9E79-42177E5EC255}"/>
    <cellStyle name="Normal 2 2 5 2 2 3 2 5" xfId="18224" xr:uid="{7C24291E-2255-4726-BDB3-2A6699B456D8}"/>
    <cellStyle name="Normal 2 2 5 2 2 3 3" xfId="6588" xr:uid="{29AC3A40-25F0-4ED2-896A-878BE043956F}"/>
    <cellStyle name="Normal 2 2 5 2 2 3 3 2" xfId="28217" xr:uid="{41A0D3C8-78B5-4D56-9B2A-6821CC4E4DB0}"/>
    <cellStyle name="Normal 2 2 5 2 2 3 3 3" xfId="17253" xr:uid="{AD60FDE3-3BE3-4852-A6F0-0F219F36C0C4}"/>
    <cellStyle name="Normal 2 2 5 2 2 3 4" xfId="9384" xr:uid="{DED74FAB-99F2-4178-8115-3A07F3B6AD0F}"/>
    <cellStyle name="Normal 2 2 5 2 2 3 4 2" xfId="20038" xr:uid="{743ACC4F-5552-4388-9988-29FADCA976E5}"/>
    <cellStyle name="Normal 2 2 5 2 2 3 5" xfId="13046" xr:uid="{110A6EF9-7F01-491A-9590-F854F72D1C4C}"/>
    <cellStyle name="Normal 2 2 5 2 2 3 5 2" xfId="22867" xr:uid="{98DBDBA4-E058-4586-9253-06ACBD977D26}"/>
    <cellStyle name="Normal 2 2 5 2 2 3 6" xfId="26592" xr:uid="{C83CB8B1-3031-4B5A-9DC6-FBEFF5526569}"/>
    <cellStyle name="Normal 2 2 5 2 2 3 7" xfId="15254" xr:uid="{E8D471F1-D395-493A-96E1-153F88F085B5}"/>
    <cellStyle name="Normal 2 2 5 2 2 4" xfId="2362" xr:uid="{00000000-0005-0000-0000-000062090000}"/>
    <cellStyle name="Normal 2 2 5 2 2 4 2" xfId="7782" xr:uid="{0D2828D3-2E46-4F96-86FC-09B47C59CA57}"/>
    <cellStyle name="Normal 2 2 5 2 2 4 2 2" xfId="29028" xr:uid="{CD179F47-E22B-4617-869B-E140221A3F8D}"/>
    <cellStyle name="Normal 2 2 5 2 2 4 2 3" xfId="17251" xr:uid="{74A6EC27-4B44-4C8F-BB26-4D44284990ED}"/>
    <cellStyle name="Normal 2 2 5 2 2 4 3" xfId="10334" xr:uid="{A0F2CE6E-4D62-4955-8B57-FA8997BFE35C}"/>
    <cellStyle name="Normal 2 2 5 2 2 4 3 2" xfId="20036" xr:uid="{9C26CB92-E0FE-42A0-A41B-A611AE899811}"/>
    <cellStyle name="Normal 2 2 5 2 2 4 4" xfId="13044" xr:uid="{762F8085-496B-4DA1-AD7E-4070537BF21D}"/>
    <cellStyle name="Normal 2 2 5 2 2 4 4 2" xfId="22865" xr:uid="{79B6F572-26C7-4EE0-BC49-0D91A05BD95B}"/>
    <cellStyle name="Normal 2 2 5 2 2 4 5" xfId="26156" xr:uid="{4F587360-FC9C-4C5A-8A0A-A8E0BD928639}"/>
    <cellStyle name="Normal 2 2 5 2 2 4 6" xfId="15252" xr:uid="{A028E9E7-EAF7-45CA-A515-E86E177BFC52}"/>
    <cellStyle name="Normal 2 2 5 2 2 5" xfId="2363" xr:uid="{00000000-0005-0000-0000-000063090000}"/>
    <cellStyle name="Normal 2 2 5 2 2 5 2" xfId="7783" xr:uid="{FF77422A-37D0-46E6-96D3-88801104CF24}"/>
    <cellStyle name="Normal 2 2 5 2 2 5 2 2" xfId="29073" xr:uid="{7BA11167-D4FE-48E6-8E7B-1B2A21F663FD}"/>
    <cellStyle name="Normal 2 2 5 2 2 5 2 3" xfId="16813" xr:uid="{44273EBE-6AAF-4DC0-BE6C-8B6B57E67D77}"/>
    <cellStyle name="Normal 2 2 5 2 2 5 3" xfId="10335" xr:uid="{4112C31A-1775-46DD-B24C-3A5B5FC05859}"/>
    <cellStyle name="Normal 2 2 5 2 2 5 3 2" xfId="19550" xr:uid="{5ECE96D5-9043-4554-99E2-9F5CACC515BC}"/>
    <cellStyle name="Normal 2 2 5 2 2 5 4" xfId="12662" xr:uid="{50872C3E-0580-4A6B-8E0E-0A333D5473AF}"/>
    <cellStyle name="Normal 2 2 5 2 2 5 4 2" xfId="22379" xr:uid="{52400DF5-8274-49BF-8ABD-79FA2CEB2976}"/>
    <cellStyle name="Normal 2 2 5 2 2 5 5" xfId="24163" xr:uid="{1029840A-E2C3-44D0-80BC-8833A248D902}"/>
    <cellStyle name="Normal 2 2 5 2 2 5 6" xfId="14598" xr:uid="{E7273831-58C5-4136-863B-00ED0343AA21}"/>
    <cellStyle name="Normal 2 2 5 2 2 6" xfId="2364" xr:uid="{00000000-0005-0000-0000-000064090000}"/>
    <cellStyle name="Normal 2 2 5 2 2 6 2" xfId="10336" xr:uid="{0F452ABF-F2E4-4FDB-BD3A-E40EAF1FBE53}"/>
    <cellStyle name="Normal 2 2 5 2 2 6 2 2" xfId="19254" xr:uid="{FBE9F6C9-7665-4F11-94B9-3E1C0DA5A59F}"/>
    <cellStyle name="Normal 2 2 5 2 2 6 3" xfId="12406" xr:uid="{22398905-F6FE-4131-869A-9998DC5B35E7}"/>
    <cellStyle name="Normal 2 2 5 2 2 6 3 2" xfId="22066" xr:uid="{05246786-45D8-4585-AA38-9D2BE1D77D6A}"/>
    <cellStyle name="Normal 2 2 5 2 2 6 4" xfId="25935" xr:uid="{5BBAF39E-A1C5-4D2A-B1E8-2E52E94B946D}"/>
    <cellStyle name="Normal 2 2 5 2 2 6 5" xfId="16510" xr:uid="{505C9C91-6C6F-40AA-B5BE-BA9EC7EB3C98}"/>
    <cellStyle name="Normal 2 2 5 2 2 7" xfId="4435" xr:uid="{B78F90BC-D3F9-41A0-888E-05EF2DA1392A}"/>
    <cellStyle name="Normal 2 2 5 2 2 7 2" xfId="9895" xr:uid="{1E095A82-5713-4CCC-91ED-DFD816285610}"/>
    <cellStyle name="Normal 2 2 5 2 2 7 2 2" xfId="20458" xr:uid="{4324AF7E-2119-46D9-9E13-F38721C3F39A}"/>
    <cellStyle name="Normal 2 2 5 2 2 7 3" xfId="13435" xr:uid="{16B8C551-3A1D-4DC9-AA50-3E3D79B57C4A}"/>
    <cellStyle name="Normal 2 2 5 2 2 7 3 2" xfId="23287" xr:uid="{3FF54494-6F74-496E-8FB9-F3273B4EA1E2}"/>
    <cellStyle name="Normal 2 2 5 2 2 7 4" xfId="17665" xr:uid="{15545F62-EFFD-400C-A5AB-10D524B4246E}"/>
    <cellStyle name="Normal 2 2 5 2 2 8" xfId="6143" xr:uid="{9DE91201-E4BE-49D7-A861-B68A689DD9F7}"/>
    <cellStyle name="Normal 2 2 5 2 2 8 2" xfId="15919" xr:uid="{5EB26FDA-1530-400C-988A-AC2DA9205F66}"/>
    <cellStyle name="Normal 2 2 5 2 2 9" xfId="8920" xr:uid="{CC161EAA-C6D3-446A-80F5-A36B27B4994A}"/>
    <cellStyle name="Normal 2 2 5 2 2 9 2" xfId="18678" xr:uid="{734D212D-4BD2-40B3-BAA1-96140BF0F5CF}"/>
    <cellStyle name="Normal 2 2 5 2 3" xfId="2365" xr:uid="{00000000-0005-0000-0000-000065090000}"/>
    <cellStyle name="Normal 2 2 5 2 3 2" xfId="2366" xr:uid="{00000000-0005-0000-0000-000066090000}"/>
    <cellStyle name="Normal 2 2 5 2 3 2 2" xfId="7784" xr:uid="{AFFA999B-3DFC-430E-A79B-5F52F673565B}"/>
    <cellStyle name="Normal 2 2 5 2 3 2 2 2" xfId="28731" xr:uid="{C0663887-3281-4501-9471-525705201F1C}"/>
    <cellStyle name="Normal 2 2 5 2 3 2 2 3" xfId="27421" xr:uid="{730B84C9-1BF0-4A48-9D72-1818CF70C0DC}"/>
    <cellStyle name="Normal 2 2 5 2 3 2 2 4" xfId="17254" xr:uid="{51DBBD62-0550-4E8E-A4BD-91103673AD05}"/>
    <cellStyle name="Normal 2 2 5 2 3 2 3" xfId="10338" xr:uid="{E0FF45C7-DD5B-4AE0-B4E2-7B9D23669A43}"/>
    <cellStyle name="Normal 2 2 5 2 3 2 3 2" xfId="29483" xr:uid="{C875845E-F166-41B7-B8BC-1F5A369B9C91}"/>
    <cellStyle name="Normal 2 2 5 2 3 2 3 3" xfId="20039" xr:uid="{857088A9-9E18-4487-BA2E-C661DC7309E2}"/>
    <cellStyle name="Normal 2 2 5 2 3 2 4" xfId="13047" xr:uid="{69EAA5B7-55AD-413D-9487-8BE08F9A1261}"/>
    <cellStyle name="Normal 2 2 5 2 3 2 4 2" xfId="22868" xr:uid="{B7B34055-2E8E-4AE6-AE8A-5D260DEFBEB7}"/>
    <cellStyle name="Normal 2 2 5 2 3 2 5" xfId="25443" xr:uid="{98F51E84-6613-4630-B5C8-151CD2CECD05}"/>
    <cellStyle name="Normal 2 2 5 2 3 2 6" xfId="15255" xr:uid="{F51AE3CB-EE26-4F8B-A61F-371234B122F2}"/>
    <cellStyle name="Normal 2 2 5 2 3 3" xfId="2367" xr:uid="{00000000-0005-0000-0000-000067090000}"/>
    <cellStyle name="Normal 2 2 5 2 3 3 2" xfId="10339" xr:uid="{3E09D03F-FE0D-4E6A-B30D-762192DDA90B}"/>
    <cellStyle name="Normal 2 2 5 2 3 3 2 2" xfId="28537" xr:uid="{632A534D-00AF-40E4-9F62-14B680767F70}"/>
    <cellStyle name="Normal 2 2 5 2 3 3 2 3" xfId="16891" xr:uid="{497641F7-A0A9-4870-B95F-0BC09C4AD7D8}"/>
    <cellStyle name="Normal 2 2 5 2 3 3 3" xfId="11575" xr:uid="{08D50186-77A3-4432-B3FC-3E2A8B067B94}"/>
    <cellStyle name="Normal 2 2 5 2 3 3 3 2" xfId="19634" xr:uid="{3D50B1C4-6F62-42D4-B491-EDBA67B69ACC}"/>
    <cellStyle name="Normal 2 2 5 2 3 3 4" xfId="12740" xr:uid="{DE49DA6C-5418-4AF3-9AAD-D2CE6AABBDDB}"/>
    <cellStyle name="Normal 2 2 5 2 3 3 4 2" xfId="22463" xr:uid="{1FD07D77-125E-487E-A561-F6D9E32B6D9D}"/>
    <cellStyle name="Normal 2 2 5 2 3 3 5" xfId="25834" xr:uid="{212F0769-F217-43E7-BF33-E8AB356B7BCC}"/>
    <cellStyle name="Normal 2 2 5 2 3 3 6" xfId="14726" xr:uid="{CD5AF42A-1DAB-4D52-80E9-53D034862C88}"/>
    <cellStyle name="Normal 2 2 5 2 3 4" xfId="4749" xr:uid="{D32A81FC-54DA-4241-A6EB-5BF7402654C9}"/>
    <cellStyle name="Normal 2 2 5 2 3 4 2" xfId="10337" xr:uid="{2F6ABF0D-E775-418E-97E1-8A884E76D1B7}"/>
    <cellStyle name="Normal 2 2 5 2 3 4 2 2" xfId="29636" xr:uid="{A4EC055E-A42F-4DD9-A5B3-D874DF30D59D}"/>
    <cellStyle name="Normal 2 2 5 2 3 4 2 3" xfId="20716" xr:uid="{F416E548-C49C-4672-B519-FC63BECCF9CE}"/>
    <cellStyle name="Normal 2 2 5 2 3 4 3" xfId="13634" xr:uid="{7DB8557A-E8AF-4561-AF96-4DAC42DDC5D0}"/>
    <cellStyle name="Normal 2 2 5 2 3 4 3 2" xfId="23545" xr:uid="{5B444E39-00F5-4084-9531-064A2AC7F9DD}"/>
    <cellStyle name="Normal 2 2 5 2 3 4 4" xfId="24782" xr:uid="{CBAD9EB4-FE3A-475C-A66D-D5A20670E0E3}"/>
    <cellStyle name="Normal 2 2 5 2 3 4 5" xfId="17923" xr:uid="{1F582833-1A83-47F3-B81A-2F84843B5422}"/>
    <cellStyle name="Normal 2 2 5 2 3 5" xfId="6068" xr:uid="{5738227D-8E10-471E-924B-29EEEF491F16}"/>
    <cellStyle name="Normal 2 2 5 2 3 5 2" xfId="27277" xr:uid="{97E6336B-B83C-4844-85FF-C7EF892745AC}"/>
    <cellStyle name="Normal 2 2 5 2 3 5 3" xfId="15920" xr:uid="{7D1B1550-FB81-4876-9289-348E9D24A5CC}"/>
    <cellStyle name="Normal 2 2 5 2 3 6" xfId="8845" xr:uid="{B548C2F9-C385-4AFC-9557-391CAEC8A9C9}"/>
    <cellStyle name="Normal 2 2 5 2 3 6 2" xfId="18679" xr:uid="{9CA3D30C-9339-4069-B964-B38850E9243A}"/>
    <cellStyle name="Normal 2 2 5 2 3 7" xfId="12020" xr:uid="{8BB2C2F7-93EA-4892-AF2A-E9E3486F2772}"/>
    <cellStyle name="Normal 2 2 5 2 3 7 2" xfId="21475" xr:uid="{85434177-541E-41F3-ACFC-6A2ECD707769}"/>
    <cellStyle name="Normal 2 2 5 2 3 8" xfId="25832" xr:uid="{017DF53C-0097-4AE5-85EF-EE5E57D1BDF6}"/>
    <cellStyle name="Normal 2 2 5 2 3 9" xfId="14290" xr:uid="{4DD4C011-C840-4EE6-813A-A3C2B1C683EE}"/>
    <cellStyle name="Normal 2 2 5 2 4" xfId="2368" xr:uid="{00000000-0005-0000-0000-000068090000}"/>
    <cellStyle name="Normal 2 2 5 2 4 2" xfId="5051" xr:uid="{B75F129A-89AB-4EAC-AF13-694F80EF8B14}"/>
    <cellStyle name="Normal 2 2 5 2 4 2 2" xfId="7785" xr:uid="{68A0F521-864E-4B7B-B206-F74AFCD03111}"/>
    <cellStyle name="Normal 2 2 5 2 4 2 2 2" xfId="29832" xr:uid="{0ACB6E77-31F3-4698-B68A-F464926806CC}"/>
    <cellStyle name="Normal 2 2 5 2 4 2 2 3" xfId="21018" xr:uid="{863548AF-B497-4F3A-9AF1-A6CCEB8D17A2}"/>
    <cellStyle name="Normal 2 2 5 2 4 2 3" xfId="10340" xr:uid="{1C3D146B-A357-4F33-ADC1-C2F89E4BAFAE}"/>
    <cellStyle name="Normal 2 2 5 2 4 2 3 2" xfId="23847" xr:uid="{414C0E61-8A5F-4ACA-9543-DE36D2F608DE}"/>
    <cellStyle name="Normal 2 2 5 2 4 2 4" xfId="24998" xr:uid="{5818E501-4C6D-4DC0-921A-F3BA674200E9}"/>
    <cellStyle name="Normal 2 2 5 2 4 2 5" xfId="18225" xr:uid="{C40166DA-CD10-4F8C-ADD0-29B1129FD2EF}"/>
    <cellStyle name="Normal 2 2 5 2 4 3" xfId="6587" xr:uid="{6C06EF1B-D2C5-43EF-A41B-D68A7E795D05}"/>
    <cellStyle name="Normal 2 2 5 2 4 3 2" xfId="27234" xr:uid="{D19B4D69-7998-4F0C-9513-B7301F1ABC3D}"/>
    <cellStyle name="Normal 2 2 5 2 4 3 3" xfId="17255" xr:uid="{441CAB43-A1CA-4D63-9605-7A5FF24BFDC8}"/>
    <cellStyle name="Normal 2 2 5 2 4 4" xfId="9383" xr:uid="{357CCB77-0B0A-4094-8814-CEA2D1546CF6}"/>
    <cellStyle name="Normal 2 2 5 2 4 4 2" xfId="20040" xr:uid="{34FF816D-4F2E-4970-B47A-F2DE2E797AF5}"/>
    <cellStyle name="Normal 2 2 5 2 4 5" xfId="13048" xr:uid="{CF4B6F02-CDEB-48E4-B192-07148DC1F6A0}"/>
    <cellStyle name="Normal 2 2 5 2 4 5 2" xfId="22869" xr:uid="{45A89155-30F3-4C46-8DC9-7BE77CDC8AE0}"/>
    <cellStyle name="Normal 2 2 5 2 4 6" xfId="25408" xr:uid="{3A0C9488-1948-42D7-81CC-8F837DD81BA9}"/>
    <cellStyle name="Normal 2 2 5 2 4 7" xfId="15256" xr:uid="{FDB8FE53-ED6B-4B78-8717-81849C1EC583}"/>
    <cellStyle name="Normal 2 2 5 2 5" xfId="2369" xr:uid="{00000000-0005-0000-0000-000069090000}"/>
    <cellStyle name="Normal 2 2 5 2 5 2" xfId="5846" xr:uid="{80A36E51-3C39-4E05-AFBA-098BCF3449A1}"/>
    <cellStyle name="Normal 2 2 5 2 5 2 2" xfId="7786" xr:uid="{391CC509-E921-4007-A77B-D1075A83C960}"/>
    <cellStyle name="Normal 2 2 5 2 5 2 3" xfId="10341" xr:uid="{F64C22C6-675C-421C-9A56-FBFDFBCBCAA7}"/>
    <cellStyle name="Normal 2 2 5 2 5 2 4" xfId="17043" xr:uid="{F6337CAD-8A5E-4936-A9C0-5597D83B3EED}"/>
    <cellStyle name="Normal 2 2 5 2 5 3" xfId="6941" xr:uid="{84087943-70D9-43A6-B1BF-FD453BCB5D59}"/>
    <cellStyle name="Normal 2 2 5 2 5 3 2" xfId="29071" xr:uid="{82B6BBD2-B16C-407E-A3F8-5CB74AE7B71D}"/>
    <cellStyle name="Normal 2 2 5 2 5 3 3" xfId="19802" xr:uid="{06508001-8206-4D4F-BE2C-E8B47E0DA6B5}"/>
    <cellStyle name="Normal 2 2 5 2 5 4" xfId="9737" xr:uid="{F7C6478B-4C19-4184-AB7B-7BB50845FFC2}"/>
    <cellStyle name="Normal 2 2 5 2 5 4 2" xfId="22631" xr:uid="{3E986A8A-3EB9-49E4-9655-0BD8D43C8F23}"/>
    <cellStyle name="Normal 2 2 5 2 5 5" xfId="25921" xr:uid="{DF8E9797-2E0F-49BA-86B5-53DFDBC4C469}"/>
    <cellStyle name="Normal 2 2 5 2 5 6" xfId="14958" xr:uid="{9E6A21A4-FDBE-4A66-8164-75C18F8D7BE3}"/>
    <cellStyle name="Normal 2 2 5 2 6" xfId="2370" xr:uid="{00000000-0005-0000-0000-00006A090000}"/>
    <cellStyle name="Normal 2 2 5 2 6 2" xfId="7787" xr:uid="{BE742671-18AE-49EF-8979-AE37E68F535F}"/>
    <cellStyle name="Normal 2 2 5 2 6 2 2" xfId="27482" xr:uid="{6860A7B7-42B9-46E4-B508-C7D57F636C26}"/>
    <cellStyle name="Normal 2 2 5 2 6 2 3" xfId="16711" xr:uid="{31F96104-2CC1-4D3F-98C6-B94A28B48125}"/>
    <cellStyle name="Normal 2 2 5 2 6 3" xfId="10342" xr:uid="{D37B2F5D-0284-4BAE-81C4-ACC31937CB78}"/>
    <cellStyle name="Normal 2 2 5 2 6 3 2" xfId="19448" xr:uid="{D04FCF9B-564B-41F6-819D-C12E8A15DBDC}"/>
    <cellStyle name="Normal 2 2 5 2 6 4" xfId="12560" xr:uid="{9D1CA040-714F-47C1-8E43-E4770149052C}"/>
    <cellStyle name="Normal 2 2 5 2 6 4 2" xfId="22277" xr:uid="{8F96D9C0-22AD-452F-AB5C-CEEABE852EA5}"/>
    <cellStyle name="Normal 2 2 5 2 6 5" xfId="26298" xr:uid="{C3711DB2-F86B-4C93-A55C-F865E4BFF660}"/>
    <cellStyle name="Normal 2 2 5 2 6 6" xfId="14495" xr:uid="{92B8E0A5-9406-44A2-A016-6C7C9FB67D16}"/>
    <cellStyle name="Normal 2 2 5 2 7" xfId="2371" xr:uid="{00000000-0005-0000-0000-00006B090000}"/>
    <cellStyle name="Normal 2 2 5 2 7 2" xfId="7788" xr:uid="{D801FDA1-B8CA-47E9-A660-246EACFE1D59}"/>
    <cellStyle name="Normal 2 2 5 2 7 2 2" xfId="19168" xr:uid="{D4228864-9B6B-4821-8276-5431E7DDB046}"/>
    <cellStyle name="Normal 2 2 5 2 7 3" xfId="10343" xr:uid="{8C6F23FC-91EE-4408-8501-F4D4D4480E34}"/>
    <cellStyle name="Normal 2 2 5 2 7 3 2" xfId="21973" xr:uid="{33FABC3C-D931-4F2E-83F7-9F8CC482C1F9}"/>
    <cellStyle name="Normal 2 2 5 2 7 4" xfId="26651" xr:uid="{FC3FD484-8CB7-4565-BAAC-BB9B8BC868E1}"/>
    <cellStyle name="Normal 2 2 5 2 7 5" xfId="16417" xr:uid="{CED464C2-928B-4642-94C3-05E5D490BAFE}"/>
    <cellStyle name="Normal 2 2 5 2 8" xfId="4526" xr:uid="{1DC9ECDE-7E44-4282-AC8C-4D9F95C1DA95}"/>
    <cellStyle name="Normal 2 2 5 2 8 2" xfId="9894" xr:uid="{AF41AF4D-D42A-47EB-B98D-1077DCE0F924}"/>
    <cellStyle name="Normal 2 2 5 2 8 2 2" xfId="20549" xr:uid="{613F2FC3-8733-46A1-B3BD-C70A636098A1}"/>
    <cellStyle name="Normal 2 2 5 2 8 3" xfId="13509" xr:uid="{305AA85F-C4F0-4807-8C61-BDA67E3390BF}"/>
    <cellStyle name="Normal 2 2 5 2 8 3 2" xfId="23378" xr:uid="{957BAF7E-7FD8-4B63-9CD3-4336C2F3E8EC}"/>
    <cellStyle name="Normal 2 2 5 2 8 4" xfId="17756" xr:uid="{F353AD41-AB99-481F-AD2E-762EBFA458E0}"/>
    <cellStyle name="Normal 2 2 5 2 9" xfId="6142" xr:uid="{D37D6C80-712A-4221-AD92-945482403FFF}"/>
    <cellStyle name="Normal 2 2 5 2 9 2" xfId="15918" xr:uid="{F266A3F2-8E4F-447D-943B-01ED552DF02D}"/>
    <cellStyle name="Normal 2 2 5 3" xfId="499" xr:uid="{00000000-0005-0000-0000-0000F3010000}"/>
    <cellStyle name="Normal 2 2 5 3 10" xfId="12021" xr:uid="{90FF25F4-0CF7-42C9-B5A2-4240A062A9DB}"/>
    <cellStyle name="Normal 2 2 5 3 10 2" xfId="21476" xr:uid="{480E4E10-FD5F-4F31-BEF5-58EFDCC40DD1}"/>
    <cellStyle name="Normal 2 2 5 3 11" xfId="24669" xr:uid="{510DD574-CDD9-4B25-B9E4-21C421C4D2E2}"/>
    <cellStyle name="Normal 2 2 5 3 12" xfId="14131" xr:uid="{5CF0B305-2B8C-4F08-93FA-1F45526C6DD8}"/>
    <cellStyle name="Normal 2 2 5 3 2" xfId="2372" xr:uid="{00000000-0005-0000-0000-00006C090000}"/>
    <cellStyle name="Normal 2 2 5 3 2 2" xfId="2373" xr:uid="{00000000-0005-0000-0000-00006D090000}"/>
    <cellStyle name="Normal 2 2 5 3 2 2 2" xfId="7789" xr:uid="{2C913C36-997C-4BE4-9F0F-41E8B7045F49}"/>
    <cellStyle name="Normal 2 2 5 3 2 2 2 2" xfId="26937" xr:uid="{C05E791D-BEA8-47D5-AFF8-7576C56B6D28}"/>
    <cellStyle name="Normal 2 2 5 3 2 2 2 3" xfId="28045" xr:uid="{60E05B39-E092-4254-8331-BF13BBE82EBA}"/>
    <cellStyle name="Normal 2 2 5 3 2 2 2 4" xfId="17257" xr:uid="{2C4FD3A1-1B46-470A-8755-FD10F302F13E}"/>
    <cellStyle name="Normal 2 2 5 3 2 2 3" xfId="10345" xr:uid="{709AF16B-3081-41B3-A164-BD2E286F0D15}"/>
    <cellStyle name="Normal 2 2 5 3 2 2 3 2" xfId="29484" xr:uid="{81F92055-3875-4088-AB46-60D705FE3D03}"/>
    <cellStyle name="Normal 2 2 5 3 2 2 3 3" xfId="20042" xr:uid="{446D1B93-F208-4D74-AD50-97D168CB97B3}"/>
    <cellStyle name="Normal 2 2 5 3 2 2 4" xfId="13050" xr:uid="{ACBF1EAD-6219-41C8-A91A-80EAAFD8460D}"/>
    <cellStyle name="Normal 2 2 5 3 2 2 4 2" xfId="22871" xr:uid="{7D2806DB-9CFA-480F-BB31-57028118EF9F}"/>
    <cellStyle name="Normal 2 2 5 3 2 2 5" xfId="24223" xr:uid="{B7505C2B-3400-4AA1-B63F-F550309560DD}"/>
    <cellStyle name="Normal 2 2 5 3 2 2 6" xfId="15258" xr:uid="{B412FA27-D204-4982-8B1D-267DA10B52E2}"/>
    <cellStyle name="Normal 2 2 5 3 2 3" xfId="4882" xr:uid="{EF346189-BA6E-450B-BE49-0B917637FE77}"/>
    <cellStyle name="Normal 2 2 5 3 2 3 2" xfId="10344" xr:uid="{96743277-4BCA-4743-9F98-0551B2E1273C}"/>
    <cellStyle name="Normal 2 2 5 3 2 3 2 2" xfId="29715" xr:uid="{BC0AB04B-6243-499D-A07A-0F95DEDBC358}"/>
    <cellStyle name="Normal 2 2 5 3 2 3 2 3" xfId="20849" xr:uid="{1249540E-1EDC-41AD-AAB9-D55F14ECC10A}"/>
    <cellStyle name="Normal 2 2 5 3 2 3 3" xfId="13741" xr:uid="{61945F0B-C895-49B4-A93D-C36D24F74D8D}"/>
    <cellStyle name="Normal 2 2 5 3 2 3 3 2" xfId="23678" xr:uid="{128AD81E-33B8-4F77-84D1-CB6E667D5DC5}"/>
    <cellStyle name="Normal 2 2 5 3 2 3 4" xfId="24952" xr:uid="{A0E00CB7-4A6C-460D-8E4C-A60CE8DD87C6}"/>
    <cellStyle name="Normal 2 2 5 3 2 3 5" xfId="18056" xr:uid="{5DC1B6E9-AF2C-4BAB-B081-BC06C04C79BE}"/>
    <cellStyle name="Normal 2 2 5 3 2 4" xfId="6070" xr:uid="{11B09E75-5C89-4444-A251-789A0AEC63E4}"/>
    <cellStyle name="Normal 2 2 5 3 2 4 2" xfId="27635" xr:uid="{167B4EAA-7463-4125-BA0D-A0CAEE9BB33E}"/>
    <cellStyle name="Normal 2 2 5 3 2 4 3" xfId="16893" xr:uid="{A06DA6A9-F9FC-45F3-964E-E28718788B81}"/>
    <cellStyle name="Normal 2 2 5 3 2 5" xfId="8847" xr:uid="{D2F25732-05F7-4A45-A5CA-FFAD07F7972C}"/>
    <cellStyle name="Normal 2 2 5 3 2 5 2" xfId="19636" xr:uid="{1D28A10C-2808-47F0-A55A-8E0D2F9B9358}"/>
    <cellStyle name="Normal 2 2 5 3 2 6" xfId="12742" xr:uid="{9EAA3FC2-E4FF-4A93-AAF9-31348311C477}"/>
    <cellStyle name="Normal 2 2 5 3 2 6 2" xfId="22465" xr:uid="{61B1CFBA-D2B1-4921-8148-D47C00D66FB9}"/>
    <cellStyle name="Normal 2 2 5 3 2 7" xfId="26131" xr:uid="{FE76F5DB-8F5C-46D0-9428-EB9AFC167C7D}"/>
    <cellStyle name="Normal 2 2 5 3 2 8" xfId="14728" xr:uid="{EF84ED4D-E49B-4A9A-AB65-8224B50CC602}"/>
    <cellStyle name="Normal 2 2 5 3 3" xfId="2374" xr:uid="{00000000-0005-0000-0000-00006E090000}"/>
    <cellStyle name="Normal 2 2 5 3 3 2" xfId="5052" xr:uid="{09173DF0-9343-4D7E-B373-BEC63FB05339}"/>
    <cellStyle name="Normal 2 2 5 3 3 2 2" xfId="7790" xr:uid="{88809F23-B86D-48CC-865E-409354747589}"/>
    <cellStyle name="Normal 2 2 5 3 3 2 2 2" xfId="29833" xr:uid="{B337AE2A-FB12-4B7D-BC77-361B917820C9}"/>
    <cellStyle name="Normal 2 2 5 3 3 2 2 3" xfId="21019" xr:uid="{F01555CD-0182-465B-B119-467DA820B8BD}"/>
    <cellStyle name="Normal 2 2 5 3 3 2 3" xfId="10346" xr:uid="{EE700640-47E1-4638-93D1-1BF8A6A2BADF}"/>
    <cellStyle name="Normal 2 2 5 3 3 2 3 2" xfId="23848" xr:uid="{2B2DED4A-B4EA-4A80-854D-927E7C423512}"/>
    <cellStyle name="Normal 2 2 5 3 3 2 4" xfId="26700" xr:uid="{675BE937-35F5-4C92-B0D3-C42469FC09A9}"/>
    <cellStyle name="Normal 2 2 5 3 3 2 5" xfId="18226" xr:uid="{BB746BC1-922C-4403-88C5-BD6A6E55E69A}"/>
    <cellStyle name="Normal 2 2 5 3 3 3" xfId="6589" xr:uid="{86017762-F692-477E-8F08-4777CF69B05D}"/>
    <cellStyle name="Normal 2 2 5 3 3 3 2" xfId="27045" xr:uid="{1A2544D2-CA0E-4C08-B79B-F3C64BC00B09}"/>
    <cellStyle name="Normal 2 2 5 3 3 3 3" xfId="17258" xr:uid="{9669836C-F7EE-4FD8-9D16-BB26B34A01C0}"/>
    <cellStyle name="Normal 2 2 5 3 3 4" xfId="9385" xr:uid="{4A8745D3-B3F3-44B0-ADA6-89221DEBFA16}"/>
    <cellStyle name="Normal 2 2 5 3 3 4 2" xfId="20043" xr:uid="{4B618E3F-1DE8-4B44-B665-9E8A67C5CE7E}"/>
    <cellStyle name="Normal 2 2 5 3 3 5" xfId="13051" xr:uid="{4CD19B51-B091-4312-B0CF-8FB8A7A87208}"/>
    <cellStyle name="Normal 2 2 5 3 3 5 2" xfId="22872" xr:uid="{A9113861-BA8C-4D73-B460-E9E120488742}"/>
    <cellStyle name="Normal 2 2 5 3 3 6" xfId="24073" xr:uid="{6E03980E-359C-4BB6-A1D6-1CF823B63A8C}"/>
    <cellStyle name="Normal 2 2 5 3 3 7" xfId="15259" xr:uid="{E90803F0-6856-4A04-A0D8-E2CC6CFF06C4}"/>
    <cellStyle name="Normal 2 2 5 3 4" xfId="2375" xr:uid="{00000000-0005-0000-0000-00006F090000}"/>
    <cellStyle name="Normal 2 2 5 3 4 2" xfId="7791" xr:uid="{5FCD6337-49E9-44A1-9E35-5B67BA353DE0}"/>
    <cellStyle name="Normal 2 2 5 3 4 2 2" xfId="28220" xr:uid="{727EC5FB-E456-4FD6-8F22-93C53E2F0BEE}"/>
    <cellStyle name="Normal 2 2 5 3 4 2 3" xfId="17256" xr:uid="{4A7125BA-B121-4CCB-805C-389D92D03B53}"/>
    <cellStyle name="Normal 2 2 5 3 4 3" xfId="10347" xr:uid="{A6D24832-77B3-4EED-85AA-B9C88373BB9F}"/>
    <cellStyle name="Normal 2 2 5 3 4 3 2" xfId="20041" xr:uid="{E5830BC6-5276-4992-AAE4-4034E023DF17}"/>
    <cellStyle name="Normal 2 2 5 3 4 4" xfId="13049" xr:uid="{401DEC8F-B997-4324-97F4-FA447426103B}"/>
    <cellStyle name="Normal 2 2 5 3 4 4 2" xfId="22870" xr:uid="{F81C676C-69E0-4CCB-81DD-4F3A4871A569}"/>
    <cellStyle name="Normal 2 2 5 3 4 5" xfId="24415" xr:uid="{E6734904-BBE0-4862-BABA-946A3A684DB4}"/>
    <cellStyle name="Normal 2 2 5 3 4 6" xfId="15257" xr:uid="{DBAE1971-6696-486D-AD5A-9F6128DE7CDA}"/>
    <cellStyle name="Normal 2 2 5 3 5" xfId="2376" xr:uid="{00000000-0005-0000-0000-000070090000}"/>
    <cellStyle name="Normal 2 2 5 3 5 2" xfId="7792" xr:uid="{7E138C29-61B8-41FB-9F70-E4DB4DD724E7}"/>
    <cellStyle name="Normal 2 2 5 3 5 2 2" xfId="26905" xr:uid="{1BA7D582-5B8D-4652-86E2-28F4D3BE3F50}"/>
    <cellStyle name="Normal 2 2 5 3 5 2 3" xfId="16754" xr:uid="{A20DB05D-459C-472C-9C45-6439321E2D80}"/>
    <cellStyle name="Normal 2 2 5 3 5 3" xfId="10348" xr:uid="{01B2FE37-34AC-45A9-8EB1-37024CF0F51B}"/>
    <cellStyle name="Normal 2 2 5 3 5 3 2" xfId="19491" xr:uid="{84E04B90-101C-4A4A-976B-56E808FC2795}"/>
    <cellStyle name="Normal 2 2 5 3 5 4" xfId="12603" xr:uid="{10DF72D6-A964-4DF2-BCD2-79243822EF03}"/>
    <cellStyle name="Normal 2 2 5 3 5 4 2" xfId="22320" xr:uid="{D807AFA6-6969-4AA4-A5F2-F4F2C5A8DF04}"/>
    <cellStyle name="Normal 2 2 5 3 5 5" xfId="26433" xr:uid="{5FD3E7F4-218B-4B2F-8DED-C9A62B82B7ED}"/>
    <cellStyle name="Normal 2 2 5 3 5 6" xfId="14538" xr:uid="{4099AD69-82D1-4B84-92B7-7119EBB58C74}"/>
    <cellStyle name="Normal 2 2 5 3 6" xfId="2377" xr:uid="{00000000-0005-0000-0000-000071090000}"/>
    <cellStyle name="Normal 2 2 5 3 6 2" xfId="10349" xr:uid="{2E444282-51AC-410C-875A-8423F99CBB5D}"/>
    <cellStyle name="Normal 2 2 5 3 6 2 2" xfId="19253" xr:uid="{D678BC0B-6E6C-49A1-B611-DCCF6C96E2EC}"/>
    <cellStyle name="Normal 2 2 5 3 6 3" xfId="12405" xr:uid="{2B46D647-56E0-4696-81A6-2FC0035BB225}"/>
    <cellStyle name="Normal 2 2 5 3 6 3 2" xfId="22065" xr:uid="{6D74545B-7329-4EBF-8BF9-3AB21A36DE27}"/>
    <cellStyle name="Normal 2 2 5 3 6 4" xfId="25407" xr:uid="{931534C1-3E21-4E4F-BEF6-D9825CBACBB5}"/>
    <cellStyle name="Normal 2 2 5 3 6 5" xfId="16509" xr:uid="{37FBF578-47F2-435E-9661-96AA85BF1278}"/>
    <cellStyle name="Normal 2 2 5 3 7" xfId="4434" xr:uid="{D900D456-8CEE-4ED7-8DAD-25C3A5499133}"/>
    <cellStyle name="Normal 2 2 5 3 7 2" xfId="9896" xr:uid="{2ACB5D6F-142B-4707-BC35-66D62EADB51F}"/>
    <cellStyle name="Normal 2 2 5 3 7 2 2" xfId="20457" xr:uid="{48D395AA-99F3-48EA-8540-733C091D095C}"/>
    <cellStyle name="Normal 2 2 5 3 7 3" xfId="13434" xr:uid="{8D4358EB-ABA9-4EEF-9F7A-DB4B3418FFB4}"/>
    <cellStyle name="Normal 2 2 5 3 7 3 2" xfId="23286" xr:uid="{8C946D8D-F9A4-479A-B28B-E38BD8E913BA}"/>
    <cellStyle name="Normal 2 2 5 3 7 4" xfId="17664" xr:uid="{2BFEF14B-3BE4-4E7A-B50E-320A5D2D7EF9}"/>
    <cellStyle name="Normal 2 2 5 3 8" xfId="6144" xr:uid="{39694B49-2DC6-4315-88EE-890B8148E403}"/>
    <cellStyle name="Normal 2 2 5 3 8 2" xfId="15921" xr:uid="{422749F5-88BF-4781-8670-5DD10D0AD6A0}"/>
    <cellStyle name="Normal 2 2 5 3 9" xfId="8921" xr:uid="{7DFF8111-0E23-4F03-AC31-1C14600EE88C}"/>
    <cellStyle name="Normal 2 2 5 3 9 2" xfId="18680" xr:uid="{012FDC8C-16E2-4BC9-8E49-90FBF98621A3}"/>
    <cellStyle name="Normal 2 2 5 4" xfId="2378" xr:uid="{00000000-0005-0000-0000-000072090000}"/>
    <cellStyle name="Normal 2 2 5 4 2" xfId="2379" xr:uid="{00000000-0005-0000-0000-000073090000}"/>
    <cellStyle name="Normal 2 2 5 4 2 2" xfId="7793" xr:uid="{28A422E7-A26D-49EF-86AE-5040190DD1F0}"/>
    <cellStyle name="Normal 2 2 5 4 2 2 2" xfId="25973" xr:uid="{FF9A3017-60B2-4064-B5A9-6F140261B871}"/>
    <cellStyle name="Normal 2 2 5 4 2 2 3" xfId="28549" xr:uid="{8C5060D4-CD59-4686-BB8F-A3ACDB92BA94}"/>
    <cellStyle name="Normal 2 2 5 4 2 2 4" xfId="17259" xr:uid="{20D5A1BD-45DB-40B0-A025-E64E82D2CC63}"/>
    <cellStyle name="Normal 2 2 5 4 2 3" xfId="10351" xr:uid="{95ABECB3-D018-414E-A961-BAF29FF5B382}"/>
    <cellStyle name="Normal 2 2 5 4 2 3 2" xfId="29485" xr:uid="{EA0867EA-48CE-41E0-881B-9EE9A4C00BC3}"/>
    <cellStyle name="Normal 2 2 5 4 2 3 3" xfId="20044" xr:uid="{7FAB4CBA-9B8C-4F68-96A6-D79D755710EA}"/>
    <cellStyle name="Normal 2 2 5 4 2 4" xfId="13052" xr:uid="{85EC4CB3-38CA-44A0-9865-5132CDD67225}"/>
    <cellStyle name="Normal 2 2 5 4 2 4 2" xfId="22873" xr:uid="{D05D5975-66FC-4B3D-B588-1EEF17223673}"/>
    <cellStyle name="Normal 2 2 5 4 2 5" xfId="25084" xr:uid="{5878E8C8-963A-4DA3-9906-8E50106943CC}"/>
    <cellStyle name="Normal 2 2 5 4 2 6" xfId="15260" xr:uid="{BE4357C0-DB17-4FD3-A4D4-9393D77A1A8F}"/>
    <cellStyle name="Normal 2 2 5 4 3" xfId="2380" xr:uid="{00000000-0005-0000-0000-000074090000}"/>
    <cellStyle name="Normal 2 2 5 4 3 2" xfId="10352" xr:uid="{6D0067E2-CCC9-4FF6-A633-CEE9C770420E}"/>
    <cellStyle name="Normal 2 2 5 4 3 2 2" xfId="26872" xr:uid="{D2666534-0378-4645-BEE6-D21E2AE4797E}"/>
    <cellStyle name="Normal 2 2 5 4 3 2 3" xfId="16890" xr:uid="{293E5D91-5843-4D3E-93E0-F12034875253}"/>
    <cellStyle name="Normal 2 2 5 4 3 3" xfId="11574" xr:uid="{06BE87E5-7C8A-4EDF-8E83-BE7DC68BAD3F}"/>
    <cellStyle name="Normal 2 2 5 4 3 3 2" xfId="19633" xr:uid="{15528E56-8011-4950-B126-62B150BD4829}"/>
    <cellStyle name="Normal 2 2 5 4 3 4" xfId="12739" xr:uid="{E144CCA7-CF52-4988-B178-82D3722175A0}"/>
    <cellStyle name="Normal 2 2 5 4 3 4 2" xfId="22462" xr:uid="{E42C2E27-1FD7-463A-8F84-1B474620E463}"/>
    <cellStyle name="Normal 2 2 5 4 3 5" xfId="25291" xr:uid="{05ACD4B4-CBA4-4B15-9D6E-8C964A66CDBB}"/>
    <cellStyle name="Normal 2 2 5 4 3 6" xfId="14725" xr:uid="{3971A4CC-BF25-476A-8FB3-17E16762DC1A}"/>
    <cellStyle name="Normal 2 2 5 4 4" xfId="4748" xr:uid="{77FA223D-7F5E-4464-953F-D4F73263219E}"/>
    <cellStyle name="Normal 2 2 5 4 4 2" xfId="10350" xr:uid="{2FA52412-C3D7-499C-B109-D8B0EF5A4AAF}"/>
    <cellStyle name="Normal 2 2 5 4 4 2 2" xfId="29635" xr:uid="{8DE0EAA6-1EDF-476A-B3EB-3DA594917061}"/>
    <cellStyle name="Normal 2 2 5 4 4 2 3" xfId="20715" xr:uid="{CC85B201-FF92-4ECF-89CC-29B322ECCB2F}"/>
    <cellStyle name="Normal 2 2 5 4 4 3" xfId="13633" xr:uid="{538BEF26-9650-4BA5-AB4F-182AD17288A7}"/>
    <cellStyle name="Normal 2 2 5 4 4 3 2" xfId="23544" xr:uid="{C823022E-BE30-4E6C-BD7E-63A3DC55FE61}"/>
    <cellStyle name="Normal 2 2 5 4 4 4" xfId="25513" xr:uid="{02B7E9A9-0F14-4E76-ABBD-7DE92F231ADE}"/>
    <cellStyle name="Normal 2 2 5 4 4 5" xfId="17922" xr:uid="{D5AADE54-44FF-4778-9168-2A4A17D0554D}"/>
    <cellStyle name="Normal 2 2 5 4 5" xfId="6067" xr:uid="{4F4A90F2-BE3B-4CC6-9910-E4E66D4F2095}"/>
    <cellStyle name="Normal 2 2 5 4 5 2" xfId="27496" xr:uid="{A2C3F401-6603-4473-9CDB-B8E6FD6DEB1E}"/>
    <cellStyle name="Normal 2 2 5 4 5 3" xfId="15922" xr:uid="{6E135914-2619-44AF-ABC9-BCFE6652326C}"/>
    <cellStyle name="Normal 2 2 5 4 6" xfId="8844" xr:uid="{3A414BA6-5B79-4751-B92A-042FDF46B263}"/>
    <cellStyle name="Normal 2 2 5 4 6 2" xfId="18681" xr:uid="{4A916054-7B96-4FFC-BA23-E52A5D66012F}"/>
    <cellStyle name="Normal 2 2 5 4 7" xfId="12022" xr:uid="{45E21BE9-60E1-40D8-BE45-C53C7DF9FA01}"/>
    <cellStyle name="Normal 2 2 5 4 7 2" xfId="21477" xr:uid="{E17AE6C8-837D-4391-8D70-A92B9A677389}"/>
    <cellStyle name="Normal 2 2 5 4 8" xfId="24233" xr:uid="{E3A5510E-3F4F-4161-9000-6A9B3C966CC5}"/>
    <cellStyle name="Normal 2 2 5 4 9" xfId="14289" xr:uid="{B92199DC-CEBE-4EDC-B595-9C1CE536FD30}"/>
    <cellStyle name="Normal 2 2 5 5" xfId="2381" xr:uid="{00000000-0005-0000-0000-000075090000}"/>
    <cellStyle name="Normal 2 2 5 5 2" xfId="5053" xr:uid="{41434D0B-8EA9-4730-BCF8-BD8A76629C32}"/>
    <cellStyle name="Normal 2 2 5 5 2 2" xfId="7794" xr:uid="{66602D77-E2EB-444F-B5BF-ABDCC960C7C5}"/>
    <cellStyle name="Normal 2 2 5 5 2 2 2" xfId="29834" xr:uid="{CB74D3F4-1CD9-4438-81C1-6B3B095D08E8}"/>
    <cellStyle name="Normal 2 2 5 5 2 2 3" xfId="21020" xr:uid="{531E693D-EA8C-4FA5-84D1-8A7AE5D7D9A0}"/>
    <cellStyle name="Normal 2 2 5 5 2 3" xfId="10353" xr:uid="{B2A6D58B-6DD4-47C5-8F4D-E9191685933C}"/>
    <cellStyle name="Normal 2 2 5 5 2 3 2" xfId="23849" xr:uid="{27A4FB9C-63AC-4F56-B640-EFC9E37EE48F}"/>
    <cellStyle name="Normal 2 2 5 5 2 4" xfId="26718" xr:uid="{B2DB5A33-C6DD-4C1C-8993-A3445DCEF262}"/>
    <cellStyle name="Normal 2 2 5 5 2 5" xfId="18227" xr:uid="{6EB33525-8F67-4862-8722-F28938B5C929}"/>
    <cellStyle name="Normal 2 2 5 5 3" xfId="6586" xr:uid="{C22802EE-009D-4A1D-99D4-FBD06B0EC21F}"/>
    <cellStyle name="Normal 2 2 5 5 3 2" xfId="27875" xr:uid="{F059491F-D77B-42E4-B67A-86A4146C1A4C}"/>
    <cellStyle name="Normal 2 2 5 5 3 3" xfId="15923" xr:uid="{ABF1B54E-8125-4C86-893E-74A21B7F3D9E}"/>
    <cellStyle name="Normal 2 2 5 5 4" xfId="9382" xr:uid="{4AE67B79-BA80-4620-B015-73996142119E}"/>
    <cellStyle name="Normal 2 2 5 5 4 2" xfId="18682" xr:uid="{146E0710-7920-4F02-A23A-AF29420CBC4F}"/>
    <cellStyle name="Normal 2 2 5 5 5" xfId="12023" xr:uid="{8B448EA6-16BA-468C-9BFA-1E467EA8D71B}"/>
    <cellStyle name="Normal 2 2 5 5 5 2" xfId="21478" xr:uid="{5F9FF153-9D3D-4DB1-B17E-3DD7373E3A41}"/>
    <cellStyle name="Normal 2 2 5 5 6" xfId="24283" xr:uid="{9AD9446C-05CF-4810-B3E9-7F0AC9025EC6}"/>
    <cellStyle name="Normal 2 2 5 5 7" xfId="15261" xr:uid="{52A2B6DF-ED20-4A74-A712-B6DA7B706C56}"/>
    <cellStyle name="Normal 2 2 5 6" xfId="2382" xr:uid="{00000000-0005-0000-0000-000076090000}"/>
    <cellStyle name="Normal 2 2 5 6 2" xfId="5747" xr:uid="{5EB76C54-1283-4B2C-9CDE-A316D4C9DDB5}"/>
    <cellStyle name="Normal 2 2 5 6 2 2" xfId="7795" xr:uid="{0948BDF2-3D6F-485D-8367-82008C0290C2}"/>
    <cellStyle name="Normal 2 2 5 6 2 3" xfId="10354" xr:uid="{5BBC82A3-10ED-4806-B0CE-EB6B97A2BBF3}"/>
    <cellStyle name="Normal 2 2 5 6 2 4" xfId="17042" xr:uid="{60759426-4EFC-4A2C-9D4D-44BEABA61371}"/>
    <cellStyle name="Normal 2 2 5 6 3" xfId="6823" xr:uid="{EDA7BACF-C552-4611-9CA2-D9ED06918613}"/>
    <cellStyle name="Normal 2 2 5 6 3 2" xfId="27150" xr:uid="{307CC985-3772-42B6-B1AA-CEDD5F0F5982}"/>
    <cellStyle name="Normal 2 2 5 6 3 3" xfId="19801" xr:uid="{34C31986-70E1-4EA5-9C9B-5355803EBB67}"/>
    <cellStyle name="Normal 2 2 5 6 4" xfId="9619" xr:uid="{F3CD5A9C-E2A7-4F49-B9ED-0FB90AB7C197}"/>
    <cellStyle name="Normal 2 2 5 6 4 2" xfId="22630" xr:uid="{FF08D719-5B0C-4FDC-A015-6544930880D6}"/>
    <cellStyle name="Normal 2 2 5 6 5" xfId="24469" xr:uid="{8254E5E2-2CFA-4976-9FB8-052E333769FF}"/>
    <cellStyle name="Normal 2 2 5 6 6" xfId="14957" xr:uid="{8CA0752A-721A-4906-9B57-518B564DC5F8}"/>
    <cellStyle name="Normal 2 2 5 7" xfId="2383" xr:uid="{00000000-0005-0000-0000-000077090000}"/>
    <cellStyle name="Normal 2 2 5 7 2" xfId="7796" xr:uid="{6050BC5C-02D0-4BC1-BD3E-14370382B1F0}"/>
    <cellStyle name="Normal 2 2 5 7 2 2" xfId="28767" xr:uid="{9AAD4BA7-48B5-47C3-909B-9A40BAB33CFF}"/>
    <cellStyle name="Normal 2 2 5 7 2 3" xfId="16651" xr:uid="{906A3159-D6D2-45E0-93DF-AC9ABA8C6690}"/>
    <cellStyle name="Normal 2 2 5 7 3" xfId="10355" xr:uid="{BB8D59C7-1CDB-47B8-BC43-C60CCC856909}"/>
    <cellStyle name="Normal 2 2 5 7 3 2" xfId="19388" xr:uid="{B755DF0E-CB67-4726-B1B7-AE8D99E1DEB3}"/>
    <cellStyle name="Normal 2 2 5 7 4" xfId="12500" xr:uid="{F4DCA072-46E5-4F65-B850-46CF3846D704}"/>
    <cellStyle name="Normal 2 2 5 7 4 2" xfId="22217" xr:uid="{657A072B-E630-44FB-A263-C913975E874E}"/>
    <cellStyle name="Normal 2 2 5 7 5" xfId="25515" xr:uid="{AA00DB8A-BE00-4119-A9CC-B2D3ABEC107C}"/>
    <cellStyle name="Normal 2 2 5 7 6" xfId="14435" xr:uid="{A0E7EE71-F27F-4FD1-ABFD-E3A8DED2A714}"/>
    <cellStyle name="Normal 2 2 5 8" xfId="2384" xr:uid="{00000000-0005-0000-0000-000078090000}"/>
    <cellStyle name="Normal 2 2 5 8 2" xfId="7797" xr:uid="{26A5976C-0D08-47F5-BED6-A7C066DB4328}"/>
    <cellStyle name="Normal 2 2 5 8 2 2" xfId="19108" xr:uid="{893A211A-7E85-4DDF-B8C9-0FE4A59E408C}"/>
    <cellStyle name="Normal 2 2 5 8 3" xfId="10356" xr:uid="{A6386025-2829-4198-BCB2-862EC6306E59}"/>
    <cellStyle name="Normal 2 2 5 8 3 2" xfId="21913" xr:uid="{244ECEF8-18CA-4CBE-96C4-33650A383ED2}"/>
    <cellStyle name="Normal 2 2 5 8 4" xfId="25929" xr:uid="{A63FC05D-4116-4230-A9DE-A902E67D86AE}"/>
    <cellStyle name="Normal 2 2 5 8 5" xfId="16357" xr:uid="{76F3A139-8977-401D-8740-E044F5056ECF}"/>
    <cellStyle name="Normal 2 2 5 9" xfId="4525" xr:uid="{6DE89353-2CD3-4821-B03E-EBE9C5662F26}"/>
    <cellStyle name="Normal 2 2 5 9 2" xfId="9893" xr:uid="{F7BA80A7-7819-4942-8657-A65C47CBEF70}"/>
    <cellStyle name="Normal 2 2 5 9 2 2" xfId="20548" xr:uid="{38CB2371-C291-455B-A931-DA8595E3AECB}"/>
    <cellStyle name="Normal 2 2 5 9 3" xfId="13508" xr:uid="{59DD3B82-3317-4C7B-B8A0-DD36A0208CBA}"/>
    <cellStyle name="Normal 2 2 5 9 3 2" xfId="23377" xr:uid="{74DA0AEF-E90F-4C73-A113-C7000CA9EE06}"/>
    <cellStyle name="Normal 2 2 5 9 4" xfId="17755" xr:uid="{76F25AE4-E455-4FA2-8C82-A8AE6AA79D85}"/>
    <cellStyle name="Normal 2 2 6" xfId="500" xr:uid="{00000000-0005-0000-0000-0000F4010000}"/>
    <cellStyle name="Normal 2 2 6 10" xfId="6145" xr:uid="{484B1BD1-2EAE-45E0-BED6-4818BD9B79E6}"/>
    <cellStyle name="Normal 2 2 6 10 2" xfId="15924" xr:uid="{5A8CBEFC-19A5-44E0-B2B6-B059C3428615}"/>
    <cellStyle name="Normal 2 2 6 11" xfId="8922" xr:uid="{005D7459-9977-4898-8A69-6EDC71DB5820}"/>
    <cellStyle name="Normal 2 2 6 11 2" xfId="18683" xr:uid="{21B7A723-E665-4618-8BC2-D5982DF45E0F}"/>
    <cellStyle name="Normal 2 2 6 12" xfId="12024" xr:uid="{3AC03FCF-2AB0-4E5F-9D50-526F32075A5F}"/>
    <cellStyle name="Normal 2 2 6 12 2" xfId="21479" xr:uid="{8F067144-04D1-4049-8192-BD5CCFA57F68}"/>
    <cellStyle name="Normal 2 2 6 13" xfId="26358" xr:uid="{C5502746-7D42-41BA-9DD5-28700421C5BA}"/>
    <cellStyle name="Normal 2 2 6 14" xfId="13983" xr:uid="{A6FF5EA6-BD4C-4825-9DE9-1040282D7911}"/>
    <cellStyle name="Normal 2 2 6 2" xfId="501" xr:uid="{00000000-0005-0000-0000-0000F5010000}"/>
    <cellStyle name="Normal 2 2 6 2 10" xfId="8923" xr:uid="{CEBB5877-C08E-476D-8EB6-ABDF0A899654}"/>
    <cellStyle name="Normal 2 2 6 2 10 2" xfId="18684" xr:uid="{41CA20E3-82FD-4140-9551-D4C27A08A533}"/>
    <cellStyle name="Normal 2 2 6 2 11" xfId="12025" xr:uid="{610ACA68-2FFD-4057-AD53-441CEE5475E6}"/>
    <cellStyle name="Normal 2 2 6 2 11 2" xfId="21480" xr:uid="{1A84B5D6-9095-4C64-B3CE-A5A6E248EF82}"/>
    <cellStyle name="Normal 2 2 6 2 12" xfId="25170" xr:uid="{B9931916-D488-4B4E-878A-8DB63C1988B4}"/>
    <cellStyle name="Normal 2 2 6 2 13" xfId="14043" xr:uid="{E7926FD6-F5A8-49A0-B7B2-B329637CD96C}"/>
    <cellStyle name="Normal 2 2 6 2 2" xfId="2385" xr:uid="{00000000-0005-0000-0000-000079090000}"/>
    <cellStyle name="Normal 2 2 6 2 2 10" xfId="14604" xr:uid="{AE9C6828-868C-49FD-B787-329F626DACD9}"/>
    <cellStyle name="Normal 2 2 6 2 2 2" xfId="2386" xr:uid="{00000000-0005-0000-0000-00007A090000}"/>
    <cellStyle name="Normal 2 2 6 2 2 2 2" xfId="2387" xr:uid="{00000000-0005-0000-0000-00007B090000}"/>
    <cellStyle name="Normal 2 2 6 2 2 2 2 2" xfId="7798" xr:uid="{3204BB30-867B-4874-90F8-FF2095EF6DB9}"/>
    <cellStyle name="Normal 2 2 6 2 2 2 2 2 2" xfId="27995" xr:uid="{9D55FEA4-D54E-4A73-B2FF-49193AA7BD67}"/>
    <cellStyle name="Normal 2 2 6 2 2 2 2 2 3" xfId="17262" xr:uid="{A8436B48-2573-43FF-AB92-BFD6762A269E}"/>
    <cellStyle name="Normal 2 2 6 2 2 2 2 3" xfId="10359" xr:uid="{22121E62-B936-4866-A6C5-AECDE018865E}"/>
    <cellStyle name="Normal 2 2 6 2 2 2 2 3 2" xfId="20047" xr:uid="{E9EDA056-9F6E-4695-B747-9F8E334E1F6D}"/>
    <cellStyle name="Normal 2 2 6 2 2 2 2 4" xfId="13055" xr:uid="{95A8737A-0DF1-469C-B34C-8315453CE1E4}"/>
    <cellStyle name="Normal 2 2 6 2 2 2 2 4 2" xfId="22876" xr:uid="{A6AAE85B-C051-4788-9DF5-F386450C407F}"/>
    <cellStyle name="Normal 2 2 6 2 2 2 2 5" xfId="26129" xr:uid="{B7B3E1B2-B572-45BB-A918-9BFBA2AC0B5A}"/>
    <cellStyle name="Normal 2 2 6 2 2 2 2 6" xfId="15264" xr:uid="{6E676BF2-6800-4ABD-B38A-DFD503EFA3E6}"/>
    <cellStyle name="Normal 2 2 6 2 2 2 3" xfId="4884" xr:uid="{3F82B4CD-A9F9-4DBF-BEAF-9B2D326544E2}"/>
    <cellStyle name="Normal 2 2 6 2 2 2 3 2" xfId="10358" xr:uid="{3FF8B07B-C98B-4368-9581-5CE1598C91D8}"/>
    <cellStyle name="Normal 2 2 6 2 2 2 3 2 2" xfId="29717" xr:uid="{2C84F309-ADAE-41D2-9517-8C951264F689}"/>
    <cellStyle name="Normal 2 2 6 2 2 2 3 2 3" xfId="20851" xr:uid="{7E15219F-62F4-4DB4-90E0-3B447D102222}"/>
    <cellStyle name="Normal 2 2 6 2 2 2 3 3" xfId="13743" xr:uid="{EC47ACF9-7D56-47DD-9F1C-55001F7088FA}"/>
    <cellStyle name="Normal 2 2 6 2 2 2 3 3 2" xfId="23680" xr:uid="{F4982189-AB6D-4F1D-B944-1FAD1D0B4A0A}"/>
    <cellStyle name="Normal 2 2 6 2 2 2 3 4" xfId="25044" xr:uid="{0E01CC2D-5CB2-4AF9-89C5-3E2A980BF078}"/>
    <cellStyle name="Normal 2 2 6 2 2 2 3 5" xfId="18058" xr:uid="{9E9EBC51-3C74-4C37-81AC-592F45AFD6B9}"/>
    <cellStyle name="Normal 2 2 6 2 2 2 4" xfId="6073" xr:uid="{F58A2930-96D1-48D0-9049-D29EC1963258}"/>
    <cellStyle name="Normal 2 2 6 2 2 2 4 2" xfId="28693" xr:uid="{C37ABA22-2EE5-429B-8058-5408E29FCEFC}"/>
    <cellStyle name="Normal 2 2 6 2 2 2 4 3" xfId="16896" xr:uid="{DE95ACAE-F60C-472F-BF9D-698B1EA2286D}"/>
    <cellStyle name="Normal 2 2 6 2 2 2 5" xfId="8850" xr:uid="{BA6B14E4-8372-4306-A31E-757367E2DD02}"/>
    <cellStyle name="Normal 2 2 6 2 2 2 5 2" xfId="19639" xr:uid="{4B970BFC-9D4F-48C8-AA36-A5D873529207}"/>
    <cellStyle name="Normal 2 2 6 2 2 2 6" xfId="12745" xr:uid="{EC9DB730-E5DD-449C-B9B2-FCA8DECE709A}"/>
    <cellStyle name="Normal 2 2 6 2 2 2 6 2" xfId="22468" xr:uid="{37557AA8-580E-4E58-8B5E-EC0061A61659}"/>
    <cellStyle name="Normal 2 2 6 2 2 2 7" xfId="24565" xr:uid="{F51668B0-E7E2-4614-B5B2-0648C97F481A}"/>
    <cellStyle name="Normal 2 2 6 2 2 2 8" xfId="14731" xr:uid="{1B5AAE72-3E2A-4498-BD16-2519B0B8865B}"/>
    <cellStyle name="Normal 2 2 6 2 2 3" xfId="2388" xr:uid="{00000000-0005-0000-0000-00007C090000}"/>
    <cellStyle name="Normal 2 2 6 2 2 3 2" xfId="5054" xr:uid="{C487BFC1-F484-4A76-A95B-32FB70B56E30}"/>
    <cellStyle name="Normal 2 2 6 2 2 3 2 2" xfId="11834" xr:uid="{499D2314-3405-4A3F-81F1-47DD4C653B9B}"/>
    <cellStyle name="Normal 2 2 6 2 2 3 2 2 2" xfId="21021" xr:uid="{3B465582-3BA1-433F-A90B-7DA957AB399C}"/>
    <cellStyle name="Normal 2 2 6 2 2 3 2 3" xfId="13890" xr:uid="{1202249F-E08A-4FBA-8244-A98F7C49EF76}"/>
    <cellStyle name="Normal 2 2 6 2 2 3 2 3 2" xfId="23850" xr:uid="{98A12B7C-6AFE-48F9-B0D2-02DBF6907E04}"/>
    <cellStyle name="Normal 2 2 6 2 2 3 2 4" xfId="29046" xr:uid="{644E020E-F967-479E-950B-4A2530F6ECD4}"/>
    <cellStyle name="Normal 2 2 6 2 2 3 2 5" xfId="18228" xr:uid="{E1B779B7-9C50-446E-B42D-5E4F017E7A91}"/>
    <cellStyle name="Normal 2 2 6 2 2 3 3" xfId="10360" xr:uid="{AC529F75-5B78-4C11-866E-89181EE3C8F2}"/>
    <cellStyle name="Normal 2 2 6 2 2 3 3 2" xfId="17263" xr:uid="{DA4781FE-E421-43D4-81D1-8BF1B8F9B4F5}"/>
    <cellStyle name="Normal 2 2 6 2 2 3 4" xfId="11645" xr:uid="{BD76260D-BC9E-483A-B054-6DE8FEFDE4B2}"/>
    <cellStyle name="Normal 2 2 6 2 2 3 4 2" xfId="20048" xr:uid="{D8210DF3-C427-48A7-81EF-FA10A6704C5B}"/>
    <cellStyle name="Normal 2 2 6 2 2 3 5" xfId="13056" xr:uid="{E4A3E960-1721-455E-8BAB-105FC7C54532}"/>
    <cellStyle name="Normal 2 2 6 2 2 3 5 2" xfId="22877" xr:uid="{BC798D7A-F7FA-4096-9E2D-C6F05B58EFA1}"/>
    <cellStyle name="Normal 2 2 6 2 2 3 6" xfId="25398" xr:uid="{BAF8EB97-455B-4320-85C6-EDC99978AE7C}"/>
    <cellStyle name="Normal 2 2 6 2 2 3 7" xfId="15265" xr:uid="{EA3585D1-A1BD-4150-AD0C-FC10CFE58EE1}"/>
    <cellStyle name="Normal 2 2 6 2 2 4" xfId="2389" xr:uid="{00000000-0005-0000-0000-00007D090000}"/>
    <cellStyle name="Normal 2 2 6 2 2 4 2" xfId="10361" xr:uid="{78EA8C5B-CAE2-4AEC-96A9-489733B1ED77}"/>
    <cellStyle name="Normal 2 2 6 2 2 4 2 2" xfId="28121" xr:uid="{0C2E6DF3-24F0-4744-A43E-46843B451731}"/>
    <cellStyle name="Normal 2 2 6 2 2 4 2 3" xfId="17261" xr:uid="{5EF734D1-7EEE-49B0-83B2-0F24AB128EE8}"/>
    <cellStyle name="Normal 2 2 6 2 2 4 3" xfId="11644" xr:uid="{6407F0A0-29A9-4B88-997E-C6374392B058}"/>
    <cellStyle name="Normal 2 2 6 2 2 4 3 2" xfId="20046" xr:uid="{F58D008E-470F-459D-966A-0C24BB93D0E6}"/>
    <cellStyle name="Normal 2 2 6 2 2 4 4" xfId="13054" xr:uid="{A461CCD4-2780-4416-820F-E7CF2DFE434C}"/>
    <cellStyle name="Normal 2 2 6 2 2 4 4 2" xfId="22875" xr:uid="{6A6AD65D-2014-4128-A56D-94C6069D563C}"/>
    <cellStyle name="Normal 2 2 6 2 2 4 5" xfId="24051" xr:uid="{07AD9D7B-716F-4006-B5D4-4ED41269A060}"/>
    <cellStyle name="Normal 2 2 6 2 2 4 6" xfId="15263" xr:uid="{65191746-D8CD-42B1-88E3-803422A5F56F}"/>
    <cellStyle name="Normal 2 2 6 2 2 5" xfId="4826" xr:uid="{C0D5EE44-9AB7-4916-A15B-E52000D10875}"/>
    <cellStyle name="Normal 2 2 6 2 2 5 2" xfId="10357" xr:uid="{ED76AA1E-677C-4358-B64A-114A69ACFC36}"/>
    <cellStyle name="Normal 2 2 6 2 2 5 2 2" xfId="29687" xr:uid="{857B6CE8-60B6-4DD6-9854-32B386B849F4}"/>
    <cellStyle name="Normal 2 2 6 2 2 5 2 3" xfId="20793" xr:uid="{8EDF0B3A-525D-49C3-BECE-FABE86E0737B}"/>
    <cellStyle name="Normal 2 2 6 2 2 5 3" xfId="13685" xr:uid="{2BA3D1E0-E61C-4A92-A7B6-D2D312633E90}"/>
    <cellStyle name="Normal 2 2 6 2 2 5 3 2" xfId="23622" xr:uid="{B4623BC4-EA55-472B-A068-A6C28A590418}"/>
    <cellStyle name="Normal 2 2 6 2 2 5 4" xfId="24324" xr:uid="{F78A40A3-8328-449C-B6DA-58BE00241D51}"/>
    <cellStyle name="Normal 2 2 6 2 2 5 5" xfId="18000" xr:uid="{3F758DE3-86E6-440D-A56B-910D0321CBC5}"/>
    <cellStyle name="Normal 2 2 6 2 2 6" xfId="5952" xr:uid="{E0431010-691E-4F75-81AB-BB7905116929}"/>
    <cellStyle name="Normal 2 2 6 2 2 6 2" xfId="29293" xr:uid="{04DE443F-35EC-4410-BA17-5E9A66B8F454}"/>
    <cellStyle name="Normal 2 2 6 2 2 6 3" xfId="15926" xr:uid="{722FC2B4-1B1A-4FD2-8226-C6F26B49D57A}"/>
    <cellStyle name="Normal 2 2 6 2 2 7" xfId="8698" xr:uid="{705517C8-34F9-4C84-A980-BF268D59E310}"/>
    <cellStyle name="Normal 2 2 6 2 2 7 2" xfId="18685" xr:uid="{26ABC43F-0E27-40AF-B22A-12FDF3182597}"/>
    <cellStyle name="Normal 2 2 6 2 2 8" xfId="12026" xr:uid="{4F361F7F-B9A4-4AA6-BD39-1B2D632C63E0}"/>
    <cellStyle name="Normal 2 2 6 2 2 8 2" xfId="21481" xr:uid="{7A7D1674-0556-483C-8BBA-2C1EA6586513}"/>
    <cellStyle name="Normal 2 2 6 2 2 9" xfId="24412" xr:uid="{EFDCF240-0EE6-46D6-A179-9B33EA173DDB}"/>
    <cellStyle name="Normal 2 2 6 2 3" xfId="2390" xr:uid="{00000000-0005-0000-0000-00007E090000}"/>
    <cellStyle name="Normal 2 2 6 2 3 2" xfId="2391" xr:uid="{00000000-0005-0000-0000-00007F090000}"/>
    <cellStyle name="Normal 2 2 6 2 3 2 2" xfId="7799" xr:uid="{444F60DD-B130-4060-9C06-083A975907F7}"/>
    <cellStyle name="Normal 2 2 6 2 3 2 2 2" xfId="27906" xr:uid="{40DC52D1-935D-437B-A264-DE5D7DA6D174}"/>
    <cellStyle name="Normal 2 2 6 2 3 2 2 3" xfId="17264" xr:uid="{3E0C1498-0F4D-48DA-9A4D-D59D3B46A2A1}"/>
    <cellStyle name="Normal 2 2 6 2 3 2 3" xfId="10363" xr:uid="{D2E32CCF-8379-463F-866D-E0617A9E8BD2}"/>
    <cellStyle name="Normal 2 2 6 2 3 2 3 2" xfId="20049" xr:uid="{854386A5-559E-4A4C-8584-5E1AE21DEEB5}"/>
    <cellStyle name="Normal 2 2 6 2 3 2 4" xfId="13057" xr:uid="{04D91BA8-BE2E-44D5-B589-FFC79E30C649}"/>
    <cellStyle name="Normal 2 2 6 2 3 2 4 2" xfId="22878" xr:uid="{DA8F6450-5EEA-4A09-AD28-F7C432FD1B91}"/>
    <cellStyle name="Normal 2 2 6 2 3 2 5" xfId="25309" xr:uid="{C352BC1F-8231-4316-BF25-393920F982CF}"/>
    <cellStyle name="Normal 2 2 6 2 3 2 6" xfId="15266" xr:uid="{2E76C57E-7075-482D-9354-8AFD3BDB9770}"/>
    <cellStyle name="Normal 2 2 6 2 3 3" xfId="4883" xr:uid="{0AC99589-19E9-4D05-8514-028672C80ECC}"/>
    <cellStyle name="Normal 2 2 6 2 3 3 2" xfId="10362" xr:uid="{11AE36FC-8230-4641-AF6F-748CAB58F2A5}"/>
    <cellStyle name="Normal 2 2 6 2 3 3 2 2" xfId="29716" xr:uid="{2BD53285-D13C-40A1-A142-7F5F5F0FF13F}"/>
    <cellStyle name="Normal 2 2 6 2 3 3 2 3" xfId="20850" xr:uid="{713AC647-9C40-4BCF-860C-73D2B1D69745}"/>
    <cellStyle name="Normal 2 2 6 2 3 3 3" xfId="13742" xr:uid="{0CFBBD27-5476-4F81-AB2E-70238B39D986}"/>
    <cellStyle name="Normal 2 2 6 2 3 3 3 2" xfId="23679" xr:uid="{03E0664F-3A94-4417-A3C7-AF3AA37480F0}"/>
    <cellStyle name="Normal 2 2 6 2 3 3 4" xfId="26491" xr:uid="{7E12C6D6-C548-4F59-9F8C-C9E36A6D64E0}"/>
    <cellStyle name="Normal 2 2 6 2 3 3 5" xfId="18057" xr:uid="{EC8EF1F3-CBE4-4932-B222-30F2DF5DE5BC}"/>
    <cellStyle name="Normal 2 2 6 2 3 4" xfId="6072" xr:uid="{584AD72A-4151-4034-89EE-62FE16E70B32}"/>
    <cellStyle name="Normal 2 2 6 2 3 4 2" xfId="29143" xr:uid="{FB44E377-87A8-4DDA-AE1D-5B576CD1542F}"/>
    <cellStyle name="Normal 2 2 6 2 3 4 3" xfId="16895" xr:uid="{4B105602-A53F-4987-9BB5-90E3D98BEEAC}"/>
    <cellStyle name="Normal 2 2 6 2 3 5" xfId="8849" xr:uid="{C253F512-FD91-47E0-AAB7-B3E82D401F34}"/>
    <cellStyle name="Normal 2 2 6 2 3 5 2" xfId="19638" xr:uid="{3857ED1F-929A-466E-96E2-8A4263F68305}"/>
    <cellStyle name="Normal 2 2 6 2 3 6" xfId="12744" xr:uid="{14BD1DE9-700D-4238-AB42-166872FDC23F}"/>
    <cellStyle name="Normal 2 2 6 2 3 6 2" xfId="22467" xr:uid="{D61CB6BB-0488-48D5-955A-E1B44CBCB5C0}"/>
    <cellStyle name="Normal 2 2 6 2 3 7" xfId="25421" xr:uid="{55159718-0111-49BE-A4DC-A90F3D045FC8}"/>
    <cellStyle name="Normal 2 2 6 2 3 8" xfId="14730" xr:uid="{5BC02E74-EAFA-4952-AA82-669816929B18}"/>
    <cellStyle name="Normal 2 2 6 2 4" xfId="2392" xr:uid="{00000000-0005-0000-0000-000080090000}"/>
    <cellStyle name="Normal 2 2 6 2 4 2" xfId="5055" xr:uid="{DA47EAD8-4D54-4E72-97B2-FC2FF9EE5AB0}"/>
    <cellStyle name="Normal 2 2 6 2 4 2 2" xfId="7800" xr:uid="{41EEEBBC-6270-4947-8CC4-81BAFFFCDE6C}"/>
    <cellStyle name="Normal 2 2 6 2 4 2 2 2" xfId="21022" xr:uid="{966A4FD8-EB99-451B-883C-B71F27564A5A}"/>
    <cellStyle name="Normal 2 2 6 2 4 2 3" xfId="10364" xr:uid="{E644C6C0-85B4-4D01-B871-D34B5C565239}"/>
    <cellStyle name="Normal 2 2 6 2 4 2 3 2" xfId="23851" xr:uid="{1B4B8C08-B013-438B-B2DC-6E8ECD9AAF99}"/>
    <cellStyle name="Normal 2 2 6 2 4 2 4" xfId="27090" xr:uid="{EAF40982-8BA1-4608-8CD2-252AE30D5A7E}"/>
    <cellStyle name="Normal 2 2 6 2 4 2 5" xfId="18229" xr:uid="{259F0920-5EAD-4FEF-BFBB-C27E4AD87FFD}"/>
    <cellStyle name="Normal 2 2 6 2 4 3" xfId="6591" xr:uid="{D925B89A-E9A9-4B26-A5E0-CDC02DD715D8}"/>
    <cellStyle name="Normal 2 2 6 2 4 3 2" xfId="17265" xr:uid="{3269D4CF-ECA4-4D4A-B149-7FF2117714CB}"/>
    <cellStyle name="Normal 2 2 6 2 4 4" xfId="9387" xr:uid="{63C4E6F1-8357-4912-BC62-68A91DCEE9CE}"/>
    <cellStyle name="Normal 2 2 6 2 4 4 2" xfId="20050" xr:uid="{93E22753-F901-4A87-B3CC-C3F69BF03C0C}"/>
    <cellStyle name="Normal 2 2 6 2 4 5" xfId="13058" xr:uid="{38359FF6-D9F4-4729-B94B-9D6D8469C466}"/>
    <cellStyle name="Normal 2 2 6 2 4 5 2" xfId="22879" xr:uid="{49E7467C-1CBC-40B2-A8F9-712FA6B4819D}"/>
    <cellStyle name="Normal 2 2 6 2 4 6" xfId="25773" xr:uid="{2CFB394F-4346-4DAB-98F8-B9F8787A22C1}"/>
    <cellStyle name="Normal 2 2 6 2 4 7" xfId="15267" xr:uid="{13F3A6DF-2C6B-4186-8CC5-D8E14C7AEC56}"/>
    <cellStyle name="Normal 2 2 6 2 5" xfId="2393" xr:uid="{00000000-0005-0000-0000-000081090000}"/>
    <cellStyle name="Normal 2 2 6 2 5 2" xfId="7801" xr:uid="{0B231A78-F251-4940-9EB9-A8F300CF7698}"/>
    <cellStyle name="Normal 2 2 6 2 5 2 2" xfId="29347" xr:uid="{343981B1-4669-4460-B2A3-2404DB1248E3}"/>
    <cellStyle name="Normal 2 2 6 2 5 2 3" xfId="17260" xr:uid="{BCDE6912-DB74-454B-ADF8-96E3474153A4}"/>
    <cellStyle name="Normal 2 2 6 2 5 3" xfId="10365" xr:uid="{9EC53D98-DC28-47A8-B62D-815BE8B30F89}"/>
    <cellStyle name="Normal 2 2 6 2 5 3 2" xfId="20045" xr:uid="{A5B1206B-BB1D-432B-9996-4182EDA47CB2}"/>
    <cellStyle name="Normal 2 2 6 2 5 4" xfId="13053" xr:uid="{D7305537-EDF9-47C2-82D5-BFE0122276C4}"/>
    <cellStyle name="Normal 2 2 6 2 5 4 2" xfId="22874" xr:uid="{DCF17226-3760-4AE0-9C31-675E0EB074FE}"/>
    <cellStyle name="Normal 2 2 6 2 5 5" xfId="24499" xr:uid="{3E77685E-113F-4F2D-AE10-F5AFF1EB5E1F}"/>
    <cellStyle name="Normal 2 2 6 2 5 6" xfId="15262" xr:uid="{B7777756-6438-4E34-A02E-1298B21675C6}"/>
    <cellStyle name="Normal 2 2 6 2 6" xfId="2394" xr:uid="{00000000-0005-0000-0000-000082090000}"/>
    <cellStyle name="Normal 2 2 6 2 6 2" xfId="7802" xr:uid="{DFB8AC79-78A6-412E-A001-EA28C6EF2FFD}"/>
    <cellStyle name="Normal 2 2 6 2 6 2 2" xfId="26861" xr:uid="{B49E0625-6CDE-404B-927E-FFCC48B0EA71}"/>
    <cellStyle name="Normal 2 2 6 2 6 2 3" xfId="16717" xr:uid="{F30E0177-79D1-4509-9006-DCC7FFF8741E}"/>
    <cellStyle name="Normal 2 2 6 2 6 3" xfId="10366" xr:uid="{C7ABC5B8-48C0-48BB-9FFA-605800623007}"/>
    <cellStyle name="Normal 2 2 6 2 6 3 2" xfId="19454" xr:uid="{6A11722C-713B-495B-AC10-B7FB1B24D779}"/>
    <cellStyle name="Normal 2 2 6 2 6 4" xfId="12566" xr:uid="{A60E3620-7346-425A-AF2A-AF90F77D7DB2}"/>
    <cellStyle name="Normal 2 2 6 2 6 4 2" xfId="22283" xr:uid="{5B5EEEAF-ECDD-439C-9D31-B7B0D6252ECB}"/>
    <cellStyle name="Normal 2 2 6 2 6 5" xfId="25155" xr:uid="{19DED20C-9C71-4859-81A3-E1DC48A22F54}"/>
    <cellStyle name="Normal 2 2 6 2 6 6" xfId="14501" xr:uid="{86930F82-0CE7-4A0C-AA40-E4C725C7CF7E}"/>
    <cellStyle name="Normal 2 2 6 2 7" xfId="2395" xr:uid="{00000000-0005-0000-0000-000083090000}"/>
    <cellStyle name="Normal 2 2 6 2 7 2" xfId="10367" xr:uid="{CC5F216D-096A-43EF-80DA-210C3CD075EA}"/>
    <cellStyle name="Normal 2 2 6 2 7 2 2" xfId="19174" xr:uid="{3D932AB3-83C2-4D0C-A8A9-75D7979E1AD7}"/>
    <cellStyle name="Normal 2 2 6 2 7 3" xfId="12351" xr:uid="{3A949E5D-9B2F-4728-9E07-DF569E9645B3}"/>
    <cellStyle name="Normal 2 2 6 2 7 3 2" xfId="21979" xr:uid="{3DF6147D-CD72-4C98-AAD8-25803431928D}"/>
    <cellStyle name="Normal 2 2 6 2 7 4" xfId="24205" xr:uid="{007D7242-659A-4CA1-8D9E-9A2386596F0F}"/>
    <cellStyle name="Normal 2 2 6 2 7 5" xfId="16423" xr:uid="{082C7674-73B0-419B-B1BD-551D00F0CBA8}"/>
    <cellStyle name="Normal 2 2 6 2 8" xfId="4388" xr:uid="{B0471262-048E-42E1-B332-F46BB41E9B20}"/>
    <cellStyle name="Normal 2 2 6 2 8 2" xfId="9898" xr:uid="{3E7CEE7D-07D3-48DD-BAEC-B576EF17A03F}"/>
    <cellStyle name="Normal 2 2 6 2 8 2 2" xfId="20412" xr:uid="{7F29C23C-1DFD-4AF2-AE93-202E0881590F}"/>
    <cellStyle name="Normal 2 2 6 2 8 3" xfId="13392" xr:uid="{73360FAC-41E1-49E2-A049-B698CF6ACF47}"/>
    <cellStyle name="Normal 2 2 6 2 8 3 2" xfId="23241" xr:uid="{1F53F73F-B1E6-4A5B-9181-8473DD800929}"/>
    <cellStyle name="Normal 2 2 6 2 8 4" xfId="17619" xr:uid="{36491A32-36F3-4B93-A092-A8A088F0DFC5}"/>
    <cellStyle name="Normal 2 2 6 2 9" xfId="6146" xr:uid="{C0464EC8-2E83-4899-B335-9C2225427A34}"/>
    <cellStyle name="Normal 2 2 6 2 9 2" xfId="15925" xr:uid="{349D47F0-6E03-4445-BCF7-57A3EB298557}"/>
    <cellStyle name="Normal 2 2 6 3" xfId="2396" xr:uid="{00000000-0005-0000-0000-000084090000}"/>
    <cellStyle name="Normal 2 2 6 3 10" xfId="12027" xr:uid="{A0ABF3F3-8E25-4295-9951-88E95816913F}"/>
    <cellStyle name="Normal 2 2 6 3 10 2" xfId="21482" xr:uid="{41DE5CBA-6D2C-4981-BE80-E5C690AE9E9B}"/>
    <cellStyle name="Normal 2 2 6 3 11" xfId="26006" xr:uid="{327F2F2A-D44D-4C96-8664-9FE04F92D784}"/>
    <cellStyle name="Normal 2 2 6 3 12" xfId="14133" xr:uid="{E8C105C6-E241-4925-B1BA-AF96EE723AE5}"/>
    <cellStyle name="Normal 2 2 6 3 2" xfId="2397" xr:uid="{00000000-0005-0000-0000-000085090000}"/>
    <cellStyle name="Normal 2 2 6 3 2 2" xfId="2398" xr:uid="{00000000-0005-0000-0000-000086090000}"/>
    <cellStyle name="Normal 2 2 6 3 2 2 2" xfId="7803" xr:uid="{05DE67B4-5F45-4D69-8DC1-1313DBA0CAEA}"/>
    <cellStyle name="Normal 2 2 6 3 2 2 2 2" xfId="27975" xr:uid="{718325A9-8AA3-43C3-9191-76A633CDD633}"/>
    <cellStyle name="Normal 2 2 6 3 2 2 2 3" xfId="17267" xr:uid="{68A5BA2B-9FE5-4D86-B79A-1ADE0E64B2BF}"/>
    <cellStyle name="Normal 2 2 6 3 2 2 3" xfId="10370" xr:uid="{1EBA50A6-D3DD-4A58-9A8B-F77442FC40E7}"/>
    <cellStyle name="Normal 2 2 6 3 2 2 3 2" xfId="20052" xr:uid="{2219FC82-1641-4148-B1DC-3D5FF9C77F2C}"/>
    <cellStyle name="Normal 2 2 6 3 2 2 4" xfId="13060" xr:uid="{2C2C322F-4444-44CA-AABA-3DDD7D8862C1}"/>
    <cellStyle name="Normal 2 2 6 3 2 2 4 2" xfId="22881" xr:uid="{16B6A5C1-3DED-4CDC-ABA0-000D7A658B94}"/>
    <cellStyle name="Normal 2 2 6 3 2 2 5" xfId="26525" xr:uid="{1D6D30CA-F614-4C1D-ACE0-2B8A2EB864B5}"/>
    <cellStyle name="Normal 2 2 6 3 2 2 6" xfId="15269" xr:uid="{702E972E-6AFC-44D1-A712-B46FCBBDB1EC}"/>
    <cellStyle name="Normal 2 2 6 3 2 3" xfId="4885" xr:uid="{5D208804-D277-47C1-A609-C3AA57CCD1BD}"/>
    <cellStyle name="Normal 2 2 6 3 2 3 2" xfId="10369" xr:uid="{A95C120E-EC23-471E-8B4F-F2B6FF5917C4}"/>
    <cellStyle name="Normal 2 2 6 3 2 3 2 2" xfId="29718" xr:uid="{FA586F83-6336-4A8A-A7EB-978F99611D2A}"/>
    <cellStyle name="Normal 2 2 6 3 2 3 2 3" xfId="20852" xr:uid="{3FFB093B-C08C-4885-81AD-C1AEAAA0A3CD}"/>
    <cellStyle name="Normal 2 2 6 3 2 3 3" xfId="13744" xr:uid="{1920C851-9D02-424C-B5B4-53310D1D7FC2}"/>
    <cellStyle name="Normal 2 2 6 3 2 3 3 2" xfId="23681" xr:uid="{9663DA4C-8A38-46A4-9962-F863105FB70D}"/>
    <cellStyle name="Normal 2 2 6 3 2 3 4" xfId="24414" xr:uid="{65865D91-14AB-43FF-9580-46CCF6FB1FB8}"/>
    <cellStyle name="Normal 2 2 6 3 2 3 5" xfId="18059" xr:uid="{075BA50B-EB71-4E8D-9A25-A7B780D81061}"/>
    <cellStyle name="Normal 2 2 6 3 2 4" xfId="6074" xr:uid="{BC24B7F9-40AC-4CE6-9D20-685FD4C3571C}"/>
    <cellStyle name="Normal 2 2 6 3 2 4 2" xfId="29325" xr:uid="{FA078D72-C23F-42D8-8088-F353DA5F14FC}"/>
    <cellStyle name="Normal 2 2 6 3 2 4 3" xfId="16897" xr:uid="{65475A25-A502-4970-8741-0645418BF04B}"/>
    <cellStyle name="Normal 2 2 6 3 2 5" xfId="8851" xr:uid="{F13AB625-C705-4306-8F8A-19F6453C7649}"/>
    <cellStyle name="Normal 2 2 6 3 2 5 2" xfId="19640" xr:uid="{DB82142A-74C1-4F77-A363-E2AC92409428}"/>
    <cellStyle name="Normal 2 2 6 3 2 6" xfId="12746" xr:uid="{AC3D8000-08FE-4E6D-8656-A76EE2023412}"/>
    <cellStyle name="Normal 2 2 6 3 2 6 2" xfId="22469" xr:uid="{9FE1EAA4-7C4D-4503-932C-58A2FD33A170}"/>
    <cellStyle name="Normal 2 2 6 3 2 7" xfId="24818" xr:uid="{295E807B-3460-4F43-9AFE-79FB6ED9CF0F}"/>
    <cellStyle name="Normal 2 2 6 3 2 8" xfId="14732" xr:uid="{0984926D-1E37-4ECD-A527-19CF8974F781}"/>
    <cellStyle name="Normal 2 2 6 3 3" xfId="2399" xr:uid="{00000000-0005-0000-0000-000087090000}"/>
    <cellStyle name="Normal 2 2 6 3 3 2" xfId="5056" xr:uid="{63185AA4-7657-4732-BD55-A9EADB06F242}"/>
    <cellStyle name="Normal 2 2 6 3 3 2 2" xfId="11835" xr:uid="{93333EB0-3CD4-4265-8ED2-E91540BBBDAF}"/>
    <cellStyle name="Normal 2 2 6 3 3 2 2 2" xfId="29835" xr:uid="{18865F57-E152-4E40-9837-4FCC5F69594D}"/>
    <cellStyle name="Normal 2 2 6 3 3 2 2 3" xfId="21023" xr:uid="{3EAD6376-64EA-4D0F-849C-39692A61CC57}"/>
    <cellStyle name="Normal 2 2 6 3 3 2 3" xfId="13891" xr:uid="{4CD407DB-4C53-49C2-B8D3-3C6FD31A2795}"/>
    <cellStyle name="Normal 2 2 6 3 3 2 3 2" xfId="23852" xr:uid="{6BED4898-3486-4801-AB45-90859944B082}"/>
    <cellStyle name="Normal 2 2 6 3 3 2 4" xfId="25568" xr:uid="{4C10F54A-D433-4622-8738-A59005EB1F84}"/>
    <cellStyle name="Normal 2 2 6 3 3 2 5" xfId="18230" xr:uid="{77D65634-2DC2-402B-AB0B-8F1F806C604B}"/>
    <cellStyle name="Normal 2 2 6 3 3 3" xfId="10371" xr:uid="{1246DA6C-D34F-41CB-A70A-84492C371C3B}"/>
    <cellStyle name="Normal 2 2 6 3 3 3 2" xfId="28934" xr:uid="{DDD17D6A-E71E-4668-8DC3-C8C0AEB324AB}"/>
    <cellStyle name="Normal 2 2 6 3 3 3 3" xfId="17268" xr:uid="{B579C953-543C-4B4A-A9F5-06A2D45255A9}"/>
    <cellStyle name="Normal 2 2 6 3 3 4" xfId="11647" xr:uid="{01AE03BE-DFCE-41DF-B104-243A9DBB341D}"/>
    <cellStyle name="Normal 2 2 6 3 3 4 2" xfId="20053" xr:uid="{9560B8D3-68A3-4718-8B10-59232AFE53B7}"/>
    <cellStyle name="Normal 2 2 6 3 3 5" xfId="13061" xr:uid="{52F3FD52-E294-47CE-8488-6B6EF1112AD5}"/>
    <cellStyle name="Normal 2 2 6 3 3 5 2" xfId="22882" xr:uid="{85BB26C2-0954-483B-909C-E58EC6B1FC01}"/>
    <cellStyle name="Normal 2 2 6 3 3 6" xfId="25070" xr:uid="{FB77B9DD-4950-4041-9DC2-EF2DA15FD398}"/>
    <cellStyle name="Normal 2 2 6 3 3 7" xfId="15270" xr:uid="{BB2BF721-97C3-4B7A-8B6D-6542CC502FB3}"/>
    <cellStyle name="Normal 2 2 6 3 4" xfId="2400" xr:uid="{00000000-0005-0000-0000-000088090000}"/>
    <cellStyle name="Normal 2 2 6 3 4 2" xfId="10372" xr:uid="{8F8CBF32-35FC-492F-BE6E-2C5E5038B38B}"/>
    <cellStyle name="Normal 2 2 6 3 4 2 2" xfId="29336" xr:uid="{86CE5609-36CB-444B-9565-2E2532ED34AD}"/>
    <cellStyle name="Normal 2 2 6 3 4 2 3" xfId="17266" xr:uid="{F4734AAC-77AC-43BC-BB0A-784069BCBA07}"/>
    <cellStyle name="Normal 2 2 6 3 4 3" xfId="11646" xr:uid="{D348D333-4F45-493A-93F6-8C57AEA9F9F9}"/>
    <cellStyle name="Normal 2 2 6 3 4 3 2" xfId="20051" xr:uid="{EC344D90-0D96-4CE9-A2B2-E89AB45FBB53}"/>
    <cellStyle name="Normal 2 2 6 3 4 4" xfId="13059" xr:uid="{2490B93D-6134-4267-89B5-5F0A6888263A}"/>
    <cellStyle name="Normal 2 2 6 3 4 4 2" xfId="22880" xr:uid="{67E9EE41-0034-464F-96F7-501D96405609}"/>
    <cellStyle name="Normal 2 2 6 3 4 5" xfId="25563" xr:uid="{A2A8BD68-3091-4AFE-AC41-52F02465FDAD}"/>
    <cellStyle name="Normal 2 2 6 3 4 6" xfId="15268" xr:uid="{264ADBAD-7622-4341-BFEB-93578B06E303}"/>
    <cellStyle name="Normal 2 2 6 3 5" xfId="2401" xr:uid="{00000000-0005-0000-0000-000089090000}"/>
    <cellStyle name="Normal 2 2 6 3 5 2" xfId="10373" xr:uid="{025433B1-394A-4535-ABBC-1FCC33ED9631}"/>
    <cellStyle name="Normal 2 2 6 3 5 2 2" xfId="27811" xr:uid="{7C0BE454-9D9B-4BAF-9574-CDCE5F70E989}"/>
    <cellStyle name="Normal 2 2 6 3 5 2 3" xfId="16760" xr:uid="{4B0A2A7E-A041-4ED4-A565-4CA12C9C932C}"/>
    <cellStyle name="Normal 2 2 6 3 5 3" xfId="11531" xr:uid="{15B9A5DE-786E-4CB1-AEC6-6D241FBEF024}"/>
    <cellStyle name="Normal 2 2 6 3 5 3 2" xfId="19497" xr:uid="{1B07CABF-61F7-47EB-800F-6CA10B7EE11F}"/>
    <cellStyle name="Normal 2 2 6 3 5 4" xfId="12609" xr:uid="{60EAEC3E-0AE5-4701-8522-B4A4D0484D01}"/>
    <cellStyle name="Normal 2 2 6 3 5 4 2" xfId="22326" xr:uid="{296F611B-3659-40F0-9DF8-12327D609CBA}"/>
    <cellStyle name="Normal 2 2 6 3 5 5" xfId="24917" xr:uid="{5281573C-A5F9-487E-92B1-09BCF8F1929C}"/>
    <cellStyle name="Normal 2 2 6 3 5 6" xfId="14544" xr:uid="{C9D97755-2078-455F-9B20-B0706701B1DA}"/>
    <cellStyle name="Normal 2 2 6 3 6" xfId="2402" xr:uid="{00000000-0005-0000-0000-00008A090000}"/>
    <cellStyle name="Normal 2 2 6 3 6 2" xfId="10374" xr:uid="{5DADB0B3-5084-4EAD-A176-9F918C6DF969}"/>
    <cellStyle name="Normal 2 2 6 3 6 2 2" xfId="19255" xr:uid="{BC50BEDB-7810-4DBB-85FF-D7441A1101F9}"/>
    <cellStyle name="Normal 2 2 6 3 6 3" xfId="12407" xr:uid="{C4A27996-5A1D-4193-BCBE-AEC9353339C3}"/>
    <cellStyle name="Normal 2 2 6 3 6 3 2" xfId="22067" xr:uid="{5C926854-BBD1-46EE-81FC-C4137FEBCCC7}"/>
    <cellStyle name="Normal 2 2 6 3 6 4" xfId="24490" xr:uid="{E28FD117-812B-4D93-A481-88EA1B463BD7}"/>
    <cellStyle name="Normal 2 2 6 3 6 5" xfId="16511" xr:uid="{580E5EC5-C3F4-4A67-A24C-5FEC9252489C}"/>
    <cellStyle name="Normal 2 2 6 3 7" xfId="4436" xr:uid="{4196152D-F5A5-43AB-BF05-5F21715BB4C4}"/>
    <cellStyle name="Normal 2 2 6 3 7 2" xfId="10368" xr:uid="{C086546D-CFE3-45B6-822B-5F7705493078}"/>
    <cellStyle name="Normal 2 2 6 3 7 2 2" xfId="20459" xr:uid="{2075F693-209A-4DC9-BE81-27D168C3D90C}"/>
    <cellStyle name="Normal 2 2 6 3 7 3" xfId="13436" xr:uid="{8EE2BC78-E786-499D-8757-8E6BDDCCE4C4}"/>
    <cellStyle name="Normal 2 2 6 3 7 3 2" xfId="23288" xr:uid="{45CEE056-7544-4424-A548-76F7576F5CF8}"/>
    <cellStyle name="Normal 2 2 6 3 7 4" xfId="17666" xr:uid="{487FCF0E-2790-4730-8215-DD600C445316}"/>
    <cellStyle name="Normal 2 2 6 3 8" xfId="5923" xr:uid="{481763E7-7A3C-4B49-9E6F-0BA897CAAA1A}"/>
    <cellStyle name="Normal 2 2 6 3 8 2" xfId="15927" xr:uid="{21B2BEA6-DCC6-4089-895F-2219CC878D44}"/>
    <cellStyle name="Normal 2 2 6 3 9" xfId="8664" xr:uid="{EC98DBBF-8A6E-4EC7-969B-0BDF308D4523}"/>
    <cellStyle name="Normal 2 2 6 3 9 2" xfId="18686" xr:uid="{11F4315B-E103-46AD-9D3D-D11C9EB6F08E}"/>
    <cellStyle name="Normal 2 2 6 4" xfId="2403" xr:uid="{00000000-0005-0000-0000-00008B090000}"/>
    <cellStyle name="Normal 2 2 6 4 2" xfId="2404" xr:uid="{00000000-0005-0000-0000-00008C090000}"/>
    <cellStyle name="Normal 2 2 6 4 2 2" xfId="7804" xr:uid="{111073CB-0497-4F6F-8BD4-B96A838250C9}"/>
    <cellStyle name="Normal 2 2 6 4 2 2 2" xfId="27631" xr:uid="{24F61559-8718-4472-A02C-F7A60F375ED0}"/>
    <cellStyle name="Normal 2 2 6 4 2 2 3" xfId="17269" xr:uid="{51B9C081-6B69-448F-BE25-9A8D364807D4}"/>
    <cellStyle name="Normal 2 2 6 4 2 3" xfId="10376" xr:uid="{92523683-6F82-4272-98F0-3435E2BBE300}"/>
    <cellStyle name="Normal 2 2 6 4 2 3 2" xfId="20054" xr:uid="{FEB46ED3-E488-4067-BFE5-6B8706AC806D}"/>
    <cellStyle name="Normal 2 2 6 4 2 4" xfId="13062" xr:uid="{654C5301-ADFB-438B-AF39-3271209FF7C4}"/>
    <cellStyle name="Normal 2 2 6 4 2 4 2" xfId="22883" xr:uid="{29A01F5D-3CF1-47C0-A860-334230F41552}"/>
    <cellStyle name="Normal 2 2 6 4 2 5" xfId="24352" xr:uid="{2050364F-4812-4B29-B1CD-7BE603AC03FF}"/>
    <cellStyle name="Normal 2 2 6 4 2 6" xfId="15271" xr:uid="{63B1E33B-B9BE-496D-8F8E-39F137926A66}"/>
    <cellStyle name="Normal 2 2 6 4 3" xfId="2405" xr:uid="{00000000-0005-0000-0000-00008D090000}"/>
    <cellStyle name="Normal 2 2 6 4 3 2" xfId="10377" xr:uid="{322ED285-73B9-4BEE-B078-B44E6A290F60}"/>
    <cellStyle name="Normal 2 2 6 4 3 2 2" xfId="29160" xr:uid="{C4A47372-1234-427A-9D6F-D68275F08E5C}"/>
    <cellStyle name="Normal 2 2 6 4 3 2 3" xfId="16894" xr:uid="{C8AD40B2-7753-42E4-8CE8-26EB335D1417}"/>
    <cellStyle name="Normal 2 2 6 4 3 3" xfId="11576" xr:uid="{2F7A94AC-7A4A-4E97-A617-953C79570EAA}"/>
    <cellStyle name="Normal 2 2 6 4 3 3 2" xfId="19637" xr:uid="{87AF3656-269D-46FE-B9A6-2539A233F45F}"/>
    <cellStyle name="Normal 2 2 6 4 3 4" xfId="12743" xr:uid="{555AD267-9F5D-428D-95EF-2482FE9F0BBA}"/>
    <cellStyle name="Normal 2 2 6 4 3 4 2" xfId="22466" xr:uid="{E5760788-1E37-4D4A-9DDF-E820107123F5}"/>
    <cellStyle name="Normal 2 2 6 4 3 5" xfId="26518" xr:uid="{82E486EA-EC48-4E04-A7C4-4020901A04B7}"/>
    <cellStyle name="Normal 2 2 6 4 3 6" xfId="14729" xr:uid="{BF40E6EE-F354-49F3-ABD8-2BD58A98AC47}"/>
    <cellStyle name="Normal 2 2 6 4 4" xfId="4750" xr:uid="{5867565C-9E8E-4CF5-BCD4-0C97DB09ABAB}"/>
    <cellStyle name="Normal 2 2 6 4 4 2" xfId="10375" xr:uid="{FF87AE9F-CC5A-4837-8B54-352F5D768863}"/>
    <cellStyle name="Normal 2 2 6 4 4 2 2" xfId="20717" xr:uid="{814BE67F-4FBD-4A36-9FF9-9410647629F1}"/>
    <cellStyle name="Normal 2 2 6 4 4 3" xfId="13635" xr:uid="{C8A414E7-88F8-43A1-9805-BF929AFC3456}"/>
    <cellStyle name="Normal 2 2 6 4 4 3 2" xfId="23546" xr:uid="{4CACFA1B-7A49-4650-A934-FADAADFF8D76}"/>
    <cellStyle name="Normal 2 2 6 4 4 4" xfId="25365" xr:uid="{4081D34D-62CD-4910-B530-ABF8675027A2}"/>
    <cellStyle name="Normal 2 2 6 4 4 5" xfId="17924" xr:uid="{5B8581E4-54DC-4E5D-87A3-DF2170785D7E}"/>
    <cellStyle name="Normal 2 2 6 4 5" xfId="6071" xr:uid="{B82288A8-1302-4A47-8832-E4E75940D74D}"/>
    <cellStyle name="Normal 2 2 6 4 5 2" xfId="15928" xr:uid="{F2256629-73E8-47A4-AAE5-F9CEED1B1404}"/>
    <cellStyle name="Normal 2 2 6 4 6" xfId="8848" xr:uid="{72E9ED84-1D00-4269-847F-98799FE0DEA8}"/>
    <cellStyle name="Normal 2 2 6 4 6 2" xfId="18687" xr:uid="{25F2CE79-A244-48CE-9D6F-3F47F6653F66}"/>
    <cellStyle name="Normal 2 2 6 4 7" xfId="12028" xr:uid="{4A70292D-1FBE-4876-AB75-88173FD4853B}"/>
    <cellStyle name="Normal 2 2 6 4 7 2" xfId="21483" xr:uid="{D2DD6860-67A7-46B4-A522-2580C0AF4E38}"/>
    <cellStyle name="Normal 2 2 6 4 8" xfId="26229" xr:uid="{FC0F9E5D-8A4B-41AA-AFE4-5C71553E8F01}"/>
    <cellStyle name="Normal 2 2 6 4 9" xfId="14291" xr:uid="{B9D8214A-7656-4793-8408-13BE4A8D3026}"/>
    <cellStyle name="Normal 2 2 6 5" xfId="2406" xr:uid="{00000000-0005-0000-0000-00008E090000}"/>
    <cellStyle name="Normal 2 2 6 5 2" xfId="5057" xr:uid="{82DFA08E-5C75-4B5E-9A88-311BE8C43636}"/>
    <cellStyle name="Normal 2 2 6 5 2 2" xfId="7805" xr:uid="{C49F3207-4944-4EFE-91E4-D05DFEAD0CF9}"/>
    <cellStyle name="Normal 2 2 6 5 2 2 2" xfId="29836" xr:uid="{B4CA4B01-2DFA-4FD5-882C-8FA013E8471C}"/>
    <cellStyle name="Normal 2 2 6 5 2 2 3" xfId="21024" xr:uid="{2DB471B4-ECEA-426D-8B02-13F4087BE9DD}"/>
    <cellStyle name="Normal 2 2 6 5 2 3" xfId="10378" xr:uid="{2967EEC4-773B-46F1-9056-7DD7B38D27E9}"/>
    <cellStyle name="Normal 2 2 6 5 2 3 2" xfId="23853" xr:uid="{F2BCD37D-E5C1-4A3C-9097-9523EF88C874}"/>
    <cellStyle name="Normal 2 2 6 5 2 4" xfId="25306" xr:uid="{7CC48FC8-802F-4F52-8575-FE1C227E2CFE}"/>
    <cellStyle name="Normal 2 2 6 5 2 5" xfId="18231" xr:uid="{0C488341-AA57-47D1-89FA-EF86D999C6A5}"/>
    <cellStyle name="Normal 2 2 6 5 3" xfId="6590" xr:uid="{796828EA-72C0-4776-8DEA-AD58A0ADEFCF}"/>
    <cellStyle name="Normal 2 2 6 5 3 2" xfId="28648" xr:uid="{17BB7B38-5550-44C9-BCD1-ABD73E5161E4}"/>
    <cellStyle name="Normal 2 2 6 5 3 3" xfId="17270" xr:uid="{F4EC2DB2-13CE-459E-811C-5DE82E77DFA7}"/>
    <cellStyle name="Normal 2 2 6 5 4" xfId="9386" xr:uid="{564F84DF-5B98-4588-A17F-BFEE41B3CA64}"/>
    <cellStyle name="Normal 2 2 6 5 4 2" xfId="20055" xr:uid="{22AA2E8A-B492-4B1C-AA21-4747ACEED938}"/>
    <cellStyle name="Normal 2 2 6 5 5" xfId="13063" xr:uid="{23EC327F-0CFC-41E2-A02A-EF7283D69EAC}"/>
    <cellStyle name="Normal 2 2 6 5 5 2" xfId="22884" xr:uid="{E3EEB9DF-A406-4BD7-BD28-898D92C90411}"/>
    <cellStyle name="Normal 2 2 6 5 6" xfId="26332" xr:uid="{7366E54D-53A6-4EF8-8046-D173D2ABEB2E}"/>
    <cellStyle name="Normal 2 2 6 5 7" xfId="15272" xr:uid="{F76B6BFB-B597-49CC-9A23-0082C4B875BE}"/>
    <cellStyle name="Normal 2 2 6 6" xfId="2407" xr:uid="{00000000-0005-0000-0000-00008F090000}"/>
    <cellStyle name="Normal 2 2 6 6 2" xfId="5851" xr:uid="{70F34F7E-A86D-4571-AEBB-D22795E8B675}"/>
    <cellStyle name="Normal 2 2 6 6 2 2" xfId="7806" xr:uid="{645C888E-46E5-43DB-85F0-07608AEC7FA8}"/>
    <cellStyle name="Normal 2 2 6 6 2 3" xfId="10379" xr:uid="{3F160D64-D9C1-46DB-9766-7F20ACF2F6AA}"/>
    <cellStyle name="Normal 2 2 6 6 3" xfId="6947" xr:uid="{2C3470F6-C296-47A3-9084-99145B507AD4}"/>
    <cellStyle name="Normal 2 2 6 6 3 2" xfId="19803" xr:uid="{F86975F8-D35B-4444-8FA0-8D6A1613D99E}"/>
    <cellStyle name="Normal 2 2 6 6 4" xfId="9743" xr:uid="{AEF0233F-0E70-4580-9E06-42B6AA25EE46}"/>
    <cellStyle name="Normal 2 2 6 6 4 2" xfId="22632" xr:uid="{5162B3C0-3BEC-4896-ACBD-61952F81724E}"/>
    <cellStyle name="Normal 2 2 6 6 5" xfId="26377" xr:uid="{EB2BBD25-EFC2-4A21-A68D-7C56BF95257A}"/>
    <cellStyle name="Normal 2 2 6 6 6" xfId="14959" xr:uid="{E73C0EFE-404E-4F06-90BA-68EAD11752F8}"/>
    <cellStyle name="Normal 2 2 6 7" xfId="2408" xr:uid="{00000000-0005-0000-0000-000090090000}"/>
    <cellStyle name="Normal 2 2 6 7 2" xfId="7807" xr:uid="{50854E90-BB9A-4B79-B878-5426FD3E93B6}"/>
    <cellStyle name="Normal 2 2 6 7 2 2" xfId="27410" xr:uid="{9B10F3CC-869E-405C-946D-5FCCEEDCD1B2}"/>
    <cellStyle name="Normal 2 2 6 7 2 3" xfId="16657" xr:uid="{5AA1110C-1CD7-49E9-8F16-2CC8F0737F27}"/>
    <cellStyle name="Normal 2 2 6 7 3" xfId="10380" xr:uid="{65DA37B4-16F7-4242-B331-9379E40E8793}"/>
    <cellStyle name="Normal 2 2 6 7 3 2" xfId="19394" xr:uid="{9406763A-0E39-46F6-9745-635A28119701}"/>
    <cellStyle name="Normal 2 2 6 7 4" xfId="12506" xr:uid="{7AF2D1FA-4426-42FF-BA06-045B35E5E482}"/>
    <cellStyle name="Normal 2 2 6 7 4 2" xfId="22223" xr:uid="{61BF742B-1647-401C-BDBA-826EF3957E0A}"/>
    <cellStyle name="Normal 2 2 6 7 5" xfId="26086" xr:uid="{F53A5F6D-C9D7-4CD5-A6EB-BA24CD6A63A3}"/>
    <cellStyle name="Normal 2 2 6 7 6" xfId="14441" xr:uid="{850DF44F-E60C-4411-A291-73B4C8539009}"/>
    <cellStyle name="Normal 2 2 6 8" xfId="2409" xr:uid="{00000000-0005-0000-0000-000091090000}"/>
    <cellStyle name="Normal 2 2 6 8 2" xfId="7808" xr:uid="{CF087BCA-9202-4200-A788-1EB45F924C66}"/>
    <cellStyle name="Normal 2 2 6 8 2 2" xfId="19114" xr:uid="{47F3873C-E434-4530-AD88-9C843CC6201F}"/>
    <cellStyle name="Normal 2 2 6 8 3" xfId="10381" xr:uid="{BA4E3868-68B6-4D3E-882A-DD13CE35F623}"/>
    <cellStyle name="Normal 2 2 6 8 3 2" xfId="21919" xr:uid="{20C0411F-21E1-46A0-97FD-6FB703CB513D}"/>
    <cellStyle name="Normal 2 2 6 8 4" xfId="26029" xr:uid="{D7569BCB-AD3A-49A4-A471-F9648288AD98}"/>
    <cellStyle name="Normal 2 2 6 8 5" xfId="16363" xr:uid="{5B336F7F-DE86-4D9F-A00A-F5F8584B7C3B}"/>
    <cellStyle name="Normal 2 2 6 9" xfId="4527" xr:uid="{F8036B5E-550D-4A04-9133-2897FCD27C81}"/>
    <cellStyle name="Normal 2 2 6 9 2" xfId="9897" xr:uid="{C6EA271A-094F-49F9-8691-6F56172758F3}"/>
    <cellStyle name="Normal 2 2 6 9 2 2" xfId="20550" xr:uid="{CE5F9A47-5547-444C-A81F-A398BE2621E9}"/>
    <cellStyle name="Normal 2 2 6 9 3" xfId="13510" xr:uid="{878D4793-297C-44AF-9F53-37A78587D55F}"/>
    <cellStyle name="Normal 2 2 6 9 3 2" xfId="23379" xr:uid="{9A93E60E-8C71-4F1B-AB88-C230C77E523F}"/>
    <cellStyle name="Normal 2 2 6 9 4" xfId="17757" xr:uid="{80D72815-F1C3-4797-812B-FEB579BEE907}"/>
    <cellStyle name="Normal 2 2 7" xfId="502" xr:uid="{00000000-0005-0000-0000-0000F6010000}"/>
    <cellStyle name="Normal 2 2 7 10" xfId="6147" xr:uid="{4819A001-6B2A-4612-99DA-F594D9942EB0}"/>
    <cellStyle name="Normal 2 2 7 10 2" xfId="15929" xr:uid="{8DC18A7C-FD9C-470D-9762-F45556280383}"/>
    <cellStyle name="Normal 2 2 7 11" xfId="8924" xr:uid="{3217380F-4B2C-49DE-A69D-018BF69E4057}"/>
    <cellStyle name="Normal 2 2 7 11 2" xfId="18688" xr:uid="{6B3D4D14-262D-46AC-B16C-E5B098B190BD}"/>
    <cellStyle name="Normal 2 2 7 12" xfId="12029" xr:uid="{50D49F4F-CE39-4287-836D-46F3FA0150E6}"/>
    <cellStyle name="Normal 2 2 7 12 2" xfId="21484" xr:uid="{C3A0EA7A-1055-4D49-9A06-113CB8669F69}"/>
    <cellStyle name="Normal 2 2 7 13" xfId="24790" xr:uid="{CDBC32D3-2A8F-4A32-AF12-DDB4F58E6022}"/>
    <cellStyle name="Normal 2 2 7 14" xfId="14017" xr:uid="{36C36EE9-1FFD-4C14-894E-5AECA7DE54E0}"/>
    <cellStyle name="Normal 2 2 7 2" xfId="503" xr:uid="{00000000-0005-0000-0000-0000F7010000}"/>
    <cellStyle name="Normal 2 2 7 2 10" xfId="12030" xr:uid="{4E76CC2B-A941-4330-B86A-24135117B087}"/>
    <cellStyle name="Normal 2 2 7 2 10 2" xfId="21485" xr:uid="{7034FB17-E73D-4BFE-9618-A1583DC2ADFA}"/>
    <cellStyle name="Normal 2 2 7 2 11" xfId="26308" xr:uid="{4D4838B3-4902-470E-B192-8F9DAFDB4FFF}"/>
    <cellStyle name="Normal 2 2 7 2 12" xfId="14134" xr:uid="{5ADC4F7B-70A1-4337-ADCC-F6DBC3D02FCE}"/>
    <cellStyle name="Normal 2 2 7 2 2" xfId="2410" xr:uid="{00000000-0005-0000-0000-000092090000}"/>
    <cellStyle name="Normal 2 2 7 2 2 2" xfId="2411" xr:uid="{00000000-0005-0000-0000-000093090000}"/>
    <cellStyle name="Normal 2 2 7 2 2 2 2" xfId="7809" xr:uid="{B1E6FFAC-E464-4D23-9BB1-20FE23D55156}"/>
    <cellStyle name="Normal 2 2 7 2 2 2 2 2" xfId="27953" xr:uid="{95C86EE5-7E35-4E91-AEAD-0618E70E11EA}"/>
    <cellStyle name="Normal 2 2 7 2 2 2 2 3" xfId="28430" xr:uid="{9B4CE88D-38D3-48E7-A418-8197B02A7062}"/>
    <cellStyle name="Normal 2 2 7 2 2 2 2 4" xfId="17272" xr:uid="{C778B85E-BBB3-4ADD-9FAE-0449F03592BB}"/>
    <cellStyle name="Normal 2 2 7 2 2 2 3" xfId="10383" xr:uid="{D6B04638-BB72-4207-B409-CDF3687B3B03}"/>
    <cellStyle name="Normal 2 2 7 2 2 2 3 2" xfId="29486" xr:uid="{9F8155CF-79A5-4C0A-97CB-B377816B40D2}"/>
    <cellStyle name="Normal 2 2 7 2 2 2 3 3" xfId="20057" xr:uid="{AC5D5439-8828-4F56-A829-1E96571203DF}"/>
    <cellStyle name="Normal 2 2 7 2 2 2 4" xfId="13065" xr:uid="{9115D2F7-B980-4231-B38B-197E92A1DA35}"/>
    <cellStyle name="Normal 2 2 7 2 2 2 4 2" xfId="22886" xr:uid="{05FA9A45-25E5-4D67-8EEC-5050907D7623}"/>
    <cellStyle name="Normal 2 2 7 2 2 2 5" xfId="26285" xr:uid="{EAA32796-3F31-4E14-A4E5-AA0976DF34CC}"/>
    <cellStyle name="Normal 2 2 7 2 2 2 6" xfId="15274" xr:uid="{9E627D1E-85B2-4A70-B40C-B23959FF7A1B}"/>
    <cellStyle name="Normal 2 2 7 2 2 3" xfId="4887" xr:uid="{35462B98-19AE-4C0C-85A1-E00A0F82001D}"/>
    <cellStyle name="Normal 2 2 7 2 2 3 2" xfId="10382" xr:uid="{7836D92D-C835-4AC4-85D7-99BA57B42679}"/>
    <cellStyle name="Normal 2 2 7 2 2 3 2 2" xfId="29720" xr:uid="{23213244-CCE6-4AA0-BC69-A0FF9331A748}"/>
    <cellStyle name="Normal 2 2 7 2 2 3 2 3" xfId="20854" xr:uid="{80A5ED70-4298-448C-82DD-9DED0E7ABD97}"/>
    <cellStyle name="Normal 2 2 7 2 2 3 3" xfId="13746" xr:uid="{BC33C57E-0289-43E0-AE3B-F590FC8468BA}"/>
    <cellStyle name="Normal 2 2 7 2 2 3 3 2" xfId="23683" xr:uid="{8CB523FA-7151-4DAC-9306-43FC9D5AA5C7}"/>
    <cellStyle name="Normal 2 2 7 2 2 3 4" xfId="24642" xr:uid="{C165EFF2-7068-469B-9A38-2D651D078485}"/>
    <cellStyle name="Normal 2 2 7 2 2 3 5" xfId="18061" xr:uid="{6785DBE0-65DE-40B6-AB98-818CF3C9CBA3}"/>
    <cellStyle name="Normal 2 2 7 2 2 4" xfId="6076" xr:uid="{4C372E78-FE74-4C65-B7D5-3976A9A3B404}"/>
    <cellStyle name="Normal 2 2 7 2 2 4 2" xfId="26901" xr:uid="{63B241C8-4D99-4FFF-9F06-14CBC388A7CA}"/>
    <cellStyle name="Normal 2 2 7 2 2 4 3" xfId="15931" xr:uid="{C994BC33-D979-4839-99D2-447BD7884F80}"/>
    <cellStyle name="Normal 2 2 7 2 2 5" xfId="8853" xr:uid="{F40962F9-7DD1-4645-A7ED-3F99926D472D}"/>
    <cellStyle name="Normal 2 2 7 2 2 5 2" xfId="18690" xr:uid="{B5F4F594-7316-420B-8A7D-5C6834ADC1FE}"/>
    <cellStyle name="Normal 2 2 7 2 2 6" xfId="12031" xr:uid="{56BFB6F3-66A9-4A5C-95C8-19C0C4DE3EA9}"/>
    <cellStyle name="Normal 2 2 7 2 2 6 2" xfId="21486" xr:uid="{73C2F246-2E79-4AAC-B9DD-286DF1BED2D7}"/>
    <cellStyle name="Normal 2 2 7 2 2 7" xfId="24878" xr:uid="{900D5B90-DC48-4B3A-976F-937738E87A5C}"/>
    <cellStyle name="Normal 2 2 7 2 2 8" xfId="14734" xr:uid="{D0E86BB3-322B-4439-A256-012E9AB2F4F4}"/>
    <cellStyle name="Normal 2 2 7 2 3" xfId="2412" xr:uid="{00000000-0005-0000-0000-000094090000}"/>
    <cellStyle name="Normal 2 2 7 2 3 2" xfId="5058" xr:uid="{46A1C0B7-96EC-46EF-AB51-35D3C9EA2CDD}"/>
    <cellStyle name="Normal 2 2 7 2 3 2 2" xfId="7810" xr:uid="{B9CBFB80-A9AF-4A24-B91A-61D6D285A15C}"/>
    <cellStyle name="Normal 2 2 7 2 3 2 2 2" xfId="29837" xr:uid="{EF805B0D-C6FD-478E-B2AB-DD0098CFA37C}"/>
    <cellStyle name="Normal 2 2 7 2 3 2 2 3" xfId="21025" xr:uid="{7E70BDD6-8E10-4A85-A205-D9D6BBE311D2}"/>
    <cellStyle name="Normal 2 2 7 2 3 2 3" xfId="10384" xr:uid="{6E6E6F76-7F22-417C-966E-26262980E2C1}"/>
    <cellStyle name="Normal 2 2 7 2 3 2 3 2" xfId="23854" xr:uid="{18B4F674-51C1-45C5-A8ED-F37C785AF0AC}"/>
    <cellStyle name="Normal 2 2 7 2 3 2 4" xfId="24525" xr:uid="{7DB18EAB-EF6B-4DF2-967F-240704220C1F}"/>
    <cellStyle name="Normal 2 2 7 2 3 2 5" xfId="18232" xr:uid="{883E73CA-5F7E-4761-97CA-201DF478C585}"/>
    <cellStyle name="Normal 2 2 7 2 3 3" xfId="6593" xr:uid="{F50AE746-3AF6-48D0-A214-0ACDB6E6F0AC}"/>
    <cellStyle name="Normal 2 2 7 2 3 3 2" xfId="27896" xr:uid="{D02C03C6-E3C2-46C8-8C01-8492A39E6D91}"/>
    <cellStyle name="Normal 2 2 7 2 3 3 3" xfId="17273" xr:uid="{8C9470B1-DB58-48CE-9A4B-CDADCF3FF7AE}"/>
    <cellStyle name="Normal 2 2 7 2 3 4" xfId="9389" xr:uid="{C285EA09-CA13-425A-A9C3-C19EC7E41C9F}"/>
    <cellStyle name="Normal 2 2 7 2 3 4 2" xfId="20058" xr:uid="{805A511C-C041-416A-AB6C-A6390B95ACD5}"/>
    <cellStyle name="Normal 2 2 7 2 3 5" xfId="13066" xr:uid="{8F7F9233-6E57-47BA-97A6-666EDC41E229}"/>
    <cellStyle name="Normal 2 2 7 2 3 5 2" xfId="22887" xr:uid="{A673A7CE-FCD7-4340-9F40-0807FBB428DF}"/>
    <cellStyle name="Normal 2 2 7 2 3 6" xfId="26255" xr:uid="{5C62F7BA-D301-4FBE-9175-093AB9246822}"/>
    <cellStyle name="Normal 2 2 7 2 3 7" xfId="15275" xr:uid="{DBFC3BFD-CD2B-4796-8028-FE4913C37368}"/>
    <cellStyle name="Normal 2 2 7 2 4" xfId="2413" xr:uid="{00000000-0005-0000-0000-000095090000}"/>
    <cellStyle name="Normal 2 2 7 2 4 2" xfId="7811" xr:uid="{A518FFFD-0D23-4DBF-80CD-6D57DF8A97B8}"/>
    <cellStyle name="Normal 2 2 7 2 4 2 2" xfId="28000" xr:uid="{C5396E86-2773-4A9F-8473-EF0D74C6A04B}"/>
    <cellStyle name="Normal 2 2 7 2 4 2 3" xfId="17271" xr:uid="{B9EF5606-9FFC-43C3-A051-46F90428F21B}"/>
    <cellStyle name="Normal 2 2 7 2 4 3" xfId="10385" xr:uid="{F7E79559-E627-40F4-8886-3EBA3775C3D4}"/>
    <cellStyle name="Normal 2 2 7 2 4 3 2" xfId="20056" xr:uid="{C454D21B-8246-4997-B9CE-EC1338ACE1E1}"/>
    <cellStyle name="Normal 2 2 7 2 4 4" xfId="13064" xr:uid="{3F292F0F-175B-46B5-80F8-1ED6D357CAB2}"/>
    <cellStyle name="Normal 2 2 7 2 4 4 2" xfId="22885" xr:uid="{76C8A09D-04F7-4F81-8512-E049C2D6905C}"/>
    <cellStyle name="Normal 2 2 7 2 4 5" xfId="24757" xr:uid="{DBE38786-264C-4B2A-BC07-2BC6CFE6E135}"/>
    <cellStyle name="Normal 2 2 7 2 4 6" xfId="15273" xr:uid="{F3757588-BEFC-4AC1-A3C2-BF0B392CDA53}"/>
    <cellStyle name="Normal 2 2 7 2 5" xfId="2414" xr:uid="{00000000-0005-0000-0000-000096090000}"/>
    <cellStyle name="Normal 2 2 7 2 5 2" xfId="7812" xr:uid="{9AF880EB-6F73-4C9C-8247-FD5B2C6218ED}"/>
    <cellStyle name="Normal 2 2 7 2 5 2 2" xfId="29351" xr:uid="{CD6A3E99-6906-4B0F-91BF-7D5176FF4278}"/>
    <cellStyle name="Normal 2 2 7 2 5 2 3" xfId="16691" xr:uid="{07C88F50-3AF4-4BDC-8BBF-13FA0128FAAD}"/>
    <cellStyle name="Normal 2 2 7 2 5 3" xfId="10386" xr:uid="{24BFAA4E-E8CC-4758-8D5B-5F788A48926B}"/>
    <cellStyle name="Normal 2 2 7 2 5 3 2" xfId="19428" xr:uid="{6A0BAA51-BEEE-4D0D-A807-6C5264A13FF4}"/>
    <cellStyle name="Normal 2 2 7 2 5 4" xfId="12540" xr:uid="{74AF6DE4-783B-4F02-B368-B5426610F053}"/>
    <cellStyle name="Normal 2 2 7 2 5 4 2" xfId="22257" xr:uid="{C0CB7340-7722-471D-9C1A-538211C4552C}"/>
    <cellStyle name="Normal 2 2 7 2 5 5" xfId="26016" xr:uid="{158EC3BE-0874-4200-95D8-11AF7AD0B142}"/>
    <cellStyle name="Normal 2 2 7 2 5 6" xfId="14475" xr:uid="{D63424DA-8EF3-450E-A1F2-B7817581C0F0}"/>
    <cellStyle name="Normal 2 2 7 2 6" xfId="2415" xr:uid="{00000000-0005-0000-0000-000097090000}"/>
    <cellStyle name="Normal 2 2 7 2 6 2" xfId="10387" xr:uid="{0582BA69-ED37-45EB-8E3E-13213CC1B8A5}"/>
    <cellStyle name="Normal 2 2 7 2 6 2 2" xfId="19256" xr:uid="{D0DEEC2D-BE24-4E5A-BE8B-400E66CFB3AE}"/>
    <cellStyle name="Normal 2 2 7 2 6 3" xfId="12408" xr:uid="{0FDC6011-41C2-4006-AA17-8CDB3A902558}"/>
    <cellStyle name="Normal 2 2 7 2 6 3 2" xfId="22068" xr:uid="{14F9248F-9143-4DAF-812C-20016FE7E9C4}"/>
    <cellStyle name="Normal 2 2 7 2 6 4" xfId="24549" xr:uid="{9DE0E4C9-D855-4144-BD0A-0F813A70E17F}"/>
    <cellStyle name="Normal 2 2 7 2 6 5" xfId="16512" xr:uid="{917BFA91-ADD5-49CC-B4F6-36C2089F6A94}"/>
    <cellStyle name="Normal 2 2 7 2 7" xfId="4437" xr:uid="{5A303D55-356A-4033-B25B-EE9096A2E95B}"/>
    <cellStyle name="Normal 2 2 7 2 7 2" xfId="9900" xr:uid="{B6C1FA94-3834-4F44-A530-C4A3C5BAA88A}"/>
    <cellStyle name="Normal 2 2 7 2 7 2 2" xfId="20460" xr:uid="{E428FDDD-AAE6-4F02-8C87-1490D42CD71C}"/>
    <cellStyle name="Normal 2 2 7 2 7 3" xfId="13437" xr:uid="{04FFF9CA-8D85-4B5B-A04E-EFF49369A255}"/>
    <cellStyle name="Normal 2 2 7 2 7 3 2" xfId="23289" xr:uid="{173965BF-0843-4C3D-BFE6-302F39E74174}"/>
    <cellStyle name="Normal 2 2 7 2 7 4" xfId="17667" xr:uid="{DFFE67A7-AA79-473E-909D-E65A02A7CB93}"/>
    <cellStyle name="Normal 2 2 7 2 8" xfId="6148" xr:uid="{35D08EE1-F983-4060-BE97-8D65525DA631}"/>
    <cellStyle name="Normal 2 2 7 2 8 2" xfId="15930" xr:uid="{A89F62D9-1F2F-40D5-AA3F-D2718DE291A7}"/>
    <cellStyle name="Normal 2 2 7 2 9" xfId="8925" xr:uid="{294BF308-91E6-4D62-92BC-55DCED1EFA83}"/>
    <cellStyle name="Normal 2 2 7 2 9 2" xfId="18689" xr:uid="{E3C2380A-BDB5-40EF-BC94-BC7ED25411F0}"/>
    <cellStyle name="Normal 2 2 7 3" xfId="2416" xr:uid="{00000000-0005-0000-0000-000098090000}"/>
    <cellStyle name="Normal 2 2 7 3 10" xfId="24361" xr:uid="{A9D449E3-78FD-4A08-B70A-0968A5FDFBAA}"/>
    <cellStyle name="Normal 2 2 7 3 11" xfId="14292" xr:uid="{50FEE2C3-653E-4CCE-98F8-EE572F132FBE}"/>
    <cellStyle name="Normal 2 2 7 3 2" xfId="2417" xr:uid="{00000000-0005-0000-0000-000099090000}"/>
    <cellStyle name="Normal 2 2 7 3 2 2" xfId="2418" xr:uid="{00000000-0005-0000-0000-00009A090000}"/>
    <cellStyle name="Normal 2 2 7 3 2 2 2" xfId="7813" xr:uid="{7F801319-9C56-490E-AF28-8AAF72FAF5D6}"/>
    <cellStyle name="Normal 2 2 7 3 2 2 2 2" xfId="28327" xr:uid="{019BC212-F1C1-4456-9E3C-08697296F440}"/>
    <cellStyle name="Normal 2 2 7 3 2 2 2 3" xfId="17275" xr:uid="{1EB7EDB8-DDD9-46A2-BB30-4FB06DF52373}"/>
    <cellStyle name="Normal 2 2 7 3 2 2 3" xfId="10390" xr:uid="{B7EFB5FB-4F62-4D0F-80D9-41F7EBB878DD}"/>
    <cellStyle name="Normal 2 2 7 3 2 2 3 2" xfId="20060" xr:uid="{5EE6D080-82D2-49D7-80F1-9381F6C7C55E}"/>
    <cellStyle name="Normal 2 2 7 3 2 2 4" xfId="13068" xr:uid="{547869DB-7127-4316-BD74-60CAD3439261}"/>
    <cellStyle name="Normal 2 2 7 3 2 2 4 2" xfId="22889" xr:uid="{5CE74FA1-51CC-46F0-B351-354A0B52B9E7}"/>
    <cellStyle name="Normal 2 2 7 3 2 2 5" xfId="25370" xr:uid="{08B201D3-E9A3-4425-BC25-9446816F0AA8}"/>
    <cellStyle name="Normal 2 2 7 3 2 2 6" xfId="15277" xr:uid="{76AFEBFE-0A80-42E4-BD09-92464F39B271}"/>
    <cellStyle name="Normal 2 2 7 3 2 3" xfId="4888" xr:uid="{07740478-17F0-4C00-9D7D-47112FDFBCA4}"/>
    <cellStyle name="Normal 2 2 7 3 2 3 2" xfId="10389" xr:uid="{83BE944A-47FB-4347-801E-DE03A00D5EB0}"/>
    <cellStyle name="Normal 2 2 7 3 2 3 2 2" xfId="29721" xr:uid="{FF7CCF1A-74F1-489D-86B4-4E6B7C570038}"/>
    <cellStyle name="Normal 2 2 7 3 2 3 2 3" xfId="20855" xr:uid="{ED48EED7-3C08-44D1-84B6-199530F1BBC8}"/>
    <cellStyle name="Normal 2 2 7 3 2 3 3" xfId="13747" xr:uid="{7A66D211-0EE6-4750-B023-EFEFDF443DAC}"/>
    <cellStyle name="Normal 2 2 7 3 2 3 3 2" xfId="23684" xr:uid="{09E22F30-0164-41B4-B651-35634C02BCC9}"/>
    <cellStyle name="Normal 2 2 7 3 2 3 4" xfId="24855" xr:uid="{5A621435-4512-40F6-97B2-026E90EF355C}"/>
    <cellStyle name="Normal 2 2 7 3 2 3 5" xfId="18062" xr:uid="{261D4E9B-BAC5-4DEB-B97B-4534969141C6}"/>
    <cellStyle name="Normal 2 2 7 3 2 4" xfId="6102" xr:uid="{36C92216-0A80-4685-A616-CCDA64A80821}"/>
    <cellStyle name="Normal 2 2 7 3 2 4 2" xfId="28158" xr:uid="{A0EABBC0-3DA6-42E2-9733-C2952A8695BF}"/>
    <cellStyle name="Normal 2 2 7 3 2 4 3" xfId="16898" xr:uid="{0853C784-0152-4993-802E-AA5F35E3650B}"/>
    <cellStyle name="Normal 2 2 7 3 2 5" xfId="8879" xr:uid="{889CD286-66E3-4FED-8DB3-8414FE1080AD}"/>
    <cellStyle name="Normal 2 2 7 3 2 5 2" xfId="19641" xr:uid="{29E0A558-C98B-492B-A6AE-E2E29A45E4EC}"/>
    <cellStyle name="Normal 2 2 7 3 2 6" xfId="12747" xr:uid="{D0A37D85-2915-48CA-82D2-13ED52B4E854}"/>
    <cellStyle name="Normal 2 2 7 3 2 6 2" xfId="22470" xr:uid="{2A044B1E-2129-4DB8-AB92-F26EEFF3BABD}"/>
    <cellStyle name="Normal 2 2 7 3 2 7" xfId="26253" xr:uid="{298FBDE8-EECB-4EFC-8C5D-3038757A1508}"/>
    <cellStyle name="Normal 2 2 7 3 2 8" xfId="14735" xr:uid="{11C92A5E-8CE3-4F0C-82DC-724773D69660}"/>
    <cellStyle name="Normal 2 2 7 3 3" xfId="2419" xr:uid="{00000000-0005-0000-0000-00009B090000}"/>
    <cellStyle name="Normal 2 2 7 3 3 2" xfId="5059" xr:uid="{62B5BF69-0FF9-4DC5-99EF-EE8367B1B770}"/>
    <cellStyle name="Normal 2 2 7 3 3 2 2" xfId="11836" xr:uid="{3064AB9D-0BFD-4FDD-8C36-6244A8132CAB}"/>
    <cellStyle name="Normal 2 2 7 3 3 2 2 2" xfId="29838" xr:uid="{71B5B980-90CA-4651-AFDA-01E5741023DD}"/>
    <cellStyle name="Normal 2 2 7 3 3 2 2 3" xfId="21026" xr:uid="{9DF3C159-3560-4E4F-8CDA-DD6D2228AEB7}"/>
    <cellStyle name="Normal 2 2 7 3 3 2 3" xfId="13892" xr:uid="{1605760D-98AB-4B94-94BD-BDD54E504EE3}"/>
    <cellStyle name="Normal 2 2 7 3 3 2 3 2" xfId="23855" xr:uid="{AE5A4E8C-5F32-4563-9BC0-5636F68D1177}"/>
    <cellStyle name="Normal 2 2 7 3 3 2 4" xfId="25596" xr:uid="{FF9A23B9-D1F1-4F4A-8AE8-FC5A4FB41FD9}"/>
    <cellStyle name="Normal 2 2 7 3 3 2 5" xfId="18233" xr:uid="{A5EE6A01-AD55-418F-BB12-71E29939612D}"/>
    <cellStyle name="Normal 2 2 7 3 3 3" xfId="10391" xr:uid="{708A1C4C-3918-4EFC-B9AC-7EFA3EDBC5E9}"/>
    <cellStyle name="Normal 2 2 7 3 3 3 2" xfId="28509" xr:uid="{E0A70DDF-7B9E-43E5-BFBB-ED7FC43A7450}"/>
    <cellStyle name="Normal 2 2 7 3 3 3 3" xfId="17276" xr:uid="{B6FA808D-47EF-478E-8ABE-8CFEFCC50777}"/>
    <cellStyle name="Normal 2 2 7 3 3 4" xfId="11649" xr:uid="{7442BC87-CFF1-477A-AB7B-55A3A52F543C}"/>
    <cellStyle name="Normal 2 2 7 3 3 4 2" xfId="20061" xr:uid="{4D73D381-462A-48EE-81AA-74B98845BD87}"/>
    <cellStyle name="Normal 2 2 7 3 3 5" xfId="13069" xr:uid="{D958699D-895B-4238-8CBF-7CC560293FE7}"/>
    <cellStyle name="Normal 2 2 7 3 3 5 2" xfId="22890" xr:uid="{84971467-6DD8-4AEF-84CF-14D65A1C4108}"/>
    <cellStyle name="Normal 2 2 7 3 3 6" xfId="25246" xr:uid="{9A6D8217-4A65-4D3F-951A-34CB48959FED}"/>
    <cellStyle name="Normal 2 2 7 3 3 7" xfId="15278" xr:uid="{EAA899D2-3BEC-4A8C-B09F-6CD040884EA2}"/>
    <cellStyle name="Normal 2 2 7 3 4" xfId="2420" xr:uid="{00000000-0005-0000-0000-00009C090000}"/>
    <cellStyle name="Normal 2 2 7 3 4 2" xfId="10392" xr:uid="{C56FF26D-5751-4188-8082-31CAABF300E3}"/>
    <cellStyle name="Normal 2 2 7 3 4 2 2" xfId="29049" xr:uid="{7E9D94E3-B5FC-424F-B9D3-7ABDC46A7369}"/>
    <cellStyle name="Normal 2 2 7 3 4 2 3" xfId="17274" xr:uid="{D3D90D76-C57B-4673-8545-361CC05BA563}"/>
    <cellStyle name="Normal 2 2 7 3 4 3" xfId="11648" xr:uid="{F5DD7553-25A1-45EF-9EAC-9B45A63525AC}"/>
    <cellStyle name="Normal 2 2 7 3 4 3 2" xfId="20059" xr:uid="{63EB560E-059B-4365-AD81-6E0C5F420EDB}"/>
    <cellStyle name="Normal 2 2 7 3 4 4" xfId="13067" xr:uid="{949F6E3A-F8E2-41B0-B26D-2AA48FFE87F1}"/>
    <cellStyle name="Normal 2 2 7 3 4 4 2" xfId="22888" xr:uid="{83981905-04BB-406F-9713-77A6D8FB1A47}"/>
    <cellStyle name="Normal 2 2 7 3 4 5" xfId="26640" xr:uid="{10CD454F-8A30-40F1-A478-1914AC0D1484}"/>
    <cellStyle name="Normal 2 2 7 3 4 6" xfId="15276" xr:uid="{8DB789CD-4ED6-45A4-ADE4-71FE37A99951}"/>
    <cellStyle name="Normal 2 2 7 3 5" xfId="2421" xr:uid="{00000000-0005-0000-0000-00009D090000}"/>
    <cellStyle name="Normal 2 2 7 3 5 2" xfId="10393" xr:uid="{72196D05-5836-4C67-8255-5EDCB38E5801}"/>
    <cellStyle name="Normal 2 2 7 3 5 2 2" xfId="27669" xr:uid="{F7F84F83-6CBF-433B-A098-65801C97193F}"/>
    <cellStyle name="Normal 2 2 7 3 5 2 3" xfId="16794" xr:uid="{3A22322D-AD17-4B9B-ABC5-81857D5B58AF}"/>
    <cellStyle name="Normal 2 2 7 3 5 3" xfId="11547" xr:uid="{6E560766-DDD1-46A9-8D91-63FA16178E9C}"/>
    <cellStyle name="Normal 2 2 7 3 5 3 2" xfId="19531" xr:uid="{80A4F3E8-70DE-433B-97DB-6C7432D2E06C}"/>
    <cellStyle name="Normal 2 2 7 3 5 4" xfId="12643" xr:uid="{EDC82B08-30E6-4DE7-8F8D-1D353B6C02F0}"/>
    <cellStyle name="Normal 2 2 7 3 5 4 2" xfId="22360" xr:uid="{CC433920-1D00-40B5-9921-FD495D6E4F05}"/>
    <cellStyle name="Normal 2 2 7 3 5 5" xfId="25023" xr:uid="{955F6CBD-357D-4044-BA96-7B6DFE6228FC}"/>
    <cellStyle name="Normal 2 2 7 3 5 6" xfId="14578" xr:uid="{38D43EF8-DA13-4105-BF99-37E7CCE0F3A9}"/>
    <cellStyle name="Normal 2 2 7 3 6" xfId="4751" xr:uid="{10BE7CA6-8845-469B-B66D-80A9736DAC5D}"/>
    <cellStyle name="Normal 2 2 7 3 6 2" xfId="10388" xr:uid="{8914004E-A468-43B0-9E90-874865CC9B4A}"/>
    <cellStyle name="Normal 2 2 7 3 6 2 2" xfId="20718" xr:uid="{6D3B0AAF-05C6-42F1-99BE-1D027C6A120B}"/>
    <cellStyle name="Normal 2 2 7 3 6 3" xfId="13636" xr:uid="{1D94BFB4-5543-4BD7-9BE3-11181912DD12}"/>
    <cellStyle name="Normal 2 2 7 3 6 3 2" xfId="23547" xr:uid="{4FF0B2CA-9421-4F4B-87C1-EADD4D21D05C}"/>
    <cellStyle name="Normal 2 2 7 3 6 4" xfId="25008" xr:uid="{F573C53D-23E9-4900-A6D3-F7327286C8FC}"/>
    <cellStyle name="Normal 2 2 7 3 6 5" xfId="17925" xr:uid="{E9F07F4C-AC0E-4B3E-8F2D-79BC47A54E64}"/>
    <cellStyle name="Normal 2 2 7 3 7" xfId="5936" xr:uid="{E95DBBB8-6D98-44F6-B311-D3659CDFE5F5}"/>
    <cellStyle name="Normal 2 2 7 3 7 2" xfId="15932" xr:uid="{146590C0-5DB6-4E2C-A3D7-586FF60C3140}"/>
    <cellStyle name="Normal 2 2 7 3 8" xfId="8678" xr:uid="{A9AF558C-055D-4F6B-9889-B77AE63A6B63}"/>
    <cellStyle name="Normal 2 2 7 3 8 2" xfId="18691" xr:uid="{14181299-FB12-40B1-B56D-74D6E6A9D5AE}"/>
    <cellStyle name="Normal 2 2 7 3 9" xfId="12032" xr:uid="{EF578321-6DEF-4110-8796-4599AE98C39D}"/>
    <cellStyle name="Normal 2 2 7 3 9 2" xfId="21487" xr:uid="{8D05D7BA-B846-4AF7-8202-A909F52B44B4}"/>
    <cellStyle name="Normal 2 2 7 4" xfId="2422" xr:uid="{00000000-0005-0000-0000-00009E090000}"/>
    <cellStyle name="Normal 2 2 7 4 2" xfId="2423" xr:uid="{00000000-0005-0000-0000-00009F090000}"/>
    <cellStyle name="Normal 2 2 7 4 2 2" xfId="7814" xr:uid="{1D858D70-F26D-47FA-AC83-948E589F7924}"/>
    <cellStyle name="Normal 2 2 7 4 2 2 2" xfId="28686" xr:uid="{C64C2911-4A85-4392-82BE-69837E28F203}"/>
    <cellStyle name="Normal 2 2 7 4 2 2 3" xfId="17277" xr:uid="{97E0F493-F246-4672-A68A-32CD69DB62C2}"/>
    <cellStyle name="Normal 2 2 7 4 2 3" xfId="10395" xr:uid="{75C5BD15-4CC6-4B97-A8D9-C5EA6903990A}"/>
    <cellStyle name="Normal 2 2 7 4 2 3 2" xfId="20062" xr:uid="{F3F54077-65A5-4EE5-AB9A-6A40D093FEDE}"/>
    <cellStyle name="Normal 2 2 7 4 2 4" xfId="13070" xr:uid="{21DA16DF-6F08-484B-8F4A-BE793E8A0121}"/>
    <cellStyle name="Normal 2 2 7 4 2 4 2" xfId="22891" xr:uid="{E4D571B7-409C-4DC6-920B-0F6C8AB552C7}"/>
    <cellStyle name="Normal 2 2 7 4 2 5" xfId="25634" xr:uid="{69DC59FC-A71A-4075-BE12-1EBF9F13D650}"/>
    <cellStyle name="Normal 2 2 7 4 2 6" xfId="15279" xr:uid="{A480E753-6A29-428C-8F7F-B819790C84A6}"/>
    <cellStyle name="Normal 2 2 7 4 3" xfId="4886" xr:uid="{42D37F24-CD88-4DF5-BF4D-61486388B27D}"/>
    <cellStyle name="Normal 2 2 7 4 3 2" xfId="10394" xr:uid="{2DD3EEE5-FE94-4968-8F3D-4EA31E0F622C}"/>
    <cellStyle name="Normal 2 2 7 4 3 2 2" xfId="29719" xr:uid="{4977FFAE-4972-4D40-8924-B4DD4B047A86}"/>
    <cellStyle name="Normal 2 2 7 4 3 2 3" xfId="20853" xr:uid="{D312A072-1200-41FD-9825-49A450B44F92}"/>
    <cellStyle name="Normal 2 2 7 4 3 3" xfId="13745" xr:uid="{EAF31596-EFA2-46B3-AED1-61AFFF4FEBEC}"/>
    <cellStyle name="Normal 2 2 7 4 3 3 2" xfId="23682" xr:uid="{1B3BA59F-17BE-4C29-9EA0-9C5558C76B52}"/>
    <cellStyle name="Normal 2 2 7 4 3 4" xfId="24742" xr:uid="{6248D423-1CBC-4204-8B95-8A25891AB33A}"/>
    <cellStyle name="Normal 2 2 7 4 3 5" xfId="18060" xr:uid="{0B871D0F-E67A-4088-96F7-824C1BA08737}"/>
    <cellStyle name="Normal 2 2 7 4 4" xfId="6075" xr:uid="{1033C7FD-FAFA-4871-BA7A-A13BC31B8A3C}"/>
    <cellStyle name="Normal 2 2 7 4 4 2" xfId="28132" xr:uid="{BF388877-C662-4D5A-AF7E-9D38F599EAAA}"/>
    <cellStyle name="Normal 2 2 7 4 4 3" xfId="15933" xr:uid="{4A20E174-B6FC-4923-A4AB-FF8EDAC55C98}"/>
    <cellStyle name="Normal 2 2 7 4 5" xfId="8852" xr:uid="{BA6FDA16-B6ED-4B87-814A-0BAD5000CF4C}"/>
    <cellStyle name="Normal 2 2 7 4 5 2" xfId="18692" xr:uid="{10536B6D-0DC1-4286-ABE3-2E311BD0260A}"/>
    <cellStyle name="Normal 2 2 7 4 6" xfId="12033" xr:uid="{71D6651F-3C0B-44C2-BFA3-2A93E2B922E4}"/>
    <cellStyle name="Normal 2 2 7 4 6 2" xfId="21488" xr:uid="{44CB317E-0E9B-4E95-B9F3-F054CF53EEF9}"/>
    <cellStyle name="Normal 2 2 7 4 7" xfId="25653" xr:uid="{2C9C6C64-439A-470C-B261-027565E57631}"/>
    <cellStyle name="Normal 2 2 7 4 8" xfId="14733" xr:uid="{E3D8E665-46CB-45C0-AB72-44B3AEBA68D0}"/>
    <cellStyle name="Normal 2 2 7 5" xfId="2424" xr:uid="{00000000-0005-0000-0000-0000A0090000}"/>
    <cellStyle name="Normal 2 2 7 5 2" xfId="5060" xr:uid="{FBF728FA-DF5E-432E-A165-9C9A22396474}"/>
    <cellStyle name="Normal 2 2 7 5 2 2" xfId="7815" xr:uid="{56484256-9B36-41AE-BEB3-A968A5F5BAA7}"/>
    <cellStyle name="Normal 2 2 7 5 2 2 2" xfId="29839" xr:uid="{CB40F7EF-7F9A-4965-ACE5-791AC6C95453}"/>
    <cellStyle name="Normal 2 2 7 5 2 2 3" xfId="21027" xr:uid="{A471170D-1010-4C6A-8EBE-2B3356F9CF2A}"/>
    <cellStyle name="Normal 2 2 7 5 2 3" xfId="10396" xr:uid="{73ED21E9-8635-4614-BC76-FB65F3F9AF0B}"/>
    <cellStyle name="Normal 2 2 7 5 2 3 2" xfId="23856" xr:uid="{98DFDB97-2736-41A3-A455-E507C1BA725A}"/>
    <cellStyle name="Normal 2 2 7 5 2 4" xfId="26740" xr:uid="{CB5F25C5-7B28-41C5-BBB8-948EC592E5F6}"/>
    <cellStyle name="Normal 2 2 7 5 2 5" xfId="18234" xr:uid="{5AA56DE1-9544-4209-B11A-E4BA1634DD8D}"/>
    <cellStyle name="Normal 2 2 7 5 3" xfId="6592" xr:uid="{8FAF07AE-3844-4C03-9470-7D5A736DD68B}"/>
    <cellStyle name="Normal 2 2 7 5 3 2" xfId="27213" xr:uid="{C50FDBC7-BD5A-4501-A451-3DD56CD3D16D}"/>
    <cellStyle name="Normal 2 2 7 5 3 3" xfId="17278" xr:uid="{1E77E26A-D03F-4B35-910D-8741FD83B422}"/>
    <cellStyle name="Normal 2 2 7 5 4" xfId="9388" xr:uid="{18051A39-590B-432E-A36B-9DE25A0646E6}"/>
    <cellStyle name="Normal 2 2 7 5 4 2" xfId="20063" xr:uid="{6079FEB4-F71C-455F-9FED-56891E4C6786}"/>
    <cellStyle name="Normal 2 2 7 5 5" xfId="13071" xr:uid="{C98C77DC-5D85-4CF4-80A7-DFC2EC8367A8}"/>
    <cellStyle name="Normal 2 2 7 5 5 2" xfId="22892" xr:uid="{B74EAABC-AC16-48B1-95A0-2B18CFFBB332}"/>
    <cellStyle name="Normal 2 2 7 5 6" xfId="25938" xr:uid="{1E6B6553-B5C7-4938-9A04-D94C10149CDB}"/>
    <cellStyle name="Normal 2 2 7 5 7" xfId="15280" xr:uid="{F4786387-066A-4DDE-B1E8-C1643D828AFC}"/>
    <cellStyle name="Normal 2 2 7 6" xfId="2425" xr:uid="{00000000-0005-0000-0000-0000A1090000}"/>
    <cellStyle name="Normal 2 2 7 6 2" xfId="5831" xr:uid="{036143F8-97BF-490D-9730-E75A01371BFF}"/>
    <cellStyle name="Normal 2 2 7 6 2 2" xfId="7816" xr:uid="{CD34C2AD-3C2D-4986-8B16-2B27F66A73C2}"/>
    <cellStyle name="Normal 2 2 7 6 2 3" xfId="10397" xr:uid="{65ED821B-9166-4D59-B56D-C2B64C37F79C}"/>
    <cellStyle name="Normal 2 2 7 6 3" xfId="6921" xr:uid="{3B53A81D-13A9-4881-80C4-FDDE7AA44D2E}"/>
    <cellStyle name="Normal 2 2 7 6 3 2" xfId="19804" xr:uid="{9D0AD54A-9309-4F26-BE93-27C612B00921}"/>
    <cellStyle name="Normal 2 2 7 6 4" xfId="9717" xr:uid="{3F5D6F70-A3B2-4C85-8270-2C7E2D21490E}"/>
    <cellStyle name="Normal 2 2 7 6 4 2" xfId="22633" xr:uid="{CF6340FD-19CD-4581-B486-CBBFBA21C7E0}"/>
    <cellStyle name="Normal 2 2 7 6 5" xfId="26434" xr:uid="{29D56055-73FB-410A-9986-A915C5A04AB1}"/>
    <cellStyle name="Normal 2 2 7 6 6" xfId="14960" xr:uid="{54B68DB7-7B38-4904-9F35-9D261D7976E8}"/>
    <cellStyle name="Normal 2 2 7 7" xfId="2426" xr:uid="{00000000-0005-0000-0000-0000A2090000}"/>
    <cellStyle name="Normal 2 2 7 7 2" xfId="7817" xr:uid="{81341B7D-C246-4831-8EE4-7F314142B6BE}"/>
    <cellStyle name="Normal 2 2 7 7 2 2" xfId="27579" xr:uid="{3EA0DCD6-FEA5-47ED-B293-AFBFAC3BE88C}"/>
    <cellStyle name="Normal 2 2 7 7 2 3" xfId="16631" xr:uid="{B7856E0E-0D91-4672-94AD-68E4DECFF111}"/>
    <cellStyle name="Normal 2 2 7 7 3" xfId="10398" xr:uid="{D5FE0C61-FED5-49D7-ABF1-531E9B6E0454}"/>
    <cellStyle name="Normal 2 2 7 7 3 2" xfId="19368" xr:uid="{A096D055-A8EA-4E0F-B6AF-5BD2DE21D5E5}"/>
    <cellStyle name="Normal 2 2 7 7 4" xfId="12480" xr:uid="{44BDF660-CA3B-49A5-9419-24F647F3DA06}"/>
    <cellStyle name="Normal 2 2 7 7 4 2" xfId="22197" xr:uid="{81E8DDDB-9A62-4A73-9D85-75A53B9E28FB}"/>
    <cellStyle name="Normal 2 2 7 7 5" xfId="24195" xr:uid="{5F08B209-4B83-427A-9820-534A9246D1DD}"/>
    <cellStyle name="Normal 2 2 7 7 6" xfId="14415" xr:uid="{8BF5AF35-B0D1-48FD-86E1-91E9E81E5445}"/>
    <cellStyle name="Normal 2 2 7 8" xfId="2427" xr:uid="{00000000-0005-0000-0000-0000A3090000}"/>
    <cellStyle name="Normal 2 2 7 8 2" xfId="7818" xr:uid="{8E807A98-E1D1-483F-8018-8BE7D2512634}"/>
    <cellStyle name="Normal 2 2 7 8 2 2" xfId="19148" xr:uid="{87C62F1D-63B6-4866-9D90-C29376C42504}"/>
    <cellStyle name="Normal 2 2 7 8 3" xfId="10399" xr:uid="{3643FD58-3081-4C63-952E-39AE72EAE07E}"/>
    <cellStyle name="Normal 2 2 7 8 3 2" xfId="21953" xr:uid="{9B4E9CFE-5CE0-419A-A0B8-01CF094E4288}"/>
    <cellStyle name="Normal 2 2 7 8 4" xfId="25096" xr:uid="{2093A9AA-D63D-4EE7-B28A-C8D472079BCE}"/>
    <cellStyle name="Normal 2 2 7 8 5" xfId="16397" xr:uid="{6189FC2E-82CD-4BA2-B767-185504C00C01}"/>
    <cellStyle name="Normal 2 2 7 9" xfId="4528" xr:uid="{3DF8D3B3-20A8-46FD-A409-A5E1145D1556}"/>
    <cellStyle name="Normal 2 2 7 9 2" xfId="9899" xr:uid="{8530C9FA-F27F-49D8-9FFD-9B2FB5F60111}"/>
    <cellStyle name="Normal 2 2 7 9 2 2" xfId="20551" xr:uid="{1D24772F-397D-486F-9692-6BF2C49A8FB6}"/>
    <cellStyle name="Normal 2 2 7 9 3" xfId="13511" xr:uid="{964CD156-B7F3-449D-904F-FB292A7C030A}"/>
    <cellStyle name="Normal 2 2 7 9 3 2" xfId="23380" xr:uid="{56293EEE-EFBD-4D3C-89E9-71E257AE6B07}"/>
    <cellStyle name="Normal 2 2 7 9 4" xfId="17758" xr:uid="{BC811870-8B34-4F37-AA58-B7ACA61AC8DD}"/>
    <cellStyle name="Normal 2 2 8" xfId="504" xr:uid="{00000000-0005-0000-0000-0000F8010000}"/>
    <cellStyle name="Normal 2 2 8 10" xfId="8926" xr:uid="{98247010-D847-4170-90B3-2F95CC390357}"/>
    <cellStyle name="Normal 2 2 8 10 2" xfId="18693" xr:uid="{10A21BAD-E648-4B9F-94DB-B3BC77408B94}"/>
    <cellStyle name="Normal 2 2 8 11" xfId="12034" xr:uid="{73144539-1078-4367-B031-08029E5A8B95}"/>
    <cellStyle name="Normal 2 2 8 11 2" xfId="21489" xr:uid="{17447FE9-6F7C-4A30-BCFA-2ABE15742F72}"/>
    <cellStyle name="Normal 2 2 8 12" xfId="26415" xr:uid="{77D4F6DD-5081-4E9E-83D7-1A761F67984E}"/>
    <cellStyle name="Normal 2 2 8 13" xfId="14000" xr:uid="{967331EC-50B7-4092-B129-55B1E98F0D3C}"/>
    <cellStyle name="Normal 2 2 8 2" xfId="505" xr:uid="{00000000-0005-0000-0000-0000F9010000}"/>
    <cellStyle name="Normal 2 2 8 2 10" xfId="12035" xr:uid="{56BF5EA5-E31A-4427-8C9C-F7147800B115}"/>
    <cellStyle name="Normal 2 2 8 2 10 2" xfId="21490" xr:uid="{D1D0263C-7FFC-45B9-9F74-DCF54F6C2B4F}"/>
    <cellStyle name="Normal 2 2 8 2 11" xfId="24046" xr:uid="{E8C2F9D4-4D45-471F-80FE-05192D58EAA8}"/>
    <cellStyle name="Normal 2 2 8 2 12" xfId="14135" xr:uid="{53923972-DCB1-424A-9A57-754674A65E51}"/>
    <cellStyle name="Normal 2 2 8 2 2" xfId="2428" xr:uid="{00000000-0005-0000-0000-0000A4090000}"/>
    <cellStyle name="Normal 2 2 8 2 2 2" xfId="2429" xr:uid="{00000000-0005-0000-0000-0000A5090000}"/>
    <cellStyle name="Normal 2 2 8 2 2 2 2" xfId="7819" xr:uid="{4F587D07-889A-45AC-A70C-CC19AC4E417B}"/>
    <cellStyle name="Normal 2 2 8 2 2 2 2 2" xfId="26897" xr:uid="{1BA69B43-0B73-4E58-BDAA-777B127927A4}"/>
    <cellStyle name="Normal 2 2 8 2 2 2 2 3" xfId="28387" xr:uid="{C9CDA360-497C-47A3-8059-41E2E770B93D}"/>
    <cellStyle name="Normal 2 2 8 2 2 2 2 4" xfId="17280" xr:uid="{2CA40AB2-F6D2-4F6D-ACE5-7DEA12642A7B}"/>
    <cellStyle name="Normal 2 2 8 2 2 2 3" xfId="10401" xr:uid="{29633C39-9A8E-4E5F-84CF-23D4A21190CC}"/>
    <cellStyle name="Normal 2 2 8 2 2 2 3 2" xfId="29487" xr:uid="{698FF162-C34F-4310-A293-2B7D186B00EC}"/>
    <cellStyle name="Normal 2 2 8 2 2 2 3 3" xfId="20065" xr:uid="{EFA9F2A0-BB27-4032-BAA3-786CD936E1A8}"/>
    <cellStyle name="Normal 2 2 8 2 2 2 4" xfId="13073" xr:uid="{1C792D6D-128D-41E0-85B3-C05CF6B883A4}"/>
    <cellStyle name="Normal 2 2 8 2 2 2 4 2" xfId="22894" xr:uid="{65922E75-BC98-4FD5-B21C-54CFDFE36597}"/>
    <cellStyle name="Normal 2 2 8 2 2 2 5" xfId="25405" xr:uid="{D878AE9F-BAFA-49D8-AE38-5EDD0A656EC7}"/>
    <cellStyle name="Normal 2 2 8 2 2 2 6" xfId="15282" xr:uid="{245A94CD-0F60-48A5-8E08-4E89E61D047B}"/>
    <cellStyle name="Normal 2 2 8 2 2 3" xfId="4889" xr:uid="{F3897E30-F208-4625-ADCB-E2C9A0E4F8C2}"/>
    <cellStyle name="Normal 2 2 8 2 2 3 2" xfId="10400" xr:uid="{2B89F325-EA31-4E79-BBEB-3FD70AA977DC}"/>
    <cellStyle name="Normal 2 2 8 2 2 3 2 2" xfId="29722" xr:uid="{1B06EFDF-5B0B-4C2B-840E-61BCF2685053}"/>
    <cellStyle name="Normal 2 2 8 2 2 3 2 3" xfId="20856" xr:uid="{A1589A36-F24F-4D50-9214-28433A8D32D9}"/>
    <cellStyle name="Normal 2 2 8 2 2 3 3" xfId="13748" xr:uid="{08EFCF3A-2787-4E6A-AE0C-0E2648BD1755}"/>
    <cellStyle name="Normal 2 2 8 2 2 3 3 2" xfId="23685" xr:uid="{B63ADDA1-F4C8-455D-92C1-4A529021EDDC}"/>
    <cellStyle name="Normal 2 2 8 2 2 3 4" xfId="26048" xr:uid="{EFAF0E1B-F986-4DA8-8A16-2FE693682A17}"/>
    <cellStyle name="Normal 2 2 8 2 2 3 5" xfId="18063" xr:uid="{CEE79AD8-9FEC-4788-A89B-FD22CA8F18DC}"/>
    <cellStyle name="Normal 2 2 8 2 2 4" xfId="6123" xr:uid="{C0D79E6C-7528-470F-BA84-CE7816695F14}"/>
    <cellStyle name="Normal 2 2 8 2 2 4 2" xfId="27215" xr:uid="{4803B8B7-C4DF-4146-BD6B-F3CAF75B13AA}"/>
    <cellStyle name="Normal 2 2 8 2 2 4 3" xfId="15936" xr:uid="{39403737-6339-44F9-AC6F-B2C0C91E9BD8}"/>
    <cellStyle name="Normal 2 2 8 2 2 5" xfId="8900" xr:uid="{FCE2CEB6-C07C-454F-9FE9-A856A9A1D55E}"/>
    <cellStyle name="Normal 2 2 8 2 2 5 2" xfId="18695" xr:uid="{B0412AAE-57A1-4206-8604-ADA654C334E0}"/>
    <cellStyle name="Normal 2 2 8 2 2 6" xfId="12036" xr:uid="{E166C21B-DCB3-440B-840B-736A51D510C0}"/>
    <cellStyle name="Normal 2 2 8 2 2 6 2" xfId="21491" xr:uid="{D57EA24C-1FEA-4086-8E1D-DAEF3073FBD6}"/>
    <cellStyle name="Normal 2 2 8 2 2 7" xfId="24842" xr:uid="{2D56F83F-7989-4109-867B-4D0B0D907176}"/>
    <cellStyle name="Normal 2 2 8 2 2 8" xfId="14737" xr:uid="{A97B9A69-468D-485C-BE62-ECF02F5612C9}"/>
    <cellStyle name="Normal 2 2 8 2 3" xfId="2430" xr:uid="{00000000-0005-0000-0000-0000A6090000}"/>
    <cellStyle name="Normal 2 2 8 2 3 2" xfId="5061" xr:uid="{7BD74EDD-BEA7-4690-908C-728FA8CE3CB8}"/>
    <cellStyle name="Normal 2 2 8 2 3 2 2" xfId="7820" xr:uid="{B4093922-CCC0-4400-9EAD-27B6A739F6AF}"/>
    <cellStyle name="Normal 2 2 8 2 3 2 2 2" xfId="29840" xr:uid="{26734EB2-5831-4F88-9337-5614097B95CE}"/>
    <cellStyle name="Normal 2 2 8 2 3 2 2 3" xfId="21028" xr:uid="{FCC43CCB-A6FD-48B0-9BE5-42203F0D7C92}"/>
    <cellStyle name="Normal 2 2 8 2 3 2 3" xfId="10402" xr:uid="{B9256176-65BF-463C-97B6-439899BE45F3}"/>
    <cellStyle name="Normal 2 2 8 2 3 2 3 2" xfId="23857" xr:uid="{45F0E888-2681-45AF-95BE-9421FDE78D48}"/>
    <cellStyle name="Normal 2 2 8 2 3 2 4" xfId="25101" xr:uid="{C7A62E08-8B13-498A-BD0B-9F9778AC1C60}"/>
    <cellStyle name="Normal 2 2 8 2 3 2 5" xfId="18235" xr:uid="{BE846B00-2655-425B-89EC-CFBEFF9C0328}"/>
    <cellStyle name="Normal 2 2 8 2 3 3" xfId="6595" xr:uid="{8670EF8E-3109-41CC-9E36-A15E7589F8F6}"/>
    <cellStyle name="Normal 2 2 8 2 3 3 2" xfId="26951" xr:uid="{E3B20E57-A2E6-4AB7-B421-87FDA0A9359C}"/>
    <cellStyle name="Normal 2 2 8 2 3 3 3" xfId="17281" xr:uid="{E7EF5F03-C0A9-4A1C-8D52-3F78C06354CF}"/>
    <cellStyle name="Normal 2 2 8 2 3 4" xfId="9391" xr:uid="{081C1B24-EF99-4F01-9FED-1359D3440365}"/>
    <cellStyle name="Normal 2 2 8 2 3 4 2" xfId="20066" xr:uid="{34DBE7F2-389F-4B44-84C2-2584C580CBFD}"/>
    <cellStyle name="Normal 2 2 8 2 3 5" xfId="13074" xr:uid="{0D2F7A05-78A8-4EED-891A-4BF81710A433}"/>
    <cellStyle name="Normal 2 2 8 2 3 5 2" xfId="22895" xr:uid="{5396C231-F6D7-44F6-95ED-EBEC29C7EC99}"/>
    <cellStyle name="Normal 2 2 8 2 3 6" xfId="25962" xr:uid="{B5535D51-072C-488C-9B91-8972712AD620}"/>
    <cellStyle name="Normal 2 2 8 2 3 7" xfId="15283" xr:uid="{2B3D07F5-B988-4003-90F8-1C02ED5ACEC0}"/>
    <cellStyle name="Normal 2 2 8 2 4" xfId="2431" xr:uid="{00000000-0005-0000-0000-0000A7090000}"/>
    <cellStyle name="Normal 2 2 8 2 4 2" xfId="7821" xr:uid="{D64BC734-D525-49E0-8B1A-282EE3AC3E6B}"/>
    <cellStyle name="Normal 2 2 8 2 4 2 2" xfId="26869" xr:uid="{F7D16FB6-A64B-4BB0-BCDD-9918BA25FCA6}"/>
    <cellStyle name="Normal 2 2 8 2 4 2 3" xfId="17279" xr:uid="{51A30358-47DD-49F0-8FA0-18B93CD2DCC7}"/>
    <cellStyle name="Normal 2 2 8 2 4 3" xfId="10403" xr:uid="{92EAE267-B08A-4822-BD39-3CE62862FAE4}"/>
    <cellStyle name="Normal 2 2 8 2 4 3 2" xfId="20064" xr:uid="{529D191E-F92A-414E-A787-D09CAF49AE11}"/>
    <cellStyle name="Normal 2 2 8 2 4 4" xfId="13072" xr:uid="{7A03BCFD-ECA4-47C7-92F2-9D0F202F16E9}"/>
    <cellStyle name="Normal 2 2 8 2 4 4 2" xfId="22893" xr:uid="{88A869E2-5852-47DA-A404-404D6278F825}"/>
    <cellStyle name="Normal 2 2 8 2 4 5" xfId="25079" xr:uid="{DA2AB8F8-F841-49F7-9203-C1152423C664}"/>
    <cellStyle name="Normal 2 2 8 2 4 6" xfId="15281" xr:uid="{AC3E746E-245A-4E2F-81A2-500BDCC64818}"/>
    <cellStyle name="Normal 2 2 8 2 5" xfId="2432" xr:uid="{00000000-0005-0000-0000-0000A8090000}"/>
    <cellStyle name="Normal 2 2 8 2 5 2" xfId="7822" xr:uid="{73583AE2-BD8F-4774-872D-5E8BA0F3AAD8}"/>
    <cellStyle name="Normal 2 2 8 2 5 2 2" xfId="27746" xr:uid="{008C1EC2-2262-4E84-A0EC-3DDF02C07E5D}"/>
    <cellStyle name="Normal 2 2 8 2 5 2 3" xfId="16777" xr:uid="{CB83C7D1-1ED4-45D2-83B3-FD62D3266506}"/>
    <cellStyle name="Normal 2 2 8 2 5 3" xfId="10404" xr:uid="{FF54A7BD-FED6-4CFF-9C05-A1C61185B13C}"/>
    <cellStyle name="Normal 2 2 8 2 5 3 2" xfId="19514" xr:uid="{88C445DC-BEA3-4D38-BAE3-4F698CCE2838}"/>
    <cellStyle name="Normal 2 2 8 2 5 4" xfId="12626" xr:uid="{602FB9EC-6873-4CFA-B065-865C2A12D932}"/>
    <cellStyle name="Normal 2 2 8 2 5 4 2" xfId="22343" xr:uid="{CE9E6347-EA98-42F2-9C71-BD923CB0E0C8}"/>
    <cellStyle name="Normal 2 2 8 2 5 5" xfId="24175" xr:uid="{DBA2BD92-FAF7-4C1B-9B4A-AF36645095D4}"/>
    <cellStyle name="Normal 2 2 8 2 5 6" xfId="14561" xr:uid="{C3E425F2-02B9-4AF4-84F3-4A3C920583C2}"/>
    <cellStyle name="Normal 2 2 8 2 6" xfId="2433" xr:uid="{00000000-0005-0000-0000-0000A9090000}"/>
    <cellStyle name="Normal 2 2 8 2 6 2" xfId="10405" xr:uid="{81B24C47-9E57-4B47-9B17-BC5CCF485BEA}"/>
    <cellStyle name="Normal 2 2 8 2 6 2 2" xfId="19257" xr:uid="{2C85051D-66F5-4D16-9EF5-7FE69EA524A1}"/>
    <cellStyle name="Normal 2 2 8 2 6 3" xfId="12409" xr:uid="{10601584-77D7-47BB-9488-17C9B66B4AE6}"/>
    <cellStyle name="Normal 2 2 8 2 6 3 2" xfId="22069" xr:uid="{10CA541E-4206-482B-98F8-7B5E02414F7C}"/>
    <cellStyle name="Normal 2 2 8 2 6 4" xfId="25264" xr:uid="{B5F6C589-296F-4C3B-9428-E1706545B544}"/>
    <cellStyle name="Normal 2 2 8 2 6 5" xfId="16513" xr:uid="{4FFA7A1A-B626-4A34-9DE7-54A840D671A4}"/>
    <cellStyle name="Normal 2 2 8 2 7" xfId="4438" xr:uid="{B92455F9-9560-4D3B-8E2B-63B17AC6A773}"/>
    <cellStyle name="Normal 2 2 8 2 7 2" xfId="9902" xr:uid="{1EF80938-BB74-4CE5-A82B-FAC0FC743A48}"/>
    <cellStyle name="Normal 2 2 8 2 7 2 2" xfId="20461" xr:uid="{46BC557D-0452-41B3-8F07-F9522B353D47}"/>
    <cellStyle name="Normal 2 2 8 2 7 3" xfId="13438" xr:uid="{1266D6D1-AC7C-4CB8-AC4B-1A2E7E1EC627}"/>
    <cellStyle name="Normal 2 2 8 2 7 3 2" xfId="23290" xr:uid="{38F7AF06-B199-4964-B3E1-34D2F9125EC8}"/>
    <cellStyle name="Normal 2 2 8 2 7 4" xfId="17668" xr:uid="{2027F289-0420-4590-96D9-24493925ACF7}"/>
    <cellStyle name="Normal 2 2 8 2 8" xfId="6150" xr:uid="{158B8E84-2212-4E22-912D-7838A29978B4}"/>
    <cellStyle name="Normal 2 2 8 2 8 2" xfId="15935" xr:uid="{8F63F640-1958-4986-ACD6-095267B361B7}"/>
    <cellStyle name="Normal 2 2 8 2 9" xfId="8927" xr:uid="{DAD32C7D-9834-4235-A2EA-9C2C55067F25}"/>
    <cellStyle name="Normal 2 2 8 2 9 2" xfId="18694" xr:uid="{B9A135A5-43B4-4C8D-B938-6DF7FC21DF2E}"/>
    <cellStyle name="Normal 2 2 8 3" xfId="2434" xr:uid="{00000000-0005-0000-0000-0000AA090000}"/>
    <cellStyle name="Normal 2 2 8 3 2" xfId="2435" xr:uid="{00000000-0005-0000-0000-0000AB090000}"/>
    <cellStyle name="Normal 2 2 8 3 2 2" xfId="7823" xr:uid="{439A97D4-394A-4F00-8504-8C02C47694C5}"/>
    <cellStyle name="Normal 2 2 8 3 2 2 2" xfId="26581" xr:uid="{B9D71DEC-BBC9-40A5-AD30-8BF115694F11}"/>
    <cellStyle name="Normal 2 2 8 3 2 2 3" xfId="27844" xr:uid="{8720E826-82E0-49C4-8C77-59476D715384}"/>
    <cellStyle name="Normal 2 2 8 3 2 2 4" xfId="17282" xr:uid="{568F2AAE-3C51-4526-9D3A-E07AF43F0646}"/>
    <cellStyle name="Normal 2 2 8 3 2 3" xfId="10407" xr:uid="{349251BC-53E8-4D9C-BFA4-7285F804F4BC}"/>
    <cellStyle name="Normal 2 2 8 3 2 3 2" xfId="29488" xr:uid="{C5F6DED2-9F24-4706-A08B-6D322A1BA5A9}"/>
    <cellStyle name="Normal 2 2 8 3 2 3 3" xfId="20067" xr:uid="{D8A90A50-BD20-4832-8C97-8CAEF731B275}"/>
    <cellStyle name="Normal 2 2 8 3 2 4" xfId="13075" xr:uid="{01F20EFE-7D86-460C-B68D-D027FC312E97}"/>
    <cellStyle name="Normal 2 2 8 3 2 4 2" xfId="22896" xr:uid="{60279A8A-F16A-40DF-9E4D-04846B5254B0}"/>
    <cellStyle name="Normal 2 2 8 3 2 5" xfId="25349" xr:uid="{A9409A2C-AEB8-470D-9EAF-321F7C396784}"/>
    <cellStyle name="Normal 2 2 8 3 2 6" xfId="15284" xr:uid="{007D97BD-8BA4-4274-B66B-5633B1CDA819}"/>
    <cellStyle name="Normal 2 2 8 3 3" xfId="2436" xr:uid="{00000000-0005-0000-0000-0000AC090000}"/>
    <cellStyle name="Normal 2 2 8 3 3 2" xfId="10408" xr:uid="{DBB7EA20-BEB0-41F4-80F5-CFEF054782C0}"/>
    <cellStyle name="Normal 2 2 8 3 3 2 2" xfId="28795" xr:uid="{D0BB5790-2C90-4503-A1C1-915D094E98BB}"/>
    <cellStyle name="Normal 2 2 8 3 3 2 3" xfId="16899" xr:uid="{72657ED7-E70B-4A41-BFC5-1F5FAE77B8E8}"/>
    <cellStyle name="Normal 2 2 8 3 3 3" xfId="11577" xr:uid="{E3A2CB81-E559-4301-A6FC-214576D433B6}"/>
    <cellStyle name="Normal 2 2 8 3 3 3 2" xfId="19642" xr:uid="{BA26430F-2B23-4DDA-BD8D-7AD538726258}"/>
    <cellStyle name="Normal 2 2 8 3 3 4" xfId="12748" xr:uid="{905BD325-CBAC-4B24-9BFC-3F351B94E1E6}"/>
    <cellStyle name="Normal 2 2 8 3 3 4 2" xfId="22471" xr:uid="{D36C174A-9067-462C-841A-AC4C3AEA999F}"/>
    <cellStyle name="Normal 2 2 8 3 3 5" xfId="24264" xr:uid="{338E7E9A-0198-4DAD-A61E-597D871C044C}"/>
    <cellStyle name="Normal 2 2 8 3 3 6" xfId="14736" xr:uid="{2D612FA9-F900-46A0-BDED-0C6163C619A9}"/>
    <cellStyle name="Normal 2 2 8 3 4" xfId="4752" xr:uid="{7FCD5229-25BB-4431-8A86-D4FF95BE97B7}"/>
    <cellStyle name="Normal 2 2 8 3 4 2" xfId="10406" xr:uid="{06552A2A-85C9-4A89-A2DC-1C5C98B5231E}"/>
    <cellStyle name="Normal 2 2 8 3 4 2 2" xfId="29637" xr:uid="{E46C72EC-EA7C-4A45-92A7-5604DCD8213F}"/>
    <cellStyle name="Normal 2 2 8 3 4 2 3" xfId="20719" xr:uid="{1BEB3254-4C25-4416-9813-92253BC0FCA8}"/>
    <cellStyle name="Normal 2 2 8 3 4 3" xfId="13637" xr:uid="{127CE6E5-C32C-4719-A904-10D181EC73CE}"/>
    <cellStyle name="Normal 2 2 8 3 4 3 2" xfId="23548" xr:uid="{84679A0C-2794-4194-BC3D-F3575F82E0E1}"/>
    <cellStyle name="Normal 2 2 8 3 4 4" xfId="26225" xr:uid="{60E3045C-9B78-4B22-A4CE-D0CFB923AA28}"/>
    <cellStyle name="Normal 2 2 8 3 4 5" xfId="17926" xr:uid="{AF0C49F7-4404-4299-98F4-3592E30C4236}"/>
    <cellStyle name="Normal 2 2 8 3 5" xfId="6122" xr:uid="{C174648A-EA07-442D-A2D1-C48EDBA5A2D5}"/>
    <cellStyle name="Normal 2 2 8 3 5 2" xfId="28634" xr:uid="{E9DB5A93-CD06-4934-BAB8-CA3310920FA3}"/>
    <cellStyle name="Normal 2 2 8 3 5 3" xfId="15937" xr:uid="{B0F1001E-1E31-4A43-97DA-7CDC085EB3C6}"/>
    <cellStyle name="Normal 2 2 8 3 6" xfId="8899" xr:uid="{69022CD5-AFDD-4808-87DE-0E16A538300A}"/>
    <cellStyle name="Normal 2 2 8 3 6 2" xfId="18696" xr:uid="{F99F4725-D252-4F7B-B053-B4B0ABA7CA1D}"/>
    <cellStyle name="Normal 2 2 8 3 7" xfId="12037" xr:uid="{91F17E57-2E46-4EAD-A669-23DAED7728BC}"/>
    <cellStyle name="Normal 2 2 8 3 7 2" xfId="21492" xr:uid="{EEB958FF-F167-47EB-B383-6D43DDA04F10}"/>
    <cellStyle name="Normal 2 2 8 3 8" xfId="26435" xr:uid="{B521EB0C-032A-4DD2-BF72-EF39281116FA}"/>
    <cellStyle name="Normal 2 2 8 3 9" xfId="14293" xr:uid="{F0F8B837-253B-49D2-AC4E-54BB0D0FF5BF}"/>
    <cellStyle name="Normal 2 2 8 4" xfId="2437" xr:uid="{00000000-0005-0000-0000-0000AD090000}"/>
    <cellStyle name="Normal 2 2 8 4 2" xfId="5062" xr:uid="{9B7B05FD-C5CE-4F0A-A0D4-C36120FAAE6E}"/>
    <cellStyle name="Normal 2 2 8 4 2 2" xfId="7824" xr:uid="{ED73F145-BFB7-4D17-AD61-4CE55B5D468A}"/>
    <cellStyle name="Normal 2 2 8 4 2 2 2" xfId="29841" xr:uid="{7EB08A1C-3A9A-4388-B474-9E136B49AA8F}"/>
    <cellStyle name="Normal 2 2 8 4 2 2 3" xfId="21029" xr:uid="{21ED4506-EDFA-4DFB-9954-FF0E65A04F52}"/>
    <cellStyle name="Normal 2 2 8 4 2 3" xfId="10409" xr:uid="{C00A3F56-B2AE-440B-8806-E0F69075D2F3}"/>
    <cellStyle name="Normal 2 2 8 4 2 3 2" xfId="23858" xr:uid="{EE17FE1B-FA5B-4545-90E7-19FA1523F99A}"/>
    <cellStyle name="Normal 2 2 8 4 2 4" xfId="25254" xr:uid="{015C6CE8-6094-42AA-A5E5-06DD6748C858}"/>
    <cellStyle name="Normal 2 2 8 4 2 5" xfId="18236" xr:uid="{F69A8C98-2448-4D33-82EC-90B9FA41FDCD}"/>
    <cellStyle name="Normal 2 2 8 4 3" xfId="6594" xr:uid="{3B4E9F4B-5F22-4298-9921-46FCA69B1B4D}"/>
    <cellStyle name="Normal 2 2 8 4 3 2" xfId="28435" xr:uid="{019EA429-E59A-4E72-9FC7-2F553843A009}"/>
    <cellStyle name="Normal 2 2 8 4 3 3" xfId="15938" xr:uid="{9D57A5EA-2323-404C-BF3F-2759D3F0C6F3}"/>
    <cellStyle name="Normal 2 2 8 4 4" xfId="9390" xr:uid="{6E3539E5-F24A-4C09-AD8F-9A82F9D2B80E}"/>
    <cellStyle name="Normal 2 2 8 4 4 2" xfId="18697" xr:uid="{D018EAF5-FF5A-4C61-80CA-CF1E365706C3}"/>
    <cellStyle name="Normal 2 2 8 4 5" xfId="12038" xr:uid="{DFBFDA7C-4FD4-4B71-BF77-A48AEBCE4CBC}"/>
    <cellStyle name="Normal 2 2 8 4 5 2" xfId="21493" xr:uid="{B7C05176-0C09-4D1A-A611-97CEDF89A7BD}"/>
    <cellStyle name="Normal 2 2 8 4 6" xfId="26648" xr:uid="{58BF4149-C02C-43CB-8CCF-A9327183EC15}"/>
    <cellStyle name="Normal 2 2 8 4 7" xfId="15285" xr:uid="{7B9DD305-02DA-43F0-BDB8-20BFDEF88038}"/>
    <cellStyle name="Normal 2 2 8 5" xfId="2438" xr:uid="{00000000-0005-0000-0000-0000AE090000}"/>
    <cellStyle name="Normal 2 2 8 5 2" xfId="5817" xr:uid="{386BEA32-7957-41F7-B871-C29716B9F234}"/>
    <cellStyle name="Normal 2 2 8 5 2 2" xfId="7825" xr:uid="{CB9EF533-F14A-4537-9186-A06C92D2B6C5}"/>
    <cellStyle name="Normal 2 2 8 5 2 3" xfId="10410" xr:uid="{3CEB3AA5-65A9-4F34-A32A-12DED7F819C4}"/>
    <cellStyle name="Normal 2 2 8 5 2 4" xfId="17044" xr:uid="{A3A093D8-C589-40D7-8AB4-764AC6D7C67F}"/>
    <cellStyle name="Normal 2 2 8 5 3" xfId="6904" xr:uid="{3CA66AD0-4B58-432F-B357-44C0C4184568}"/>
    <cellStyle name="Normal 2 2 8 5 3 2" xfId="28957" xr:uid="{049BE617-89E4-4084-A5E8-6AC768F66A59}"/>
    <cellStyle name="Normal 2 2 8 5 3 3" xfId="19805" xr:uid="{7F542F75-5AC5-472B-8CEB-B6D9772A2E5A}"/>
    <cellStyle name="Normal 2 2 8 5 4" xfId="9700" xr:uid="{005AA4B7-9B72-4488-8CD0-3D0F74009944}"/>
    <cellStyle name="Normal 2 2 8 5 4 2" xfId="22634" xr:uid="{8C915DBA-BA31-4B04-A1EF-8AF08CAA3489}"/>
    <cellStyle name="Normal 2 2 8 5 5" xfId="25958" xr:uid="{19D92AA4-734F-428C-8CB0-84DF2D5B607B}"/>
    <cellStyle name="Normal 2 2 8 5 6" xfId="14961" xr:uid="{CE9B86C2-F139-4EED-B873-DBDDFE54EE01}"/>
    <cellStyle name="Normal 2 2 8 6" xfId="2439" xr:uid="{00000000-0005-0000-0000-0000AF090000}"/>
    <cellStyle name="Normal 2 2 8 6 2" xfId="7826" xr:uid="{3EB86966-D1E7-4859-959B-16F541039307}"/>
    <cellStyle name="Normal 2 2 8 6 2 2" xfId="28647" xr:uid="{9FCA5582-5EB1-48DA-8981-02934369ADB6}"/>
    <cellStyle name="Normal 2 2 8 6 2 3" xfId="16614" xr:uid="{1B88AC20-9FB0-4BCA-A8AB-D3E11E735138}"/>
    <cellStyle name="Normal 2 2 8 6 3" xfId="10411" xr:uid="{FA36E665-1A9E-4A64-B7CF-EDA19A99750B}"/>
    <cellStyle name="Normal 2 2 8 6 3 2" xfId="19351" xr:uid="{3CBCE142-4214-4D63-886D-D906D5C9169F}"/>
    <cellStyle name="Normal 2 2 8 6 4" xfId="12463" xr:uid="{8B4E4BAE-8177-4E52-B774-A5E0C26D37DF}"/>
    <cellStyle name="Normal 2 2 8 6 4 2" xfId="22180" xr:uid="{D2920259-054A-4080-9275-1F7AE53AC3F6}"/>
    <cellStyle name="Normal 2 2 8 6 5" xfId="26313" xr:uid="{EE90A1BB-CC92-4763-A227-9B8129BAAC0F}"/>
    <cellStyle name="Normal 2 2 8 6 6" xfId="14398" xr:uid="{A72D9168-C7F4-4E4F-939C-A6D234ADA471}"/>
    <cellStyle name="Normal 2 2 8 7" xfId="2440" xr:uid="{00000000-0005-0000-0000-0000B0090000}"/>
    <cellStyle name="Normal 2 2 8 7 2" xfId="7827" xr:uid="{D575D8D6-224C-4A61-80B9-69407ABCEF8F}"/>
    <cellStyle name="Normal 2 2 8 7 2 2" xfId="19131" xr:uid="{32CCB7EF-370A-48A0-834C-41933FF57EE5}"/>
    <cellStyle name="Normal 2 2 8 7 3" xfId="10412" xr:uid="{39D47DDE-F335-4152-A6D7-C2DBA7EEA5E1}"/>
    <cellStyle name="Normal 2 2 8 7 3 2" xfId="21936" xr:uid="{7959DB10-3AD3-4534-A509-FEEE77811BE5}"/>
    <cellStyle name="Normal 2 2 8 7 4" xfId="25785" xr:uid="{94B4B02A-893F-43AA-89B8-D6ED5B574F4F}"/>
    <cellStyle name="Normal 2 2 8 7 5" xfId="16380" xr:uid="{D40F2357-CD7A-4A54-B313-8FA2BA3084E3}"/>
    <cellStyle name="Normal 2 2 8 8" xfId="4529" xr:uid="{8E049787-B98B-4410-9521-AC6D68C028B8}"/>
    <cellStyle name="Normal 2 2 8 8 2" xfId="9901" xr:uid="{8D2C68DF-92E8-494E-B9FE-9527F30D1403}"/>
    <cellStyle name="Normal 2 2 8 8 2 2" xfId="20552" xr:uid="{AD825182-DF65-4920-9B35-BFC6DD2E1A5F}"/>
    <cellStyle name="Normal 2 2 8 8 3" xfId="13512" xr:uid="{D7500BDB-68DA-4A64-ABB8-0CE83B347C3C}"/>
    <cellStyle name="Normal 2 2 8 8 3 2" xfId="23381" xr:uid="{8D048E22-373B-418E-A39D-49EA533D1092}"/>
    <cellStyle name="Normal 2 2 8 8 4" xfId="17759" xr:uid="{94A1F82F-0831-49F4-9C1D-7B87732EAE5D}"/>
    <cellStyle name="Normal 2 2 8 9" xfId="6149" xr:uid="{82E3F725-09F8-44B8-9B69-B69FE3FAEC57}"/>
    <cellStyle name="Normal 2 2 8 9 2" xfId="15934" xr:uid="{4EF34F57-6CAB-4F6D-AEB9-BBC6A7CC3D17}"/>
    <cellStyle name="Normal 2 2 9" xfId="506" xr:uid="{00000000-0005-0000-0000-0000FA010000}"/>
    <cellStyle name="Normal 2 2 9 10" xfId="8928" xr:uid="{4504320E-48FC-43E7-96EA-F969E682285F}"/>
    <cellStyle name="Normal 2 2 9 10 2" xfId="18698" xr:uid="{64B265D4-7C15-4EA1-86A3-C94C920691DB}"/>
    <cellStyle name="Normal 2 2 9 11" xfId="12039" xr:uid="{C95EC184-4628-4BED-87EA-8D0244D9FDDD}"/>
    <cellStyle name="Normal 2 2 9 11 2" xfId="21494" xr:uid="{4023C181-A34D-42AB-91CB-C91DDB86D0F4}"/>
    <cellStyle name="Normal 2 2 9 12" xfId="25490" xr:uid="{2F1021DD-F77A-47EC-AA92-D9BC7226B26F}"/>
    <cellStyle name="Normal 2 2 9 13" xfId="14062" xr:uid="{178B6B5B-EA7C-4924-82FF-D9DFB6E1D4C5}"/>
    <cellStyle name="Normal 2 2 9 2" xfId="507" xr:uid="{00000000-0005-0000-0000-0000FB010000}"/>
    <cellStyle name="Normal 2 2 9 2 10" xfId="12040" xr:uid="{78B197A9-7292-47E1-A5E4-C05AD587E03C}"/>
    <cellStyle name="Normal 2 2 9 2 10 2" xfId="21495" xr:uid="{8216327D-E2CE-49BD-A3DB-19BB50CBF5CD}"/>
    <cellStyle name="Normal 2 2 9 2 11" xfId="25074" xr:uid="{61817989-EE04-475F-82ED-B76DC7AF8451}"/>
    <cellStyle name="Normal 2 2 9 2 12" xfId="14136" xr:uid="{2EAB0B48-1E36-45CC-A3D0-308E050AC48C}"/>
    <cellStyle name="Normal 2 2 9 2 2" xfId="2441" xr:uid="{00000000-0005-0000-0000-0000B1090000}"/>
    <cellStyle name="Normal 2 2 9 2 2 2" xfId="2442" xr:uid="{00000000-0005-0000-0000-0000B2090000}"/>
    <cellStyle name="Normal 2 2 9 2 2 2 2" xfId="7828" xr:uid="{BD0667F4-A5D7-4A81-9D82-C1646B098B9F}"/>
    <cellStyle name="Normal 2 2 9 2 2 2 2 2" xfId="27358" xr:uid="{F86F3C9B-366C-4D1C-BFE5-AD9D08392184}"/>
    <cellStyle name="Normal 2 2 9 2 2 2 2 3" xfId="28708" xr:uid="{A68E0E08-3CCB-4547-A158-27E8FBBBCAA0}"/>
    <cellStyle name="Normal 2 2 9 2 2 2 2 4" xfId="17284" xr:uid="{5CDC1F7D-4FB1-43F0-9B9B-575EDEEC4B35}"/>
    <cellStyle name="Normal 2 2 9 2 2 2 3" xfId="10414" xr:uid="{95F36802-F21F-408B-BCFD-6690AB4B7C31}"/>
    <cellStyle name="Normal 2 2 9 2 2 2 3 2" xfId="29489" xr:uid="{85D0F46C-C9EC-49A4-9ED3-51974DE1A299}"/>
    <cellStyle name="Normal 2 2 9 2 2 2 3 3" xfId="20069" xr:uid="{00A139E8-3C26-4D43-B2E7-D6E7EBB1244C}"/>
    <cellStyle name="Normal 2 2 9 2 2 2 4" xfId="13077" xr:uid="{082874F9-E5EA-48B9-B110-669981002DCF}"/>
    <cellStyle name="Normal 2 2 9 2 2 2 4 2" xfId="22898" xr:uid="{3AC0ABF5-6EFA-4422-89CE-056DFD9D4130}"/>
    <cellStyle name="Normal 2 2 9 2 2 2 5" xfId="25102" xr:uid="{720CEF27-E11D-437C-8EDD-D8A06FFFFEE2}"/>
    <cellStyle name="Normal 2 2 9 2 2 2 6" xfId="15287" xr:uid="{4146A511-819D-464D-8C22-6986F8FFEF6E}"/>
    <cellStyle name="Normal 2 2 9 2 2 3" xfId="4890" xr:uid="{C05A8EA1-471F-42AB-91E2-F9FCF1822FA9}"/>
    <cellStyle name="Normal 2 2 9 2 2 3 2" xfId="10413" xr:uid="{94C7AD13-066D-445D-933C-92C9F717FF23}"/>
    <cellStyle name="Normal 2 2 9 2 2 3 2 2" xfId="29723" xr:uid="{3C606B34-965C-4FE6-8D23-03BB587CDBAB}"/>
    <cellStyle name="Normal 2 2 9 2 2 3 2 3" xfId="20857" xr:uid="{EE98011C-84D1-4F02-B295-CBA8C057CFC4}"/>
    <cellStyle name="Normal 2 2 9 2 2 3 3" xfId="13749" xr:uid="{5C92E5BB-8A9B-44C1-B0CE-8324333E2977}"/>
    <cellStyle name="Normal 2 2 9 2 2 3 3 2" xfId="23686" xr:uid="{29F4CA0A-70BF-4F70-89A8-C250B381F6EE}"/>
    <cellStyle name="Normal 2 2 9 2 2 3 4" xfId="24930" xr:uid="{047E2E1C-4416-4AF3-BF6E-FBE544739959}"/>
    <cellStyle name="Normal 2 2 9 2 2 3 5" xfId="18064" xr:uid="{ED9A46AF-8B8A-4FB9-950D-BFC46AC644DA}"/>
    <cellStyle name="Normal 2 2 9 2 2 4" xfId="6154" xr:uid="{EDCE0654-15B1-4C8D-813B-806F4C839DE4}"/>
    <cellStyle name="Normal 2 2 9 2 2 4 2" xfId="28395" xr:uid="{F1576C9F-8156-409F-954B-4F6EA6EB3A95}"/>
    <cellStyle name="Normal 2 2 9 2 2 4 3" xfId="15941" xr:uid="{6CF2371F-E46C-400E-A4B2-50BF66C0A785}"/>
    <cellStyle name="Normal 2 2 9 2 2 5" xfId="8931" xr:uid="{DF432E0E-4081-4974-BF65-31C0ADD685AB}"/>
    <cellStyle name="Normal 2 2 9 2 2 5 2" xfId="18700" xr:uid="{05779F59-95F6-4B2D-9D67-2FA69E2D9F7D}"/>
    <cellStyle name="Normal 2 2 9 2 2 6" xfId="12041" xr:uid="{DDF2A2A6-ED9D-44DE-AD71-695D64E44E7B}"/>
    <cellStyle name="Normal 2 2 9 2 2 6 2" xfId="21496" xr:uid="{93F0BB02-7EDA-48A8-84F0-A483CBAB00BC}"/>
    <cellStyle name="Normal 2 2 9 2 2 7" xfId="26026" xr:uid="{1E8BB08B-A0C8-4DBD-BAAD-44AA0B8281B6}"/>
    <cellStyle name="Normal 2 2 9 2 2 8" xfId="14739" xr:uid="{844E41A6-5B7C-4222-9B9D-7DF28D38E488}"/>
    <cellStyle name="Normal 2 2 9 2 3" xfId="2443" xr:uid="{00000000-0005-0000-0000-0000B3090000}"/>
    <cellStyle name="Normal 2 2 9 2 3 2" xfId="5063" xr:uid="{371E74B7-D00D-45A9-BC7E-BC37C14E0F35}"/>
    <cellStyle name="Normal 2 2 9 2 3 2 2" xfId="7829" xr:uid="{AEFDC3A6-F32F-48A5-AE6A-094D498F5B93}"/>
    <cellStyle name="Normal 2 2 9 2 3 2 2 2" xfId="29842" xr:uid="{C24D9244-6944-4F00-8CC6-4F9BBA4B94B6}"/>
    <cellStyle name="Normal 2 2 9 2 3 2 2 3" xfId="21030" xr:uid="{25331CE2-19BC-4F2B-8F56-C11CC5FFE8EC}"/>
    <cellStyle name="Normal 2 2 9 2 3 2 3" xfId="10415" xr:uid="{54A59651-DFD2-4D44-92E6-FC60EA8732B4}"/>
    <cellStyle name="Normal 2 2 9 2 3 2 3 2" xfId="23859" xr:uid="{BFCE8329-1B87-4782-BA5C-6E4D94AB935D}"/>
    <cellStyle name="Normal 2 2 9 2 3 2 4" xfId="26681" xr:uid="{8C436E4D-997E-439F-95B5-0B8BEA1FC66D}"/>
    <cellStyle name="Normal 2 2 9 2 3 2 5" xfId="18237" xr:uid="{67A20A47-EC10-4BA8-88AF-EBB453CE0289}"/>
    <cellStyle name="Normal 2 2 9 2 3 3" xfId="6597" xr:uid="{3DA189CB-B822-4B45-A1E1-5C40DE3C7615}"/>
    <cellStyle name="Normal 2 2 9 2 3 3 2" xfId="28958" xr:uid="{90B92011-1CE2-4269-9C55-7BC735D997D1}"/>
    <cellStyle name="Normal 2 2 9 2 3 3 3" xfId="17285" xr:uid="{0D695BCE-7C16-4B7B-AE6A-EE4DC54C0FD0}"/>
    <cellStyle name="Normal 2 2 9 2 3 4" xfId="9393" xr:uid="{1C5DD0A8-40FA-4245-ADC1-646E1599AC79}"/>
    <cellStyle name="Normal 2 2 9 2 3 4 2" xfId="20070" xr:uid="{0E0AEFEB-A9C4-4B0F-BFF7-4922EDE07959}"/>
    <cellStyle name="Normal 2 2 9 2 3 5" xfId="13078" xr:uid="{57BFBEBA-B679-4713-AF98-8ED7A846848A}"/>
    <cellStyle name="Normal 2 2 9 2 3 5 2" xfId="22899" xr:uid="{2EE8E8BD-1903-4F07-B9F3-97EFFADBF38A}"/>
    <cellStyle name="Normal 2 2 9 2 3 6" xfId="26478" xr:uid="{DF3484BE-4FA5-48A2-AB4F-BC505E2157CF}"/>
    <cellStyle name="Normal 2 2 9 2 3 7" xfId="15288" xr:uid="{E8AF900C-5A0D-4A49-9416-81D364FE8DA3}"/>
    <cellStyle name="Normal 2 2 9 2 4" xfId="2444" xr:uid="{00000000-0005-0000-0000-0000B4090000}"/>
    <cellStyle name="Normal 2 2 9 2 4 2" xfId="7830" xr:uid="{E3602823-AF8C-4757-9CC2-577F1994A278}"/>
    <cellStyle name="Normal 2 2 9 2 4 2 2" xfId="27675" xr:uid="{FD1A4E35-C6FD-4E40-8871-11C4A1D09D32}"/>
    <cellStyle name="Normal 2 2 9 2 4 2 3" xfId="17283" xr:uid="{BD060F21-9E23-4558-B159-470D466AE790}"/>
    <cellStyle name="Normal 2 2 9 2 4 3" xfId="10416" xr:uid="{9F723D3E-2B1F-48D3-9214-DD95818F473D}"/>
    <cellStyle name="Normal 2 2 9 2 4 3 2" xfId="20068" xr:uid="{2952625C-2110-4859-AF72-DF17F2B13FC8}"/>
    <cellStyle name="Normal 2 2 9 2 4 4" xfId="13076" xr:uid="{829523A4-77E8-4D62-BB07-33D4DBE453BF}"/>
    <cellStyle name="Normal 2 2 9 2 4 4 2" xfId="22897" xr:uid="{C404C419-47E0-4653-8D00-15895DA77541}"/>
    <cellStyle name="Normal 2 2 9 2 4 5" xfId="24961" xr:uid="{83C6BD87-DD4F-49A6-9FA8-D85C8CAD0A53}"/>
    <cellStyle name="Normal 2 2 9 2 4 6" xfId="15286" xr:uid="{79DACD1D-AB5D-45AE-BC94-1C9C25C0E455}"/>
    <cellStyle name="Normal 2 2 9 2 5" xfId="2445" xr:uid="{00000000-0005-0000-0000-0000B5090000}"/>
    <cellStyle name="Normal 2 2 9 2 5 2" xfId="7831" xr:uid="{5FAC4C60-E51E-4E7C-8CD5-E6914A33BCEE}"/>
    <cellStyle name="Normal 2 2 9 2 5 2 2" xfId="29344" xr:uid="{7EB0D60A-F8D2-487B-A6A5-A84ECFE02DA9}"/>
    <cellStyle name="Normal 2 2 9 2 5 2 3" xfId="16824" xr:uid="{5F51A6D0-1ADF-459B-902C-136DF00F1719}"/>
    <cellStyle name="Normal 2 2 9 2 5 3" xfId="10417" xr:uid="{588E43EC-AC5D-44B3-89D7-362E86C150E1}"/>
    <cellStyle name="Normal 2 2 9 2 5 3 2" xfId="19562" xr:uid="{ACB28E2B-81B4-4D13-8357-7F875BA4AB5B}"/>
    <cellStyle name="Normal 2 2 9 2 5 4" xfId="12673" xr:uid="{2EBF201D-82C2-4B2B-A3D9-C9DB0F8652A2}"/>
    <cellStyle name="Normal 2 2 9 2 5 4 2" xfId="22391" xr:uid="{A8F4F63B-987D-4D84-800A-E17C001032C0}"/>
    <cellStyle name="Normal 2 2 9 2 5 5" xfId="26231" xr:uid="{39CE8168-132A-4DBC-B370-E3667BB98E58}"/>
    <cellStyle name="Normal 2 2 9 2 5 6" xfId="14623" xr:uid="{338B3C42-C9FA-4152-995D-B2E9741A42ED}"/>
    <cellStyle name="Normal 2 2 9 2 6" xfId="2446" xr:uid="{00000000-0005-0000-0000-0000B6090000}"/>
    <cellStyle name="Normal 2 2 9 2 6 2" xfId="10418" xr:uid="{C56F2273-C1C5-422A-B7E5-F97D11C81000}"/>
    <cellStyle name="Normal 2 2 9 2 6 2 2" xfId="19258" xr:uid="{401C38B3-F904-4685-A37A-A8C358D2AA3D}"/>
    <cellStyle name="Normal 2 2 9 2 6 3" xfId="12410" xr:uid="{2497AE0F-B80E-4382-BF6A-2FD9D7807280}"/>
    <cellStyle name="Normal 2 2 9 2 6 3 2" xfId="22070" xr:uid="{B0BD90A6-2E17-405A-8F3D-04D84FE6769D}"/>
    <cellStyle name="Normal 2 2 9 2 6 4" xfId="26588" xr:uid="{ED41D1CA-116A-45E4-A0A4-1EF46F6693EC}"/>
    <cellStyle name="Normal 2 2 9 2 6 5" xfId="16514" xr:uid="{6E9C4084-F92C-4A07-B32C-D233F5519CA6}"/>
    <cellStyle name="Normal 2 2 9 2 7" xfId="4439" xr:uid="{AFCE213E-61B0-4B15-B120-F918700B56CA}"/>
    <cellStyle name="Normal 2 2 9 2 7 2" xfId="9904" xr:uid="{5A1DCBD5-C3C6-4D58-9E18-34EB3993E071}"/>
    <cellStyle name="Normal 2 2 9 2 7 2 2" xfId="20462" xr:uid="{E34969CE-1511-42B2-9C1E-5FE3FF4F561E}"/>
    <cellStyle name="Normal 2 2 9 2 7 3" xfId="13439" xr:uid="{B0CBE066-F205-4A5B-9538-2F2398115EEA}"/>
    <cellStyle name="Normal 2 2 9 2 7 3 2" xfId="23291" xr:uid="{7CCF3C6E-903A-411F-B197-8748721405B4}"/>
    <cellStyle name="Normal 2 2 9 2 7 4" xfId="17669" xr:uid="{292C6D79-5F64-46A9-AE15-F83FC707D851}"/>
    <cellStyle name="Normal 2 2 9 2 8" xfId="6152" xr:uid="{B0038E2D-EEE3-428A-B81A-DDD95729897A}"/>
    <cellStyle name="Normal 2 2 9 2 8 2" xfId="15940" xr:uid="{8DAF295A-7AD0-4177-9CA8-0A1A1516573E}"/>
    <cellStyle name="Normal 2 2 9 2 9" xfId="8929" xr:uid="{DA412662-FE21-46AD-921A-9DA64C43C0ED}"/>
    <cellStyle name="Normal 2 2 9 2 9 2" xfId="18699" xr:uid="{317DF7F1-D87D-4A03-8217-3C2939E81C58}"/>
    <cellStyle name="Normal 2 2 9 3" xfId="2447" xr:uid="{00000000-0005-0000-0000-0000B7090000}"/>
    <cellStyle name="Normal 2 2 9 3 2" xfId="2448" xr:uid="{00000000-0005-0000-0000-0000B8090000}"/>
    <cellStyle name="Normal 2 2 9 3 2 2" xfId="7832" xr:uid="{49FCB7CA-DC2E-4139-A51F-0111079CC5A0}"/>
    <cellStyle name="Normal 2 2 9 3 2 2 2" xfId="26479" xr:uid="{E53EC087-9DE0-40F4-AB08-D8BFB7BD65D3}"/>
    <cellStyle name="Normal 2 2 9 3 2 2 3" xfId="26881" xr:uid="{E9F5A752-1C3C-448A-A3F6-8A4B220593DF}"/>
    <cellStyle name="Normal 2 2 9 3 2 2 4" xfId="17286" xr:uid="{FD6EA546-914D-4C1A-8440-2D4E4438623F}"/>
    <cellStyle name="Normal 2 2 9 3 2 3" xfId="10420" xr:uid="{008F6E44-B17B-4C15-8AC7-97FFCDF472E6}"/>
    <cellStyle name="Normal 2 2 9 3 2 3 2" xfId="29490" xr:uid="{1D565FF8-D921-4126-981B-5DE776588881}"/>
    <cellStyle name="Normal 2 2 9 3 2 3 3" xfId="20071" xr:uid="{F2E2660A-3535-4BF0-889D-A35D35DA6A10}"/>
    <cellStyle name="Normal 2 2 9 3 2 4" xfId="13079" xr:uid="{CBCB008E-FBAC-4B1E-A822-4E8D463973B4}"/>
    <cellStyle name="Normal 2 2 9 3 2 4 2" xfId="22900" xr:uid="{13F9B412-08B0-4E53-9284-85E2AF514D99}"/>
    <cellStyle name="Normal 2 2 9 3 2 5" xfId="25546" xr:uid="{A7F07D25-B58D-41D0-A89C-66C0B0D5E8EF}"/>
    <cellStyle name="Normal 2 2 9 3 2 6" xfId="15289" xr:uid="{F98B9F4F-5606-4D0A-9B8D-5EBC39AB82F5}"/>
    <cellStyle name="Normal 2 2 9 3 3" xfId="2449" xr:uid="{00000000-0005-0000-0000-0000B9090000}"/>
    <cellStyle name="Normal 2 2 9 3 3 2" xfId="10421" xr:uid="{09145883-8BF1-422F-A9EF-B6BDB87E6289}"/>
    <cellStyle name="Normal 2 2 9 3 3 2 2" xfId="28401" xr:uid="{A2402ECA-1D79-46A7-9EE3-018E0135986E}"/>
    <cellStyle name="Normal 2 2 9 3 3 2 3" xfId="16900" xr:uid="{51B9D390-F612-45F2-9823-85C5C69344EE}"/>
    <cellStyle name="Normal 2 2 9 3 3 3" xfId="11578" xr:uid="{23157313-74A6-4AE9-B701-7B88AE4401AD}"/>
    <cellStyle name="Normal 2 2 9 3 3 3 2" xfId="19643" xr:uid="{519A51F5-9C1D-4BBB-A81A-ACCFF0AF0C31}"/>
    <cellStyle name="Normal 2 2 9 3 3 4" xfId="12749" xr:uid="{FFB891BA-2A04-4DA4-BEF8-E51C6E77E6EC}"/>
    <cellStyle name="Normal 2 2 9 3 3 4 2" xfId="22472" xr:uid="{1F8B6BE9-9AA1-484D-B0CA-0C8958378059}"/>
    <cellStyle name="Normal 2 2 9 3 3 5" xfId="24840" xr:uid="{3EC41B70-FA35-4885-893B-5C5B870AFF0F}"/>
    <cellStyle name="Normal 2 2 9 3 3 6" xfId="14738" xr:uid="{E3C8F35B-C409-4308-AEC4-9BB9929E3259}"/>
    <cellStyle name="Normal 2 2 9 3 4" xfId="4753" xr:uid="{E05674CD-AF92-41CC-8136-778C78116308}"/>
    <cellStyle name="Normal 2 2 9 3 4 2" xfId="10419" xr:uid="{3F87661D-60EC-499A-98ED-64B04FB1A7EA}"/>
    <cellStyle name="Normal 2 2 9 3 4 2 2" xfId="29638" xr:uid="{B9F65EB3-67A8-4697-A3B7-36914D184DBB}"/>
    <cellStyle name="Normal 2 2 9 3 4 2 3" xfId="20720" xr:uid="{84FD6105-1ED0-4239-9AE7-C90DAA9EA265}"/>
    <cellStyle name="Normal 2 2 9 3 4 3" xfId="13638" xr:uid="{A0D8967E-7F1E-4F50-BA6B-CBAC70927F28}"/>
    <cellStyle name="Normal 2 2 9 3 4 3 2" xfId="23549" xr:uid="{DA5F8992-EB60-4495-B466-AA2994CF208C}"/>
    <cellStyle name="Normal 2 2 9 3 4 4" xfId="25892" xr:uid="{1F70E45D-E90D-4EDF-8D91-AC28159BF403}"/>
    <cellStyle name="Normal 2 2 9 3 4 5" xfId="17927" xr:uid="{162C3974-B82C-45C0-92E5-4D9FFD4F699D}"/>
    <cellStyle name="Normal 2 2 9 3 5" xfId="6153" xr:uid="{B80274A6-8505-481A-8953-D6B7ECCB45BB}"/>
    <cellStyle name="Normal 2 2 9 3 5 2" xfId="28062" xr:uid="{2B6B69B4-3F24-48AF-A72A-E8A39DE0F251}"/>
    <cellStyle name="Normal 2 2 9 3 5 3" xfId="15942" xr:uid="{BB8738C5-4204-4967-83A5-3D4140135A20}"/>
    <cellStyle name="Normal 2 2 9 3 6" xfId="8930" xr:uid="{2869932E-D134-4860-8799-D27DA40B099A}"/>
    <cellStyle name="Normal 2 2 9 3 6 2" xfId="18701" xr:uid="{E7561302-C3F0-4D12-9CA2-81D83ABE2E7A}"/>
    <cellStyle name="Normal 2 2 9 3 7" xfId="12042" xr:uid="{F89B5743-E23A-4E61-B844-9E0E92BA649D}"/>
    <cellStyle name="Normal 2 2 9 3 7 2" xfId="21497" xr:uid="{FCCF2BDE-5002-4DF3-9DEE-193A73F03910}"/>
    <cellStyle name="Normal 2 2 9 3 8" xfId="24167" xr:uid="{13BE38A4-9778-48D2-A2AF-D176ACDB587A}"/>
    <cellStyle name="Normal 2 2 9 3 9" xfId="14294" xr:uid="{9E1C85C8-9FBD-40BF-95BE-D44A2FF9F3DE}"/>
    <cellStyle name="Normal 2 2 9 4" xfId="2450" xr:uid="{00000000-0005-0000-0000-0000BA090000}"/>
    <cellStyle name="Normal 2 2 9 4 2" xfId="5064" xr:uid="{E2D3C47D-1807-4671-AED9-DE5B3F0CB72D}"/>
    <cellStyle name="Normal 2 2 9 4 2 2" xfId="7833" xr:uid="{57A61CD6-7C90-4D27-AE63-7FEC3D290CA1}"/>
    <cellStyle name="Normal 2 2 9 4 2 2 2" xfId="29843" xr:uid="{F69C4660-E8C5-4BF6-B71E-95B5951F5C14}"/>
    <cellStyle name="Normal 2 2 9 4 2 2 3" xfId="21031" xr:uid="{FA1483E4-8946-4533-B4ED-3A0BBC3599B6}"/>
    <cellStyle name="Normal 2 2 9 4 2 3" xfId="10422" xr:uid="{046563A5-7EF8-4FE0-961A-4FDB91C32C46}"/>
    <cellStyle name="Normal 2 2 9 4 2 3 2" xfId="23860" xr:uid="{A8E2633D-5DF5-46AD-94B5-C6DD61EE9AD1}"/>
    <cellStyle name="Normal 2 2 9 4 2 4" xfId="25724" xr:uid="{835788A8-D9DE-4CAB-A6B1-3FE4331EBE54}"/>
    <cellStyle name="Normal 2 2 9 4 2 5" xfId="18238" xr:uid="{434CFBE1-BB20-40B3-BCF9-AE9947640A5C}"/>
    <cellStyle name="Normal 2 2 9 4 3" xfId="6596" xr:uid="{1167A8DC-33E2-4FB8-BE1F-BA8742DA4CB6}"/>
    <cellStyle name="Normal 2 2 9 4 3 2" xfId="28602" xr:uid="{17C62710-6144-47C0-901C-357C3784DE8D}"/>
    <cellStyle name="Normal 2 2 9 4 3 3" xfId="15943" xr:uid="{B3A27D29-A378-4E6E-B3B1-160EAAC566D1}"/>
    <cellStyle name="Normal 2 2 9 4 4" xfId="9392" xr:uid="{9B238C55-96AA-422C-9715-1A9495D6D75E}"/>
    <cellStyle name="Normal 2 2 9 4 4 2" xfId="18702" xr:uid="{08EEE2FC-25D0-49C8-9BB5-2FBC4D204337}"/>
    <cellStyle name="Normal 2 2 9 4 5" xfId="12043" xr:uid="{62C1CE7F-8AC3-4871-AE59-92121B4CDBEA}"/>
    <cellStyle name="Normal 2 2 9 4 5 2" xfId="21498" xr:uid="{1A7EF864-E9F2-40F9-839E-E52E40921B33}"/>
    <cellStyle name="Normal 2 2 9 4 6" xfId="25154" xr:uid="{9895CA34-07A5-4E81-BE4E-1E1F6DB3F21F}"/>
    <cellStyle name="Normal 2 2 9 4 7" xfId="15290" xr:uid="{7177468C-A470-4259-9C55-8D2D023E20FD}"/>
    <cellStyle name="Normal 2 2 9 5" xfId="2451" xr:uid="{00000000-0005-0000-0000-0000BB090000}"/>
    <cellStyle name="Normal 2 2 9 5 2" xfId="5800" xr:uid="{54FFC028-A6D6-48B4-8C3D-C9E5BE6FD52F}"/>
    <cellStyle name="Normal 2 2 9 5 2 2" xfId="7834" xr:uid="{90BAC2AD-75B7-45E8-AE39-DD6F2A9C7FFE}"/>
    <cellStyle name="Normal 2 2 9 5 2 3" xfId="10423" xr:uid="{24213BDD-3226-4A67-82D2-F682199EB014}"/>
    <cellStyle name="Normal 2 2 9 5 2 4" xfId="17045" xr:uid="{760154D5-2EE9-48FB-98C6-7585A93AFD1B}"/>
    <cellStyle name="Normal 2 2 9 5 3" xfId="6886" xr:uid="{A73792F9-90F8-49F7-9E6B-932325DF9767}"/>
    <cellStyle name="Normal 2 2 9 5 3 2" xfId="27397" xr:uid="{EDC9DCE3-C018-4FDD-8968-C0B6809150AF}"/>
    <cellStyle name="Normal 2 2 9 5 3 3" xfId="19806" xr:uid="{C9E79C28-0F9F-4522-BFE4-3869448B049E}"/>
    <cellStyle name="Normal 2 2 9 5 4" xfId="9682" xr:uid="{E6735B92-9ACA-482A-95F6-FA0002A19B23}"/>
    <cellStyle name="Normal 2 2 9 5 4 2" xfId="22635" xr:uid="{8D8469CB-03C2-4D68-A634-83BC765F85EA}"/>
    <cellStyle name="Normal 2 2 9 5 5" xfId="25969" xr:uid="{1CC5F2C5-8383-4E25-AB9A-8A35F082A70C}"/>
    <cellStyle name="Normal 2 2 9 5 6" xfId="14962" xr:uid="{C1696986-2748-424D-BB3E-12704579B944}"/>
    <cellStyle name="Normal 2 2 9 6" xfId="2452" xr:uid="{00000000-0005-0000-0000-0000BC090000}"/>
    <cellStyle name="Normal 2 2 9 6 2" xfId="7835" xr:uid="{018A6F7C-D96E-47F5-84A8-5AC925562BBE}"/>
    <cellStyle name="Normal 2 2 9 6 2 2" xfId="27244" xr:uid="{CD3E705E-3B52-4659-837C-E1746ECF206A}"/>
    <cellStyle name="Normal 2 2 9 6 2 3" xfId="16674" xr:uid="{12233522-0B15-405E-8605-11D6780F4823}"/>
    <cellStyle name="Normal 2 2 9 6 3" xfId="10424" xr:uid="{A8E258DD-73CA-4BA2-AF7A-3BCB46BEA883}"/>
    <cellStyle name="Normal 2 2 9 6 3 2" xfId="19411" xr:uid="{D4E3402D-6804-4C18-90B8-E18B35693CAC}"/>
    <cellStyle name="Normal 2 2 9 6 4" xfId="12523" xr:uid="{54897932-0A2F-4453-BDCF-32C9526BE741}"/>
    <cellStyle name="Normal 2 2 9 6 4 2" xfId="22240" xr:uid="{F827C907-758A-4F21-B88A-7A357D1A5C55}"/>
    <cellStyle name="Normal 2 2 9 6 5" xfId="24486" xr:uid="{58D94E02-78F6-4D2C-9EC3-E078E9400CCF}"/>
    <cellStyle name="Normal 2 2 9 6 6" xfId="14458" xr:uid="{F4613B5D-73FE-47EC-98C9-22FAE9A99E91}"/>
    <cellStyle name="Normal 2 2 9 7" xfId="2453" xr:uid="{00000000-0005-0000-0000-0000BD090000}"/>
    <cellStyle name="Normal 2 2 9 7 2" xfId="7836" xr:uid="{4D80DC7B-54E1-4BC2-A42A-6E8B3032E4AC}"/>
    <cellStyle name="Normal 2 2 9 7 2 2" xfId="19193" xr:uid="{205D3604-C4F0-4902-922A-82822570A5CD}"/>
    <cellStyle name="Normal 2 2 9 7 3" xfId="10425" xr:uid="{DE098182-7B1C-45B0-BB3A-8F01E1537B1D}"/>
    <cellStyle name="Normal 2 2 9 7 3 2" xfId="21998" xr:uid="{3530C301-2DE1-4B79-9E8B-E8B5984D6DC0}"/>
    <cellStyle name="Normal 2 2 9 7 4" xfId="24238" xr:uid="{321485DF-985F-4A9E-B6A0-CE4286DCD0C0}"/>
    <cellStyle name="Normal 2 2 9 7 5" xfId="16442" xr:uid="{C9921E29-0625-4A96-B6D7-214EA8FED1A6}"/>
    <cellStyle name="Normal 2 2 9 8" xfId="4530" xr:uid="{439A3707-8846-4973-B660-A7726A330D7F}"/>
    <cellStyle name="Normal 2 2 9 8 2" xfId="9903" xr:uid="{4399FEC0-6029-41C0-ACDE-730871D051C7}"/>
    <cellStyle name="Normal 2 2 9 8 2 2" xfId="20553" xr:uid="{504282D0-5DD6-46FF-98FA-EFE19774C418}"/>
    <cellStyle name="Normal 2 2 9 8 3" xfId="13513" xr:uid="{5CC92E8E-C4C4-40F8-9470-8AE91246346E}"/>
    <cellStyle name="Normal 2 2 9 8 3 2" xfId="23382" xr:uid="{73A5FE36-5D8A-4814-B80B-D891B04EBE5C}"/>
    <cellStyle name="Normal 2 2 9 8 4" xfId="17760" xr:uid="{528354EA-AFDB-429F-8180-EB00D8787A94}"/>
    <cellStyle name="Normal 2 2 9 9" xfId="6151" xr:uid="{AB11B50D-9789-4BF7-8790-53E8551D0F19}"/>
    <cellStyle name="Normal 2 2 9 9 2" xfId="15939" xr:uid="{69A9408E-BB86-4DA4-AE41-4BA5DF6B21E3}"/>
    <cellStyle name="Normal 2 20" xfId="8644" xr:uid="{E2DCE995-D102-4180-9B97-CE2B1EB64099}"/>
    <cellStyle name="Normal 2 20 2" xfId="26781" xr:uid="{E442DC00-0699-48BB-B99D-12A07875A6F5}"/>
    <cellStyle name="Normal 2 21" xfId="24103" xr:uid="{838F8069-CA18-4954-B289-828266EA194A}"/>
    <cellStyle name="Normal 2 22" xfId="24933" xr:uid="{A459C9EA-C062-4473-ABE5-E54D0C43ED08}"/>
    <cellStyle name="Normal 2 23" xfId="13957" xr:uid="{81246E80-F502-4986-B3D3-797F185461E7}"/>
    <cellStyle name="Normal 2 24" xfId="30153" xr:uid="{666F5765-61A0-4384-BBEF-88EBD2B18945}"/>
    <cellStyle name="Normal 2 3" xfId="508" xr:uid="{00000000-0005-0000-0000-0000FC010000}"/>
    <cellStyle name="Normal 2 3 2" xfId="30155" xr:uid="{E9FEC8EF-01F8-4DE2-B0DC-94F817C217BB}"/>
    <cellStyle name="Normal 2 3 2 2" xfId="30214" xr:uid="{0F24279F-D488-47BF-9039-D4E128C15CB0}"/>
    <cellStyle name="Normal 2 3 2 3" xfId="30184" xr:uid="{2FF3F93C-A956-43A6-95A4-E680A24FE95D}"/>
    <cellStyle name="Normal 2 4" xfId="509" xr:uid="{00000000-0005-0000-0000-0000FD010000}"/>
    <cellStyle name="Normal 2 4 2" xfId="30157" xr:uid="{9C5E37D3-6A40-4BF1-BA64-761D50F4C3AB}"/>
    <cellStyle name="Normal 2 4 3" xfId="30156" xr:uid="{C2DE1427-83C2-418C-BE6A-DE8E2A78BA4B}"/>
    <cellStyle name="Normal 2 5" xfId="510" xr:uid="{00000000-0005-0000-0000-0000FE010000}"/>
    <cellStyle name="Normal 2 5 10" xfId="511" xr:uid="{00000000-0005-0000-0000-0000FF010000}"/>
    <cellStyle name="Normal 2 5 10 2" xfId="2454" xr:uid="{00000000-0005-0000-0000-0000BE090000}"/>
    <cellStyle name="Normal 2 5 10 2 2" xfId="5638" xr:uid="{03FCA2BA-6ECA-4D61-9673-14FF371ECD59}"/>
    <cellStyle name="Normal 2 5 10 2 2 2" xfId="7837" xr:uid="{C16D33A8-B46D-4208-8C09-3B57FE36B9D5}"/>
    <cellStyle name="Normal 2 5 10 2 2 3" xfId="10426" xr:uid="{B205310B-9FBB-4018-B368-7C8233BB9E19}"/>
    <cellStyle name="Normal 2 5 10 2 3" xfId="6599" xr:uid="{26DF5730-D398-4140-8C3F-795DB838F292}"/>
    <cellStyle name="Normal 2 5 10 2 3 2" xfId="20072" xr:uid="{A784200A-170B-4DC7-A80E-BA8986C71FF2}"/>
    <cellStyle name="Normal 2 5 10 2 4" xfId="9395" xr:uid="{B3A5405E-BDAE-44A5-AC91-3ED432C74254}"/>
    <cellStyle name="Normal 2 5 10 2 4 2" xfId="22901" xr:uid="{7E490D6A-3DF2-487A-86F8-28EE5ACF50AA}"/>
    <cellStyle name="Normal 2 5 10 2 5" xfId="25095" xr:uid="{77B76AFF-B84F-4D9F-B043-3A5F9082B610}"/>
    <cellStyle name="Normal 2 5 10 2 6" xfId="15291" xr:uid="{31ED1DC3-5244-45A3-8947-2113C0BE5612}"/>
    <cellStyle name="Normal 2 5 10 3" xfId="4705" xr:uid="{5104C6BA-49FA-44FF-84D1-2D5822E392B2}"/>
    <cellStyle name="Normal 2 5 10 3 2" xfId="7074" xr:uid="{8E6A2A1F-04A5-4768-98EB-6AEBC140C706}"/>
    <cellStyle name="Normal 2 5 10 3 2 2" xfId="29609" xr:uid="{7DBECEC9-B6BD-49A1-915D-6BA5D4DCC7FD}"/>
    <cellStyle name="Normal 2 5 10 3 2 3" xfId="20672" xr:uid="{671B0571-11D5-41FF-93B4-5662457B6FC3}"/>
    <cellStyle name="Normal 2 5 10 3 3" xfId="9906" xr:uid="{48198997-E496-4734-A4AB-D64785AF90C5}"/>
    <cellStyle name="Normal 2 5 10 3 3 2" xfId="23501" xr:uid="{8DAD971A-2816-4375-99BD-0FE77D88AEC4}"/>
    <cellStyle name="Normal 2 5 10 3 4" xfId="25419" xr:uid="{7A67B060-6854-4E5E-913C-212C68B53073}"/>
    <cellStyle name="Normal 2 5 10 3 5" xfId="17879" xr:uid="{04786B9C-05BA-4C68-A683-155AE03632BA}"/>
    <cellStyle name="Normal 2 5 10 4" xfId="5506" xr:uid="{1CFBEDD3-90D0-4BB3-BA70-EEBFC369DB07}"/>
    <cellStyle name="Normal 2 5 10 4 2" xfId="25313" xr:uid="{045A85C6-8B55-4FEB-9A39-2E5389339CBE}"/>
    <cellStyle name="Normal 2 5 10 4 3" xfId="28734" xr:uid="{768B537C-E1CC-413C-AD0E-707B9E81DA91}"/>
    <cellStyle name="Normal 2 5 10 4 4" xfId="15945" xr:uid="{FC8828B7-B64A-4804-BE4D-F00B44350222}"/>
    <cellStyle name="Normal 2 5 10 5" xfId="6156" xr:uid="{352F1B4A-3583-4E99-99F1-219EFEEC0A13}"/>
    <cellStyle name="Normal 2 5 10 5 2" xfId="27524" xr:uid="{585034FD-8548-4B6A-BF55-23E6AA6C9421}"/>
    <cellStyle name="Normal 2 5 10 5 3" xfId="18704" xr:uid="{645013A5-D768-4A25-A803-E1230C1B46CE}"/>
    <cellStyle name="Normal 2 5 10 6" xfId="8933" xr:uid="{C4BA4513-A0C0-4520-8D62-32C2D59D55AE}"/>
    <cellStyle name="Normal 2 5 10 6 2" xfId="21500" xr:uid="{B28A56DA-3D8B-402E-9D8E-10BE6D93F16B}"/>
    <cellStyle name="Normal 2 5 10 7" xfId="25470" xr:uid="{74CD7650-8AA1-4AA5-99D3-514DE58EDF37}"/>
    <cellStyle name="Normal 2 5 10 8" xfId="14231" xr:uid="{3E78B160-8A7F-48C0-8F01-C5757EB3325F}"/>
    <cellStyle name="Normal 2 5 11" xfId="2455" xr:uid="{00000000-0005-0000-0000-0000BF090000}"/>
    <cellStyle name="Normal 2 5 11 2" xfId="5505" xr:uid="{261963F1-A078-4C71-991B-339A8DCB26E0}"/>
    <cellStyle name="Normal 2 5 11 2 2" xfId="7838" xr:uid="{675CC15C-04E8-4EE6-AC7B-365BB4AAEF86}"/>
    <cellStyle name="Normal 2 5 11 2 3" xfId="10427" xr:uid="{E6080C6E-4CE2-4CA5-8206-FB435EF1DA51}"/>
    <cellStyle name="Normal 2 5 11 2 4" xfId="15946" xr:uid="{F1F7DEA9-1AE3-4CE6-A7B2-64A1F2214158}"/>
    <cellStyle name="Normal 2 5 11 3" xfId="6155" xr:uid="{6A669031-0A05-434D-A27E-54945839271D}"/>
    <cellStyle name="Normal 2 5 11 3 2" xfId="27870" xr:uid="{A5625F86-7682-40D3-A0F3-751EC71F09B0}"/>
    <cellStyle name="Normal 2 5 11 3 3" xfId="18705" xr:uid="{478903CB-6EB9-4546-AA23-E0140ACE6307}"/>
    <cellStyle name="Normal 2 5 11 4" xfId="8932" xr:uid="{94D3D10E-1EC8-4D22-868C-464CC1A021C2}"/>
    <cellStyle name="Normal 2 5 11 4 2" xfId="21501" xr:uid="{F4F5BA97-4E94-4584-8A68-6377AEB1CC4E}"/>
    <cellStyle name="Normal 2 5 11 5" xfId="25468" xr:uid="{E626F92E-EB00-4A84-8BF6-9C77BCEF54F3}"/>
    <cellStyle name="Normal 2 5 11 6" xfId="14921" xr:uid="{3858E5A0-76EC-435F-AF80-F0F4FD841D91}"/>
    <cellStyle name="Normal 2 5 12" xfId="2456" xr:uid="{00000000-0005-0000-0000-0000C0090000}"/>
    <cellStyle name="Normal 2 5 12 2" xfId="5637" xr:uid="{3AB5DD00-3EB2-4C73-B068-9EE2246C8351}"/>
    <cellStyle name="Normal 2 5 12 2 2" xfId="7839" xr:uid="{BF0135BB-28A2-48CD-9775-1EF409E1B3C2}"/>
    <cellStyle name="Normal 2 5 12 2 3" xfId="10428" xr:uid="{158EE105-149C-4E08-AA7A-35AEF94DA437}"/>
    <cellStyle name="Normal 2 5 12 3" xfId="6598" xr:uid="{14306617-00EF-41F6-BD31-F8353C956E80}"/>
    <cellStyle name="Normal 2 5 12 3 2" xfId="19342" xr:uid="{200232C4-318B-456A-8098-212BC599B34B}"/>
    <cellStyle name="Normal 2 5 12 4" xfId="9394" xr:uid="{19A0A5EB-F2A8-4B0E-8DE4-67321B93E25E}"/>
    <cellStyle name="Normal 2 5 12 4 2" xfId="22171" xr:uid="{CCB7C5CD-2637-4C13-901B-3E4DDA76BE7A}"/>
    <cellStyle name="Normal 2 5 12 5" xfId="25042" xr:uid="{112ACDBD-9A19-4761-B3A5-331533CBD446}"/>
    <cellStyle name="Normal 2 5 12 6" xfId="14388" xr:uid="{4A28AE98-B387-4953-B5A7-486A7C70DC29}"/>
    <cellStyle name="Normal 2 5 13" xfId="2457" xr:uid="{00000000-0005-0000-0000-0000C1090000}"/>
    <cellStyle name="Normal 2 5 13 2" xfId="5728" xr:uid="{21AB41D5-4B78-49DE-AB27-C13AFA78E1FF}"/>
    <cellStyle name="Normal 2 5 13 2 2" xfId="7840" xr:uid="{1D57383A-73DB-4BE7-870D-B5FEEB79BBB1}"/>
    <cellStyle name="Normal 2 5 13 2 3" xfId="10429" xr:uid="{1FBEB8AB-2F9C-46DD-A84A-A408CB5A73A9}"/>
    <cellStyle name="Normal 2 5 13 3" xfId="6797" xr:uid="{E13FEFFF-CA69-45D2-A2AC-8210D9D90277}"/>
    <cellStyle name="Normal 2 5 13 3 2" xfId="21900" xr:uid="{A6A87335-B45B-489C-921E-F94E5C8C9527}"/>
    <cellStyle name="Normal 2 5 13 4" xfId="9593" xr:uid="{922B0B1D-E844-49B3-897D-7CC37F371DE3}"/>
    <cellStyle name="Normal 2 5 13 5" xfId="16344" xr:uid="{F6549201-304D-486E-A222-912CB81A9225}"/>
    <cellStyle name="Normal 2 5 14" xfId="4533" xr:uid="{EBBA815E-76DC-40DC-B3F9-1A23610AC0B0}"/>
    <cellStyle name="Normal 2 5 14 2" xfId="7073" xr:uid="{7B3202F5-C3E0-4650-A78C-5E4A27F29137}"/>
    <cellStyle name="Normal 2 5 14 2 2" xfId="20556" xr:uid="{9000F59F-37AA-45E3-A501-F1D380D44B5D}"/>
    <cellStyle name="Normal 2 5 14 3" xfId="9905" xr:uid="{EB5601CB-DE8E-4FF8-8C21-5273980F0413}"/>
    <cellStyle name="Normal 2 5 14 3 2" xfId="23385" xr:uid="{6D77DBCD-AC35-4DDD-9193-5227AD2866CB}"/>
    <cellStyle name="Normal 2 5 14 4" xfId="28830" xr:uid="{74CBE757-362F-4F00-9DA3-89C254C5783B}"/>
    <cellStyle name="Normal 2 5 14 5" xfId="17763" xr:uid="{4C192B63-F60F-4033-8A3D-39B283562D7A}"/>
    <cellStyle name="Normal 2 5 15" xfId="5456" xr:uid="{01651F26-B74D-4012-AF3E-ED0C34BA4CCB}"/>
    <cellStyle name="Normal 2 5 15 2" xfId="15944" xr:uid="{B101CBB6-18FB-4742-A53E-565846B548CA}"/>
    <cellStyle name="Normal 2 5 16" xfId="5915" xr:uid="{F7BB3585-866F-43BB-BBE9-071FC4C61629}"/>
    <cellStyle name="Normal 2 5 16 2" xfId="18703" xr:uid="{E71FCE4B-16CF-475D-BE61-7858F3462138}"/>
    <cellStyle name="Normal 2 5 17" xfId="8655" xr:uid="{883549E2-D2D3-43F0-87D2-5983921C1D61}"/>
    <cellStyle name="Normal 2 5 17 2" xfId="21499" xr:uid="{33E812A5-6779-4CF9-BF0A-6392625E1403}"/>
    <cellStyle name="Normal 2 5 18" xfId="25636" xr:uid="{CC60E4EE-9936-4FC6-9C2A-6E3CF3BC3BFB}"/>
    <cellStyle name="Normal 2 5 19" xfId="13964" xr:uid="{16318C8F-1E04-4B38-BFE0-FF1C6FE1C9D8}"/>
    <cellStyle name="Normal 2 5 2" xfId="512" xr:uid="{00000000-0005-0000-0000-000000020000}"/>
    <cellStyle name="Normal 2 5 2 10" xfId="6157" xr:uid="{FF08A385-2210-40F1-AF8B-BAE2E5CC36E8}"/>
    <cellStyle name="Normal 2 5 2 10 2" xfId="15947" xr:uid="{0A616999-595B-4EB3-8E16-D63B5D455639}"/>
    <cellStyle name="Normal 2 5 2 11" xfId="8934" xr:uid="{A14559F2-DA5D-46B9-8964-312EC10A6F69}"/>
    <cellStyle name="Normal 2 5 2 11 2" xfId="18706" xr:uid="{650694D7-024B-4C1E-807C-788A187FB6EB}"/>
    <cellStyle name="Normal 2 5 2 12" xfId="12044" xr:uid="{55A08DE7-8D9A-4347-BC88-771C52DB535D}"/>
    <cellStyle name="Normal 2 5 2 12 2" xfId="21502" xr:uid="{D1764404-361F-43EB-A104-B2AC07CEAFB9}"/>
    <cellStyle name="Normal 2 5 2 13" xfId="26290" xr:uid="{B550C9A0-C0FB-4556-83A3-E578DCCE68C6}"/>
    <cellStyle name="Normal 2 5 2 14" xfId="13990" xr:uid="{C3C7B222-C697-491F-95A4-A5B3FC9FD524}"/>
    <cellStyle name="Normal 2 5 2 2" xfId="513" xr:uid="{00000000-0005-0000-0000-000001020000}"/>
    <cellStyle name="Normal 2 5 2 2 10" xfId="8935" xr:uid="{AA0BF521-8F94-4980-9641-B8BAC35FDC80}"/>
    <cellStyle name="Normal 2 5 2 2 10 2" xfId="18707" xr:uid="{75833CF3-7DF1-4A12-855C-5A6C7DCB877A}"/>
    <cellStyle name="Normal 2 5 2 2 11" xfId="12045" xr:uid="{4AE6A075-D29B-42AD-9B97-A11C58B9A4D9}"/>
    <cellStyle name="Normal 2 5 2 2 11 2" xfId="21503" xr:uid="{9F860942-B413-4BA2-AF44-860A8C9EF0F0}"/>
    <cellStyle name="Normal 2 5 2 2 12" xfId="24736" xr:uid="{F9E31C9E-D26C-4B11-A34B-209E3B4ABA30}"/>
    <cellStyle name="Normal 2 5 2 2 13" xfId="14050" xr:uid="{E0092AA5-1775-44BB-90C6-454A9EC1F811}"/>
    <cellStyle name="Normal 2 5 2 2 2" xfId="2458" xr:uid="{00000000-0005-0000-0000-0000C2090000}"/>
    <cellStyle name="Normal 2 5 2 2 2 10" xfId="14611" xr:uid="{BEE4E6AC-62DE-4341-AA87-A75AC20A21D6}"/>
    <cellStyle name="Normal 2 5 2 2 2 2" xfId="2459" xr:uid="{00000000-0005-0000-0000-0000C3090000}"/>
    <cellStyle name="Normal 2 5 2 2 2 2 2" xfId="2460" xr:uid="{00000000-0005-0000-0000-0000C4090000}"/>
    <cellStyle name="Normal 2 5 2 2 2 2 2 2" xfId="7841" xr:uid="{8AD219C5-F1E3-4AD6-A56C-2529F4515486}"/>
    <cellStyle name="Normal 2 5 2 2 2 2 2 2 2" xfId="27611" xr:uid="{6395AF0B-96A9-4070-9E9B-65544F4ED169}"/>
    <cellStyle name="Normal 2 5 2 2 2 2 2 2 3" xfId="17289" xr:uid="{0CF3628E-ED27-436D-8DB5-6359A8646BDE}"/>
    <cellStyle name="Normal 2 5 2 2 2 2 2 3" xfId="10432" xr:uid="{CE305C95-BFAF-4CD8-B371-405DBD11DC04}"/>
    <cellStyle name="Normal 2 5 2 2 2 2 2 3 2" xfId="20075" xr:uid="{C5A1CD2D-48C0-41DD-A580-B8214C8D7634}"/>
    <cellStyle name="Normal 2 5 2 2 2 2 2 4" xfId="13082" xr:uid="{7EEF8239-A509-4035-B3BB-2511B6BE51FE}"/>
    <cellStyle name="Normal 2 5 2 2 2 2 2 4 2" xfId="22904" xr:uid="{20442C9D-40BF-4793-8B62-A8FEA57AB41F}"/>
    <cellStyle name="Normal 2 5 2 2 2 2 2 5" xfId="25695" xr:uid="{6F987CC6-4A7A-4684-9E63-A6B4B9646629}"/>
    <cellStyle name="Normal 2 5 2 2 2 2 2 6" xfId="15294" xr:uid="{E5E29254-7EAE-455A-8FB5-F6CCBA88EE1A}"/>
    <cellStyle name="Normal 2 5 2 2 2 2 3" xfId="4892" xr:uid="{E8B7C05A-017E-470C-B0CA-24E8F6DAAA25}"/>
    <cellStyle name="Normal 2 5 2 2 2 2 3 2" xfId="10431" xr:uid="{141FF6C2-CEFB-4818-82B4-7C40CAF59CD9}"/>
    <cellStyle name="Normal 2 5 2 2 2 2 3 2 2" xfId="29725" xr:uid="{C3FBF0D1-9BBF-43B8-8BDF-FF8B517153C7}"/>
    <cellStyle name="Normal 2 5 2 2 2 2 3 2 3" xfId="20859" xr:uid="{C4F5C488-9EFC-47C7-B758-51183446CB32}"/>
    <cellStyle name="Normal 2 5 2 2 2 2 3 3" xfId="13751" xr:uid="{025FF630-6076-426F-996A-8DC34727B98E}"/>
    <cellStyle name="Normal 2 5 2 2 2 2 3 3 2" xfId="23688" xr:uid="{9BC9703A-FC05-4AB6-8CB8-9622170065EF}"/>
    <cellStyle name="Normal 2 5 2 2 2 2 3 4" xfId="26001" xr:uid="{CA38DD28-19AC-4E9B-B2B8-12B306B825D8}"/>
    <cellStyle name="Normal 2 5 2 2 2 2 3 5" xfId="18066" xr:uid="{1C233747-986B-4708-9FFE-42868B1808DF}"/>
    <cellStyle name="Normal 2 5 2 2 2 2 4" xfId="6182" xr:uid="{DBF8B005-63F0-47AE-B5CF-E2D4D81C9590}"/>
    <cellStyle name="Normal 2 5 2 2 2 2 4 2" xfId="27270" xr:uid="{103A037B-A7C6-4114-847D-146472025E31}"/>
    <cellStyle name="Normal 2 5 2 2 2 2 4 3" xfId="16903" xr:uid="{DE29265A-5B6F-4195-8160-059DB8792174}"/>
    <cellStyle name="Normal 2 5 2 2 2 2 5" xfId="8959" xr:uid="{5054A873-BDD2-47A5-ABE7-A6AAD07FD267}"/>
    <cellStyle name="Normal 2 5 2 2 2 2 5 2" xfId="19647" xr:uid="{B5AEE2E0-8395-4D56-BD57-37E1061C9621}"/>
    <cellStyle name="Normal 2 5 2 2 2 2 6" xfId="12752" xr:uid="{225198FB-8193-4280-8E33-65248BF89334}"/>
    <cellStyle name="Normal 2 5 2 2 2 2 6 2" xfId="22476" xr:uid="{3B119428-740E-4FFD-B1EF-781F12176367}"/>
    <cellStyle name="Normal 2 5 2 2 2 2 7" xfId="24374" xr:uid="{592CD433-404F-4E79-885E-2290098F7772}"/>
    <cellStyle name="Normal 2 5 2 2 2 2 8" xfId="14743" xr:uid="{C1753AEE-6E5A-4A0E-BB21-42DE04B3EB9C}"/>
    <cellStyle name="Normal 2 5 2 2 2 3" xfId="2461" xr:uid="{00000000-0005-0000-0000-0000C5090000}"/>
    <cellStyle name="Normal 2 5 2 2 2 3 2" xfId="5065" xr:uid="{3FB3D8C6-74D0-4F77-96AD-324420BEAD30}"/>
    <cellStyle name="Normal 2 5 2 2 2 3 2 2" xfId="11837" xr:uid="{84604682-7F90-426D-A00E-4BBB8026162D}"/>
    <cellStyle name="Normal 2 5 2 2 2 3 2 2 2" xfId="21032" xr:uid="{FDCE1327-97A3-4482-9EA7-73D17F4ECAFD}"/>
    <cellStyle name="Normal 2 5 2 2 2 3 2 3" xfId="13893" xr:uid="{DC68E522-9E57-439D-99F8-35B87D71B02E}"/>
    <cellStyle name="Normal 2 5 2 2 2 3 2 3 2" xfId="23861" xr:uid="{A2DC657A-CC6D-4BAD-BE72-E26CB228CEEA}"/>
    <cellStyle name="Normal 2 5 2 2 2 3 2 4" xfId="27015" xr:uid="{F30E42A5-B03E-4FB0-BEA1-FE23F4E86B64}"/>
    <cellStyle name="Normal 2 5 2 2 2 3 2 5" xfId="18239" xr:uid="{733DF0CB-4A0B-46B2-8644-166C5A11741E}"/>
    <cellStyle name="Normal 2 5 2 2 2 3 3" xfId="10433" xr:uid="{58DEC016-7ACE-484E-BC8E-7F83F6683630}"/>
    <cellStyle name="Normal 2 5 2 2 2 3 3 2" xfId="17290" xr:uid="{2A66B0FF-7365-465F-A962-6AC9B1AF4E94}"/>
    <cellStyle name="Normal 2 5 2 2 2 3 4" xfId="11651" xr:uid="{02FB635C-5B9B-43D0-97B2-96DEA02EFCE2}"/>
    <cellStyle name="Normal 2 5 2 2 2 3 4 2" xfId="20076" xr:uid="{F3CEE6C7-E1E9-4E84-8DE6-4A6835740FFF}"/>
    <cellStyle name="Normal 2 5 2 2 2 3 5" xfId="13083" xr:uid="{36500103-7953-4012-A6CF-743F3062EBDB}"/>
    <cellStyle name="Normal 2 5 2 2 2 3 5 2" xfId="22905" xr:uid="{50181640-EC8E-4C5E-B25F-A3BC4F281F66}"/>
    <cellStyle name="Normal 2 5 2 2 2 3 6" xfId="24685" xr:uid="{DE3FAA63-9D12-4FC3-B88A-7975C8045A06}"/>
    <cellStyle name="Normal 2 5 2 2 2 3 7" xfId="15295" xr:uid="{BC883FD1-373C-48AA-837F-C185DA83FED3}"/>
    <cellStyle name="Normal 2 5 2 2 2 4" xfId="2462" xr:uid="{00000000-0005-0000-0000-0000C6090000}"/>
    <cellStyle name="Normal 2 5 2 2 2 4 2" xfId="10434" xr:uid="{9975C6FD-495D-45E4-B784-57AC634F4FF9}"/>
    <cellStyle name="Normal 2 5 2 2 2 4 2 2" xfId="28021" xr:uid="{8455F7D8-3A00-4C95-982B-B74442E43513}"/>
    <cellStyle name="Normal 2 5 2 2 2 4 2 3" xfId="17288" xr:uid="{FE4B0821-D614-404D-A3EF-C58163BA2925}"/>
    <cellStyle name="Normal 2 5 2 2 2 4 3" xfId="11650" xr:uid="{3FA97D5D-083C-4C99-BBB1-FA764A2DE804}"/>
    <cellStyle name="Normal 2 5 2 2 2 4 3 2" xfId="20074" xr:uid="{A1113B64-4A0D-4A5E-B386-3C5BDBBB85DF}"/>
    <cellStyle name="Normal 2 5 2 2 2 4 4" xfId="13081" xr:uid="{75DCBD63-02D2-423A-A034-C7C060E72FAD}"/>
    <cellStyle name="Normal 2 5 2 2 2 4 4 2" xfId="22903" xr:uid="{4FB9E146-DD21-4547-A142-59A6B024DF6E}"/>
    <cellStyle name="Normal 2 5 2 2 2 4 5" xfId="24034" xr:uid="{25DE8023-34BC-4CB3-B345-A20AC400D5AF}"/>
    <cellStyle name="Normal 2 5 2 2 2 4 6" xfId="15293" xr:uid="{96E0ED9F-BE64-40A0-84B0-05609C5A662A}"/>
    <cellStyle name="Normal 2 5 2 2 2 5" xfId="4831" xr:uid="{39F95698-EA74-43FB-8136-25221DF5C81B}"/>
    <cellStyle name="Normal 2 5 2 2 2 5 2" xfId="10430" xr:uid="{81283E2E-BA48-44D7-95A5-5946B87D0F5A}"/>
    <cellStyle name="Normal 2 5 2 2 2 5 2 2" xfId="29692" xr:uid="{8AE221C1-F10A-4E3D-8573-70BED348B646}"/>
    <cellStyle name="Normal 2 5 2 2 2 5 2 3" xfId="20798" xr:uid="{23A8AD9C-8983-4F1A-9B94-E9A3E98F93EB}"/>
    <cellStyle name="Normal 2 5 2 2 2 5 3" xfId="13690" xr:uid="{A5F878B0-5582-4D34-B892-6B12ECAAE14C}"/>
    <cellStyle name="Normal 2 5 2 2 2 5 3 2" xfId="23627" xr:uid="{8607D6E8-E6AF-499E-AD43-553B9F5B3402}"/>
    <cellStyle name="Normal 2 5 2 2 2 5 4" xfId="25230" xr:uid="{3D5480FF-D4F0-482E-A38F-0E95C0074860}"/>
    <cellStyle name="Normal 2 5 2 2 2 5 5" xfId="18005" xr:uid="{380BF21A-79B9-4177-87C0-BAB505F3203E}"/>
    <cellStyle name="Normal 2 5 2 2 2 6" xfId="5957" xr:uid="{AA5E59FC-BF52-43DA-AB7F-2BFF4C6D49BF}"/>
    <cellStyle name="Normal 2 5 2 2 2 6 2" xfId="29173" xr:uid="{8001FB53-E17E-4C44-A4B7-9ACD6C6D73DC}"/>
    <cellStyle name="Normal 2 5 2 2 2 6 3" xfId="15949" xr:uid="{EE6B0209-20A0-4C76-9599-1CB9AF7EB78A}"/>
    <cellStyle name="Normal 2 5 2 2 2 7" xfId="8703" xr:uid="{FE05D8EB-6C21-47A5-9948-E15976577440}"/>
    <cellStyle name="Normal 2 5 2 2 2 7 2" xfId="18708" xr:uid="{94E7DA98-C20C-45BD-A189-BEA3B95926B5}"/>
    <cellStyle name="Normal 2 5 2 2 2 8" xfId="12046" xr:uid="{140113A1-6CE9-4356-B84E-B20EFC67BC26}"/>
    <cellStyle name="Normal 2 5 2 2 2 8 2" xfId="21504" xr:uid="{48D43E98-8B7B-4B8A-B950-6D5290ADF911}"/>
    <cellStyle name="Normal 2 5 2 2 2 9" xfId="25406" xr:uid="{C125EC59-DD14-42C5-8E25-F60584061438}"/>
    <cellStyle name="Normal 2 5 2 2 3" xfId="2463" xr:uid="{00000000-0005-0000-0000-0000C7090000}"/>
    <cellStyle name="Normal 2 5 2 2 3 2" xfId="2464" xr:uid="{00000000-0005-0000-0000-0000C8090000}"/>
    <cellStyle name="Normal 2 5 2 2 3 2 2" xfId="7842" xr:uid="{4466D2DC-FE79-4489-BE57-8585B30D6B43}"/>
    <cellStyle name="Normal 2 5 2 2 3 2 2 2" xfId="28367" xr:uid="{C9235C31-B4B9-4F90-8168-C4AC1DC15BE1}"/>
    <cellStyle name="Normal 2 5 2 2 3 2 2 3" xfId="17291" xr:uid="{5F0AFA09-11C8-4D1E-A203-DC03B299F748}"/>
    <cellStyle name="Normal 2 5 2 2 3 2 3" xfId="10436" xr:uid="{6D65B620-436E-456A-A7AC-1C5B99B74A9B}"/>
    <cellStyle name="Normal 2 5 2 2 3 2 3 2" xfId="20077" xr:uid="{98317238-8831-4BF7-ABF0-B03841E12F18}"/>
    <cellStyle name="Normal 2 5 2 2 3 2 4" xfId="13084" xr:uid="{5DF3100E-398C-42F3-B7D6-4FE68807D689}"/>
    <cellStyle name="Normal 2 5 2 2 3 2 4 2" xfId="22906" xr:uid="{DF704E71-E6EE-4990-A9C1-6C3C3B32B202}"/>
    <cellStyle name="Normal 2 5 2 2 3 2 5" xfId="25806" xr:uid="{314339A8-9F5D-488E-9D0E-DB236EE3CA4D}"/>
    <cellStyle name="Normal 2 5 2 2 3 2 6" xfId="15296" xr:uid="{1890887B-1479-454B-86D6-8ACC82CEBADD}"/>
    <cellStyle name="Normal 2 5 2 2 3 3" xfId="4891" xr:uid="{FFCA27FD-6571-4FF1-ABBB-D93CE43A23F5}"/>
    <cellStyle name="Normal 2 5 2 2 3 3 2" xfId="10435" xr:uid="{A9FFE362-8267-4EB3-99D9-5A32A0F2A789}"/>
    <cellStyle name="Normal 2 5 2 2 3 3 2 2" xfId="29724" xr:uid="{FD1C947B-818F-4B0C-96F9-DBAB86249124}"/>
    <cellStyle name="Normal 2 5 2 2 3 3 2 3" xfId="20858" xr:uid="{B7967B3E-DC12-4D0F-BECF-DEA2491A481F}"/>
    <cellStyle name="Normal 2 5 2 2 3 3 3" xfId="13750" xr:uid="{8800D2A7-4519-4316-8E8A-9BFAD113CE0F}"/>
    <cellStyle name="Normal 2 5 2 2 3 3 3 2" xfId="23687" xr:uid="{BBB35D57-D030-4E54-9599-FDD446476062}"/>
    <cellStyle name="Normal 2 5 2 2 3 3 4" xfId="25898" xr:uid="{6D923657-0D8F-4E4F-B4FE-BFD67C398B17}"/>
    <cellStyle name="Normal 2 5 2 2 3 3 5" xfId="18065" xr:uid="{805C8C98-ACE8-4E7A-BA14-E6D9422F3373}"/>
    <cellStyle name="Normal 2 5 2 2 3 4" xfId="6181" xr:uid="{1AD76C15-B768-4AB9-B9BF-06F74BFC1740}"/>
    <cellStyle name="Normal 2 5 2 2 3 4 2" xfId="26982" xr:uid="{3DAA8C05-1426-4F30-97F0-81147F524BAE}"/>
    <cellStyle name="Normal 2 5 2 2 3 4 3" xfId="16902" xr:uid="{A2981E4B-0BDC-47B3-BD14-AFAF5B1DEC75}"/>
    <cellStyle name="Normal 2 5 2 2 3 5" xfId="8958" xr:uid="{DBA0BEEC-7767-40AE-9E8D-A0E3ADF843D5}"/>
    <cellStyle name="Normal 2 5 2 2 3 5 2" xfId="19646" xr:uid="{E48F3305-EE72-4913-B652-A3EBE1F0E3FA}"/>
    <cellStyle name="Normal 2 5 2 2 3 6" xfId="12751" xr:uid="{B9510350-AEA7-400C-ACCD-DE8C6E5013DB}"/>
    <cellStyle name="Normal 2 5 2 2 3 6 2" xfId="22475" xr:uid="{52804CCE-0B59-456E-BA24-9C37F2AF9CFC}"/>
    <cellStyle name="Normal 2 5 2 2 3 7" xfId="24745" xr:uid="{54D86500-344C-435D-997B-90839C43EE45}"/>
    <cellStyle name="Normal 2 5 2 2 3 8" xfId="14742" xr:uid="{4A9ABD6B-800B-4F68-8825-871706E1A824}"/>
    <cellStyle name="Normal 2 5 2 2 4" xfId="2465" xr:uid="{00000000-0005-0000-0000-0000C9090000}"/>
    <cellStyle name="Normal 2 5 2 2 4 2" xfId="5066" xr:uid="{05BFCEEA-D092-46A0-9429-35CB54AA25A2}"/>
    <cellStyle name="Normal 2 5 2 2 4 2 2" xfId="7843" xr:uid="{88A2FF5B-512A-44ED-A5BA-FD61C487BAC0}"/>
    <cellStyle name="Normal 2 5 2 2 4 2 2 2" xfId="21033" xr:uid="{5D90DA1C-2AA3-4C82-A5F1-8AFA1200330D}"/>
    <cellStyle name="Normal 2 5 2 2 4 2 3" xfId="10437" xr:uid="{AC7F66CB-3EB7-4C07-964E-BEE96B7AF984}"/>
    <cellStyle name="Normal 2 5 2 2 4 2 3 2" xfId="23862" xr:uid="{051B5F1F-4161-4BE5-AC77-343A1BF4EA57}"/>
    <cellStyle name="Normal 2 5 2 2 4 2 4" xfId="28969" xr:uid="{B768EF0A-62FC-4439-B341-7510FCF994E5}"/>
    <cellStyle name="Normal 2 5 2 2 4 2 5" xfId="18240" xr:uid="{374DC2CE-9EBC-4EFC-A7D9-87D3A9791672}"/>
    <cellStyle name="Normal 2 5 2 2 4 3" xfId="6601" xr:uid="{EB423309-9789-4787-BF6A-33D7FCA6E350}"/>
    <cellStyle name="Normal 2 5 2 2 4 3 2" xfId="17292" xr:uid="{B0CA3A02-66B7-44D4-8C18-33D1014D7958}"/>
    <cellStyle name="Normal 2 5 2 2 4 4" xfId="9397" xr:uid="{95AC0CD3-B020-44E3-A745-5A0417DBB811}"/>
    <cellStyle name="Normal 2 5 2 2 4 4 2" xfId="20078" xr:uid="{D5800179-EB4C-4467-AB97-4D77B82AB095}"/>
    <cellStyle name="Normal 2 5 2 2 4 5" xfId="13085" xr:uid="{FCF21807-9AA2-470A-BCA3-998096FCB4B9}"/>
    <cellStyle name="Normal 2 5 2 2 4 5 2" xfId="22907" xr:uid="{B96DE983-0F99-4E80-AFE7-88098A24F476}"/>
    <cellStyle name="Normal 2 5 2 2 4 6" xfId="25072" xr:uid="{D45D6A19-F4D1-43F2-9D04-11A85D669284}"/>
    <cellStyle name="Normal 2 5 2 2 4 7" xfId="15297" xr:uid="{E204D021-82A5-448A-9E88-00F8A50E90FA}"/>
    <cellStyle name="Normal 2 5 2 2 5" xfId="2466" xr:uid="{00000000-0005-0000-0000-0000CA090000}"/>
    <cellStyle name="Normal 2 5 2 2 5 2" xfId="7844" xr:uid="{10FDEDFC-FAE0-47F9-A96C-84EB0A961FB5}"/>
    <cellStyle name="Normal 2 5 2 2 5 2 2" xfId="28480" xr:uid="{5546CCE5-1609-456A-A5F1-5854D029AA3F}"/>
    <cellStyle name="Normal 2 5 2 2 5 2 3" xfId="17287" xr:uid="{F01AA889-5984-4775-A820-09C5533E2622}"/>
    <cellStyle name="Normal 2 5 2 2 5 3" xfId="10438" xr:uid="{C307E96F-72FA-4663-AF68-D602B5A770D1}"/>
    <cellStyle name="Normal 2 5 2 2 5 3 2" xfId="20073" xr:uid="{97ACFDCD-24FE-4FF6-AA6E-222B4A796962}"/>
    <cellStyle name="Normal 2 5 2 2 5 4" xfId="13080" xr:uid="{3C9C6F47-4ABE-4598-AB41-7CDCDD6BD49F}"/>
    <cellStyle name="Normal 2 5 2 2 5 4 2" xfId="22902" xr:uid="{25171A47-9FB3-4113-83FC-94271EEC95A6}"/>
    <cellStyle name="Normal 2 5 2 2 5 5" xfId="25590" xr:uid="{E0039BF4-E005-41F0-A9CD-9A281BF6CA0A}"/>
    <cellStyle name="Normal 2 5 2 2 5 6" xfId="15292" xr:uid="{9297F118-8FDB-4C3A-ABFD-9FA5EBB72E83}"/>
    <cellStyle name="Normal 2 5 2 2 6" xfId="2467" xr:uid="{00000000-0005-0000-0000-0000CB090000}"/>
    <cellStyle name="Normal 2 5 2 2 6 2" xfId="7845" xr:uid="{FF52F649-623B-42D5-A530-17677A679EE4}"/>
    <cellStyle name="Normal 2 5 2 2 6 2 2" xfId="27491" xr:uid="{A7BCFFEB-34FB-4459-8BBC-AFFF162010E0}"/>
    <cellStyle name="Normal 2 5 2 2 6 2 3" xfId="16724" xr:uid="{5F197262-1AE5-4614-A70F-B768E955B6FA}"/>
    <cellStyle name="Normal 2 5 2 2 6 3" xfId="10439" xr:uid="{FB495F13-BDA8-4F52-A3CC-F2A6AACF709F}"/>
    <cellStyle name="Normal 2 5 2 2 6 3 2" xfId="19461" xr:uid="{C602589E-CA83-488D-A14E-6365681101B6}"/>
    <cellStyle name="Normal 2 5 2 2 6 4" xfId="12573" xr:uid="{5253DE3A-ECD3-473E-ADCD-43610918D5C1}"/>
    <cellStyle name="Normal 2 5 2 2 6 4 2" xfId="22290" xr:uid="{D8B456C2-898A-41D0-9C0B-4B2632AB1C17}"/>
    <cellStyle name="Normal 2 5 2 2 6 5" xfId="26163" xr:uid="{CDDE6F42-0A33-427D-9329-5E21CABC3EDB}"/>
    <cellStyle name="Normal 2 5 2 2 6 6" xfId="14508" xr:uid="{C26D0F87-ABE4-4880-85AB-7EC8B7425A73}"/>
    <cellStyle name="Normal 2 5 2 2 7" xfId="2468" xr:uid="{00000000-0005-0000-0000-0000CC090000}"/>
    <cellStyle name="Normal 2 5 2 2 7 2" xfId="10440" xr:uid="{DB45DE1B-A866-44DA-9722-25A3CD0E5BF2}"/>
    <cellStyle name="Normal 2 5 2 2 7 2 2" xfId="19181" xr:uid="{B6C339E0-D5F4-45D5-B53B-AC126AD3A517}"/>
    <cellStyle name="Normal 2 5 2 2 7 3" xfId="12358" xr:uid="{05955FB4-6188-489B-8841-D80BCF52A42E}"/>
    <cellStyle name="Normal 2 5 2 2 7 3 2" xfId="21986" xr:uid="{67BA31CE-02E1-43E3-8DE1-926B7D5038C6}"/>
    <cellStyle name="Normal 2 5 2 2 7 4" xfId="25769" xr:uid="{FC788CBA-030C-46CE-849B-2381EF0D06FA}"/>
    <cellStyle name="Normal 2 5 2 2 7 5" xfId="16430" xr:uid="{049F9E9A-FE6C-4F01-9CD2-DBF87A2015D7}"/>
    <cellStyle name="Normal 2 5 2 2 8" xfId="4393" xr:uid="{67469DD1-836E-4AFD-9918-1CE705C9E1EA}"/>
    <cellStyle name="Normal 2 5 2 2 8 2" xfId="9908" xr:uid="{2B09D47B-E8F7-4738-A999-3DB9837AD6F4}"/>
    <cellStyle name="Normal 2 5 2 2 8 2 2" xfId="20417" xr:uid="{3171AD6C-2B12-45DB-A07A-56977C8D93FD}"/>
    <cellStyle name="Normal 2 5 2 2 8 3" xfId="13397" xr:uid="{381EA10C-2246-4B7E-9AED-9EB10BD74E9F}"/>
    <cellStyle name="Normal 2 5 2 2 8 3 2" xfId="23246" xr:uid="{2CA682D6-20F5-47AA-AEA4-3C011D01C90B}"/>
    <cellStyle name="Normal 2 5 2 2 8 4" xfId="17624" xr:uid="{B6FE70B7-5670-4F04-B494-8DE623C4B853}"/>
    <cellStyle name="Normal 2 5 2 2 9" xfId="6158" xr:uid="{2C395941-625B-4E83-8B04-34058F93676D}"/>
    <cellStyle name="Normal 2 5 2 2 9 2" xfId="15948" xr:uid="{B50D2236-1AD1-4F60-9243-72BA00712198}"/>
    <cellStyle name="Normal 2 5 2 3" xfId="2469" xr:uid="{00000000-0005-0000-0000-0000CD090000}"/>
    <cellStyle name="Normal 2 5 2 3 10" xfId="12047" xr:uid="{70FA5564-7B49-4E07-9062-035484414A7E}"/>
    <cellStyle name="Normal 2 5 2 3 10 2" xfId="21505" xr:uid="{09643393-4885-4EBB-B1CA-7D2732BDD517}"/>
    <cellStyle name="Normal 2 5 2 3 11" xfId="25736" xr:uid="{3261550B-49DF-4430-8BCB-5C234611D087}"/>
    <cellStyle name="Normal 2 5 2 3 12" xfId="14137" xr:uid="{AB3BDE1F-B761-4298-96C5-A4BBA6DD57B0}"/>
    <cellStyle name="Normal 2 5 2 3 2" xfId="2470" xr:uid="{00000000-0005-0000-0000-0000CE090000}"/>
    <cellStyle name="Normal 2 5 2 3 2 2" xfId="2471" xr:uid="{00000000-0005-0000-0000-0000CF090000}"/>
    <cellStyle name="Normal 2 5 2 3 2 2 2" xfId="7846" xr:uid="{938D1CA3-0930-478A-BF04-AD5D5444DE00}"/>
    <cellStyle name="Normal 2 5 2 3 2 2 2 2" xfId="27185" xr:uid="{92CFEC43-008C-46D8-B994-AE91D8F302CF}"/>
    <cellStyle name="Normal 2 5 2 3 2 2 2 3" xfId="17294" xr:uid="{FD581B04-676A-4BAF-BC11-CF9B44B3CF69}"/>
    <cellStyle name="Normal 2 5 2 3 2 2 3" xfId="10443" xr:uid="{C21285EB-6EE2-4694-A8A4-0508E09979CC}"/>
    <cellStyle name="Normal 2 5 2 3 2 2 3 2" xfId="20080" xr:uid="{9D5ACCFE-0E6F-44E5-8C39-2F8F8BA67A0A}"/>
    <cellStyle name="Normal 2 5 2 3 2 2 4" xfId="13087" xr:uid="{7C1DBF6F-E769-4C21-8BB5-D9205BE4C802}"/>
    <cellStyle name="Normal 2 5 2 3 2 2 4 2" xfId="22909" xr:uid="{752A3C37-3968-441E-ACD6-7A9ED9679DEA}"/>
    <cellStyle name="Normal 2 5 2 3 2 2 5" xfId="25872" xr:uid="{5A1EA5DD-99A1-430E-B013-F0F1FBD8089C}"/>
    <cellStyle name="Normal 2 5 2 3 2 2 6" xfId="15299" xr:uid="{3EC09259-9678-4E4B-9EBD-F01E3C775F8E}"/>
    <cellStyle name="Normal 2 5 2 3 2 3" xfId="4893" xr:uid="{414A1B7C-E50D-4505-B2D2-C1343EBBDC3F}"/>
    <cellStyle name="Normal 2 5 2 3 2 3 2" xfId="10442" xr:uid="{B78B3FD3-0523-4983-B171-1D0ADCDA7575}"/>
    <cellStyle name="Normal 2 5 2 3 2 3 2 2" xfId="29726" xr:uid="{F287F2A0-3FAD-410D-8607-49F5AD457D11}"/>
    <cellStyle name="Normal 2 5 2 3 2 3 2 3" xfId="20860" xr:uid="{9C0C8FD7-5BC5-463B-AFB1-61245D02858C}"/>
    <cellStyle name="Normal 2 5 2 3 2 3 3" xfId="13752" xr:uid="{3DC2B691-8C92-4F0E-AF72-EF1D16C5E916}"/>
    <cellStyle name="Normal 2 5 2 3 2 3 3 2" xfId="23689" xr:uid="{C09FB0DD-0B49-44B5-8E4F-C3201D630120}"/>
    <cellStyle name="Normal 2 5 2 3 2 3 4" xfId="24653" xr:uid="{B799E553-E8F2-4311-A47E-984DD97CF679}"/>
    <cellStyle name="Normal 2 5 2 3 2 3 5" xfId="18067" xr:uid="{C6E66A8F-35EB-4329-B48E-F53610646E46}"/>
    <cellStyle name="Normal 2 5 2 3 2 4" xfId="6183" xr:uid="{C2CE2B1A-0D48-4AFC-87F3-B7AC24F8F225}"/>
    <cellStyle name="Normal 2 5 2 3 2 4 2" xfId="27109" xr:uid="{C06A4FC8-C40B-4B29-923D-F2CCC363E8AF}"/>
    <cellStyle name="Normal 2 5 2 3 2 4 3" xfId="16904" xr:uid="{EA54C4E5-FDE3-4ED0-8C24-34B066139698}"/>
    <cellStyle name="Normal 2 5 2 3 2 5" xfId="8960" xr:uid="{315B4DEC-2EE8-4DFF-BA6B-63CC3CACD663}"/>
    <cellStyle name="Normal 2 5 2 3 2 5 2" xfId="19648" xr:uid="{078D1D3A-A607-4F44-B9E6-CCE50059405F}"/>
    <cellStyle name="Normal 2 5 2 3 2 6" xfId="12753" xr:uid="{95F8BAD8-C777-4018-9358-2CA09D7480D9}"/>
    <cellStyle name="Normal 2 5 2 3 2 6 2" xfId="22477" xr:uid="{08D2B8D9-05F6-48FD-ABED-6DB0B9759BEF}"/>
    <cellStyle name="Normal 2 5 2 3 2 7" xfId="25960" xr:uid="{7251B95B-4657-4155-BF1E-F04D6DC43562}"/>
    <cellStyle name="Normal 2 5 2 3 2 8" xfId="14744" xr:uid="{A27517D6-4B1A-4C8B-8480-6967636CAC2D}"/>
    <cellStyle name="Normal 2 5 2 3 3" xfId="2472" xr:uid="{00000000-0005-0000-0000-0000D0090000}"/>
    <cellStyle name="Normal 2 5 2 3 3 2" xfId="5067" xr:uid="{90C0159E-8B34-46D1-94AB-99340E563E44}"/>
    <cellStyle name="Normal 2 5 2 3 3 2 2" xfId="11838" xr:uid="{F4F43101-CFB7-4F2E-A22A-CCA75B0A2346}"/>
    <cellStyle name="Normal 2 5 2 3 3 2 2 2" xfId="29844" xr:uid="{A1CDF186-8ED7-4650-850F-F6B6A0C2C4AC}"/>
    <cellStyle name="Normal 2 5 2 3 3 2 2 3" xfId="21034" xr:uid="{E1CACF30-FABC-4EC6-A528-946C42B3C1D9}"/>
    <cellStyle name="Normal 2 5 2 3 3 2 3" xfId="13894" xr:uid="{640E4D69-2565-4B70-A170-D44D8E0BBF80}"/>
    <cellStyle name="Normal 2 5 2 3 3 2 3 2" xfId="23863" xr:uid="{6B630091-BDD7-4843-B606-D4477E80E806}"/>
    <cellStyle name="Normal 2 5 2 3 3 2 4" xfId="25881" xr:uid="{39CFF3F1-2E7F-4852-A89F-1B7D7536CBCF}"/>
    <cellStyle name="Normal 2 5 2 3 3 2 5" xfId="18241" xr:uid="{9ECC479F-3E0A-4318-8BD4-3353DCF4D900}"/>
    <cellStyle name="Normal 2 5 2 3 3 3" xfId="10444" xr:uid="{A384F9DA-15F3-4F56-BF42-EBCDC990ACD8}"/>
    <cellStyle name="Normal 2 5 2 3 3 3 2" xfId="29288" xr:uid="{95A0EEDA-9FA4-4471-9B0F-3BC56A59BDE2}"/>
    <cellStyle name="Normal 2 5 2 3 3 3 3" xfId="17295" xr:uid="{84D5A4B2-2912-44AD-BEDB-88D757FC2C88}"/>
    <cellStyle name="Normal 2 5 2 3 3 4" xfId="11653" xr:uid="{5F52B050-E4E1-4CF4-B626-A8197EE302C1}"/>
    <cellStyle name="Normal 2 5 2 3 3 4 2" xfId="20081" xr:uid="{DF14E52D-9A50-47B3-8F85-5AC72893E197}"/>
    <cellStyle name="Normal 2 5 2 3 3 5" xfId="13088" xr:uid="{9CA7ED60-E7B8-45F4-BBB5-1502F164D4D6}"/>
    <cellStyle name="Normal 2 5 2 3 3 5 2" xfId="22910" xr:uid="{871C5B56-B268-430F-8E7D-3AD662FE04EB}"/>
    <cellStyle name="Normal 2 5 2 3 3 6" xfId="26079" xr:uid="{E0D7BD9E-67D7-448E-8C1F-81158ADC2F77}"/>
    <cellStyle name="Normal 2 5 2 3 3 7" xfId="15300" xr:uid="{ED6BC075-4D5A-4F8D-9B0A-7E9CE1B2DB5F}"/>
    <cellStyle name="Normal 2 5 2 3 4" xfId="2473" xr:uid="{00000000-0005-0000-0000-0000D1090000}"/>
    <cellStyle name="Normal 2 5 2 3 4 2" xfId="10445" xr:uid="{E60181F0-D9E5-4C0B-98D5-A6AA9DCEB444}"/>
    <cellStyle name="Normal 2 5 2 3 4 2 2" xfId="28110" xr:uid="{6AFE0E71-CD22-4CA1-A952-F71C91382E4E}"/>
    <cellStyle name="Normal 2 5 2 3 4 2 3" xfId="17293" xr:uid="{FEE4B026-CC3D-4636-9536-1E13E3677017}"/>
    <cellStyle name="Normal 2 5 2 3 4 3" xfId="11652" xr:uid="{76C839F7-12E5-4434-A480-D529A92C39D7}"/>
    <cellStyle name="Normal 2 5 2 3 4 3 2" xfId="20079" xr:uid="{9DB0F252-8248-4D36-8301-E6852D394F91}"/>
    <cellStyle name="Normal 2 5 2 3 4 4" xfId="13086" xr:uid="{0F679647-1DE6-461B-BED5-16CC318FE389}"/>
    <cellStyle name="Normal 2 5 2 3 4 4 2" xfId="22908" xr:uid="{287A6FF7-13B5-4741-BF8F-50D15ED215D1}"/>
    <cellStyle name="Normal 2 5 2 3 4 5" xfId="24882" xr:uid="{0945AB00-1A83-48F2-BA7D-8D077583E0D9}"/>
    <cellStyle name="Normal 2 5 2 3 4 6" xfId="15298" xr:uid="{2E76C641-8648-4F88-8D86-405CBE601E18}"/>
    <cellStyle name="Normal 2 5 2 3 5" xfId="2474" xr:uid="{00000000-0005-0000-0000-0000D2090000}"/>
    <cellStyle name="Normal 2 5 2 3 5 2" xfId="10446" xr:uid="{85DB211E-CF1A-44B0-9A02-16DEE945754C}"/>
    <cellStyle name="Normal 2 5 2 3 5 2 2" xfId="26926" xr:uid="{0F9E7F36-4A06-4AA9-9BA5-DABAF50EFA30}"/>
    <cellStyle name="Normal 2 5 2 3 5 2 3" xfId="16767" xr:uid="{F340A1F3-92B3-4F14-A0B0-294AD9B0DC22}"/>
    <cellStyle name="Normal 2 5 2 3 5 3" xfId="11538" xr:uid="{004B201A-AD21-4B47-97FA-B095C4F219ED}"/>
    <cellStyle name="Normal 2 5 2 3 5 3 2" xfId="19504" xr:uid="{D9DFC7F5-98FD-48DA-B886-AE393784750A}"/>
    <cellStyle name="Normal 2 5 2 3 5 4" xfId="12616" xr:uid="{06042495-65CD-4670-BADE-91C7DBFEDBEB}"/>
    <cellStyle name="Normal 2 5 2 3 5 4 2" xfId="22333" xr:uid="{29B4843B-4E02-437B-8AEE-27FCF91AC8CB}"/>
    <cellStyle name="Normal 2 5 2 3 5 5" xfId="24625" xr:uid="{F1E2E869-9230-459D-B8D6-69F9513C733B}"/>
    <cellStyle name="Normal 2 5 2 3 5 6" xfId="14551" xr:uid="{94C805A7-2477-4A82-99FB-6947A89E0EC9}"/>
    <cellStyle name="Normal 2 5 2 3 6" xfId="2475" xr:uid="{00000000-0005-0000-0000-0000D3090000}"/>
    <cellStyle name="Normal 2 5 2 3 6 2" xfId="10447" xr:uid="{FFBA5C97-6F18-4D4B-A27E-F3A2B6B303B2}"/>
    <cellStyle name="Normal 2 5 2 3 6 2 2" xfId="19259" xr:uid="{D063F037-39BF-4DA1-9097-4E2661EA875A}"/>
    <cellStyle name="Normal 2 5 2 3 6 3" xfId="12411" xr:uid="{AE25FA5F-63B2-4E70-8532-C9D69E01925B}"/>
    <cellStyle name="Normal 2 5 2 3 6 3 2" xfId="22071" xr:uid="{F2AA422D-C708-4852-9E45-730FA63FED11}"/>
    <cellStyle name="Normal 2 5 2 3 6 4" xfId="24570" xr:uid="{25E3A498-116C-44EC-B38C-7B6C0AA67112}"/>
    <cellStyle name="Normal 2 5 2 3 6 5" xfId="16515" xr:uid="{90A7CF71-F202-49E9-B5E7-1DCD9E583946}"/>
    <cellStyle name="Normal 2 5 2 3 7" xfId="4440" xr:uid="{98E82C2F-5AF1-4904-9B85-6F0CA6BBC032}"/>
    <cellStyle name="Normal 2 5 2 3 7 2" xfId="10441" xr:uid="{10AAE831-28CF-4BB7-9033-A2B073027CE1}"/>
    <cellStyle name="Normal 2 5 2 3 7 2 2" xfId="20463" xr:uid="{F5A4E6DA-4DAC-4123-B997-0AA2A62B49D5}"/>
    <cellStyle name="Normal 2 5 2 3 7 3" xfId="13440" xr:uid="{21A1E55C-D1D0-4785-BBF1-0CC8891A2515}"/>
    <cellStyle name="Normal 2 5 2 3 7 3 2" xfId="23292" xr:uid="{0CA74791-5A46-4367-A8CB-1AD7BF99646F}"/>
    <cellStyle name="Normal 2 5 2 3 7 4" xfId="17670" xr:uid="{E6E440BB-FE3C-4C68-961F-C789D57F5ED8}"/>
    <cellStyle name="Normal 2 5 2 3 8" xfId="5928" xr:uid="{F09ADFD2-01F6-4534-B592-20CCE626A3EC}"/>
    <cellStyle name="Normal 2 5 2 3 8 2" xfId="15950" xr:uid="{6D5E27D5-9AE2-4281-9BFD-82D138D51C19}"/>
    <cellStyle name="Normal 2 5 2 3 9" xfId="8669" xr:uid="{910CB296-9BC6-459E-A728-7E1EB8B7FAB7}"/>
    <cellStyle name="Normal 2 5 2 3 9 2" xfId="18709" xr:uid="{F0F96F55-A703-44D3-B934-DEDD8618EA52}"/>
    <cellStyle name="Normal 2 5 2 4" xfId="2476" xr:uid="{00000000-0005-0000-0000-0000D4090000}"/>
    <cellStyle name="Normal 2 5 2 4 2" xfId="2477" xr:uid="{00000000-0005-0000-0000-0000D5090000}"/>
    <cellStyle name="Normal 2 5 2 4 2 2" xfId="7847" xr:uid="{ABFBF02E-A557-4698-9CA2-17A48A2DD28C}"/>
    <cellStyle name="Normal 2 5 2 4 2 2 2" xfId="28075" xr:uid="{792FA15F-2B12-4064-906D-B5A5664F03E2}"/>
    <cellStyle name="Normal 2 5 2 4 2 2 3" xfId="17296" xr:uid="{713E13DC-FB7F-4D31-8978-B38D4C005E0A}"/>
    <cellStyle name="Normal 2 5 2 4 2 3" xfId="10449" xr:uid="{BCE0ADF5-08B4-4A2D-84FD-D7BAF5D483F1}"/>
    <cellStyle name="Normal 2 5 2 4 2 3 2" xfId="20082" xr:uid="{1703CCD9-CD13-4F22-98B7-4E4D6584B87A}"/>
    <cellStyle name="Normal 2 5 2 4 2 4" xfId="13089" xr:uid="{970272F8-E219-40FD-8FBF-F1F4B25BB8A3}"/>
    <cellStyle name="Normal 2 5 2 4 2 4 2" xfId="22911" xr:uid="{9A3DBF2E-7B65-4A72-9AD9-4040CE2FBD7C}"/>
    <cellStyle name="Normal 2 5 2 4 2 5" xfId="24694" xr:uid="{70FAD2B7-A585-4A0E-BBA9-444CFDFDC302}"/>
    <cellStyle name="Normal 2 5 2 4 2 6" xfId="15301" xr:uid="{EAF8665C-BCBF-4756-97D5-4624D9FF345E}"/>
    <cellStyle name="Normal 2 5 2 4 3" xfId="2478" xr:uid="{00000000-0005-0000-0000-0000D6090000}"/>
    <cellStyle name="Normal 2 5 2 4 3 2" xfId="10450" xr:uid="{B5B35A8A-CF4F-456E-B2A8-8E3C6C3ED4CA}"/>
    <cellStyle name="Normal 2 5 2 4 3 2 2" xfId="27793" xr:uid="{E61FC152-ADF4-45DB-917C-406249773310}"/>
    <cellStyle name="Normal 2 5 2 4 3 2 3" xfId="16901" xr:uid="{47C91E5C-703F-43A1-816B-F782DABA5DC6}"/>
    <cellStyle name="Normal 2 5 2 4 3 3" xfId="11579" xr:uid="{D57A3321-6A41-4167-88DE-EC885986443B}"/>
    <cellStyle name="Normal 2 5 2 4 3 3 2" xfId="19645" xr:uid="{7CEC0455-B39D-477F-875B-A46471F5D359}"/>
    <cellStyle name="Normal 2 5 2 4 3 4" xfId="12750" xr:uid="{2778D4F9-B8EF-44D4-9582-1763BDE30E55}"/>
    <cellStyle name="Normal 2 5 2 4 3 4 2" xfId="22474" xr:uid="{ACCC50E7-4E95-4C5C-93C6-B58223F7E179}"/>
    <cellStyle name="Normal 2 5 2 4 3 5" xfId="24929" xr:uid="{65B4237F-25F6-4D00-BAE0-84CFEE2EDF0C}"/>
    <cellStyle name="Normal 2 5 2 4 3 6" xfId="14741" xr:uid="{1EF9932D-F6FF-48B8-B03B-A35F42EA3CFE}"/>
    <cellStyle name="Normal 2 5 2 4 4" xfId="4754" xr:uid="{BC55870B-FCDC-46E1-9298-FC9CD1D6BA0B}"/>
    <cellStyle name="Normal 2 5 2 4 4 2" xfId="10448" xr:uid="{617AAC12-CEA4-4315-977B-813412A6AC92}"/>
    <cellStyle name="Normal 2 5 2 4 4 2 2" xfId="20721" xr:uid="{D8640A07-ECDD-4AC2-9104-7104C3A97819}"/>
    <cellStyle name="Normal 2 5 2 4 4 3" xfId="13639" xr:uid="{82D8C173-A0DD-419D-8CD1-0C67F24FEDF5}"/>
    <cellStyle name="Normal 2 5 2 4 4 3 2" xfId="23550" xr:uid="{3435F4F4-21D0-4CAF-B00A-FAF81D83F2C2}"/>
    <cellStyle name="Normal 2 5 2 4 4 4" xfId="26090" xr:uid="{A5971DD3-0F49-45A5-8A97-79B0C2B1805E}"/>
    <cellStyle name="Normal 2 5 2 4 4 5" xfId="17928" xr:uid="{E5FA587F-25AD-4999-9E39-153511E8A89E}"/>
    <cellStyle name="Normal 2 5 2 4 5" xfId="6180" xr:uid="{7A140489-C9F5-4D22-BA54-558AE6EB2DF7}"/>
    <cellStyle name="Normal 2 5 2 4 5 2" xfId="15951" xr:uid="{C10521F0-C42A-434D-A542-726493803478}"/>
    <cellStyle name="Normal 2 5 2 4 6" xfId="8957" xr:uid="{CA785E87-AFA4-4183-B806-C5C7E78CCA81}"/>
    <cellStyle name="Normal 2 5 2 4 6 2" xfId="18710" xr:uid="{EA1B7A91-8B39-40E6-900E-4182E21E74A9}"/>
    <cellStyle name="Normal 2 5 2 4 7" xfId="12048" xr:uid="{447668F0-7B69-4F55-AD71-88E4B9ABB595}"/>
    <cellStyle name="Normal 2 5 2 4 7 2" xfId="21506" xr:uid="{EFC8D3F9-F996-4F84-B6E3-744D182FA2A4}"/>
    <cellStyle name="Normal 2 5 2 4 8" xfId="25592" xr:uid="{061829EA-907C-4C8B-8909-882253A278E7}"/>
    <cellStyle name="Normal 2 5 2 4 9" xfId="14295" xr:uid="{C5AEB646-0C30-47F1-9001-9BF1854C1ACE}"/>
    <cellStyle name="Normal 2 5 2 5" xfId="2479" xr:uid="{00000000-0005-0000-0000-0000D7090000}"/>
    <cellStyle name="Normal 2 5 2 5 2" xfId="5068" xr:uid="{D562B9EC-AF95-449F-96C5-F93AF76C356A}"/>
    <cellStyle name="Normal 2 5 2 5 2 2" xfId="7848" xr:uid="{F24E1561-6DC0-4440-ABD7-B48BE4B737A4}"/>
    <cellStyle name="Normal 2 5 2 5 2 2 2" xfId="29845" xr:uid="{4837ACA5-D410-4E05-A3BE-4142621D125C}"/>
    <cellStyle name="Normal 2 5 2 5 2 2 3" xfId="21035" xr:uid="{50261C7B-FDD8-48B1-9E56-7C2861943CA5}"/>
    <cellStyle name="Normal 2 5 2 5 2 3" xfId="10451" xr:uid="{99999043-8B1B-4178-99E8-36B9398344DF}"/>
    <cellStyle name="Normal 2 5 2 5 2 3 2" xfId="23864" xr:uid="{78AA3FF0-AE93-4CEE-88AF-61EC0C7CEA25}"/>
    <cellStyle name="Normal 2 5 2 5 2 4" xfId="26490" xr:uid="{93887605-BB39-4BD7-9905-44750D425653}"/>
    <cellStyle name="Normal 2 5 2 5 2 5" xfId="18242" xr:uid="{8B077A7D-0CD4-4181-A23D-0AA2E1AAE53A}"/>
    <cellStyle name="Normal 2 5 2 5 3" xfId="6600" xr:uid="{549CD4BE-76AC-4A14-A7EE-9B20E4EFC6DA}"/>
    <cellStyle name="Normal 2 5 2 5 3 2" xfId="27023" xr:uid="{61439722-7C00-442E-8BAB-4B0E2FACBD6D}"/>
    <cellStyle name="Normal 2 5 2 5 3 3" xfId="17297" xr:uid="{5AD88D18-9F7E-4266-8A65-FCF781E9222A}"/>
    <cellStyle name="Normal 2 5 2 5 4" xfId="9396" xr:uid="{EB7EDB36-9540-4B3C-9C88-2C7B552EC781}"/>
    <cellStyle name="Normal 2 5 2 5 4 2" xfId="20083" xr:uid="{D30CB8BC-16CC-40CB-8376-05D4AD9CB69A}"/>
    <cellStyle name="Normal 2 5 2 5 5" xfId="13090" xr:uid="{C98C85F4-49F9-4CC7-8820-2382A4E5D7E5}"/>
    <cellStyle name="Normal 2 5 2 5 5 2" xfId="22912" xr:uid="{EF846691-134F-448E-9835-41F8194983E2}"/>
    <cellStyle name="Normal 2 5 2 5 6" xfId="25884" xr:uid="{8862DDC9-FA88-4D24-A424-71F249D99FEB}"/>
    <cellStyle name="Normal 2 5 2 5 7" xfId="15302" xr:uid="{BAB40F04-F742-4216-96A1-946773DAFB69}"/>
    <cellStyle name="Normal 2 5 2 6" xfId="2480" xr:uid="{00000000-0005-0000-0000-0000D8090000}"/>
    <cellStyle name="Normal 2 5 2 6 2" xfId="5856" xr:uid="{5058CA30-1C4E-41E6-95E2-C9FB0877FD60}"/>
    <cellStyle name="Normal 2 5 2 6 2 2" xfId="7849" xr:uid="{E7288FF8-2F4A-4FD4-B953-6E762F839449}"/>
    <cellStyle name="Normal 2 5 2 6 2 3" xfId="10452" xr:uid="{DD0F4E4A-1A1F-45A4-A46B-777A79704E9B}"/>
    <cellStyle name="Normal 2 5 2 6 3" xfId="6954" xr:uid="{42C3F438-02E8-4ECF-8CF4-C5081A9DFDD7}"/>
    <cellStyle name="Normal 2 5 2 6 3 2" xfId="19807" xr:uid="{FE56C18F-11B4-4A05-83D2-E2014F6D64FE}"/>
    <cellStyle name="Normal 2 5 2 6 4" xfId="9750" xr:uid="{9B8036ED-3A67-46DF-99B2-8F5DABF04FC8}"/>
    <cellStyle name="Normal 2 5 2 6 4 2" xfId="22636" xr:uid="{B9663366-C13B-4A27-B28F-5868A057744E}"/>
    <cellStyle name="Normal 2 5 2 6 5" xfId="24090" xr:uid="{609D6A65-34C2-4064-915C-5D51418D48C0}"/>
    <cellStyle name="Normal 2 5 2 6 6" xfId="14963" xr:uid="{52E8ECCA-1254-43C0-AF6B-AE210FF76EDA}"/>
    <cellStyle name="Normal 2 5 2 7" xfId="2481" xr:uid="{00000000-0005-0000-0000-0000D9090000}"/>
    <cellStyle name="Normal 2 5 2 7 2" xfId="7850" xr:uid="{D3A5E968-8E22-4DB7-8B03-B1E48AB633DA}"/>
    <cellStyle name="Normal 2 5 2 7 2 2" xfId="27059" xr:uid="{50FB0E97-5127-4B3B-8527-E4F1BCBF1924}"/>
    <cellStyle name="Normal 2 5 2 7 2 3" xfId="16664" xr:uid="{59442073-ABA1-4CF0-AC80-56C80C471211}"/>
    <cellStyle name="Normal 2 5 2 7 3" xfId="10453" xr:uid="{4FA7D232-5FFD-4C69-857A-5560DA3F8940}"/>
    <cellStyle name="Normal 2 5 2 7 3 2" xfId="19401" xr:uid="{69C4DE06-E2FC-4DCE-B743-8F0D7B58EB21}"/>
    <cellStyle name="Normal 2 5 2 7 4" xfId="12513" xr:uid="{144DF5B4-7B0D-4624-B3DA-A6BAEAC9599E}"/>
    <cellStyle name="Normal 2 5 2 7 4 2" xfId="22230" xr:uid="{00C3C2FA-F2B4-4026-AD80-B141ADE68A8D}"/>
    <cellStyle name="Normal 2 5 2 7 5" xfId="26167" xr:uid="{1F7CBA60-B9A7-4691-8F3F-1C7C915F802C}"/>
    <cellStyle name="Normal 2 5 2 7 6" xfId="14448" xr:uid="{D0B442D5-30A0-4119-8FF5-907D167B67DB}"/>
    <cellStyle name="Normal 2 5 2 8" xfId="2482" xr:uid="{00000000-0005-0000-0000-0000DA090000}"/>
    <cellStyle name="Normal 2 5 2 8 2" xfId="7851" xr:uid="{7B929B16-940D-481D-975A-04AE50281A10}"/>
    <cellStyle name="Normal 2 5 2 8 2 2" xfId="19121" xr:uid="{E900A6CA-3ECB-425D-A5C6-5DCA37744C62}"/>
    <cellStyle name="Normal 2 5 2 8 3" xfId="10454" xr:uid="{8BF7CAEF-6178-4E0C-8993-39A34C9EC2DE}"/>
    <cellStyle name="Normal 2 5 2 8 3 2" xfId="21926" xr:uid="{7511AB99-2552-4C8B-A569-E825B6A05A84}"/>
    <cellStyle name="Normal 2 5 2 8 4" xfId="24035" xr:uid="{DC27E9C9-5E19-422E-A876-4072FDF97261}"/>
    <cellStyle name="Normal 2 5 2 8 5" xfId="16370" xr:uid="{1CD27FC2-7CA6-4622-8C4A-E943BE0BD1C3}"/>
    <cellStyle name="Normal 2 5 2 9" xfId="4534" xr:uid="{03F33842-2DBC-4B7E-B500-87128C322157}"/>
    <cellStyle name="Normal 2 5 2 9 2" xfId="9907" xr:uid="{D1709F45-C757-4A52-8C5C-124BEE935D90}"/>
    <cellStyle name="Normal 2 5 2 9 2 2" xfId="20557" xr:uid="{73B8C432-DC0A-4F01-85F8-D6942C90C88A}"/>
    <cellStyle name="Normal 2 5 2 9 3" xfId="13516" xr:uid="{392D2D7C-2915-44ED-A5FF-1E1D85B8EF21}"/>
    <cellStyle name="Normal 2 5 2 9 3 2" xfId="23386" xr:uid="{0C68E6F3-EB0E-44EA-9672-26A104BD237D}"/>
    <cellStyle name="Normal 2 5 2 9 4" xfId="17764" xr:uid="{6EF785B6-7552-4639-9127-14DA1E12CE90}"/>
    <cellStyle name="Normal 2 5 3" xfId="514" xr:uid="{00000000-0005-0000-0000-000002020000}"/>
    <cellStyle name="Normal 2 5 3 10" xfId="6159" xr:uid="{624CE723-8C2B-4343-B5E8-9BB1AAFCD2DC}"/>
    <cellStyle name="Normal 2 5 3 10 2" xfId="15952" xr:uid="{2A86CB29-B347-4F7D-80EA-3414FDA1E62C}"/>
    <cellStyle name="Normal 2 5 3 11" xfId="8936" xr:uid="{4D97ACF2-6DA4-41EC-83A7-8D3E7DFE431E}"/>
    <cellStyle name="Normal 2 5 3 11 2" xfId="18711" xr:uid="{6B216682-0C33-455F-8FA3-FCF9E08162CF}"/>
    <cellStyle name="Normal 2 5 3 12" xfId="12049" xr:uid="{01042ECB-111E-468F-9860-7D6C3AA7549B}"/>
    <cellStyle name="Normal 2 5 3 12 2" xfId="21507" xr:uid="{7AD5AE11-6432-4DCD-8CCA-1995D807F9D5}"/>
    <cellStyle name="Normal 2 5 3 13" xfId="24463" xr:uid="{521F5F89-4EA5-4CDD-9A83-A16AE46C3502}"/>
    <cellStyle name="Normal 2 5 3 14" xfId="14024" xr:uid="{93ACFBD0-C516-4B6E-AC24-541D5662D2D2}"/>
    <cellStyle name="Normal 2 5 3 2" xfId="515" xr:uid="{00000000-0005-0000-0000-000003020000}"/>
    <cellStyle name="Normal 2 5 3 2 10" xfId="12050" xr:uid="{B0DA5DC2-7A7D-4521-B0AC-5BEE45B20C4D}"/>
    <cellStyle name="Normal 2 5 3 2 10 2" xfId="21508" xr:uid="{D02DCD39-0F0B-4F1D-82E4-FE2B23FBD020}"/>
    <cellStyle name="Normal 2 5 3 2 11" xfId="24675" xr:uid="{68142D7C-F261-49AC-B583-4F6F07B3DC33}"/>
    <cellStyle name="Normal 2 5 3 2 12" xfId="14138" xr:uid="{2E307AC0-5DBD-4F40-93BD-C8F731455395}"/>
    <cellStyle name="Normal 2 5 3 2 2" xfId="2483" xr:uid="{00000000-0005-0000-0000-0000DB090000}"/>
    <cellStyle name="Normal 2 5 3 2 2 2" xfId="2484" xr:uid="{00000000-0005-0000-0000-0000DC090000}"/>
    <cellStyle name="Normal 2 5 3 2 2 2 2" xfId="7852" xr:uid="{C7F7692C-CA33-4FFE-A1AF-4B5EF09D6F29}"/>
    <cellStyle name="Normal 2 5 3 2 2 2 2 2" xfId="27662" xr:uid="{1E140BD3-F0C1-44CE-B1FD-52345FF85987}"/>
    <cellStyle name="Normal 2 5 3 2 2 2 2 3" xfId="27108" xr:uid="{0531E6A9-022C-43D8-8EB7-AA5D5DAB7681}"/>
    <cellStyle name="Normal 2 5 3 2 2 2 2 4" xfId="17299" xr:uid="{8BC6E93E-1105-4576-825A-1D2C9D70AD51}"/>
    <cellStyle name="Normal 2 5 3 2 2 2 3" xfId="10456" xr:uid="{67B69A94-9350-4B96-8E09-F5A2B3E93352}"/>
    <cellStyle name="Normal 2 5 3 2 2 2 3 2" xfId="29491" xr:uid="{D961C336-21C4-496E-A450-59A28B5606E7}"/>
    <cellStyle name="Normal 2 5 3 2 2 2 3 3" xfId="20085" xr:uid="{C6D9562F-CE7F-4090-AFDD-D10316B4BE9A}"/>
    <cellStyle name="Normal 2 5 3 2 2 2 4" xfId="13092" xr:uid="{AFBF44CE-0184-42B8-897B-A0366F14A647}"/>
    <cellStyle name="Normal 2 5 3 2 2 2 4 2" xfId="22914" xr:uid="{496B441E-E0DE-4844-859A-DFF3B076D829}"/>
    <cellStyle name="Normal 2 5 3 2 2 2 5" xfId="26202" xr:uid="{BB4AFB63-6DCC-4028-8ADF-D44CAD5B5A52}"/>
    <cellStyle name="Normal 2 5 3 2 2 2 6" xfId="15304" xr:uid="{87F15FA0-4A36-4D1B-8464-54D6F849F43C}"/>
    <cellStyle name="Normal 2 5 3 2 2 3" xfId="4895" xr:uid="{BBC61570-C5B9-4440-A428-E5BB318E1E56}"/>
    <cellStyle name="Normal 2 5 3 2 2 3 2" xfId="10455" xr:uid="{F7BC3100-44C8-4144-991E-7E0C5669BDB2}"/>
    <cellStyle name="Normal 2 5 3 2 2 3 2 2" xfId="29728" xr:uid="{44B26552-B90F-49FB-8F3F-C6804408FCDC}"/>
    <cellStyle name="Normal 2 5 3 2 2 3 2 3" xfId="20862" xr:uid="{5B3A4656-0B39-4E2C-8F63-6A4652FFC67E}"/>
    <cellStyle name="Normal 2 5 3 2 2 3 3" xfId="13754" xr:uid="{A0DE7A44-3CDD-4487-958C-CD390E241B2E}"/>
    <cellStyle name="Normal 2 5 3 2 2 3 3 2" xfId="23691" xr:uid="{524ADD0F-C10E-4A89-9252-90D839315371}"/>
    <cellStyle name="Normal 2 5 3 2 2 3 4" xfId="26111" xr:uid="{5721117C-308A-4990-A54D-014000EA0569}"/>
    <cellStyle name="Normal 2 5 3 2 2 3 5" xfId="18069" xr:uid="{158C7542-A734-4920-A9F0-84ED5D4597DD}"/>
    <cellStyle name="Normal 2 5 3 2 2 4" xfId="6185" xr:uid="{30CBE7AD-EA18-4E71-AFF5-A8F3E5794A33}"/>
    <cellStyle name="Normal 2 5 3 2 2 4 2" xfId="27822" xr:uid="{2ACA83FD-814B-4242-808B-1CBEE0504B99}"/>
    <cellStyle name="Normal 2 5 3 2 2 4 3" xfId="15954" xr:uid="{65C2298C-BA82-48FD-8ADF-928423AB84A1}"/>
    <cellStyle name="Normal 2 5 3 2 2 5" xfId="8962" xr:uid="{6E6B8557-C05A-4825-A88F-8FC82D765F3C}"/>
    <cellStyle name="Normal 2 5 3 2 2 5 2" xfId="18713" xr:uid="{A0BF09DF-2A1F-404A-8EA6-F19B1EA0598A}"/>
    <cellStyle name="Normal 2 5 3 2 2 6" xfId="12051" xr:uid="{27407603-8082-4BFB-A9F6-4D2B1DBEF948}"/>
    <cellStyle name="Normal 2 5 3 2 2 6 2" xfId="21509" xr:uid="{6E0B7F0F-51D4-4E41-9F7B-80D65445EC45}"/>
    <cellStyle name="Normal 2 5 3 2 2 7" xfId="25090" xr:uid="{EE79D3BD-5C40-40F8-AF80-450DE079A922}"/>
    <cellStyle name="Normal 2 5 3 2 2 8" xfId="14746" xr:uid="{9A584070-EBE5-455C-BADE-4DB7FE2D0DB8}"/>
    <cellStyle name="Normal 2 5 3 2 3" xfId="2485" xr:uid="{00000000-0005-0000-0000-0000DD090000}"/>
    <cellStyle name="Normal 2 5 3 2 3 2" xfId="5069" xr:uid="{84429268-EAEF-484E-A42D-C611A858B923}"/>
    <cellStyle name="Normal 2 5 3 2 3 2 2" xfId="7853" xr:uid="{ED2E1ED1-DF58-4A39-9AB3-699F825B5CF4}"/>
    <cellStyle name="Normal 2 5 3 2 3 2 2 2" xfId="29846" xr:uid="{FC69EF58-5DCA-406F-8B8B-724F68C6F8A8}"/>
    <cellStyle name="Normal 2 5 3 2 3 2 2 3" xfId="21036" xr:uid="{08C6D3F5-BA91-443C-AF39-B2CB4264EEFF}"/>
    <cellStyle name="Normal 2 5 3 2 3 2 3" xfId="10457" xr:uid="{1EF454BA-29C1-4099-96F5-6B30680EE1CB}"/>
    <cellStyle name="Normal 2 5 3 2 3 2 3 2" xfId="23865" xr:uid="{BE04B498-9E14-488E-9465-2ACDCA021386}"/>
    <cellStyle name="Normal 2 5 3 2 3 2 4" xfId="24198" xr:uid="{F21E065B-70B0-4B50-AD95-1B99DD35392B}"/>
    <cellStyle name="Normal 2 5 3 2 3 2 5" xfId="18243" xr:uid="{9A823864-BD4E-4B8D-A11F-8792B7282639}"/>
    <cellStyle name="Normal 2 5 3 2 3 3" xfId="6603" xr:uid="{E01BCF4F-05EB-4F37-ADAA-2B8762235691}"/>
    <cellStyle name="Normal 2 5 3 2 3 3 2" xfId="29268" xr:uid="{2B9DA213-5A4A-4EE9-B42C-D3816ECD0ACA}"/>
    <cellStyle name="Normal 2 5 3 2 3 3 3" xfId="17300" xr:uid="{F09BF6C9-85E1-4FB2-9434-7F2EFB2EB5F7}"/>
    <cellStyle name="Normal 2 5 3 2 3 4" xfId="9399" xr:uid="{1E0A4FFF-D470-41E1-8819-E26BED95C907}"/>
    <cellStyle name="Normal 2 5 3 2 3 4 2" xfId="20086" xr:uid="{B34053BB-5C24-4C59-85DB-FEC147DA7A99}"/>
    <cellStyle name="Normal 2 5 3 2 3 5" xfId="13093" xr:uid="{C2A32B4A-8AB8-484B-B1FB-38F95D471D6A}"/>
    <cellStyle name="Normal 2 5 3 2 3 5 2" xfId="22915" xr:uid="{5C7AFA5F-AB4D-4F27-BE04-B3A41A2DED3D}"/>
    <cellStyle name="Normal 2 5 3 2 3 6" xfId="25508" xr:uid="{829D6032-9F3A-4A43-A1FC-C6F989CEB78C}"/>
    <cellStyle name="Normal 2 5 3 2 3 7" xfId="15305" xr:uid="{70809CAB-4DE3-472F-9579-5F8197333811}"/>
    <cellStyle name="Normal 2 5 3 2 4" xfId="2486" xr:uid="{00000000-0005-0000-0000-0000DE090000}"/>
    <cellStyle name="Normal 2 5 3 2 4 2" xfId="7854" xr:uid="{A518BC3D-9F23-4AE2-A6C9-B15F8A26BF0F}"/>
    <cellStyle name="Normal 2 5 3 2 4 2 2" xfId="29320" xr:uid="{D65E9BD6-8C65-4C1D-B0F5-A3B9EBB546B5}"/>
    <cellStyle name="Normal 2 5 3 2 4 2 3" xfId="17298" xr:uid="{E5737E6F-53F9-4C71-A8BB-A53A95DF98FE}"/>
    <cellStyle name="Normal 2 5 3 2 4 3" xfId="10458" xr:uid="{B96E7AF5-63F1-42B3-A079-E1F413DBEB65}"/>
    <cellStyle name="Normal 2 5 3 2 4 3 2" xfId="20084" xr:uid="{5B98DE60-4933-43A1-AF67-400AF7AED5AD}"/>
    <cellStyle name="Normal 2 5 3 2 4 4" xfId="13091" xr:uid="{8B0977C3-0ED5-4975-B934-CA37EF999F1E}"/>
    <cellStyle name="Normal 2 5 3 2 4 4 2" xfId="22913" xr:uid="{3CA6AF47-A784-45A6-A928-321F5770CA3F}"/>
    <cellStyle name="Normal 2 5 3 2 4 5" xfId="25727" xr:uid="{10C8BCCC-7CA0-4611-BD61-35636BCD947E}"/>
    <cellStyle name="Normal 2 5 3 2 4 6" xfId="15303" xr:uid="{419D9528-D7AE-426B-89F4-302C9412151B}"/>
    <cellStyle name="Normal 2 5 3 2 5" xfId="2487" xr:uid="{00000000-0005-0000-0000-0000DF090000}"/>
    <cellStyle name="Normal 2 5 3 2 5 2" xfId="7855" xr:uid="{682FB299-38AB-4B6A-9366-F61E10FF48E3}"/>
    <cellStyle name="Normal 2 5 3 2 5 2 2" xfId="27161" xr:uid="{8268C2EA-EE83-446E-A33B-1FDCC58FBFAD}"/>
    <cellStyle name="Normal 2 5 3 2 5 2 3" xfId="16698" xr:uid="{9974A57A-F7A9-4E1E-A550-99D3304BC09C}"/>
    <cellStyle name="Normal 2 5 3 2 5 3" xfId="10459" xr:uid="{9EA18B76-DF34-46B7-9BCF-1DD156003FA7}"/>
    <cellStyle name="Normal 2 5 3 2 5 3 2" xfId="19435" xr:uid="{616A5CE6-37F5-49B7-B4FF-1131DB8FAF08}"/>
    <cellStyle name="Normal 2 5 3 2 5 4" xfId="12547" xr:uid="{48647638-AA77-4DB5-B113-DCFFCAD3A84B}"/>
    <cellStyle name="Normal 2 5 3 2 5 4 2" xfId="22264" xr:uid="{4036F88B-BBA7-4C1A-9305-B52A82874E75}"/>
    <cellStyle name="Normal 2 5 3 2 5 5" xfId="24504" xr:uid="{8B076E62-D5B1-464C-ABBC-AB575AB88420}"/>
    <cellStyle name="Normal 2 5 3 2 5 6" xfId="14482" xr:uid="{A4E68BE5-2F95-4F4A-B7DE-22077AAC4F08}"/>
    <cellStyle name="Normal 2 5 3 2 6" xfId="2488" xr:uid="{00000000-0005-0000-0000-0000E0090000}"/>
    <cellStyle name="Normal 2 5 3 2 6 2" xfId="10460" xr:uid="{090483DC-70E6-4D16-A826-CD73553647C3}"/>
    <cellStyle name="Normal 2 5 3 2 6 2 2" xfId="19260" xr:uid="{22790792-E7E1-461D-8A9E-CECB7F1F9600}"/>
    <cellStyle name="Normal 2 5 3 2 6 3" xfId="12412" xr:uid="{A43C92B0-EDA9-4B7C-9159-CBC9A4403B3F}"/>
    <cellStyle name="Normal 2 5 3 2 6 3 2" xfId="22072" xr:uid="{3E3A3042-DEA5-4E8B-8E48-87CFD2C4E09B}"/>
    <cellStyle name="Normal 2 5 3 2 6 4" xfId="26663" xr:uid="{9A6A5640-2886-4501-9DAB-020D5F940305}"/>
    <cellStyle name="Normal 2 5 3 2 6 5" xfId="16516" xr:uid="{99818FC5-F8E6-462E-AFEC-EB03D1AB1523}"/>
    <cellStyle name="Normal 2 5 3 2 7" xfId="4441" xr:uid="{0621438A-2AE4-4B4C-B7E1-AFD5F3B294C8}"/>
    <cellStyle name="Normal 2 5 3 2 7 2" xfId="9910" xr:uid="{086ACA16-EDC3-4A19-8D40-74DB347C1407}"/>
    <cellStyle name="Normal 2 5 3 2 7 2 2" xfId="20464" xr:uid="{0A7C98A4-90F4-4E67-91ED-3E0A0C4FFACE}"/>
    <cellStyle name="Normal 2 5 3 2 7 3" xfId="13441" xr:uid="{0ED7A06C-113A-4DD0-8BF9-E604F2584506}"/>
    <cellStyle name="Normal 2 5 3 2 7 3 2" xfId="23293" xr:uid="{3D89E073-D721-4E10-9190-16BF071DC935}"/>
    <cellStyle name="Normal 2 5 3 2 7 4" xfId="17671" xr:uid="{0C0D1D8A-9B16-49D3-BFF9-3BE254E93966}"/>
    <cellStyle name="Normal 2 5 3 2 8" xfId="6160" xr:uid="{87F86D75-F331-4E12-93FF-B54AB86E4CB7}"/>
    <cellStyle name="Normal 2 5 3 2 8 2" xfId="15953" xr:uid="{477DAAE4-917C-40C2-96DC-5C83626E2EC8}"/>
    <cellStyle name="Normal 2 5 3 2 9" xfId="8937" xr:uid="{86CB33BF-863A-469B-9BF9-BE44C0460EF0}"/>
    <cellStyle name="Normal 2 5 3 2 9 2" xfId="18712" xr:uid="{0E4517E3-F7A1-405C-A41E-C7378B2B5B97}"/>
    <cellStyle name="Normal 2 5 3 3" xfId="2489" xr:uid="{00000000-0005-0000-0000-0000E1090000}"/>
    <cellStyle name="Normal 2 5 3 3 10" xfId="24396" xr:uid="{77749927-B74D-42BE-B102-445048813318}"/>
    <cellStyle name="Normal 2 5 3 3 11" xfId="14296" xr:uid="{C5AA0987-23E9-4A26-9A08-4EC1FABB3DC2}"/>
    <cellStyle name="Normal 2 5 3 3 2" xfId="2490" xr:uid="{00000000-0005-0000-0000-0000E2090000}"/>
    <cellStyle name="Normal 2 5 3 3 2 2" xfId="2491" xr:uid="{00000000-0005-0000-0000-0000E3090000}"/>
    <cellStyle name="Normal 2 5 3 3 2 2 2" xfId="7856" xr:uid="{5A359F62-67B3-49AF-9013-72B3DD447671}"/>
    <cellStyle name="Normal 2 5 3 3 2 2 2 2" xfId="28990" xr:uid="{6882A8C6-E80D-4FF8-83FD-8AB22A658E5F}"/>
    <cellStyle name="Normal 2 5 3 3 2 2 2 3" xfId="17302" xr:uid="{0AC34E34-2574-4877-B092-0AA59902EF88}"/>
    <cellStyle name="Normal 2 5 3 3 2 2 3" xfId="10463" xr:uid="{1EE24E16-27A4-40BC-981F-CE780A029E92}"/>
    <cellStyle name="Normal 2 5 3 3 2 2 3 2" xfId="20088" xr:uid="{C8B38F0E-3890-4704-ACC1-E72A2E065154}"/>
    <cellStyle name="Normal 2 5 3 3 2 2 4" xfId="13095" xr:uid="{508FB33F-B544-43D7-A2E7-0B5D49B8F8B1}"/>
    <cellStyle name="Normal 2 5 3 3 2 2 4 2" xfId="22917" xr:uid="{503D6DFC-E91B-465D-BCD7-1A6302171EAF}"/>
    <cellStyle name="Normal 2 5 3 3 2 2 5" xfId="24292" xr:uid="{7AA97FE0-08CB-4459-9019-FD4EAB5670A9}"/>
    <cellStyle name="Normal 2 5 3 3 2 2 6" xfId="15307" xr:uid="{893C04CA-C4C3-4B88-AEFA-CBFD8A2543BA}"/>
    <cellStyle name="Normal 2 5 3 3 2 3" xfId="4896" xr:uid="{4347206F-A50D-4A15-82BB-D0179952F7DE}"/>
    <cellStyle name="Normal 2 5 3 3 2 3 2" xfId="10462" xr:uid="{031A2464-2CED-49A7-AC4C-5143D3082BC0}"/>
    <cellStyle name="Normal 2 5 3 3 2 3 2 2" xfId="29729" xr:uid="{88256824-5E60-42EF-B9C6-1696B0ABF522}"/>
    <cellStyle name="Normal 2 5 3 3 2 3 2 3" xfId="20863" xr:uid="{C0E7491F-25CD-44A5-8F49-9B17B9C4E591}"/>
    <cellStyle name="Normal 2 5 3 3 2 3 3" xfId="13755" xr:uid="{B1F3B986-1C5E-4E3D-A113-B95FF24BB156}"/>
    <cellStyle name="Normal 2 5 3 3 2 3 3 2" xfId="23692" xr:uid="{77368BDC-422F-4932-B106-83F9C3D782D1}"/>
    <cellStyle name="Normal 2 5 3 3 2 3 4" xfId="24880" xr:uid="{A8E61816-68BF-4D87-AF0D-202EE022CC72}"/>
    <cellStyle name="Normal 2 5 3 3 2 3 5" xfId="18070" xr:uid="{AA9AC22D-48A4-4D7F-9433-E81CC832009F}"/>
    <cellStyle name="Normal 2 5 3 3 2 4" xfId="6186" xr:uid="{1C818980-F785-41E1-814B-31B365D9E6C3}"/>
    <cellStyle name="Normal 2 5 3 3 2 4 2" xfId="28829" xr:uid="{CB6D6C43-B8C0-417C-A7A8-2BDBA8498A04}"/>
    <cellStyle name="Normal 2 5 3 3 2 4 3" xfId="16905" xr:uid="{2EAFD3A1-809D-4171-913D-FDACA26AF9A2}"/>
    <cellStyle name="Normal 2 5 3 3 2 5" xfId="8963" xr:uid="{876E1D56-B46D-4622-BB3A-2D3312F0999D}"/>
    <cellStyle name="Normal 2 5 3 3 2 5 2" xfId="19649" xr:uid="{46B02373-5226-4F3B-A772-226D25DDB67B}"/>
    <cellStyle name="Normal 2 5 3 3 2 6" xfId="12754" xr:uid="{58E65088-0E26-4CA3-89F0-6976EC58DD73}"/>
    <cellStyle name="Normal 2 5 3 3 2 6 2" xfId="22478" xr:uid="{01B681F6-007F-410C-99F0-A1B1B4485BF6}"/>
    <cellStyle name="Normal 2 5 3 3 2 7" xfId="26333" xr:uid="{896D4B05-1E7C-488E-BC92-D43DFB5B28D2}"/>
    <cellStyle name="Normal 2 5 3 3 2 8" xfId="14747" xr:uid="{E16748BA-0202-4E9B-8379-4F88E61CE0A4}"/>
    <cellStyle name="Normal 2 5 3 3 3" xfId="2492" xr:uid="{00000000-0005-0000-0000-0000E4090000}"/>
    <cellStyle name="Normal 2 5 3 3 3 2" xfId="5070" xr:uid="{5BCB8F01-A603-459F-B195-39E497EAAC4E}"/>
    <cellStyle name="Normal 2 5 3 3 3 2 2" xfId="11839" xr:uid="{51DC1801-85C0-45A5-99F6-0F81E56F0B14}"/>
    <cellStyle name="Normal 2 5 3 3 3 2 2 2" xfId="29847" xr:uid="{B8D7A439-F72C-4498-B0B0-ECF75BE2148A}"/>
    <cellStyle name="Normal 2 5 3 3 3 2 2 3" xfId="21037" xr:uid="{6FE083C8-3C10-4DBF-BD48-0C661228E68E}"/>
    <cellStyle name="Normal 2 5 3 3 3 2 3" xfId="13895" xr:uid="{8022E7ED-BA94-4155-A452-6B373F7F6C63}"/>
    <cellStyle name="Normal 2 5 3 3 3 2 3 2" xfId="23866" xr:uid="{6BFDB388-851E-4C32-B4DD-2743B90B0E99}"/>
    <cellStyle name="Normal 2 5 3 3 3 2 4" xfId="26664" xr:uid="{6AF228E4-54AA-44A1-A5C2-E446D1119797}"/>
    <cellStyle name="Normal 2 5 3 3 3 2 5" xfId="18244" xr:uid="{3363CA7A-07FD-4A80-BDB7-D43061486839}"/>
    <cellStyle name="Normal 2 5 3 3 3 3" xfId="10464" xr:uid="{9FF024F1-B371-4FF9-AC63-85C88693F549}"/>
    <cellStyle name="Normal 2 5 3 3 3 3 2" xfId="26906" xr:uid="{95326427-01C5-4CE3-8265-A78BB6BA2B3E}"/>
    <cellStyle name="Normal 2 5 3 3 3 3 3" xfId="17303" xr:uid="{17A7BB3B-5133-4D3F-926E-4F0635B357F7}"/>
    <cellStyle name="Normal 2 5 3 3 3 4" xfId="11655" xr:uid="{A2A4E241-E924-4F54-9742-A675CF8D6E10}"/>
    <cellStyle name="Normal 2 5 3 3 3 4 2" xfId="20089" xr:uid="{D7CA2FF6-1297-4C7A-81E5-310CD6549A1E}"/>
    <cellStyle name="Normal 2 5 3 3 3 5" xfId="13096" xr:uid="{0B93FF98-261A-4F63-98EF-A050E4044062}"/>
    <cellStyle name="Normal 2 5 3 3 3 5 2" xfId="22918" xr:uid="{856D8C71-773E-4542-86D0-330238EB96CD}"/>
    <cellStyle name="Normal 2 5 3 3 3 6" xfId="24472" xr:uid="{C0035662-B945-4B94-818C-D5A095FF9286}"/>
    <cellStyle name="Normal 2 5 3 3 3 7" xfId="15308" xr:uid="{6D6642B2-B18F-4B74-B898-B449FA749100}"/>
    <cellStyle name="Normal 2 5 3 3 4" xfId="2493" xr:uid="{00000000-0005-0000-0000-0000E5090000}"/>
    <cellStyle name="Normal 2 5 3 3 4 2" xfId="10465" xr:uid="{C0694EBB-876E-49F4-9DBA-75FB460287B8}"/>
    <cellStyle name="Normal 2 5 3 3 4 2 2" xfId="27416" xr:uid="{D6BDFD82-593A-4808-879E-63D465A08926}"/>
    <cellStyle name="Normal 2 5 3 3 4 2 3" xfId="17301" xr:uid="{80A74C0A-6638-4F67-ACBE-3A898EEF0586}"/>
    <cellStyle name="Normal 2 5 3 3 4 3" xfId="11654" xr:uid="{E52073BF-64A1-4D03-8F71-65B4737B6DF2}"/>
    <cellStyle name="Normal 2 5 3 3 4 3 2" xfId="20087" xr:uid="{B4FFE3E5-2088-4DDF-8325-2B2A4248C2EC}"/>
    <cellStyle name="Normal 2 5 3 3 4 4" xfId="13094" xr:uid="{41BCC374-7C3B-4567-B63D-7704F48EA9BD}"/>
    <cellStyle name="Normal 2 5 3 3 4 4 2" xfId="22916" xr:uid="{3C265E47-F1A3-4ABD-B895-5F881EF8E961}"/>
    <cellStyle name="Normal 2 5 3 3 4 5" xfId="26463" xr:uid="{AD489C22-8CB2-45EE-A4A9-8A658943C29F}"/>
    <cellStyle name="Normal 2 5 3 3 4 6" xfId="15306" xr:uid="{392361AA-3192-424B-9924-8BE1EB65F8F3}"/>
    <cellStyle name="Normal 2 5 3 3 5" xfId="2494" xr:uid="{00000000-0005-0000-0000-0000E6090000}"/>
    <cellStyle name="Normal 2 5 3 3 5 2" xfId="10466" xr:uid="{C1ED101B-A955-4981-B23C-1D63A190A510}"/>
    <cellStyle name="Normal 2 5 3 3 5 2 2" xfId="27959" xr:uid="{513EB22A-C1CE-4CA0-AADA-90B49B2B7349}"/>
    <cellStyle name="Normal 2 5 3 3 5 2 3" xfId="16801" xr:uid="{6FC74CD6-F5B8-4455-8BA4-0116AA014ADD}"/>
    <cellStyle name="Normal 2 5 3 3 5 3" xfId="11554" xr:uid="{112DD1E6-C157-4229-8F47-7E150F11A6C2}"/>
    <cellStyle name="Normal 2 5 3 3 5 3 2" xfId="19538" xr:uid="{EC49A569-677B-4A99-95C6-DB6F2E6C776F}"/>
    <cellStyle name="Normal 2 5 3 3 5 4" xfId="12650" xr:uid="{FB8CD6D3-7552-4396-BAAE-D4413A27DDC2}"/>
    <cellStyle name="Normal 2 5 3 3 5 4 2" xfId="22367" xr:uid="{743C02A8-D2C6-424C-951B-6317E88BA6E6}"/>
    <cellStyle name="Normal 2 5 3 3 5 5" xfId="25244" xr:uid="{B2B7DB02-FC9F-47A9-84B5-14F0DC3E282B}"/>
    <cellStyle name="Normal 2 5 3 3 5 6" xfId="14585" xr:uid="{F2553474-7FBD-4B74-949D-F6BDF154E7B3}"/>
    <cellStyle name="Normal 2 5 3 3 6" xfId="4755" xr:uid="{93A54FA5-C8F5-472F-BB12-F4B10243EF5A}"/>
    <cellStyle name="Normal 2 5 3 3 6 2" xfId="10461" xr:uid="{7D400134-8690-4246-940B-5136A71237EB}"/>
    <cellStyle name="Normal 2 5 3 3 6 2 2" xfId="20722" xr:uid="{0A770C19-A49B-4DC2-8A23-0C051100BB22}"/>
    <cellStyle name="Normal 2 5 3 3 6 3" xfId="13640" xr:uid="{7A8312DB-8C28-46B5-8E07-6E65D50C80CF}"/>
    <cellStyle name="Normal 2 5 3 3 6 3 2" xfId="23551" xr:uid="{C93B3046-9EB7-4AC5-B41C-72321BF1C766}"/>
    <cellStyle name="Normal 2 5 3 3 6 4" xfId="24588" xr:uid="{96FBF756-AF15-4776-847A-C0AF53CC9905}"/>
    <cellStyle name="Normal 2 5 3 3 6 5" xfId="17929" xr:uid="{739A1D14-BFB9-4B3A-9554-AB00BEB456AB}"/>
    <cellStyle name="Normal 2 5 3 3 7" xfId="5942" xr:uid="{95A71685-9C41-4DFB-A331-02A9AF85EE08}"/>
    <cellStyle name="Normal 2 5 3 3 7 2" xfId="15955" xr:uid="{BFADF88A-A262-40E2-9247-B0756FB9FF28}"/>
    <cellStyle name="Normal 2 5 3 3 8" xfId="8685" xr:uid="{0008DA8D-EAFE-4932-9ABA-558848CA99A2}"/>
    <cellStyle name="Normal 2 5 3 3 8 2" xfId="18714" xr:uid="{67F36D81-572C-4214-BF3B-82057688DC9A}"/>
    <cellStyle name="Normal 2 5 3 3 9" xfId="12052" xr:uid="{43D79557-FD90-4142-A576-93F189EE9427}"/>
    <cellStyle name="Normal 2 5 3 3 9 2" xfId="21510" xr:uid="{28F58102-E42E-40D6-9965-D6EF35985835}"/>
    <cellStyle name="Normal 2 5 3 4" xfId="2495" xr:uid="{00000000-0005-0000-0000-0000E7090000}"/>
    <cellStyle name="Normal 2 5 3 4 2" xfId="2496" xr:uid="{00000000-0005-0000-0000-0000E8090000}"/>
    <cellStyle name="Normal 2 5 3 4 2 2" xfId="7857" xr:uid="{8D2E1050-16ED-4D46-BBF2-0439559DC5D9}"/>
    <cellStyle name="Normal 2 5 3 4 2 2 2" xfId="29014" xr:uid="{F1817CAE-1DFA-43CB-AFC8-19D8A9D88A3A}"/>
    <cellStyle name="Normal 2 5 3 4 2 2 3" xfId="17304" xr:uid="{C66D1A9A-984B-4580-8829-E9DA2BAF6CB5}"/>
    <cellStyle name="Normal 2 5 3 4 2 3" xfId="10468" xr:uid="{E6F80A98-FA4D-4160-9376-9693190498AC}"/>
    <cellStyle name="Normal 2 5 3 4 2 3 2" xfId="20090" xr:uid="{5BD09C88-9732-405E-A31A-C0D5E5B56A08}"/>
    <cellStyle name="Normal 2 5 3 4 2 4" xfId="13097" xr:uid="{9C75F050-AA13-4F37-9725-B0A555819FC5}"/>
    <cellStyle name="Normal 2 5 3 4 2 4 2" xfId="22919" xr:uid="{BC4C95CC-778F-4089-A18D-102F21538A7F}"/>
    <cellStyle name="Normal 2 5 3 4 2 5" xfId="24134" xr:uid="{1D20B461-76B1-4355-9A63-742ED2394198}"/>
    <cellStyle name="Normal 2 5 3 4 2 6" xfId="15309" xr:uid="{B77904A7-8BEE-47F4-AA90-46CC5A7342A3}"/>
    <cellStyle name="Normal 2 5 3 4 3" xfId="4894" xr:uid="{54E34AFA-307E-465D-B9DE-76CD212A8A4E}"/>
    <cellStyle name="Normal 2 5 3 4 3 2" xfId="10467" xr:uid="{18354A35-6FA0-4A15-8AEF-EDE7743CDAF5}"/>
    <cellStyle name="Normal 2 5 3 4 3 2 2" xfId="29727" xr:uid="{211EAACA-FAC9-4C5E-8CF5-8D44DAA50AEF}"/>
    <cellStyle name="Normal 2 5 3 4 3 2 3" xfId="20861" xr:uid="{C1AB9344-C8BD-4247-9367-7A6A1CBB011E}"/>
    <cellStyle name="Normal 2 5 3 4 3 3" xfId="13753" xr:uid="{B3D18CF1-00DA-454F-B657-7ECDB13F1A2D}"/>
    <cellStyle name="Normal 2 5 3 4 3 3 2" xfId="23690" xr:uid="{C873E736-5B76-49ED-AE0F-A630DD5DFE61}"/>
    <cellStyle name="Normal 2 5 3 4 3 4" xfId="24629" xr:uid="{54BD6E9A-3EC5-4EB8-9794-304F7F7489C1}"/>
    <cellStyle name="Normal 2 5 3 4 3 5" xfId="18068" xr:uid="{1AAEE1C9-4284-4377-9F5F-EE818E38AB83}"/>
    <cellStyle name="Normal 2 5 3 4 4" xfId="6184" xr:uid="{5E7179D7-2231-4873-A0E5-BEA8E18E0B50}"/>
    <cellStyle name="Normal 2 5 3 4 4 2" xfId="28315" xr:uid="{B5C003D2-1BBD-4F7C-A1AC-32CE13A4BEE6}"/>
    <cellStyle name="Normal 2 5 3 4 4 3" xfId="15956" xr:uid="{E003ABCF-CD4D-435E-9009-F6A5E45C49FC}"/>
    <cellStyle name="Normal 2 5 3 4 5" xfId="8961" xr:uid="{7359DEB3-4A60-4BC1-A091-C27EA17C1FBF}"/>
    <cellStyle name="Normal 2 5 3 4 5 2" xfId="18715" xr:uid="{B0044FFC-CA2E-4E57-8A49-EC7848C157C5}"/>
    <cellStyle name="Normal 2 5 3 4 6" xfId="12053" xr:uid="{A9FD7C97-6BCC-49C8-B579-32C7DB20249D}"/>
    <cellStyle name="Normal 2 5 3 4 6 2" xfId="21511" xr:uid="{EF8AB195-CD3A-4294-A2D7-71A6B753C787}"/>
    <cellStyle name="Normal 2 5 3 4 7" xfId="24252" xr:uid="{9192F830-E92E-4C83-8285-16CA95ED4264}"/>
    <cellStyle name="Normal 2 5 3 4 8" xfId="14745" xr:uid="{73542BF9-1828-4B4A-A687-8BE94D6FCB37}"/>
    <cellStyle name="Normal 2 5 3 5" xfId="2497" xr:uid="{00000000-0005-0000-0000-0000E9090000}"/>
    <cellStyle name="Normal 2 5 3 5 2" xfId="5071" xr:uid="{692A77A6-D3A2-4BF5-8848-DBFB1AA6BC33}"/>
    <cellStyle name="Normal 2 5 3 5 2 2" xfId="7858" xr:uid="{41E92498-6193-4331-8830-731645B1CFEB}"/>
    <cellStyle name="Normal 2 5 3 5 2 2 2" xfId="29848" xr:uid="{37607C16-5F2B-4D87-937A-AC0435BB283F}"/>
    <cellStyle name="Normal 2 5 3 5 2 2 3" xfId="21038" xr:uid="{17F8FC35-626E-4921-8F73-D2CF2664A177}"/>
    <cellStyle name="Normal 2 5 3 5 2 3" xfId="10469" xr:uid="{1B920D6A-7348-4362-86EC-6FA8BD4BAF6C}"/>
    <cellStyle name="Normal 2 5 3 5 2 3 2" xfId="23867" xr:uid="{CFBD3756-B4CA-47A3-879B-A4775813BF7A}"/>
    <cellStyle name="Normal 2 5 3 5 2 4" xfId="26203" xr:uid="{C4CA900C-B2A9-4679-96D2-F65968801983}"/>
    <cellStyle name="Normal 2 5 3 5 2 5" xfId="18245" xr:uid="{94D4F7A4-E0A2-4C47-9033-7AE9F46ABF54}"/>
    <cellStyle name="Normal 2 5 3 5 3" xfId="6602" xr:uid="{166BA109-A584-40A3-AA1B-70630738D0F7}"/>
    <cellStyle name="Normal 2 5 3 5 3 2" xfId="27711" xr:uid="{D5EA3C9E-B1E0-4A37-ACCB-C33408A74840}"/>
    <cellStyle name="Normal 2 5 3 5 3 3" xfId="17305" xr:uid="{BD3F6A1F-9983-4326-A10E-19A583EE4DE8}"/>
    <cellStyle name="Normal 2 5 3 5 4" xfId="9398" xr:uid="{AA2CE259-36D1-4BA7-9036-5F9903474846}"/>
    <cellStyle name="Normal 2 5 3 5 4 2" xfId="20091" xr:uid="{EDF0FBCE-CE04-458F-87D6-E1E763918357}"/>
    <cellStyle name="Normal 2 5 3 5 5" xfId="13098" xr:uid="{C63C67A9-D16D-42FF-8D78-8E6EE41ABA24}"/>
    <cellStyle name="Normal 2 5 3 5 5 2" xfId="22920" xr:uid="{0F5FDF2C-7087-41CC-8D83-1C205F3E23E4}"/>
    <cellStyle name="Normal 2 5 3 5 6" xfId="25103" xr:uid="{FB724810-F351-4C5C-BF80-4E6689CCD0C3}"/>
    <cellStyle name="Normal 2 5 3 5 7" xfId="15310" xr:uid="{D9699B86-CBB6-45AB-9269-1FDA6BF1343A}"/>
    <cellStyle name="Normal 2 5 3 6" xfId="2498" xr:uid="{00000000-0005-0000-0000-0000EA090000}"/>
    <cellStyle name="Normal 2 5 3 6 2" xfId="5837" xr:uid="{6412E253-96D5-4C66-94EA-B2807A833EAE}"/>
    <cellStyle name="Normal 2 5 3 6 2 2" xfId="7859" xr:uid="{1CE546C6-E287-4014-8FA4-E2F58B99E8D6}"/>
    <cellStyle name="Normal 2 5 3 6 2 3" xfId="10470" xr:uid="{07F9D95A-317B-4059-A4B2-8F6F3D2B97F9}"/>
    <cellStyle name="Normal 2 5 3 6 3" xfId="6928" xr:uid="{5B9CC457-129F-45E9-8C54-633F3576CE12}"/>
    <cellStyle name="Normal 2 5 3 6 3 2" xfId="19808" xr:uid="{E5F78B1F-14B7-40CF-863A-1BB993FFEE6F}"/>
    <cellStyle name="Normal 2 5 3 6 4" xfId="9724" xr:uid="{5B1893D3-DF24-4959-8FC6-4BF10118CC40}"/>
    <cellStyle name="Normal 2 5 3 6 4 2" xfId="22637" xr:uid="{2B1D9B37-EEC4-4A28-A9A9-5B724FD0F0A4}"/>
    <cellStyle name="Normal 2 5 3 6 5" xfId="26342" xr:uid="{1B609C85-C2AF-4519-994F-1058708CDDEF}"/>
    <cellStyle name="Normal 2 5 3 6 6" xfId="14964" xr:uid="{1A64309C-62EC-4556-9E73-7DE39752A743}"/>
    <cellStyle name="Normal 2 5 3 7" xfId="2499" xr:uid="{00000000-0005-0000-0000-0000EB090000}"/>
    <cellStyle name="Normal 2 5 3 7 2" xfId="7860" xr:uid="{5CE0DDBE-7DA0-46AE-9858-C27E2300B0B7}"/>
    <cellStyle name="Normal 2 5 3 7 2 2" xfId="29126" xr:uid="{48E5AD2C-39B1-49FA-8F0F-50CD2A040AF2}"/>
    <cellStyle name="Normal 2 5 3 7 2 3" xfId="16638" xr:uid="{3C2872F4-1D5B-4C3F-B877-0F1156F25097}"/>
    <cellStyle name="Normal 2 5 3 7 3" xfId="10471" xr:uid="{23FB684E-16C6-45D4-A93F-00E14B6FFFB4}"/>
    <cellStyle name="Normal 2 5 3 7 3 2" xfId="19375" xr:uid="{E39AEC74-BDED-4B5D-8466-93F1092161FE}"/>
    <cellStyle name="Normal 2 5 3 7 4" xfId="12487" xr:uid="{D595B11C-8D6A-4F75-AEA5-9031AACB08A1}"/>
    <cellStyle name="Normal 2 5 3 7 4 2" xfId="22204" xr:uid="{ECB8AAD1-5865-4614-91B1-571F305B3DB8}"/>
    <cellStyle name="Normal 2 5 3 7 5" xfId="25353" xr:uid="{BE793F8E-5AA0-49F5-A8AC-0447CB715ADD}"/>
    <cellStyle name="Normal 2 5 3 7 6" xfId="14422" xr:uid="{F0AE8A2A-6E14-4B68-80B6-454962E6232B}"/>
    <cellStyle name="Normal 2 5 3 8" xfId="2500" xr:uid="{00000000-0005-0000-0000-0000EC090000}"/>
    <cellStyle name="Normal 2 5 3 8 2" xfId="7861" xr:uid="{B33660DE-80C3-4E48-9D9B-ED1BE278E7ED}"/>
    <cellStyle name="Normal 2 5 3 8 2 2" xfId="19155" xr:uid="{6AA8E625-3844-44D2-A02D-7186E5130CD7}"/>
    <cellStyle name="Normal 2 5 3 8 3" xfId="10472" xr:uid="{C6F06435-987E-4AE8-A3EE-AC2C755DB7D5}"/>
    <cellStyle name="Normal 2 5 3 8 3 2" xfId="21960" xr:uid="{E5542527-08EE-4B7D-93B1-B6AE5F8F106A}"/>
    <cellStyle name="Normal 2 5 3 8 4" xfId="25416" xr:uid="{D2C3F0B0-0FB0-4BFD-96C1-82750E134EFC}"/>
    <cellStyle name="Normal 2 5 3 8 5" xfId="16404" xr:uid="{1FF504B6-3180-47DB-8202-C0E84B3662A5}"/>
    <cellStyle name="Normal 2 5 3 9" xfId="4535" xr:uid="{5AC7F328-057A-47BC-A51F-0CEB8BC19538}"/>
    <cellStyle name="Normal 2 5 3 9 2" xfId="9909" xr:uid="{3AD5BBAA-A384-42C8-87FF-9B37EF26AB49}"/>
    <cellStyle name="Normal 2 5 3 9 2 2" xfId="20558" xr:uid="{AE0E0F86-025C-4231-9303-FEF04465F515}"/>
    <cellStyle name="Normal 2 5 3 9 3" xfId="13517" xr:uid="{4722A92B-6ABD-4A4C-8F33-480C9916626C}"/>
    <cellStyle name="Normal 2 5 3 9 3 2" xfId="23387" xr:uid="{47E4BFF7-F9C7-4B1B-BDF5-82256339F58F}"/>
    <cellStyle name="Normal 2 5 3 9 4" xfId="17765" xr:uid="{050460FB-C684-4901-86CD-81978A27422F}"/>
    <cellStyle name="Normal 2 5 4" xfId="516" xr:uid="{00000000-0005-0000-0000-000004020000}"/>
    <cellStyle name="Normal 2 5 4 10" xfId="8938" xr:uid="{F4DBE862-A4D5-450C-B1C2-64B3D99F9927}"/>
    <cellStyle name="Normal 2 5 4 10 2" xfId="18716" xr:uid="{4844CD74-27BF-4E81-8675-589DCF3665F4}"/>
    <cellStyle name="Normal 2 5 4 11" xfId="12054" xr:uid="{3D0A032E-FF1E-47B9-BFC5-90D102556082}"/>
    <cellStyle name="Normal 2 5 4 11 2" xfId="21512" xr:uid="{B0C8B004-99D8-48A4-8F6B-4705CB596D69}"/>
    <cellStyle name="Normal 2 5 4 12" xfId="26059" xr:uid="{C61710FA-0A9E-40F3-8DF3-92D6002F8BDC}"/>
    <cellStyle name="Normal 2 5 4 13" xfId="14007" xr:uid="{C52E33FA-C6A0-4B07-87C7-25C7021CEAD1}"/>
    <cellStyle name="Normal 2 5 4 2" xfId="517" xr:uid="{00000000-0005-0000-0000-000005020000}"/>
    <cellStyle name="Normal 2 5 4 2 10" xfId="12055" xr:uid="{9993C83D-BDE0-418E-A3FF-3FA72167F55F}"/>
    <cellStyle name="Normal 2 5 4 2 10 2" xfId="21513" xr:uid="{44231F42-1734-490E-8F5B-BDD3D13A083B}"/>
    <cellStyle name="Normal 2 5 4 2 11" xfId="24778" xr:uid="{78A5D2A2-5FDD-4BE4-87ED-D7F8D94123C0}"/>
    <cellStyle name="Normal 2 5 4 2 12" xfId="14139" xr:uid="{8502EE5D-9563-43F0-B0A5-55482C55C340}"/>
    <cellStyle name="Normal 2 5 4 2 2" xfId="2501" xr:uid="{00000000-0005-0000-0000-0000ED090000}"/>
    <cellStyle name="Normal 2 5 4 2 2 2" xfId="2502" xr:uid="{00000000-0005-0000-0000-0000EE090000}"/>
    <cellStyle name="Normal 2 5 4 2 2 2 2" xfId="7862" xr:uid="{97184CDE-3B09-430C-A678-7D1977813798}"/>
    <cellStyle name="Normal 2 5 4 2 2 2 2 2" xfId="26973" xr:uid="{B2AACCA0-B132-4DC0-AE96-A0809B71302C}"/>
    <cellStyle name="Normal 2 5 4 2 2 2 2 3" xfId="27558" xr:uid="{D69A5D20-1E60-45DD-8A4F-1B80D52B65D4}"/>
    <cellStyle name="Normal 2 5 4 2 2 2 2 4" xfId="17307" xr:uid="{A008691C-D2C4-4DD9-99BA-C3D1115417BE}"/>
    <cellStyle name="Normal 2 5 4 2 2 2 3" xfId="10474" xr:uid="{0083A564-D95E-4785-9653-0DBE5278583E}"/>
    <cellStyle name="Normal 2 5 4 2 2 2 3 2" xfId="29492" xr:uid="{D909025B-848B-4042-84C9-43016991CEF9}"/>
    <cellStyle name="Normal 2 5 4 2 2 2 3 3" xfId="20093" xr:uid="{FB625B01-AF2C-4434-9431-A8AC26269E26}"/>
    <cellStyle name="Normal 2 5 4 2 2 2 4" xfId="13100" xr:uid="{16469213-F2EC-4FB5-8CE0-680449A9A631}"/>
    <cellStyle name="Normal 2 5 4 2 2 2 4 2" xfId="22922" xr:uid="{52CAB68D-647C-4543-A747-F167E588749F}"/>
    <cellStyle name="Normal 2 5 4 2 2 2 5" xfId="26088" xr:uid="{D633EC7B-07FA-4A6F-8ABA-082C72ABC8FE}"/>
    <cellStyle name="Normal 2 5 4 2 2 2 6" xfId="15312" xr:uid="{5E3D824E-01D4-48CA-A5B2-454DD5C7BB91}"/>
    <cellStyle name="Normal 2 5 4 2 2 3" xfId="4897" xr:uid="{67574046-19D1-4525-B025-1A7A7361EE3C}"/>
    <cellStyle name="Normal 2 5 4 2 2 3 2" xfId="10473" xr:uid="{4D82A046-FF39-4371-B52B-2E59E4E05C0F}"/>
    <cellStyle name="Normal 2 5 4 2 2 3 2 2" xfId="29730" xr:uid="{2AF04908-5C55-49CE-B914-B37860C41668}"/>
    <cellStyle name="Normal 2 5 4 2 2 3 2 3" xfId="20864" xr:uid="{74C1127B-23C3-49D4-9A50-078F6159DE51}"/>
    <cellStyle name="Normal 2 5 4 2 2 3 3" xfId="13756" xr:uid="{7FA76A2D-97C7-4DFA-A228-F94383C27189}"/>
    <cellStyle name="Normal 2 5 4 2 2 3 3 2" xfId="23693" xr:uid="{48EE2996-BFBA-42E4-801F-2934BC1BC887}"/>
    <cellStyle name="Normal 2 5 4 2 2 3 4" xfId="24708" xr:uid="{C64D07D8-FB99-48C7-93F6-CCE6F9D209A2}"/>
    <cellStyle name="Normal 2 5 4 2 2 3 5" xfId="18071" xr:uid="{EF146FC5-FD71-45AC-AE05-B69DD9BAA0B7}"/>
    <cellStyle name="Normal 2 5 4 2 2 4" xfId="6235" xr:uid="{B4F9A56E-4079-487A-8C66-120DD76C7858}"/>
    <cellStyle name="Normal 2 5 4 2 2 4 2" xfId="29214" xr:uid="{C12887C6-3C73-4A7B-93C1-2D2BFD3A2703}"/>
    <cellStyle name="Normal 2 5 4 2 2 4 3" xfId="15959" xr:uid="{E9435C24-193C-4D34-8834-51BE142AA785}"/>
    <cellStyle name="Normal 2 5 4 2 2 5" xfId="9012" xr:uid="{6CDC36AC-B63B-4232-AAD7-FAEF382A7049}"/>
    <cellStyle name="Normal 2 5 4 2 2 5 2" xfId="18718" xr:uid="{02ACD55E-7D61-4275-8D60-FFEED8347EEA}"/>
    <cellStyle name="Normal 2 5 4 2 2 6" xfId="12056" xr:uid="{F7F9FFCA-DA2A-4E1A-8803-92AE4FB2EED7}"/>
    <cellStyle name="Normal 2 5 4 2 2 6 2" xfId="21514" xr:uid="{AFA469E8-3666-441D-82CF-12182B3FAC30}"/>
    <cellStyle name="Normal 2 5 4 2 2 7" xfId="26631" xr:uid="{7D6ABC14-576A-4889-AD4E-788BA701C1CD}"/>
    <cellStyle name="Normal 2 5 4 2 2 8" xfId="14749" xr:uid="{55E2DC94-7DCC-4E22-947D-29BD21C99AFF}"/>
    <cellStyle name="Normal 2 5 4 2 3" xfId="2503" xr:uid="{00000000-0005-0000-0000-0000EF090000}"/>
    <cellStyle name="Normal 2 5 4 2 3 2" xfId="5072" xr:uid="{F3C8E8EA-AD82-4809-B175-23172F4EB1DA}"/>
    <cellStyle name="Normal 2 5 4 2 3 2 2" xfId="7863" xr:uid="{2787F8BA-0FDD-457F-A8D9-0F8AE0599B2F}"/>
    <cellStyle name="Normal 2 5 4 2 3 2 2 2" xfId="29849" xr:uid="{25A2BE98-4726-46E1-9A78-1B24206EA3BC}"/>
    <cellStyle name="Normal 2 5 4 2 3 2 2 3" xfId="21039" xr:uid="{123EFABB-2F1A-4F9B-9360-012E15379F6C}"/>
    <cellStyle name="Normal 2 5 4 2 3 2 3" xfId="10475" xr:uid="{2A3FEFAC-C53E-4F00-A273-580E2AB3E5A2}"/>
    <cellStyle name="Normal 2 5 4 2 3 2 3 2" xfId="23868" xr:uid="{77C90397-FC27-4682-96F3-AE17C61F83D7}"/>
    <cellStyle name="Normal 2 5 4 2 3 2 4" xfId="24559" xr:uid="{37B7C9A9-1F92-4CA6-8C4B-5277D5876869}"/>
    <cellStyle name="Normal 2 5 4 2 3 2 5" xfId="18246" xr:uid="{21C58974-2879-452D-B95E-B1CB1AA01405}"/>
    <cellStyle name="Normal 2 5 4 2 3 3" xfId="6605" xr:uid="{80EBC7C9-790B-4DFE-B8E8-97184F80661D}"/>
    <cellStyle name="Normal 2 5 4 2 3 3 2" xfId="28139" xr:uid="{94D0FE0B-2D34-4DB7-8112-FDE0BBA32142}"/>
    <cellStyle name="Normal 2 5 4 2 3 3 3" xfId="17308" xr:uid="{EAF932CB-6BB9-475E-A8A5-044D783EB2EE}"/>
    <cellStyle name="Normal 2 5 4 2 3 4" xfId="9401" xr:uid="{1D92BD0F-00B4-4514-8E88-F98936277050}"/>
    <cellStyle name="Normal 2 5 4 2 3 4 2" xfId="20094" xr:uid="{DFD25571-63F1-4BC9-AFB1-942128F6FF98}"/>
    <cellStyle name="Normal 2 5 4 2 3 5" xfId="13101" xr:uid="{3605B797-6CD9-4855-81ED-DD5958F1DB24}"/>
    <cellStyle name="Normal 2 5 4 2 3 5 2" xfId="22923" xr:uid="{A23FF3E2-551D-4833-BC8C-6F9081F168BF}"/>
    <cellStyle name="Normal 2 5 4 2 3 6" xfId="24366" xr:uid="{04FADBFA-5254-42D7-B7DF-BD2F033D59E7}"/>
    <cellStyle name="Normal 2 5 4 2 3 7" xfId="15313" xr:uid="{41E22558-CBA0-4EC1-97DA-237D2D857AA5}"/>
    <cellStyle name="Normal 2 5 4 2 4" xfId="2504" xr:uid="{00000000-0005-0000-0000-0000F0090000}"/>
    <cellStyle name="Normal 2 5 4 2 4 2" xfId="7864" xr:uid="{064E516A-5C3F-443F-B6F8-FB89F99C57A2}"/>
    <cellStyle name="Normal 2 5 4 2 4 2 2" xfId="27638" xr:uid="{E7FAE86E-12C5-4B33-8EA2-A28712EEB603}"/>
    <cellStyle name="Normal 2 5 4 2 4 2 3" xfId="17306" xr:uid="{CFAB4ED9-5829-473E-BEBA-3DA61D57D91E}"/>
    <cellStyle name="Normal 2 5 4 2 4 3" xfId="10476" xr:uid="{E24D7CA6-14DB-4B04-A3D0-D18BC8553B7A}"/>
    <cellStyle name="Normal 2 5 4 2 4 3 2" xfId="20092" xr:uid="{B810484D-F196-486B-B866-AE1897AC1520}"/>
    <cellStyle name="Normal 2 5 4 2 4 4" xfId="13099" xr:uid="{35BCA8EA-D1E6-44CC-A3C3-B3520965A4B8}"/>
    <cellStyle name="Normal 2 5 4 2 4 4 2" xfId="22921" xr:uid="{3BFD963C-BCAF-49AB-B3C5-4B75ED0A2F36}"/>
    <cellStyle name="Normal 2 5 4 2 4 5" xfId="24258" xr:uid="{ED9CCDEA-2611-40CE-A7F4-5142517616EA}"/>
    <cellStyle name="Normal 2 5 4 2 4 6" xfId="15311" xr:uid="{34494F27-CA56-4F77-BEE6-C8EC4790D44B}"/>
    <cellStyle name="Normal 2 5 4 2 5" xfId="2505" xr:uid="{00000000-0005-0000-0000-0000F1090000}"/>
    <cellStyle name="Normal 2 5 4 2 5 2" xfId="7865" xr:uid="{411DEDE1-4833-4690-9241-AB411A660551}"/>
    <cellStyle name="Normal 2 5 4 2 5 2 2" xfId="27928" xr:uid="{E4FD1A22-C8F4-45FD-AD88-E7FB01E0F2A5}"/>
    <cellStyle name="Normal 2 5 4 2 5 2 3" xfId="16784" xr:uid="{2581595F-3624-430E-848C-168D6533E54B}"/>
    <cellStyle name="Normal 2 5 4 2 5 3" xfId="10477" xr:uid="{4923179B-0EF0-4EBB-B625-3AE59F3A565F}"/>
    <cellStyle name="Normal 2 5 4 2 5 3 2" xfId="19521" xr:uid="{22A33D0F-8DC5-407E-8282-369437B9631F}"/>
    <cellStyle name="Normal 2 5 4 2 5 4" xfId="12633" xr:uid="{BEDCC163-63A8-46A0-B83C-1146DD1F19CB}"/>
    <cellStyle name="Normal 2 5 4 2 5 4 2" xfId="22350" xr:uid="{CA7D0B20-B51C-467B-9FA5-B8C97159788C}"/>
    <cellStyle name="Normal 2 5 4 2 5 5" xfId="26193" xr:uid="{3D38A437-3816-40D9-9B88-2C52134D3DFF}"/>
    <cellStyle name="Normal 2 5 4 2 5 6" xfId="14568" xr:uid="{891F6083-36D7-4EA1-A79F-B20DFFE36362}"/>
    <cellStyle name="Normal 2 5 4 2 6" xfId="2506" xr:uid="{00000000-0005-0000-0000-0000F2090000}"/>
    <cellStyle name="Normal 2 5 4 2 6 2" xfId="10478" xr:uid="{3EA4ED02-1452-46AB-BA3A-CEA79DA1BBBE}"/>
    <cellStyle name="Normal 2 5 4 2 6 2 2" xfId="19261" xr:uid="{49D493A1-6C93-4610-8902-16D05CC217BE}"/>
    <cellStyle name="Normal 2 5 4 2 6 3" xfId="12413" xr:uid="{B01948C2-D0AA-472B-A094-CAD43BDA0098}"/>
    <cellStyle name="Normal 2 5 4 2 6 3 2" xfId="22073" xr:uid="{989B2801-3AA9-4840-A249-98336016C101}"/>
    <cellStyle name="Normal 2 5 4 2 6 4" xfId="24836" xr:uid="{0F06D8F9-9C64-4714-82F4-125C9E6A982B}"/>
    <cellStyle name="Normal 2 5 4 2 6 5" xfId="16517" xr:uid="{85A79094-A7CB-4E78-8AC3-D9A6A741966D}"/>
    <cellStyle name="Normal 2 5 4 2 7" xfId="4442" xr:uid="{E33D086F-3221-4E6C-8273-D0DF449FF0AE}"/>
    <cellStyle name="Normal 2 5 4 2 7 2" xfId="9912" xr:uid="{4A4EB60E-1E76-4180-8D35-E74461465526}"/>
    <cellStyle name="Normal 2 5 4 2 7 2 2" xfId="20465" xr:uid="{C7153A5C-2B68-4C8F-9E9C-607C845EA142}"/>
    <cellStyle name="Normal 2 5 4 2 7 3" xfId="13442" xr:uid="{ED4172BE-9DD8-433B-8D67-F2CE7BC779AE}"/>
    <cellStyle name="Normal 2 5 4 2 7 3 2" xfId="23294" xr:uid="{435DED9F-A919-4B2F-A216-1BF39BB8DC00}"/>
    <cellStyle name="Normal 2 5 4 2 7 4" xfId="17672" xr:uid="{C17251D9-6444-42EC-B550-DC1F5B79EB66}"/>
    <cellStyle name="Normal 2 5 4 2 8" xfId="6162" xr:uid="{F86483A4-B61A-4A5D-B49D-96D3CF9B23B2}"/>
    <cellStyle name="Normal 2 5 4 2 8 2" xfId="15958" xr:uid="{EE444B61-839C-4252-B20C-9555845E7D1D}"/>
    <cellStyle name="Normal 2 5 4 2 9" xfId="8939" xr:uid="{AC74BE84-3106-47AC-96B3-7DC8D648E10E}"/>
    <cellStyle name="Normal 2 5 4 2 9 2" xfId="18717" xr:uid="{BF5CE337-4D00-44FB-8994-B16C43AD2F91}"/>
    <cellStyle name="Normal 2 5 4 3" xfId="2507" xr:uid="{00000000-0005-0000-0000-0000F3090000}"/>
    <cellStyle name="Normal 2 5 4 3 2" xfId="2508" xr:uid="{00000000-0005-0000-0000-0000F4090000}"/>
    <cellStyle name="Normal 2 5 4 3 2 2" xfId="7866" xr:uid="{4C2E02FE-C3F0-4295-B06F-2F464D44B9F9}"/>
    <cellStyle name="Normal 2 5 4 3 2 2 2" xfId="26790" xr:uid="{0257C15A-4075-47B7-8FBA-B2728F3659E1}"/>
    <cellStyle name="Normal 2 5 4 3 2 2 3" xfId="27298" xr:uid="{3913BAE4-8A09-4B6A-B583-74A501F1CFAD}"/>
    <cellStyle name="Normal 2 5 4 3 2 2 4" xfId="17309" xr:uid="{F2915EEB-FD42-43B4-A6C4-B419A877FAF9}"/>
    <cellStyle name="Normal 2 5 4 3 2 3" xfId="10480" xr:uid="{C71A3B8E-4952-4054-B1A5-006D4F217A75}"/>
    <cellStyle name="Normal 2 5 4 3 2 3 2" xfId="29493" xr:uid="{140B168C-55F9-4A90-BB91-63AE1BA021A0}"/>
    <cellStyle name="Normal 2 5 4 3 2 3 3" xfId="20095" xr:uid="{94E34099-1855-43BE-8E79-3FD2F3719D22}"/>
    <cellStyle name="Normal 2 5 4 3 2 4" xfId="13102" xr:uid="{70752922-A023-4700-B9ED-793169DEC41C}"/>
    <cellStyle name="Normal 2 5 4 3 2 4 2" xfId="22924" xr:uid="{994A0C6E-4399-47B8-96EB-A640A9FF42E7}"/>
    <cellStyle name="Normal 2 5 4 3 2 5" xfId="25690" xr:uid="{40621045-E780-4C58-876D-9C24269A308A}"/>
    <cellStyle name="Normal 2 5 4 3 2 6" xfId="15314" xr:uid="{9F6FDC36-69AE-4003-BB86-2272A198A8EF}"/>
    <cellStyle name="Normal 2 5 4 3 3" xfId="2509" xr:uid="{00000000-0005-0000-0000-0000F5090000}"/>
    <cellStyle name="Normal 2 5 4 3 3 2" xfId="10481" xr:uid="{0BAFAD69-46A4-4192-87BD-7A4E2D329DBB}"/>
    <cellStyle name="Normal 2 5 4 3 3 2 2" xfId="27881" xr:uid="{D3677FB4-8BC5-483C-960F-50988E5AFD12}"/>
    <cellStyle name="Normal 2 5 4 3 3 2 3" xfId="16906" xr:uid="{51DEF128-0EF6-4D72-A6A8-E99445E07D3E}"/>
    <cellStyle name="Normal 2 5 4 3 3 3" xfId="11580" xr:uid="{11ABE62F-9EE4-4F52-89E3-405B7F742911}"/>
    <cellStyle name="Normal 2 5 4 3 3 3 2" xfId="19650" xr:uid="{E7AC5433-1F2A-47A4-8474-F766FD1BB83D}"/>
    <cellStyle name="Normal 2 5 4 3 3 4" xfId="12755" xr:uid="{3486D3AE-1D26-40FD-A6F6-AEB2F5BA2582}"/>
    <cellStyle name="Normal 2 5 4 3 3 4 2" xfId="22479" xr:uid="{C2E872B2-8799-4F38-872E-9D063C2C034B}"/>
    <cellStyle name="Normal 2 5 4 3 3 5" xfId="26244" xr:uid="{BA1EF604-2FA6-4336-B286-EEB8EA82D33F}"/>
    <cellStyle name="Normal 2 5 4 3 3 6" xfId="14748" xr:uid="{97C537A0-97DD-49E8-A055-CE5170954619}"/>
    <cellStyle name="Normal 2 5 4 3 4" xfId="4756" xr:uid="{7DBCCAAA-D5B8-40AC-ABA5-71DA01D8E197}"/>
    <cellStyle name="Normal 2 5 4 3 4 2" xfId="10479" xr:uid="{5ED3FC57-CBD9-48D7-AA92-61F5EF2A68FC}"/>
    <cellStyle name="Normal 2 5 4 3 4 2 2" xfId="29639" xr:uid="{0DBAB903-9A64-4B11-9824-517C9A6BC10C}"/>
    <cellStyle name="Normal 2 5 4 3 4 2 3" xfId="20723" xr:uid="{92C03A3A-6755-4F04-AD7B-50F42D159A40}"/>
    <cellStyle name="Normal 2 5 4 3 4 3" xfId="13641" xr:uid="{19E04758-67C5-4252-83A5-AB12AB2ABABE}"/>
    <cellStyle name="Normal 2 5 4 3 4 3 2" xfId="23552" xr:uid="{E23376D2-4D3C-4959-A48A-F478257D240C}"/>
    <cellStyle name="Normal 2 5 4 3 4 4" xfId="24158" xr:uid="{37F2951A-F66B-4B66-8C43-63D809FAA79B}"/>
    <cellStyle name="Normal 2 5 4 3 4 5" xfId="17930" xr:uid="{4C797FE4-9095-450F-A829-9077E8E8AF83}"/>
    <cellStyle name="Normal 2 5 4 3 5" xfId="6234" xr:uid="{E81CFCDD-6A99-4867-92B3-9A54E2A0CF20}"/>
    <cellStyle name="Normal 2 5 4 3 5 2" xfId="27060" xr:uid="{47333D1A-1FFE-42E4-BD50-398FB26F93A1}"/>
    <cellStyle name="Normal 2 5 4 3 5 3" xfId="15960" xr:uid="{8D2B47F3-65C7-48CB-B8B9-04431C0A5AE5}"/>
    <cellStyle name="Normal 2 5 4 3 6" xfId="9011" xr:uid="{694D83B3-102B-4109-979D-5D706BF0BEAA}"/>
    <cellStyle name="Normal 2 5 4 3 6 2" xfId="18719" xr:uid="{728D89BF-0184-4E0E-ADDE-AE6DB4AC9489}"/>
    <cellStyle name="Normal 2 5 4 3 7" xfId="12057" xr:uid="{041F4E3C-0CFA-4C8E-835A-8CB3B2421E63}"/>
    <cellStyle name="Normal 2 5 4 3 7 2" xfId="21515" xr:uid="{709D1490-262E-401D-9F5D-B4A9BF9F279F}"/>
    <cellStyle name="Normal 2 5 4 3 8" xfId="24817" xr:uid="{C288EB4C-8AD5-4EC4-9588-5EE434251F9E}"/>
    <cellStyle name="Normal 2 5 4 3 9" xfId="14297" xr:uid="{AB66D809-06E1-46A6-ABF7-8762575FFB85}"/>
    <cellStyle name="Normal 2 5 4 4" xfId="2510" xr:uid="{00000000-0005-0000-0000-0000F6090000}"/>
    <cellStyle name="Normal 2 5 4 4 2" xfId="5073" xr:uid="{2013C01D-633C-4941-9A49-4612A3EBBD1E}"/>
    <cellStyle name="Normal 2 5 4 4 2 2" xfId="7867" xr:uid="{C8D113B7-5976-4079-9D35-4C4F28E4B354}"/>
    <cellStyle name="Normal 2 5 4 4 2 2 2" xfId="29850" xr:uid="{B62B25F6-F50B-4693-A467-597CA78347A9}"/>
    <cellStyle name="Normal 2 5 4 4 2 2 3" xfId="21040" xr:uid="{82D9C4D9-BEDE-4D40-9856-BE9488C5ECEF}"/>
    <cellStyle name="Normal 2 5 4 4 2 3" xfId="10482" xr:uid="{D0CC0342-7E03-4079-83BB-52CDE5F1C8B0}"/>
    <cellStyle name="Normal 2 5 4 4 2 3 2" xfId="23869" xr:uid="{A262DD8C-1C23-4821-B436-12DAC4D21A18}"/>
    <cellStyle name="Normal 2 5 4 4 2 4" xfId="26361" xr:uid="{EA663C75-FC56-4FC3-BAE9-C2BAD8BA1C4D}"/>
    <cellStyle name="Normal 2 5 4 4 2 5" xfId="18247" xr:uid="{4EF8ABF9-2DE7-4F3B-8D7B-3006C3900159}"/>
    <cellStyle name="Normal 2 5 4 4 3" xfId="6604" xr:uid="{42236E13-54FC-414E-8474-154819B6ED7E}"/>
    <cellStyle name="Normal 2 5 4 4 3 2" xfId="28195" xr:uid="{E7CFC187-EDA5-4648-B8C8-36A935834CA2}"/>
    <cellStyle name="Normal 2 5 4 4 3 3" xfId="15961" xr:uid="{5D6CE6E3-BEF2-4B44-95A2-02BA6306622C}"/>
    <cellStyle name="Normal 2 5 4 4 4" xfId="9400" xr:uid="{368E5CCC-4705-4527-95EB-4E76906C95C5}"/>
    <cellStyle name="Normal 2 5 4 4 4 2" xfId="18720" xr:uid="{33593931-143A-47A3-BBDC-CE051DE2BF5B}"/>
    <cellStyle name="Normal 2 5 4 4 5" xfId="12058" xr:uid="{A5C9F7EE-1DD9-4E51-B462-366AA2C0824C}"/>
    <cellStyle name="Normal 2 5 4 4 5 2" xfId="21516" xr:uid="{F62143D0-012F-4824-B804-F795297B5BE1}"/>
    <cellStyle name="Normal 2 5 4 4 6" xfId="26410" xr:uid="{34D00FAA-9255-444D-ABC7-AEB541887873}"/>
    <cellStyle name="Normal 2 5 4 4 7" xfId="15315" xr:uid="{A80F7316-41A4-4597-B582-383073F242C2}"/>
    <cellStyle name="Normal 2 5 4 5" xfId="2511" xr:uid="{00000000-0005-0000-0000-0000F7090000}"/>
    <cellStyle name="Normal 2 5 4 5 2" xfId="5822" xr:uid="{AD62F5EB-EC5F-4CE7-99A7-5B0CB2E10B15}"/>
    <cellStyle name="Normal 2 5 4 5 2 2" xfId="7868" xr:uid="{EABCB2B3-5CA3-44F0-9BD4-F104444EEF4A}"/>
    <cellStyle name="Normal 2 5 4 5 2 3" xfId="10483" xr:uid="{2AECB523-27B5-4BD8-8D14-D7C37F31FFBB}"/>
    <cellStyle name="Normal 2 5 4 5 2 4" xfId="17046" xr:uid="{0C149A79-5737-4A7A-821E-F75ECF6800A1}"/>
    <cellStyle name="Normal 2 5 4 5 3" xfId="6911" xr:uid="{C1EAFFA7-30FF-40B4-BC6D-D1BA5E76B01F}"/>
    <cellStyle name="Normal 2 5 4 5 3 2" xfId="28350" xr:uid="{D0448343-2472-4ACA-A849-3D0DDA981657}"/>
    <cellStyle name="Normal 2 5 4 5 3 3" xfId="19809" xr:uid="{54C19CFD-08E7-4765-9FB7-D5698DBE34FD}"/>
    <cellStyle name="Normal 2 5 4 5 4" xfId="9707" xr:uid="{10542B4F-BFFE-41EB-8B35-8D97610359C7}"/>
    <cellStyle name="Normal 2 5 4 5 4 2" xfId="22638" xr:uid="{1C867D88-B1D4-4D18-98CE-8B252E4088A5}"/>
    <cellStyle name="Normal 2 5 4 5 5" xfId="26143" xr:uid="{87DC09AF-2880-4090-ABA7-365A757A98C8}"/>
    <cellStyle name="Normal 2 5 4 5 6" xfId="14965" xr:uid="{D739003E-A2F6-4B9C-A08B-E4744684E846}"/>
    <cellStyle name="Normal 2 5 4 6" xfId="2512" xr:uid="{00000000-0005-0000-0000-0000F8090000}"/>
    <cellStyle name="Normal 2 5 4 6 2" xfId="7869" xr:uid="{DD35A9DB-06D7-4700-B14E-C136B13FF11B}"/>
    <cellStyle name="Normal 2 5 4 6 2 2" xfId="27622" xr:uid="{06CD1EB1-EE93-4560-8AB8-DBD97C384E8B}"/>
    <cellStyle name="Normal 2 5 4 6 2 3" xfId="16621" xr:uid="{E45D2BC2-33D8-4F96-AA64-A4D6B4027B7F}"/>
    <cellStyle name="Normal 2 5 4 6 3" xfId="10484" xr:uid="{40753A26-4D26-4A90-A722-8A9F72B0AA1B}"/>
    <cellStyle name="Normal 2 5 4 6 3 2" xfId="19358" xr:uid="{52224656-DF6E-419B-A8F0-1CD1EE18F446}"/>
    <cellStyle name="Normal 2 5 4 6 4" xfId="12470" xr:uid="{557AF9B9-B52F-49AD-B2CC-A8B3D9B36BBE}"/>
    <cellStyle name="Normal 2 5 4 6 4 2" xfId="22187" xr:uid="{FAC66C56-7195-44FF-A87C-D96048D8A57C}"/>
    <cellStyle name="Normal 2 5 4 6 5" xfId="24316" xr:uid="{DE42888F-1E9E-4584-8F18-70045F94D7A5}"/>
    <cellStyle name="Normal 2 5 4 6 6" xfId="14405" xr:uid="{11CB4547-1E25-4F87-8FCD-CFF858959DB2}"/>
    <cellStyle name="Normal 2 5 4 7" xfId="2513" xr:uid="{00000000-0005-0000-0000-0000F9090000}"/>
    <cellStyle name="Normal 2 5 4 7 2" xfId="7870" xr:uid="{0348214C-963E-4E2E-B932-10E139FC339C}"/>
    <cellStyle name="Normal 2 5 4 7 2 2" xfId="19138" xr:uid="{66EE0D60-DEA4-46E8-96FB-0B79A4FF1CFE}"/>
    <cellStyle name="Normal 2 5 4 7 3" xfId="10485" xr:uid="{8E741F01-ED82-450D-9FAA-482AC15C8E82}"/>
    <cellStyle name="Normal 2 5 4 7 3 2" xfId="21943" xr:uid="{E0951780-18F2-464F-B747-F40C4D74949B}"/>
    <cellStyle name="Normal 2 5 4 7 4" xfId="24871" xr:uid="{F87156B1-A439-4826-AD90-D760D4DBF1E3}"/>
    <cellStyle name="Normal 2 5 4 7 5" xfId="16387" xr:uid="{77CED730-9D4C-4BF1-B7E2-DA223E63AFE7}"/>
    <cellStyle name="Normal 2 5 4 8" xfId="4536" xr:uid="{74FE879E-49DF-497C-B84E-E77FD2D91665}"/>
    <cellStyle name="Normal 2 5 4 8 2" xfId="9911" xr:uid="{76401724-7E6B-4DFA-A90B-7120A73A38B4}"/>
    <cellStyle name="Normal 2 5 4 8 2 2" xfId="20559" xr:uid="{8ABB9E59-D7FD-4E9E-A784-553BC1DAE8F6}"/>
    <cellStyle name="Normal 2 5 4 8 3" xfId="13518" xr:uid="{2F23A1DC-FE2A-43FB-A643-F14432B94EED}"/>
    <cellStyle name="Normal 2 5 4 8 3 2" xfId="23388" xr:uid="{9077CCBC-0AAE-439A-9111-7B42C52836FE}"/>
    <cellStyle name="Normal 2 5 4 8 4" xfId="17766" xr:uid="{6B885356-AD63-498A-9656-906FC78F1728}"/>
    <cellStyle name="Normal 2 5 4 9" xfId="6161" xr:uid="{CBE8C7C2-17E6-4622-8389-AF60D63B9AB2}"/>
    <cellStyle name="Normal 2 5 4 9 2" xfId="15957" xr:uid="{3452675E-8C5B-4E0E-AC2C-72ED11C2A6BE}"/>
    <cellStyle name="Normal 2 5 5" xfId="518" xr:uid="{00000000-0005-0000-0000-000006020000}"/>
    <cellStyle name="Normal 2 5 5 10" xfId="12059" xr:uid="{C9132E72-B1C9-46DA-9ED5-0AC6DEF76919}"/>
    <cellStyle name="Normal 2 5 5 10 2" xfId="21517" xr:uid="{9E320622-2BC9-4A1B-9759-FA9F52D5F544}"/>
    <cellStyle name="Normal 2 5 5 11" xfId="24980" xr:uid="{9771E4C0-2F76-47A3-9661-D897A5A4356D}"/>
    <cellStyle name="Normal 2 5 5 12" xfId="14140" xr:uid="{0CD902A5-0CBC-43DC-823A-6830205BBA4F}"/>
    <cellStyle name="Normal 2 5 5 2" xfId="519" xr:uid="{00000000-0005-0000-0000-000007020000}"/>
    <cellStyle name="Normal 2 5 5 2 2" xfId="2514" xr:uid="{00000000-0005-0000-0000-0000FA090000}"/>
    <cellStyle name="Normal 2 5 5 2 2 2" xfId="5639" xr:uid="{017E5297-692F-4137-A2FB-AE758F0B717C}"/>
    <cellStyle name="Normal 2 5 5 2 2 2 2" xfId="7871" xr:uid="{3D40A371-26B1-47CD-BD51-CDA360C97E69}"/>
    <cellStyle name="Normal 2 5 5 2 2 2 3" xfId="10486" xr:uid="{FB4C8CCB-7E5D-480A-856A-DC1B58C3B5EC}"/>
    <cellStyle name="Normal 2 5 5 2 2 2 4" xfId="15964" xr:uid="{10192C2C-2304-4F21-BEFE-FA363442166C}"/>
    <cellStyle name="Normal 2 5 5 2 2 3" xfId="6607" xr:uid="{16D97304-AA8B-4EFF-881C-922F5DDA42FA}"/>
    <cellStyle name="Normal 2 5 5 2 2 3 2" xfId="28373" xr:uid="{38F29128-FBAF-4689-B231-83C30FD14373}"/>
    <cellStyle name="Normal 2 5 5 2 2 3 3" xfId="29261" xr:uid="{CF093BDE-AC98-4E27-A3FE-F92CB701A1D3}"/>
    <cellStyle name="Normal 2 5 5 2 2 3 4" xfId="18723" xr:uid="{475CF683-3D35-47B9-B650-462A1EC6427B}"/>
    <cellStyle name="Normal 2 5 5 2 2 4" xfId="9403" xr:uid="{4247940B-A904-48E9-A4B2-DDC3DB0848F7}"/>
    <cellStyle name="Normal 2 5 5 2 2 4 2" xfId="30003" xr:uid="{A76F2A42-CAB4-4A45-AE7C-C353D40E25FE}"/>
    <cellStyle name="Normal 2 5 5 2 2 4 3" xfId="21519" xr:uid="{A113FE3C-CEB9-4155-B2D2-BF9571F3B0F5}"/>
    <cellStyle name="Normal 2 5 5 2 2 5" xfId="25936" xr:uid="{BCFD8E09-728D-41B5-984D-21A54AE82438}"/>
    <cellStyle name="Normal 2 5 5 2 2 6" xfId="15316" xr:uid="{C67E5814-6E29-431B-9318-D7359983A046}"/>
    <cellStyle name="Normal 2 5 5 2 3" xfId="2515" xr:uid="{00000000-0005-0000-0000-0000FB090000}"/>
    <cellStyle name="Normal 2 5 5 2 3 2" xfId="7872" xr:uid="{822D7D44-FCC8-46EB-8E69-CA82C04A26A8}"/>
    <cellStyle name="Normal 2 5 5 2 3 2 2" xfId="28681" xr:uid="{E4A71480-CDF8-4F37-9B47-020BFA7C4512}"/>
    <cellStyle name="Normal 2 5 5 2 3 2 3" xfId="16907" xr:uid="{BC386B58-495A-4B6C-A5EB-3B27C9F05C6A}"/>
    <cellStyle name="Normal 2 5 5 2 3 3" xfId="10487" xr:uid="{0F13420D-B36F-4880-BDAF-885EE3200794}"/>
    <cellStyle name="Normal 2 5 5 2 3 3 2" xfId="19651" xr:uid="{93A57D57-A026-40A4-B0ED-85887103437E}"/>
    <cellStyle name="Normal 2 5 5 2 3 4" xfId="12756" xr:uid="{7588344C-89F9-4238-A096-61AEA14DCE49}"/>
    <cellStyle name="Normal 2 5 5 2 3 4 2" xfId="22480" xr:uid="{AE245BF6-911F-4B28-B15D-DB4D469CFCC2}"/>
    <cellStyle name="Normal 2 5 5 2 3 5" xfId="26062" xr:uid="{371D9DAE-F7DA-416E-9CC9-87538D1A8DC6}"/>
    <cellStyle name="Normal 2 5 5 2 3 6" xfId="14750" xr:uid="{0F21ED74-1E5D-41F6-AFE7-5020CA29D398}"/>
    <cellStyle name="Normal 2 5 5 2 4" xfId="4757" xr:uid="{D3FE42DE-64A4-4C5D-882B-D44EDE00121C}"/>
    <cellStyle name="Normal 2 5 5 2 4 2" xfId="7075" xr:uid="{0441B4B8-F38B-447F-BF1A-079E629F1A94}"/>
    <cellStyle name="Normal 2 5 5 2 4 2 2" xfId="29640" xr:uid="{658A80E7-2670-4AE2-B366-F7358CFEE049}"/>
    <cellStyle name="Normal 2 5 5 2 4 2 3" xfId="20724" xr:uid="{C9F1B548-2A43-4425-9E81-4D709657879A}"/>
    <cellStyle name="Normal 2 5 5 2 4 3" xfId="9914" xr:uid="{ECCADF16-8B7A-4737-A36D-AE0BE9147E5B}"/>
    <cellStyle name="Normal 2 5 5 2 4 3 2" xfId="23553" xr:uid="{63A2EBBB-7067-432F-B8CD-C322FE159106}"/>
    <cellStyle name="Normal 2 5 5 2 4 4" xfId="25544" xr:uid="{73F0658E-1653-4500-95A2-C25D779ACF3B}"/>
    <cellStyle name="Normal 2 5 5 2 4 5" xfId="17931" xr:uid="{2EB0AA27-58FD-4AAF-A850-1C59D4DA9095}"/>
    <cellStyle name="Normal 2 5 5 2 5" xfId="6164" xr:uid="{E9492F65-D10C-47F0-A35B-1E26BD302BC7}"/>
    <cellStyle name="Normal 2 5 5 2 5 2" xfId="27199" xr:uid="{23A8E9F5-ED01-4B9F-84D4-4F4B59426835}"/>
    <cellStyle name="Normal 2 5 5 2 5 3" xfId="15963" xr:uid="{33D2FEA3-88F6-47C0-8752-B2EDBFD18FAB}"/>
    <cellStyle name="Normal 2 5 5 2 6" xfId="8941" xr:uid="{6AF0F7DF-25C4-44E7-A10A-FB0AD4B7DEC2}"/>
    <cellStyle name="Normal 2 5 5 2 6 2" xfId="18722" xr:uid="{761E9A77-4467-4041-B675-BB2E5D56F83B}"/>
    <cellStyle name="Normal 2 5 5 2 7" xfId="12060" xr:uid="{212FA4F3-487B-4029-A48B-96BF13204337}"/>
    <cellStyle name="Normal 2 5 5 2 7 2" xfId="21518" xr:uid="{73619070-D107-4BF5-A195-57DDC052463D}"/>
    <cellStyle name="Normal 2 5 5 2 8" xfId="24591" xr:uid="{FDDB7E0A-F4D2-4196-996B-7FCE60182723}"/>
    <cellStyle name="Normal 2 5 5 2 9" xfId="14298" xr:uid="{22BB11B3-B04D-48CA-9CEF-906FBB123404}"/>
    <cellStyle name="Normal 2 5 5 3" xfId="2516" xr:uid="{00000000-0005-0000-0000-0000FC090000}"/>
    <cellStyle name="Normal 2 5 5 3 2" xfId="5074" xr:uid="{73F9D3B0-A64C-4303-9314-56DA6F9B3AE4}"/>
    <cellStyle name="Normal 2 5 5 3 2 2" xfId="7873" xr:uid="{61898C10-2495-485B-A168-A84EC36FE659}"/>
    <cellStyle name="Normal 2 5 5 3 2 2 2" xfId="29851" xr:uid="{A6378324-EBC1-4BAA-8899-3EBB83A96F9A}"/>
    <cellStyle name="Normal 2 5 5 3 2 2 3" xfId="21041" xr:uid="{7D718288-890C-48F9-85F6-0F7F1A3A20C2}"/>
    <cellStyle name="Normal 2 5 5 3 2 3" xfId="10488" xr:uid="{D158F953-CDDC-4570-BF9E-45464337DEC6}"/>
    <cellStyle name="Normal 2 5 5 3 2 3 2" xfId="23870" xr:uid="{4EE40A22-6D65-40AD-867F-BACCA544040A}"/>
    <cellStyle name="Normal 2 5 5 3 2 4" xfId="26717" xr:uid="{57A893CC-B05A-48B6-806C-978AB5B04666}"/>
    <cellStyle name="Normal 2 5 5 3 2 5" xfId="18248" xr:uid="{68147CA2-59D6-4EE0-BFB2-7005C48129B8}"/>
    <cellStyle name="Normal 2 5 5 3 3" xfId="6606" xr:uid="{844E619E-B16C-48BC-9820-EA742EA456F4}"/>
    <cellStyle name="Normal 2 5 5 3 3 2" xfId="25375" xr:uid="{EE585BA7-59D1-43B7-831B-4E2215BC81FB}"/>
    <cellStyle name="Normal 2 5 5 3 3 3" xfId="29316" xr:uid="{2877476D-42C8-4787-B998-B9DC729D0950}"/>
    <cellStyle name="Normal 2 5 5 3 3 4" xfId="15965" xr:uid="{C1420F4C-53E2-42F7-A51E-142A52E121D6}"/>
    <cellStyle name="Normal 2 5 5 3 4" xfId="9402" xr:uid="{BB49E454-7C20-46C5-B233-FFE3CBE87A5F}"/>
    <cellStyle name="Normal 2 5 5 3 4 2" xfId="25778" xr:uid="{FCEACF11-60A8-4FDC-B2A2-2A1BCBF499E1}"/>
    <cellStyle name="Normal 2 5 5 3 4 3" xfId="27082" xr:uid="{6FB0D1C7-99D4-4A9E-839F-480E64EB6D75}"/>
    <cellStyle name="Normal 2 5 5 3 4 4" xfId="18724" xr:uid="{2D343693-BC61-4C06-8CBE-0BE0ABB41B33}"/>
    <cellStyle name="Normal 2 5 5 3 5" xfId="12061" xr:uid="{411D2871-FCB0-4CEE-B9A8-2F75E83F27DB}"/>
    <cellStyle name="Normal 2 5 5 3 5 2" xfId="30004" xr:uid="{20A0D813-A58B-44BB-9FA8-05FE8585E0B0}"/>
    <cellStyle name="Normal 2 5 5 3 5 3" xfId="21520" xr:uid="{854CBC58-AC9D-4FBF-B3D5-20611B05FB3B}"/>
    <cellStyle name="Normal 2 5 5 3 6" xfId="25346" xr:uid="{4B782B1E-BD3E-4A1F-BB17-94FD266225C2}"/>
    <cellStyle name="Normal 2 5 5 3 7" xfId="15317" xr:uid="{1AAA7951-4BD6-4544-94EB-DCE996C5882F}"/>
    <cellStyle name="Normal 2 5 5 4" xfId="2517" xr:uid="{00000000-0005-0000-0000-0000FD090000}"/>
    <cellStyle name="Normal 2 5 5 4 2" xfId="5807" xr:uid="{95DFEB94-48A8-4722-B8DE-0F277B87DA21}"/>
    <cellStyle name="Normal 2 5 5 4 2 2" xfId="7874" xr:uid="{AAF5A583-2942-4177-8B62-A7619084CE1B}"/>
    <cellStyle name="Normal 2 5 5 4 2 3" xfId="10489" xr:uid="{FC0FA41E-97C0-4585-8255-7C3EDF098B21}"/>
    <cellStyle name="Normal 2 5 5 4 2 4" xfId="15966" xr:uid="{40FA9CC8-63B2-42E4-8B67-B51F57DDCDE9}"/>
    <cellStyle name="Normal 2 5 5 4 3" xfId="6893" xr:uid="{F6E86AAE-CE5C-4399-8D44-1F15941DD919}"/>
    <cellStyle name="Normal 2 5 5 4 3 2" xfId="28283" xr:uid="{9E533087-B001-4113-AC1E-2AE6ADC8A04E}"/>
    <cellStyle name="Normal 2 5 5 4 3 3" xfId="18725" xr:uid="{58703673-1E54-4BC1-8A0E-EB1D0D7AA501}"/>
    <cellStyle name="Normal 2 5 5 4 4" xfId="9689" xr:uid="{9E8FBCFD-1FAA-4C0D-BE3D-7CCA777A0629}"/>
    <cellStyle name="Normal 2 5 5 4 4 2" xfId="21521" xr:uid="{861CBD31-9A43-45B6-AE02-C30D5B26494F}"/>
    <cellStyle name="Normal 2 5 5 4 5" xfId="25849" xr:uid="{966E95CC-F264-4EC1-8EB9-AC116902F779}"/>
    <cellStyle name="Normal 2 5 5 4 6" xfId="14966" xr:uid="{EA6AEE63-3C91-4666-944D-F218F2482C9B}"/>
    <cellStyle name="Normal 2 5 5 5" xfId="2518" xr:uid="{00000000-0005-0000-0000-0000FE090000}"/>
    <cellStyle name="Normal 2 5 5 5 2" xfId="7875" xr:uid="{B2237907-2DDF-4D6B-B66A-AB8860D1E927}"/>
    <cellStyle name="Normal 2 5 5 5 2 2" xfId="27981" xr:uid="{443433A3-57F1-4700-9F8F-71124E54FDC7}"/>
    <cellStyle name="Normal 2 5 5 5 2 3" xfId="16681" xr:uid="{D484E8C3-779B-4C85-8612-D6C53194C0E3}"/>
    <cellStyle name="Normal 2 5 5 5 3" xfId="10490" xr:uid="{805BA0C6-2835-4776-A4E3-342BA88346AF}"/>
    <cellStyle name="Normal 2 5 5 5 3 2" xfId="19418" xr:uid="{F62FFDB6-C2B2-40B1-AA12-807622C834EA}"/>
    <cellStyle name="Normal 2 5 5 5 4" xfId="12530" xr:uid="{B413C45B-8D7E-42DD-BE98-DA4327122868}"/>
    <cellStyle name="Normal 2 5 5 5 4 2" xfId="22247" xr:uid="{B2910B77-513E-489F-BF2A-E264206E37EC}"/>
    <cellStyle name="Normal 2 5 5 5 5" xfId="26142" xr:uid="{D99AE8D7-AA07-4C42-8A76-9154E25312E7}"/>
    <cellStyle name="Normal 2 5 5 5 6" xfId="14465" xr:uid="{F11207AC-4445-498A-8ACF-D0E5E787FCE7}"/>
    <cellStyle name="Normal 2 5 5 6" xfId="2519" xr:uid="{00000000-0005-0000-0000-0000FF090000}"/>
    <cellStyle name="Normal 2 5 5 6 2" xfId="7876" xr:uid="{91EB4B27-6C53-4681-97C1-82D76A2DAE6E}"/>
    <cellStyle name="Normal 2 5 5 6 2 2" xfId="29290" xr:uid="{C5AB795E-EDCC-4668-BED3-6D9A66A2228D}"/>
    <cellStyle name="Normal 2 5 5 6 2 3" xfId="19262" xr:uid="{AE4CA101-3814-4FC6-98C1-30A4771D2215}"/>
    <cellStyle name="Normal 2 5 5 6 3" xfId="10491" xr:uid="{AD29F70E-C0D6-4E80-8288-AF0CE08ECAF2}"/>
    <cellStyle name="Normal 2 5 5 6 3 2" xfId="22074" xr:uid="{E2AA3A39-EC7E-465E-816A-095247DDEA38}"/>
    <cellStyle name="Normal 2 5 5 6 4" xfId="24843" xr:uid="{39AFB751-F903-4718-BA6C-0FA083F1F0CB}"/>
    <cellStyle name="Normal 2 5 5 6 5" xfId="16518" xr:uid="{A3559FEE-24C1-4D88-93F4-EE2495745599}"/>
    <cellStyle name="Normal 2 5 5 7" xfId="4537" xr:uid="{314AA9A1-FADE-4A82-8FE9-BC0AD8363001}"/>
    <cellStyle name="Normal 2 5 5 7 2" xfId="9913" xr:uid="{F48B8A5E-3EED-4E62-B1CF-44F954357FF7}"/>
    <cellStyle name="Normal 2 5 5 7 2 2" xfId="20560" xr:uid="{BB283F15-6940-4F91-81B6-CD94BC8FDF57}"/>
    <cellStyle name="Normal 2 5 5 7 3" xfId="13519" xr:uid="{81562BE7-842E-4937-B969-1F99ABCC0467}"/>
    <cellStyle name="Normal 2 5 5 7 3 2" xfId="23389" xr:uid="{B7F451B8-50E1-473A-81ED-6B171795281C}"/>
    <cellStyle name="Normal 2 5 5 7 4" xfId="28422" xr:uid="{942DDE86-E001-4335-A737-5BB77A0432B1}"/>
    <cellStyle name="Normal 2 5 5 7 5" xfId="17767" xr:uid="{66C48D1B-F093-428A-85EA-186113F42139}"/>
    <cellStyle name="Normal 2 5 5 8" xfId="6163" xr:uid="{39E3C0AD-120A-4C32-84D1-E6AFC61E6FA5}"/>
    <cellStyle name="Normal 2 5 5 8 2" xfId="15962" xr:uid="{B32B81DA-5DE9-4D19-9D37-15010A00A6A6}"/>
    <cellStyle name="Normal 2 5 5 9" xfId="8940" xr:uid="{9FB39909-945B-4B19-9750-D78CAC7C87C8}"/>
    <cellStyle name="Normal 2 5 5 9 2" xfId="18721" xr:uid="{13EA47CA-7926-42A0-9113-38D17BE5EAED}"/>
    <cellStyle name="Normal 2 5 6" xfId="520" xr:uid="{00000000-0005-0000-0000-000008020000}"/>
    <cellStyle name="Normal 2 5 6 10" xfId="12062" xr:uid="{1F0FC82B-A03C-41D0-877C-1FF9EDE0BEBE}"/>
    <cellStyle name="Normal 2 5 6 10 2" xfId="21522" xr:uid="{F34597CC-9B6F-4DB1-9ED1-805B5B6D584E}"/>
    <cellStyle name="Normal 2 5 6 11" xfId="25689" xr:uid="{7482D10D-9E1C-49B4-827E-57F57C9399F4}"/>
    <cellStyle name="Normal 2 5 6 12" xfId="14141" xr:uid="{025D57EB-9222-4F60-8866-32F6A4E748B9}"/>
    <cellStyle name="Normal 2 5 6 2" xfId="521" xr:uid="{00000000-0005-0000-0000-000009020000}"/>
    <cellStyle name="Normal 2 5 6 2 2" xfId="2520" xr:uid="{00000000-0005-0000-0000-0000000A0000}"/>
    <cellStyle name="Normal 2 5 6 2 2 2" xfId="5640" xr:uid="{8D02D3D8-8FA2-43A2-B4DA-53678D9502C7}"/>
    <cellStyle name="Normal 2 5 6 2 2 2 2" xfId="7877" xr:uid="{1AAE1BF5-F10D-4755-B343-9956029A723F}"/>
    <cellStyle name="Normal 2 5 6 2 2 2 3" xfId="10492" xr:uid="{8C713E84-9E79-4F55-BAE5-EBEA532BD792}"/>
    <cellStyle name="Normal 2 5 6 2 2 2 4" xfId="15969" xr:uid="{76433FC8-EA92-4BD8-B5A0-0CDA38895627}"/>
    <cellStyle name="Normal 2 5 6 2 2 3" xfId="6609" xr:uid="{10D072F6-3C61-4784-9EEC-AA535F1E414F}"/>
    <cellStyle name="Normal 2 5 6 2 2 3 2" xfId="28374" xr:uid="{D0E5A394-E723-436A-9BE8-68CB45EDD583}"/>
    <cellStyle name="Normal 2 5 6 2 2 3 3" xfId="27940" xr:uid="{7BA41E5D-36E8-4A62-9ECB-3790DA601D94}"/>
    <cellStyle name="Normal 2 5 6 2 2 3 4" xfId="18728" xr:uid="{6482162A-0F41-4141-8CE9-B727B6E5E963}"/>
    <cellStyle name="Normal 2 5 6 2 2 4" xfId="9405" xr:uid="{0C9E7B05-D019-4E49-9EC7-E926CCDFE091}"/>
    <cellStyle name="Normal 2 5 6 2 2 4 2" xfId="30005" xr:uid="{EFA7CACA-7E1F-4D46-8327-DDF5F127933F}"/>
    <cellStyle name="Normal 2 5 6 2 2 4 3" xfId="21524" xr:uid="{F37E4477-CBC4-4CA0-87FA-148EF6D4EE34}"/>
    <cellStyle name="Normal 2 5 6 2 2 5" xfId="25047" xr:uid="{7B17D888-107B-4D28-BD9F-A0FB27A065C2}"/>
    <cellStyle name="Normal 2 5 6 2 2 6" xfId="15318" xr:uid="{ED1CD706-DF7F-460C-8000-C6B74CE11A46}"/>
    <cellStyle name="Normal 2 5 6 2 3" xfId="2521" xr:uid="{00000000-0005-0000-0000-0000010A0000}"/>
    <cellStyle name="Normal 2 5 6 2 3 2" xfId="7878" xr:uid="{780F167D-2D33-4447-B9C0-7E81819D278A}"/>
    <cellStyle name="Normal 2 5 6 2 3 2 2" xfId="27047" xr:uid="{05FF2BD2-BDDD-4D45-B794-D0F6E8906F82}"/>
    <cellStyle name="Normal 2 5 6 2 3 2 3" xfId="16908" xr:uid="{D3F7325C-C6CA-4A3B-A926-7AFB8AD2F61F}"/>
    <cellStyle name="Normal 2 5 6 2 3 3" xfId="10493" xr:uid="{4331BB2C-56B8-4070-BCDA-BF6BCCBB52B4}"/>
    <cellStyle name="Normal 2 5 6 2 3 3 2" xfId="19652" xr:uid="{52C3389C-7E23-4919-930A-75D697005585}"/>
    <cellStyle name="Normal 2 5 6 2 3 4" xfId="12757" xr:uid="{4F06F96C-8409-4327-8E54-718885A736D4}"/>
    <cellStyle name="Normal 2 5 6 2 3 4 2" xfId="22481" xr:uid="{B62FF3A3-9203-4EE1-B9BB-83CE95E3FA28}"/>
    <cellStyle name="Normal 2 5 6 2 3 5" xfId="25717" xr:uid="{6CB14BCF-74A0-4642-BB1E-4F567FA6A22F}"/>
    <cellStyle name="Normal 2 5 6 2 3 6" xfId="14751" xr:uid="{231BED15-B9D2-4C01-A599-AF899AA1FD67}"/>
    <cellStyle name="Normal 2 5 6 2 4" xfId="4758" xr:uid="{B6F6C28C-6B41-4DAF-B98E-96B2CFB0F11A}"/>
    <cellStyle name="Normal 2 5 6 2 4 2" xfId="7076" xr:uid="{C7966F79-6CBD-4F6A-9E22-C72B11ED3243}"/>
    <cellStyle name="Normal 2 5 6 2 4 2 2" xfId="29641" xr:uid="{9D2C47D0-99E6-4FDF-86C2-F66B8143CF34}"/>
    <cellStyle name="Normal 2 5 6 2 4 2 3" xfId="20725" xr:uid="{84656727-8AE8-4B12-BA20-EC451E07869A}"/>
    <cellStyle name="Normal 2 5 6 2 4 3" xfId="9916" xr:uid="{C8DAF026-862E-495F-8B52-E8346AE7DB28}"/>
    <cellStyle name="Normal 2 5 6 2 4 3 2" xfId="23554" xr:uid="{5DE26BB9-C7ED-4A83-9736-389521E45ADE}"/>
    <cellStyle name="Normal 2 5 6 2 4 4" xfId="25376" xr:uid="{75591BA3-1E33-4E32-A5CF-ED2C70B9704E}"/>
    <cellStyle name="Normal 2 5 6 2 4 5" xfId="17932" xr:uid="{3D4E9924-E805-42E9-BECD-33FAA850482B}"/>
    <cellStyle name="Normal 2 5 6 2 5" xfId="6166" xr:uid="{88535CBD-20E8-4B34-A356-EF2A969B5461}"/>
    <cellStyle name="Normal 2 5 6 2 5 2" xfId="28064" xr:uid="{F210A513-FEDF-4E9D-8268-191C7FCBABCC}"/>
    <cellStyle name="Normal 2 5 6 2 5 3" xfId="15968" xr:uid="{747D4F8E-5765-4FED-9D63-014FB7064DE8}"/>
    <cellStyle name="Normal 2 5 6 2 6" xfId="8943" xr:uid="{8EFEC33B-D832-4ECE-879C-7D436B2D8423}"/>
    <cellStyle name="Normal 2 5 6 2 6 2" xfId="18727" xr:uid="{B4E61916-7F26-4705-80BD-F603B23266CF}"/>
    <cellStyle name="Normal 2 5 6 2 7" xfId="12063" xr:uid="{40759257-DE76-4B49-A306-1CA7FB45C530}"/>
    <cellStyle name="Normal 2 5 6 2 7 2" xfId="21523" xr:uid="{CDA81517-8062-45E7-8341-B9E31244B207}"/>
    <cellStyle name="Normal 2 5 6 2 8" xfId="26618" xr:uid="{52A8FD85-F92D-4B29-A985-F60F73E5CB6F}"/>
    <cellStyle name="Normal 2 5 6 2 9" xfId="14299" xr:uid="{0BCA30B4-AB94-46F7-BCC6-34824A52D2C4}"/>
    <cellStyle name="Normal 2 5 6 3" xfId="2522" xr:uid="{00000000-0005-0000-0000-0000020A0000}"/>
    <cellStyle name="Normal 2 5 6 3 2" xfId="5075" xr:uid="{7B461FE8-C672-4869-95DF-E70DEC929BBA}"/>
    <cellStyle name="Normal 2 5 6 3 2 2" xfId="7879" xr:uid="{FE92CB07-2F20-4FFB-A592-FE6787E4D9B8}"/>
    <cellStyle name="Normal 2 5 6 3 2 2 2" xfId="29852" xr:uid="{B5A61FB4-AAF6-4674-A9AC-DFF8011091B3}"/>
    <cellStyle name="Normal 2 5 6 3 2 2 3" xfId="21042" xr:uid="{29D8E2AC-DE70-4AE9-A204-B9DFDA3F0BBA}"/>
    <cellStyle name="Normal 2 5 6 3 2 3" xfId="10494" xr:uid="{FC6BAB8F-CB32-411E-AA9F-3A19A88AFDFA}"/>
    <cellStyle name="Normal 2 5 6 3 2 3 2" xfId="23871" xr:uid="{C74F2CB2-EA2C-4BD0-AC98-067AC91081E3}"/>
    <cellStyle name="Normal 2 5 6 3 2 4" xfId="26241" xr:uid="{1BE2A750-90A0-4061-A78F-F83934111965}"/>
    <cellStyle name="Normal 2 5 6 3 2 5" xfId="18249" xr:uid="{A3DFB5B3-B81F-4A1B-81A1-5FEE3DA6D639}"/>
    <cellStyle name="Normal 2 5 6 3 3" xfId="6608" xr:uid="{28DAA897-D4EB-4CE6-8667-81EDAFE79CDD}"/>
    <cellStyle name="Normal 2 5 6 3 3 2" xfId="27691" xr:uid="{16407AD9-25D7-483C-9797-5DC06E1ECF4A}"/>
    <cellStyle name="Normal 2 5 6 3 3 3" xfId="28503" xr:uid="{E3C932F3-F399-4145-90FB-97A050E1DA60}"/>
    <cellStyle name="Normal 2 5 6 3 3 4" xfId="15970" xr:uid="{D3B23347-8111-4C46-BE7F-7664CC8F1BFB}"/>
    <cellStyle name="Normal 2 5 6 3 4" xfId="9404" xr:uid="{5EA2EC53-2895-4404-9F16-5FC2F028AFAA}"/>
    <cellStyle name="Normal 2 5 6 3 4 2" xfId="28633" xr:uid="{C4E3A682-1528-4F81-9F1C-AD6BBE3C9AD1}"/>
    <cellStyle name="Normal 2 5 6 3 4 3" xfId="29207" xr:uid="{37376D37-81BB-47DD-A945-D85485CF1766}"/>
    <cellStyle name="Normal 2 5 6 3 4 4" xfId="18729" xr:uid="{05CE81C2-1D03-4B27-8204-1BE6F8CA143D}"/>
    <cellStyle name="Normal 2 5 6 3 5" xfId="12064" xr:uid="{3BEC4DEE-C8AF-4EC9-ADFF-75C337F2CDE3}"/>
    <cellStyle name="Normal 2 5 6 3 5 2" xfId="30006" xr:uid="{83931E52-2722-4887-9A3D-493A6460F04A}"/>
    <cellStyle name="Normal 2 5 6 3 5 3" xfId="21525" xr:uid="{C0C944C8-EAAC-4DC1-8EE8-709BD959F82B}"/>
    <cellStyle name="Normal 2 5 6 3 6" xfId="25633" xr:uid="{130430FB-8571-4150-AEE1-216816E9E064}"/>
    <cellStyle name="Normal 2 5 6 3 7" xfId="15319" xr:uid="{EA80BA3F-C0F3-4BF1-931A-406F65BE608F}"/>
    <cellStyle name="Normal 2 5 6 4" xfId="2523" xr:uid="{00000000-0005-0000-0000-0000030A0000}"/>
    <cellStyle name="Normal 2 5 6 4 2" xfId="5790" xr:uid="{77ACBFB8-EA41-4217-B494-943E04B773B9}"/>
    <cellStyle name="Normal 2 5 6 4 2 2" xfId="7880" xr:uid="{7BA010E7-62DB-4C10-BAB4-5E844A3F6BCE}"/>
    <cellStyle name="Normal 2 5 6 4 2 3" xfId="10495" xr:uid="{EF66BC37-0230-45E8-9DAC-AE8ECEA838DE}"/>
    <cellStyle name="Normal 2 5 6 4 2 4" xfId="15971" xr:uid="{C2797357-78F9-4A81-B504-700E6EC4F47C}"/>
    <cellStyle name="Normal 2 5 6 4 3" xfId="6875" xr:uid="{142A3C27-950D-4F85-A242-472A3EAE27F0}"/>
    <cellStyle name="Normal 2 5 6 4 3 2" xfId="28556" xr:uid="{D3A03BFE-F519-42EE-BFE3-81A1EA230A7E}"/>
    <cellStyle name="Normal 2 5 6 4 3 3" xfId="18730" xr:uid="{2726D70E-035D-42F4-834A-787DD6E31B75}"/>
    <cellStyle name="Normal 2 5 6 4 4" xfId="9671" xr:uid="{EB03F30C-97A9-4F51-94C3-78932045C0E0}"/>
    <cellStyle name="Normal 2 5 6 4 4 2" xfId="21526" xr:uid="{908AB47D-4532-48BA-91FE-CAAFCAD3F34E}"/>
    <cellStyle name="Normal 2 5 6 4 5" xfId="25839" xr:uid="{D71DD7D9-0082-4131-AC9C-7FBE0FD52690}"/>
    <cellStyle name="Normal 2 5 6 4 6" xfId="14967" xr:uid="{9544B63A-CCDB-472D-9BAB-0443468C34E1}"/>
    <cellStyle name="Normal 2 5 6 5" xfId="2524" xr:uid="{00000000-0005-0000-0000-0000040A0000}"/>
    <cellStyle name="Normal 2 5 6 5 2" xfId="7881" xr:uid="{B2C9ABF8-D8F4-4481-B5D0-5B7B285C6FE9}"/>
    <cellStyle name="Normal 2 5 6 5 2 2" xfId="27374" xr:uid="{82238AD4-193F-4D72-AD9A-5B605100FD9D}"/>
    <cellStyle name="Normal 2 5 6 5 2 3" xfId="16741" xr:uid="{A8C2EDB5-0E29-4037-8AB9-7BF05317032D}"/>
    <cellStyle name="Normal 2 5 6 5 3" xfId="10496" xr:uid="{0BE93993-2490-47EC-86CC-DEE28D7ABF9D}"/>
    <cellStyle name="Normal 2 5 6 5 3 2" xfId="19478" xr:uid="{540DAC11-5696-4A3A-857B-1BC636213BF7}"/>
    <cellStyle name="Normal 2 5 6 5 4" xfId="12590" xr:uid="{DF85223F-BA37-44FF-A0E0-934B276D6E14}"/>
    <cellStyle name="Normal 2 5 6 5 4 2" xfId="22307" xr:uid="{DD2357CE-B0EE-444F-986A-267FC2F84D35}"/>
    <cellStyle name="Normal 2 5 6 5 5" xfId="26467" xr:uid="{B3D9D814-B3D7-4618-AE5A-A9511E06D83A}"/>
    <cellStyle name="Normal 2 5 6 5 6" xfId="14525" xr:uid="{597D2803-F957-452C-8042-CC9A7302DB10}"/>
    <cellStyle name="Normal 2 5 6 6" xfId="2525" xr:uid="{00000000-0005-0000-0000-0000050A0000}"/>
    <cellStyle name="Normal 2 5 6 6 2" xfId="7882" xr:uid="{825ED6D2-D0EE-4F8C-A2B8-BFF14EF2135B}"/>
    <cellStyle name="Normal 2 5 6 6 2 2" xfId="27996" xr:uid="{2E8600E1-763D-43F6-B7D4-0F825687F861}"/>
    <cellStyle name="Normal 2 5 6 6 2 3" xfId="19263" xr:uid="{FBFD6E81-19F2-4690-9078-37C709785D00}"/>
    <cellStyle name="Normal 2 5 6 6 3" xfId="10497" xr:uid="{F652BDBA-14F4-4A61-A54A-6915A28A78E2}"/>
    <cellStyle name="Normal 2 5 6 6 3 2" xfId="22075" xr:uid="{284F0633-6585-438F-AFA6-6CE67662E287}"/>
    <cellStyle name="Normal 2 5 6 6 4" xfId="25112" xr:uid="{EB756530-FD15-4845-A786-3A77F82AEAD7}"/>
    <cellStyle name="Normal 2 5 6 6 5" xfId="16519" xr:uid="{8762C9FE-21ED-463C-BE1A-CE7B493388EA}"/>
    <cellStyle name="Normal 2 5 6 7" xfId="4538" xr:uid="{A7F1EB52-F8DD-48D0-82CF-A553488DEE45}"/>
    <cellStyle name="Normal 2 5 6 7 2" xfId="9915" xr:uid="{B30FA262-FCB0-4A66-8B0D-A806BC703880}"/>
    <cellStyle name="Normal 2 5 6 7 2 2" xfId="20561" xr:uid="{24F6927C-0973-4E86-89C0-D85EACAA8D5F}"/>
    <cellStyle name="Normal 2 5 6 7 3" xfId="13520" xr:uid="{8DA80D1A-980F-4CDB-ACE2-D7E2086344D0}"/>
    <cellStyle name="Normal 2 5 6 7 3 2" xfId="23390" xr:uid="{34478B98-05A5-465C-B2B7-966755CEC48B}"/>
    <cellStyle name="Normal 2 5 6 7 4" xfId="27570" xr:uid="{B4715080-9420-48CA-A292-E2AF61980862}"/>
    <cellStyle name="Normal 2 5 6 7 5" xfId="17768" xr:uid="{48BE89A1-7988-424D-B1E4-E013C915E05F}"/>
    <cellStyle name="Normal 2 5 6 8" xfId="6165" xr:uid="{98E43792-8AA5-4083-9549-E3B94F333860}"/>
    <cellStyle name="Normal 2 5 6 8 2" xfId="15967" xr:uid="{23DC3477-3A47-4BC2-A04A-B4384213AA5F}"/>
    <cellStyle name="Normal 2 5 6 9" xfId="8942" xr:uid="{8E88C809-9C6E-488D-B65A-2C34253CB186}"/>
    <cellStyle name="Normal 2 5 6 9 2" xfId="18726" xr:uid="{0909CDB7-4F81-43B2-8D05-3225D726E299}"/>
    <cellStyle name="Normal 2 5 7" xfId="522" xr:uid="{00000000-0005-0000-0000-00000A020000}"/>
    <cellStyle name="Normal 2 5 7 10" xfId="14142" xr:uid="{8C241DF9-6D55-4491-9FAE-65DEC7B1D23B}"/>
    <cellStyle name="Normal 2 5 7 2" xfId="523" xr:uid="{00000000-0005-0000-0000-00000B020000}"/>
    <cellStyle name="Normal 2 5 7 2 2" xfId="2526" xr:uid="{00000000-0005-0000-0000-0000060A0000}"/>
    <cellStyle name="Normal 2 5 7 2 2 2" xfId="5642" xr:uid="{97811CE0-287B-4D7B-BD38-08E29B87D596}"/>
    <cellStyle name="Normal 2 5 7 2 2 2 2" xfId="7883" xr:uid="{5423CC28-5ECB-4665-8D88-9ECFCB6FC33F}"/>
    <cellStyle name="Normal 2 5 7 2 2 2 3" xfId="10498" xr:uid="{365177D7-40C6-4C5F-90A4-3A8A7404AE21}"/>
    <cellStyle name="Normal 2 5 7 2 2 2 4" xfId="17047" xr:uid="{C1A71C2F-EE01-4016-8084-BA3959AB3E29}"/>
    <cellStyle name="Normal 2 5 7 2 2 3" xfId="6611" xr:uid="{AE82D296-8B9E-4461-9215-212E05AE4204}"/>
    <cellStyle name="Normal 2 5 7 2 2 3 2" xfId="27124" xr:uid="{C53F767B-0CCC-4FE4-B9A1-29B65DD9E3A3}"/>
    <cellStyle name="Normal 2 5 7 2 2 3 3" xfId="19810" xr:uid="{0B05DA91-1DF6-4CCE-B472-9D3A940029B1}"/>
    <cellStyle name="Normal 2 5 7 2 2 4" xfId="9407" xr:uid="{68B656B1-FA33-4C7B-B8B9-5D095B5B17C0}"/>
    <cellStyle name="Normal 2 5 7 2 2 4 2" xfId="22639" xr:uid="{171E8390-FB80-4179-B04C-5578AB18AFE0}"/>
    <cellStyle name="Normal 2 5 7 2 2 5" xfId="24806" xr:uid="{484255C1-42B0-45C3-A365-AAACE83B346D}"/>
    <cellStyle name="Normal 2 5 7 2 2 6" xfId="14968" xr:uid="{07073F2D-07A6-4E48-ABB3-799A0E244F8D}"/>
    <cellStyle name="Normal 2 5 7 2 3" xfId="5408" xr:uid="{DD37280E-81CB-4CC9-9A7B-47673EEAC0BD}"/>
    <cellStyle name="Normal 2 5 7 2 3 2" xfId="7078" xr:uid="{AC9B3E07-FD7D-47B8-AF0B-92921858EFFC}"/>
    <cellStyle name="Normal 2 5 7 2 3 3" xfId="9918" xr:uid="{5BAA056B-F754-463B-AADA-BF0C17E33F64}"/>
    <cellStyle name="Normal 2 5 7 2 3 4" xfId="15973" xr:uid="{8A0369AB-AE84-4989-AE87-412F52D289EE}"/>
    <cellStyle name="Normal 2 5 7 2 4" xfId="5508" xr:uid="{459C4E6B-C6D2-40AC-8D7A-014623B485D1}"/>
    <cellStyle name="Normal 2 5 7 2 4 2" xfId="27979" xr:uid="{AD348F60-CDEB-43A2-AD79-E00362B9D41F}"/>
    <cellStyle name="Normal 2 5 7 2 4 3" xfId="27269" xr:uid="{5B2B2DB7-DF2F-4F0E-9B53-FC4A6B93D22B}"/>
    <cellStyle name="Normal 2 5 7 2 4 4" xfId="18732" xr:uid="{92FF954D-44A1-4FB9-9E60-1A6EA49B4202}"/>
    <cellStyle name="Normal 2 5 7 2 5" xfId="6168" xr:uid="{2C8B1156-FFB0-44DB-959E-19355E45178D}"/>
    <cellStyle name="Normal 2 5 7 2 5 2" xfId="30007" xr:uid="{A4D2EB6C-438D-4271-8579-DDA13DA4A3DB}"/>
    <cellStyle name="Normal 2 5 7 2 5 3" xfId="21528" xr:uid="{65DF8666-396F-479F-B550-F75A28B98705}"/>
    <cellStyle name="Normal 2 5 7 2 6" xfId="8945" xr:uid="{E5385189-335A-47EB-BFCF-B0F4FBA6C2A7}"/>
    <cellStyle name="Normal 2 5 7 2 7" xfId="14300" xr:uid="{6B441767-5914-430D-B10E-FD70FE97E68D}"/>
    <cellStyle name="Normal 2 5 7 3" xfId="2527" xr:uid="{00000000-0005-0000-0000-0000070A0000}"/>
    <cellStyle name="Normal 2 5 7 3 2" xfId="5641" xr:uid="{6E5C66A3-ACF4-47FF-98A2-BACB74D4ACA8}"/>
    <cellStyle name="Normal 2 5 7 3 2 2" xfId="7884" xr:uid="{6E52AC9A-D879-49FE-9D99-D09205B017B5}"/>
    <cellStyle name="Normal 2 5 7 3 2 3" xfId="10499" xr:uid="{3CE23C47-482C-4EC9-A2EB-4A9213BE21B5}"/>
    <cellStyle name="Normal 2 5 7 3 2 4" xfId="15974" xr:uid="{0A088539-DFCF-4FB7-9261-A2FA7A293C81}"/>
    <cellStyle name="Normal 2 5 7 3 3" xfId="6610" xr:uid="{CF1BE3D8-8864-436E-AA2F-AC822A65E28C}"/>
    <cellStyle name="Normal 2 5 7 3 3 2" xfId="28646" xr:uid="{7BF7DA2F-E0AB-4FA2-BE43-AF1F495887FF}"/>
    <cellStyle name="Normal 2 5 7 3 3 3" xfId="28684" xr:uid="{79AC1344-80EB-435F-9A4F-A3520750A751}"/>
    <cellStyle name="Normal 2 5 7 3 3 4" xfId="18733" xr:uid="{2B1A1B17-F738-4CDC-9255-3A2D0F4EED17}"/>
    <cellStyle name="Normal 2 5 7 3 4" xfId="9406" xr:uid="{0A6B4034-BE27-4694-9B5A-E28CCCB3705F}"/>
    <cellStyle name="Normal 2 5 7 3 4 2" xfId="30008" xr:uid="{23E0957C-3393-4F77-8A7C-C34872A5C66D}"/>
    <cellStyle name="Normal 2 5 7 3 4 3" xfId="21529" xr:uid="{ED2FC6F4-D190-427C-A0F1-7B77A773B892}"/>
    <cellStyle name="Normal 2 5 7 3 5" xfId="25904" xr:uid="{73AA5F5B-D667-4BA7-B6EC-5EC0A73B75BF}"/>
    <cellStyle name="Normal 2 5 7 3 6" xfId="14752" xr:uid="{169BAAC9-C92E-4F6C-8202-76D2CD580DF6}"/>
    <cellStyle name="Normal 2 5 7 4" xfId="2528" xr:uid="{00000000-0005-0000-0000-0000080A0000}"/>
    <cellStyle name="Normal 2 5 7 4 2" xfId="5772" xr:uid="{50340612-76D0-4A63-A209-5EDC7ECF6BAC}"/>
    <cellStyle name="Normal 2 5 7 4 2 2" xfId="7885" xr:uid="{F6536347-9576-479E-9A5A-B6C18193FE98}"/>
    <cellStyle name="Normal 2 5 7 4 2 3" xfId="10500" xr:uid="{5E4A7D54-6FEA-461C-BE8A-5BD8FAC1D0C4}"/>
    <cellStyle name="Normal 2 5 7 4 3" xfId="6857" xr:uid="{871C744A-B357-43B4-8DAF-843B4DAC00E7}"/>
    <cellStyle name="Normal 2 5 7 4 3 2" xfId="22076" xr:uid="{311D3B3C-C47C-4BA4-99C1-7BC161C5DB6F}"/>
    <cellStyle name="Normal 2 5 7 4 4" xfId="9653" xr:uid="{B611BD3E-970E-413E-9DAA-8D564313E0CC}"/>
    <cellStyle name="Normal 2 5 7 4 5" xfId="16520" xr:uid="{006E40A0-105E-4384-B4E9-DC1B2686168F}"/>
    <cellStyle name="Normal 2 5 7 5" xfId="4539" xr:uid="{7F291910-11D3-4660-ADB6-B987A25850EE}"/>
    <cellStyle name="Normal 2 5 7 5 2" xfId="7077" xr:uid="{BA6458DB-4B52-4153-89FF-3B5DC3E3DA25}"/>
    <cellStyle name="Normal 2 5 7 5 2 2" xfId="29585" xr:uid="{4319B30B-7EA4-4CB0-AEF7-CCBFB6AA2ECC}"/>
    <cellStyle name="Normal 2 5 7 5 2 3" xfId="20562" xr:uid="{49017D25-FA49-4919-9E4F-3EA1F2593C40}"/>
    <cellStyle name="Normal 2 5 7 5 3" xfId="9917" xr:uid="{8D562E1B-BD64-40BA-906E-7CAB2DD4804D}"/>
    <cellStyle name="Normal 2 5 7 5 3 2" xfId="23391" xr:uid="{317C8004-E35B-4646-A5E1-43D64CCE7366}"/>
    <cellStyle name="Normal 2 5 7 5 4" xfId="24399" xr:uid="{3A2BBD01-9B93-4C01-BE87-AF3320D80885}"/>
    <cellStyle name="Normal 2 5 7 5 5" xfId="17769" xr:uid="{25C86E32-EA5D-43AE-86CE-D6B3004B22FF}"/>
    <cellStyle name="Normal 2 5 7 6" xfId="5507" xr:uid="{E9BC5895-2235-4B09-A92C-D84713BA5A35}"/>
    <cellStyle name="Normal 2 5 7 6 2" xfId="28369" xr:uid="{2289CE02-F6D6-4C35-A2DE-63D397775F9F}"/>
    <cellStyle name="Normal 2 5 7 6 3" xfId="27773" xr:uid="{B0F32A86-8D03-40F2-88E7-A29A2F942662}"/>
    <cellStyle name="Normal 2 5 7 6 4" xfId="15972" xr:uid="{10480F32-4967-4ABF-BC06-B5B029B68883}"/>
    <cellStyle name="Normal 2 5 7 7" xfId="6167" xr:uid="{2263A208-02A0-43CB-86C1-0163F7692D41}"/>
    <cellStyle name="Normal 2 5 7 7 2" xfId="28692" xr:uid="{245DA918-97FF-456A-A14F-34E6D66E8545}"/>
    <cellStyle name="Normal 2 5 7 7 3" xfId="18731" xr:uid="{6ABEF895-F83C-42DD-84DA-A49659373E0C}"/>
    <cellStyle name="Normal 2 5 7 8" xfId="8944" xr:uid="{BD49681E-B577-4BC2-9118-1961782146BB}"/>
    <cellStyle name="Normal 2 5 7 8 2" xfId="21527" xr:uid="{9AEB742C-E875-4ED6-B67E-552BB7AF31F1}"/>
    <cellStyle name="Normal 2 5 7 9" xfId="25083" xr:uid="{A7077C83-B9E0-4DC1-81B7-98403EB788D8}"/>
    <cellStyle name="Normal 2 5 8" xfId="524" xr:uid="{00000000-0005-0000-0000-00000C020000}"/>
    <cellStyle name="Normal 2 5 8 10" xfId="14143" xr:uid="{71E0A24B-B3E6-4700-BB09-E8645123C80A}"/>
    <cellStyle name="Normal 2 5 8 2" xfId="525" xr:uid="{00000000-0005-0000-0000-00000D020000}"/>
    <cellStyle name="Normal 2 5 8 2 2" xfId="2529" xr:uid="{00000000-0005-0000-0000-0000090A0000}"/>
    <cellStyle name="Normal 2 5 8 2 2 2" xfId="5644" xr:uid="{F9C9055D-D629-4055-8FDF-9B0C094CDFA3}"/>
    <cellStyle name="Normal 2 5 8 2 2 2 2" xfId="7886" xr:uid="{8FE7DD9B-4B38-4D06-B170-ACB6D056AA2C}"/>
    <cellStyle name="Normal 2 5 8 2 2 2 3" xfId="10501" xr:uid="{722DD86D-9098-4F03-9F12-B384F0B4334F}"/>
    <cellStyle name="Normal 2 5 8 2 2 2 4" xfId="17048" xr:uid="{ACB7E4D8-9939-4448-B1A1-AF11E6E28CD6}"/>
    <cellStyle name="Normal 2 5 8 2 2 3" xfId="6613" xr:uid="{90F03C34-4F95-4847-A792-9CD6B6A6B71E}"/>
    <cellStyle name="Normal 2 5 8 2 2 3 2" xfId="28786" xr:uid="{1AA81348-CF02-4D0F-8A1D-0DF2AA7EA7A3}"/>
    <cellStyle name="Normal 2 5 8 2 2 3 3" xfId="19811" xr:uid="{9BAC5E09-BCF8-404F-942D-662E8D8284D5}"/>
    <cellStyle name="Normal 2 5 8 2 2 4" xfId="9409" xr:uid="{247B133D-C232-42F6-A355-6A5DABD93C9C}"/>
    <cellStyle name="Normal 2 5 8 2 2 4 2" xfId="22640" xr:uid="{15FD260A-552F-41DC-9CB6-C2292F2D67DB}"/>
    <cellStyle name="Normal 2 5 8 2 2 5" xfId="26218" xr:uid="{51AB3658-C5C3-4826-B6DB-B6A7890AF907}"/>
    <cellStyle name="Normal 2 5 8 2 2 6" xfId="14969" xr:uid="{E2DD2655-9017-4BAA-870D-FE073DD169EE}"/>
    <cellStyle name="Normal 2 5 8 2 3" xfId="5409" xr:uid="{7A0C7613-75CE-454B-9396-95B2DA414385}"/>
    <cellStyle name="Normal 2 5 8 2 3 2" xfId="7080" xr:uid="{95E92EC8-B51D-495B-8DB0-B0AA7CD56052}"/>
    <cellStyle name="Normal 2 5 8 2 3 3" xfId="9920" xr:uid="{119B6038-5DA3-44B6-924D-D4D1D467E344}"/>
    <cellStyle name="Normal 2 5 8 2 3 4" xfId="15976" xr:uid="{54D3E4E6-9AC7-48F0-9EDC-E0069FC86CF9}"/>
    <cellStyle name="Normal 2 5 8 2 4" xfId="5510" xr:uid="{5017EBFE-D5E3-46B1-8987-5A3C96B3A3E9}"/>
    <cellStyle name="Normal 2 5 8 2 4 2" xfId="29266" xr:uid="{8FFE1A55-9920-49A7-A763-9BFA869A689C}"/>
    <cellStyle name="Normal 2 5 8 2 4 3" xfId="27078" xr:uid="{ED677ED5-542C-4F4C-AA0A-7FDBBD6D0000}"/>
    <cellStyle name="Normal 2 5 8 2 4 4" xfId="18735" xr:uid="{BA2B77E7-9D78-48B1-84B2-0616B70FE190}"/>
    <cellStyle name="Normal 2 5 8 2 5" xfId="6170" xr:uid="{C3235117-422F-4B90-BB1D-93B1220BFDB3}"/>
    <cellStyle name="Normal 2 5 8 2 5 2" xfId="30009" xr:uid="{15864177-8738-451B-A2E5-80A38815F1AE}"/>
    <cellStyle name="Normal 2 5 8 2 5 3" xfId="21531" xr:uid="{AA15B0B2-5FA5-4752-A7C9-4A536563F84A}"/>
    <cellStyle name="Normal 2 5 8 2 6" xfId="8947" xr:uid="{F3B282ED-AB8B-4A14-833C-90FC9527F397}"/>
    <cellStyle name="Normal 2 5 8 2 7" xfId="14301" xr:uid="{0CB78E2A-5940-464C-AC34-C8889B874B30}"/>
    <cellStyle name="Normal 2 5 8 3" xfId="2530" xr:uid="{00000000-0005-0000-0000-00000A0A0000}"/>
    <cellStyle name="Normal 2 5 8 3 2" xfId="5643" xr:uid="{C3E6688D-47D5-499B-9CF8-19F2AD151BB8}"/>
    <cellStyle name="Normal 2 5 8 3 2 2" xfId="7887" xr:uid="{C33213CD-D58F-40AF-8E04-94002D7B7633}"/>
    <cellStyle name="Normal 2 5 8 3 2 3" xfId="10502" xr:uid="{17BB8348-9D1F-434C-B091-EB389A9CE26B}"/>
    <cellStyle name="Normal 2 5 8 3 2 4" xfId="15977" xr:uid="{5EFFAF0D-FBD5-4C32-9176-D0DE26CA3EE6}"/>
    <cellStyle name="Normal 2 5 8 3 3" xfId="6612" xr:uid="{8D5537F8-3E7E-4665-8A50-513C5F6FE958}"/>
    <cellStyle name="Normal 2 5 8 3 3 2" xfId="29263" xr:uid="{F0884147-B04D-4C53-A69C-2FC0A9E92C6E}"/>
    <cellStyle name="Normal 2 5 8 3 3 3" xfId="28584" xr:uid="{11F1E6C4-FABE-4AC2-9013-7871B31EC02E}"/>
    <cellStyle name="Normal 2 5 8 3 3 4" xfId="18736" xr:uid="{8A330625-D145-46FA-8F6C-75F321610E3A}"/>
    <cellStyle name="Normal 2 5 8 3 4" xfId="9408" xr:uid="{03F59913-10FC-4B7B-839C-BE4F936DBA81}"/>
    <cellStyle name="Normal 2 5 8 3 4 2" xfId="30010" xr:uid="{9F485E2D-B44F-4F89-9B97-5579DAB6B91C}"/>
    <cellStyle name="Normal 2 5 8 3 4 3" xfId="21532" xr:uid="{A2D44856-FC50-450C-88D6-03A0339F4EE9}"/>
    <cellStyle name="Normal 2 5 8 3 5" xfId="25113" xr:uid="{3F81302A-8B5A-49A9-8494-5C823C461773}"/>
    <cellStyle name="Normal 2 5 8 3 6" xfId="14753" xr:uid="{EE8A0445-6108-4453-A506-2E3A2982BA32}"/>
    <cellStyle name="Normal 2 5 8 4" xfId="2531" xr:uid="{00000000-0005-0000-0000-00000B0A0000}"/>
    <cellStyle name="Normal 2 5 8 4 2" xfId="5757" xr:uid="{2847FF46-5C8F-4A99-BBEF-6D9260EC314E}"/>
    <cellStyle name="Normal 2 5 8 4 2 2" xfId="7888" xr:uid="{431AB718-D8DA-47D1-9814-39A8E34A332B}"/>
    <cellStyle name="Normal 2 5 8 4 2 3" xfId="10503" xr:uid="{B14342F9-29F5-4748-A343-046A5C7E47F8}"/>
    <cellStyle name="Normal 2 5 8 4 3" xfId="6839" xr:uid="{F3DBC64D-142A-4EC4-93CE-87A601158DB3}"/>
    <cellStyle name="Normal 2 5 8 4 3 2" xfId="22077" xr:uid="{BFB2B45C-BDF9-46C8-B437-E30A2F4F97F2}"/>
    <cellStyle name="Normal 2 5 8 4 4" xfId="9635" xr:uid="{66DC68FF-0CE3-4DA0-8308-63F95C554C74}"/>
    <cellStyle name="Normal 2 5 8 4 5" xfId="16521" xr:uid="{C0C12857-9380-4667-9B2D-846CA51ADAF8}"/>
    <cellStyle name="Normal 2 5 8 5" xfId="4540" xr:uid="{D3545CE8-81D0-4CEA-ACA9-40803F2161D8}"/>
    <cellStyle name="Normal 2 5 8 5 2" xfId="7079" xr:uid="{653AB550-005C-4A10-9116-6D6DAFB2CE25}"/>
    <cellStyle name="Normal 2 5 8 5 2 2" xfId="29586" xr:uid="{6E3E91E5-A83C-487D-81C7-B0C156E4BEA4}"/>
    <cellStyle name="Normal 2 5 8 5 2 3" xfId="20563" xr:uid="{6894B028-8624-46B7-A004-6FE21CABB1E1}"/>
    <cellStyle name="Normal 2 5 8 5 3" xfId="9919" xr:uid="{D91AE740-C5F7-4C19-A11C-D43C3DCE249E}"/>
    <cellStyle name="Normal 2 5 8 5 3 2" xfId="23392" xr:uid="{1634F3F1-4D40-4EE6-82E5-29E7F95EA16B}"/>
    <cellStyle name="Normal 2 5 8 5 4" xfId="25725" xr:uid="{71672C31-B009-4965-A90A-2255C506C473}"/>
    <cellStyle name="Normal 2 5 8 5 5" xfId="17770" xr:uid="{340649AA-2169-4CBD-85CD-899DE3AA8DB6}"/>
    <cellStyle name="Normal 2 5 8 6" xfId="5509" xr:uid="{9CAA0A5D-4A92-4066-A3B3-38CE790CCD96}"/>
    <cellStyle name="Normal 2 5 8 6 2" xfId="28439" xr:uid="{5648037F-9C01-4F79-8266-B5A18B966641}"/>
    <cellStyle name="Normal 2 5 8 6 3" xfId="28273" xr:uid="{0D292D3D-4EB7-474E-8A60-625B232D19CB}"/>
    <cellStyle name="Normal 2 5 8 6 4" xfId="15975" xr:uid="{6FA6B4A1-C8E8-448C-806E-07B1C6973E9F}"/>
    <cellStyle name="Normal 2 5 8 7" xfId="6169" xr:uid="{A4519F6B-1F95-46DC-894C-C921D9A37B44}"/>
    <cellStyle name="Normal 2 5 8 7 2" xfId="27921" xr:uid="{184B6C94-8A45-427A-84C3-DD326AE7E99E}"/>
    <cellStyle name="Normal 2 5 8 7 3" xfId="18734" xr:uid="{62C14337-709A-49E9-B14A-E4C3A6E940B4}"/>
    <cellStyle name="Normal 2 5 8 8" xfId="8946" xr:uid="{BBF10B1F-B8B4-4C04-91FF-DBBD9973E45B}"/>
    <cellStyle name="Normal 2 5 8 8 2" xfId="21530" xr:uid="{74A76C90-81E4-428C-BAE7-EFE5797E1222}"/>
    <cellStyle name="Normal 2 5 8 9" xfId="25624" xr:uid="{FC4BC650-266B-486C-B2DE-552A77C0E9B7}"/>
    <cellStyle name="Normal 2 5 9" xfId="526" xr:uid="{00000000-0005-0000-0000-00000E020000}"/>
    <cellStyle name="Normal 2 5 9 10" xfId="14073" xr:uid="{CBD8B5FC-9298-4F37-A24E-32AA57D41916}"/>
    <cellStyle name="Normal 2 5 9 2" xfId="2532" xr:uid="{00000000-0005-0000-0000-00000C0A0000}"/>
    <cellStyle name="Normal 2 5 9 2 2" xfId="5645" xr:uid="{B3228729-06EC-451B-BA07-2974B4A41498}"/>
    <cellStyle name="Normal 2 5 9 2 2 2" xfId="7889" xr:uid="{51B52289-89F1-46C4-A0AA-63498F601F15}"/>
    <cellStyle name="Normal 2 5 9 2 2 3" xfId="10504" xr:uid="{E73CBAFF-AE0F-438C-97D7-6424DD71C6B5}"/>
    <cellStyle name="Normal 2 5 9 2 2 4" xfId="17310" xr:uid="{886E42FD-3676-4117-A3D7-2FD33CC126FF}"/>
    <cellStyle name="Normal 2 5 9 2 3" xfId="6614" xr:uid="{DF894525-87AC-4259-84B5-EECB485C99C3}"/>
    <cellStyle name="Normal 2 5 9 2 3 2" xfId="28166" xr:uid="{ADD3AFE2-D51F-4204-84C1-4C45F23B396B}"/>
    <cellStyle name="Normal 2 5 9 2 3 3" xfId="29494" xr:uid="{A30DA167-1D19-4A0D-B701-75986A9BD818}"/>
    <cellStyle name="Normal 2 5 9 2 3 4" xfId="20096" xr:uid="{1D2C30FA-C293-4596-A893-7F1817E83E0D}"/>
    <cellStyle name="Normal 2 5 9 2 4" xfId="9410" xr:uid="{7C0074BF-0513-4CAA-951D-A201CD15985B}"/>
    <cellStyle name="Normal 2 5 9 2 4 2" xfId="30081" xr:uid="{A0A43657-0F13-4803-8A3D-70A8BA9CE2BE}"/>
    <cellStyle name="Normal 2 5 9 2 4 3" xfId="22925" xr:uid="{25F63F12-5C0D-4466-B4D1-27EABD9606C2}"/>
    <cellStyle name="Normal 2 5 9 2 5" xfId="25469" xr:uid="{C1F0C13B-C95F-4EDB-8B4E-280CC3C218A9}"/>
    <cellStyle name="Normal 2 5 9 2 6" xfId="15320" xr:uid="{9CEAC274-2AD4-4B81-BD14-812EF11DC4E3}"/>
    <cellStyle name="Normal 2 5 9 3" xfId="2533" xr:uid="{00000000-0005-0000-0000-00000D0A0000}"/>
    <cellStyle name="Normal 2 5 9 3 2" xfId="5740" xr:uid="{6971AA88-538B-433E-B6D4-EC0DB5E32831}"/>
    <cellStyle name="Normal 2 5 9 3 2 2" xfId="7890" xr:uid="{ED0C92E9-8D97-4FDA-A4DB-9A4109CB9A58}"/>
    <cellStyle name="Normal 2 5 9 3 2 3" xfId="10505" xr:uid="{BEE10D29-8AF8-4F68-B966-B9120FB1E318}"/>
    <cellStyle name="Normal 2 5 9 3 3" xfId="6813" xr:uid="{99518A5C-299F-4357-81E1-FCA6980F2160}"/>
    <cellStyle name="Normal 2 5 9 3 3 2" xfId="19644" xr:uid="{D1EBEF4E-1F56-4843-8632-BFEEEEDA6BA9}"/>
    <cellStyle name="Normal 2 5 9 3 4" xfId="9609" xr:uid="{F6CFA44F-5F70-4CC0-9403-53D9F5A45701}"/>
    <cellStyle name="Normal 2 5 9 3 4 2" xfId="22473" xr:uid="{872BE504-3819-445C-B3BE-E8395DB62D7E}"/>
    <cellStyle name="Normal 2 5 9 3 5" xfId="25191" xr:uid="{C2CED851-2C8E-4A5A-A40C-B5F72EE2DDB1}"/>
    <cellStyle name="Normal 2 5 9 3 6" xfId="14740" xr:uid="{47A86A8A-C97C-4FF4-932B-DF8CE2A42E05}"/>
    <cellStyle name="Normal 2 5 9 4" xfId="2534" xr:uid="{00000000-0005-0000-0000-00000E0A0000}"/>
    <cellStyle name="Normal 2 5 9 4 2" xfId="7891" xr:uid="{499E7834-E36F-4B05-9ABC-723661E5F3DA}"/>
    <cellStyle name="Normal 2 5 9 4 2 2" xfId="28685" xr:uid="{F80F34FD-5DBD-4188-90B5-3C33FE6421C6}"/>
    <cellStyle name="Normal 2 5 9 4 2 3" xfId="19204" xr:uid="{32CB9681-9B9F-4C11-A008-5AB278E16036}"/>
    <cellStyle name="Normal 2 5 9 4 3" xfId="10506" xr:uid="{721942F0-F1CF-4440-954E-BDBA6744A43C}"/>
    <cellStyle name="Normal 2 5 9 4 3 2" xfId="22009" xr:uid="{E53CE17B-7636-43EC-8ECD-C6E29235F57F}"/>
    <cellStyle name="Normal 2 5 9 4 4" xfId="24977" xr:uid="{FA4E1AD7-8578-4C6A-B904-E4BA5293B320}"/>
    <cellStyle name="Normal 2 5 9 4 5" xfId="16453" xr:uid="{2540FBB6-CA16-4E43-819A-1591EE6BF528}"/>
    <cellStyle name="Normal 2 5 9 5" xfId="4402" xr:uid="{EEB747D8-F3AE-4450-A004-1A8B31868C25}"/>
    <cellStyle name="Normal 2 5 9 5 2" xfId="7081" xr:uid="{ED103F31-453B-4431-BDFD-70CDE12944E2}"/>
    <cellStyle name="Normal 2 5 9 5 2 2" xfId="20426" xr:uid="{24B2ED0A-9153-4069-89EC-E648DEF5286E}"/>
    <cellStyle name="Normal 2 5 9 5 3" xfId="9921" xr:uid="{44A8A159-98E5-4A89-8F8E-F690B938F41B}"/>
    <cellStyle name="Normal 2 5 9 5 3 2" xfId="23255" xr:uid="{285FF1CE-B2E7-4EB8-9CCD-04CA9E270A65}"/>
    <cellStyle name="Normal 2 5 9 5 4" xfId="28809" xr:uid="{A42283FA-B634-4046-A60F-29E6A8D3C0A1}"/>
    <cellStyle name="Normal 2 5 9 5 5" xfId="17633" xr:uid="{161E13D6-C734-4843-A751-2994C19E633C}"/>
    <cellStyle name="Normal 2 5 9 6" xfId="6171" xr:uid="{5A2BEB16-8B3A-4E3A-BF74-4B77E02DE35C}"/>
    <cellStyle name="Normal 2 5 9 6 2" xfId="15978" xr:uid="{65FAB60A-8197-46AE-9969-1D8DCDCAF708}"/>
    <cellStyle name="Normal 2 5 9 7" xfId="8948" xr:uid="{0277E1D8-6CBD-42BC-8C7A-E57442676BC1}"/>
    <cellStyle name="Normal 2 5 9 7 2" xfId="18737" xr:uid="{10C2C050-0D29-4A46-AB0E-B651B246DA48}"/>
    <cellStyle name="Normal 2 5 9 8" xfId="12065" xr:uid="{40E2E2F0-966C-4438-857B-96E02AEBB002}"/>
    <cellStyle name="Normal 2 5 9 8 2" xfId="21533" xr:uid="{EF768611-8931-4D38-98F2-5B0951E52BD6}"/>
    <cellStyle name="Normal 2 5 9 9" xfId="26601" xr:uid="{6705C3A6-E5B6-4132-9527-25DDC78ECEC9}"/>
    <cellStyle name="Normal 2 6" xfId="527" xr:uid="{00000000-0005-0000-0000-00000F020000}"/>
    <cellStyle name="Normal 2 6 10" xfId="5919" xr:uid="{11855F9D-2CEE-459D-BA35-AEF2C0BF182F}"/>
    <cellStyle name="Normal 2 6 10 2" xfId="15979" xr:uid="{67C90F22-3B4F-41B5-B2BB-4A5D490B82BD}"/>
    <cellStyle name="Normal 2 6 11" xfId="8659" xr:uid="{F0560E4A-9B12-4170-B3D6-F0026F4B02B0}"/>
    <cellStyle name="Normal 2 6 11 2" xfId="18738" xr:uid="{DA69A064-C422-42A9-8671-7CF3BF5CC14B}"/>
    <cellStyle name="Normal 2 6 12" xfId="12066" xr:uid="{6CA61E9E-A5D6-4986-8FDE-BC70F6A8D6F6}"/>
    <cellStyle name="Normal 2 6 12 2" xfId="21534" xr:uid="{CE76A806-1D27-4409-AD32-ABD72E390961}"/>
    <cellStyle name="Normal 2 6 13" xfId="24199" xr:uid="{D7B8DC7E-D0BF-431F-9470-4FC5C7D351FC}"/>
    <cellStyle name="Normal 2 6 14" xfId="13967" xr:uid="{BEF0FE9A-B661-4603-9B33-783A319FAC9E}"/>
    <cellStyle name="Normal 2 6 15" xfId="30158" xr:uid="{7CCFB331-9928-474D-8415-F3180CAF896C}"/>
    <cellStyle name="Normal 2 6 2" xfId="528" xr:uid="{00000000-0005-0000-0000-000010020000}"/>
    <cellStyle name="Normal 2 6 2 10" xfId="8950" xr:uid="{A4D4000B-E3A4-478E-AEEB-743F563A2061}"/>
    <cellStyle name="Normal 2 6 2 10 2" xfId="18739" xr:uid="{13C364B2-9A13-49B3-99E4-C605BC4FDD17}"/>
    <cellStyle name="Normal 2 6 2 11" xfId="12067" xr:uid="{E02F6CCF-BE87-4F63-86B1-D483A784D94D}"/>
    <cellStyle name="Normal 2 6 2 11 2" xfId="21535" xr:uid="{9735E98C-B8B5-4549-8117-5E71C0C0FDA7}"/>
    <cellStyle name="Normal 2 6 2 12" xfId="25932" xr:uid="{8D73F857-5343-46E0-938D-EE020A310A67}"/>
    <cellStyle name="Normal 2 6 2 13" xfId="14027" xr:uid="{57BA39D7-8410-4BBA-80E3-9E3F99E7ECBD}"/>
    <cellStyle name="Normal 2 6 2 2" xfId="2535" xr:uid="{00000000-0005-0000-0000-00000F0A0000}"/>
    <cellStyle name="Normal 2 6 2 2 10" xfId="14588" xr:uid="{63C569F6-9177-4F75-AFC3-ACEF7B5B6D08}"/>
    <cellStyle name="Normal 2 6 2 2 2" xfId="2536" xr:uid="{00000000-0005-0000-0000-0000100A0000}"/>
    <cellStyle name="Normal 2 6 2 2 2 2" xfId="2537" xr:uid="{00000000-0005-0000-0000-0000110A0000}"/>
    <cellStyle name="Normal 2 6 2 2 2 2 2" xfId="7892" xr:uid="{77CCD458-56DE-4F57-BB90-79B283040165}"/>
    <cellStyle name="Normal 2 6 2 2 2 2 2 2" xfId="26991" xr:uid="{3193AF13-9ACE-497B-B3E2-83F7B300C078}"/>
    <cellStyle name="Normal 2 6 2 2 2 2 2 3" xfId="17313" xr:uid="{85DB6ED9-DBB3-406D-AC40-FDEDFF75F2A0}"/>
    <cellStyle name="Normal 2 6 2 2 2 2 3" xfId="10509" xr:uid="{6F158287-4032-42AD-8582-6AC96BD3493B}"/>
    <cellStyle name="Normal 2 6 2 2 2 2 3 2" xfId="20099" xr:uid="{7F49F170-F144-44C8-92F2-25FDB2879BF0}"/>
    <cellStyle name="Normal 2 6 2 2 2 2 4" xfId="13105" xr:uid="{D9332B20-2175-4620-8C7C-36B5F227A057}"/>
    <cellStyle name="Normal 2 6 2 2 2 2 4 2" xfId="22928" xr:uid="{CBFB32ED-6695-4419-912A-122536DC322A}"/>
    <cellStyle name="Normal 2 6 2 2 2 2 5" xfId="26015" xr:uid="{5AE4B749-B1DC-4AAA-AA37-B0392571818A}"/>
    <cellStyle name="Normal 2 6 2 2 2 2 6" xfId="15323" xr:uid="{1B6C13FD-2DE0-4806-BAE0-88183BFF1DED}"/>
    <cellStyle name="Normal 2 6 2 2 2 3" xfId="4899" xr:uid="{B54F9BEE-D23F-4BE1-9AF8-E1898BEC5F36}"/>
    <cellStyle name="Normal 2 6 2 2 2 3 2" xfId="10508" xr:uid="{88AFD175-0130-4940-A490-3EC860890011}"/>
    <cellStyle name="Normal 2 6 2 2 2 3 2 2" xfId="29732" xr:uid="{FFC63AC6-77AF-4E82-B179-E9B86502BBA1}"/>
    <cellStyle name="Normal 2 6 2 2 2 3 2 3" xfId="20866" xr:uid="{A2EF65ED-5620-466B-B5FE-CF3B79F627BE}"/>
    <cellStyle name="Normal 2 6 2 2 2 3 3" xfId="13758" xr:uid="{936F0CEB-60FC-40EE-A140-798E1A52CFB3}"/>
    <cellStyle name="Normal 2 6 2 2 2 3 3 2" xfId="23695" xr:uid="{422C8B8E-2A13-4B1E-BB58-499A96CCE05F}"/>
    <cellStyle name="Normal 2 6 2 2 2 3 4" xfId="24671" xr:uid="{C411048E-11FA-41C4-A68E-7846F27F9F0A}"/>
    <cellStyle name="Normal 2 6 2 2 2 3 5" xfId="18073" xr:uid="{3B6613D7-BAF6-4B46-AFFF-018CF4E8984D}"/>
    <cellStyle name="Normal 2 6 2 2 2 4" xfId="6267" xr:uid="{E7DFA461-B626-47CF-8A89-56F9FF913053}"/>
    <cellStyle name="Normal 2 6 2 2 2 4 2" xfId="27422" xr:uid="{5C5436AD-F495-4744-9A14-283771D3423E}"/>
    <cellStyle name="Normal 2 6 2 2 2 4 3" xfId="16911" xr:uid="{58931163-FCF4-4FC7-88C2-A0007A8D0AFD}"/>
    <cellStyle name="Normal 2 6 2 2 2 5" xfId="9044" xr:uid="{EE0F3E05-DF3D-488C-AA1B-03600FED2977}"/>
    <cellStyle name="Normal 2 6 2 2 2 5 2" xfId="19655" xr:uid="{2EAD76BD-39F6-40BB-A854-2AD5FC69D0D4}"/>
    <cellStyle name="Normal 2 6 2 2 2 6" xfId="12760" xr:uid="{5BEAD022-B316-4636-9F18-F58E9ED51BA3}"/>
    <cellStyle name="Normal 2 6 2 2 2 6 2" xfId="22484" xr:uid="{E02D9E9F-C6C9-45F1-A39B-3E7BEFAA0633}"/>
    <cellStyle name="Normal 2 6 2 2 2 7" xfId="25745" xr:uid="{52B80B81-5C01-4B55-B115-64676C2F6ABF}"/>
    <cellStyle name="Normal 2 6 2 2 2 8" xfId="14756" xr:uid="{4C5E3EE8-C1B8-4EB2-B812-2FAB046FC26D}"/>
    <cellStyle name="Normal 2 6 2 2 3" xfId="2538" xr:uid="{00000000-0005-0000-0000-0000120A0000}"/>
    <cellStyle name="Normal 2 6 2 2 3 2" xfId="5076" xr:uid="{3EDE8928-B1DE-41CD-868B-271CEF864F5D}"/>
    <cellStyle name="Normal 2 6 2 2 3 2 2" xfId="11840" xr:uid="{5540E87A-9A03-4F4B-A3FA-B53DF2926668}"/>
    <cellStyle name="Normal 2 6 2 2 3 2 2 2" xfId="21043" xr:uid="{3BE69E06-2540-4A46-85F0-7EC85669D8E9}"/>
    <cellStyle name="Normal 2 6 2 2 3 2 3" xfId="13896" xr:uid="{AE800F77-7959-40BD-978A-31B26F4250E2}"/>
    <cellStyle name="Normal 2 6 2 2 3 2 3 2" xfId="23872" xr:uid="{CB495303-9B6D-42ED-908F-96DA0A5D5E96}"/>
    <cellStyle name="Normal 2 6 2 2 3 2 4" xfId="28051" xr:uid="{1C65C5CA-E380-417A-AB5E-EBD0520D8290}"/>
    <cellStyle name="Normal 2 6 2 2 3 2 5" xfId="18250" xr:uid="{218BAE37-35D8-47F1-95E8-B0476E1837DC}"/>
    <cellStyle name="Normal 2 6 2 2 3 3" xfId="10510" xr:uid="{A34A73EA-E4D2-4D29-8BCF-AA56929C3441}"/>
    <cellStyle name="Normal 2 6 2 2 3 3 2" xfId="17314" xr:uid="{87223C37-0D78-4AB9-9698-2235B53DF73B}"/>
    <cellStyle name="Normal 2 6 2 2 3 4" xfId="11657" xr:uid="{E527B68C-E169-47D5-B6FB-2C192D8A828C}"/>
    <cellStyle name="Normal 2 6 2 2 3 4 2" xfId="20100" xr:uid="{4BB5210C-517B-4FF8-8492-CCD45BEF30E3}"/>
    <cellStyle name="Normal 2 6 2 2 3 5" xfId="13106" xr:uid="{8F474526-3CCC-4AFD-AE99-9E7E47A40AB6}"/>
    <cellStyle name="Normal 2 6 2 2 3 5 2" xfId="22929" xr:uid="{D5448772-4B35-4872-A541-2B6CB33CD45D}"/>
    <cellStyle name="Normal 2 6 2 2 3 6" xfId="26534" xr:uid="{CDE73820-8FF5-4EE7-B53E-4B7085165DC9}"/>
    <cellStyle name="Normal 2 6 2 2 3 7" xfId="15324" xr:uid="{DF238542-2D0A-44EF-8B49-F363DF31B234}"/>
    <cellStyle name="Normal 2 6 2 2 4" xfId="2539" xr:uid="{00000000-0005-0000-0000-0000130A0000}"/>
    <cellStyle name="Normal 2 6 2 2 4 2" xfId="10511" xr:uid="{4F9470FB-DA74-4839-A6C8-9A6616084120}"/>
    <cellStyle name="Normal 2 6 2 2 4 2 2" xfId="27110" xr:uid="{B649D656-B0F5-4ECA-A3A9-0E898FD1D2D8}"/>
    <cellStyle name="Normal 2 6 2 2 4 2 3" xfId="17312" xr:uid="{B19D6CCF-6DD1-4F21-8013-21D10714B2C8}"/>
    <cellStyle name="Normal 2 6 2 2 4 3" xfId="11656" xr:uid="{261F9575-C531-4F96-81F1-72B3DA2108DB}"/>
    <cellStyle name="Normal 2 6 2 2 4 3 2" xfId="20098" xr:uid="{AF8B5AB2-E306-4256-92ED-69260610F190}"/>
    <cellStyle name="Normal 2 6 2 2 4 4" xfId="13104" xr:uid="{08840396-D262-493E-AE3F-1F2455CC1EA9}"/>
    <cellStyle name="Normal 2 6 2 2 4 4 2" xfId="22927" xr:uid="{20DFCE66-6D6B-4DCD-A831-44A5BBF05E5E}"/>
    <cellStyle name="Normal 2 6 2 2 4 5" xfId="25561" xr:uid="{70911569-9A07-4626-95D2-E88CAF152CCE}"/>
    <cellStyle name="Normal 2 6 2 2 4 6" xfId="15322" xr:uid="{9FBE6AFC-2E8A-4DD6-8C5F-5B9BFDC721CA}"/>
    <cellStyle name="Normal 2 6 2 2 5" xfId="4823" xr:uid="{47F35472-5E47-4862-B72F-49B06DE848CD}"/>
    <cellStyle name="Normal 2 6 2 2 5 2" xfId="10507" xr:uid="{53BD98E8-B8D2-402D-840F-20ADEF567EC0}"/>
    <cellStyle name="Normal 2 6 2 2 5 2 2" xfId="29684" xr:uid="{5F59BFF6-33AE-4FD8-BB64-8277216F113F}"/>
    <cellStyle name="Normal 2 6 2 2 5 2 3" xfId="20790" xr:uid="{558C31D1-8B6A-4765-9E4E-91DC1BB07541}"/>
    <cellStyle name="Normal 2 6 2 2 5 3" xfId="13682" xr:uid="{FC899C40-E5B7-4F49-AB75-6298E136199C}"/>
    <cellStyle name="Normal 2 6 2 2 5 3 2" xfId="23619" xr:uid="{DAD049C6-F275-4FD0-8429-9838620E974A}"/>
    <cellStyle name="Normal 2 6 2 2 5 4" xfId="24879" xr:uid="{983C4F2C-746B-49D6-B443-4FD9B31AFA57}"/>
    <cellStyle name="Normal 2 6 2 2 5 5" xfId="17997" xr:uid="{7161B922-76D8-4400-A712-65EF544852EF}"/>
    <cellStyle name="Normal 2 6 2 2 6" xfId="5943" xr:uid="{74590D7A-1F33-448D-938E-42D5682D6216}"/>
    <cellStyle name="Normal 2 6 2 2 6 2" xfId="29274" xr:uid="{58CFCD67-8432-4CA6-B1B0-7BDBE18C5CCA}"/>
    <cellStyle name="Normal 2 6 2 2 6 3" xfId="15981" xr:uid="{161F74AE-DD92-4AE6-90E4-EA20E202D188}"/>
    <cellStyle name="Normal 2 6 2 2 7" xfId="8688" xr:uid="{95A144C2-3B99-4FE0-9C5B-05A584120181}"/>
    <cellStyle name="Normal 2 6 2 2 7 2" xfId="18740" xr:uid="{6F50E4ED-9E71-4884-A776-750F233D0362}"/>
    <cellStyle name="Normal 2 6 2 2 8" xfId="12068" xr:uid="{1A88628B-2FEC-451C-83E4-B1A5AD48DF4E}"/>
    <cellStyle name="Normal 2 6 2 2 8 2" xfId="21536" xr:uid="{23CB344D-D578-43C7-A050-F48A435E35F5}"/>
    <cellStyle name="Normal 2 6 2 2 9" xfId="25548" xr:uid="{C4A1BEB9-69E0-4622-AED8-611B9D972BF6}"/>
    <cellStyle name="Normal 2 6 2 3" xfId="2540" xr:uid="{00000000-0005-0000-0000-0000140A0000}"/>
    <cellStyle name="Normal 2 6 2 3 2" xfId="2541" xr:uid="{00000000-0005-0000-0000-0000150A0000}"/>
    <cellStyle name="Normal 2 6 2 3 2 2" xfId="7893" xr:uid="{93ED7532-1D64-4A90-AA0A-95C6E7622117}"/>
    <cellStyle name="Normal 2 6 2 3 2 2 2" xfId="28313" xr:uid="{A0E72F50-DDB4-43AE-BF4D-0C9B25111EBD}"/>
    <cellStyle name="Normal 2 6 2 3 2 2 3" xfId="17315" xr:uid="{F6F3528D-6F98-4A31-BA60-45EA3B9F8531}"/>
    <cellStyle name="Normal 2 6 2 3 2 3" xfId="10513" xr:uid="{B3F9C3BA-451B-440B-9378-842FA3B0D72F}"/>
    <cellStyle name="Normal 2 6 2 3 2 3 2" xfId="20101" xr:uid="{230BABCF-07E2-4811-98F1-92E48787A879}"/>
    <cellStyle name="Normal 2 6 2 3 2 4" xfId="13107" xr:uid="{4856F483-0967-4C2E-BA36-BB59C92A5DF4}"/>
    <cellStyle name="Normal 2 6 2 3 2 4 2" xfId="22930" xr:uid="{FBB40A12-D980-4E80-800D-3F3C25D61BD0}"/>
    <cellStyle name="Normal 2 6 2 3 2 5" xfId="24174" xr:uid="{23CDD9B7-1751-4617-A5EE-BC684449CCFE}"/>
    <cellStyle name="Normal 2 6 2 3 2 6" xfId="15325" xr:uid="{3E9BA360-38B0-47D9-9774-5B9AE832E3D1}"/>
    <cellStyle name="Normal 2 6 2 3 3" xfId="4898" xr:uid="{B9FFD8CB-BD64-4FBF-B075-21FE64A607EC}"/>
    <cellStyle name="Normal 2 6 2 3 3 2" xfId="10512" xr:uid="{643BA98D-6AB2-4824-8132-A3CB787856BC}"/>
    <cellStyle name="Normal 2 6 2 3 3 2 2" xfId="29731" xr:uid="{E1389D5B-EAD8-4D46-A06E-1D4DA82CAB14}"/>
    <cellStyle name="Normal 2 6 2 3 3 2 3" xfId="20865" xr:uid="{70515B74-D623-45C8-AC64-F2C48F76D675}"/>
    <cellStyle name="Normal 2 6 2 3 3 3" xfId="13757" xr:uid="{3DF3D7BB-5EFC-4657-BB54-496A8E27B705}"/>
    <cellStyle name="Normal 2 6 2 3 3 3 2" xfId="23694" xr:uid="{06D09F57-0DFB-49E4-9DE7-CDEAA124B06C}"/>
    <cellStyle name="Normal 2 6 2 3 3 4" xfId="26443" xr:uid="{FA8D0621-4E06-409D-9D7C-2FCDD89F749A}"/>
    <cellStyle name="Normal 2 6 2 3 3 5" xfId="18072" xr:uid="{5E9EB079-8773-4FE9-8F13-CF47B9F0423C}"/>
    <cellStyle name="Normal 2 6 2 3 4" xfId="6266" xr:uid="{CDE97779-B4E9-4273-8504-E66E12947562}"/>
    <cellStyle name="Normal 2 6 2 3 4 2" xfId="28657" xr:uid="{61B46AA4-36F1-4F89-AE73-AD3188FFC415}"/>
    <cellStyle name="Normal 2 6 2 3 4 3" xfId="16910" xr:uid="{C9C6A418-F9F7-42E5-8923-F671789FFEAD}"/>
    <cellStyle name="Normal 2 6 2 3 5" xfId="9043" xr:uid="{90F68D48-DC84-48D1-B8B0-BCB3C3CF0A86}"/>
    <cellStyle name="Normal 2 6 2 3 5 2" xfId="19654" xr:uid="{2A0526E8-D7E6-46CA-BAA5-251BDC029799}"/>
    <cellStyle name="Normal 2 6 2 3 6" xfId="12759" xr:uid="{DD9DF06F-0549-48C0-A0B3-C60F0A33F52E}"/>
    <cellStyle name="Normal 2 6 2 3 6 2" xfId="22483" xr:uid="{458BD4E4-AE3A-4E2D-813C-DD52E1FA567F}"/>
    <cellStyle name="Normal 2 6 2 3 7" xfId="25782" xr:uid="{CEDDD7E8-216A-48CD-A370-49272E532C10}"/>
    <cellStyle name="Normal 2 6 2 3 8" xfId="14755" xr:uid="{DB24EDD4-B63C-4A6B-A56F-1DA921F839D8}"/>
    <cellStyle name="Normal 2 6 2 4" xfId="2542" xr:uid="{00000000-0005-0000-0000-0000160A0000}"/>
    <cellStyle name="Normal 2 6 2 4 2" xfId="5077" xr:uid="{0D8AA679-3853-4DC3-BD0A-A0A08B5301FF}"/>
    <cellStyle name="Normal 2 6 2 4 2 2" xfId="7894" xr:uid="{B0E13313-3D5D-409E-A536-FC76F4DA2FFF}"/>
    <cellStyle name="Normal 2 6 2 4 2 2 2" xfId="21044" xr:uid="{8D15818C-438B-4686-BF51-56E6E155706C}"/>
    <cellStyle name="Normal 2 6 2 4 2 3" xfId="10514" xr:uid="{C9FD1B92-1D7A-4521-8EFE-658057E6F3DA}"/>
    <cellStyle name="Normal 2 6 2 4 2 3 2" xfId="23873" xr:uid="{F61683B3-BC32-4291-B453-CCEB10657170}"/>
    <cellStyle name="Normal 2 6 2 4 2 4" xfId="27142" xr:uid="{81FAC990-3F8C-4CE9-852B-4ACFA1F2BC0A}"/>
    <cellStyle name="Normal 2 6 2 4 2 5" xfId="18251" xr:uid="{98763BD8-04B4-4DF8-A4B6-E1D551F65644}"/>
    <cellStyle name="Normal 2 6 2 4 3" xfId="6616" xr:uid="{011504A6-7143-4EE4-A372-15F736CF354F}"/>
    <cellStyle name="Normal 2 6 2 4 3 2" xfId="17316" xr:uid="{10F8793C-E1DE-4FE1-85E1-19D3F5D3949F}"/>
    <cellStyle name="Normal 2 6 2 4 4" xfId="9412" xr:uid="{933D1768-06D8-49B1-9B0D-245D61C76C0F}"/>
    <cellStyle name="Normal 2 6 2 4 4 2" xfId="20102" xr:uid="{D85E412F-D7C9-4862-9155-2F2F670790DE}"/>
    <cellStyle name="Normal 2 6 2 4 5" xfId="13108" xr:uid="{BF38A733-9989-4F45-B101-35BC4B925546}"/>
    <cellStyle name="Normal 2 6 2 4 5 2" xfId="22931" xr:uid="{CC7C0D31-22BA-4EA9-A746-096CC7E7ADC9}"/>
    <cellStyle name="Normal 2 6 2 4 6" xfId="24946" xr:uid="{F8A617CE-3234-4F3B-A8D3-5D92EDAFFF35}"/>
    <cellStyle name="Normal 2 6 2 4 7" xfId="15326" xr:uid="{076DB2BE-6480-44C2-9687-ACE56DD23A52}"/>
    <cellStyle name="Normal 2 6 2 5" xfId="2543" xr:uid="{00000000-0005-0000-0000-0000170A0000}"/>
    <cellStyle name="Normal 2 6 2 5 2" xfId="7895" xr:uid="{EC2BD67E-0527-40DD-997F-9A108F70E97B}"/>
    <cellStyle name="Normal 2 6 2 5 2 2" xfId="28421" xr:uid="{6D4DD80C-6DCD-4AFB-B619-0AEEB1DE615C}"/>
    <cellStyle name="Normal 2 6 2 5 2 3" xfId="17311" xr:uid="{80E6E732-54D7-443C-87F9-AB843D1581AA}"/>
    <cellStyle name="Normal 2 6 2 5 3" xfId="10515" xr:uid="{16C8F300-DAEB-475F-A4C7-3C915B020932}"/>
    <cellStyle name="Normal 2 6 2 5 3 2" xfId="20097" xr:uid="{4438CC3B-0074-404B-9118-AEBF0B62DDD5}"/>
    <cellStyle name="Normal 2 6 2 5 4" xfId="13103" xr:uid="{B467CFAD-B27B-4525-94D3-EEBB6D462AEB}"/>
    <cellStyle name="Normal 2 6 2 5 4 2" xfId="22926" xr:uid="{ECCE8229-A243-4C26-A062-992518748F0C}"/>
    <cellStyle name="Normal 2 6 2 5 5" xfId="25553" xr:uid="{FCB0A3E8-EC52-4E63-8742-7C3C98213C76}"/>
    <cellStyle name="Normal 2 6 2 5 6" xfId="15321" xr:uid="{B90DDA9B-CB38-4FE5-9228-246AF12FF338}"/>
    <cellStyle name="Normal 2 6 2 6" xfId="2544" xr:uid="{00000000-0005-0000-0000-0000180A0000}"/>
    <cellStyle name="Normal 2 6 2 6 2" xfId="7896" xr:uid="{D2743577-0C5C-4494-9BDF-E2E63FF0137D}"/>
    <cellStyle name="Normal 2 6 2 6 2 2" xfId="28994" xr:uid="{7A65AE0B-BDBD-4B91-9A08-4F5B0C88428E}"/>
    <cellStyle name="Normal 2 6 2 6 2 3" xfId="16701" xr:uid="{CE451320-0A70-40D4-9034-F03A3E7D8866}"/>
    <cellStyle name="Normal 2 6 2 6 3" xfId="10516" xr:uid="{CBA79D4F-9452-4019-8164-C53136834EA8}"/>
    <cellStyle name="Normal 2 6 2 6 3 2" xfId="19438" xr:uid="{134C2644-053B-418A-8BE0-8A304A616E15}"/>
    <cellStyle name="Normal 2 6 2 6 4" xfId="12550" xr:uid="{01A4AC4F-DA2D-497F-9727-BCA20182D652}"/>
    <cellStyle name="Normal 2 6 2 6 4 2" xfId="22267" xr:uid="{36B1B5A6-030F-4354-9DBD-69F0CF4AAA63}"/>
    <cellStyle name="Normal 2 6 2 6 5" xfId="24768" xr:uid="{2458DC03-8CED-452F-BB35-856B50C5F6A0}"/>
    <cellStyle name="Normal 2 6 2 6 6" xfId="14485" xr:uid="{8B5E864F-9AD9-42BD-BF9D-C62FE45D95A3}"/>
    <cellStyle name="Normal 2 6 2 7" xfId="2545" xr:uid="{00000000-0005-0000-0000-0000190A0000}"/>
    <cellStyle name="Normal 2 6 2 7 2" xfId="10517" xr:uid="{8C9099B7-B6BF-40FC-A71B-58B2B2A7A679}"/>
    <cellStyle name="Normal 2 6 2 7 2 2" xfId="19158" xr:uid="{41F91DFD-BAF1-4FA9-89CB-EA3FA23A4D53}"/>
    <cellStyle name="Normal 2 6 2 7 3" xfId="12346" xr:uid="{FA5D1EF6-A796-4EA7-AE67-321B3E0F1BF5}"/>
    <cellStyle name="Normal 2 6 2 7 3 2" xfId="21963" xr:uid="{A29503C1-4747-498F-B2EB-F60223FABE0A}"/>
    <cellStyle name="Normal 2 6 2 7 4" xfId="25605" xr:uid="{EBA7A388-B7D4-45CF-944C-013B2EA82380}"/>
    <cellStyle name="Normal 2 6 2 7 5" xfId="16407" xr:uid="{A6496C8D-2999-4447-95EF-140CEB986107}"/>
    <cellStyle name="Normal 2 6 2 8" xfId="4385" xr:uid="{924F8E80-60A2-4AF3-A60E-803F6DB75BF3}"/>
    <cellStyle name="Normal 2 6 2 8 2" xfId="9923" xr:uid="{DE02D726-87FF-4810-959A-899E8E303DA3}"/>
    <cellStyle name="Normal 2 6 2 8 2 2" xfId="20409" xr:uid="{D1E5B3F3-5392-48A6-87D3-2320C22AF72A}"/>
    <cellStyle name="Normal 2 6 2 8 3" xfId="13389" xr:uid="{8CCCA7DC-C4F1-48B6-9D88-0328FBA258DE}"/>
    <cellStyle name="Normal 2 6 2 8 3 2" xfId="23238" xr:uid="{CEF08722-4D6F-49E6-B907-F8166137DDE6}"/>
    <cellStyle name="Normal 2 6 2 8 4" xfId="17616" xr:uid="{2B04BCAA-B051-4D35-BEB7-C7616C5E20C3}"/>
    <cellStyle name="Normal 2 6 2 9" xfId="6173" xr:uid="{855B6E00-D1F1-4782-8042-64F02441BDA7}"/>
    <cellStyle name="Normal 2 6 2 9 2" xfId="15980" xr:uid="{6163652D-FEF4-45FE-978A-366A879DC3FF}"/>
    <cellStyle name="Normal 2 6 3" xfId="2546" xr:uid="{00000000-0005-0000-0000-00001A0A0000}"/>
    <cellStyle name="Normal 2 6 3 10" xfId="12069" xr:uid="{7DF02E21-46A2-4B17-A9CC-3EDE8724DD81}"/>
    <cellStyle name="Normal 2 6 3 10 2" xfId="21537" xr:uid="{4D4750F1-4AF9-4105-A669-3B3F2E3E6478}"/>
    <cellStyle name="Normal 2 6 3 11" xfId="26137" xr:uid="{148793CF-2654-4C29-8459-58524AAB5B52}"/>
    <cellStyle name="Normal 2 6 3 12" xfId="14144" xr:uid="{CB173B8B-CB9A-4097-9D65-67798E69C761}"/>
    <cellStyle name="Normal 2 6 3 2" xfId="2547" xr:uid="{00000000-0005-0000-0000-00001B0A0000}"/>
    <cellStyle name="Normal 2 6 3 2 2" xfId="2548" xr:uid="{00000000-0005-0000-0000-00001C0A0000}"/>
    <cellStyle name="Normal 2 6 3 2 2 2" xfId="7897" xr:uid="{0E7702F0-BCFA-413D-B843-A40158E82C1B}"/>
    <cellStyle name="Normal 2 6 3 2 2 2 2" xfId="28791" xr:uid="{23B656E4-6129-4E95-B18C-91C84B51E4FB}"/>
    <cellStyle name="Normal 2 6 3 2 2 2 3" xfId="17318" xr:uid="{A0072915-4069-4973-9DD2-41B77A64FA1D}"/>
    <cellStyle name="Normal 2 6 3 2 2 3" xfId="10520" xr:uid="{6C267C5D-29EA-46D7-850C-50032E2E9AF0}"/>
    <cellStyle name="Normal 2 6 3 2 2 3 2" xfId="20104" xr:uid="{4DBD4C8B-8AFC-46B8-AE39-58C47246AFB3}"/>
    <cellStyle name="Normal 2 6 3 2 2 4" xfId="13110" xr:uid="{2E0A9111-6CF4-4FF3-809B-5CD628623ACE}"/>
    <cellStyle name="Normal 2 6 3 2 2 4 2" xfId="22933" xr:uid="{8AF7B101-D54D-41CE-B51C-20D4892BFD0D}"/>
    <cellStyle name="Normal 2 6 3 2 2 5" xfId="25156" xr:uid="{703D6820-BF7B-4E81-AA9F-4E9EF5FB6CDE}"/>
    <cellStyle name="Normal 2 6 3 2 2 6" xfId="15328" xr:uid="{2CD73682-4DF6-403D-BC80-D7842E592FF1}"/>
    <cellStyle name="Normal 2 6 3 2 3" xfId="4900" xr:uid="{97AC2550-08D1-402F-B41A-976356AC9BDB}"/>
    <cellStyle name="Normal 2 6 3 2 3 2" xfId="10519" xr:uid="{D573B64B-AAD9-41DC-84F9-CC771E67DE4C}"/>
    <cellStyle name="Normal 2 6 3 2 3 2 2" xfId="29733" xr:uid="{946B4BB6-337A-4DC9-8AAF-F4EC69936BB1}"/>
    <cellStyle name="Normal 2 6 3 2 3 2 3" xfId="20867" xr:uid="{34C1E581-116B-4D83-88FA-6931357183E5}"/>
    <cellStyle name="Normal 2 6 3 2 3 3" xfId="13759" xr:uid="{685E3BF6-2CD5-425A-BBCB-F54204020594}"/>
    <cellStyle name="Normal 2 6 3 2 3 3 2" xfId="23696" xr:uid="{533A6848-EB30-49DB-B272-44867FB3B6CA}"/>
    <cellStyle name="Normal 2 6 3 2 3 4" xfId="25549" xr:uid="{69999B2C-A25C-40AE-A517-5D8DFAC317D5}"/>
    <cellStyle name="Normal 2 6 3 2 3 5" xfId="18074" xr:uid="{32D57036-01C9-4FED-B170-34F21A18A787}"/>
    <cellStyle name="Normal 2 6 3 2 4" xfId="6268" xr:uid="{F3C3D572-6924-4212-9092-E1058D94813C}"/>
    <cellStyle name="Normal 2 6 3 2 4 2" xfId="28848" xr:uid="{7EB64666-BA4B-4EF9-80E2-BDDBEA808114}"/>
    <cellStyle name="Normal 2 6 3 2 4 3" xfId="16912" xr:uid="{989CDFDC-3E2C-45FD-B2BE-EA75EA2B22E1}"/>
    <cellStyle name="Normal 2 6 3 2 5" xfId="9045" xr:uid="{0ACEFA51-572E-470A-A1F9-AB29663D6144}"/>
    <cellStyle name="Normal 2 6 3 2 5 2" xfId="19656" xr:uid="{D692F3FC-0AEC-43E2-A7D2-D07A8099F0A4}"/>
    <cellStyle name="Normal 2 6 3 2 6" xfId="12761" xr:uid="{CA9DCB5C-70B5-4976-863B-A93C81B9D368}"/>
    <cellStyle name="Normal 2 6 3 2 6 2" xfId="22485" xr:uid="{561AA370-C7CC-40C6-B6EF-2C43E7D0D71B}"/>
    <cellStyle name="Normal 2 6 3 2 7" xfId="25813" xr:uid="{A50E4D44-CAE4-42E4-9A1A-94A23AF35F65}"/>
    <cellStyle name="Normal 2 6 3 2 8" xfId="14757" xr:uid="{115CBB5F-9381-453E-98D7-239275589898}"/>
    <cellStyle name="Normal 2 6 3 3" xfId="2549" xr:uid="{00000000-0005-0000-0000-00001D0A0000}"/>
    <cellStyle name="Normal 2 6 3 3 2" xfId="5078" xr:uid="{B9B52034-8AFA-4E32-A814-C5F9E549CEF4}"/>
    <cellStyle name="Normal 2 6 3 3 2 2" xfId="11841" xr:uid="{3B7355B8-8F2F-4EA8-AB34-4FB2457865B6}"/>
    <cellStyle name="Normal 2 6 3 3 2 2 2" xfId="29853" xr:uid="{A39AB5CA-89A6-4869-95ED-DB7084EC944D}"/>
    <cellStyle name="Normal 2 6 3 3 2 2 3" xfId="21045" xr:uid="{AD769854-299A-46F1-BA6F-F05792CD410A}"/>
    <cellStyle name="Normal 2 6 3 3 2 3" xfId="13897" xr:uid="{42D090F4-37D1-46E9-AC30-A39F12FDECE7}"/>
    <cellStyle name="Normal 2 6 3 3 2 3 2" xfId="23874" xr:uid="{2539B350-552C-4E4B-BEB2-5C50E8B97BD7}"/>
    <cellStyle name="Normal 2 6 3 3 2 4" xfId="24235" xr:uid="{9721D394-3080-4437-ABC0-01D6DA5B2F9D}"/>
    <cellStyle name="Normal 2 6 3 3 2 5" xfId="18252" xr:uid="{A18E4003-EDC3-40B6-B561-807793A692CC}"/>
    <cellStyle name="Normal 2 6 3 3 3" xfId="10521" xr:uid="{717221CC-BF1F-4BD0-BEFB-C8C6A536B657}"/>
    <cellStyle name="Normal 2 6 3 3 3 2" xfId="27192" xr:uid="{E879B4AD-E933-4FF9-AAD6-69524A87C643}"/>
    <cellStyle name="Normal 2 6 3 3 3 3" xfId="17319" xr:uid="{D4F087C8-8336-4478-BCDC-14E63785163E}"/>
    <cellStyle name="Normal 2 6 3 3 4" xfId="11659" xr:uid="{61883F88-014F-4BD9-B6ED-87A5060F58AF}"/>
    <cellStyle name="Normal 2 6 3 3 4 2" xfId="20105" xr:uid="{89C52CCF-1A59-4131-B5C2-3CE01ED09B2E}"/>
    <cellStyle name="Normal 2 6 3 3 5" xfId="13111" xr:uid="{8CD9AB4F-B0F1-4D96-836E-D148484C0084}"/>
    <cellStyle name="Normal 2 6 3 3 5 2" xfId="22934" xr:uid="{B73231DA-A52A-4517-9CB4-7C23B0BE93FC}"/>
    <cellStyle name="Normal 2 6 3 3 6" xfId="25673" xr:uid="{A8D95118-5B79-44FC-BF51-42CC6C8C400D}"/>
    <cellStyle name="Normal 2 6 3 3 7" xfId="15329" xr:uid="{6F7C8BFA-93C9-40B3-BDBD-90127BDE81C7}"/>
    <cellStyle name="Normal 2 6 3 4" xfId="2550" xr:uid="{00000000-0005-0000-0000-00001E0A0000}"/>
    <cellStyle name="Normal 2 6 3 4 2" xfId="10522" xr:uid="{54F29FD8-3A88-4C89-9E34-38E6F273D4C7}"/>
    <cellStyle name="Normal 2 6 3 4 2 2" xfId="27031" xr:uid="{C281100E-710C-4BE7-A176-EA0BD2448EA7}"/>
    <cellStyle name="Normal 2 6 3 4 2 3" xfId="17317" xr:uid="{D267A122-AF3B-4028-93DB-3C07DD56DBB3}"/>
    <cellStyle name="Normal 2 6 3 4 3" xfId="11658" xr:uid="{6E5D233B-99F0-4FE9-AB11-0FB12D79E101}"/>
    <cellStyle name="Normal 2 6 3 4 3 2" xfId="20103" xr:uid="{3C8176A5-AC78-4F4E-A3D7-C4F179DC788D}"/>
    <cellStyle name="Normal 2 6 3 4 4" xfId="13109" xr:uid="{81404EA5-399D-42DF-B791-E410D6ABAF02}"/>
    <cellStyle name="Normal 2 6 3 4 4 2" xfId="22932" xr:uid="{6F5D8150-1F95-466D-BADC-C5445D28CE15}"/>
    <cellStyle name="Normal 2 6 3 4 5" xfId="26625" xr:uid="{49735581-B861-41A7-931D-D4A923F42189}"/>
    <cellStyle name="Normal 2 6 3 4 6" xfId="15327" xr:uid="{7B5CB0F7-5700-4429-A552-38FE943D6E69}"/>
    <cellStyle name="Normal 2 6 3 5" xfId="2551" xr:uid="{00000000-0005-0000-0000-00001F0A0000}"/>
    <cellStyle name="Normal 2 6 3 5 2" xfId="10523" xr:uid="{6A4335BF-1DB8-4634-9A95-9D796E2E1E61}"/>
    <cellStyle name="Normal 2 6 3 5 2 2" xfId="27203" xr:uid="{45C9DBE5-D938-4A0A-9E71-EFADC29EC574}"/>
    <cellStyle name="Normal 2 6 3 5 2 3" xfId="16744" xr:uid="{FFCC545C-784B-464B-A2D3-5C6D3E0BB152}"/>
    <cellStyle name="Normal 2 6 3 5 3" xfId="11526" xr:uid="{7AB2FA2D-D0FC-43A0-84F6-DE9BDB0442D6}"/>
    <cellStyle name="Normal 2 6 3 5 3 2" xfId="19481" xr:uid="{C10428E0-01E0-4811-A067-CF719B07A921}"/>
    <cellStyle name="Normal 2 6 3 5 4" xfId="12593" xr:uid="{81A83900-F29B-4D5E-BD8F-F103378737BD}"/>
    <cellStyle name="Normal 2 6 3 5 4 2" xfId="22310" xr:uid="{9370839F-A367-40FB-8B2E-318944A63CDA}"/>
    <cellStyle name="Normal 2 6 3 5 5" xfId="25073" xr:uid="{58B90512-1B57-4D48-9E97-56758AA22BB4}"/>
    <cellStyle name="Normal 2 6 3 5 6" xfId="14528" xr:uid="{58BABE3B-4AD3-41D1-9EA4-9E9E178CE96B}"/>
    <cellStyle name="Normal 2 6 3 6" xfId="2552" xr:uid="{00000000-0005-0000-0000-0000200A0000}"/>
    <cellStyle name="Normal 2 6 3 6 2" xfId="10524" xr:uid="{CD72E255-ACCD-45B6-84F3-6725C35D3B29}"/>
    <cellStyle name="Normal 2 6 3 6 2 2" xfId="19264" xr:uid="{33297950-0185-4334-830A-314D195A74A0}"/>
    <cellStyle name="Normal 2 6 3 6 3" xfId="12414" xr:uid="{0E208414-C935-4639-AFEC-7607AC3525D3}"/>
    <cellStyle name="Normal 2 6 3 6 3 2" xfId="22078" xr:uid="{E64B5A81-77C2-41B2-8550-874BFD41011B}"/>
    <cellStyle name="Normal 2 6 3 6 4" xfId="25940" xr:uid="{DC8CF3DF-EB94-43E5-A870-D966D2D14837}"/>
    <cellStyle name="Normal 2 6 3 6 5" xfId="16522" xr:uid="{22681A80-6AA7-418B-9A15-285D1E51EDFD}"/>
    <cellStyle name="Normal 2 6 3 7" xfId="4443" xr:uid="{EBFB72D4-D98C-4AD1-900B-2B0A4912E7A5}"/>
    <cellStyle name="Normal 2 6 3 7 2" xfId="10518" xr:uid="{1CAFCF83-CC0B-4829-B7A4-6EFD9ABCA08E}"/>
    <cellStyle name="Normal 2 6 3 7 2 2" xfId="20466" xr:uid="{6C4B4065-EC35-4F9F-B33A-6A3DE3C70F98}"/>
    <cellStyle name="Normal 2 6 3 7 3" xfId="13443" xr:uid="{B05755D2-7FDA-4770-81AD-8A628A7971C1}"/>
    <cellStyle name="Normal 2 6 3 7 3 2" xfId="23295" xr:uid="{8A4516C5-5DF5-43A4-B5DA-FB93F5D52910}"/>
    <cellStyle name="Normal 2 6 3 7 4" xfId="17673" xr:uid="{B0FFF9A2-ABAF-4CB3-A8ED-3067EEA21317}"/>
    <cellStyle name="Normal 2 6 3 8" xfId="6172" xr:uid="{B3F25FEA-5427-4FCF-BDC0-3574378C8A22}"/>
    <cellStyle name="Normal 2 6 3 8 2" xfId="15982" xr:uid="{EC64D75E-F7F1-4DE8-B5C6-4CF76BE2B2BD}"/>
    <cellStyle name="Normal 2 6 3 9" xfId="8949" xr:uid="{452CF19E-4560-45A9-A7A2-6B3FBBAB3C5A}"/>
    <cellStyle name="Normal 2 6 3 9 2" xfId="18741" xr:uid="{17642F6B-B1F6-4643-A4F0-0AAC8945492E}"/>
    <cellStyle name="Normal 2 6 4" xfId="2553" xr:uid="{00000000-0005-0000-0000-0000210A0000}"/>
    <cellStyle name="Normal 2 6 4 2" xfId="2554" xr:uid="{00000000-0005-0000-0000-0000220A0000}"/>
    <cellStyle name="Normal 2 6 4 2 2" xfId="7898" xr:uid="{F32B28E7-D5BE-4EC9-963C-F0F83346F336}"/>
    <cellStyle name="Normal 2 6 4 2 2 2" xfId="28491" xr:uid="{6AA74E16-E5E9-410A-B09F-773F211EE3D8}"/>
    <cellStyle name="Normal 2 6 4 2 2 3" xfId="17320" xr:uid="{82497DC0-85ED-4396-9B73-705CB1031840}"/>
    <cellStyle name="Normal 2 6 4 2 3" xfId="10526" xr:uid="{973CC29C-5755-4E54-B5FA-77C1F48CDC55}"/>
    <cellStyle name="Normal 2 6 4 2 3 2" xfId="20106" xr:uid="{21E9BD6E-0250-471C-B3E2-7E7CF92A7D86}"/>
    <cellStyle name="Normal 2 6 4 2 4" xfId="13112" xr:uid="{E399EB08-30D9-4B5F-8C36-AB9B7402617E}"/>
    <cellStyle name="Normal 2 6 4 2 4 2" xfId="22935" xr:uid="{E972098E-E2E1-4AE9-96E3-70F9EDAA6BC9}"/>
    <cellStyle name="Normal 2 6 4 2 5" xfId="24963" xr:uid="{3E00A940-6020-4969-AA47-8FF3108759A5}"/>
    <cellStyle name="Normal 2 6 4 2 6" xfId="15330" xr:uid="{CB2D1233-DED3-4F1C-BB90-F9F8D00CEFEA}"/>
    <cellStyle name="Normal 2 6 4 3" xfId="2555" xr:uid="{00000000-0005-0000-0000-0000230A0000}"/>
    <cellStyle name="Normal 2 6 4 3 2" xfId="10527" xr:uid="{DFE2D9B2-8CA1-4D18-8742-B38B13A5AC0B}"/>
    <cellStyle name="Normal 2 6 4 3 2 2" xfId="27006" xr:uid="{39A5C43B-6E43-4F6D-8F85-9CAFB3314512}"/>
    <cellStyle name="Normal 2 6 4 3 2 3" xfId="16909" xr:uid="{046A13B5-DA35-4E1F-9F93-3493474DA56C}"/>
    <cellStyle name="Normal 2 6 4 3 3" xfId="11581" xr:uid="{052D0EAD-C04B-4E22-924A-6E1E8A403F8D}"/>
    <cellStyle name="Normal 2 6 4 3 3 2" xfId="19653" xr:uid="{2737DDC0-DCAE-4833-9400-E39118B732A7}"/>
    <cellStyle name="Normal 2 6 4 3 4" xfId="12758" xr:uid="{348312C0-DAD6-4BF3-A78E-8931EC235148}"/>
    <cellStyle name="Normal 2 6 4 3 4 2" xfId="22482" xr:uid="{B2067ED7-F390-46EA-885B-34A7FDFD59FB}"/>
    <cellStyle name="Normal 2 6 4 3 5" xfId="26210" xr:uid="{B2999A72-DD50-4FCA-B102-D4F92B797C28}"/>
    <cellStyle name="Normal 2 6 4 3 6" xfId="14754" xr:uid="{96FD466C-3BE1-4860-B881-B0B60B043333}"/>
    <cellStyle name="Normal 2 6 4 4" xfId="4759" xr:uid="{05FB57AD-C87B-4326-B1F7-96928F1CAE4D}"/>
    <cellStyle name="Normal 2 6 4 4 2" xfId="10525" xr:uid="{A41CB9B0-8889-4C6A-8D0E-0274D223BCFB}"/>
    <cellStyle name="Normal 2 6 4 4 2 2" xfId="20726" xr:uid="{D6FC1798-46A6-4C51-A2EE-4B39402DC43C}"/>
    <cellStyle name="Normal 2 6 4 4 3" xfId="13642" xr:uid="{00DFF6A3-A40C-4F4A-ACD5-80A31794F6E7}"/>
    <cellStyle name="Normal 2 6 4 4 3 2" xfId="23555" xr:uid="{E333C83E-16BF-48A2-92DB-C4540EAFE40D}"/>
    <cellStyle name="Normal 2 6 4 4 4" xfId="25347" xr:uid="{15E89197-1563-4279-9521-9E3DA2D97A63}"/>
    <cellStyle name="Normal 2 6 4 4 5" xfId="17933" xr:uid="{7904AE85-DB1E-416D-B2B6-635BC7F5BA72}"/>
    <cellStyle name="Normal 2 6 4 5" xfId="6265" xr:uid="{F8A43306-A630-4541-B0FA-E3342B0D1CBA}"/>
    <cellStyle name="Normal 2 6 4 5 2" xfId="15983" xr:uid="{5952B482-9731-4795-8D59-83FBD20ED137}"/>
    <cellStyle name="Normal 2 6 4 6" xfId="9042" xr:uid="{2FB47D50-54A9-4646-B094-1F8E707ABA91}"/>
    <cellStyle name="Normal 2 6 4 6 2" xfId="18742" xr:uid="{8FA0D554-1369-4FFF-BA71-64867392A81B}"/>
    <cellStyle name="Normal 2 6 4 7" xfId="12070" xr:uid="{AE22E722-7C0B-4FB0-BDB3-EEA55366B9E6}"/>
    <cellStyle name="Normal 2 6 4 7 2" xfId="21538" xr:uid="{BD17E733-F525-41BD-9DD6-D33C155F50C0}"/>
    <cellStyle name="Normal 2 6 4 8" xfId="24755" xr:uid="{7B0E1204-8A64-4577-9837-BF53AE381C1E}"/>
    <cellStyle name="Normal 2 6 4 9" xfId="14302" xr:uid="{300B6B36-DD43-4546-98E9-7FF0FC730FB4}"/>
    <cellStyle name="Normal 2 6 5" xfId="2556" xr:uid="{00000000-0005-0000-0000-0000240A0000}"/>
    <cellStyle name="Normal 2 6 5 2" xfId="5079" xr:uid="{5FFEBD53-E55B-4535-AE9E-1AB5229DCA15}"/>
    <cellStyle name="Normal 2 6 5 2 2" xfId="7899" xr:uid="{220D05D3-8CC5-42C2-8A16-59B452C9FAF7}"/>
    <cellStyle name="Normal 2 6 5 2 2 2" xfId="29854" xr:uid="{8AE60267-A41F-490C-BBE2-6F0718D46EE8}"/>
    <cellStyle name="Normal 2 6 5 2 2 3" xfId="21046" xr:uid="{DB5A4B2F-1E68-4095-9E6A-69DCC174DE09}"/>
    <cellStyle name="Normal 2 6 5 2 3" xfId="10528" xr:uid="{29EEE28B-92D4-4F75-9899-8BF523B689E8}"/>
    <cellStyle name="Normal 2 6 5 2 3 2" xfId="23875" xr:uid="{35CB3FF7-B44E-431A-BE86-334DA3EA8950}"/>
    <cellStyle name="Normal 2 6 5 2 4" xfId="24040" xr:uid="{94C30EF6-D5A3-43AB-A3DA-B758D4848170}"/>
    <cellStyle name="Normal 2 6 5 2 5" xfId="18253" xr:uid="{B4B066C4-B40F-4D33-81E2-DF60D604EF72}"/>
    <cellStyle name="Normal 2 6 5 3" xfId="6615" xr:uid="{4E1061CA-B89E-4722-9DB3-84D2C2055BC4}"/>
    <cellStyle name="Normal 2 6 5 3 2" xfId="28839" xr:uid="{81CB0882-5544-41D5-A409-4708EB4C9391}"/>
    <cellStyle name="Normal 2 6 5 3 3" xfId="17321" xr:uid="{948C14EC-E84E-4127-899A-4787C00DE1CB}"/>
    <cellStyle name="Normal 2 6 5 4" xfId="9411" xr:uid="{9AB2678F-7024-42CE-8EC8-3D0525A33FE8}"/>
    <cellStyle name="Normal 2 6 5 4 2" xfId="20107" xr:uid="{634AE085-07CD-4D1E-A67C-553BD0A5624C}"/>
    <cellStyle name="Normal 2 6 5 5" xfId="13113" xr:uid="{3025F165-769D-4B43-B407-4DC6CAC06F87}"/>
    <cellStyle name="Normal 2 6 5 5 2" xfId="22936" xr:uid="{1D7AE411-DBF5-482B-B085-27EA7A283752}"/>
    <cellStyle name="Normal 2 6 5 6" xfId="26400" xr:uid="{3F90C875-9445-40DF-BA46-7A7F4BD68EFA}"/>
    <cellStyle name="Normal 2 6 5 7" xfId="15331" xr:uid="{0F8516B9-EB5A-4BC4-B20A-89F0FC520D45}"/>
    <cellStyle name="Normal 2 6 6" xfId="2557" xr:uid="{00000000-0005-0000-0000-0000250A0000}"/>
    <cellStyle name="Normal 2 6 6 2" xfId="5838" xr:uid="{0D30E46B-F811-434B-9A36-F3DC262EFBA9}"/>
    <cellStyle name="Normal 2 6 6 2 2" xfId="7900" xr:uid="{CDCAA367-79DE-4CED-89DB-B0F8F5B51991}"/>
    <cellStyle name="Normal 2 6 6 2 3" xfId="10529" xr:uid="{75D357E8-6CBC-4351-B4B8-DA7BAE1E85E8}"/>
    <cellStyle name="Normal 2 6 6 3" xfId="6931" xr:uid="{C0316FAA-0A69-45A7-9B78-4F1CF95CD9E7}"/>
    <cellStyle name="Normal 2 6 6 3 2" xfId="19812" xr:uid="{E84D6E68-3F7E-4CB1-B089-9505A958B426}"/>
    <cellStyle name="Normal 2 6 6 4" xfId="9727" xr:uid="{644BFD44-8F9B-4FFB-9212-A9DACFD510D0}"/>
    <cellStyle name="Normal 2 6 6 4 2" xfId="22641" xr:uid="{31386BD9-7377-4FC4-8A4D-0FD201B46112}"/>
    <cellStyle name="Normal 2 6 6 5" xfId="24080" xr:uid="{A156C85D-9763-4251-9A42-26985F59E5CC}"/>
    <cellStyle name="Normal 2 6 6 6" xfId="14970" xr:uid="{AC0B9A58-AD3C-42C5-9E92-2F6C712563E3}"/>
    <cellStyle name="Normal 2 6 7" xfId="2558" xr:uid="{00000000-0005-0000-0000-0000260A0000}"/>
    <cellStyle name="Normal 2 6 7 2" xfId="7901" xr:uid="{E87B6A19-F2D2-4C81-B8A2-DAC803930B70}"/>
    <cellStyle name="Normal 2 6 7 2 2" xfId="27233" xr:uid="{6ECDB4AC-6844-42C6-812C-18819840FFE0}"/>
    <cellStyle name="Normal 2 6 7 2 3" xfId="16641" xr:uid="{312D2950-0029-4E6D-AA7D-70E57C817DFB}"/>
    <cellStyle name="Normal 2 6 7 3" xfId="10530" xr:uid="{AE3FF3DE-81B4-49E0-8A68-243E5BB5E7BC}"/>
    <cellStyle name="Normal 2 6 7 3 2" xfId="19378" xr:uid="{99490AC4-8FA2-4C0E-807E-2F4A7396D896}"/>
    <cellStyle name="Normal 2 6 7 4" xfId="12490" xr:uid="{B07B9566-9B31-4A1F-9478-254D078DDCF9}"/>
    <cellStyle name="Normal 2 6 7 4 2" xfId="22207" xr:uid="{0B60498F-7238-40A0-ADFD-132CF8966901}"/>
    <cellStyle name="Normal 2 6 7 5" xfId="25728" xr:uid="{8A5D880C-54CF-46DB-86F3-EB3895BD6151}"/>
    <cellStyle name="Normal 2 6 7 6" xfId="14425" xr:uid="{0B1B1B81-1224-46D9-A021-4181A250D83D}"/>
    <cellStyle name="Normal 2 6 8" xfId="2559" xr:uid="{00000000-0005-0000-0000-0000270A0000}"/>
    <cellStyle name="Normal 2 6 8 2" xfId="7902" xr:uid="{7139A117-A4BE-4FD0-B0F5-23BC6CCD62C2}"/>
    <cellStyle name="Normal 2 6 8 2 2" xfId="19102" xr:uid="{2E4C666B-31C1-4C1C-814A-93C58994F061}"/>
    <cellStyle name="Normal 2 6 8 3" xfId="10531" xr:uid="{C7FB9395-4ABA-490F-88A0-F803BBB0A1DC}"/>
    <cellStyle name="Normal 2 6 8 3 2" xfId="21903" xr:uid="{9DAF5F73-E967-45C7-A1B3-B49D374BB87D}"/>
    <cellStyle name="Normal 2 6 8 4" xfId="24306" xr:uid="{DABDF253-2E63-4FA8-B5C1-60CA90CFA873}"/>
    <cellStyle name="Normal 2 6 8 5" xfId="16347" xr:uid="{8B0CE3EE-0CE1-45BF-B331-5FA2AAD4DC05}"/>
    <cellStyle name="Normal 2 6 9" xfId="4541" xr:uid="{F6AA44EA-261D-4D45-B67C-42284B66105E}"/>
    <cellStyle name="Normal 2 6 9 2" xfId="9922" xr:uid="{3CCCC6BE-32D9-49CB-8A14-6D38B0373D8F}"/>
    <cellStyle name="Normal 2 6 9 2 2" xfId="20564" xr:uid="{4650CA95-9724-44F3-83EC-8CC5FD01B0B9}"/>
    <cellStyle name="Normal 2 6 9 3" xfId="13521" xr:uid="{E3031B21-83E5-4DB7-AA2A-AFD533F6099C}"/>
    <cellStyle name="Normal 2 6 9 3 2" xfId="23393" xr:uid="{B58CB505-3167-4C76-AF8F-469ED6BACE78}"/>
    <cellStyle name="Normal 2 6 9 4" xfId="17771" xr:uid="{0A87744A-4811-4C6B-928B-4CB818FE283F}"/>
    <cellStyle name="Normal 2 7" xfId="529" xr:uid="{00000000-0005-0000-0000-000011020000}"/>
    <cellStyle name="Normal 2 7 10" xfId="6174" xr:uid="{A390090F-0D5A-4EF3-99C9-382F4CD94D16}"/>
    <cellStyle name="Normal 2 7 10 2" xfId="15984" xr:uid="{FDDAD19F-CE6E-4319-8B8E-257A2735942C}"/>
    <cellStyle name="Normal 2 7 11" xfId="8951" xr:uid="{925902B3-673E-49C0-8C20-20AC09EF0698}"/>
    <cellStyle name="Normal 2 7 11 2" xfId="18743" xr:uid="{89E97011-1E89-46E1-A6BF-96B86808655B}"/>
    <cellStyle name="Normal 2 7 12" xfId="12071" xr:uid="{E3A360C9-D674-454D-8FD0-5E13CD439C3D}"/>
    <cellStyle name="Normal 2 7 12 2" xfId="21539" xr:uid="{8E848D19-814C-4DA5-B799-B020E3F2B24E}"/>
    <cellStyle name="Normal 2 7 13" xfId="26553" xr:uid="{EDEF54A0-9E52-4763-85EF-B12ABAE6CB32}"/>
    <cellStyle name="Normal 2 7 14" xfId="13982" xr:uid="{D469E8CD-7F10-47C6-B412-21CBE552B0CC}"/>
    <cellStyle name="Normal 2 7 15" xfId="30159" xr:uid="{060A2655-1AF8-4F54-9735-1CBA554EFA84}"/>
    <cellStyle name="Normal 2 7 2" xfId="530" xr:uid="{00000000-0005-0000-0000-000012020000}"/>
    <cellStyle name="Normal 2 7 2 10" xfId="8952" xr:uid="{C5977499-322F-4596-8A3E-4C10DFA1306F}"/>
    <cellStyle name="Normal 2 7 2 10 2" xfId="18744" xr:uid="{173111FE-C93C-4CBB-8C0C-792FFEC30A78}"/>
    <cellStyle name="Normal 2 7 2 11" xfId="12072" xr:uid="{569B021F-4FF8-4292-B5F0-8DE12A37BF27}"/>
    <cellStyle name="Normal 2 7 2 11 2" xfId="21540" xr:uid="{118CEE4C-5979-48A1-A348-684559975E9B}"/>
    <cellStyle name="Normal 2 7 2 12" xfId="24227" xr:uid="{7169B204-2B87-427F-BC7B-C252D04C36B3}"/>
    <cellStyle name="Normal 2 7 2 13" xfId="14042" xr:uid="{46354DF1-2D68-4CC1-8AE8-803FE7020B86}"/>
    <cellStyle name="Normal 2 7 2 2" xfId="2560" xr:uid="{00000000-0005-0000-0000-0000280A0000}"/>
    <cellStyle name="Normal 2 7 2 2 10" xfId="14603" xr:uid="{8004C9A9-9250-433A-9549-94BB64C5F7CA}"/>
    <cellStyle name="Normal 2 7 2 2 2" xfId="2561" xr:uid="{00000000-0005-0000-0000-0000290A0000}"/>
    <cellStyle name="Normal 2 7 2 2 2 2" xfId="2562" xr:uid="{00000000-0005-0000-0000-00002A0A0000}"/>
    <cellStyle name="Normal 2 7 2 2 2 2 2" xfId="7903" xr:uid="{9E91A940-5176-43E5-B8A7-72F13B346C43}"/>
    <cellStyle name="Normal 2 7 2 2 2 2 2 2" xfId="28662" xr:uid="{0CEF1C8E-ECAD-40EB-ACD1-9396EC4151F4}"/>
    <cellStyle name="Normal 2 7 2 2 2 2 2 3" xfId="17324" xr:uid="{D9F90595-162A-4D5C-959D-0C439EE5EF8E}"/>
    <cellStyle name="Normal 2 7 2 2 2 2 3" xfId="10534" xr:uid="{AA47355C-997F-4AC8-BB56-15EF343A5C54}"/>
    <cellStyle name="Normal 2 7 2 2 2 2 3 2" xfId="20110" xr:uid="{E509EFD6-0F56-47C2-A4F2-E4858F8C84BC}"/>
    <cellStyle name="Normal 2 7 2 2 2 2 4" xfId="13116" xr:uid="{4CFD25E1-9618-402A-8ECB-DBBB04F49D37}"/>
    <cellStyle name="Normal 2 7 2 2 2 2 4 2" xfId="22939" xr:uid="{BB18C848-7701-4F19-8341-F7043DE86D5C}"/>
    <cellStyle name="Normal 2 7 2 2 2 2 5" xfId="24380" xr:uid="{51D4C620-50A5-4A7F-B565-9AB67A61B5F4}"/>
    <cellStyle name="Normal 2 7 2 2 2 2 6" xfId="15334" xr:uid="{C308644A-2B2D-4A7C-AAE3-8F02BC30D4FC}"/>
    <cellStyle name="Normal 2 7 2 2 2 3" xfId="4902" xr:uid="{C29DB98E-8BE6-4617-A414-7D8F25953549}"/>
    <cellStyle name="Normal 2 7 2 2 2 3 2" xfId="10533" xr:uid="{322BEFD9-4CD3-464C-966F-ACA947F39817}"/>
    <cellStyle name="Normal 2 7 2 2 2 3 2 2" xfId="29735" xr:uid="{8E83D935-A561-4D35-B713-097380DDDA1D}"/>
    <cellStyle name="Normal 2 7 2 2 2 3 2 3" xfId="20869" xr:uid="{43E281CB-0B74-4384-BBCB-71159968F38A}"/>
    <cellStyle name="Normal 2 7 2 2 2 3 3" xfId="13761" xr:uid="{98B471B0-4823-4D04-9F35-744779680EC0}"/>
    <cellStyle name="Normal 2 7 2 2 2 3 3 2" xfId="23698" xr:uid="{A88B6B68-EA27-4448-BD79-574F91EBF496}"/>
    <cellStyle name="Normal 2 7 2 2 2 3 4" xfId="24440" xr:uid="{DD996F76-5DCA-4B3B-9681-15AAF5F6B91F}"/>
    <cellStyle name="Normal 2 7 2 2 2 3 5" xfId="18076" xr:uid="{8BD84440-5656-497F-A8C7-12AD65390DB0}"/>
    <cellStyle name="Normal 2 7 2 2 2 4" xfId="6271" xr:uid="{08F86310-E02C-4664-9EEF-2948DFB70E7A}"/>
    <cellStyle name="Normal 2 7 2 2 2 4 2" xfId="29159" xr:uid="{5896FEDC-59C5-4DCA-8A53-AE7DB80155BE}"/>
    <cellStyle name="Normal 2 7 2 2 2 4 3" xfId="16915" xr:uid="{8936CA88-B82C-4ACB-ACA5-4CF78CC5B3DA}"/>
    <cellStyle name="Normal 2 7 2 2 2 5" xfId="9048" xr:uid="{6F606E3A-7460-4F06-9456-0706CFF57032}"/>
    <cellStyle name="Normal 2 7 2 2 2 5 2" xfId="19659" xr:uid="{BDD65D35-0C4A-495D-AEDC-686D8F6B6B46}"/>
    <cellStyle name="Normal 2 7 2 2 2 6" xfId="12764" xr:uid="{C45632AA-3595-465A-BB17-6232632116A4}"/>
    <cellStyle name="Normal 2 7 2 2 2 6 2" xfId="22488" xr:uid="{6322F095-270C-4E9C-BEE6-1F07D925C441}"/>
    <cellStyle name="Normal 2 7 2 2 2 7" xfId="24890" xr:uid="{31557FFC-6412-4DED-AD39-156DBA1AC0FA}"/>
    <cellStyle name="Normal 2 7 2 2 2 8" xfId="14760" xr:uid="{39B46747-A20B-47C5-BA52-B2A264E39801}"/>
    <cellStyle name="Normal 2 7 2 2 3" xfId="2563" xr:uid="{00000000-0005-0000-0000-00002B0A0000}"/>
    <cellStyle name="Normal 2 7 2 2 3 2" xfId="5080" xr:uid="{A2B57DEB-9B33-4612-ADB7-75CCBE24AD6F}"/>
    <cellStyle name="Normal 2 7 2 2 3 2 2" xfId="11842" xr:uid="{F53EC097-3293-465B-967F-A2A546241742}"/>
    <cellStyle name="Normal 2 7 2 2 3 2 2 2" xfId="21047" xr:uid="{00B09249-B8E4-4707-932B-7E911BF97523}"/>
    <cellStyle name="Normal 2 7 2 2 3 2 3" xfId="13898" xr:uid="{19992D39-947C-4DD3-93BD-5D4B61B3EFA7}"/>
    <cellStyle name="Normal 2 7 2 2 3 2 3 2" xfId="23876" xr:uid="{6CDF1B58-F70D-4552-9EE9-ABB677170A61}"/>
    <cellStyle name="Normal 2 7 2 2 3 2 4" xfId="27796" xr:uid="{44586708-4A0F-4590-A40F-769C2F2091E7}"/>
    <cellStyle name="Normal 2 7 2 2 3 2 5" xfId="18254" xr:uid="{6790FA34-33A9-4C89-94BE-787A4B50C0B1}"/>
    <cellStyle name="Normal 2 7 2 2 3 3" xfId="10535" xr:uid="{2C9A1200-4BE6-4A0D-BB50-8B2169811BF2}"/>
    <cellStyle name="Normal 2 7 2 2 3 3 2" xfId="17325" xr:uid="{9DFE9DCC-04A5-41D4-891F-80772269873C}"/>
    <cellStyle name="Normal 2 7 2 2 3 4" xfId="11661" xr:uid="{E81D680C-53B2-4A31-9F7F-C87264028C6F}"/>
    <cellStyle name="Normal 2 7 2 2 3 4 2" xfId="20111" xr:uid="{6EA967C5-0623-43ED-9B17-E16D429B3F3A}"/>
    <cellStyle name="Normal 2 7 2 2 3 5" xfId="13117" xr:uid="{945391C2-9EA9-424C-8320-7F3870045A0E}"/>
    <cellStyle name="Normal 2 7 2 2 3 5 2" xfId="22940" xr:uid="{DBE2E4F7-D2FC-4920-85A4-225B830F23F8}"/>
    <cellStyle name="Normal 2 7 2 2 3 6" xfId="26507" xr:uid="{A8A23969-368E-4D1E-AFF7-12B48E0DB020}"/>
    <cellStyle name="Normal 2 7 2 2 3 7" xfId="15335" xr:uid="{C4A26764-F6C8-4D80-B25A-DD58438A8243}"/>
    <cellStyle name="Normal 2 7 2 2 4" xfId="2564" xr:uid="{00000000-0005-0000-0000-00002C0A0000}"/>
    <cellStyle name="Normal 2 7 2 2 4 2" xfId="10536" xr:uid="{148F8FE5-314F-49A1-8CCA-225790C515FB}"/>
    <cellStyle name="Normal 2 7 2 2 4 2 2" xfId="28652" xr:uid="{979AF6C1-EB41-4EC3-BD80-B9EA22575046}"/>
    <cellStyle name="Normal 2 7 2 2 4 2 3" xfId="17323" xr:uid="{2658F793-B7EF-49C7-B61A-63DF3E63EA5B}"/>
    <cellStyle name="Normal 2 7 2 2 4 3" xfId="11660" xr:uid="{414E4B20-81BF-4EB6-A6F4-AC2C7842AD0A}"/>
    <cellStyle name="Normal 2 7 2 2 4 3 2" xfId="20109" xr:uid="{ED8325D0-0AD1-4B09-A7DD-0431CA5FE618}"/>
    <cellStyle name="Normal 2 7 2 2 4 4" xfId="13115" xr:uid="{FC190F3B-B2E5-4259-8E25-A1C3A736FB9A}"/>
    <cellStyle name="Normal 2 7 2 2 4 4 2" xfId="22938" xr:uid="{1408D853-6E3C-4C1E-BD6C-94EBA7D2A082}"/>
    <cellStyle name="Normal 2 7 2 2 4 5" xfId="25678" xr:uid="{24BE5C66-2B84-45B3-9CE3-602C0F1A28B8}"/>
    <cellStyle name="Normal 2 7 2 2 4 6" xfId="15333" xr:uid="{9A3C8C94-C028-4CCD-A517-DB5B4910CF45}"/>
    <cellStyle name="Normal 2 7 2 2 5" xfId="4825" xr:uid="{D50326F5-646D-4B32-A474-9B9BE4A0537A}"/>
    <cellStyle name="Normal 2 7 2 2 5 2" xfId="10532" xr:uid="{E2635728-86A8-4F37-979B-CD70BDAB5BED}"/>
    <cellStyle name="Normal 2 7 2 2 5 2 2" xfId="29686" xr:uid="{FBC3EFEF-E3A1-48D8-8722-A58F46F79423}"/>
    <cellStyle name="Normal 2 7 2 2 5 2 3" xfId="20792" xr:uid="{386BEAA8-988B-4A85-8137-DD6CBBF4018B}"/>
    <cellStyle name="Normal 2 7 2 2 5 3" xfId="13684" xr:uid="{3EB260AA-4762-4007-AA53-226F50189373}"/>
    <cellStyle name="Normal 2 7 2 2 5 3 2" xfId="23621" xr:uid="{1004373E-2EB9-4250-9EB7-B2A197F69F40}"/>
    <cellStyle name="Normal 2 7 2 2 5 4" xfId="26471" xr:uid="{DFF57CC9-3781-4C55-A8B9-E07EF4734F4A}"/>
    <cellStyle name="Normal 2 7 2 2 5 5" xfId="17999" xr:uid="{882D46FD-A47E-41B2-9DA7-0365C06BBEED}"/>
    <cellStyle name="Normal 2 7 2 2 6" xfId="5951" xr:uid="{C42ADA6D-3A2D-4434-A562-77B43263902E}"/>
    <cellStyle name="Normal 2 7 2 2 6 2" xfId="26971" xr:uid="{EA036CFF-F180-439B-BBA9-5EF8856044EB}"/>
    <cellStyle name="Normal 2 7 2 2 6 3" xfId="15986" xr:uid="{49DAFAA2-DFDE-4DE9-9E62-4DB3564856D2}"/>
    <cellStyle name="Normal 2 7 2 2 7" xfId="8697" xr:uid="{75888F93-596F-4D2B-93EC-DB651965BDA5}"/>
    <cellStyle name="Normal 2 7 2 2 7 2" xfId="18745" xr:uid="{8071CB36-7B25-4088-9571-A0A952DC3979}"/>
    <cellStyle name="Normal 2 7 2 2 8" xfId="12073" xr:uid="{B59C3D3B-4696-48BF-ADFE-F9E9D065D400}"/>
    <cellStyle name="Normal 2 7 2 2 8 2" xfId="21541" xr:uid="{276F6B4D-D78E-4D20-8632-9BB1A3DFCC03}"/>
    <cellStyle name="Normal 2 7 2 2 9" xfId="25816" xr:uid="{1BB09E0F-8478-46EB-BB00-CD7A6003DE64}"/>
    <cellStyle name="Normal 2 7 2 3" xfId="2565" xr:uid="{00000000-0005-0000-0000-00002D0A0000}"/>
    <cellStyle name="Normal 2 7 2 3 2" xfId="2566" xr:uid="{00000000-0005-0000-0000-00002E0A0000}"/>
    <cellStyle name="Normal 2 7 2 3 2 2" xfId="7904" xr:uid="{6EEC1076-5C6E-499A-A6C0-C42E0FAD18A4}"/>
    <cellStyle name="Normal 2 7 2 3 2 2 2" xfId="27984" xr:uid="{FE3C89E6-3706-499F-8BAA-534EA79F30F6}"/>
    <cellStyle name="Normal 2 7 2 3 2 2 3" xfId="17326" xr:uid="{E179AAFF-4D73-4554-A5E8-7AB5239EC90F}"/>
    <cellStyle name="Normal 2 7 2 3 2 3" xfId="10538" xr:uid="{B89240FF-B02A-4F8E-99B3-6DEB3FE3B64D}"/>
    <cellStyle name="Normal 2 7 2 3 2 3 2" xfId="20112" xr:uid="{81C60637-E4F8-4991-AA1F-8B0E66D063EB}"/>
    <cellStyle name="Normal 2 7 2 3 2 4" xfId="13118" xr:uid="{1CB4F0CE-A792-4768-8C6E-A937A790C63C}"/>
    <cellStyle name="Normal 2 7 2 3 2 4 2" xfId="22941" xr:uid="{77C41B78-247B-49BE-BDDE-0BD0C26B5C61}"/>
    <cellStyle name="Normal 2 7 2 3 2 5" xfId="24111" xr:uid="{15AA5EC0-05C5-4145-90F7-9A77BF2A12A5}"/>
    <cellStyle name="Normal 2 7 2 3 2 6" xfId="15336" xr:uid="{088362B3-6400-486D-808F-FAE0C5689561}"/>
    <cellStyle name="Normal 2 7 2 3 3" xfId="4901" xr:uid="{C3EE4B72-E053-410E-A742-D7A3EB05CF28}"/>
    <cellStyle name="Normal 2 7 2 3 3 2" xfId="10537" xr:uid="{9306344A-B773-432B-A682-F31A4DB2CF51}"/>
    <cellStyle name="Normal 2 7 2 3 3 2 2" xfId="29734" xr:uid="{1468CE59-7992-4F71-A9E9-BEF3583E4ACB}"/>
    <cellStyle name="Normal 2 7 2 3 3 2 3" xfId="20868" xr:uid="{40C46A63-ACBC-4B82-AA03-548696EEFFDA}"/>
    <cellStyle name="Normal 2 7 2 3 3 3" xfId="13760" xr:uid="{D4F24F79-4DAB-47BE-B025-975DDA89DC2C}"/>
    <cellStyle name="Normal 2 7 2 3 3 3 2" xfId="23697" xr:uid="{CE748F7D-BEE5-4157-99F7-4111D83AA442}"/>
    <cellStyle name="Normal 2 7 2 3 3 4" xfId="26009" xr:uid="{AF08C7FB-DE7C-4F80-A48D-C9EE2ED4EA99}"/>
    <cellStyle name="Normal 2 7 2 3 3 5" xfId="18075" xr:uid="{3354E3AD-F2AB-42C0-AA46-835F28692FC2}"/>
    <cellStyle name="Normal 2 7 2 3 4" xfId="6270" xr:uid="{CE07D292-15C4-4032-BEC7-6552AEBE19D9}"/>
    <cellStyle name="Normal 2 7 2 3 4 2" xfId="28855" xr:uid="{A2417CE7-752A-40A3-930D-2A92CBF1655A}"/>
    <cellStyle name="Normal 2 7 2 3 4 3" xfId="16914" xr:uid="{DC13204A-0CB9-42A4-973B-AB4A816B9567}"/>
    <cellStyle name="Normal 2 7 2 3 5" xfId="9047" xr:uid="{C0640C89-394C-444E-AACB-3E4716D0C953}"/>
    <cellStyle name="Normal 2 7 2 3 5 2" xfId="19658" xr:uid="{8F7AA973-03F9-49F5-BAAC-98D8F1A504E8}"/>
    <cellStyle name="Normal 2 7 2 3 6" xfId="12763" xr:uid="{176A7353-AC59-4CD9-9437-1D3ECFB3D84A}"/>
    <cellStyle name="Normal 2 7 2 3 6 2" xfId="22487" xr:uid="{31E38108-9B6D-456F-A793-49F58473D953}"/>
    <cellStyle name="Normal 2 7 2 3 7" xfId="25082" xr:uid="{05BF25DF-553B-48F2-83AA-C1C7E60E55C4}"/>
    <cellStyle name="Normal 2 7 2 3 8" xfId="14759" xr:uid="{5F9E4624-3B6B-47F2-9547-0EDF96ADCCE9}"/>
    <cellStyle name="Normal 2 7 2 4" xfId="2567" xr:uid="{00000000-0005-0000-0000-00002F0A0000}"/>
    <cellStyle name="Normal 2 7 2 4 2" xfId="5081" xr:uid="{7FEBE38D-37C9-40FC-816B-B9F2BADCB599}"/>
    <cellStyle name="Normal 2 7 2 4 2 2" xfId="7905" xr:uid="{E7C5F68B-2769-4FCA-9FE6-EADF2B92D99B}"/>
    <cellStyle name="Normal 2 7 2 4 2 2 2" xfId="21048" xr:uid="{A90126F6-D743-43CB-AD5F-98F2D66F2995}"/>
    <cellStyle name="Normal 2 7 2 4 2 3" xfId="10539" xr:uid="{425349CC-0AA1-44AB-A0BF-F6D82B1E4705}"/>
    <cellStyle name="Normal 2 7 2 4 2 3 2" xfId="23877" xr:uid="{A9DE9E9F-D72D-4FDB-88D6-8BA35FBB0801}"/>
    <cellStyle name="Normal 2 7 2 4 2 4" xfId="28623" xr:uid="{B500ABC4-55DD-4A78-A4E1-2F286E246A23}"/>
    <cellStyle name="Normal 2 7 2 4 2 5" xfId="18255" xr:uid="{A79E67C5-19DE-4CD4-8E92-0465B33863CF}"/>
    <cellStyle name="Normal 2 7 2 4 3" xfId="6618" xr:uid="{13C4A972-A60E-4E66-9ADA-B7D323A6C96A}"/>
    <cellStyle name="Normal 2 7 2 4 3 2" xfId="17327" xr:uid="{0279EBB0-3238-4DF5-BC99-9358798A9790}"/>
    <cellStyle name="Normal 2 7 2 4 4" xfId="9414" xr:uid="{14E8266B-E37D-439E-92FE-377BC466FE41}"/>
    <cellStyle name="Normal 2 7 2 4 4 2" xfId="20113" xr:uid="{91348ED9-B203-496E-96B6-10F5CEDC5C86}"/>
    <cellStyle name="Normal 2 7 2 4 5" xfId="13119" xr:uid="{C0DBDB46-F5FB-41E9-902B-B22BD436F16D}"/>
    <cellStyle name="Normal 2 7 2 4 5 2" xfId="22942" xr:uid="{AC2EC61D-1189-4CD6-9DD9-423D826A9F2F}"/>
    <cellStyle name="Normal 2 7 2 4 6" xfId="26587" xr:uid="{249A5E2B-70CB-47DB-8F70-0A42F6BA1B88}"/>
    <cellStyle name="Normal 2 7 2 4 7" xfId="15337" xr:uid="{8453FB38-1B00-4237-8DDE-3C32F78F71AC}"/>
    <cellStyle name="Normal 2 7 2 5" xfId="2568" xr:uid="{00000000-0005-0000-0000-0000300A0000}"/>
    <cellStyle name="Normal 2 7 2 5 2" xfId="7906" xr:uid="{E3BA19EF-66FB-4FB9-906E-5AE8EC8F31AC}"/>
    <cellStyle name="Normal 2 7 2 5 2 2" xfId="29048" xr:uid="{DDE7CBBA-9F41-4504-BD7A-8508098C9AEE}"/>
    <cellStyle name="Normal 2 7 2 5 2 3" xfId="17322" xr:uid="{6903FE84-6F56-448C-B703-B489ACF92B3E}"/>
    <cellStyle name="Normal 2 7 2 5 3" xfId="10540" xr:uid="{01087030-698E-4955-A97B-E3A44C4B0FE4}"/>
    <cellStyle name="Normal 2 7 2 5 3 2" xfId="20108" xr:uid="{4DF4F8A9-B59B-4DCE-B585-B5C8DFB7F9E8}"/>
    <cellStyle name="Normal 2 7 2 5 4" xfId="13114" xr:uid="{4AD4DB53-9AC8-49C4-A7BB-0E4F15825345}"/>
    <cellStyle name="Normal 2 7 2 5 4 2" xfId="22937" xr:uid="{FEB34F2E-9941-48D8-AA11-8A6D3BEC21BB}"/>
    <cellStyle name="Normal 2 7 2 5 5" xfId="25562" xr:uid="{17B5CBE8-12A7-4FD5-B79A-D10F4D84F87E}"/>
    <cellStyle name="Normal 2 7 2 5 6" xfId="15332" xr:uid="{C30B643A-4CE8-4C9C-8C8D-CD84C651C4F1}"/>
    <cellStyle name="Normal 2 7 2 6" xfId="2569" xr:uid="{00000000-0005-0000-0000-0000310A0000}"/>
    <cellStyle name="Normal 2 7 2 6 2" xfId="7907" xr:uid="{42F4B09C-2F1E-4AB2-A4B3-630EF366B67B}"/>
    <cellStyle name="Normal 2 7 2 6 2 2" xfId="27103" xr:uid="{DC20B7A7-849D-4B58-BBEE-93812F6CA3FA}"/>
    <cellStyle name="Normal 2 7 2 6 2 3" xfId="16716" xr:uid="{A2DA9E62-5F2D-4E81-A6AF-59F6DBC9D0D2}"/>
    <cellStyle name="Normal 2 7 2 6 3" xfId="10541" xr:uid="{B536B047-AAB2-45EB-82D1-B4CEE11F9B25}"/>
    <cellStyle name="Normal 2 7 2 6 3 2" xfId="19453" xr:uid="{998FB6CE-F755-4532-B9D1-FFCFABD20B1C}"/>
    <cellStyle name="Normal 2 7 2 6 4" xfId="12565" xr:uid="{1D32D781-15BE-4E13-BBB2-DC6E1740F9B0}"/>
    <cellStyle name="Normal 2 7 2 6 4 2" xfId="22282" xr:uid="{B54FAD01-F20C-4A6C-A2FC-30D4AEAEA92C}"/>
    <cellStyle name="Normal 2 7 2 6 5" xfId="25732" xr:uid="{F9EF2BB4-7F25-4885-B24A-128027BB48E8}"/>
    <cellStyle name="Normal 2 7 2 6 6" xfId="14500" xr:uid="{E8CC5A89-D8A9-4861-8287-1D232F356C34}"/>
    <cellStyle name="Normal 2 7 2 7" xfId="2570" xr:uid="{00000000-0005-0000-0000-0000320A0000}"/>
    <cellStyle name="Normal 2 7 2 7 2" xfId="10542" xr:uid="{13F4E84E-07FA-4322-8766-F127D45E26F2}"/>
    <cellStyle name="Normal 2 7 2 7 2 2" xfId="19173" xr:uid="{C0872E15-425E-4FF1-A84D-D1D3B064B21E}"/>
    <cellStyle name="Normal 2 7 2 7 3" xfId="12350" xr:uid="{770FAC92-E775-486E-86CF-45EE506EC674}"/>
    <cellStyle name="Normal 2 7 2 7 3 2" xfId="21978" xr:uid="{69FFA2D1-B21F-471B-9645-D7AA5DA63901}"/>
    <cellStyle name="Normal 2 7 2 7 4" xfId="25669" xr:uid="{37281D7B-B3D3-4CFE-9268-E21165F40D0D}"/>
    <cellStyle name="Normal 2 7 2 7 5" xfId="16422" xr:uid="{F65C9017-339C-4FC1-84CE-69E1329CFFC8}"/>
    <cellStyle name="Normal 2 7 2 8" xfId="4387" xr:uid="{3357A4F9-C719-4ED3-94FD-B8B4C46070BC}"/>
    <cellStyle name="Normal 2 7 2 8 2" xfId="9925" xr:uid="{DDD6A3E2-1BED-4592-9054-3BACF1FF1FE9}"/>
    <cellStyle name="Normal 2 7 2 8 2 2" xfId="20411" xr:uid="{D2272590-463A-4277-9059-375665E052C5}"/>
    <cellStyle name="Normal 2 7 2 8 3" xfId="13391" xr:uid="{E88722D9-D5B4-4B26-836B-F888E3BCF3B7}"/>
    <cellStyle name="Normal 2 7 2 8 3 2" xfId="23240" xr:uid="{8408B7CD-7852-489B-B4A7-7D9561EF9EB3}"/>
    <cellStyle name="Normal 2 7 2 8 4" xfId="17618" xr:uid="{0011A0EB-3CB5-48FE-B35A-1A17631A7C63}"/>
    <cellStyle name="Normal 2 7 2 9" xfId="6175" xr:uid="{4E90A0D5-B245-436B-839A-8BA5E311EF0D}"/>
    <cellStyle name="Normal 2 7 2 9 2" xfId="15985" xr:uid="{14F96228-BDA0-4F55-9BEC-145A9104D17D}"/>
    <cellStyle name="Normal 2 7 3" xfId="2571" xr:uid="{00000000-0005-0000-0000-0000330A0000}"/>
    <cellStyle name="Normal 2 7 3 10" xfId="12074" xr:uid="{3D73C6BF-AB75-4BE5-A609-8AC9A919F6A0}"/>
    <cellStyle name="Normal 2 7 3 10 2" xfId="21542" xr:uid="{AA19E3D9-BDDA-481C-B54C-1934A65FF669}"/>
    <cellStyle name="Normal 2 7 3 11" xfId="26604" xr:uid="{35C6263D-E1D1-44A5-93E6-59841E3ABA3E}"/>
    <cellStyle name="Normal 2 7 3 12" xfId="14145" xr:uid="{E71EA1A4-B701-475C-A485-F38808E970AC}"/>
    <cellStyle name="Normal 2 7 3 2" xfId="2572" xr:uid="{00000000-0005-0000-0000-0000340A0000}"/>
    <cellStyle name="Normal 2 7 3 2 2" xfId="2573" xr:uid="{00000000-0005-0000-0000-0000350A0000}"/>
    <cellStyle name="Normal 2 7 3 2 2 2" xfId="7908" xr:uid="{A82F2597-B0DE-4F74-94F5-792616F9D8F3}"/>
    <cellStyle name="Normal 2 7 3 2 2 2 2" xfId="29257" xr:uid="{1768DA4F-A73D-42E4-95E2-C0C554EDEF43}"/>
    <cellStyle name="Normal 2 7 3 2 2 2 3" xfId="17329" xr:uid="{E79BACAD-FCDB-487A-BB1E-08D4CE4A1A68}"/>
    <cellStyle name="Normal 2 7 3 2 2 3" xfId="10545" xr:uid="{AD273901-17D9-44A0-B7F3-6DAAA665FAC1}"/>
    <cellStyle name="Normal 2 7 3 2 2 3 2" xfId="20115" xr:uid="{7ED7F4CA-BBA8-4D77-882A-7BA61F81D8BE}"/>
    <cellStyle name="Normal 2 7 3 2 2 4" xfId="13121" xr:uid="{30E679A5-A9E2-411E-9334-42D8683F89C5}"/>
    <cellStyle name="Normal 2 7 3 2 2 4 2" xfId="22944" xr:uid="{3451A113-9C3B-4089-8F5F-8D0DB9D7BC2B}"/>
    <cellStyle name="Normal 2 7 3 2 2 5" xfId="24857" xr:uid="{6806744A-BD74-4966-B4EA-37F1C354E1EA}"/>
    <cellStyle name="Normal 2 7 3 2 2 6" xfId="15339" xr:uid="{89851621-E661-4F7D-A9AA-F7A6B50529ED}"/>
    <cellStyle name="Normal 2 7 3 2 3" xfId="4903" xr:uid="{881D8EF3-CA07-4A9D-9166-0A98CCD9E654}"/>
    <cellStyle name="Normal 2 7 3 2 3 2" xfId="10544" xr:uid="{0158EDCA-4A4C-4C65-A4AA-EE67B54A2A2B}"/>
    <cellStyle name="Normal 2 7 3 2 3 2 2" xfId="29736" xr:uid="{9F806616-9912-4FD4-8876-D2DA56050661}"/>
    <cellStyle name="Normal 2 7 3 2 3 2 3" xfId="20870" xr:uid="{AE0A6E37-867D-4E80-BF04-08C228A8E532}"/>
    <cellStyle name="Normal 2 7 3 2 3 3" xfId="13762" xr:uid="{D7D94134-3933-42F2-9A17-0B9D5816CC28}"/>
    <cellStyle name="Normal 2 7 3 2 3 3 2" xfId="23699" xr:uid="{736457A1-AF8E-4865-BC73-D6249F6ED284}"/>
    <cellStyle name="Normal 2 7 3 2 3 4" xfId="26614" xr:uid="{0E2ECDBD-CA2D-4682-A73D-6E8246F00733}"/>
    <cellStyle name="Normal 2 7 3 2 3 5" xfId="18077" xr:uid="{4BF8AF70-0941-4242-BABC-917F0BB50832}"/>
    <cellStyle name="Normal 2 7 3 2 4" xfId="6272" xr:uid="{4854E25A-E121-4D62-89A7-7069AC4B7525}"/>
    <cellStyle name="Normal 2 7 3 2 4 2" xfId="28392" xr:uid="{5D448E14-FBBC-4CE9-8C8C-5FBE30AA88D5}"/>
    <cellStyle name="Normal 2 7 3 2 4 3" xfId="16916" xr:uid="{AA133A66-5F3E-4962-8C47-4D93711866C1}"/>
    <cellStyle name="Normal 2 7 3 2 5" xfId="9049" xr:uid="{5E7588C5-F0D4-477C-9C23-A466CB8CAA3E}"/>
    <cellStyle name="Normal 2 7 3 2 5 2" xfId="19660" xr:uid="{16132BD6-E329-48D3-B7DE-525079B02498}"/>
    <cellStyle name="Normal 2 7 3 2 6" xfId="12765" xr:uid="{CCFA40A5-69E7-41CA-8B07-271F51EEA3CF}"/>
    <cellStyle name="Normal 2 7 3 2 6 2" xfId="22489" xr:uid="{A06D815F-7FD1-4644-8F25-327312886786}"/>
    <cellStyle name="Normal 2 7 3 2 7" xfId="24999" xr:uid="{7854EBFC-B8CD-4B71-882E-EAD5F696E230}"/>
    <cellStyle name="Normal 2 7 3 2 8" xfId="14761" xr:uid="{BA4D22D3-B938-4E6F-9A4B-2E0F9B77AE0E}"/>
    <cellStyle name="Normal 2 7 3 3" xfId="2574" xr:uid="{00000000-0005-0000-0000-0000360A0000}"/>
    <cellStyle name="Normal 2 7 3 3 2" xfId="5082" xr:uid="{BD534561-8148-44AD-A0C6-FCD4DFC47426}"/>
    <cellStyle name="Normal 2 7 3 3 2 2" xfId="11843" xr:uid="{70C3A2D9-6898-42FB-A2A0-B55C36D72520}"/>
    <cellStyle name="Normal 2 7 3 3 2 2 2" xfId="29855" xr:uid="{1D1EFE0B-0362-4B4E-8506-AF850D4128A8}"/>
    <cellStyle name="Normal 2 7 3 3 2 2 3" xfId="21049" xr:uid="{F67011DC-6384-40B3-8E5F-A96CE6D1593E}"/>
    <cellStyle name="Normal 2 7 3 3 2 3" xfId="13899" xr:uid="{5C8950BE-A94A-432D-8218-4C776BF145C6}"/>
    <cellStyle name="Normal 2 7 3 3 2 3 2" xfId="23878" xr:uid="{67AAAB98-5D91-4490-82B9-AEF0AFD60547}"/>
    <cellStyle name="Normal 2 7 3 3 2 4" xfId="26660" xr:uid="{D9D28449-975F-4AFC-A5AE-9E7BABEDDAAB}"/>
    <cellStyle name="Normal 2 7 3 3 2 5" xfId="18256" xr:uid="{538AC85E-A449-4C7D-A94B-AD0943CDF1F1}"/>
    <cellStyle name="Normal 2 7 3 3 3" xfId="10546" xr:uid="{C199F1DE-239A-4430-8F49-F56B0588B003}"/>
    <cellStyle name="Normal 2 7 3 3 3 2" xfId="27892" xr:uid="{1A7FE74A-475B-4733-8D7E-4FBBB15A7940}"/>
    <cellStyle name="Normal 2 7 3 3 3 3" xfId="17330" xr:uid="{1C17636C-051F-42B4-9CDE-F4BFBB186384}"/>
    <cellStyle name="Normal 2 7 3 3 4" xfId="11663" xr:uid="{6A0E2AA7-1823-4797-A1EC-56DFC6B7D269}"/>
    <cellStyle name="Normal 2 7 3 3 4 2" xfId="20116" xr:uid="{E3654985-6042-4183-8673-47B2A1BDC7BF}"/>
    <cellStyle name="Normal 2 7 3 3 5" xfId="13122" xr:uid="{CDD76989-D3FE-4B3A-8569-1BC55CB2EE3E}"/>
    <cellStyle name="Normal 2 7 3 3 5 2" xfId="22945" xr:uid="{F2DDB81B-D9A7-4D46-9599-B8421CFBA2BC}"/>
    <cellStyle name="Normal 2 7 3 3 6" xfId="24347" xr:uid="{0CD293B9-6D85-4687-9552-704D158B9A2E}"/>
    <cellStyle name="Normal 2 7 3 3 7" xfId="15340" xr:uid="{3D86B58A-5C65-42A3-B3DF-44A8115B5D52}"/>
    <cellStyle name="Normal 2 7 3 4" xfId="2575" xr:uid="{00000000-0005-0000-0000-0000370A0000}"/>
    <cellStyle name="Normal 2 7 3 4 2" xfId="10547" xr:uid="{42E5881A-191F-4EDA-A190-9DC29908F8C0}"/>
    <cellStyle name="Normal 2 7 3 4 2 2" xfId="28649" xr:uid="{7DC495C4-C16F-41A5-A160-E13262793EDC}"/>
    <cellStyle name="Normal 2 7 3 4 2 3" xfId="17328" xr:uid="{A7A499E8-BDBD-40F2-9368-7980AF9E97FD}"/>
    <cellStyle name="Normal 2 7 3 4 3" xfId="11662" xr:uid="{A67B26D8-7E6B-4848-8455-BABB9B9A01C9}"/>
    <cellStyle name="Normal 2 7 3 4 3 2" xfId="20114" xr:uid="{C1BDD8FA-810A-4626-9EFC-84D7A8C16B3E}"/>
    <cellStyle name="Normal 2 7 3 4 4" xfId="13120" xr:uid="{0A1D9414-8F9B-4633-84F8-9475EC221573}"/>
    <cellStyle name="Normal 2 7 3 4 4 2" xfId="22943" xr:uid="{25E47E21-A35A-437B-B034-9B8D1A207C3D}"/>
    <cellStyle name="Normal 2 7 3 4 5" xfId="26562" xr:uid="{6991E8A9-1F29-44CA-BA8B-8D834C840EF9}"/>
    <cellStyle name="Normal 2 7 3 4 6" xfId="15338" xr:uid="{8BF0C7AC-6ECB-447B-85E9-5AD83909DF03}"/>
    <cellStyle name="Normal 2 7 3 5" xfId="2576" xr:uid="{00000000-0005-0000-0000-0000380A0000}"/>
    <cellStyle name="Normal 2 7 3 5 2" xfId="10548" xr:uid="{5204B67E-747E-4FCE-A75B-F81C4614004A}"/>
    <cellStyle name="Normal 2 7 3 5 2 2" xfId="27473" xr:uid="{53925E9D-2644-4FBB-A896-D2A76F812858}"/>
    <cellStyle name="Normal 2 7 3 5 2 3" xfId="16759" xr:uid="{DEBDDC57-2074-46F8-806E-36DB8534AC1E}"/>
    <cellStyle name="Normal 2 7 3 5 3" xfId="11530" xr:uid="{E364DF39-BD3F-4FA6-850E-AE5DE8BC568E}"/>
    <cellStyle name="Normal 2 7 3 5 3 2" xfId="19496" xr:uid="{D324D028-26FE-4067-9E47-BE0B8BEBA76B}"/>
    <cellStyle name="Normal 2 7 3 5 4" xfId="12608" xr:uid="{2CDA27D7-BDE9-4D87-AEF7-9C22ECB3577E}"/>
    <cellStyle name="Normal 2 7 3 5 4 2" xfId="22325" xr:uid="{240A089A-7C64-41D2-ACCE-FBF9D89A878E}"/>
    <cellStyle name="Normal 2 7 3 5 5" xfId="25738" xr:uid="{74874747-D8F4-4D7C-BAEB-A650F42D201A}"/>
    <cellStyle name="Normal 2 7 3 5 6" xfId="14543" xr:uid="{6185AC4F-6117-4C51-9FFA-765186AFBC3B}"/>
    <cellStyle name="Normal 2 7 3 6" xfId="2577" xr:uid="{00000000-0005-0000-0000-0000390A0000}"/>
    <cellStyle name="Normal 2 7 3 6 2" xfId="10549" xr:uid="{F11A56EE-9F63-48FE-92D9-128D67CB2587}"/>
    <cellStyle name="Normal 2 7 3 6 2 2" xfId="19265" xr:uid="{C835DE08-B2E2-433C-9C0C-EF03AA043E2E}"/>
    <cellStyle name="Normal 2 7 3 6 3" xfId="12415" xr:uid="{94389A5D-BA64-45B9-B31D-985616AAAA74}"/>
    <cellStyle name="Normal 2 7 3 6 3 2" xfId="22079" xr:uid="{9CBE9A10-774E-487D-872C-5AC5D4DCC2F0}"/>
    <cellStyle name="Normal 2 7 3 6 4" xfId="25554" xr:uid="{AB2D0B93-C942-43D4-AA85-7A025493F2AD}"/>
    <cellStyle name="Normal 2 7 3 6 5" xfId="16523" xr:uid="{BDDE3617-E1A6-4BC6-9B24-86DE85BDD709}"/>
    <cellStyle name="Normal 2 7 3 7" xfId="4444" xr:uid="{B8469087-6742-47F0-BFA8-957B859CB514}"/>
    <cellStyle name="Normal 2 7 3 7 2" xfId="10543" xr:uid="{26DF7D31-F4AD-4A07-AFEE-FBF557232F7F}"/>
    <cellStyle name="Normal 2 7 3 7 2 2" xfId="20467" xr:uid="{B0098E98-E4C8-4D37-B68A-E89CD3AF1373}"/>
    <cellStyle name="Normal 2 7 3 7 3" xfId="13444" xr:uid="{A9CDE736-2F56-4AAB-836A-9F2DA3A566FA}"/>
    <cellStyle name="Normal 2 7 3 7 3 2" xfId="23296" xr:uid="{6016A6D7-E696-4C98-90F7-37BA6F8D534D}"/>
    <cellStyle name="Normal 2 7 3 7 4" xfId="17674" xr:uid="{EAA7C8CD-8C7D-4B21-9D18-60EF2E0CF60C}"/>
    <cellStyle name="Normal 2 7 3 8" xfId="5922" xr:uid="{B9CA0120-CA51-459D-8A80-24EB77039E15}"/>
    <cellStyle name="Normal 2 7 3 8 2" xfId="15987" xr:uid="{DBE9B867-BB7A-4C7A-9D9D-BF828C15A190}"/>
    <cellStyle name="Normal 2 7 3 9" xfId="8663" xr:uid="{4E20D2AD-D794-4559-9352-7BE3A14DA4DB}"/>
    <cellStyle name="Normal 2 7 3 9 2" xfId="18746" xr:uid="{EF12345A-42D6-44D0-9534-04EF39A47943}"/>
    <cellStyle name="Normal 2 7 4" xfId="2578" xr:uid="{00000000-0005-0000-0000-00003A0A0000}"/>
    <cellStyle name="Normal 2 7 4 2" xfId="2579" xr:uid="{00000000-0005-0000-0000-00003B0A0000}"/>
    <cellStyle name="Normal 2 7 4 2 2" xfId="7909" xr:uid="{C6DB5094-1499-4B97-A826-6ED0915D7043}"/>
    <cellStyle name="Normal 2 7 4 2 2 2" xfId="28200" xr:uid="{2C90285B-14B9-4FA5-925B-E7B4337E69DC}"/>
    <cellStyle name="Normal 2 7 4 2 2 3" xfId="17331" xr:uid="{E87221F7-1A63-40D7-8A2D-00B9096A72B9}"/>
    <cellStyle name="Normal 2 7 4 2 3" xfId="10551" xr:uid="{D80DC7F2-5C9B-4EF8-B7D9-444201D7F1C5}"/>
    <cellStyle name="Normal 2 7 4 2 3 2" xfId="20117" xr:uid="{2FE6CD40-4EAC-48DB-86F1-154701F869B7}"/>
    <cellStyle name="Normal 2 7 4 2 4" xfId="13123" xr:uid="{0BA76294-8CD3-4A91-9BBC-EB03F77F5CFC}"/>
    <cellStyle name="Normal 2 7 4 2 4 2" xfId="22946" xr:uid="{05A4D827-7EEF-482B-90D7-EFDB6704E691}"/>
    <cellStyle name="Normal 2 7 4 2 5" xfId="26520" xr:uid="{89CE8A67-DFA3-4E53-99D1-62EF914B91E7}"/>
    <cellStyle name="Normal 2 7 4 2 6" xfId="15341" xr:uid="{374D3C5B-B589-463A-BFC9-A4C470DDE022}"/>
    <cellStyle name="Normal 2 7 4 3" xfId="2580" xr:uid="{00000000-0005-0000-0000-00003C0A0000}"/>
    <cellStyle name="Normal 2 7 4 3 2" xfId="10552" xr:uid="{02FBFFCB-9276-4EAF-B6FE-CBEC20D4D2DC}"/>
    <cellStyle name="Normal 2 7 4 3 2 2" xfId="27453" xr:uid="{5DB545E5-7DD2-4136-A16F-1F464BF0637E}"/>
    <cellStyle name="Normal 2 7 4 3 2 3" xfId="16913" xr:uid="{9D6767CE-F67D-4B0B-BAD6-C16546C6ED92}"/>
    <cellStyle name="Normal 2 7 4 3 3" xfId="11582" xr:uid="{4E2C990C-FB26-42BF-A8B5-7FF7FAE0D314}"/>
    <cellStyle name="Normal 2 7 4 3 3 2" xfId="19657" xr:uid="{E4E99C9D-591C-4080-B4C0-DD9717D6E036}"/>
    <cellStyle name="Normal 2 7 4 3 4" xfId="12762" xr:uid="{361EEC5B-0D9A-494C-A027-A95A0809049B}"/>
    <cellStyle name="Normal 2 7 4 3 4 2" xfId="22486" xr:uid="{533EEAAE-1A70-4A86-9E8F-95D64D2F1F10}"/>
    <cellStyle name="Normal 2 7 4 3 5" xfId="25226" xr:uid="{08BC8770-92D5-4718-B1FD-53F083999327}"/>
    <cellStyle name="Normal 2 7 4 3 6" xfId="14758" xr:uid="{107285FC-26C5-4A29-A244-AF69019B023A}"/>
    <cellStyle name="Normal 2 7 4 4" xfId="4760" xr:uid="{F24227BE-3351-4581-86B0-4AFBADABEF70}"/>
    <cellStyle name="Normal 2 7 4 4 2" xfId="10550" xr:uid="{549C5174-0D60-4125-A946-C136CBF26D9B}"/>
    <cellStyle name="Normal 2 7 4 4 2 2" xfId="20727" xr:uid="{0920C7EC-D060-42E3-BF4E-D60A0BFC4B34}"/>
    <cellStyle name="Normal 2 7 4 4 3" xfId="13643" xr:uid="{E697D990-122B-49A1-BD21-3C607320611C}"/>
    <cellStyle name="Normal 2 7 4 4 3 2" xfId="23556" xr:uid="{A97EF937-FB8C-4428-869D-1D94F3B0A189}"/>
    <cellStyle name="Normal 2 7 4 4 4" xfId="26179" xr:uid="{AE0984A2-F4AB-467F-B6D8-B35798454BD8}"/>
    <cellStyle name="Normal 2 7 4 4 5" xfId="17934" xr:uid="{539FB65C-2818-475F-9F60-FA10BE320373}"/>
    <cellStyle name="Normal 2 7 4 5" xfId="6269" xr:uid="{EB4C742F-095F-4AC2-B572-F22D0A928D17}"/>
    <cellStyle name="Normal 2 7 4 5 2" xfId="15988" xr:uid="{5297F7F2-01F0-4B14-8710-74111AE301EA}"/>
    <cellStyle name="Normal 2 7 4 6" xfId="9046" xr:uid="{9863704F-2294-4708-9097-9D9B1A0840B3}"/>
    <cellStyle name="Normal 2 7 4 6 2" xfId="18747" xr:uid="{F6D4A192-6CAD-4079-ACA4-A8BDD68FBBCF}"/>
    <cellStyle name="Normal 2 7 4 7" xfId="12075" xr:uid="{DC299931-0B8A-4E74-BC51-39132CD2B975}"/>
    <cellStyle name="Normal 2 7 4 7 2" xfId="21543" xr:uid="{8DA729D0-D254-4168-9263-1E72C28A4C50}"/>
    <cellStyle name="Normal 2 7 4 8" xfId="24348" xr:uid="{246330E0-495D-49E9-9564-38B55F36DF42}"/>
    <cellStyle name="Normal 2 7 4 9" xfId="14303" xr:uid="{FA188C9D-D6CB-41FC-B915-1AE0C3B2C0FE}"/>
    <cellStyle name="Normal 2 7 5" xfId="2581" xr:uid="{00000000-0005-0000-0000-00003D0A0000}"/>
    <cellStyle name="Normal 2 7 5 2" xfId="5083" xr:uid="{482D897A-B207-4D6C-B04C-6AD518013C98}"/>
    <cellStyle name="Normal 2 7 5 2 2" xfId="7910" xr:uid="{B9E7A356-2D7A-432D-95EB-A7AD69550513}"/>
    <cellStyle name="Normal 2 7 5 2 2 2" xfId="29856" xr:uid="{129AD615-2DDE-4532-964F-FBD171A975BE}"/>
    <cellStyle name="Normal 2 7 5 2 2 3" xfId="21050" xr:uid="{D8B6D0CF-F086-4634-95A0-DEB7184C2068}"/>
    <cellStyle name="Normal 2 7 5 2 3" xfId="10553" xr:uid="{B9869FC7-C7BE-4AFE-AD3D-995685DA4F7C}"/>
    <cellStyle name="Normal 2 7 5 2 3 2" xfId="23879" xr:uid="{EAAC48D0-50B7-424D-8457-D837C728B8A1}"/>
    <cellStyle name="Normal 2 7 5 2 4" xfId="26511" xr:uid="{362AFB00-54F3-48EB-910C-DD5AA444D2EC}"/>
    <cellStyle name="Normal 2 7 5 2 5" xfId="18257" xr:uid="{EA73B936-25D5-4644-B8CA-F9D16BB25F91}"/>
    <cellStyle name="Normal 2 7 5 3" xfId="6617" xr:uid="{A1C66508-4BCC-4700-B386-D12915D8103E}"/>
    <cellStyle name="Normal 2 7 5 3 2" xfId="27418" xr:uid="{CB181524-0CF7-403B-9D13-00041D0573E7}"/>
    <cellStyle name="Normal 2 7 5 3 3" xfId="17332" xr:uid="{DF7A8BC1-14C9-4EBB-99BF-2107E9B8AB60}"/>
    <cellStyle name="Normal 2 7 5 4" xfId="9413" xr:uid="{BFE381F1-4FB2-431F-AD7A-489B4B5B825E}"/>
    <cellStyle name="Normal 2 7 5 4 2" xfId="20118" xr:uid="{33DAD726-2205-4A75-A717-E7619AC20D48}"/>
    <cellStyle name="Normal 2 7 5 5" xfId="13124" xr:uid="{9E23F003-853B-4B19-AE3D-356A49BF8982}"/>
    <cellStyle name="Normal 2 7 5 5 2" xfId="22947" xr:uid="{CE70098A-BEBD-4B43-97B8-A6AD76A55DF9}"/>
    <cellStyle name="Normal 2 7 5 6" xfId="25455" xr:uid="{179F473B-257E-46A5-9527-4BC37827DC68}"/>
    <cellStyle name="Normal 2 7 5 7" xfId="15342" xr:uid="{1C7F9360-51D1-4928-92A0-0113335EDA26}"/>
    <cellStyle name="Normal 2 7 6" xfId="2582" xr:uid="{00000000-0005-0000-0000-00003E0A0000}"/>
    <cellStyle name="Normal 2 7 6 2" xfId="5850" xr:uid="{EDD0434B-2F24-40A7-BDC3-61960D3032D3}"/>
    <cellStyle name="Normal 2 7 6 2 2" xfId="7911" xr:uid="{33F8519A-2241-4AD5-89CD-191D2255DC66}"/>
    <cellStyle name="Normal 2 7 6 2 3" xfId="10554" xr:uid="{7576A5C2-1E2F-4E01-BB2A-D48EBC20A0D9}"/>
    <cellStyle name="Normal 2 7 6 3" xfId="6946" xr:uid="{96FE3F9F-69D5-4809-BB33-7256FC6E0259}"/>
    <cellStyle name="Normal 2 7 6 3 2" xfId="19813" xr:uid="{B0D6F586-203D-4CA1-9C6C-CF646C43BCBF}"/>
    <cellStyle name="Normal 2 7 6 4" xfId="9742" xr:uid="{4CC1192A-8394-4CF8-8473-B3D69CE33899}"/>
    <cellStyle name="Normal 2 7 6 4 2" xfId="22642" xr:uid="{E22C0719-267F-429F-960C-354E154AEB74}"/>
    <cellStyle name="Normal 2 7 6 5" xfId="24802" xr:uid="{B883F839-8111-44B1-8322-C41A4DD82752}"/>
    <cellStyle name="Normal 2 7 6 6" xfId="14971" xr:uid="{FD335392-07FD-4A93-BB01-96B229BB471A}"/>
    <cellStyle name="Normal 2 7 7" xfId="2583" xr:uid="{00000000-0005-0000-0000-00003F0A0000}"/>
    <cellStyle name="Normal 2 7 7 2" xfId="7912" xr:uid="{90B3C49F-FCAF-496B-B177-C316592413B0}"/>
    <cellStyle name="Normal 2 7 7 2 2" xfId="29355" xr:uid="{D622FBB0-5973-45F4-B54E-F0E578254CB4}"/>
    <cellStyle name="Normal 2 7 7 2 3" xfId="16656" xr:uid="{F5F98715-3565-4621-9256-D2F0291992BD}"/>
    <cellStyle name="Normal 2 7 7 3" xfId="10555" xr:uid="{7FAAA96F-89EF-4080-B2EE-BA1E5CB9B6FF}"/>
    <cellStyle name="Normal 2 7 7 3 2" xfId="19393" xr:uid="{741E4E7C-90AA-4145-8790-5FB7DD3C2C94}"/>
    <cellStyle name="Normal 2 7 7 4" xfId="12505" xr:uid="{58C527EB-78ED-47DE-A6ED-906FC1AF94CD}"/>
    <cellStyle name="Normal 2 7 7 4 2" xfId="22222" xr:uid="{6D046860-66E9-407E-81CC-F956C096E9DD}"/>
    <cellStyle name="Normal 2 7 7 5" xfId="24683" xr:uid="{6D902BEA-28BA-4A46-A747-5E75515F0598}"/>
    <cellStyle name="Normal 2 7 7 6" xfId="14440" xr:uid="{13DC3D2A-4E75-4662-9375-F67343BBC476}"/>
    <cellStyle name="Normal 2 7 8" xfId="2584" xr:uid="{00000000-0005-0000-0000-0000400A0000}"/>
    <cellStyle name="Normal 2 7 8 2" xfId="7913" xr:uid="{2945176C-9336-4B92-B3AD-78E3D19F60EC}"/>
    <cellStyle name="Normal 2 7 8 2 2" xfId="19113" xr:uid="{2F34F496-8DC2-4167-A1CA-06695A0CD441}"/>
    <cellStyle name="Normal 2 7 8 3" xfId="10556" xr:uid="{0B4F19AD-FC8D-463D-BDBB-9ECE1ED93A11}"/>
    <cellStyle name="Normal 2 7 8 3 2" xfId="21918" xr:uid="{78832584-9440-4CA2-BF73-B6604CBB3CF1}"/>
    <cellStyle name="Normal 2 7 8 4" xfId="26002" xr:uid="{F3D7FD99-3402-4DEF-A718-889DA0E65E70}"/>
    <cellStyle name="Normal 2 7 8 5" xfId="16362" xr:uid="{D71D0B55-4FD5-42AB-B1DF-778B5FE57842}"/>
    <cellStyle name="Normal 2 7 9" xfId="4542" xr:uid="{271DCE97-E368-47C7-8F9B-A9D10694D8ED}"/>
    <cellStyle name="Normal 2 7 9 2" xfId="9924" xr:uid="{9AF1CE3E-4231-44F7-A178-FAAF539890F0}"/>
    <cellStyle name="Normal 2 7 9 2 2" xfId="20565" xr:uid="{5F8A535F-D161-4C17-93C0-063BB4BDF68C}"/>
    <cellStyle name="Normal 2 7 9 3" xfId="13522" xr:uid="{4DE03E02-927F-4B18-9549-4B0E6ED64E44}"/>
    <cellStyle name="Normal 2 7 9 3 2" xfId="23394" xr:uid="{EC05BCF3-7055-4F99-9C5A-A07300BF8A2D}"/>
    <cellStyle name="Normal 2 7 9 4" xfId="17772" xr:uid="{08C17630-0E40-46EF-9CA4-8A3E4B42F72F}"/>
    <cellStyle name="Normal 2 8" xfId="531" xr:uid="{00000000-0005-0000-0000-000013020000}"/>
    <cellStyle name="Normal 2 8 10" xfId="6176" xr:uid="{2A4DE196-7216-40D4-A007-BBF7624B46F1}"/>
    <cellStyle name="Normal 2 8 10 2" xfId="15989" xr:uid="{55D96E51-8F61-44CC-8A07-DD5130A4C375}"/>
    <cellStyle name="Normal 2 8 11" xfId="8953" xr:uid="{FF006A16-AE26-4D16-BB5D-ACAF36AE984B}"/>
    <cellStyle name="Normal 2 8 11 2" xfId="18748" xr:uid="{872CAE2B-F811-42CA-B30A-551FF17E5D8B}"/>
    <cellStyle name="Normal 2 8 12" xfId="12076" xr:uid="{9E25F6F1-D13D-4F16-A197-0D3F0451E222}"/>
    <cellStyle name="Normal 2 8 12 2" xfId="21544" xr:uid="{E0B29B0B-35EA-41A9-9C8D-2E38A3FB24F8}"/>
    <cellStyle name="Normal 2 8 13" xfId="25377" xr:uid="{E74F79AA-AF68-48D3-8ED7-9C40EEAEC5DF}"/>
    <cellStyle name="Normal 2 8 14" xfId="14016" xr:uid="{EBBD10FB-5895-4E4D-89B2-F2FEBB012AE2}"/>
    <cellStyle name="Normal 2 8 2" xfId="532" xr:uid="{00000000-0005-0000-0000-000014020000}"/>
    <cellStyle name="Normal 2 8 2 10" xfId="12077" xr:uid="{32FAAED2-DFCA-498B-AD94-F2491047BD71}"/>
    <cellStyle name="Normal 2 8 2 10 2" xfId="21545" xr:uid="{2D5B7970-AFD9-4A87-AFA4-CF8A6F4825DB}"/>
    <cellStyle name="Normal 2 8 2 11" xfId="24295" xr:uid="{B860A658-8DC2-41A5-B24E-1DD927013FE9}"/>
    <cellStyle name="Normal 2 8 2 12" xfId="14146" xr:uid="{D49E934D-C2A0-4283-8A46-A56BD38E3B43}"/>
    <cellStyle name="Normal 2 8 2 2" xfId="2585" xr:uid="{00000000-0005-0000-0000-0000410A0000}"/>
    <cellStyle name="Normal 2 8 2 2 2" xfId="2586" xr:uid="{00000000-0005-0000-0000-0000420A0000}"/>
    <cellStyle name="Normal 2 8 2 2 2 2" xfId="7914" xr:uid="{469004D2-F4F9-444F-B30E-353766D4589A}"/>
    <cellStyle name="Normal 2 8 2 2 2 2 2" xfId="29099" xr:uid="{6E088E88-4D8B-4A78-BD75-7EDB454FB300}"/>
    <cellStyle name="Normal 2 8 2 2 2 2 3" xfId="28799" xr:uid="{3F627177-50CC-4614-BAA0-F9D98E47C76A}"/>
    <cellStyle name="Normal 2 8 2 2 2 2 4" xfId="17334" xr:uid="{FBB433E3-EFAB-4B6B-8F47-E16D572C7A8D}"/>
    <cellStyle name="Normal 2 8 2 2 2 3" xfId="10558" xr:uid="{F87A6D7D-565F-4F51-885C-1DFFE8B266E7}"/>
    <cellStyle name="Normal 2 8 2 2 2 3 2" xfId="29495" xr:uid="{B71624EB-E503-48E5-ABB0-F57EF0F5EFA8}"/>
    <cellStyle name="Normal 2 8 2 2 2 3 3" xfId="20120" xr:uid="{0EBA42C2-83B8-480E-943A-CE3D2EFF3D9A}"/>
    <cellStyle name="Normal 2 8 2 2 2 4" xfId="13126" xr:uid="{0CD66877-8DAB-4906-9581-969CA93CE4B9}"/>
    <cellStyle name="Normal 2 8 2 2 2 4 2" xfId="22949" xr:uid="{3B0A65CC-CC46-44F2-8AC1-15CD1A0DE1D5}"/>
    <cellStyle name="Normal 2 8 2 2 2 5" xfId="24968" xr:uid="{DEC71B61-A461-42E1-B0FD-3421029CE710}"/>
    <cellStyle name="Normal 2 8 2 2 2 6" xfId="15344" xr:uid="{06521772-ECA8-4C7B-A84B-9A6DDC1AAAAF}"/>
    <cellStyle name="Normal 2 8 2 2 3" xfId="4905" xr:uid="{7916E684-8D18-4CE5-A436-4F8DE2D99A41}"/>
    <cellStyle name="Normal 2 8 2 2 3 2" xfId="10557" xr:uid="{BB146DCA-49D0-41C3-9E95-7A5190FDA702}"/>
    <cellStyle name="Normal 2 8 2 2 3 2 2" xfId="29738" xr:uid="{826228B9-B7DC-46EE-853B-FF7E9A774D7D}"/>
    <cellStyle name="Normal 2 8 2 2 3 2 3" xfId="20872" xr:uid="{15AD3B9C-276A-482B-8045-3801FADB3E30}"/>
    <cellStyle name="Normal 2 8 2 2 3 3" xfId="13764" xr:uid="{6754DB17-A016-47B4-B87E-4FD843803048}"/>
    <cellStyle name="Normal 2 8 2 2 3 3 2" xfId="23701" xr:uid="{2BEB531C-0AB6-4787-A569-BAB82B8F9127}"/>
    <cellStyle name="Normal 2 8 2 2 3 4" xfId="25682" xr:uid="{4E837097-0600-44FD-B282-24A533CA431F}"/>
    <cellStyle name="Normal 2 8 2 2 3 5" xfId="18079" xr:uid="{5FD036AD-0E0A-4056-A480-221AC0C25279}"/>
    <cellStyle name="Normal 2 8 2 2 4" xfId="6274" xr:uid="{D0FA2752-184E-4610-8A90-DB47B2AF49A2}"/>
    <cellStyle name="Normal 2 8 2 2 4 2" xfId="29012" xr:uid="{D64DF010-3351-48A4-B098-9154014C42B3}"/>
    <cellStyle name="Normal 2 8 2 2 4 3" xfId="15991" xr:uid="{827A59C2-AB3A-4D32-A112-CFD049744479}"/>
    <cellStyle name="Normal 2 8 2 2 5" xfId="9051" xr:uid="{B702D721-34CF-463E-8C83-32441812F19E}"/>
    <cellStyle name="Normal 2 8 2 2 5 2" xfId="18750" xr:uid="{7060BE3B-154D-463C-8CE0-5807B450DC86}"/>
    <cellStyle name="Normal 2 8 2 2 6" xfId="12078" xr:uid="{886ABDBB-FEF2-4AD0-B976-7DBDF73EBEAA}"/>
    <cellStyle name="Normal 2 8 2 2 6 2" xfId="21546" xr:uid="{F42C7FA1-42D1-4F1B-A565-9062BAE5CADA}"/>
    <cellStyle name="Normal 2 8 2 2 7" xfId="25787" xr:uid="{4C9A5514-F489-4F7D-A58C-AD372616BEBC}"/>
    <cellStyle name="Normal 2 8 2 2 8" xfId="14763" xr:uid="{B1022127-E124-4AB8-BC8B-9B904375C037}"/>
    <cellStyle name="Normal 2 8 2 3" xfId="2587" xr:uid="{00000000-0005-0000-0000-0000430A0000}"/>
    <cellStyle name="Normal 2 8 2 3 2" xfId="5084" xr:uid="{8FC90AF8-0F84-4C26-BDF0-C35BE8F11A5D}"/>
    <cellStyle name="Normal 2 8 2 3 2 2" xfId="7915" xr:uid="{39D8B5E1-23EF-457B-BA8F-55934530E0D1}"/>
    <cellStyle name="Normal 2 8 2 3 2 2 2" xfId="29857" xr:uid="{57A2FA06-A203-45DA-8CB9-167179AFCEFF}"/>
    <cellStyle name="Normal 2 8 2 3 2 2 3" xfId="21051" xr:uid="{66200C7D-B959-442F-B6A7-72A8526248F9}"/>
    <cellStyle name="Normal 2 8 2 3 2 3" xfId="10559" xr:uid="{929121A4-10D7-4B33-82FD-03FE94757D15}"/>
    <cellStyle name="Normal 2 8 2 3 2 3 2" xfId="23880" xr:uid="{F5E686E0-1D64-42A5-93E7-6C6720697DFC}"/>
    <cellStyle name="Normal 2 8 2 3 2 4" xfId="26756" xr:uid="{FBA72019-B4BA-4328-9969-443D5CAC77C5}"/>
    <cellStyle name="Normal 2 8 2 3 2 5" xfId="18258" xr:uid="{FF79D1FE-CC71-4B03-B840-162CAFC8E3F2}"/>
    <cellStyle name="Normal 2 8 2 3 3" xfId="6620" xr:uid="{AD329384-C9B9-4251-8CC2-8644B07ABB8F}"/>
    <cellStyle name="Normal 2 8 2 3 3 2" xfId="28019" xr:uid="{F9A154EE-4238-4046-B399-F7BD76EE32F2}"/>
    <cellStyle name="Normal 2 8 2 3 3 3" xfId="17335" xr:uid="{B16F8C3A-3D43-495D-9643-83460AC4F7F4}"/>
    <cellStyle name="Normal 2 8 2 3 4" xfId="9416" xr:uid="{B3BC4B69-BADE-4783-A1AA-7CB6EA5EB044}"/>
    <cellStyle name="Normal 2 8 2 3 4 2" xfId="20121" xr:uid="{519EAE29-5E9A-4659-AABB-6096AB9BB585}"/>
    <cellStyle name="Normal 2 8 2 3 5" xfId="13127" xr:uid="{B32BD47C-BB87-4C72-AEC9-7D20C8206F97}"/>
    <cellStyle name="Normal 2 8 2 3 5 2" xfId="22950" xr:uid="{942E529B-C9DF-4861-9E08-884DB1EA4ECB}"/>
    <cellStyle name="Normal 2 8 2 3 6" xfId="24207" xr:uid="{B61C6094-6ABA-4CEC-BE1C-2FF38A92D21F}"/>
    <cellStyle name="Normal 2 8 2 3 7" xfId="15345" xr:uid="{30B76F17-40CD-4ABA-A638-1EE572AD9542}"/>
    <cellStyle name="Normal 2 8 2 4" xfId="2588" xr:uid="{00000000-0005-0000-0000-0000440A0000}"/>
    <cellStyle name="Normal 2 8 2 4 2" xfId="7916" xr:uid="{7C3F83F5-6C3B-4209-A6F6-87F548F6BBCD}"/>
    <cellStyle name="Normal 2 8 2 4 2 2" xfId="27936" xr:uid="{5A3C776C-CAA2-451B-B775-C5FEA1A200C3}"/>
    <cellStyle name="Normal 2 8 2 4 2 3" xfId="17333" xr:uid="{D21AA544-9969-40AE-ACB2-D1B5ACABEC99}"/>
    <cellStyle name="Normal 2 8 2 4 3" xfId="10560" xr:uid="{D4465374-E096-493E-B544-87D00D74A964}"/>
    <cellStyle name="Normal 2 8 2 4 3 2" xfId="20119" xr:uid="{9C7E582C-A459-41C6-91E8-86D4DC0BEC16}"/>
    <cellStyle name="Normal 2 8 2 4 4" xfId="13125" xr:uid="{75FF3F7C-0FCE-4C17-9FCC-2C86434E8906}"/>
    <cellStyle name="Normal 2 8 2 4 4 2" xfId="22948" xr:uid="{D56936B7-85D4-47C8-831A-028CD85E1308}"/>
    <cellStyle name="Normal 2 8 2 4 5" xfId="25712" xr:uid="{595CFE12-ECE7-4F84-AD34-31E0C5045595}"/>
    <cellStyle name="Normal 2 8 2 4 6" xfId="15343" xr:uid="{FC8CA11B-B35B-4466-A83A-7EE5EA6D0F83}"/>
    <cellStyle name="Normal 2 8 2 5" xfId="2589" xr:uid="{00000000-0005-0000-0000-0000450A0000}"/>
    <cellStyle name="Normal 2 8 2 5 2" xfId="7917" xr:uid="{AC098B10-E631-407A-A08D-D0FEE900C240}"/>
    <cellStyle name="Normal 2 8 2 5 2 2" xfId="27864" xr:uid="{07240CDE-487E-4DE0-9382-F247B5B28A56}"/>
    <cellStyle name="Normal 2 8 2 5 2 3" xfId="16690" xr:uid="{7F2A8990-A67A-420C-8EE4-E74F841A6319}"/>
    <cellStyle name="Normal 2 8 2 5 3" xfId="10561" xr:uid="{520858D6-CF66-4C0A-88F9-70211EDCCA91}"/>
    <cellStyle name="Normal 2 8 2 5 3 2" xfId="19427" xr:uid="{C0CF70F0-23B1-42B2-9C73-C18F92D51362}"/>
    <cellStyle name="Normal 2 8 2 5 4" xfId="12539" xr:uid="{7E5DA15E-F4A4-4E48-957D-37D70288FFE6}"/>
    <cellStyle name="Normal 2 8 2 5 4 2" xfId="22256" xr:uid="{C3FE2CC6-2F8F-484E-AB47-F3B0C8328F4E}"/>
    <cellStyle name="Normal 2 8 2 5 5" xfId="24181" xr:uid="{C2018274-E97D-4391-AB73-822A6C849789}"/>
    <cellStyle name="Normal 2 8 2 5 6" xfId="14474" xr:uid="{E72CABEE-96AE-4E67-8410-E225C0057194}"/>
    <cellStyle name="Normal 2 8 2 6" xfId="2590" xr:uid="{00000000-0005-0000-0000-0000460A0000}"/>
    <cellStyle name="Normal 2 8 2 6 2" xfId="10562" xr:uid="{324A3E2F-5101-475E-B15F-0BA51971FB2D}"/>
    <cellStyle name="Normal 2 8 2 6 2 2" xfId="19266" xr:uid="{8E88379C-E51E-429D-9187-BAF903DD2244}"/>
    <cellStyle name="Normal 2 8 2 6 3" xfId="12416" xr:uid="{9B51F106-B52A-4A0D-96D7-8E46909DD1DB}"/>
    <cellStyle name="Normal 2 8 2 6 3 2" xfId="22080" xr:uid="{46796151-1ADB-43C3-BB29-599A729E451A}"/>
    <cellStyle name="Normal 2 8 2 6 4" xfId="24485" xr:uid="{C8634660-1032-4B4A-8689-641FD2687E68}"/>
    <cellStyle name="Normal 2 8 2 6 5" xfId="16524" xr:uid="{67F374DF-E490-42D0-8512-46DD2B058FA3}"/>
    <cellStyle name="Normal 2 8 2 7" xfId="4445" xr:uid="{9F9108DA-4128-4039-B54D-C20BA814FF45}"/>
    <cellStyle name="Normal 2 8 2 7 2" xfId="9927" xr:uid="{FD9F8EC3-A0FC-457C-AF6C-8BB309C00413}"/>
    <cellStyle name="Normal 2 8 2 7 2 2" xfId="20468" xr:uid="{83748E1A-0956-4295-B96B-BE2B271FC2AF}"/>
    <cellStyle name="Normal 2 8 2 7 3" xfId="13445" xr:uid="{A88598B1-C6E2-48BD-BA37-159A475FCBEF}"/>
    <cellStyle name="Normal 2 8 2 7 3 2" xfId="23297" xr:uid="{97133268-EE0F-4A9D-8A40-3568CC71F467}"/>
    <cellStyle name="Normal 2 8 2 7 4" xfId="17675" xr:uid="{9D20ED51-7D87-4E3D-B6E8-7472BCBCFFA5}"/>
    <cellStyle name="Normal 2 8 2 8" xfId="6177" xr:uid="{C41C3032-7C60-4B9B-8C65-5DCF3F99E96E}"/>
    <cellStyle name="Normal 2 8 2 8 2" xfId="15990" xr:uid="{3C819878-C3BB-4137-8C8F-B1192DBF4E51}"/>
    <cellStyle name="Normal 2 8 2 9" xfId="8954" xr:uid="{30DAE34E-0B30-497C-BC87-1D709D588308}"/>
    <cellStyle name="Normal 2 8 2 9 2" xfId="18749" xr:uid="{5BF86D0A-524F-42ED-B8B9-B83CA975A856}"/>
    <cellStyle name="Normal 2 8 3" xfId="2591" xr:uid="{00000000-0005-0000-0000-0000470A0000}"/>
    <cellStyle name="Normal 2 8 3 10" xfId="26475" xr:uid="{C011CDCA-FC55-4591-A66A-C21599C8148B}"/>
    <cellStyle name="Normal 2 8 3 11" xfId="14304" xr:uid="{55B091DC-4B57-415F-B29C-DCD985D2F4FC}"/>
    <cellStyle name="Normal 2 8 3 2" xfId="2592" xr:uid="{00000000-0005-0000-0000-0000480A0000}"/>
    <cellStyle name="Normal 2 8 3 2 2" xfId="2593" xr:uid="{00000000-0005-0000-0000-0000490A0000}"/>
    <cellStyle name="Normal 2 8 3 2 2 2" xfId="7918" xr:uid="{5C5CD00B-6BA1-4DDD-A84D-D7C74F01BE10}"/>
    <cellStyle name="Normal 2 8 3 2 2 2 2" xfId="28872" xr:uid="{99457BBC-03A9-4E7F-B7B3-CFAE46925C0A}"/>
    <cellStyle name="Normal 2 8 3 2 2 2 3" xfId="17337" xr:uid="{84FA1A37-D338-4B84-8D20-91F833782EF0}"/>
    <cellStyle name="Normal 2 8 3 2 2 3" xfId="10565" xr:uid="{2D448868-19E5-4D62-9976-2EFA3ABEC236}"/>
    <cellStyle name="Normal 2 8 3 2 2 3 2" xfId="20123" xr:uid="{35B39710-1F07-4DB4-98CF-E34D5E7DEA76}"/>
    <cellStyle name="Normal 2 8 3 2 2 4" xfId="13129" xr:uid="{672578F9-2CCD-4C53-AEA2-B79C8B24549F}"/>
    <cellStyle name="Normal 2 8 3 2 2 4 2" xfId="22952" xr:uid="{54B50587-B357-4DB0-BB90-DFCDB484E327}"/>
    <cellStyle name="Normal 2 8 3 2 2 5" xfId="25524" xr:uid="{5662B597-FEC3-48ED-BEC4-A85D517B79EC}"/>
    <cellStyle name="Normal 2 8 3 2 2 6" xfId="15347" xr:uid="{A77FB9D9-A0DA-437B-A3FB-A92C9632ED0B}"/>
    <cellStyle name="Normal 2 8 3 2 3" xfId="4906" xr:uid="{740E4D7E-FB3D-4731-9385-4B60680DE6B4}"/>
    <cellStyle name="Normal 2 8 3 2 3 2" xfId="10564" xr:uid="{DA137DE7-EED0-498C-9FF5-52E917D1C48D}"/>
    <cellStyle name="Normal 2 8 3 2 3 2 2" xfId="29739" xr:uid="{CCBC3B08-D83C-40B3-B715-E4A2F970D636}"/>
    <cellStyle name="Normal 2 8 3 2 3 2 3" xfId="20873" xr:uid="{DC387D4E-7761-4BF1-A631-9D567E3A04CC}"/>
    <cellStyle name="Normal 2 8 3 2 3 3" xfId="13765" xr:uid="{59F02942-B487-4816-ACC5-59CD561FC733}"/>
    <cellStyle name="Normal 2 8 3 2 3 3 2" xfId="23702" xr:uid="{A3801E4F-1CB1-45C6-91E1-7BAE5101A740}"/>
    <cellStyle name="Normal 2 8 3 2 3 4" xfId="24437" xr:uid="{8DBD43FD-763A-434D-A74D-C4BEF97EEC3C}"/>
    <cellStyle name="Normal 2 8 3 2 3 5" xfId="18080" xr:uid="{9323602E-08FD-4608-8FE6-EB273333D40E}"/>
    <cellStyle name="Normal 2 8 3 2 4" xfId="6275" xr:uid="{2C7862B0-D7E4-46CD-8BAF-FEDAEC622C7B}"/>
    <cellStyle name="Normal 2 8 3 2 4 2" xfId="28011" xr:uid="{10D51688-44CD-4655-B557-EB0587FFA75E}"/>
    <cellStyle name="Normal 2 8 3 2 4 3" xfId="16917" xr:uid="{D39C2CFC-7387-4CA5-8365-C92EA90AC217}"/>
    <cellStyle name="Normal 2 8 3 2 5" xfId="9052" xr:uid="{42EC0F32-CCCA-46A8-A3ED-C10E562CE66A}"/>
    <cellStyle name="Normal 2 8 3 2 5 2" xfId="19661" xr:uid="{C6264EF6-CF15-41AE-8224-060738437445}"/>
    <cellStyle name="Normal 2 8 3 2 6" xfId="12766" xr:uid="{238FEAE4-B700-431E-BA7A-38EA2AB5DF85}"/>
    <cellStyle name="Normal 2 8 3 2 6 2" xfId="22490" xr:uid="{EF48E5D0-AE7C-483C-9337-3871ED794984}"/>
    <cellStyle name="Normal 2 8 3 2 7" xfId="24171" xr:uid="{0D00C4C0-31D0-49C5-B819-83A4F2C73F04}"/>
    <cellStyle name="Normal 2 8 3 2 8" xfId="14764" xr:uid="{B30C958C-27B1-4B72-8E25-1F89BEBDE575}"/>
    <cellStyle name="Normal 2 8 3 3" xfId="2594" xr:uid="{00000000-0005-0000-0000-00004A0A0000}"/>
    <cellStyle name="Normal 2 8 3 3 2" xfId="5085" xr:uid="{5C25D257-9914-412C-A4C1-AC6A241D357F}"/>
    <cellStyle name="Normal 2 8 3 3 2 2" xfId="11844" xr:uid="{19A670B2-8407-46DF-9977-4429765E18ED}"/>
    <cellStyle name="Normal 2 8 3 3 2 2 2" xfId="29858" xr:uid="{1A44A980-8E55-481F-A27A-5A298926E699}"/>
    <cellStyle name="Normal 2 8 3 3 2 2 3" xfId="21052" xr:uid="{BCC95752-7837-4D16-9615-A07FC22AF5B2}"/>
    <cellStyle name="Normal 2 8 3 3 2 3" xfId="13900" xr:uid="{A1431E49-0504-47BB-B638-8B2FC294ED84}"/>
    <cellStyle name="Normal 2 8 3 3 2 3 2" xfId="23881" xr:uid="{C581E96F-3740-49F4-AF9A-B48824DBCF5D}"/>
    <cellStyle name="Normal 2 8 3 3 2 4" xfId="25194" xr:uid="{F795A73B-A64A-412A-9EAB-AD9ECC1877C9}"/>
    <cellStyle name="Normal 2 8 3 3 2 5" xfId="18259" xr:uid="{058483AC-8557-4452-A9A4-19E64007AF27}"/>
    <cellStyle name="Normal 2 8 3 3 3" xfId="10566" xr:uid="{C48FD629-AE7F-4709-97A6-C1FC5E553EEF}"/>
    <cellStyle name="Normal 2 8 3 3 3 2" xfId="28432" xr:uid="{BFE34267-E098-4B9D-8E62-B71E2888AAE7}"/>
    <cellStyle name="Normal 2 8 3 3 3 3" xfId="17338" xr:uid="{177BCF98-7BC5-4F95-BAB4-FF2C6F8B93B4}"/>
    <cellStyle name="Normal 2 8 3 3 4" xfId="11665" xr:uid="{7C7684DD-A81A-4FC4-87A2-4F981CECFA68}"/>
    <cellStyle name="Normal 2 8 3 3 4 2" xfId="20124" xr:uid="{0AC97C4B-20BB-42AE-B9B5-82AB2D66FCE4}"/>
    <cellStyle name="Normal 2 8 3 3 5" xfId="13130" xr:uid="{3E912C91-2C74-4B79-8B2B-3AE97135EFAB}"/>
    <cellStyle name="Normal 2 8 3 3 5 2" xfId="22953" xr:uid="{4CAA6632-F31C-4014-ADB6-8FA0D738DFB7}"/>
    <cellStyle name="Normal 2 8 3 3 6" xfId="24218" xr:uid="{6EAB51C4-8B01-44B5-8470-2789169F899D}"/>
    <cellStyle name="Normal 2 8 3 3 7" xfId="15348" xr:uid="{1DC55A7D-C4AB-4E98-98C3-55922E6F78F8}"/>
    <cellStyle name="Normal 2 8 3 4" xfId="2595" xr:uid="{00000000-0005-0000-0000-00004B0A0000}"/>
    <cellStyle name="Normal 2 8 3 4 2" xfId="10567" xr:uid="{E5AC2AE1-9A1D-4ACF-8849-3965A471BF1E}"/>
    <cellStyle name="Normal 2 8 3 4 2 2" xfId="27930" xr:uid="{50D36B45-B62E-4BDD-BC45-73F32315E46D}"/>
    <cellStyle name="Normal 2 8 3 4 2 3" xfId="17336" xr:uid="{E8DCED70-F10E-4A5E-860D-EC1A6C20BC4D}"/>
    <cellStyle name="Normal 2 8 3 4 3" xfId="11664" xr:uid="{A2513F3D-ACEC-46AB-87B1-828020F5BA51}"/>
    <cellStyle name="Normal 2 8 3 4 3 2" xfId="20122" xr:uid="{7ABFC244-BBC1-459F-866B-F3D971AA088C}"/>
    <cellStyle name="Normal 2 8 3 4 4" xfId="13128" xr:uid="{D2705CF9-59A7-470F-B6B7-6517AFBD1F94}"/>
    <cellStyle name="Normal 2 8 3 4 4 2" xfId="22951" xr:uid="{EC943B2B-8B60-4D68-8DEA-BD5F0411CF5B}"/>
    <cellStyle name="Normal 2 8 3 4 5" xfId="26312" xr:uid="{752A2577-ABA9-47D1-9AF0-3797AF242E97}"/>
    <cellStyle name="Normal 2 8 3 4 6" xfId="15346" xr:uid="{C9785F91-5EAD-4646-975C-8D702C7AD7DC}"/>
    <cellStyle name="Normal 2 8 3 5" xfId="2596" xr:uid="{00000000-0005-0000-0000-00004C0A0000}"/>
    <cellStyle name="Normal 2 8 3 5 2" xfId="10568" xr:uid="{68D9A0AE-8294-4DC7-A45F-609E8177E808}"/>
    <cellStyle name="Normal 2 8 3 5 2 2" xfId="27143" xr:uid="{B6C4B41D-2FA5-4184-A0FD-018BB81B40BE}"/>
    <cellStyle name="Normal 2 8 3 5 2 3" xfId="16793" xr:uid="{D5D03C18-6344-42B3-9242-3B90E59EE7D0}"/>
    <cellStyle name="Normal 2 8 3 5 3" xfId="11546" xr:uid="{9B8F987A-FF3A-4F45-BAC1-4A4AADF79EBD}"/>
    <cellStyle name="Normal 2 8 3 5 3 2" xfId="19530" xr:uid="{4E535E8D-1FB8-4158-8764-76F6C0E6F314}"/>
    <cellStyle name="Normal 2 8 3 5 4" xfId="12642" xr:uid="{1718AD07-A701-42A3-A1DD-3CA81F014D09}"/>
    <cellStyle name="Normal 2 8 3 5 4 2" xfId="22359" xr:uid="{D1D27B2E-EAC0-4323-95B3-7CDF78318041}"/>
    <cellStyle name="Normal 2 8 3 5 5" xfId="24596" xr:uid="{153262A1-CBA2-4E16-97D8-C5F4285E562A}"/>
    <cellStyle name="Normal 2 8 3 5 6" xfId="14577" xr:uid="{86E4B99F-A21C-4B4D-ABFA-7102A59947A8}"/>
    <cellStyle name="Normal 2 8 3 6" xfId="4761" xr:uid="{3CAF9F88-C809-4D48-B499-1EE7E952EACE}"/>
    <cellStyle name="Normal 2 8 3 6 2" xfId="10563" xr:uid="{AD6E390D-1AA9-4BFC-9B68-B822A25F7A2C}"/>
    <cellStyle name="Normal 2 8 3 6 2 2" xfId="20728" xr:uid="{20AFCAD3-9602-4603-BDFD-21CB59CF5128}"/>
    <cellStyle name="Normal 2 8 3 6 3" xfId="13644" xr:uid="{F0CB04E0-161A-4254-B328-574EBA1B6873}"/>
    <cellStyle name="Normal 2 8 3 6 3 2" xfId="23557" xr:uid="{56E03705-D682-4B3A-9FA1-9AE8EE2FED03}"/>
    <cellStyle name="Normal 2 8 3 6 4" xfId="25660" xr:uid="{54F78909-E0F4-427C-B942-986FCDC6315E}"/>
    <cellStyle name="Normal 2 8 3 6 5" xfId="17935" xr:uid="{B3049836-23A1-45D9-993A-B5B60DA4AAB6}"/>
    <cellStyle name="Normal 2 8 3 7" xfId="5935" xr:uid="{3A66909E-A414-4CAA-805E-2E33610FC4F0}"/>
    <cellStyle name="Normal 2 8 3 7 2" xfId="15992" xr:uid="{F084F53C-F28D-436D-9B5A-8B88A24D4520}"/>
    <cellStyle name="Normal 2 8 3 8" xfId="8677" xr:uid="{878245BD-3C66-44C7-8580-5DE6D1CD548E}"/>
    <cellStyle name="Normal 2 8 3 8 2" xfId="18751" xr:uid="{AA2FB062-5046-4BF7-A50B-DE96F3D9DB4C}"/>
    <cellStyle name="Normal 2 8 3 9" xfId="12079" xr:uid="{2E336938-1255-40E4-912F-A881F9A8681B}"/>
    <cellStyle name="Normal 2 8 3 9 2" xfId="21547" xr:uid="{96567106-F9CA-4B80-B259-DE84DEB14948}"/>
    <cellStyle name="Normal 2 8 4" xfId="2597" xr:uid="{00000000-0005-0000-0000-00004D0A0000}"/>
    <cellStyle name="Normal 2 8 4 2" xfId="2598" xr:uid="{00000000-0005-0000-0000-00004E0A0000}"/>
    <cellStyle name="Normal 2 8 4 2 2" xfId="7919" xr:uid="{1F3DADDF-CBBB-412C-A876-4E9A89394467}"/>
    <cellStyle name="Normal 2 8 4 2 2 2" xfId="29067" xr:uid="{290A07E7-70B1-4AFB-9AD1-49D1CEDE33DF}"/>
    <cellStyle name="Normal 2 8 4 2 2 3" xfId="17339" xr:uid="{46EE1760-71A0-4DC0-9F07-CD39917E431D}"/>
    <cellStyle name="Normal 2 8 4 2 3" xfId="10570" xr:uid="{408CB773-2F5D-4AD3-80A5-8F74C706A405}"/>
    <cellStyle name="Normal 2 8 4 2 3 2" xfId="20125" xr:uid="{29585E67-9901-4FB4-B4AC-DEEC72A49D2B}"/>
    <cellStyle name="Normal 2 8 4 2 4" xfId="13131" xr:uid="{602481BF-0156-4E04-90CB-19EDFAE7712E}"/>
    <cellStyle name="Normal 2 8 4 2 4 2" xfId="22954" xr:uid="{B892EF71-F3BF-42AE-BA23-B0E4EC29C225}"/>
    <cellStyle name="Normal 2 8 4 2 5" xfId="26030" xr:uid="{B807A6E5-DBAF-4220-B28D-5020A4BF69A8}"/>
    <cellStyle name="Normal 2 8 4 2 6" xfId="15349" xr:uid="{C3C9916A-FB9F-4FD9-B8D6-82441F057710}"/>
    <cellStyle name="Normal 2 8 4 3" xfId="4904" xr:uid="{8C4EEEF3-8A3B-4EFD-9EAF-232FE4AFFEDA}"/>
    <cellStyle name="Normal 2 8 4 3 2" xfId="10569" xr:uid="{6D568EF1-49D3-47DD-B791-089D23AC6839}"/>
    <cellStyle name="Normal 2 8 4 3 2 2" xfId="29737" xr:uid="{ABEBFDF6-7395-47B9-945E-64E2D2597F1E}"/>
    <cellStyle name="Normal 2 8 4 3 2 3" xfId="20871" xr:uid="{28F6647F-4E8B-4ED4-8228-89DD9B43562A}"/>
    <cellStyle name="Normal 2 8 4 3 3" xfId="13763" xr:uid="{4A0B41B7-2590-434B-B5AE-0C70B29C4C9F}"/>
    <cellStyle name="Normal 2 8 4 3 3 2" xfId="23700" xr:uid="{5BD8B53A-7A35-4BBD-86A7-E61934BDF31C}"/>
    <cellStyle name="Normal 2 8 4 3 4" xfId="24641" xr:uid="{C56667D6-D23D-475E-A8CE-AC3CA789D86D}"/>
    <cellStyle name="Normal 2 8 4 3 5" xfId="18078" xr:uid="{44FE042F-B2B7-4E3B-871C-D8A52BDFD60A}"/>
    <cellStyle name="Normal 2 8 4 4" xfId="6273" xr:uid="{8A10A7C2-78D1-462B-9A21-8919376C99B5}"/>
    <cellStyle name="Normal 2 8 4 4 2" xfId="26879" xr:uid="{C582C3CA-59BC-4CC7-9BED-BFD4C84B1E3D}"/>
    <cellStyle name="Normal 2 8 4 4 3" xfId="15993" xr:uid="{92DA784E-9D7E-4667-B466-2C3A045D269D}"/>
    <cellStyle name="Normal 2 8 4 5" xfId="9050" xr:uid="{2C7625C8-EC77-487F-9DC2-44E5DCF88D06}"/>
    <cellStyle name="Normal 2 8 4 5 2" xfId="18752" xr:uid="{98A4713F-D433-490B-8432-E86F17A06A20}"/>
    <cellStyle name="Normal 2 8 4 6" xfId="12080" xr:uid="{5DCA50CB-0845-4266-AF5E-BA8FF8A12BA6}"/>
    <cellStyle name="Normal 2 8 4 6 2" xfId="21548" xr:uid="{60E36421-340D-45F3-A5B3-A8615EF8EBB2}"/>
    <cellStyle name="Normal 2 8 4 7" xfId="24600" xr:uid="{1B0CAB35-8E93-4CF8-8769-C831335BFCFF}"/>
    <cellStyle name="Normal 2 8 4 8" xfId="14762" xr:uid="{A66C05E1-944F-4F96-8F5F-BBABFF99EEAC}"/>
    <cellStyle name="Normal 2 8 5" xfId="2599" xr:uid="{00000000-0005-0000-0000-00004F0A0000}"/>
    <cellStyle name="Normal 2 8 5 2" xfId="5086" xr:uid="{32CC9E18-8C70-457E-AB38-CFC44760E338}"/>
    <cellStyle name="Normal 2 8 5 2 2" xfId="7920" xr:uid="{0CA164FD-46F5-4B57-9EA6-A4592A750456}"/>
    <cellStyle name="Normal 2 8 5 2 2 2" xfId="29859" xr:uid="{FF380D59-85C2-48AC-A718-1EC48EB2774B}"/>
    <cellStyle name="Normal 2 8 5 2 2 3" xfId="21053" xr:uid="{4819D465-31C9-495A-915F-FD8FFD177159}"/>
    <cellStyle name="Normal 2 8 5 2 3" xfId="10571" xr:uid="{60BF31E1-8864-498F-B02E-BE750F8076CB}"/>
    <cellStyle name="Normal 2 8 5 2 3 2" xfId="23882" xr:uid="{5561CDB3-F2AA-486D-8611-6928199DDCBC}"/>
    <cellStyle name="Normal 2 8 5 2 4" xfId="24033" xr:uid="{EDD9FB8D-D64A-4490-B16B-A425723C139D}"/>
    <cellStyle name="Normal 2 8 5 2 5" xfId="18260" xr:uid="{862CF7D8-B15F-482D-B0BF-F642F30EE24A}"/>
    <cellStyle name="Normal 2 8 5 3" xfId="6619" xr:uid="{9FF12A80-BBC5-4E17-8AD7-A6D4634B81E6}"/>
    <cellStyle name="Normal 2 8 5 3 2" xfId="28670" xr:uid="{50B1AC2E-C9D8-4A4F-B499-4C4C9A1967F2}"/>
    <cellStyle name="Normal 2 8 5 3 3" xfId="17340" xr:uid="{A8D0677D-81B4-448F-907A-A440A294875B}"/>
    <cellStyle name="Normal 2 8 5 4" xfId="9415" xr:uid="{CB02E409-8217-4223-9118-BE4C0A7E47E9}"/>
    <cellStyle name="Normal 2 8 5 4 2" xfId="20126" xr:uid="{54460546-FEAC-4930-BE16-0078E2EBF8B9}"/>
    <cellStyle name="Normal 2 8 5 5" xfId="13132" xr:uid="{BBD629D3-F407-4AC6-BA69-A15A0A4D41DE}"/>
    <cellStyle name="Normal 2 8 5 5 2" xfId="22955" xr:uid="{6C90D48B-37CB-4D9E-937F-75D995B8212D}"/>
    <cellStyle name="Normal 2 8 5 6" xfId="24906" xr:uid="{31ABC7AC-4654-41F4-8D53-590FBF0EB875}"/>
    <cellStyle name="Normal 2 8 5 7" xfId="15350" xr:uid="{D5366AAF-3584-4067-97AA-3D56ADBE1415}"/>
    <cellStyle name="Normal 2 8 6" xfId="2600" xr:uid="{00000000-0005-0000-0000-0000500A0000}"/>
    <cellStyle name="Normal 2 8 6 2" xfId="5830" xr:uid="{FA3D3E85-B519-4C43-BBE8-3C27ACCFDE59}"/>
    <cellStyle name="Normal 2 8 6 2 2" xfId="7921" xr:uid="{BADB9DAE-CD5C-4F76-9D1E-B31132D4BCD1}"/>
    <cellStyle name="Normal 2 8 6 2 3" xfId="10572" xr:uid="{34380C9A-BCF4-468E-AF86-202A5AE0E811}"/>
    <cellStyle name="Normal 2 8 6 3" xfId="6920" xr:uid="{A3D75C75-4607-4FED-81B9-769336DBA4A4}"/>
    <cellStyle name="Normal 2 8 6 3 2" xfId="19814" xr:uid="{7F9A38D5-FE49-4A6B-BA52-A2D688169201}"/>
    <cellStyle name="Normal 2 8 6 4" xfId="9716" xr:uid="{FB5F2E64-ECBF-4E68-BC15-1A2F52891238}"/>
    <cellStyle name="Normal 2 8 6 4 2" xfId="22643" xr:uid="{FB518531-1A87-4EF6-AC36-1E35BB30E737}"/>
    <cellStyle name="Normal 2 8 6 5" xfId="25399" xr:uid="{F7C1BA9A-3DC8-459C-867D-FBF86D468AFA}"/>
    <cellStyle name="Normal 2 8 6 6" xfId="14972" xr:uid="{5D346064-0622-4285-A73B-4B98906C38D3}"/>
    <cellStyle name="Normal 2 8 7" xfId="2601" xr:uid="{00000000-0005-0000-0000-0000510A0000}"/>
    <cellStyle name="Normal 2 8 7 2" xfId="7922" xr:uid="{0AC786B0-9619-4C59-9B98-7FBC55A93C38}"/>
    <cellStyle name="Normal 2 8 7 2 2" xfId="28714" xr:uid="{B23AFB4D-F3E3-47F3-8ABD-625A437BBC3F}"/>
    <cellStyle name="Normal 2 8 7 2 3" xfId="16630" xr:uid="{8934300C-6120-4D91-8E0C-3D2F843FF8C0}"/>
    <cellStyle name="Normal 2 8 7 3" xfId="10573" xr:uid="{78FA2D61-3BDB-461C-AD5C-B2C36CF0DA69}"/>
    <cellStyle name="Normal 2 8 7 3 2" xfId="19367" xr:uid="{FAAC6BE4-28D1-4FE0-A87B-610B88E201B4}"/>
    <cellStyle name="Normal 2 8 7 4" xfId="12479" xr:uid="{E78C6042-7706-47EA-9AE0-20A29E8289B7}"/>
    <cellStyle name="Normal 2 8 7 4 2" xfId="22196" xr:uid="{37B5D224-B21F-40DB-BCDD-190079491401}"/>
    <cellStyle name="Normal 2 8 7 5" xfId="26504" xr:uid="{351ABE5E-826A-478B-809C-7FAE6F71B153}"/>
    <cellStyle name="Normal 2 8 7 6" xfId="14414" xr:uid="{86331F9E-F8C0-48D2-9514-308D2254ED64}"/>
    <cellStyle name="Normal 2 8 8" xfId="2602" xr:uid="{00000000-0005-0000-0000-0000520A0000}"/>
    <cellStyle name="Normal 2 8 8 2" xfId="7923" xr:uid="{18D50E5D-CCF0-4F8A-B16C-0CC1430C0A16}"/>
    <cellStyle name="Normal 2 8 8 2 2" xfId="19147" xr:uid="{7FE81CB4-AC59-4804-A040-D9214AE12273}"/>
    <cellStyle name="Normal 2 8 8 3" xfId="10574" xr:uid="{B376ADCD-E03E-4C80-96A1-21E7154AC3A6}"/>
    <cellStyle name="Normal 2 8 8 3 2" xfId="21952" xr:uid="{5ADCEDB1-2A72-4870-9D99-AB41F5016410}"/>
    <cellStyle name="Normal 2 8 8 4" xfId="24389" xr:uid="{3EA723EB-0DDB-4324-98C7-E40143D91F65}"/>
    <cellStyle name="Normal 2 8 8 5" xfId="16396" xr:uid="{1FB18482-2525-4059-A14F-CD4FD8F9D54D}"/>
    <cellStyle name="Normal 2 8 9" xfId="4543" xr:uid="{365A9AF9-B3FD-443B-8A07-93876C01ACB3}"/>
    <cellStyle name="Normal 2 8 9 2" xfId="9926" xr:uid="{93A16BDA-A72A-4F21-BACD-79C0065D6798}"/>
    <cellStyle name="Normal 2 8 9 2 2" xfId="20566" xr:uid="{7661205F-4F0A-4998-BAC8-4F38C287A94E}"/>
    <cellStyle name="Normal 2 8 9 3" xfId="13523" xr:uid="{7D40F0A9-7E94-4AFF-B1B9-94F8A5FCCDC8}"/>
    <cellStyle name="Normal 2 8 9 3 2" xfId="23395" xr:uid="{84A9F845-7786-41F7-871A-71E9EDE86C61}"/>
    <cellStyle name="Normal 2 8 9 4" xfId="17773" xr:uid="{2222CE9A-FE43-4E4F-901C-40685E603BE6}"/>
    <cellStyle name="Normal 2 9" xfId="533" xr:uid="{00000000-0005-0000-0000-000015020000}"/>
    <cellStyle name="Normal 2 9 10" xfId="8955" xr:uid="{D9B05A29-0A05-4EFD-A065-549D8C7B0A36}"/>
    <cellStyle name="Normal 2 9 10 2" xfId="18753" xr:uid="{BDACE035-C2FE-41EA-BA54-4840D7D72C21}"/>
    <cellStyle name="Normal 2 9 11" xfId="12081" xr:uid="{9181A2CA-C57E-4A2C-9DC4-A531A28D56D7}"/>
    <cellStyle name="Normal 2 9 11 2" xfId="21549" xr:uid="{2BDE1511-0E34-4737-AD34-99FF2497C56E}"/>
    <cellStyle name="Normal 2 9 12" xfId="24489" xr:uid="{FF743462-0642-49D6-B5B6-43011E911654}"/>
    <cellStyle name="Normal 2 9 13" xfId="13999" xr:uid="{8DFF1E6D-689B-4191-B79C-3A4C9618ABEE}"/>
    <cellStyle name="Normal 2 9 2" xfId="534" xr:uid="{00000000-0005-0000-0000-000016020000}"/>
    <cellStyle name="Normal 2 9 2 10" xfId="12082" xr:uid="{F6A4FA39-B95E-4DDF-B284-E6ADDFCA17FB}"/>
    <cellStyle name="Normal 2 9 2 10 2" xfId="21550" xr:uid="{D903A42F-F603-441D-BBF7-EFD88DFB7781}"/>
    <cellStyle name="Normal 2 9 2 11" xfId="24487" xr:uid="{B300BD1D-E97E-40D4-AB03-A0A594AE4A41}"/>
    <cellStyle name="Normal 2 9 2 12" xfId="14147" xr:uid="{82BC5B02-152B-44F1-86BD-12325D687334}"/>
    <cellStyle name="Normal 2 9 2 2" xfId="2603" xr:uid="{00000000-0005-0000-0000-0000530A0000}"/>
    <cellStyle name="Normal 2 9 2 2 2" xfId="2604" xr:uid="{00000000-0005-0000-0000-0000540A0000}"/>
    <cellStyle name="Normal 2 9 2 2 2 2" xfId="7924" xr:uid="{64732905-AF0C-4D43-8DB1-5A53E6C2AAD0}"/>
    <cellStyle name="Normal 2 9 2 2 2 2 2" xfId="27949" xr:uid="{9BDA7261-0D51-4DD0-B590-22119E60D5A8}"/>
    <cellStyle name="Normal 2 9 2 2 2 2 3" xfId="27309" xr:uid="{9937227C-3BAE-4DCF-9C35-DB158BE4D1C9}"/>
    <cellStyle name="Normal 2 9 2 2 2 2 4" xfId="17342" xr:uid="{E8D5504E-134B-49A9-960C-480D3B1BCD46}"/>
    <cellStyle name="Normal 2 9 2 2 2 3" xfId="10576" xr:uid="{BF8BFB47-2967-4A5D-BCC2-FBD04739C988}"/>
    <cellStyle name="Normal 2 9 2 2 2 3 2" xfId="29496" xr:uid="{459DC9C8-E572-459D-9D12-68DDDABDB32F}"/>
    <cellStyle name="Normal 2 9 2 2 2 3 3" xfId="20128" xr:uid="{7B22A723-E4DF-4B9B-B9E9-6A15C68E0106}"/>
    <cellStyle name="Normal 2 9 2 2 2 4" xfId="13134" xr:uid="{919057D9-EA6E-4105-833C-9A8DA4D8B109}"/>
    <cellStyle name="Normal 2 9 2 2 2 4 2" xfId="22957" xr:uid="{393C27B3-EDC5-48B5-9BEE-379F267A4FF1}"/>
    <cellStyle name="Normal 2 9 2 2 2 5" xfId="24911" xr:uid="{44E97CC4-D5F6-4D63-A07B-CA9476DB76A4}"/>
    <cellStyle name="Normal 2 9 2 2 2 6" xfId="15352" xr:uid="{38200465-6DB4-4B48-81EF-B7605FBF44C1}"/>
    <cellStyle name="Normal 2 9 2 2 3" xfId="4907" xr:uid="{9EE74364-11A5-4A84-9C75-4EC6C5C46839}"/>
    <cellStyle name="Normal 2 9 2 2 3 2" xfId="10575" xr:uid="{B149F925-855D-4CB9-A374-D21F1CC49629}"/>
    <cellStyle name="Normal 2 9 2 2 3 2 2" xfId="29740" xr:uid="{DA53DB3C-1E28-4B39-AAB4-93FDD38962AC}"/>
    <cellStyle name="Normal 2 9 2 2 3 2 3" xfId="20874" xr:uid="{67B9F7DE-2B5F-47EA-9C75-0D7F173977B7}"/>
    <cellStyle name="Normal 2 9 2 2 3 3" xfId="13766" xr:uid="{1F63F447-3C84-4728-BB2B-84305B28288F}"/>
    <cellStyle name="Normal 2 9 2 2 3 3 2" xfId="23703" xr:uid="{351F9DD0-CF70-4FE0-A7AD-B870E3FADE95}"/>
    <cellStyle name="Normal 2 9 2 2 3 4" xfId="26460" xr:uid="{1CE40F7E-D024-4FAF-AC76-0981DB321374}"/>
    <cellStyle name="Normal 2 9 2 2 3 5" xfId="18081" xr:uid="{CA3C01F2-66E2-49A7-8DC7-900650747782}"/>
    <cellStyle name="Normal 2 9 2 2 4" xfId="6277" xr:uid="{BCAE978C-DCD7-41F6-8A81-C921849024DD}"/>
    <cellStyle name="Normal 2 9 2 2 4 2" xfId="27619" xr:uid="{EEE7461B-BC70-4891-AF92-3EB23D46D6FA}"/>
    <cellStyle name="Normal 2 9 2 2 4 3" xfId="15996" xr:uid="{96F64AAB-B854-49DD-A4B4-95A3FD54E979}"/>
    <cellStyle name="Normal 2 9 2 2 5" xfId="9054" xr:uid="{CB6886B0-0CA0-4CE9-9933-9882AF0720F9}"/>
    <cellStyle name="Normal 2 9 2 2 5 2" xfId="18755" xr:uid="{E2A52181-ABBD-4761-87FE-322549B58DDE}"/>
    <cellStyle name="Normal 2 9 2 2 6" xfId="12083" xr:uid="{6B1FEA1A-6EEF-4297-A7A8-54EEFA544649}"/>
    <cellStyle name="Normal 2 9 2 2 6 2" xfId="21551" xr:uid="{220C629A-8E42-460A-AA47-E887707D1C12}"/>
    <cellStyle name="Normal 2 9 2 2 7" xfId="26217" xr:uid="{1BE5177D-3334-4E1A-80D2-BA628E2A68A3}"/>
    <cellStyle name="Normal 2 9 2 2 8" xfId="14766" xr:uid="{94684276-2C1A-4143-949E-C3F6DD4ECB9B}"/>
    <cellStyle name="Normal 2 9 2 3" xfId="2605" xr:uid="{00000000-0005-0000-0000-0000550A0000}"/>
    <cellStyle name="Normal 2 9 2 3 2" xfId="5087" xr:uid="{263CFE21-0506-4256-9C14-B6B951DFE8AB}"/>
    <cellStyle name="Normal 2 9 2 3 2 2" xfId="7925" xr:uid="{474587D4-763B-47F6-A98A-83E8524498CF}"/>
    <cellStyle name="Normal 2 9 2 3 2 2 2" xfId="29860" xr:uid="{C86E0643-7DCB-4883-B84F-E04A58B50422}"/>
    <cellStyle name="Normal 2 9 2 3 2 2 3" xfId="21054" xr:uid="{48A10A17-B1DB-4C76-8BAA-6FD745274B72}"/>
    <cellStyle name="Normal 2 9 2 3 2 3" xfId="10577" xr:uid="{CF3615D1-275D-4D27-8C73-07C7CA7A57D9}"/>
    <cellStyle name="Normal 2 9 2 3 2 3 2" xfId="23883" xr:uid="{3FDFA794-580A-46BC-AB29-CBA38461F3D3}"/>
    <cellStyle name="Normal 2 9 2 3 2 4" xfId="26716" xr:uid="{93CCF78F-E2FD-4A51-93D8-7ECAEB8FA875}"/>
    <cellStyle name="Normal 2 9 2 3 2 5" xfId="18261" xr:uid="{653E1203-3845-4410-A9B3-ABC3A5735B62}"/>
    <cellStyle name="Normal 2 9 2 3 3" xfId="6622" xr:uid="{141B5316-7354-4AA7-82B3-052CEC487197}"/>
    <cellStyle name="Normal 2 9 2 3 3 2" xfId="27543" xr:uid="{6ADAEFE4-53D8-48B8-8DF7-E4EE99893C87}"/>
    <cellStyle name="Normal 2 9 2 3 3 3" xfId="17343" xr:uid="{8575842D-5DDC-4412-8805-6E99A0BA27CF}"/>
    <cellStyle name="Normal 2 9 2 3 4" xfId="9418" xr:uid="{83957AE9-9E82-4596-BD96-14C136CF3163}"/>
    <cellStyle name="Normal 2 9 2 3 4 2" xfId="20129" xr:uid="{06729FB4-FE9B-42BF-B4A9-BD62514E6C79}"/>
    <cellStyle name="Normal 2 9 2 3 5" xfId="13135" xr:uid="{5ADC30F7-5791-485C-89D5-399F723EE8BC}"/>
    <cellStyle name="Normal 2 9 2 3 5 2" xfId="22958" xr:uid="{16DDC05A-24F5-4ABB-A071-55DBC371A308}"/>
    <cellStyle name="Normal 2 9 2 3 6" xfId="25607" xr:uid="{49BB4FC6-01F0-4068-9E2D-829613BCC49F}"/>
    <cellStyle name="Normal 2 9 2 3 7" xfId="15353" xr:uid="{793ED415-C605-4B3C-A1C7-081056E6812F}"/>
    <cellStyle name="Normal 2 9 2 4" xfId="2606" xr:uid="{00000000-0005-0000-0000-0000560A0000}"/>
    <cellStyle name="Normal 2 9 2 4 2" xfId="7926" xr:uid="{86DC7334-5C74-490F-AC74-E0AB5BB76353}"/>
    <cellStyle name="Normal 2 9 2 4 2 2" xfId="28206" xr:uid="{2CB60082-4676-4694-8793-92500E5329C1}"/>
    <cellStyle name="Normal 2 9 2 4 2 3" xfId="17341" xr:uid="{F192C67F-032B-4C47-B8FA-297191FDAF40}"/>
    <cellStyle name="Normal 2 9 2 4 3" xfId="10578" xr:uid="{2B2D9A41-04DD-49B1-88BD-1FC740560979}"/>
    <cellStyle name="Normal 2 9 2 4 3 2" xfId="20127" xr:uid="{76C6DED9-3D3E-4636-B773-6AC461BE7C7E}"/>
    <cellStyle name="Normal 2 9 2 4 4" xfId="13133" xr:uid="{833B442D-7197-46F5-AB2D-0CD80E40EEB8}"/>
    <cellStyle name="Normal 2 9 2 4 4 2" xfId="22956" xr:uid="{D463EA91-E0F9-4D1E-A1C9-1A6A1195DA07}"/>
    <cellStyle name="Normal 2 9 2 4 5" xfId="24609" xr:uid="{3AC5E146-CBDF-4B1D-B5FF-98E18A5EBF6B}"/>
    <cellStyle name="Normal 2 9 2 4 6" xfId="15351" xr:uid="{3D47F68A-DDC4-4082-9402-57F470E11CA2}"/>
    <cellStyle name="Normal 2 9 2 5" xfId="2607" xr:uid="{00000000-0005-0000-0000-0000570A0000}"/>
    <cellStyle name="Normal 2 9 2 5 2" xfId="7927" xr:uid="{79EC5BAB-AA0B-4AEB-9D3A-7E40D91564C7}"/>
    <cellStyle name="Normal 2 9 2 5 2 2" xfId="27807" xr:uid="{85D286F8-734E-48A3-B567-1BE21AF2FFD5}"/>
    <cellStyle name="Normal 2 9 2 5 2 3" xfId="16776" xr:uid="{91A8A5E1-3A10-4AEC-A756-AE7D07086C2D}"/>
    <cellStyle name="Normal 2 9 2 5 3" xfId="10579" xr:uid="{0B3D45C8-F7F3-4E69-B62B-272E079103BF}"/>
    <cellStyle name="Normal 2 9 2 5 3 2" xfId="19513" xr:uid="{84B4B031-EDF3-4DA4-B89D-173E4BB6C087}"/>
    <cellStyle name="Normal 2 9 2 5 4" xfId="12625" xr:uid="{0EB7026C-7330-4BC6-8FD9-71A1CCEB9BF9}"/>
    <cellStyle name="Normal 2 9 2 5 4 2" xfId="22342" xr:uid="{E3FB481D-C326-452B-AF58-5915CE93A51A}"/>
    <cellStyle name="Normal 2 9 2 5 5" xfId="24915" xr:uid="{84AA6C1A-A5CB-4695-8B29-3816446F2C79}"/>
    <cellStyle name="Normal 2 9 2 5 6" xfId="14560" xr:uid="{3809C03C-5D94-490B-AF23-2D4EFE9DDBBE}"/>
    <cellStyle name="Normal 2 9 2 6" xfId="2608" xr:uid="{00000000-0005-0000-0000-0000580A0000}"/>
    <cellStyle name="Normal 2 9 2 6 2" xfId="10580" xr:uid="{107AD86F-301F-46B8-BD4D-006F68A14BB5}"/>
    <cellStyle name="Normal 2 9 2 6 2 2" xfId="19267" xr:uid="{54090A64-54D7-4F42-84DF-E6E9D34F660E}"/>
    <cellStyle name="Normal 2 9 2 6 3" xfId="12417" xr:uid="{62833539-A87D-4028-A1B1-81D846A9934D}"/>
    <cellStyle name="Normal 2 9 2 6 3 2" xfId="22081" xr:uid="{853A2708-4653-4F2A-BE31-AA5DE9191DFF}"/>
    <cellStyle name="Normal 2 9 2 6 4" xfId="25228" xr:uid="{F5C075FB-5093-4CB1-92B4-5D0B8EB75C01}"/>
    <cellStyle name="Normal 2 9 2 6 5" xfId="16525" xr:uid="{F7CD9980-2007-4A2D-A490-E1E02AE825F7}"/>
    <cellStyle name="Normal 2 9 2 7" xfId="4446" xr:uid="{6A09AC01-590E-4ACC-8C3B-E5C9BDDF6838}"/>
    <cellStyle name="Normal 2 9 2 7 2" xfId="9929" xr:uid="{45CA2FC1-A098-4302-9CE4-57B0E61C4927}"/>
    <cellStyle name="Normal 2 9 2 7 2 2" xfId="20469" xr:uid="{40B8C2E0-DA59-4B65-B7E6-2242E3FCD8DF}"/>
    <cellStyle name="Normal 2 9 2 7 3" xfId="13446" xr:uid="{B05F6975-50A0-44C2-AB77-88FE952EF4CA}"/>
    <cellStyle name="Normal 2 9 2 7 3 2" xfId="23298" xr:uid="{57491518-C83A-4C9A-96B4-426B58F19FAB}"/>
    <cellStyle name="Normal 2 9 2 7 4" xfId="17676" xr:uid="{5AEB6D69-F1DB-4D10-A1AB-E70DC4F015C2}"/>
    <cellStyle name="Normal 2 9 2 8" xfId="6179" xr:uid="{F985D7F0-2A20-425C-8B4A-3B9EB655269A}"/>
    <cellStyle name="Normal 2 9 2 8 2" xfId="15995" xr:uid="{402770A3-B22D-40DA-BB93-FBA4D581ECF5}"/>
    <cellStyle name="Normal 2 9 2 9" xfId="8956" xr:uid="{5743E927-6ED0-4626-8B46-E08337DB0030}"/>
    <cellStyle name="Normal 2 9 2 9 2" xfId="18754" xr:uid="{4CAFACC8-5AA1-4417-B99D-0D8FC930801A}"/>
    <cellStyle name="Normal 2 9 3" xfId="2609" xr:uid="{00000000-0005-0000-0000-0000590A0000}"/>
    <cellStyle name="Normal 2 9 3 2" xfId="2610" xr:uid="{00000000-0005-0000-0000-00005A0A0000}"/>
    <cellStyle name="Normal 2 9 3 2 2" xfId="7928" xr:uid="{31D97AF8-C316-4360-A157-B12858B5E19B}"/>
    <cellStyle name="Normal 2 9 3 2 2 2" xfId="24941" xr:uid="{E02AA379-A8B6-4632-8A2C-7D4D59610DAB}"/>
    <cellStyle name="Normal 2 9 3 2 2 3" xfId="26884" xr:uid="{A2849D13-A316-4E25-8588-BA606E366775}"/>
    <cellStyle name="Normal 2 9 3 2 2 4" xfId="17344" xr:uid="{4F150A4A-DABD-4D8B-85FE-87B45780D026}"/>
    <cellStyle name="Normal 2 9 3 2 3" xfId="10582" xr:uid="{4FFB903A-240F-4740-AA54-ED004BB73455}"/>
    <cellStyle name="Normal 2 9 3 2 3 2" xfId="29497" xr:uid="{E2BAE0A5-F023-4CB2-8528-FB57BE1CE466}"/>
    <cellStyle name="Normal 2 9 3 2 3 3" xfId="20130" xr:uid="{6118914E-2986-42F4-A7EB-5502C1B05251}"/>
    <cellStyle name="Normal 2 9 3 2 4" xfId="13136" xr:uid="{A4CBC3D8-C50B-4B02-880D-B1B3AD59FE2E}"/>
    <cellStyle name="Normal 2 9 3 2 4 2" xfId="22959" xr:uid="{5B7D7C59-367A-410B-B35F-8971B3895914}"/>
    <cellStyle name="Normal 2 9 3 2 5" xfId="24765" xr:uid="{08C8EA04-D9DB-47C9-9754-F9C6C1101FDA}"/>
    <cellStyle name="Normal 2 9 3 2 6" xfId="15354" xr:uid="{5CFC34AA-0957-4933-936C-D3FE3CCAD37F}"/>
    <cellStyle name="Normal 2 9 3 3" xfId="2611" xr:uid="{00000000-0005-0000-0000-00005B0A0000}"/>
    <cellStyle name="Normal 2 9 3 3 2" xfId="10583" xr:uid="{C3B297F8-B4A3-4771-91C6-25797C94A351}"/>
    <cellStyle name="Normal 2 9 3 3 2 2" xfId="27352" xr:uid="{CD4D5334-27EA-459E-8374-4EC60CD7B038}"/>
    <cellStyle name="Normal 2 9 3 3 2 3" xfId="16918" xr:uid="{BEA3CC5A-D0BF-4F24-A81F-69E69B54B457}"/>
    <cellStyle name="Normal 2 9 3 3 3" xfId="11583" xr:uid="{D783B1A1-2B7F-4019-8C6B-CC80938244D0}"/>
    <cellStyle name="Normal 2 9 3 3 3 2" xfId="19662" xr:uid="{D156E289-A68A-414D-AD93-FE0074077AAF}"/>
    <cellStyle name="Normal 2 9 3 3 4" xfId="12767" xr:uid="{8CA142C6-766E-4926-A3FD-FB5D6B8AC5A8}"/>
    <cellStyle name="Normal 2 9 3 3 4 2" xfId="22491" xr:uid="{20D7B3CF-5264-418F-85D2-C040A7925726}"/>
    <cellStyle name="Normal 2 9 3 3 5" xfId="25597" xr:uid="{7A98472F-B509-49AC-B9CA-48710A6EA3C7}"/>
    <cellStyle name="Normal 2 9 3 3 6" xfId="14765" xr:uid="{08B99C07-0259-4309-B040-230AC20768B5}"/>
    <cellStyle name="Normal 2 9 3 4" xfId="4762" xr:uid="{3B2348FA-697F-4210-A205-9C544E257DBE}"/>
    <cellStyle name="Normal 2 9 3 4 2" xfId="10581" xr:uid="{445145C4-E78A-4015-9C16-9B67EAB0DADB}"/>
    <cellStyle name="Normal 2 9 3 4 2 2" xfId="29642" xr:uid="{8060AC8B-4FEF-4E97-8B0C-4CAF926AD00C}"/>
    <cellStyle name="Normal 2 9 3 4 2 3" xfId="20729" xr:uid="{A99B3CDE-2D62-4A43-BD8F-8B5F0C297077}"/>
    <cellStyle name="Normal 2 9 3 4 3" xfId="13645" xr:uid="{288FC50E-4FDC-4C38-AFA5-03C043AEBE23}"/>
    <cellStyle name="Normal 2 9 3 4 3 2" xfId="23558" xr:uid="{D3FEAF13-FB2D-4438-BF98-4B36B8CCF49C}"/>
    <cellStyle name="Normal 2 9 3 4 4" xfId="24378" xr:uid="{A1D2C14C-D517-49C7-8E2E-4E2744FA9808}"/>
    <cellStyle name="Normal 2 9 3 4 5" xfId="17936" xr:uid="{0BA718DE-7C43-4EBD-9C6C-AEF8AC848B32}"/>
    <cellStyle name="Normal 2 9 3 5" xfId="6276" xr:uid="{6188E83E-FA99-4AB8-8F1C-E9B53CB3F6E6}"/>
    <cellStyle name="Normal 2 9 3 5 2" xfId="29021" xr:uid="{87232D4A-2041-4FC5-BA6C-5DF596E61560}"/>
    <cellStyle name="Normal 2 9 3 5 3" xfId="15997" xr:uid="{FECC696D-8522-485D-8562-6059615AF213}"/>
    <cellStyle name="Normal 2 9 3 6" xfId="9053" xr:uid="{05FC3872-C700-47DD-B557-C24F42F39EB6}"/>
    <cellStyle name="Normal 2 9 3 6 2" xfId="18756" xr:uid="{7F19C3E7-BB15-496E-B4FF-F87441A12E0B}"/>
    <cellStyle name="Normal 2 9 3 7" xfId="12084" xr:uid="{4F2B6A8E-7DC2-45D4-8399-AF90B81ED1A3}"/>
    <cellStyle name="Normal 2 9 3 7 2" xfId="21552" xr:uid="{DE758F99-0F56-4690-87DB-2B58AC27143A}"/>
    <cellStyle name="Normal 2 9 3 8" xfId="24867" xr:uid="{39315C68-3DC0-4FAF-B91D-79BADE1C7A40}"/>
    <cellStyle name="Normal 2 9 3 9" xfId="14305" xr:uid="{5175810A-B666-4CF7-AE90-4A57D36753DB}"/>
    <cellStyle name="Normal 2 9 4" xfId="2612" xr:uid="{00000000-0005-0000-0000-00005C0A0000}"/>
    <cellStyle name="Normal 2 9 4 2" xfId="5088" xr:uid="{9D3B6DEC-ED28-4357-9FC1-01A27EB21864}"/>
    <cellStyle name="Normal 2 9 4 2 2" xfId="7929" xr:uid="{2F71EA0A-8D52-4AA6-84B7-CB57BFF77CD9}"/>
    <cellStyle name="Normal 2 9 4 2 2 2" xfId="29861" xr:uid="{0315B569-15E4-4563-8A8D-06084187EACB}"/>
    <cellStyle name="Normal 2 9 4 2 2 3" xfId="21055" xr:uid="{C61077E9-CBF1-45FA-8F84-B7FFC856F328}"/>
    <cellStyle name="Normal 2 9 4 2 3" xfId="10584" xr:uid="{37D42967-8EB5-4AF4-9487-65DE9028A324}"/>
    <cellStyle name="Normal 2 9 4 2 3 2" xfId="23884" xr:uid="{970145EE-A1F2-4280-A09F-68628C2EBA66}"/>
    <cellStyle name="Normal 2 9 4 2 4" xfId="24493" xr:uid="{BA9CFE41-CBC3-4D49-8E5E-21EDC9574F12}"/>
    <cellStyle name="Normal 2 9 4 2 5" xfId="18262" xr:uid="{C8484BF4-BE8D-486A-B04D-028C082D9C29}"/>
    <cellStyle name="Normal 2 9 4 3" xfId="6621" xr:uid="{21FFD371-0AA0-4D1C-BC3E-D93A412CB5EC}"/>
    <cellStyle name="Normal 2 9 4 3 2" xfId="27184" xr:uid="{3D98D4F3-B982-44D3-9B62-22BB1CE01917}"/>
    <cellStyle name="Normal 2 9 4 3 3" xfId="15998" xr:uid="{2813DFC1-71F2-4872-B964-0C1AD8B701E1}"/>
    <cellStyle name="Normal 2 9 4 4" xfId="9417" xr:uid="{8F43CD00-C46C-4C7D-AA77-FD34E4331A31}"/>
    <cellStyle name="Normal 2 9 4 4 2" xfId="18757" xr:uid="{A6879E42-A442-4EE0-B8A6-7E818CBB1476}"/>
    <cellStyle name="Normal 2 9 4 5" xfId="12085" xr:uid="{5C472744-F7D5-40B2-A282-89A4AAEC6086}"/>
    <cellStyle name="Normal 2 9 4 5 2" xfId="21553" xr:uid="{9A0A4968-9ADF-4E72-BF94-4D3BBE7B72C8}"/>
    <cellStyle name="Normal 2 9 4 6" xfId="24474" xr:uid="{A3507FAE-A88D-425E-8E2D-A97D333518BB}"/>
    <cellStyle name="Normal 2 9 4 7" xfId="15355" xr:uid="{C996789B-28A9-4E12-A1EA-C2EA55756E0E}"/>
    <cellStyle name="Normal 2 9 5" xfId="2613" xr:uid="{00000000-0005-0000-0000-00005D0A0000}"/>
    <cellStyle name="Normal 2 9 5 2" xfId="5816" xr:uid="{2D220B8D-DE6C-4C33-A1DD-8A852B988FC2}"/>
    <cellStyle name="Normal 2 9 5 2 2" xfId="7930" xr:uid="{1849BD1C-93B7-41FB-9BE5-8C16CF96ED4D}"/>
    <cellStyle name="Normal 2 9 5 2 3" xfId="10585" xr:uid="{8D96033C-E148-4140-8355-11CE61D38F44}"/>
    <cellStyle name="Normal 2 9 5 2 4" xfId="17049" xr:uid="{F2B173BF-2F7B-4802-AC42-C81642F50C8F}"/>
    <cellStyle name="Normal 2 9 5 3" xfId="6903" xr:uid="{8924A20F-428F-4575-9827-B4364F81675A}"/>
    <cellStyle name="Normal 2 9 5 3 2" xfId="28368" xr:uid="{FD1C8559-8427-42AC-BD09-76E5BD252873}"/>
    <cellStyle name="Normal 2 9 5 3 3" xfId="19815" xr:uid="{9BC46CE3-2177-4BBF-B327-57794D18AFE2}"/>
    <cellStyle name="Normal 2 9 5 4" xfId="9699" xr:uid="{F2EA826A-0798-4D75-90CF-20628BE16521}"/>
    <cellStyle name="Normal 2 9 5 4 2" xfId="22644" xr:uid="{C1675BC7-2326-4698-A264-A4062912EAE7}"/>
    <cellStyle name="Normal 2 9 5 5" xfId="24310" xr:uid="{09461BEC-AE04-4446-8C7C-7A07287DE2FD}"/>
    <cellStyle name="Normal 2 9 5 6" xfId="14973" xr:uid="{B4C871CD-483A-48C7-B5C0-40704E7AC1E6}"/>
    <cellStyle name="Normal 2 9 6" xfId="2614" xr:uid="{00000000-0005-0000-0000-00005E0A0000}"/>
    <cellStyle name="Normal 2 9 6 2" xfId="7931" xr:uid="{783628CA-1819-4409-B494-7EE5F161EBBF}"/>
    <cellStyle name="Normal 2 9 6 2 2" xfId="27241" xr:uid="{1E395819-0D22-4CD9-B203-08C8BBB1853B}"/>
    <cellStyle name="Normal 2 9 6 2 3" xfId="16613" xr:uid="{C9BC8900-65D7-4169-8BEA-67613027B4B6}"/>
    <cellStyle name="Normal 2 9 6 3" xfId="10586" xr:uid="{38848B73-509E-45A7-AC40-616CF7155EC8}"/>
    <cellStyle name="Normal 2 9 6 3 2" xfId="19350" xr:uid="{7FA532B9-A76F-42B4-876A-1111B6EB5435}"/>
    <cellStyle name="Normal 2 9 6 4" xfId="12462" xr:uid="{1561AA24-FA87-4C21-A855-4B78D4861EDB}"/>
    <cellStyle name="Normal 2 9 6 4 2" xfId="22179" xr:uid="{6C7699A9-3940-4CD4-9074-2AC688441BFC}"/>
    <cellStyle name="Normal 2 9 6 5" xfId="25045" xr:uid="{F8437259-130C-4F3F-9D9D-EAC7F5A53E26}"/>
    <cellStyle name="Normal 2 9 6 6" xfId="14397" xr:uid="{655F276A-16E8-4117-8D53-87BED408B737}"/>
    <cellStyle name="Normal 2 9 7" xfId="2615" xr:uid="{00000000-0005-0000-0000-00005F0A0000}"/>
    <cellStyle name="Normal 2 9 7 2" xfId="7932" xr:uid="{FB51F14B-DA36-4511-8A36-325F98D25A8E}"/>
    <cellStyle name="Normal 2 9 7 2 2" xfId="19130" xr:uid="{E83BA0D9-9233-4BD7-84C1-DCFFB1419DBE}"/>
    <cellStyle name="Normal 2 9 7 3" xfId="10587" xr:uid="{5510460F-C269-473B-B33F-54954F4D0360}"/>
    <cellStyle name="Normal 2 9 7 3 2" xfId="21935" xr:uid="{4A4C2E59-96B3-49A6-A296-F89B00FAFD13}"/>
    <cellStyle name="Normal 2 9 7 4" xfId="24697" xr:uid="{4B21BEEC-39B4-4B19-ABE5-D85B725B7D9F}"/>
    <cellStyle name="Normal 2 9 7 5" xfId="16379" xr:uid="{C9C678DB-A761-463C-86B7-D5948817EEF2}"/>
    <cellStyle name="Normal 2 9 8" xfId="4544" xr:uid="{C280C432-9A35-425F-B0AC-DB280EB3FC4A}"/>
    <cellStyle name="Normal 2 9 8 2" xfId="9928" xr:uid="{DEF7B2DC-9886-438B-9A14-A894D07EA364}"/>
    <cellStyle name="Normal 2 9 8 2 2" xfId="20567" xr:uid="{75F06BC3-D9D3-44AA-8F54-751D5E87863A}"/>
    <cellStyle name="Normal 2 9 8 3" xfId="13524" xr:uid="{AA1B2921-FA0B-4B4D-94C7-045809D8BE61}"/>
    <cellStyle name="Normal 2 9 8 3 2" xfId="23396" xr:uid="{9BDDD4A8-4F5E-42DA-9B2F-269404DB1814}"/>
    <cellStyle name="Normal 2 9 8 4" xfId="17774" xr:uid="{07AC956C-9113-4064-A360-96DBE2582627}"/>
    <cellStyle name="Normal 2 9 9" xfId="6178" xr:uid="{522C32AE-078B-46E5-ABFA-8AC07EB023F1}"/>
    <cellStyle name="Normal 2 9 9 2" xfId="15994" xr:uid="{EE18BCA3-A800-45ED-961D-33D8ACB74E36}"/>
    <cellStyle name="Normal 20" xfId="13951" xr:uid="{9EA758F3-1965-469B-9AD4-5E5462A80EA6}"/>
    <cellStyle name="Normal 20 2" xfId="24030" xr:uid="{25FB3143-3A53-459B-AFF5-1E127BAF0837}"/>
    <cellStyle name="Normal 21" xfId="13954" xr:uid="{98C79C00-8CA8-4C8B-8291-CA3BB5F2EAAA}"/>
    <cellStyle name="Normal 22" xfId="13953" xr:uid="{3132B655-AF6B-4E35-9B0A-78D70B08E5D1}"/>
    <cellStyle name="Normal 3" xfId="535" xr:uid="{00000000-0005-0000-0000-000017020000}"/>
    <cellStyle name="Normal 3 2" xfId="536" xr:uid="{00000000-0005-0000-0000-000018020000}"/>
    <cellStyle name="Normal 3 2 2" xfId="537" xr:uid="{00000000-0005-0000-0000-000019020000}"/>
    <cellStyle name="Normal 3 2 2 2" xfId="538" xr:uid="{00000000-0005-0000-0000-00001A020000}"/>
    <cellStyle name="Normal 3 2 2 3" xfId="2616" xr:uid="{00000000-0005-0000-0000-0000600A0000}"/>
    <cellStyle name="Normal 3 2 2 3 2" xfId="2617" xr:uid="{00000000-0005-0000-0000-0000610A0000}"/>
    <cellStyle name="Normal 3 2 2 3 3" xfId="24561" xr:uid="{AEE9BC95-F0A2-4852-AE50-8736C932F12A}"/>
    <cellStyle name="Normal 3 2 2 4" xfId="2618" xr:uid="{00000000-0005-0000-0000-0000620A0000}"/>
    <cellStyle name="Normal 3 2 2 4 2" xfId="2619" xr:uid="{00000000-0005-0000-0000-0000630A0000}"/>
    <cellStyle name="Normal 3 2 2 4 3" xfId="2620" xr:uid="{00000000-0005-0000-0000-0000640A0000}"/>
    <cellStyle name="Normal 3 2 2 4 3 2" xfId="2621" xr:uid="{00000000-0005-0000-0000-0000650A0000}"/>
    <cellStyle name="Normal 3 2 3" xfId="539" xr:uid="{00000000-0005-0000-0000-00001B020000}"/>
    <cellStyle name="Normal 3 2 3 2" xfId="540" xr:uid="{00000000-0005-0000-0000-00001C020000}"/>
    <cellStyle name="Normal 3 2 3 3" xfId="541" xr:uid="{00000000-0005-0000-0000-00001D020000}"/>
    <cellStyle name="Normal 3 2 3 3 2" xfId="542" xr:uid="{00000000-0005-0000-0000-00001E020000}"/>
    <cellStyle name="Normal 3 2 3 3 2 2" xfId="543" xr:uid="{00000000-0005-0000-0000-00001F020000}"/>
    <cellStyle name="Normal 3 2 3 3 2 3" xfId="544" xr:uid="{00000000-0005-0000-0000-000020020000}"/>
    <cellStyle name="Normal 3 2 3 3 2 3 2" xfId="545" xr:uid="{00000000-0005-0000-0000-000021020000}"/>
    <cellStyle name="Normal 3 2 3 3 2 3 2 2" xfId="2622" xr:uid="{00000000-0005-0000-0000-0000660A0000}"/>
    <cellStyle name="Normal 3 2 3 3 2 3 2 2 2" xfId="26759" xr:uid="{A03FA8A6-FE09-4572-8189-34183C3D48FE}"/>
    <cellStyle name="Normal 3 2 3 3 2 3 2 2 3" xfId="26418" xr:uid="{4E15F373-6839-4808-BB94-4F23C788B854}"/>
    <cellStyle name="Normal 3 2 3 3 2 3 2 3" xfId="2623" xr:uid="{00000000-0005-0000-0000-0000670A0000}"/>
    <cellStyle name="Normal 3 2 3 3 2 3 2 3 2" xfId="2624" xr:uid="{00000000-0005-0000-0000-0000680A0000}"/>
    <cellStyle name="Normal 3 2 3 3 2 3 2 3 3" xfId="2625" xr:uid="{00000000-0005-0000-0000-0000690A0000}"/>
    <cellStyle name="Normal 3 2 3 3 2 3 2 3 3 2" xfId="2626" xr:uid="{00000000-0005-0000-0000-00006A0A0000}"/>
    <cellStyle name="Normal 3 2 3 3 2 3 2 4" xfId="26793" xr:uid="{87B4D4D6-ADD0-49E1-ADEE-4A9F77F76DA4}"/>
    <cellStyle name="Normal 3 2 3 3 2 3 3" xfId="2627" xr:uid="{00000000-0005-0000-0000-00006B0A0000}"/>
    <cellStyle name="Normal 3 2 3 3 2 3 4" xfId="2628" xr:uid="{00000000-0005-0000-0000-00006C0A0000}"/>
    <cellStyle name="Normal 3 2 3 3 2 3 5" xfId="2629" xr:uid="{00000000-0005-0000-0000-00006D0A0000}"/>
    <cellStyle name="Normal 3 2 3 3 2 3 5 2" xfId="2630" xr:uid="{00000000-0005-0000-0000-00006E0A0000}"/>
    <cellStyle name="Normal 3 2 3 3 2 3 6" xfId="4547" xr:uid="{1B7D2DD0-BA3A-47C8-BA46-FE00CC7269BA}"/>
    <cellStyle name="Normal 3 2 3 3 2 3 6 2" xfId="5246" xr:uid="{C2E58D14-44CC-49BC-97E3-5A5C7B3B430B}"/>
    <cellStyle name="Normal 3 2 3 3 2 3 7" xfId="5305" xr:uid="{3758B106-1A74-4C9B-AD95-5079FC263B56}"/>
    <cellStyle name="Normal 3 2 3 3 2 4" xfId="2631" xr:uid="{00000000-0005-0000-0000-00006F0A0000}"/>
    <cellStyle name="Normal 3 2 3 3 2 4 2" xfId="2632" xr:uid="{00000000-0005-0000-0000-0000700A0000}"/>
    <cellStyle name="Normal 3 2 3 3 2 4 3" xfId="24807" xr:uid="{F1388525-42C5-44A8-AE43-2BC4CF92F20E}"/>
    <cellStyle name="Normal 3 2 3 3 2 4 3 2" xfId="30204" xr:uid="{DEA4C7CA-84C3-4B81-8B20-D97126DF4216}"/>
    <cellStyle name="Normal 3 2 3 3 2 4 3 3" xfId="30187" xr:uid="{55102890-AD68-4A93-B34C-54D5EEBE29D4}"/>
    <cellStyle name="Normal 3 2 3 3 2 5" xfId="2633" xr:uid="{00000000-0005-0000-0000-0000710A0000}"/>
    <cellStyle name="Normal 3 2 3 3 2 5 2" xfId="2634" xr:uid="{00000000-0005-0000-0000-0000720A0000}"/>
    <cellStyle name="Normal 3 2 3 3 2 6" xfId="4546" xr:uid="{AAA0D29E-0C37-413D-85F8-D0C6A4ECC710}"/>
    <cellStyle name="Normal 3 2 3 3 2 6 2" xfId="5268" xr:uid="{CF1F01AA-BAEF-4578-AE28-0C9045D5B2DF}"/>
    <cellStyle name="Normal 3 2 3 3 2 7" xfId="5304" xr:uid="{D50C3F7E-27D5-4256-941D-D5FC60260521}"/>
    <cellStyle name="Normal 3 2 3 3 3" xfId="546" xr:uid="{00000000-0005-0000-0000-000022020000}"/>
    <cellStyle name="Normal 3 2 3 3 4" xfId="547" xr:uid="{00000000-0005-0000-0000-000023020000}"/>
    <cellStyle name="Normal 3 2 3 3 4 2" xfId="548" xr:uid="{00000000-0005-0000-0000-000024020000}"/>
    <cellStyle name="Normal 3 2 3 3 4 2 2" xfId="549" xr:uid="{00000000-0005-0000-0000-000025020000}"/>
    <cellStyle name="Normal 3 2 3 3 4 2 2 2" xfId="2635" xr:uid="{00000000-0005-0000-0000-0000730A0000}"/>
    <cellStyle name="Normal 3 2 3 3 4 2 2 2 2" xfId="2636" xr:uid="{00000000-0005-0000-0000-0000740A0000}"/>
    <cellStyle name="Normal 3 2 3 3 4 2 2 2 3" xfId="2637" xr:uid="{00000000-0005-0000-0000-0000750A0000}"/>
    <cellStyle name="Normal 3 2 3 3 4 2 2 2 3 2" xfId="2638" xr:uid="{00000000-0005-0000-0000-0000760A0000}"/>
    <cellStyle name="Normal 3 2 3 3 4 2 2 2 4" xfId="25901" xr:uid="{8089C5D5-3B33-449B-8492-4B191C420D52}"/>
    <cellStyle name="Normal 3 2 3 3 4 2 2 3" xfId="2639" xr:uid="{00000000-0005-0000-0000-0000770A0000}"/>
    <cellStyle name="Normal 3 2 3 3 4 2 2 4" xfId="24224" xr:uid="{6344692B-43D1-4B70-8D26-EB1340DD90E5}"/>
    <cellStyle name="Normal 3 2 3 3 4 2 3" xfId="550" xr:uid="{00000000-0005-0000-0000-000026020000}"/>
    <cellStyle name="Normal 3 2 3 3 4 2 3 2" xfId="2640" xr:uid="{00000000-0005-0000-0000-0000780A0000}"/>
    <cellStyle name="Normal 3 2 3 3 4 2 3 2 2" xfId="25696" xr:uid="{D6BD74B7-3BE2-4388-8255-D45B389B9033}"/>
    <cellStyle name="Normal 3 2 3 3 4 2 3 2 3" xfId="26843" xr:uid="{AE0152E6-16F7-4AF8-998D-2F335A1854F9}"/>
    <cellStyle name="Normal 3 2 3 3 4 2 3 3" xfId="2641" xr:uid="{00000000-0005-0000-0000-0000790A0000}"/>
    <cellStyle name="Normal 3 2 3 3 4 2 3 3 2" xfId="25316" xr:uid="{5D132283-07FF-49EB-8EC6-CC438A3E7187}"/>
    <cellStyle name="Normal 3 2 3 3 4 2 3 3 3" xfId="25654" xr:uid="{2F3E2745-2A24-4521-ACF0-7D8C13170DF0}"/>
    <cellStyle name="Normal 3 2 3 3 4 2 3 4" xfId="2642" xr:uid="{00000000-0005-0000-0000-00007A0A0000}"/>
    <cellStyle name="Normal 3 2 3 3 4 2 3 4 2" xfId="2643" xr:uid="{00000000-0005-0000-0000-00007B0A0000}"/>
    <cellStyle name="Normal 3 2 3 3 4 2 3 5" xfId="2644" xr:uid="{00000000-0005-0000-0000-00007C0A0000}"/>
    <cellStyle name="Normal 3 2 3 3 4 2 3 6" xfId="5367" xr:uid="{3050C2FB-2808-47B1-A72A-BD019B0AACFC}"/>
    <cellStyle name="Normal 3 2 3 3 4 2 4" xfId="24614" xr:uid="{FD3DC54C-ACF3-4F8E-B0B3-71993AD9766D}"/>
    <cellStyle name="Normal 3 2 3 3 4 3" xfId="2645" xr:uid="{00000000-0005-0000-0000-00007D0A0000}"/>
    <cellStyle name="Normal 3 2 3 3 4 4" xfId="2646" xr:uid="{00000000-0005-0000-0000-00007E0A0000}"/>
    <cellStyle name="Normal 3 2 3 3 4 5" xfId="2647" xr:uid="{00000000-0005-0000-0000-00007F0A0000}"/>
    <cellStyle name="Normal 3 2 3 3 4 5 2" xfId="2648" xr:uid="{00000000-0005-0000-0000-0000800A0000}"/>
    <cellStyle name="Normal 3 2 3 3 4 6" xfId="4548" xr:uid="{DCD55B5F-85D0-405B-8560-F5B6B99352CC}"/>
    <cellStyle name="Normal 3 2 3 3 4 6 2" xfId="5272" xr:uid="{5A93DC31-9F0F-4779-B4FE-8A07EDED39B4}"/>
    <cellStyle name="Normal 3 2 3 3 4 7" xfId="5306" xr:uid="{E98F4323-49F0-446B-8E4C-E2C85F10BEC9}"/>
    <cellStyle name="Normal 3 2 3 3 5" xfId="551" xr:uid="{00000000-0005-0000-0000-000027020000}"/>
    <cellStyle name="Normal 3 2 3 3 5 2" xfId="2649" xr:uid="{00000000-0005-0000-0000-0000810A0000}"/>
    <cellStyle name="Normal 3 2 3 3 5 3" xfId="2650" xr:uid="{00000000-0005-0000-0000-0000820A0000}"/>
    <cellStyle name="Normal 3 2 3 3 5 3 2" xfId="2651" xr:uid="{00000000-0005-0000-0000-0000830A0000}"/>
    <cellStyle name="Normal 3 2 3 3 5 3 2 2" xfId="28143" xr:uid="{43409426-29F8-439B-B20E-42DB791D5D6A}"/>
    <cellStyle name="Normal 3 2 3 3 5 3 3" xfId="26764" xr:uid="{C7DDA8BC-1E64-4E88-BB45-2AA28BA82091}"/>
    <cellStyle name="Normal 3 2 3 3 5 4" xfId="26753" xr:uid="{5BD2A409-6EE7-4E25-BD96-BA564E74A70F}"/>
    <cellStyle name="Normal 3 2 3 4" xfId="552" xr:uid="{00000000-0005-0000-0000-000028020000}"/>
    <cellStyle name="Normal 3 2 3 4 2" xfId="553" xr:uid="{00000000-0005-0000-0000-000029020000}"/>
    <cellStyle name="Normal 3 2 3 4 3" xfId="554" xr:uid="{00000000-0005-0000-0000-00002A020000}"/>
    <cellStyle name="Normal 3 2 3 4 3 2" xfId="555" xr:uid="{00000000-0005-0000-0000-00002B020000}"/>
    <cellStyle name="Normal 3 2 3 4 3 2 2" xfId="2652" xr:uid="{00000000-0005-0000-0000-0000840A0000}"/>
    <cellStyle name="Normal 3 2 3 4 3 2 2 2" xfId="26818" xr:uid="{68D5E51E-7BE5-4756-8381-8530D5B1EAC0}"/>
    <cellStyle name="Normal 3 2 3 4 3 2 2 3" xfId="25325" xr:uid="{88E1C743-5F69-42F2-A97B-F2D131A06682}"/>
    <cellStyle name="Normal 3 2 3 4 3 2 3" xfId="2653" xr:uid="{00000000-0005-0000-0000-0000850A0000}"/>
    <cellStyle name="Normal 3 2 3 4 3 2 3 2" xfId="2654" xr:uid="{00000000-0005-0000-0000-0000860A0000}"/>
    <cellStyle name="Normal 3 2 3 4 3 2 3 3" xfId="2655" xr:uid="{00000000-0005-0000-0000-0000870A0000}"/>
    <cellStyle name="Normal 3 2 3 4 3 2 3 3 2" xfId="2656" xr:uid="{00000000-0005-0000-0000-0000880A0000}"/>
    <cellStyle name="Normal 3 2 3 4 3 2 4" xfId="26850" xr:uid="{F18F7885-B452-4008-AF1E-E13944AE298F}"/>
    <cellStyle name="Normal 3 2 3 4 3 3" xfId="2657" xr:uid="{00000000-0005-0000-0000-0000890A0000}"/>
    <cellStyle name="Normal 3 2 3 4 3 4" xfId="2658" xr:uid="{00000000-0005-0000-0000-00008A0A0000}"/>
    <cellStyle name="Normal 3 2 3 4 3 5" xfId="2659" xr:uid="{00000000-0005-0000-0000-00008B0A0000}"/>
    <cellStyle name="Normal 3 2 3 4 3 5 2" xfId="2660" xr:uid="{00000000-0005-0000-0000-00008C0A0000}"/>
    <cellStyle name="Normal 3 2 3 4 3 6" xfId="4550" xr:uid="{CE6DE4A2-1107-41D9-96E5-2280BCE94691}"/>
    <cellStyle name="Normal 3 2 3 4 3 6 2" xfId="5276" xr:uid="{F5F06D84-36EF-45A6-8D5F-6C7CAECCC533}"/>
    <cellStyle name="Normal 3 2 3 4 3 7" xfId="5308" xr:uid="{0D0B5D3B-F64D-4061-836C-72EF3EBFE820}"/>
    <cellStyle name="Normal 3 2 3 4 4" xfId="2661" xr:uid="{00000000-0005-0000-0000-00008D0A0000}"/>
    <cellStyle name="Normal 3 2 3 4 4 2" xfId="2662" xr:uid="{00000000-0005-0000-0000-00008E0A0000}"/>
    <cellStyle name="Normal 3 2 3 4 4 3" xfId="2663" xr:uid="{00000000-0005-0000-0000-00008F0A0000}"/>
    <cellStyle name="Normal 3 2 3 4 4 3 2" xfId="2664" xr:uid="{00000000-0005-0000-0000-0000900A0000}"/>
    <cellStyle name="Normal 3 2 3 4 5" xfId="2665" xr:uid="{00000000-0005-0000-0000-0000910A0000}"/>
    <cellStyle name="Normal 3 2 3 4 5 2" xfId="2666" xr:uid="{00000000-0005-0000-0000-0000920A0000}"/>
    <cellStyle name="Normal 3 2 3 4 6" xfId="4549" xr:uid="{35246484-0811-4783-BDB1-138EE43FE9E8}"/>
    <cellStyle name="Normal 3 2 3 4 6 2" xfId="5262" xr:uid="{401E9440-2324-4564-B9DF-2DE6658793EE}"/>
    <cellStyle name="Normal 3 2 3 4 7" xfId="5307" xr:uid="{A9215E91-CE63-4EED-BC4D-DE0EB627814B}"/>
    <cellStyle name="Normal 3 2 3 5" xfId="556" xr:uid="{00000000-0005-0000-0000-00002C020000}"/>
    <cellStyle name="Normal 3 2 3 5 2" xfId="2667" xr:uid="{00000000-0005-0000-0000-0000930A0000}"/>
    <cellStyle name="Normal 3 2 3 5 3" xfId="5309" xr:uid="{30E53D62-FD99-4DA4-A106-3C118A3264CE}"/>
    <cellStyle name="Normal 3 2 3 6" xfId="5297" xr:uid="{DAD38482-C2E3-4743-8F8A-3917F673665F}"/>
    <cellStyle name="Normal 3 2 4" xfId="557" xr:uid="{00000000-0005-0000-0000-00002D020000}"/>
    <cellStyle name="Normal 3 2 4 2" xfId="558" xr:uid="{00000000-0005-0000-0000-00002E020000}"/>
    <cellStyle name="Normal 3 2 4 3" xfId="559" xr:uid="{00000000-0005-0000-0000-00002F020000}"/>
    <cellStyle name="Normal 3 2 4 3 2" xfId="560" xr:uid="{00000000-0005-0000-0000-000030020000}"/>
    <cellStyle name="Normal 3 2 4 3 2 2" xfId="2668" xr:uid="{00000000-0005-0000-0000-0000940A0000}"/>
    <cellStyle name="Normal 3 2 4 3 2 2 2" xfId="26844" xr:uid="{7905F940-AAC1-42D1-A921-7134DADB19D9}"/>
    <cellStyle name="Normal 3 2 4 3 2 2 3" xfId="26742" xr:uid="{1F099265-B359-43F9-9F2D-E3C029247778}"/>
    <cellStyle name="Normal 3 2 4 3 2 3" xfId="2669" xr:uid="{00000000-0005-0000-0000-0000950A0000}"/>
    <cellStyle name="Normal 3 2 4 3 2 3 2" xfId="2670" xr:uid="{00000000-0005-0000-0000-0000960A0000}"/>
    <cellStyle name="Normal 3 2 4 3 2 3 3" xfId="2671" xr:uid="{00000000-0005-0000-0000-0000970A0000}"/>
    <cellStyle name="Normal 3 2 4 3 2 3 3 2" xfId="2672" xr:uid="{00000000-0005-0000-0000-0000980A0000}"/>
    <cellStyle name="Normal 3 2 4 3 2 4" xfId="24744" xr:uid="{B23276E0-1821-4C1A-A4B9-38CB735E8C8C}"/>
    <cellStyle name="Normal 3 2 4 3 3" xfId="2673" xr:uid="{00000000-0005-0000-0000-0000990A0000}"/>
    <cellStyle name="Normal 3 2 4 3 4" xfId="2674" xr:uid="{00000000-0005-0000-0000-00009A0A0000}"/>
    <cellStyle name="Normal 3 2 4 3 5" xfId="2675" xr:uid="{00000000-0005-0000-0000-00009B0A0000}"/>
    <cellStyle name="Normal 3 2 4 3 5 2" xfId="2676" xr:uid="{00000000-0005-0000-0000-00009C0A0000}"/>
    <cellStyle name="Normal 3 2 4 3 6" xfId="4552" xr:uid="{B8E2CBCE-A7EF-452B-851E-D8A599E6AA74}"/>
    <cellStyle name="Normal 3 2 4 3 6 2" xfId="5280" xr:uid="{A64573BC-3CFA-43EF-A241-07AD2CF13732}"/>
    <cellStyle name="Normal 3 2 4 3 7" xfId="5311" xr:uid="{EF0A6377-B780-4960-B6CA-9EEFA281F494}"/>
    <cellStyle name="Normal 3 2 4 4" xfId="2677" xr:uid="{00000000-0005-0000-0000-00009D0A0000}"/>
    <cellStyle name="Normal 3 2 4 4 2" xfId="26782" xr:uid="{BE42C0A8-5401-432A-9B85-69AF0AC6D1FB}"/>
    <cellStyle name="Normal 3 2 4 4 2 2" xfId="30211" xr:uid="{DCF151DA-9E2F-495B-BA38-D7910CD49EE8}"/>
    <cellStyle name="Normal 3 2 4 4 2 3" xfId="30188" xr:uid="{2E77279D-D8A3-4E65-8289-39C30D4CD568}"/>
    <cellStyle name="Normal 3 2 4 4 3" xfId="25897" xr:uid="{9D63B00F-94AB-4CFF-AF79-4172C2FFE82D}"/>
    <cellStyle name="Normal 3 2 4 5" xfId="2678" xr:uid="{00000000-0005-0000-0000-00009E0A0000}"/>
    <cellStyle name="Normal 3 2 4 5 2" xfId="2679" xr:uid="{00000000-0005-0000-0000-00009F0A0000}"/>
    <cellStyle name="Normal 3 2 4 6" xfId="4551" xr:uid="{64D6820F-D449-4E88-B38B-57E805DBA5A4}"/>
    <cellStyle name="Normal 3 2 4 6 2" xfId="5290" xr:uid="{7F62457B-6233-4B28-AF0E-3E886914BD91}"/>
    <cellStyle name="Normal 3 2 4 7" xfId="5310" xr:uid="{3005ABE7-930E-4BC6-ACE5-6A0D8C69B406}"/>
    <cellStyle name="Normal 3 2 5" xfId="561" xr:uid="{00000000-0005-0000-0000-000031020000}"/>
    <cellStyle name="Normal 3 2 5 2" xfId="4010" xr:uid="{00000000-0005-0000-0000-0000D00F0000}"/>
    <cellStyle name="Normal 3 2 5 2 2" xfId="30215" xr:uid="{631056F7-2639-439D-AD61-895CBFFE9CB8}"/>
    <cellStyle name="Normal 3 2 5 3" xfId="5312" xr:uid="{475C403A-2A6B-4873-A7DC-328C11EBA8BD}"/>
    <cellStyle name="Normal 3 2 5 3 2" xfId="30189" xr:uid="{9E25526D-F57E-4989-8C0F-BD2A0E57676E}"/>
    <cellStyle name="Normal 3 2 5 4" xfId="30218" xr:uid="{FAED72C8-D9CB-4C1A-A93E-3A5F9AB2BF03}"/>
    <cellStyle name="Normal 3 2 5 5" xfId="30160" xr:uid="{6AF7188F-EA13-411D-AF6D-EAE16B21E71D}"/>
    <cellStyle name="Normal 3 3" xfId="562" xr:uid="{00000000-0005-0000-0000-000032020000}"/>
    <cellStyle name="Normal 3 3 2" xfId="30161" xr:uid="{C7225555-F4D7-4FBF-A5F2-160BE19726AD}"/>
    <cellStyle name="Normal 3 4" xfId="30162" xr:uid="{762347FB-0B5F-4FD8-900F-803A11C1608E}"/>
    <cellStyle name="Normal 3 4 2" xfId="30216" xr:uid="{845F6BD7-D8F5-488C-B59F-FDCD36727810}"/>
    <cellStyle name="Normal 3 4 3" xfId="30181" xr:uid="{589DCDA2-7C5D-44AE-A219-D89552854884}"/>
    <cellStyle name="Normal 4" xfId="563" xr:uid="{00000000-0005-0000-0000-000033020000}"/>
    <cellStyle name="Normal 4 10" xfId="564" xr:uid="{00000000-0005-0000-0000-000034020000}"/>
    <cellStyle name="Normal 4 10 10" xfId="12086" xr:uid="{A1354A74-BFA7-43B4-9773-F74212161B40}"/>
    <cellStyle name="Normal 4 10 10 2" xfId="21555" xr:uid="{63EBB526-AF55-4F7B-9E88-5B3F05B5842E}"/>
    <cellStyle name="Normal 4 10 11" xfId="24178" xr:uid="{E28B5011-EB72-41BD-A69F-266CE4194451}"/>
    <cellStyle name="Normal 4 10 12" xfId="14148" xr:uid="{38F465B7-B41C-40B0-910A-A3767360F3BC}"/>
    <cellStyle name="Normal 4 10 2" xfId="565" xr:uid="{00000000-0005-0000-0000-000035020000}"/>
    <cellStyle name="Normal 4 10 2 2" xfId="2680" xr:uid="{00000000-0005-0000-0000-0000A00A0000}"/>
    <cellStyle name="Normal 4 10 2 2 2" xfId="5647" xr:uid="{8639FC57-E129-46EA-9FAC-DF63DC14D6FA}"/>
    <cellStyle name="Normal 4 10 2 2 2 2" xfId="7933" xr:uid="{33191CD6-91D5-42E0-9B66-F71F6045F98B}"/>
    <cellStyle name="Normal 4 10 2 2 2 3" xfId="10588" xr:uid="{1C61247F-33D7-4A27-A550-C3C0D6168015}"/>
    <cellStyle name="Normal 4 10 2 2 2 4" xfId="16002" xr:uid="{757D2DE4-1DE2-482B-BB55-0F9A8BC4E340}"/>
    <cellStyle name="Normal 4 10 2 2 3" xfId="6625" xr:uid="{45BB0E7E-7A84-4EB7-80CB-8E9A2B80FE39}"/>
    <cellStyle name="Normal 4 10 2 2 3 2" xfId="28380" xr:uid="{881F5113-0A3B-4746-BEF6-EB78FD3470E0}"/>
    <cellStyle name="Normal 4 10 2 2 3 3" xfId="27546" xr:uid="{44B36318-AEB7-457D-BEC0-08A9B06868B9}"/>
    <cellStyle name="Normal 4 10 2 2 3 4" xfId="18761" xr:uid="{AF40697E-ECF8-496C-9739-58D0A19F2D06}"/>
    <cellStyle name="Normal 4 10 2 2 4" xfId="9421" xr:uid="{504F62BE-8477-49C3-9190-23DB3295D6DF}"/>
    <cellStyle name="Normal 4 10 2 2 4 2" xfId="30011" xr:uid="{088EEEEA-B08E-4473-8442-0798C129A751}"/>
    <cellStyle name="Normal 4 10 2 2 4 3" xfId="21557" xr:uid="{7CEB5254-2EB6-4E46-961D-BAA0A9A871A7}"/>
    <cellStyle name="Normal 4 10 2 2 5" xfId="25173" xr:uid="{28EBD2D1-27A7-46F6-8515-419D939B56F8}"/>
    <cellStyle name="Normal 4 10 2 2 6" xfId="15356" xr:uid="{E61110CE-B6B1-4901-8827-7236E1CCA6B4}"/>
    <cellStyle name="Normal 4 10 2 3" xfId="2681" xr:uid="{00000000-0005-0000-0000-0000A10A0000}"/>
    <cellStyle name="Normal 4 10 2 3 2" xfId="7934" xr:uid="{0270C577-81CB-443A-9C9C-AAEE4BC108A6}"/>
    <cellStyle name="Normal 4 10 2 3 2 2" xfId="28381" xr:uid="{FDBDEF8E-C24A-4D5F-8188-B078066E3929}"/>
    <cellStyle name="Normal 4 10 2 3 2 3" xfId="16919" xr:uid="{DD38942B-8044-4A80-AD25-F2C7FFCDCA9F}"/>
    <cellStyle name="Normal 4 10 2 3 3" xfId="10589" xr:uid="{A8FF27E9-F3F5-4583-8887-B1D7B2B8EE55}"/>
    <cellStyle name="Normal 4 10 2 3 3 2" xfId="19664" xr:uid="{9C95EC2D-30F0-42FA-A3DA-2D1F704BAC6A}"/>
    <cellStyle name="Normal 4 10 2 3 4" xfId="12768" xr:uid="{FDD64874-8E80-4233-BB6B-CFF3702DF3E0}"/>
    <cellStyle name="Normal 4 10 2 3 4 2" xfId="22493" xr:uid="{1E2D3DA1-0180-4FF3-AC15-BC0FF64C5547}"/>
    <cellStyle name="Normal 4 10 2 3 5" xfId="24602" xr:uid="{C74EC414-ACD3-41A7-9065-27F5548D2D80}"/>
    <cellStyle name="Normal 4 10 2 3 6" xfId="14768" xr:uid="{8AFF2B29-B6C0-4686-ABF1-FB91BD903ED8}"/>
    <cellStyle name="Normal 4 10 2 4" xfId="4763" xr:uid="{39514728-9E79-4EC8-8C13-6C189B7FAA84}"/>
    <cellStyle name="Normal 4 10 2 4 2" xfId="7083" xr:uid="{289AB1F4-2007-4744-A365-C5ABBC73670D}"/>
    <cellStyle name="Normal 4 10 2 4 2 2" xfId="29643" xr:uid="{E67C0CCE-5E10-4A24-951A-6A985A90D3AA}"/>
    <cellStyle name="Normal 4 10 2 4 2 3" xfId="20730" xr:uid="{EF13FADC-58A2-458C-8F14-03A151568EA7}"/>
    <cellStyle name="Normal 4 10 2 4 3" xfId="9932" xr:uid="{020558B5-E941-40E0-831D-EB201EB0B29C}"/>
    <cellStyle name="Normal 4 10 2 4 3 2" xfId="23559" xr:uid="{331E2D88-5015-47A5-8800-5A0343C73B24}"/>
    <cellStyle name="Normal 4 10 2 4 4" xfId="24866" xr:uid="{8455C61D-40CE-4023-AC87-4A702C9C937C}"/>
    <cellStyle name="Normal 4 10 2 4 5" xfId="17937" xr:uid="{B051F92E-24D4-42CA-9A75-C53A4A945E63}"/>
    <cellStyle name="Normal 4 10 2 5" xfId="6189" xr:uid="{9F935551-9ED1-4F3F-8C2B-C482FA978244}"/>
    <cellStyle name="Normal 4 10 2 5 2" xfId="28964" xr:uid="{E07419E2-5CD1-4D7C-AA0D-33506837FD6A}"/>
    <cellStyle name="Normal 4 10 2 5 3" xfId="16001" xr:uid="{800EC7C1-0FF9-421A-8042-85C473ECAA1D}"/>
    <cellStyle name="Normal 4 10 2 6" xfId="8966" xr:uid="{508B362C-0E17-461B-8AA6-EAEB7303B5CD}"/>
    <cellStyle name="Normal 4 10 2 6 2" xfId="18760" xr:uid="{D8E523CB-4CCB-4A3A-9EC8-1F46EED58151}"/>
    <cellStyle name="Normal 4 10 2 7" xfId="12087" xr:uid="{FFF67A7E-7AC6-4295-A5D5-D44BDB9CE5CA}"/>
    <cellStyle name="Normal 4 10 2 7 2" xfId="21556" xr:uid="{0DD1E545-26D4-4BEA-B179-3F750F675566}"/>
    <cellStyle name="Normal 4 10 2 8" xfId="24909" xr:uid="{1886D0BD-B69C-4389-A9DA-37E5BC22E111}"/>
    <cellStyle name="Normal 4 10 2 9" xfId="14306" xr:uid="{629C8D03-48ED-4207-9E0A-16DDBA463C32}"/>
    <cellStyle name="Normal 4 10 3" xfId="2682" xr:uid="{00000000-0005-0000-0000-0000A20A0000}"/>
    <cellStyle name="Normal 4 10 3 2" xfId="5089" xr:uid="{D8AE0E07-404F-4D4B-943F-660B91F43BD0}"/>
    <cellStyle name="Normal 4 10 3 2 2" xfId="7935" xr:uid="{EEE259A4-4D17-4D5E-90C8-6CA949601944}"/>
    <cellStyle name="Normal 4 10 3 2 2 2" xfId="29862" xr:uid="{2031DB3F-E804-408A-9C20-2501644FDCED}"/>
    <cellStyle name="Normal 4 10 3 2 2 3" xfId="21056" xr:uid="{1D736813-A97F-410D-B1EE-CE663B2550C1}"/>
    <cellStyle name="Normal 4 10 3 2 3" xfId="10590" xr:uid="{DAAF55D1-5309-43B4-A901-A5016D62D381}"/>
    <cellStyle name="Normal 4 10 3 2 3 2" xfId="23885" xr:uid="{DE7E994D-5541-4189-9F0D-6A67D9B5AA73}"/>
    <cellStyle name="Normal 4 10 3 2 4" xfId="24242" xr:uid="{AEB0C01E-F608-43D5-BC4B-2ABB1D0BBBE3}"/>
    <cellStyle name="Normal 4 10 3 2 5" xfId="18263" xr:uid="{ACDFECED-67AD-4FBC-A233-5C6FBCB2D2FE}"/>
    <cellStyle name="Normal 4 10 3 3" xfId="6624" xr:uid="{C0EBA3BB-D4BE-453D-ABDF-A690E2445E03}"/>
    <cellStyle name="Normal 4 10 3 3 2" xfId="27700" xr:uid="{82B5D410-5823-41E0-ACE3-1333FAE332C3}"/>
    <cellStyle name="Normal 4 10 3 3 3" xfId="29114" xr:uid="{08FF601A-2EFA-4808-AD56-F673620C0538}"/>
    <cellStyle name="Normal 4 10 3 3 4" xfId="16003" xr:uid="{6A2EF177-2511-471B-A4BC-06494685BD53}"/>
    <cellStyle name="Normal 4 10 3 4" xfId="9420" xr:uid="{FC1DDDD7-FA1C-4F12-A643-AED6CB139D86}"/>
    <cellStyle name="Normal 4 10 3 4 2" xfId="26994" xr:uid="{81B5A326-24F1-4772-85F3-6C5A8106D2D1}"/>
    <cellStyle name="Normal 4 10 3 4 3" xfId="27961" xr:uid="{8C3473C2-3837-4F7B-9617-E18687C582DC}"/>
    <cellStyle name="Normal 4 10 3 4 4" xfId="18762" xr:uid="{7B42C52B-B0AE-417D-8F1C-4CD4E7F5AD4D}"/>
    <cellStyle name="Normal 4 10 3 5" xfId="12088" xr:uid="{EE0F26BE-4005-430F-9117-EFD9CF7A9389}"/>
    <cellStyle name="Normal 4 10 3 5 2" xfId="30012" xr:uid="{70C1BC4F-101A-45C8-B46E-B2D602E99217}"/>
    <cellStyle name="Normal 4 10 3 5 3" xfId="21558" xr:uid="{3A2E20CD-9D43-4102-820E-223A17F61579}"/>
    <cellStyle name="Normal 4 10 3 6" xfId="24344" xr:uid="{2E9CE67A-40D8-42CF-9358-9D8F9436CD3F}"/>
    <cellStyle name="Normal 4 10 3 7" xfId="15357" xr:uid="{8638BB9E-32B0-4589-B74F-DCB0B1C7BEC3}"/>
    <cellStyle name="Normal 4 10 4" xfId="2683" xr:uid="{00000000-0005-0000-0000-0000A30A0000}"/>
    <cellStyle name="Normal 4 10 4 2" xfId="5784" xr:uid="{E1DD0E87-8449-45D4-9143-A6F898505E37}"/>
    <cellStyle name="Normal 4 10 4 2 2" xfId="7936" xr:uid="{204F1AD3-4FC3-4CD5-A5E0-DB28DC4E7407}"/>
    <cellStyle name="Normal 4 10 4 2 3" xfId="10591" xr:uid="{ECB9717F-3497-418C-A98C-235589205909}"/>
    <cellStyle name="Normal 4 10 4 2 4" xfId="16004" xr:uid="{3F053571-6915-4D84-BDA2-03B3D3B5452C}"/>
    <cellStyle name="Normal 4 10 4 3" xfId="6869" xr:uid="{851FD3CD-3D6C-4452-9851-D1ACEF3E5CEF}"/>
    <cellStyle name="Normal 4 10 4 3 2" xfId="27488" xr:uid="{33A4478C-FF4F-477F-820D-D9B79F76425F}"/>
    <cellStyle name="Normal 4 10 4 3 3" xfId="18763" xr:uid="{D286273E-EBE6-4B31-97F9-64D23B6F7FAA}"/>
    <cellStyle name="Normal 4 10 4 4" xfId="9665" xr:uid="{1B16DADB-8EDB-44D3-9CA8-9BEDD2734E8C}"/>
    <cellStyle name="Normal 4 10 4 4 2" xfId="21559" xr:uid="{F6BF1B6A-CA94-4D6D-9E18-113498914EE6}"/>
    <cellStyle name="Normal 4 10 4 5" xfId="26169" xr:uid="{09C48EFC-4CD2-42C7-86A8-447E8393F206}"/>
    <cellStyle name="Normal 4 10 4 6" xfId="14974" xr:uid="{7C4A0BFC-0361-457C-B118-4B9DC5F441AF}"/>
    <cellStyle name="Normal 4 10 5" xfId="2684" xr:uid="{00000000-0005-0000-0000-0000A40A0000}"/>
    <cellStyle name="Normal 4 10 5 2" xfId="7937" xr:uid="{F45C3459-2BD6-4587-A362-E2F924B3B2EE}"/>
    <cellStyle name="Normal 4 10 5 2 2" xfId="28080" xr:uid="{C68D4EEF-088E-42C4-B220-8D253DC3BBF2}"/>
    <cellStyle name="Normal 4 10 5 2 3" xfId="16735" xr:uid="{D9BC4FA6-4D7C-415D-A403-883C88245BE2}"/>
    <cellStyle name="Normal 4 10 5 3" xfId="10592" xr:uid="{30D334FD-B4DA-43E7-95D9-E0744BAE4D2B}"/>
    <cellStyle name="Normal 4 10 5 3 2" xfId="19472" xr:uid="{7D35BDA3-D0A7-4079-A1E0-7D53BCD4190F}"/>
    <cellStyle name="Normal 4 10 5 4" xfId="12584" xr:uid="{E60ED463-5DA5-48F2-91E7-00D5B67418F5}"/>
    <cellStyle name="Normal 4 10 5 4 2" xfId="22301" xr:uid="{5812D97B-B508-480F-9275-978754486907}"/>
    <cellStyle name="Normal 4 10 5 5" xfId="24715" xr:uid="{1526DDC6-B0E9-404F-B35A-39295D6762A0}"/>
    <cellStyle name="Normal 4 10 5 6" xfId="14519" xr:uid="{7CEEAB55-9331-490A-B6ED-C80F0DA3B6A3}"/>
    <cellStyle name="Normal 4 10 6" xfId="2685" xr:uid="{00000000-0005-0000-0000-0000A50A0000}"/>
    <cellStyle name="Normal 4 10 6 2" xfId="7938" xr:uid="{A2B36D1E-B42E-4D73-813E-D327F6996CBA}"/>
    <cellStyle name="Normal 4 10 6 2 2" xfId="29287" xr:uid="{1D0C04E7-6F21-4028-B45D-397182138FA9}"/>
    <cellStyle name="Normal 4 10 6 2 3" xfId="19268" xr:uid="{67026845-8E3C-4BD7-9E1C-2C3B06452DB1}"/>
    <cellStyle name="Normal 4 10 6 3" xfId="10593" xr:uid="{093F4E7C-5690-458E-8CF6-B3F6B68354EC}"/>
    <cellStyle name="Normal 4 10 6 3 2" xfId="22082" xr:uid="{AA4C9B08-AB0B-4F1B-8666-1321B20EF20E}"/>
    <cellStyle name="Normal 4 10 6 4" xfId="25171" xr:uid="{7AA57F32-9709-4ABB-BDFB-3F04FFC1E477}"/>
    <cellStyle name="Normal 4 10 6 5" xfId="16526" xr:uid="{D97592A0-4104-436F-A8F8-D527E76D0997}"/>
    <cellStyle name="Normal 4 10 7" xfId="4554" xr:uid="{D5E8DB78-44EB-4314-96EE-1930760B4E79}"/>
    <cellStyle name="Normal 4 10 7 2" xfId="9931" xr:uid="{AC2983B7-CD64-46FE-8B03-CA79B76070E0}"/>
    <cellStyle name="Normal 4 10 7 2 2" xfId="20570" xr:uid="{F6EF4767-D619-4707-93C3-FD3BD833DA6E}"/>
    <cellStyle name="Normal 4 10 7 3" xfId="13526" xr:uid="{E001F0BE-8AB2-48C6-8283-34F8F1CAF3FB}"/>
    <cellStyle name="Normal 4 10 7 3 2" xfId="23399" xr:uid="{41608B3F-A876-4AEE-8C6F-2DAF5707B169}"/>
    <cellStyle name="Normal 4 10 7 4" xfId="27344" xr:uid="{1A5D71CC-06C3-4661-9E87-C39D8A64224A}"/>
    <cellStyle name="Normal 4 10 7 5" xfId="17777" xr:uid="{CD25CD4B-A4CA-4C50-98FA-AB2079DF71A6}"/>
    <cellStyle name="Normal 4 10 8" xfId="6188" xr:uid="{D45649DC-4BC4-4428-9128-DCC88C00AFC4}"/>
    <cellStyle name="Normal 4 10 8 2" xfId="16000" xr:uid="{ACB2A083-C155-4AD7-A4A8-7F7F43819E44}"/>
    <cellStyle name="Normal 4 10 9" xfId="8965" xr:uid="{044E71D1-4690-4D92-9369-D7491983B1A3}"/>
    <cellStyle name="Normal 4 10 9 2" xfId="18759" xr:uid="{DBB8BBC6-D2CA-4245-992C-7AB932E04670}"/>
    <cellStyle name="Normal 4 11" xfId="566" xr:uid="{00000000-0005-0000-0000-000036020000}"/>
    <cellStyle name="Normal 4 11 10" xfId="25189" xr:uid="{009A9A2D-5184-4FB5-80A2-D9C51DF54A0C}"/>
    <cellStyle name="Normal 4 11 11" xfId="14149" xr:uid="{51C7E393-7160-42A1-93E2-F645E76411F8}"/>
    <cellStyle name="Normal 4 11 2" xfId="567" xr:uid="{00000000-0005-0000-0000-000037020000}"/>
    <cellStyle name="Normal 4 11 2 2" xfId="2686" xr:uid="{00000000-0005-0000-0000-0000A60A0000}"/>
    <cellStyle name="Normal 4 11 2 2 2" xfId="5649" xr:uid="{D2B8D00A-31D6-4353-B2B5-6679FB56AD89}"/>
    <cellStyle name="Normal 4 11 2 2 2 2" xfId="7939" xr:uid="{309BB787-3CAC-496E-8746-A5220110653B}"/>
    <cellStyle name="Normal 4 11 2 2 2 3" xfId="10594" xr:uid="{80CAA012-7DEC-485F-8D1A-91AE4EBEAD50}"/>
    <cellStyle name="Normal 4 11 2 2 2 4" xfId="17345" xr:uid="{88B3A469-A147-43DB-AA8C-AE64F090B25F}"/>
    <cellStyle name="Normal 4 11 2 2 3" xfId="6627" xr:uid="{629F0DA3-635E-4E9D-B169-C1C75A1BE0AF}"/>
    <cellStyle name="Normal 4 11 2 2 3 2" xfId="29498" xr:uid="{D6D99114-51DE-4087-9277-8A0B9FD9D830}"/>
    <cellStyle name="Normal 4 11 2 2 3 3" xfId="20131" xr:uid="{FF7FB6FA-A6A6-4663-B526-BEB9ABE7AE9F}"/>
    <cellStyle name="Normal 4 11 2 2 4" xfId="9423" xr:uid="{E8271072-1C78-4A70-B545-4D71114F3D88}"/>
    <cellStyle name="Normal 4 11 2 2 4 2" xfId="22960" xr:uid="{2367724E-6F30-49BA-9F14-48B762DE497B}"/>
    <cellStyle name="Normal 4 11 2 2 5" xfId="25598" xr:uid="{E69F6538-9891-4765-A84D-1DFFE2025C11}"/>
    <cellStyle name="Normal 4 11 2 2 6" xfId="15358" xr:uid="{340446F9-AF7E-4BE4-8438-D9939D92B640}"/>
    <cellStyle name="Normal 4 11 2 3" xfId="4764" xr:uid="{7C9E30DA-5B06-4633-84F5-80ADF63224CD}"/>
    <cellStyle name="Normal 4 11 2 3 2" xfId="7085" xr:uid="{46DECFEA-5D02-4423-8988-8C4FFB1E6DBD}"/>
    <cellStyle name="Normal 4 11 2 3 2 2" xfId="29644" xr:uid="{0FC092C9-BE5A-4B09-B985-EE4AAC6B7551}"/>
    <cellStyle name="Normal 4 11 2 3 2 3" xfId="20731" xr:uid="{E624D2E2-21BC-49CF-9F0F-95A354FF6D2F}"/>
    <cellStyle name="Normal 4 11 2 3 3" xfId="9934" xr:uid="{0AAF0271-8CAF-4DBA-A242-C2377222716A}"/>
    <cellStyle name="Normal 4 11 2 3 3 2" xfId="23560" xr:uid="{A98E71D4-2C1F-4E49-B082-81DF29DE8ECF}"/>
    <cellStyle name="Normal 4 11 2 3 4" xfId="26531" xr:uid="{7AC507F6-E9BD-43DA-B05F-722E25ED07C3}"/>
    <cellStyle name="Normal 4 11 2 3 5" xfId="17938" xr:uid="{881A96C5-99FF-4DF2-8585-9D02E364C458}"/>
    <cellStyle name="Normal 4 11 2 4" xfId="5512" xr:uid="{E05AB2AC-E75A-4922-BB63-71A2036C55D0}"/>
    <cellStyle name="Normal 4 11 2 4 2" xfId="28501" xr:uid="{B1C9CB3D-B731-402B-A730-D05A5E37A225}"/>
    <cellStyle name="Normal 4 11 2 4 3" xfId="27322" xr:uid="{6C141648-CB85-45BF-88F9-E3F7565777F0}"/>
    <cellStyle name="Normal 4 11 2 4 4" xfId="16006" xr:uid="{4D727838-0D6B-40D7-8189-B8BB0554E524}"/>
    <cellStyle name="Normal 4 11 2 5" xfId="6191" xr:uid="{92D9765D-5985-4196-BD93-6DDF622844E3}"/>
    <cellStyle name="Normal 4 11 2 5 2" xfId="28899" xr:uid="{23AD6617-EB85-4A4A-87F9-ADEA0D3F09E4}"/>
    <cellStyle name="Normal 4 11 2 5 3" xfId="18765" xr:uid="{A83B9849-7E6E-41B0-9583-100918C5A2E7}"/>
    <cellStyle name="Normal 4 11 2 6" xfId="8968" xr:uid="{E4A31B90-23F1-40A2-A25D-E07745661A86}"/>
    <cellStyle name="Normal 4 11 2 6 2" xfId="21561" xr:uid="{3F3878A8-8FF8-4FBB-903E-6BF44C222A19}"/>
    <cellStyle name="Normal 4 11 2 7" xfId="26568" xr:uid="{8252150F-2BDC-40D3-B7EC-A87992325BE3}"/>
    <cellStyle name="Normal 4 11 2 8" xfId="14307" xr:uid="{22E50EAC-5AD1-412E-B524-D96154DF38DB}"/>
    <cellStyle name="Normal 4 11 3" xfId="2687" xr:uid="{00000000-0005-0000-0000-0000A70A0000}"/>
    <cellStyle name="Normal 4 11 3 2" xfId="5648" xr:uid="{31B1288B-60BD-46B6-B2D8-4AEC763F3C56}"/>
    <cellStyle name="Normal 4 11 3 2 2" xfId="7940" xr:uid="{27BEA319-D775-4118-9B02-DE338BBD3F37}"/>
    <cellStyle name="Normal 4 11 3 2 3" xfId="10595" xr:uid="{305A989C-F17E-4F08-94DF-05C8FB536D90}"/>
    <cellStyle name="Normal 4 11 3 2 4" xfId="16007" xr:uid="{3B77FA1F-8FAF-4BED-A2F5-476381483019}"/>
    <cellStyle name="Normal 4 11 3 3" xfId="6626" xr:uid="{B49BB701-DAD2-41BE-9C70-A6AD4E265606}"/>
    <cellStyle name="Normal 4 11 3 3 2" xfId="27500" xr:uid="{76E63ED9-FAE6-41C2-B432-C2CBCE2FBEDC}"/>
    <cellStyle name="Normal 4 11 3 3 3" xfId="29323" xr:uid="{A14DC6D2-0935-4E43-89C7-927BC7525ACA}"/>
    <cellStyle name="Normal 4 11 3 3 4" xfId="18766" xr:uid="{56AC66C1-1BA4-4808-AAE7-DCFA8955E795}"/>
    <cellStyle name="Normal 4 11 3 4" xfId="9422" xr:uid="{1472094B-C7E3-4F0F-BDE0-559899701C6D}"/>
    <cellStyle name="Normal 4 11 3 4 2" xfId="28505" xr:uid="{0D64378A-A180-4C7C-8745-5963D01B752F}"/>
    <cellStyle name="Normal 4 11 3 4 3" xfId="30013" xr:uid="{F278E14B-84EB-43F1-BBE7-AE315BE6E705}"/>
    <cellStyle name="Normal 4 11 3 4 4" xfId="21562" xr:uid="{BA18B3C0-0817-451A-B334-7FDAF0DF8594}"/>
    <cellStyle name="Normal 4 11 3 5" xfId="25779" xr:uid="{D55DAE51-86F7-4263-A14A-3F8E61640629}"/>
    <cellStyle name="Normal 4 11 3 6" xfId="28475" xr:uid="{B5CF7FE5-4B3A-47DA-ADA8-2FF502CFE58D}"/>
    <cellStyle name="Normal 4 11 3 7" xfId="14975" xr:uid="{2BD23F7F-EC85-4E51-B31D-6A11FF2A6141}"/>
    <cellStyle name="Normal 4 11 4" xfId="2688" xr:uid="{00000000-0005-0000-0000-0000A80A0000}"/>
    <cellStyle name="Normal 4 11 4 2" xfId="5768" xr:uid="{3E0204E8-123C-4603-B2F7-275E160F30AB}"/>
    <cellStyle name="Normal 4 11 4 2 2" xfId="7941" xr:uid="{C9918D2F-834D-4CD4-A07E-A3BBA631D7AB}"/>
    <cellStyle name="Normal 4 11 4 2 3" xfId="10596" xr:uid="{D8B76A10-42D3-4AA7-A3EC-3E6A200944AC}"/>
    <cellStyle name="Normal 4 11 4 3" xfId="6851" xr:uid="{79E08303-522E-4555-AEAA-3AE0770F79FD}"/>
    <cellStyle name="Normal 4 11 4 3 2" xfId="19665" xr:uid="{B9AC11CE-37D1-4FCB-9B67-E51B49CC7653}"/>
    <cellStyle name="Normal 4 11 4 4" xfId="9647" xr:uid="{96F6A4AC-44AA-4892-9F88-2F4E250BA296}"/>
    <cellStyle name="Normal 4 11 4 4 2" xfId="22494" xr:uid="{87221BA3-941D-4024-B548-C365395C461C}"/>
    <cellStyle name="Normal 4 11 4 5" xfId="26092" xr:uid="{A7C248FA-334F-46AB-A733-D568C4C2A442}"/>
    <cellStyle name="Normal 4 11 4 6" xfId="14769" xr:uid="{E05244FA-9CBC-481C-8AAA-F8E9C0F022FA}"/>
    <cellStyle name="Normal 4 11 5" xfId="2689" xr:uid="{00000000-0005-0000-0000-0000A90A0000}"/>
    <cellStyle name="Normal 4 11 5 2" xfId="7942" xr:uid="{187AA8FD-5C2C-4AEC-A2A3-C4E9E0A20C69}"/>
    <cellStyle name="Normal 4 11 5 2 2" xfId="27190" xr:uid="{5AB1CB3B-3CD6-450B-9065-93A8233316A7}"/>
    <cellStyle name="Normal 4 11 5 2 3" xfId="19269" xr:uid="{DE2A3E13-29AC-4EFC-B846-32D42506DEBE}"/>
    <cellStyle name="Normal 4 11 5 3" xfId="10597" xr:uid="{E886FF9B-BD54-444B-BE9F-E3D25A10AF01}"/>
    <cellStyle name="Normal 4 11 5 3 2" xfId="22083" xr:uid="{6AFB0562-0A94-48C4-8E99-8B90FEC2808C}"/>
    <cellStyle name="Normal 4 11 5 4" xfId="26457" xr:uid="{F6D8B95A-8BA6-4ABA-B66F-E349C163BD43}"/>
    <cellStyle name="Normal 4 11 5 5" xfId="16527" xr:uid="{55510E19-73E9-4A38-B5AE-78D513EDDE10}"/>
    <cellStyle name="Normal 4 11 6" xfId="4555" xr:uid="{C23DA2AB-9362-4BD0-8823-154E9ACDAC48}"/>
    <cellStyle name="Normal 4 11 6 2" xfId="7084" xr:uid="{6E057B82-C331-4CEF-9714-1624EDEC4F2E}"/>
    <cellStyle name="Normal 4 11 6 2 2" xfId="29587" xr:uid="{12DE5082-3DB8-407C-AE5B-9C65BA814228}"/>
    <cellStyle name="Normal 4 11 6 2 3" xfId="20571" xr:uid="{394C05D1-DD14-4032-A1E4-1B6D3F4F84D1}"/>
    <cellStyle name="Normal 4 11 6 3" xfId="9933" xr:uid="{D6E9A108-24CD-4684-93E6-93B979A3C6F5}"/>
    <cellStyle name="Normal 4 11 6 3 2" xfId="23400" xr:uid="{5CFE080C-D4C2-47F2-8D31-4A74F5262ED3}"/>
    <cellStyle name="Normal 4 11 6 4" xfId="27831" xr:uid="{27645BAF-02E4-47A1-A2CF-FD5F7887C79F}"/>
    <cellStyle name="Normal 4 11 6 5" xfId="17778" xr:uid="{357400A1-AD42-4869-A03E-CC7482658222}"/>
    <cellStyle name="Normal 4 11 7" xfId="6190" xr:uid="{1FA19A08-4111-47FF-BECF-D46F296517EB}"/>
    <cellStyle name="Normal 4 11 7 2" xfId="28868" xr:uid="{289D2E9C-6FC2-4681-A918-DA9BF7D2A212}"/>
    <cellStyle name="Normal 4 11 7 3" xfId="16005" xr:uid="{86110355-1A98-4663-AAF9-98B52DE1D69B}"/>
    <cellStyle name="Normal 4 11 8" xfId="8967" xr:uid="{15FF4CC1-F517-4792-A34E-67435F6AD5BD}"/>
    <cellStyle name="Normal 4 11 8 2" xfId="18764" xr:uid="{D1E74AF4-B63C-48D3-BC1B-7EBCDF225C1D}"/>
    <cellStyle name="Normal 4 11 9" xfId="12089" xr:uid="{0359471D-9B5A-43BF-888D-4EDDFC507A5E}"/>
    <cellStyle name="Normal 4 11 9 2" xfId="21560" xr:uid="{83B5D60C-9ABA-40C0-B1B2-954B01898272}"/>
    <cellStyle name="Normal 4 12" xfId="568" xr:uid="{00000000-0005-0000-0000-000038020000}"/>
    <cellStyle name="Normal 4 12 10" xfId="14150" xr:uid="{D39B9E26-F031-49CF-B385-344480577C66}"/>
    <cellStyle name="Normal 4 12 2" xfId="569" xr:uid="{00000000-0005-0000-0000-000039020000}"/>
    <cellStyle name="Normal 4 12 2 2" xfId="2690" xr:uid="{00000000-0005-0000-0000-0000AA0A0000}"/>
    <cellStyle name="Normal 4 12 2 2 2" xfId="5651" xr:uid="{1F089F0E-4FA8-4C6A-834D-ED4AB6A5FF84}"/>
    <cellStyle name="Normal 4 12 2 2 2 2" xfId="7943" xr:uid="{75B53B1B-2DE1-48DF-83C6-0C81D79C9DD3}"/>
    <cellStyle name="Normal 4 12 2 2 2 3" xfId="10598" xr:uid="{634594DA-9A02-4796-9B1E-B7A211839048}"/>
    <cellStyle name="Normal 4 12 2 2 2 4" xfId="17050" xr:uid="{BEE822A1-02A4-4B6A-A7EE-4D7E433D278C}"/>
    <cellStyle name="Normal 4 12 2 2 3" xfId="6629" xr:uid="{FF3B1057-3DD0-4F96-B77D-DFEBE35276EE}"/>
    <cellStyle name="Normal 4 12 2 2 3 2" xfId="29106" xr:uid="{3FEF6F5C-B330-425D-9A2D-8EAE5AFBA4A1}"/>
    <cellStyle name="Normal 4 12 2 2 3 3" xfId="19816" xr:uid="{2B6F69E5-A1DE-401C-BACB-D412EBBDDF47}"/>
    <cellStyle name="Normal 4 12 2 2 4" xfId="9425" xr:uid="{5C6695D0-1528-49F7-B77F-9FCC353BF5DD}"/>
    <cellStyle name="Normal 4 12 2 2 4 2" xfId="22645" xr:uid="{A28F787B-A008-4170-8050-788FD6836024}"/>
    <cellStyle name="Normal 4 12 2 2 5" xfId="25706" xr:uid="{DBB50A4C-1320-4519-AD17-48DBDCEB9E67}"/>
    <cellStyle name="Normal 4 12 2 2 6" xfId="14976" xr:uid="{0FC5272E-907F-4C0B-A9FB-B21912EEB8ED}"/>
    <cellStyle name="Normal 4 12 2 3" xfId="5410" xr:uid="{63C42628-D1F3-4B6E-AE61-669DC8C0C9A2}"/>
    <cellStyle name="Normal 4 12 2 3 2" xfId="7087" xr:uid="{E1D6987F-1211-4C3E-B710-BFB6E2635ECC}"/>
    <cellStyle name="Normal 4 12 2 3 3" xfId="9936" xr:uid="{0600B5E9-14C9-4AAA-9B5B-4EDD13ECF153}"/>
    <cellStyle name="Normal 4 12 2 3 4" xfId="16009" xr:uid="{E855002A-A536-42F8-AD3F-60EF34B697CB}"/>
    <cellStyle name="Normal 4 12 2 4" xfId="5514" xr:uid="{437C8453-209E-4BD5-8C6A-47C21FDFC2AB}"/>
    <cellStyle name="Normal 4 12 2 4 2" xfId="27774" xr:uid="{7B01152A-6411-42D9-8D00-4C7A52A82FAC}"/>
    <cellStyle name="Normal 4 12 2 4 3" xfId="27303" xr:uid="{2CA4A5E8-3663-4BBC-9429-3B9EC68AF966}"/>
    <cellStyle name="Normal 4 12 2 4 4" xfId="18768" xr:uid="{8DABD043-642A-476B-BD9D-66CCD1404E06}"/>
    <cellStyle name="Normal 4 12 2 5" xfId="6193" xr:uid="{6FCBFCBD-D13E-48AF-A169-D8F83305D2CD}"/>
    <cellStyle name="Normal 4 12 2 5 2" xfId="30014" xr:uid="{D54DEAF0-8C3C-41BE-829B-0834F71A9469}"/>
    <cellStyle name="Normal 4 12 2 5 3" xfId="21564" xr:uid="{BF7D3C2F-F90B-400B-A711-AFD7E1C36550}"/>
    <cellStyle name="Normal 4 12 2 6" xfId="8970" xr:uid="{BECBB62F-7BDD-4101-B135-014BB71F32DC}"/>
    <cellStyle name="Normal 4 12 2 7" xfId="14308" xr:uid="{650F0CA2-3625-4769-ADE6-B5983A9A0651}"/>
    <cellStyle name="Normal 4 12 3" xfId="2691" xr:uid="{00000000-0005-0000-0000-0000AB0A0000}"/>
    <cellStyle name="Normal 4 12 3 2" xfId="5650" xr:uid="{B4BBFD31-CE8D-42A7-B2BB-2788ECE0C4A4}"/>
    <cellStyle name="Normal 4 12 3 2 2" xfId="7944" xr:uid="{BA9CED53-14BC-4AD1-8B76-9AC2EFC9E11F}"/>
    <cellStyle name="Normal 4 12 3 2 3" xfId="10599" xr:uid="{CC0861EC-563D-4CC6-BC6A-27DF3F016319}"/>
    <cellStyle name="Normal 4 12 3 2 4" xfId="16010" xr:uid="{8757E8BD-28AD-4B41-B203-8375A92AB8F8}"/>
    <cellStyle name="Normal 4 12 3 3" xfId="6628" xr:uid="{E4C3CDAE-770E-4809-9D53-65B7CB9DD5AC}"/>
    <cellStyle name="Normal 4 12 3 3 2" xfId="29252" xr:uid="{60FE2FFC-A76E-443C-943B-91B2D71F0FF5}"/>
    <cellStyle name="Normal 4 12 3 3 3" xfId="27976" xr:uid="{70AD5CCE-84FF-4E32-BE4B-701E14DE0802}"/>
    <cellStyle name="Normal 4 12 3 3 4" xfId="18769" xr:uid="{466E6455-9695-481D-A804-10B6FB2B3F02}"/>
    <cellStyle name="Normal 4 12 3 4" xfId="9424" xr:uid="{5A3A23F6-20D1-4C87-A960-04A407F68D91}"/>
    <cellStyle name="Normal 4 12 3 4 2" xfId="30015" xr:uid="{CAA48790-EFEF-44CA-ACA8-7CF957F61970}"/>
    <cellStyle name="Normal 4 12 3 4 3" xfId="21565" xr:uid="{1175108F-3986-4786-9704-D3AF0795013E}"/>
    <cellStyle name="Normal 4 12 3 5" xfId="26155" xr:uid="{D592FE7E-9377-42F4-BDEF-122AEF463CCD}"/>
    <cellStyle name="Normal 4 12 3 6" xfId="14770" xr:uid="{48C61699-3186-407F-8299-7CFE3B065305}"/>
    <cellStyle name="Normal 4 12 4" xfId="2692" xr:uid="{00000000-0005-0000-0000-0000AC0A0000}"/>
    <cellStyle name="Normal 4 12 4 2" xfId="5753" xr:uid="{469BD2F7-FBC3-44AC-BD38-52B560C471C8}"/>
    <cellStyle name="Normal 4 12 4 2 2" xfId="7945" xr:uid="{48A92B75-76F6-4F05-B9D4-AF46857A2A4D}"/>
    <cellStyle name="Normal 4 12 4 2 3" xfId="10600" xr:uid="{0AA48255-07D5-430B-920A-116143784E96}"/>
    <cellStyle name="Normal 4 12 4 3" xfId="6833" xr:uid="{DC914612-3E85-4A45-B531-FE045C5DD58A}"/>
    <cellStyle name="Normal 4 12 4 3 2" xfId="22084" xr:uid="{16C8C873-B183-421A-BE17-3CAA59D3E267}"/>
    <cellStyle name="Normal 4 12 4 4" xfId="9629" xr:uid="{262F5AB6-1854-4067-A620-11C8864F9DFB}"/>
    <cellStyle name="Normal 4 12 4 5" xfId="16528" xr:uid="{93461E3A-149F-483F-BCD1-845ABBBB1849}"/>
    <cellStyle name="Normal 4 12 5" xfId="4556" xr:uid="{A2873CEE-2927-42B4-ACCF-464C6B98BDBD}"/>
    <cellStyle name="Normal 4 12 5 2" xfId="7086" xr:uid="{5113F055-26ED-4141-BF7A-951CCD49027D}"/>
    <cellStyle name="Normal 4 12 5 2 2" xfId="29588" xr:uid="{75467431-A40E-4D13-B474-4C7987E8E780}"/>
    <cellStyle name="Normal 4 12 5 2 3" xfId="20572" xr:uid="{F6B4B18D-D894-4C0A-B948-EBD33D7573CF}"/>
    <cellStyle name="Normal 4 12 5 3" xfId="9935" xr:uid="{1493B723-B5F2-4F46-B86B-92DBC8F96F97}"/>
    <cellStyle name="Normal 4 12 5 3 2" xfId="23401" xr:uid="{4C03B2F5-9300-4CE8-9F80-F77B7E84437D}"/>
    <cellStyle name="Normal 4 12 5 4" xfId="26705" xr:uid="{66BB5AE1-3C29-4DBD-896E-6B84DC3199E2}"/>
    <cellStyle name="Normal 4 12 5 5" xfId="17779" xr:uid="{F1835D7A-22C0-422B-A563-CA2290445E9C}"/>
    <cellStyle name="Normal 4 12 6" xfId="5513" xr:uid="{65AEBB2A-6BD8-4318-A4B2-9A0EE21EB515}"/>
    <cellStyle name="Normal 4 12 6 2" xfId="27057" xr:uid="{FA67B5DA-F8C1-489E-A3F3-99B675B60388}"/>
    <cellStyle name="Normal 4 12 6 3" xfId="29074" xr:uid="{8CB7B784-B51B-4293-A609-5CCC136B7257}"/>
    <cellStyle name="Normal 4 12 6 4" xfId="16008" xr:uid="{FF08E1A8-0B1C-4F92-9788-D4B41560279C}"/>
    <cellStyle name="Normal 4 12 7" xfId="6192" xr:uid="{2EB2C592-1E1B-4C37-87EC-CBFB3043F810}"/>
    <cellStyle name="Normal 4 12 7 2" xfId="28083" xr:uid="{6C893707-0A73-428B-AF57-53AEF3FDCFE0}"/>
    <cellStyle name="Normal 4 12 7 3" xfId="18767" xr:uid="{0259C800-641B-4115-8826-932156ECB5AC}"/>
    <cellStyle name="Normal 4 12 8" xfId="8969" xr:uid="{53AEBBA5-1F8A-4373-8DF0-BD9584760814}"/>
    <cellStyle name="Normal 4 12 8 2" xfId="21563" xr:uid="{E754F7B1-E64A-4A0E-BB23-9092EBFCB8D7}"/>
    <cellStyle name="Normal 4 12 9" xfId="24828" xr:uid="{584CDE19-DD64-487B-A6E2-64D9967A1658}"/>
    <cellStyle name="Normal 4 13" xfId="570" xr:uid="{00000000-0005-0000-0000-00003A020000}"/>
    <cellStyle name="Normal 4 13 10" xfId="14069" xr:uid="{F362EB8E-A5A8-46D7-81FA-0EA23BB013A0}"/>
    <cellStyle name="Normal 4 13 2" xfId="2693" xr:uid="{00000000-0005-0000-0000-0000AD0A0000}"/>
    <cellStyle name="Normal 4 13 2 2" xfId="5652" xr:uid="{5442DEF9-DDE0-44DF-B444-FD2C6BF01263}"/>
    <cellStyle name="Normal 4 13 2 2 2" xfId="7946" xr:uid="{F19E6239-7B94-4D8A-8226-4907239F7B2E}"/>
    <cellStyle name="Normal 4 13 2 2 3" xfId="10601" xr:uid="{0307EC0E-3165-4A8A-994A-A794375BFF1F}"/>
    <cellStyle name="Normal 4 13 2 2 4" xfId="17346" xr:uid="{2C32316D-0106-4E0D-806A-D017C1B4B89F}"/>
    <cellStyle name="Normal 4 13 2 3" xfId="6630" xr:uid="{0B50034D-0EBE-4640-BDFA-49EE3F3AEBCE}"/>
    <cellStyle name="Normal 4 13 2 3 2" xfId="27625" xr:uid="{B8F93E62-06E7-4FC7-861D-26ED20A4D9DF}"/>
    <cellStyle name="Normal 4 13 2 3 3" xfId="29499" xr:uid="{10AE7F9D-DBB8-40E2-A5BC-34CB01CEE200}"/>
    <cellStyle name="Normal 4 13 2 3 4" xfId="20132" xr:uid="{006CC055-AEDA-46E7-9D7F-8AF941D9AC15}"/>
    <cellStyle name="Normal 4 13 2 4" xfId="9426" xr:uid="{EAE6E0ED-B648-44F2-8E15-48C9B4F5767B}"/>
    <cellStyle name="Normal 4 13 2 4 2" xfId="30082" xr:uid="{0F819227-3E4A-4A3F-A643-B35C6F733FF9}"/>
    <cellStyle name="Normal 4 13 2 4 3" xfId="22961" xr:uid="{D8700980-7352-436E-B1F4-4E7F981FCF3A}"/>
    <cellStyle name="Normal 4 13 2 5" xfId="26517" xr:uid="{8A0765BE-C5E4-47D7-B7D5-FF9EAC4F0B0B}"/>
    <cellStyle name="Normal 4 13 2 6" xfId="15359" xr:uid="{ABC0FA46-1076-4BBE-863D-B7EFE0480D92}"/>
    <cellStyle name="Normal 4 13 3" xfId="2694" xr:uid="{00000000-0005-0000-0000-0000AE0A0000}"/>
    <cellStyle name="Normal 4 13 3 2" xfId="5736" xr:uid="{D5C2695C-DCDF-49EA-86A9-E5D1A5BFC864}"/>
    <cellStyle name="Normal 4 13 3 2 2" xfId="7947" xr:uid="{FDF19480-3FAE-4530-9DBC-89E6D83BD99B}"/>
    <cellStyle name="Normal 4 13 3 2 3" xfId="10602" xr:uid="{EC627F50-9A81-4A8D-ADC0-744204EDA8EC}"/>
    <cellStyle name="Normal 4 13 3 3" xfId="6807" xr:uid="{3D3A64C0-69C6-4390-A825-D5E78ADC7450}"/>
    <cellStyle name="Normal 4 13 3 3 2" xfId="19663" xr:uid="{DEB2A645-64BF-485A-8237-9AFEC77FCF86}"/>
    <cellStyle name="Normal 4 13 3 4" xfId="9603" xr:uid="{62C9EC6F-B28D-4573-8FB0-76D4EB1B008F}"/>
    <cellStyle name="Normal 4 13 3 4 2" xfId="22492" xr:uid="{E5901E32-8BD6-496D-B551-45803C1FB24B}"/>
    <cellStyle name="Normal 4 13 3 5" xfId="25688" xr:uid="{B13B54A8-3068-41BC-8DAE-21E731EB99E4}"/>
    <cellStyle name="Normal 4 13 3 6" xfId="14767" xr:uid="{DA5000CC-B711-4CFA-84AA-20B8A40F0A67}"/>
    <cellStyle name="Normal 4 13 4" xfId="2695" xr:uid="{00000000-0005-0000-0000-0000AF0A0000}"/>
    <cellStyle name="Normal 4 13 4 2" xfId="7948" xr:uid="{B23AAE7A-B413-4A2D-88E0-15F81A2E8F44}"/>
    <cellStyle name="Normal 4 13 4 2 2" xfId="28271" xr:uid="{9D01F9A1-5594-47A8-85EE-81029E1779D3}"/>
    <cellStyle name="Normal 4 13 4 2 3" xfId="19200" xr:uid="{C4F0B710-7918-465F-9720-084D0FFACD88}"/>
    <cellStyle name="Normal 4 13 4 3" xfId="10603" xr:uid="{9B27A8DF-1C4F-42C5-8D9A-EAFFEDEBB41D}"/>
    <cellStyle name="Normal 4 13 4 3 2" xfId="22005" xr:uid="{743CF844-8A98-4133-96C7-E6E6B0D5D3A0}"/>
    <cellStyle name="Normal 4 13 4 4" xfId="24481" xr:uid="{A74620A5-7541-43F8-BF7E-DCA7C80799BC}"/>
    <cellStyle name="Normal 4 13 4 5" xfId="16449" xr:uid="{2CFA638D-1FC7-4737-B5DC-7275DF7338BF}"/>
    <cellStyle name="Normal 4 13 5" xfId="4553" xr:uid="{5DB0AF64-527A-4F52-BAE5-B65556388A10}"/>
    <cellStyle name="Normal 4 13 5 2" xfId="7088" xr:uid="{E3A5A9CA-CE81-433F-B658-FC620BB8EFF1}"/>
    <cellStyle name="Normal 4 13 5 2 2" xfId="20569" xr:uid="{3D5A04E9-03FF-4680-8A29-F0CB4F04871A}"/>
    <cellStyle name="Normal 4 13 5 3" xfId="9937" xr:uid="{227F7DEF-15B1-45B0-92E6-F971F4CA2E5C}"/>
    <cellStyle name="Normal 4 13 5 3 2" xfId="23398" xr:uid="{31244BB1-9A52-4F1B-BAA3-C3D61958BAF5}"/>
    <cellStyle name="Normal 4 13 5 4" xfId="28323" xr:uid="{F894CA50-728F-4B1C-BB5C-2E9BB889E246}"/>
    <cellStyle name="Normal 4 13 5 5" xfId="17776" xr:uid="{2E83DC35-6E38-491E-A91D-B9D1A70F9437}"/>
    <cellStyle name="Normal 4 13 6" xfId="6194" xr:uid="{89F7D0EA-B1CE-4899-8C9B-5558442369AA}"/>
    <cellStyle name="Normal 4 13 6 2" xfId="16011" xr:uid="{92A2C080-D8FB-4FA1-9DD4-69725E99C3BC}"/>
    <cellStyle name="Normal 4 13 7" xfId="8971" xr:uid="{C0F4AD63-6B66-4AF5-B221-C682420E2E00}"/>
    <cellStyle name="Normal 4 13 7 2" xfId="18770" xr:uid="{7B04C72E-7AFF-48B3-A2C4-9E1D0E6FC87D}"/>
    <cellStyle name="Normal 4 13 8" xfId="12090" xr:uid="{F5E769AD-72B0-4B6D-9229-172CE868188D}"/>
    <cellStyle name="Normal 4 13 8 2" xfId="21566" xr:uid="{DCCAC263-D526-4F4E-84A4-8C5BF82BF0FF}"/>
    <cellStyle name="Normal 4 13 9" xfId="24527" xr:uid="{4BB5DED7-5E29-425C-BFF0-7EFC260FA30A}"/>
    <cellStyle name="Normal 4 14" xfId="571" xr:uid="{00000000-0005-0000-0000-00003B020000}"/>
    <cellStyle name="Normal 4 14 2" xfId="2696" xr:uid="{00000000-0005-0000-0000-0000B00A0000}"/>
    <cellStyle name="Normal 4 14 2 2" xfId="5653" xr:uid="{F79FC20C-A34B-4765-8CB4-BB5906FBE417}"/>
    <cellStyle name="Normal 4 14 2 2 2" xfId="7949" xr:uid="{95106B49-12C0-4800-B5E9-3B3A4A94C4B0}"/>
    <cellStyle name="Normal 4 14 2 2 3" xfId="10604" xr:uid="{C99254D6-1BE0-4B81-8D30-79404609A740}"/>
    <cellStyle name="Normal 4 14 2 2 4" xfId="17347" xr:uid="{A1DA67CD-E291-44B1-ADC5-B060F0F6B8A6}"/>
    <cellStyle name="Normal 4 14 2 3" xfId="6631" xr:uid="{E6E5B745-899A-4C90-9BAA-726365B7D0FA}"/>
    <cellStyle name="Normal 4 14 2 3 2" xfId="29500" xr:uid="{217C6948-2BF7-44A6-848C-FB21AE1D7A9D}"/>
    <cellStyle name="Normal 4 14 2 3 3" xfId="20133" xr:uid="{E0C6C0BE-93A0-4089-9F5E-E3B237F844BF}"/>
    <cellStyle name="Normal 4 14 2 4" xfId="9427" xr:uid="{4CD31A4C-978C-4E9D-82E3-A1E9D482AFA6}"/>
    <cellStyle name="Normal 4 14 2 4 2" xfId="22962" xr:uid="{5A1E959D-C081-48F3-AC84-9F1CBE2031E4}"/>
    <cellStyle name="Normal 4 14 2 5" xfId="24758" xr:uid="{8520051B-589A-45A6-B087-E655761819BC}"/>
    <cellStyle name="Normal 4 14 2 6" xfId="15360" xr:uid="{B8371B92-A08F-47E9-BF36-7F374FC39764}"/>
    <cellStyle name="Normal 4 14 3" xfId="2697" xr:uid="{00000000-0005-0000-0000-0000B10A0000}"/>
    <cellStyle name="Normal 4 14 3 2" xfId="7950" xr:uid="{F573E281-0E59-470B-84DB-95181AD44E96}"/>
    <cellStyle name="Normal 4 14 3 2 2" xfId="29219" xr:uid="{B65647E3-4786-4D05-A41E-D89273F05DD3}"/>
    <cellStyle name="Normal 4 14 3 2 3" xfId="17010" xr:uid="{C9090274-14A8-48E7-829B-4C4C2C638BA6}"/>
    <cellStyle name="Normal 4 14 3 3" xfId="10605" xr:uid="{B84F3FB4-E409-41CB-8F59-F0FCA950D138}"/>
    <cellStyle name="Normal 4 14 3 3 2" xfId="19765" xr:uid="{EFF2A05C-CCF8-4C65-923E-4C03609935F5}"/>
    <cellStyle name="Normal 4 14 3 4" xfId="12859" xr:uid="{E9718D80-2481-4C3D-861B-94696C36699F}"/>
    <cellStyle name="Normal 4 14 3 4 2" xfId="22594" xr:uid="{0B6677FA-15F4-48CD-96A4-B036FF600075}"/>
    <cellStyle name="Normal 4 14 3 5" xfId="25903" xr:uid="{43616C9A-E578-4AED-9EB6-379B253BBD3B}"/>
    <cellStyle name="Normal 4 14 3 6" xfId="14913" xr:uid="{696B13B7-D344-4F4C-95EF-4199BE74F4B9}"/>
    <cellStyle name="Normal 4 14 4" xfId="4701" xr:uid="{CEA21E27-820F-4E0F-8BF2-94A49FEE26D0}"/>
    <cellStyle name="Normal 4 14 4 2" xfId="7089" xr:uid="{DB8C5025-A8BA-45B2-A869-B9BDDBE843C9}"/>
    <cellStyle name="Normal 4 14 4 2 2" xfId="29606" xr:uid="{6E535AA8-29D0-4115-B9E6-E6376C4B4080}"/>
    <cellStyle name="Normal 4 14 4 2 3" xfId="20668" xr:uid="{C412F203-8B58-4AD4-BF92-CA182DC6F529}"/>
    <cellStyle name="Normal 4 14 4 3" xfId="9938" xr:uid="{659D4079-1DBC-4763-AB27-B34F22D7B0DF}"/>
    <cellStyle name="Normal 4 14 4 3 2" xfId="23497" xr:uid="{FA448EF4-D29F-4723-94C6-93A4E2D6D9A5}"/>
    <cellStyle name="Normal 4 14 4 4" xfId="24703" xr:uid="{1278D7B5-9EA1-4FD5-8DFB-5E4C669AB5A9}"/>
    <cellStyle name="Normal 4 14 4 5" xfId="17875" xr:uid="{BBED5024-462C-44D7-8F20-3024B22E75DC}"/>
    <cellStyle name="Normal 4 14 5" xfId="6195" xr:uid="{AFB768CF-A54B-447B-9721-E90838942EDC}"/>
    <cellStyle name="Normal 4 14 5 2" xfId="27314" xr:uid="{530E5342-F275-4B10-BE2A-A48C3004C80A}"/>
    <cellStyle name="Normal 4 14 5 3" xfId="16012" xr:uid="{11AB4933-6509-488A-8AED-00CD68D616C6}"/>
    <cellStyle name="Normal 4 14 6" xfId="8972" xr:uid="{CC314469-6F4F-4A22-82E4-CD19F751EA37}"/>
    <cellStyle name="Normal 4 14 6 2" xfId="18771" xr:uid="{94529A9B-6B63-4FAC-9FB6-63C295557FDB}"/>
    <cellStyle name="Normal 4 14 7" xfId="12091" xr:uid="{CFAB071D-0115-4A1B-828C-C838B0E3C34F}"/>
    <cellStyle name="Normal 4 14 7 2" xfId="21567" xr:uid="{5482A036-CBEA-45FD-AC9B-792C2245FBF3}"/>
    <cellStyle name="Normal 4 14 8" xfId="25329" xr:uid="{0C2D4B8E-5F52-4502-B826-C7EA046C5334}"/>
    <cellStyle name="Normal 4 14 9" xfId="14227" xr:uid="{3AE2A6A7-E7BF-44C5-AC73-341BA269F44A}"/>
    <cellStyle name="Normal 4 15" xfId="2698" xr:uid="{00000000-0005-0000-0000-0000B20A0000}"/>
    <cellStyle name="Normal 4 15 2" xfId="5511" xr:uid="{AF599244-0DC9-45D5-953A-E4EAEA038EBF}"/>
    <cellStyle name="Normal 4 15 2 2" xfId="7951" xr:uid="{B570D688-8B5B-447D-91AD-E02A21790A24}"/>
    <cellStyle name="Normal 4 15 2 3" xfId="10606" xr:uid="{B7178885-7EF0-4E3F-AE50-82043D5E2D4B}"/>
    <cellStyle name="Normal 4 15 2 4" xfId="16013" xr:uid="{78C6169F-65EE-4622-95CF-14DFCCEEC63F}"/>
    <cellStyle name="Normal 4 15 3" xfId="6187" xr:uid="{10875589-A436-4160-9335-5CFEC34528AD}"/>
    <cellStyle name="Normal 4 15 3 2" xfId="26406" xr:uid="{BB3F1BE3-42C4-45E4-B699-0B329235339B}"/>
    <cellStyle name="Normal 4 15 3 3" xfId="29043" xr:uid="{96BC9C67-5B00-430B-814E-C200C17125FA}"/>
    <cellStyle name="Normal 4 15 3 4" xfId="18772" xr:uid="{5BB74C0F-CCD7-4349-81D5-7CC6357140EE}"/>
    <cellStyle name="Normal 4 15 4" xfId="8964" xr:uid="{8CD0FE87-516E-4755-B4CC-8C5483B6EDF9}"/>
    <cellStyle name="Normal 4 15 4 2" xfId="24861" xr:uid="{0AD970F7-C78D-4D0B-A549-80DC032A8326}"/>
    <cellStyle name="Normal 4 15 4 3" xfId="21568" xr:uid="{F7F6C51A-8A1C-41A9-A6FB-9900A4C22FC7}"/>
    <cellStyle name="Normal 4 15 5" xfId="25214" xr:uid="{08FCDF30-9E6A-4525-BB40-67D79E2D654B}"/>
    <cellStyle name="Normal 4 15 6" xfId="14917" xr:uid="{F7A5E00C-54D0-4ACB-B630-5DF3C0842A0F}"/>
    <cellStyle name="Normal 4 16" xfId="2699" xr:uid="{00000000-0005-0000-0000-0000B30A0000}"/>
    <cellStyle name="Normal 4 16 2" xfId="5646" xr:uid="{60F68E37-7355-4AEC-869E-38800C4F6128}"/>
    <cellStyle name="Normal 4 16 2 2" xfId="7952" xr:uid="{80C48884-41A0-47B1-A3EF-A20F2E8DAAAF}"/>
    <cellStyle name="Normal 4 16 2 3" xfId="10607" xr:uid="{6A8CA4AF-5575-4FA5-BC31-BB02E5C487A9}"/>
    <cellStyle name="Normal 4 16 3" xfId="6623" xr:uid="{CE964EBA-F6CA-41B5-9E25-76C88A29905F}"/>
    <cellStyle name="Normal 4 16 3 2" xfId="26760" xr:uid="{AE2CA0CE-C5AB-4506-8ACE-13356AA89232}"/>
    <cellStyle name="Normal 4 16 3 3" xfId="18773" xr:uid="{F86E8BBA-1883-4F4D-B71B-755C4F6119E6}"/>
    <cellStyle name="Normal 4 16 4" xfId="9419" xr:uid="{A1AC0ADD-A5D6-4033-BC3F-B8ED604E1E9D}"/>
    <cellStyle name="Normal 4 16 4 2" xfId="21569" xr:uid="{E5F76E30-77E6-4981-BDBD-85C3ABE68441}"/>
    <cellStyle name="Normal 4 16 5" xfId="26265" xr:uid="{CF06556A-DF48-4406-8E9D-EE8FE6D2DB2C}"/>
    <cellStyle name="Normal 4 16 6" xfId="14385" xr:uid="{31D90FCC-AC57-4E80-BA18-0C263DFC9AEA}"/>
    <cellStyle name="Normal 4 17" xfId="2700" xr:uid="{00000000-0005-0000-0000-0000B40A0000}"/>
    <cellStyle name="Normal 4 17 2" xfId="5722" xr:uid="{ED084608-686E-4457-8C76-9F1E7D8CA89D}"/>
    <cellStyle name="Normal 4 17 2 2" xfId="7953" xr:uid="{EA2E90A3-6137-4620-8709-611E403CB32C}"/>
    <cellStyle name="Normal 4 17 2 3" xfId="10608" xr:uid="{A7B39D73-EE81-4F13-AEF1-78C17A820085}"/>
    <cellStyle name="Normal 4 17 3" xfId="6791" xr:uid="{5CF51078-3F21-4B0C-97FF-3EE5FF3B47F8}"/>
    <cellStyle name="Normal 4 17 3 2" xfId="26726" xr:uid="{C78EBDB1-4824-4A2E-993D-B78C10B31896}"/>
    <cellStyle name="Normal 4 17 3 3" xfId="21570" xr:uid="{5526EEB5-8C6D-4952-813A-539DC3A6457B}"/>
    <cellStyle name="Normal 4 17 4" xfId="9587" xr:uid="{0E985597-3F70-4684-9BBD-7BE1B574FA1B}"/>
    <cellStyle name="Normal 4 17 5" xfId="16014" xr:uid="{772B05CE-9027-4867-B7D1-ADE740153B70}"/>
    <cellStyle name="Normal 4 18" xfId="4378" xr:uid="{E52C739F-AFB8-4F36-81B1-51B8625C1027}"/>
    <cellStyle name="Normal 4 18 2" xfId="7082" xr:uid="{FA96F797-E308-4C78-B761-22B5387D4C88}"/>
    <cellStyle name="Normal 4 18 2 2" xfId="26828" xr:uid="{92DD5AA7-501B-4C25-97F3-3825074325B5}"/>
    <cellStyle name="Normal 4 18 2 3" xfId="20402" xr:uid="{32225964-01F2-4F97-B1E5-E12828752829}"/>
    <cellStyle name="Normal 4 18 3" xfId="9930" xr:uid="{CFD8818B-7A96-4E7F-AE68-ECEB6F78CC9E}"/>
    <cellStyle name="Normal 4 18 3 2" xfId="26845" xr:uid="{9F570E11-4363-4D3B-A23B-D7A11A8F8E1F}"/>
    <cellStyle name="Normal 4 18 3 3" xfId="23231" xr:uid="{BEACADC2-564B-458D-8ABF-A75DB362B6F9}"/>
    <cellStyle name="Normal 4 18 4" xfId="26777" xr:uid="{501E859C-6EAD-4C1B-B98A-503E9E45DFE6}"/>
    <cellStyle name="Normal 4 18 5" xfId="17609" xr:uid="{AE48B605-E81E-44FB-81BD-0AD76807D678}"/>
    <cellStyle name="Normal 4 19" xfId="5448" xr:uid="{CDE27C54-7A92-4467-A028-E59928D9A249}"/>
    <cellStyle name="Normal 4 19 2" xfId="26727" xr:uid="{086F1BFA-1E09-452A-9A3C-D53A7F668374}"/>
    <cellStyle name="Normal 4 19 3" xfId="25942" xr:uid="{B390F8AC-98AD-43C5-A89A-9CC6AF4E1704}"/>
    <cellStyle name="Normal 4 19 4" xfId="25175" xr:uid="{AFA0654A-8E8B-4800-87AC-B512C72E686B}"/>
    <cellStyle name="Normal 4 19 5" xfId="15999" xr:uid="{EE5FAAC5-8F12-411F-B40B-26C10CE7ED8E}"/>
    <cellStyle name="Normal 4 2" xfId="572" xr:uid="{00000000-0005-0000-0000-00003C020000}"/>
    <cellStyle name="Normal 4 2 10" xfId="573" xr:uid="{00000000-0005-0000-0000-00003D020000}"/>
    <cellStyle name="Normal 4 2 10 10" xfId="14151" xr:uid="{DDE20CFE-7BFD-46AB-BAC3-A4D1C12A66EA}"/>
    <cellStyle name="Normal 4 2 10 2" xfId="574" xr:uid="{00000000-0005-0000-0000-00003E020000}"/>
    <cellStyle name="Normal 4 2 10 2 2" xfId="2701" xr:uid="{00000000-0005-0000-0000-0000B50A0000}"/>
    <cellStyle name="Normal 4 2 10 2 2 2" xfId="5656" xr:uid="{0ECE229F-96B3-4DF1-AB2B-A2D639865B73}"/>
    <cellStyle name="Normal 4 2 10 2 2 2 2" xfId="7954" xr:uid="{955E0694-4CBC-464A-9E80-A35C600CB31D}"/>
    <cellStyle name="Normal 4 2 10 2 2 2 3" xfId="10609" xr:uid="{3076A885-1E31-4C03-ADF4-528215F9515A}"/>
    <cellStyle name="Normal 4 2 10 2 2 2 4" xfId="17051" xr:uid="{CEE96F2A-8334-4009-ADB2-62DC0947A381}"/>
    <cellStyle name="Normal 4 2 10 2 2 3" xfId="6634" xr:uid="{FE61CFDA-DD28-4E60-A0FB-2D684E7B174A}"/>
    <cellStyle name="Normal 4 2 10 2 2 3 2" xfId="27755" xr:uid="{C0922780-E807-4018-BB2C-5B68D08D7F73}"/>
    <cellStyle name="Normal 4 2 10 2 2 3 3" xfId="19817" xr:uid="{97FA40B8-69C0-4ADA-B0B7-96FDFF78D1A6}"/>
    <cellStyle name="Normal 4 2 10 2 2 4" xfId="9430" xr:uid="{5E68EEBD-5064-4894-AA59-1C6964DFB6A5}"/>
    <cellStyle name="Normal 4 2 10 2 2 4 2" xfId="22646" xr:uid="{4D82DBB7-5091-444D-A0A9-CCB98E2087AE}"/>
    <cellStyle name="Normal 4 2 10 2 2 5" xfId="25202" xr:uid="{9243D798-574B-4C80-9820-E8B148384FE1}"/>
    <cellStyle name="Normal 4 2 10 2 2 6" xfId="14977" xr:uid="{99C613DF-B757-401A-BB09-65A77BB0A464}"/>
    <cellStyle name="Normal 4 2 10 2 3" xfId="5411" xr:uid="{38294493-E31C-473F-ABAA-CD7902C334E7}"/>
    <cellStyle name="Normal 4 2 10 2 3 2" xfId="7092" xr:uid="{54256680-FCD2-4C4A-BC5B-BE8B373D0116}"/>
    <cellStyle name="Normal 4 2 10 2 3 3" xfId="9941" xr:uid="{E766D86F-9BC7-4978-BBD4-94C36E08AA12}"/>
    <cellStyle name="Normal 4 2 10 2 3 4" xfId="16017" xr:uid="{A851B2F4-6BE5-493C-A558-479BCDE3DB9B}"/>
    <cellStyle name="Normal 4 2 10 2 4" xfId="5517" xr:uid="{9A15EF29-44F6-477B-A260-4B6B15F5FC96}"/>
    <cellStyle name="Normal 4 2 10 2 4 2" xfId="28891" xr:uid="{92AAA83B-41C4-49B8-90D5-4EECD7F60688}"/>
    <cellStyle name="Normal 4 2 10 2 4 3" xfId="27113" xr:uid="{6713BBE6-7ECE-4E47-8AD3-922030FB0C14}"/>
    <cellStyle name="Normal 4 2 10 2 4 4" xfId="18776" xr:uid="{72EA8BB9-F97C-4EEA-9A1E-8AC754E550D9}"/>
    <cellStyle name="Normal 4 2 10 2 5" xfId="6198" xr:uid="{248B889A-CE78-40B7-A56E-496A35BD521B}"/>
    <cellStyle name="Normal 4 2 10 2 5 2" xfId="30016" xr:uid="{A9112C45-0E25-433A-A528-8D1200EB559C}"/>
    <cellStyle name="Normal 4 2 10 2 5 3" xfId="21573" xr:uid="{F7E6268E-8B67-45A9-A85C-BEAC19737224}"/>
    <cellStyle name="Normal 4 2 10 2 6" xfId="8975" xr:uid="{6A11B8FC-15EA-48FD-AA48-B459AFE1723B}"/>
    <cellStyle name="Normal 4 2 10 2 7" xfId="14309" xr:uid="{CC0D6219-E649-405C-9FA2-50D13DC4F0B1}"/>
    <cellStyle name="Normal 4 2 10 3" xfId="2702" xr:uid="{00000000-0005-0000-0000-0000B60A0000}"/>
    <cellStyle name="Normal 4 2 10 3 2" xfId="5655" xr:uid="{A21E497F-8516-4D02-9CA2-8C751A6A545D}"/>
    <cellStyle name="Normal 4 2 10 3 2 2" xfId="7955" xr:uid="{53BE6576-85D2-477F-B501-FCA9D4FC3975}"/>
    <cellStyle name="Normal 4 2 10 3 2 3" xfId="10610" xr:uid="{018B2A93-05C7-4159-B55F-582D289F874F}"/>
    <cellStyle name="Normal 4 2 10 3 2 4" xfId="16018" xr:uid="{72E08445-83CF-48F3-8B9F-A21353308CE1}"/>
    <cellStyle name="Normal 4 2 10 3 3" xfId="6633" xr:uid="{7C4D5B5F-AE65-4B7B-9EC3-18CE188C5FFE}"/>
    <cellStyle name="Normal 4 2 10 3 3 2" xfId="28140" xr:uid="{BA420BE6-4ECB-4737-9A77-F5179D9ED636}"/>
    <cellStyle name="Normal 4 2 10 3 3 3" xfId="27777" xr:uid="{4CE46F75-8361-4758-8A66-A8E26B349D67}"/>
    <cellStyle name="Normal 4 2 10 3 3 4" xfId="18777" xr:uid="{01CA87DC-485F-4CDA-A19E-803015C9256D}"/>
    <cellStyle name="Normal 4 2 10 3 4" xfId="9429" xr:uid="{944A3D32-C976-4540-B13C-D1BB5D12CBDF}"/>
    <cellStyle name="Normal 4 2 10 3 4 2" xfId="30017" xr:uid="{DA411E8F-F621-4CA4-8E33-02EEFF7FB45A}"/>
    <cellStyle name="Normal 4 2 10 3 4 3" xfId="21574" xr:uid="{D8D41583-2DC9-43F9-9BC0-6A3BD068745C}"/>
    <cellStyle name="Normal 4 2 10 3 5" xfId="25127" xr:uid="{568EA8C7-E144-4A2C-98FA-1E1BAD97EC63}"/>
    <cellStyle name="Normal 4 2 10 3 6" xfId="14772" xr:uid="{EB6E174C-9B3D-436E-8243-4EC4D3AD4DF0}"/>
    <cellStyle name="Normal 4 2 10 4" xfId="2703" xr:uid="{00000000-0005-0000-0000-0000B70A0000}"/>
    <cellStyle name="Normal 4 2 10 4 2" xfId="5754" xr:uid="{80238E37-4E5B-4114-A51A-732920C3B693}"/>
    <cellStyle name="Normal 4 2 10 4 2 2" xfId="7956" xr:uid="{B79292D9-0759-49AF-AEAC-6E0AD4B1A097}"/>
    <cellStyle name="Normal 4 2 10 4 2 3" xfId="10611" xr:uid="{59727C54-2CD9-4F6D-86B5-81F54B7E87D5}"/>
    <cellStyle name="Normal 4 2 10 4 3" xfId="6834" xr:uid="{4B9E48FA-FB07-4E9C-A374-D0F972E2E8F7}"/>
    <cellStyle name="Normal 4 2 10 4 3 2" xfId="22085" xr:uid="{8A0D6BEF-6CBA-457F-AAB9-863CCC95CD9E}"/>
    <cellStyle name="Normal 4 2 10 4 4" xfId="9630" xr:uid="{FF778ACE-538F-42D3-9052-47B1F82C0E59}"/>
    <cellStyle name="Normal 4 2 10 4 5" xfId="16529" xr:uid="{AFC8322D-6BC4-4AD9-BBD1-09E6462A7F9A}"/>
    <cellStyle name="Normal 4 2 10 5" xfId="4558" xr:uid="{9DBA3828-6D42-4509-B214-B31DD6F8C4E9}"/>
    <cellStyle name="Normal 4 2 10 5 2" xfId="7091" xr:uid="{07822BA6-92BF-4AC1-8D85-F80D7CF656CF}"/>
    <cellStyle name="Normal 4 2 10 5 2 2" xfId="29589" xr:uid="{EEBFE166-D98F-4EE4-ACDB-2228B959911B}"/>
    <cellStyle name="Normal 4 2 10 5 2 3" xfId="20574" xr:uid="{51B78651-F24B-4776-8B59-57E8EC335957}"/>
    <cellStyle name="Normal 4 2 10 5 3" xfId="9940" xr:uid="{BCE0F61F-CFDF-4EC3-911C-D7E438118A95}"/>
    <cellStyle name="Normal 4 2 10 5 3 2" xfId="23403" xr:uid="{B579BD0D-0DA3-4953-A9A3-0F9BAE3A059D}"/>
    <cellStyle name="Normal 4 2 10 5 4" xfId="24270" xr:uid="{FF3E07C0-2107-4D73-B66D-DA8F691C8E29}"/>
    <cellStyle name="Normal 4 2 10 5 5" xfId="17781" xr:uid="{EC373F17-6DE5-4071-BE9C-5956E5CE84F8}"/>
    <cellStyle name="Normal 4 2 10 6" xfId="5516" xr:uid="{330B4815-BCDC-4AB1-98E3-DB4E5319A45C}"/>
    <cellStyle name="Normal 4 2 10 6 2" xfId="28242" xr:uid="{4CE7294F-04E0-4B33-BCFE-51697AF7A54A}"/>
    <cellStyle name="Normal 4 2 10 6 3" xfId="27686" xr:uid="{B334EB4F-C1F8-452E-9CAC-16FFF3314553}"/>
    <cellStyle name="Normal 4 2 10 6 4" xfId="16016" xr:uid="{DB4FF49F-5872-43F9-9F1A-07884FBFCFB3}"/>
    <cellStyle name="Normal 4 2 10 7" xfId="6197" xr:uid="{0A2CE54D-F330-4D6B-A5B7-93ED89AA726C}"/>
    <cellStyle name="Normal 4 2 10 7 2" xfId="28156" xr:uid="{2101A3FF-61D3-49D7-B3C5-CE4D18A6BF77}"/>
    <cellStyle name="Normal 4 2 10 7 3" xfId="18775" xr:uid="{3F9D247A-20B4-4113-9556-33EF1EC991AD}"/>
    <cellStyle name="Normal 4 2 10 8" xfId="8974" xr:uid="{A81909FA-C3A3-4250-810C-4C730AC22F0B}"/>
    <cellStyle name="Normal 4 2 10 8 2" xfId="21572" xr:uid="{C20F42B0-95BA-40D0-ADF8-9D4126201B30}"/>
    <cellStyle name="Normal 4 2 10 9" xfId="25619" xr:uid="{BA9DE280-0D18-4A97-B668-B894243E98AC}"/>
    <cellStyle name="Normal 4 2 11" xfId="575" xr:uid="{00000000-0005-0000-0000-00003F020000}"/>
    <cellStyle name="Normal 4 2 11 10" xfId="14070" xr:uid="{BADF71FE-F83A-44CE-8F5C-A7A8BB4484B3}"/>
    <cellStyle name="Normal 4 2 11 2" xfId="2704" xr:uid="{00000000-0005-0000-0000-0000B80A0000}"/>
    <cellStyle name="Normal 4 2 11 2 2" xfId="5657" xr:uid="{02498AA8-24D7-45ED-86E5-5C985E4534DE}"/>
    <cellStyle name="Normal 4 2 11 2 2 2" xfId="7957" xr:uid="{79F4379A-8222-4152-A11A-E3B5FA3B9D51}"/>
    <cellStyle name="Normal 4 2 11 2 2 3" xfId="10612" xr:uid="{C60D6A65-7FF5-4453-BEA9-AA6D9E937BBD}"/>
    <cellStyle name="Normal 4 2 11 2 2 4" xfId="17348" xr:uid="{A904250C-0DC8-4F3F-BE2F-AF9FF5F12D0E}"/>
    <cellStyle name="Normal 4 2 11 2 3" xfId="6635" xr:uid="{C3EC744A-22EF-4EBB-93B8-6DEE206D05AE}"/>
    <cellStyle name="Normal 4 2 11 2 3 2" xfId="28699" xr:uid="{F398F04D-3B99-490C-AEFA-61416399DE1E}"/>
    <cellStyle name="Normal 4 2 11 2 3 3" xfId="29501" xr:uid="{EF1557E3-746A-4222-A72C-C90454358DDB}"/>
    <cellStyle name="Normal 4 2 11 2 3 4" xfId="20134" xr:uid="{F2DFDFD3-06AF-4F9D-936A-EEE6173A1031}"/>
    <cellStyle name="Normal 4 2 11 2 4" xfId="9431" xr:uid="{A4CB9946-69F6-4C33-A5D3-F902F22D7B8E}"/>
    <cellStyle name="Normal 4 2 11 2 4 2" xfId="30083" xr:uid="{DA03F761-F95F-4151-BB66-35E375CFF612}"/>
    <cellStyle name="Normal 4 2 11 2 4 3" xfId="22963" xr:uid="{81C9E0F8-910C-485E-8304-379F23ED68B2}"/>
    <cellStyle name="Normal 4 2 11 2 5" xfId="24240" xr:uid="{F79A53CF-166C-4ADC-AB87-5660F1FF65E8}"/>
    <cellStyle name="Normal 4 2 11 2 6" xfId="15361" xr:uid="{35FFCCCE-487B-4F44-A521-0513AF03F61B}"/>
    <cellStyle name="Normal 4 2 11 3" xfId="2705" xr:uid="{00000000-0005-0000-0000-0000B90A0000}"/>
    <cellStyle name="Normal 4 2 11 3 2" xfId="5737" xr:uid="{7471FED2-0799-4FD1-82F5-A98473A12980}"/>
    <cellStyle name="Normal 4 2 11 3 2 2" xfId="7958" xr:uid="{F89695D8-14B1-4E0C-8135-39316077537E}"/>
    <cellStyle name="Normal 4 2 11 3 2 3" xfId="10613" xr:uid="{406A7CB0-24F0-4625-B563-2CB6020CB4C4}"/>
    <cellStyle name="Normal 4 2 11 3 3" xfId="6808" xr:uid="{4B58741B-0855-48F4-8C5C-02BF18BD555A}"/>
    <cellStyle name="Normal 4 2 11 3 3 2" xfId="19666" xr:uid="{FA8EC701-361C-4376-AC4D-B4F9636E8147}"/>
    <cellStyle name="Normal 4 2 11 3 4" xfId="9604" xr:uid="{916393A2-46BF-47CF-9FCA-88AE24F810E0}"/>
    <cellStyle name="Normal 4 2 11 3 4 2" xfId="22495" xr:uid="{514F1229-BB63-42A0-935C-6BCD6E2E102D}"/>
    <cellStyle name="Normal 4 2 11 3 5" xfId="24064" xr:uid="{DC826FC4-C06B-4825-B83B-AA99D11F41FF}"/>
    <cellStyle name="Normal 4 2 11 3 6" xfId="14771" xr:uid="{67E36619-84E5-4521-8EF2-E6D61B219079}"/>
    <cellStyle name="Normal 4 2 11 4" xfId="2706" xr:uid="{00000000-0005-0000-0000-0000BA0A0000}"/>
    <cellStyle name="Normal 4 2 11 4 2" xfId="7959" xr:uid="{E4F94AD1-1972-43A4-B56A-DB81007F3BB4}"/>
    <cellStyle name="Normal 4 2 11 4 2 2" xfId="27833" xr:uid="{8B15209E-F72B-404C-8AC4-1AE09B456193}"/>
    <cellStyle name="Normal 4 2 11 4 2 3" xfId="19201" xr:uid="{91F1B202-6540-4C78-8259-B58EF6ABEB52}"/>
    <cellStyle name="Normal 4 2 11 4 3" xfId="10614" xr:uid="{424BB9D6-6380-421B-AE7D-E6C0AEEBE039}"/>
    <cellStyle name="Normal 4 2 11 4 3 2" xfId="22006" xr:uid="{F7E6A72F-5B9F-4271-A83F-C50C8E6FC6C1}"/>
    <cellStyle name="Normal 4 2 11 4 4" xfId="24109" xr:uid="{CA7243BE-9475-44DF-B6E0-37E15D90595B}"/>
    <cellStyle name="Normal 4 2 11 4 5" xfId="16450" xr:uid="{2DF881D5-02D6-4AC5-9DAB-C2C780AB43C1}"/>
    <cellStyle name="Normal 4 2 11 5" xfId="4557" xr:uid="{2727707F-2FED-4360-A7FA-66F6A66194F9}"/>
    <cellStyle name="Normal 4 2 11 5 2" xfId="7093" xr:uid="{311DF039-8E97-41E3-8BFF-3CF93939ADE9}"/>
    <cellStyle name="Normal 4 2 11 5 2 2" xfId="20573" xr:uid="{DC17A7F2-2F21-41CC-8F42-7301A515D4CF}"/>
    <cellStyle name="Normal 4 2 11 5 3" xfId="9942" xr:uid="{B2F66F5E-E3B3-4658-A6CB-6C1B3917E991}"/>
    <cellStyle name="Normal 4 2 11 5 3 2" xfId="23402" xr:uid="{7E66C06D-14F4-4907-9D5E-C104F283CA35}"/>
    <cellStyle name="Normal 4 2 11 5 4" xfId="29122" xr:uid="{B7496CE8-259C-4EE5-ADA8-C1AC054B5398}"/>
    <cellStyle name="Normal 4 2 11 5 5" xfId="17780" xr:uid="{EAE77872-5FBA-4A99-B0E2-DDF228B735FD}"/>
    <cellStyle name="Normal 4 2 11 6" xfId="6199" xr:uid="{CB27A6B6-6C63-49CB-B194-F164EF03695B}"/>
    <cellStyle name="Normal 4 2 11 6 2" xfId="16019" xr:uid="{7880CA82-B1F8-47E1-A4A3-7DD2BE763C67}"/>
    <cellStyle name="Normal 4 2 11 7" xfId="8976" xr:uid="{F6D7ACB9-A96D-4FBD-AD16-72F26D8788B9}"/>
    <cellStyle name="Normal 4 2 11 7 2" xfId="18778" xr:uid="{BE685D52-0DB8-4677-A730-71FB7BFBFB3C}"/>
    <cellStyle name="Normal 4 2 11 8" xfId="12092" xr:uid="{7AF1DD1C-AAE6-467B-9844-B7D5E2502DB1}"/>
    <cellStyle name="Normal 4 2 11 8 2" xfId="21575" xr:uid="{E584FA2D-6A28-4BD7-AF68-8B491CEC44CC}"/>
    <cellStyle name="Normal 4 2 11 9" xfId="26569" xr:uid="{42AB2F7D-E222-4D30-BD05-D0264E5E80B3}"/>
    <cellStyle name="Normal 4 2 12" xfId="576" xr:uid="{00000000-0005-0000-0000-000040020000}"/>
    <cellStyle name="Normal 4 2 12 2" xfId="2707" xr:uid="{00000000-0005-0000-0000-0000BB0A0000}"/>
    <cellStyle name="Normal 4 2 12 2 2" xfId="5658" xr:uid="{47B889E2-B86B-44E0-8E9E-09491283D0C5}"/>
    <cellStyle name="Normal 4 2 12 2 2 2" xfId="7960" xr:uid="{11B4CA39-F91D-4DC3-B767-3B816F0E8615}"/>
    <cellStyle name="Normal 4 2 12 2 2 3" xfId="10615" xr:uid="{BB9B95BB-F2EC-4576-81D1-BAA82052295E}"/>
    <cellStyle name="Normal 4 2 12 2 3" xfId="6636" xr:uid="{4C730C3D-5451-463B-9BA1-24D52AAAA7B7}"/>
    <cellStyle name="Normal 4 2 12 2 3 2" xfId="20135" xr:uid="{FF1912FC-572E-4D1A-B233-E365B1758231}"/>
    <cellStyle name="Normal 4 2 12 2 4" xfId="9432" xr:uid="{402DA612-8758-4A27-AC16-D07EA0FBDCA6}"/>
    <cellStyle name="Normal 4 2 12 2 4 2" xfId="22964" xr:uid="{747B378F-321F-49BB-A2DC-5E02CAFA3424}"/>
    <cellStyle name="Normal 4 2 12 2 5" xfId="25439" xr:uid="{43DCB307-5569-4375-BDF7-35325D72D1CC}"/>
    <cellStyle name="Normal 4 2 12 2 6" xfId="15362" xr:uid="{A28C774D-0D23-435E-A0A4-5680EF502110}"/>
    <cellStyle name="Normal 4 2 12 3" xfId="4702" xr:uid="{2C8CD6E5-8500-483B-BDBA-E84CBE17FD2B}"/>
    <cellStyle name="Normal 4 2 12 3 2" xfId="7094" xr:uid="{4743DBCE-105E-466B-9D8C-48C8A2885626}"/>
    <cellStyle name="Normal 4 2 12 3 2 2" xfId="29607" xr:uid="{D1EBC21A-6357-42DD-A5D0-EA242470E8DF}"/>
    <cellStyle name="Normal 4 2 12 3 2 3" xfId="20669" xr:uid="{1C0EE26C-C82F-4240-BD89-87AC084FB47C}"/>
    <cellStyle name="Normal 4 2 12 3 3" xfId="9943" xr:uid="{5EB3491F-4C45-421D-9F99-EB3A4244B8D9}"/>
    <cellStyle name="Normal 4 2 12 3 3 2" xfId="23498" xr:uid="{98D31E63-B4D7-4373-AA13-F56FF12225A6}"/>
    <cellStyle name="Normal 4 2 12 3 4" xfId="25842" xr:uid="{4B03588B-2729-46E4-8672-683AB54FBD5F}"/>
    <cellStyle name="Normal 4 2 12 3 5" xfId="17876" xr:uid="{6D558007-9380-4753-B963-740660086AAE}"/>
    <cellStyle name="Normal 4 2 12 4" xfId="5518" xr:uid="{C4EB2EE9-9C48-4634-A3B1-913DC03BFCB7}"/>
    <cellStyle name="Normal 4 2 12 4 2" xfId="26081" xr:uid="{13457272-11E4-4CFC-A5D6-4C4423DFE61B}"/>
    <cellStyle name="Normal 4 2 12 4 3" xfId="27135" xr:uid="{69F680A5-375E-4F7E-8852-6ECA06B484F4}"/>
    <cellStyle name="Normal 4 2 12 4 4" xfId="16020" xr:uid="{C97DB590-C17A-4F99-938D-5DA996986E92}"/>
    <cellStyle name="Normal 4 2 12 5" xfId="6200" xr:uid="{DCE8D043-926C-4E91-A6EB-3BF51AC9183E}"/>
    <cellStyle name="Normal 4 2 12 5 2" xfId="27509" xr:uid="{30C639BB-CDF0-4E09-8897-3B573C1F6F1E}"/>
    <cellStyle name="Normal 4 2 12 5 3" xfId="18779" xr:uid="{E6962FC4-7351-4D12-98CC-16B3AE8A6B0D}"/>
    <cellStyle name="Normal 4 2 12 6" xfId="8977" xr:uid="{FB382BDC-E024-4FEA-9BC8-1E8A5C0D5501}"/>
    <cellStyle name="Normal 4 2 12 6 2" xfId="21576" xr:uid="{315C4779-049B-4B38-8EDC-24DA1C115099}"/>
    <cellStyle name="Normal 4 2 12 7" xfId="25644" xr:uid="{AE56F89A-D627-4912-B38B-87EFA4C7FDC0}"/>
    <cellStyle name="Normal 4 2 12 8" xfId="14228" xr:uid="{210208B3-87D8-401A-8055-DD8341FF3880}"/>
    <cellStyle name="Normal 4 2 13" xfId="2708" xr:uid="{00000000-0005-0000-0000-0000BC0A0000}"/>
    <cellStyle name="Normal 4 2 13 2" xfId="5515" xr:uid="{C48729C1-E5E8-49E0-AE52-078481BFE52C}"/>
    <cellStyle name="Normal 4 2 13 2 2" xfId="7961" xr:uid="{E11C124B-3E31-4FFA-95F1-436E5C0CBE7C}"/>
    <cellStyle name="Normal 4 2 13 2 3" xfId="10616" xr:uid="{28E7794F-7724-426D-9222-885593D88F6D}"/>
    <cellStyle name="Normal 4 2 13 2 4" xfId="16021" xr:uid="{6BDFEAD3-9D6E-4668-BA3E-DCD17A266E23}"/>
    <cellStyle name="Normal 4 2 13 3" xfId="6196" xr:uid="{807F721F-2FCC-416B-9704-41AD1D70C9B4}"/>
    <cellStyle name="Normal 4 2 13 3 2" xfId="24273" xr:uid="{A7363F41-95D9-4CB9-83FF-0E74228090CC}"/>
    <cellStyle name="Normal 4 2 13 3 3" xfId="18780" xr:uid="{EAC76138-36C9-4B5D-85A5-ED28D880975C}"/>
    <cellStyle name="Normal 4 2 13 4" xfId="8973" xr:uid="{360F96CB-3FF4-4FC6-9A23-AD003D1A573A}"/>
    <cellStyle name="Normal 4 2 13 4 2" xfId="21577" xr:uid="{59F78F0A-D176-467B-B488-115DB709E501}"/>
    <cellStyle name="Normal 4 2 13 5" xfId="24538" xr:uid="{E5CA60D0-9385-4888-9CB6-C3CB4D1A138A}"/>
    <cellStyle name="Normal 4 2 13 6" xfId="14918" xr:uid="{2C6528A5-8F53-47F4-8924-EDB1D497EBBC}"/>
    <cellStyle name="Normal 4 2 14" xfId="2709" xr:uid="{00000000-0005-0000-0000-0000BD0A0000}"/>
    <cellStyle name="Normal 4 2 14 2" xfId="5654" xr:uid="{925423CC-228F-4B7A-BAF3-94C252BF50FB}"/>
    <cellStyle name="Normal 4 2 14 2 2" xfId="7962" xr:uid="{49D12ACF-F549-48ED-BF0A-34DB5B2978CD}"/>
    <cellStyle name="Normal 4 2 14 2 3" xfId="10617" xr:uid="{E1776215-B286-45A1-87C0-C03B985A7BC7}"/>
    <cellStyle name="Normal 4 2 14 3" xfId="6632" xr:uid="{E8218216-7753-4D0E-994B-7C6D59D63B91}"/>
    <cellStyle name="Normal 4 2 14 3 2" xfId="19338" xr:uid="{AD1BC7DC-8CD3-40EF-984B-34225BFEAB1C}"/>
    <cellStyle name="Normal 4 2 14 4" xfId="9428" xr:uid="{55735842-285C-4698-B899-41205B6D5AAE}"/>
    <cellStyle name="Normal 4 2 14 4 2" xfId="22166" xr:uid="{2C1B8B72-4162-41B0-B55B-65BD969A95B5}"/>
    <cellStyle name="Normal 4 2 14 5" xfId="25032" xr:uid="{FBD1E689-452A-47D5-9338-7DD0817CB26B}"/>
    <cellStyle name="Normal 4 2 14 6" xfId="14386" xr:uid="{EE9698D7-4869-401A-9DC2-E1AF9F770A3E}"/>
    <cellStyle name="Normal 4 2 15" xfId="2710" xr:uid="{00000000-0005-0000-0000-0000BE0A0000}"/>
    <cellStyle name="Normal 4 2 15 2" xfId="5723" xr:uid="{02C05AAD-AECC-46B3-A789-6884E52F0129}"/>
    <cellStyle name="Normal 4 2 15 2 2" xfId="7963" xr:uid="{5E6B11EF-A181-4812-BB92-7145CFFEEF10}"/>
    <cellStyle name="Normal 4 2 15 2 3" xfId="10618" xr:uid="{8FA911D7-0891-473C-9DCD-72B7104D6206}"/>
    <cellStyle name="Normal 4 2 15 3" xfId="6792" xr:uid="{BBD4EED3-31DB-4A15-B0DF-2EC0AEDAD21F}"/>
    <cellStyle name="Normal 4 2 15 3 2" xfId="21895" xr:uid="{6B072EF4-4885-4F24-9391-4A486A068371}"/>
    <cellStyle name="Normal 4 2 15 4" xfId="9588" xr:uid="{E8D66BA0-C3F6-40B6-A560-7954E26F3816}"/>
    <cellStyle name="Normal 4 2 15 5" xfId="16339" xr:uid="{81363505-7249-4D69-A976-45BC8A98607E}"/>
    <cellStyle name="Normal 4 2 16" xfId="4379" xr:uid="{89CD7DEF-4634-47B0-84D1-D9173659DC1F}"/>
    <cellStyle name="Normal 4 2 16 2" xfId="7090" xr:uid="{0A8D2E20-E50E-4C65-8AE2-D1596C30A4CF}"/>
    <cellStyle name="Normal 4 2 16 2 2" xfId="20403" xr:uid="{BC9BF76D-E3C8-46C4-912D-1F720557D427}"/>
    <cellStyle name="Normal 4 2 16 3" xfId="9939" xr:uid="{0EF7C84E-780F-40C6-9513-B2548D6BFAB5}"/>
    <cellStyle name="Normal 4 2 16 3 2" xfId="23232" xr:uid="{C2DE7BA8-04B0-46BC-BB41-916FC232C096}"/>
    <cellStyle name="Normal 4 2 16 4" xfId="26821" xr:uid="{E76E9E90-E38D-46BD-8581-5980BEAD555D}"/>
    <cellStyle name="Normal 4 2 16 5" xfId="17610" xr:uid="{31F4A5E3-76A8-42FE-94C6-44B2CFE6010B}"/>
    <cellStyle name="Normal 4 2 17" xfId="5449" xr:uid="{43E8B53F-C154-434A-880D-352F5FEC86D7}"/>
    <cellStyle name="Normal 4 2 17 2" xfId="16015" xr:uid="{BD05BA50-8D85-48C7-BF09-9B00F2F2636E}"/>
    <cellStyle name="Normal 4 2 18" xfId="5907" xr:uid="{248E786B-2987-4255-8130-3340626AB246}"/>
    <cellStyle name="Normal 4 2 18 2" xfId="18774" xr:uid="{63E6D9ED-54FB-432C-96C9-E212635C4CF3}"/>
    <cellStyle name="Normal 4 2 19" xfId="8647" xr:uid="{E5A1856A-0C80-485D-85A0-AA631801B38D}"/>
    <cellStyle name="Normal 4 2 19 2" xfId="21571" xr:uid="{C3A5B09C-CB4F-4696-A77D-0DEAFFEF0009}"/>
    <cellStyle name="Normal 4 2 2" xfId="577" xr:uid="{00000000-0005-0000-0000-000041020000}"/>
    <cellStyle name="Normal 4 2 2 10" xfId="578" xr:uid="{00000000-0005-0000-0000-000042020000}"/>
    <cellStyle name="Normal 4 2 2 10 2" xfId="2711" xr:uid="{00000000-0005-0000-0000-0000BF0A0000}"/>
    <cellStyle name="Normal 4 2 2 10 2 2" xfId="5660" xr:uid="{2EA6734F-525B-4B00-B789-AE2CE73BEA19}"/>
    <cellStyle name="Normal 4 2 2 10 2 2 2" xfId="7964" xr:uid="{DD25CF42-655F-43D2-A97E-3089D1477B8E}"/>
    <cellStyle name="Normal 4 2 2 10 2 2 3" xfId="10619" xr:uid="{19296CC2-01B0-41BD-98D5-4286E26E1791}"/>
    <cellStyle name="Normal 4 2 2 10 2 3" xfId="6638" xr:uid="{5D71A198-FFAC-4025-8E5F-F50ADF624AB4}"/>
    <cellStyle name="Normal 4 2 2 10 2 3 2" xfId="20136" xr:uid="{215B3F63-1087-4C36-B2A8-3A7D8A638B1E}"/>
    <cellStyle name="Normal 4 2 2 10 2 4" xfId="9434" xr:uid="{FDF35F0F-FBDB-4983-93FA-8A35569C5FD2}"/>
    <cellStyle name="Normal 4 2 2 10 2 4 2" xfId="22965" xr:uid="{A72F1131-DF3C-45E3-828E-0969AA8C89D0}"/>
    <cellStyle name="Normal 4 2 2 10 2 5" xfId="25257" xr:uid="{DD09F6D9-A24F-4FC1-9FBE-1D47994ADAA8}"/>
    <cellStyle name="Normal 4 2 2 10 2 6" xfId="15363" xr:uid="{55F840B8-51AE-4ED0-A6BF-5CB5E752EB1C}"/>
    <cellStyle name="Normal 4 2 2 10 3" xfId="4765" xr:uid="{68D4EE9B-E596-443F-B549-73C3F654EE0A}"/>
    <cellStyle name="Normal 4 2 2 10 3 2" xfId="7096" xr:uid="{65D2287A-F974-4B69-9C3F-29C0EB2002C6}"/>
    <cellStyle name="Normal 4 2 2 10 3 2 2" xfId="29645" xr:uid="{81D6F24A-8F8B-4C90-B779-7ABDA8C971A3}"/>
    <cellStyle name="Normal 4 2 2 10 3 2 3" xfId="20732" xr:uid="{FE84B7FD-6A58-45C4-AE7B-804DB2C83DAB}"/>
    <cellStyle name="Normal 4 2 2 10 3 3" xfId="9945" xr:uid="{3CA0B4EB-19C6-43F9-8F8F-FA5550BFECCB}"/>
    <cellStyle name="Normal 4 2 2 10 3 3 2" xfId="23561" xr:uid="{EE432232-38FB-46C6-8C28-C4C991029623}"/>
    <cellStyle name="Normal 4 2 2 10 3 4" xfId="24907" xr:uid="{2BCB1A18-9EC5-4244-9F9A-792498DD5A15}"/>
    <cellStyle name="Normal 4 2 2 10 3 5" xfId="17939" xr:uid="{E08263BC-DBD1-423B-961D-81FF6C449695}"/>
    <cellStyle name="Normal 4 2 2 10 4" xfId="5520" xr:uid="{A75F33F6-3831-458A-B2DF-6F1FB8312629}"/>
    <cellStyle name="Normal 4 2 2 10 4 2" xfId="26672" xr:uid="{316BEDB2-B5B9-4A9B-A509-E6C6FAA2C2E8}"/>
    <cellStyle name="Normal 4 2 2 10 4 3" xfId="27257" xr:uid="{2ACDB05D-4504-4C54-B8E3-7D18EC24433D}"/>
    <cellStyle name="Normal 4 2 2 10 4 4" xfId="16023" xr:uid="{74BC5496-A566-407B-90AD-B1DF0FE598B9}"/>
    <cellStyle name="Normal 4 2 2 10 5" xfId="6202" xr:uid="{D32E3D74-2A06-44E6-BE9A-6DF1A657FA3D}"/>
    <cellStyle name="Normal 4 2 2 10 5 2" xfId="27265" xr:uid="{1CB369B2-7B3B-462D-96DF-0AA402010B77}"/>
    <cellStyle name="Normal 4 2 2 10 5 3" xfId="18782" xr:uid="{BDCC501A-9203-47F5-9D97-78B1E43DE5B6}"/>
    <cellStyle name="Normal 4 2 2 10 6" xfId="8979" xr:uid="{14AFDCE1-A03D-4C92-A5F9-459F61506F15}"/>
    <cellStyle name="Normal 4 2 2 10 6 2" xfId="21579" xr:uid="{44BFFF6D-5601-4F2E-B95A-D7D10523B757}"/>
    <cellStyle name="Normal 4 2 2 10 7" xfId="24363" xr:uid="{27E5FAB6-2548-4B1F-AE72-FAE4FB36D7FF}"/>
    <cellStyle name="Normal 4 2 2 10 8" xfId="14310" xr:uid="{CD7F12B3-BAD8-40B2-A8DB-D6EB0BF16543}"/>
    <cellStyle name="Normal 4 2 2 11" xfId="2712" xr:uid="{00000000-0005-0000-0000-0000C00A0000}"/>
    <cellStyle name="Normal 4 2 2 11 2" xfId="5519" xr:uid="{48BFD457-CA95-4F70-A068-A09FC8A49026}"/>
    <cellStyle name="Normal 4 2 2 11 2 2" xfId="7965" xr:uid="{E237EED0-C3A4-40D5-A8D4-28CD09449CD2}"/>
    <cellStyle name="Normal 4 2 2 11 2 3" xfId="10620" xr:uid="{24957AC8-5088-4FBA-8E99-2032B26A1313}"/>
    <cellStyle name="Normal 4 2 2 11 2 4" xfId="16024" xr:uid="{DB2441BB-A31D-4822-90E0-DEC72CC1F642}"/>
    <cellStyle name="Normal 4 2 2 11 3" xfId="6201" xr:uid="{B6E38094-9E4D-4FAC-92B1-749015E62096}"/>
    <cellStyle name="Normal 4 2 2 11 3 2" xfId="27900" xr:uid="{BD21B260-FC2F-4332-95C4-15B5442A793B}"/>
    <cellStyle name="Normal 4 2 2 11 3 3" xfId="18783" xr:uid="{1B2B6CBD-CC97-40C6-A885-E69837113930}"/>
    <cellStyle name="Normal 4 2 2 11 4" xfId="8978" xr:uid="{2FE0D539-7960-45AB-8FA3-B4402933F041}"/>
    <cellStyle name="Normal 4 2 2 11 4 2" xfId="21580" xr:uid="{18653822-A731-4B01-9DAE-EAED2BFC8DC3}"/>
    <cellStyle name="Normal 4 2 2 11 5" xfId="24997" xr:uid="{06A184B4-60F4-4811-AD75-BCC91F76D22C}"/>
    <cellStyle name="Normal 4 2 2 11 6" xfId="14978" xr:uid="{FB6381C4-A56F-4248-94ED-17D592BD05FD}"/>
    <cellStyle name="Normal 4 2 2 12" xfId="2713" xr:uid="{00000000-0005-0000-0000-0000C10A0000}"/>
    <cellStyle name="Normal 4 2 2 12 2" xfId="5659" xr:uid="{6440AA35-037A-4464-8076-3F86234B0801}"/>
    <cellStyle name="Normal 4 2 2 12 2 2" xfId="7966" xr:uid="{829956E4-B194-4237-8717-D888A18C4C57}"/>
    <cellStyle name="Normal 4 2 2 12 2 3" xfId="10621" xr:uid="{8488599B-163E-405C-9B30-E1E34F3B5998}"/>
    <cellStyle name="Normal 4 2 2 12 3" xfId="6637" xr:uid="{F0257B8D-4262-491F-91E1-F9D690B3C86C}"/>
    <cellStyle name="Normal 4 2 2 12 3 2" xfId="19345" xr:uid="{715DD43E-F5AC-4AE2-A99C-43187FFC5492}"/>
    <cellStyle name="Normal 4 2 2 12 4" xfId="9433" xr:uid="{A3B0C5E1-087E-4F77-8FC1-C8D8A94373E2}"/>
    <cellStyle name="Normal 4 2 2 12 4 2" xfId="22174" xr:uid="{98C65B56-4FA8-4C21-A9BA-9ABB1DF790CC}"/>
    <cellStyle name="Normal 4 2 2 12 5" xfId="24375" xr:uid="{D978C799-0455-40B2-8E96-3CC079339C41}"/>
    <cellStyle name="Normal 4 2 2 12 6" xfId="14391" xr:uid="{CADEF7C6-BE10-4746-80A7-FC46D9521AFD}"/>
    <cellStyle name="Normal 4 2 2 13" xfId="2714" xr:uid="{00000000-0005-0000-0000-0000C20A0000}"/>
    <cellStyle name="Normal 4 2 2 13 2" xfId="5731" xr:uid="{A7DF26C0-183F-4F48-9CA6-8075896DC397}"/>
    <cellStyle name="Normal 4 2 2 13 2 2" xfId="7967" xr:uid="{239EE659-8F39-4DAF-9010-2B7E818464AD}"/>
    <cellStyle name="Normal 4 2 2 13 2 3" xfId="10622" xr:uid="{1E25C294-E2E6-4B2B-ABBE-65966EC4FECC}"/>
    <cellStyle name="Normal 4 2 2 13 3" xfId="6800" xr:uid="{44271E89-4800-4E71-B9B9-8ED688884EC7}"/>
    <cellStyle name="Normal 4 2 2 13 3 2" xfId="21906" xr:uid="{A63CBC8D-9A25-4D01-92E8-E31B11264335}"/>
    <cellStyle name="Normal 4 2 2 13 4" xfId="9596" xr:uid="{18ED53EF-F163-4F38-9BC7-A51079E056DA}"/>
    <cellStyle name="Normal 4 2 2 13 5" xfId="16350" xr:uid="{7A6DBBF8-BA8A-4EFB-B04B-E75654265CA2}"/>
    <cellStyle name="Normal 4 2 2 14" xfId="4559" xr:uid="{2F6458C7-71DD-4210-85D1-EDC0A1DD471A}"/>
    <cellStyle name="Normal 4 2 2 14 2" xfId="7095" xr:uid="{9E3EF79D-2030-4428-BD41-C9E14EB4F72A}"/>
    <cellStyle name="Normal 4 2 2 14 2 2" xfId="20575" xr:uid="{97A0E634-2C74-4A6E-8DF0-2A54053B8E07}"/>
    <cellStyle name="Normal 4 2 2 14 3" xfId="9944" xr:uid="{DDB8F0F1-E7C4-49AF-87E7-66CB608CE75B}"/>
    <cellStyle name="Normal 4 2 2 14 3 2" xfId="23404" xr:uid="{18C38E5D-3B88-4E14-A7FB-0A6FC8D07477}"/>
    <cellStyle name="Normal 4 2 2 14 4" xfId="28929" xr:uid="{DA4B30CE-2E42-47E7-8168-0CAF0A706859}"/>
    <cellStyle name="Normal 4 2 2 14 5" xfId="17782" xr:uid="{289F1108-5837-4CD5-A45B-E94ABA3A77C3}"/>
    <cellStyle name="Normal 4 2 2 15" xfId="5458" xr:uid="{C8C8F18F-58AC-4AA9-9A3E-DD65C8E451CF}"/>
    <cellStyle name="Normal 4 2 2 15 2" xfId="16022" xr:uid="{B481D839-5860-480B-9121-F0DF535E5410}"/>
    <cellStyle name="Normal 4 2 2 16" xfId="5917" xr:uid="{930E4E73-FD98-4BF2-B8FE-DF0249ED0FFD}"/>
    <cellStyle name="Normal 4 2 2 16 2" xfId="18781" xr:uid="{96C6A97A-64E7-4607-903E-8030EB60E771}"/>
    <cellStyle name="Normal 4 2 2 17" xfId="8657" xr:uid="{425DB1DE-D487-45A5-8B25-6850856D8C63}"/>
    <cellStyle name="Normal 4 2 2 17 2" xfId="21578" xr:uid="{D8F4EC2B-AD44-46D4-8264-1AFAEA544606}"/>
    <cellStyle name="Normal 4 2 2 18" xfId="24944" xr:uid="{736B25FB-45C0-4D81-8427-F762D0EA6FA4}"/>
    <cellStyle name="Normal 4 2 2 19" xfId="13970" xr:uid="{BFBA8930-47C9-4E2B-8854-EFBA9E520254}"/>
    <cellStyle name="Normal 4 2 2 2" xfId="579" xr:uid="{00000000-0005-0000-0000-000043020000}"/>
    <cellStyle name="Normal 4 2 2 2 10" xfId="6203" xr:uid="{DAAC471C-048F-4D38-AD20-C8C1F6E44797}"/>
    <cellStyle name="Normal 4 2 2 2 10 2" xfId="16025" xr:uid="{8CCA4BF5-E380-405F-A72B-5042CDFB4D96}"/>
    <cellStyle name="Normal 4 2 2 2 11" xfId="8980" xr:uid="{FCFF06C4-F838-446C-AD6F-8FD4443E28AC}"/>
    <cellStyle name="Normal 4 2 2 2 11 2" xfId="18784" xr:uid="{19A8323C-FA28-4B1B-B456-E739DB51078D}"/>
    <cellStyle name="Normal 4 2 2 2 12" xfId="12093" xr:uid="{CF2CA81F-9C32-4F6E-9230-CDF2520D5563}"/>
    <cellStyle name="Normal 4 2 2 2 12 2" xfId="21581" xr:uid="{81761CA4-DE3C-4216-BEC2-26290FEE5302}"/>
    <cellStyle name="Normal 4 2 2 2 13" xfId="25947" xr:uid="{54AEDC4A-0AC9-4E7C-8730-BA6A1E5977CE}"/>
    <cellStyle name="Normal 4 2 2 2 14" xfId="13993" xr:uid="{EE69A73D-AAC0-42C3-85E8-40FA119DF35A}"/>
    <cellStyle name="Normal 4 2 2 2 2" xfId="580" xr:uid="{00000000-0005-0000-0000-000044020000}"/>
    <cellStyle name="Normal 4 2 2 2 2 10" xfId="8981" xr:uid="{4C97F18E-AE06-45F4-A968-67139B0F03F4}"/>
    <cellStyle name="Normal 4 2 2 2 2 10 2" xfId="18785" xr:uid="{65740470-155B-4AB4-8C14-33F675DE5DB4}"/>
    <cellStyle name="Normal 4 2 2 2 2 11" xfId="12094" xr:uid="{264F77D5-48AA-4A38-B77F-34CF80648E2B}"/>
    <cellStyle name="Normal 4 2 2 2 2 11 2" xfId="21582" xr:uid="{56611F4C-BC84-4229-939B-DDB273397B28}"/>
    <cellStyle name="Normal 4 2 2 2 2 12" xfId="25662" xr:uid="{1498011C-1DAB-463D-8D4E-75CF5333FB58}"/>
    <cellStyle name="Normal 4 2 2 2 2 13" xfId="14053" xr:uid="{764F483F-E247-4A22-A363-749DC71EDD43}"/>
    <cellStyle name="Normal 4 2 2 2 2 2" xfId="2715" xr:uid="{00000000-0005-0000-0000-0000C30A0000}"/>
    <cellStyle name="Normal 4 2 2 2 2 2 10" xfId="14614" xr:uid="{E2EA0701-3003-4E7C-B19E-14EF970D2DF8}"/>
    <cellStyle name="Normal 4 2 2 2 2 2 2" xfId="2716" xr:uid="{00000000-0005-0000-0000-0000C40A0000}"/>
    <cellStyle name="Normal 4 2 2 2 2 2 2 2" xfId="2717" xr:uid="{00000000-0005-0000-0000-0000C50A0000}"/>
    <cellStyle name="Normal 4 2 2 2 2 2 2 2 2" xfId="7968" xr:uid="{7D5B0911-2FD4-49A5-8D46-3D19D382AD4C}"/>
    <cellStyle name="Normal 4 2 2 2 2 2 2 2 2 2" xfId="28621" xr:uid="{A31BAD66-B9E7-4564-A5F0-D4C0B42A2D34}"/>
    <cellStyle name="Normal 4 2 2 2 2 2 2 2 2 3" xfId="17351" xr:uid="{AD26B264-1CB2-4FC5-85D5-5DF6300C7B29}"/>
    <cellStyle name="Normal 4 2 2 2 2 2 2 2 3" xfId="10625" xr:uid="{A3088D8F-B978-4D24-A564-05112CEEF4BC}"/>
    <cellStyle name="Normal 4 2 2 2 2 2 2 2 3 2" xfId="20139" xr:uid="{5E28CD18-18FF-4403-8931-A185530FD96E}"/>
    <cellStyle name="Normal 4 2 2 2 2 2 2 2 4" xfId="13139" xr:uid="{364EDB74-1DF1-4D95-8A65-30EFDDE1136F}"/>
    <cellStyle name="Normal 4 2 2 2 2 2 2 2 4 2" xfId="22968" xr:uid="{52EB5E06-49D3-4B5B-9E77-2D28AA6DBD53}"/>
    <cellStyle name="Normal 4 2 2 2 2 2 2 2 5" xfId="26537" xr:uid="{6BC0DD61-BD8B-497C-9DD3-749BD9BA10FC}"/>
    <cellStyle name="Normal 4 2 2 2 2 2 2 2 6" xfId="15366" xr:uid="{A1D390D4-D482-4E61-A2AB-1595BC87EA0C}"/>
    <cellStyle name="Normal 4 2 2 2 2 2 2 3" xfId="4909" xr:uid="{BE0EC561-E18A-43FA-BFEB-FFCFAEA34513}"/>
    <cellStyle name="Normal 4 2 2 2 2 2 2 3 2" xfId="10624" xr:uid="{09759A7D-8800-440B-AE20-3C5861EC7AD7}"/>
    <cellStyle name="Normal 4 2 2 2 2 2 2 3 2 2" xfId="29742" xr:uid="{221E99D6-7779-4542-B1A3-0BBB389130B0}"/>
    <cellStyle name="Normal 4 2 2 2 2 2 2 3 2 3" xfId="20876" xr:uid="{F21B952B-F1A9-460E-981D-BB9A6106CE23}"/>
    <cellStyle name="Normal 4 2 2 2 2 2 2 3 3" xfId="13768" xr:uid="{7F40E4A1-13A1-4F02-BD33-2F130C466B1D}"/>
    <cellStyle name="Normal 4 2 2 2 2 2 2 3 3 2" xfId="23705" xr:uid="{97C35823-2C58-4D4D-84C0-4221D4DECF91}"/>
    <cellStyle name="Normal 4 2 2 2 2 2 2 3 4" xfId="25219" xr:uid="{733C818B-0344-4BD8-9608-7A2DD3446D9B}"/>
    <cellStyle name="Normal 4 2 2 2 2 2 2 3 5" xfId="18083" xr:uid="{F0CCBC9A-E605-4D8B-B3EF-FA4678EAE73F}"/>
    <cellStyle name="Normal 4 2 2 2 2 2 2 4" xfId="6369" xr:uid="{E9485AD0-FE33-42DE-B736-DF59E312D635}"/>
    <cellStyle name="Normal 4 2 2 2 2 2 2 4 2" xfId="28851" xr:uid="{D19D65DD-2C92-430A-BE6D-E4011DA0E2D8}"/>
    <cellStyle name="Normal 4 2 2 2 2 2 2 4 3" xfId="16922" xr:uid="{B690F3CA-1BDC-4DD3-B469-05940903336C}"/>
    <cellStyle name="Normal 4 2 2 2 2 2 2 5" xfId="9146" xr:uid="{D35B80D7-174B-41F0-A50C-6F8164A62958}"/>
    <cellStyle name="Normal 4 2 2 2 2 2 2 5 2" xfId="19670" xr:uid="{897F1DB7-6D75-4AE4-9234-3B423D20DACE}"/>
    <cellStyle name="Normal 4 2 2 2 2 2 2 6" xfId="12771" xr:uid="{4E8ABBD2-C68E-4E84-BF30-7E55B4709173}"/>
    <cellStyle name="Normal 4 2 2 2 2 2 2 6 2" xfId="22499" xr:uid="{8F5D05ED-6E15-4DB9-892D-A0145CFF0837}"/>
    <cellStyle name="Normal 4 2 2 2 2 2 2 7" xfId="25628" xr:uid="{F49A40B7-013E-4493-B03E-2E3AD6D94906}"/>
    <cellStyle name="Normal 4 2 2 2 2 2 2 8" xfId="14776" xr:uid="{8FB83728-4D3A-42D4-AF50-953050E88174}"/>
    <cellStyle name="Normal 4 2 2 2 2 2 3" xfId="2718" xr:uid="{00000000-0005-0000-0000-0000C60A0000}"/>
    <cellStyle name="Normal 4 2 2 2 2 2 3 2" xfId="5090" xr:uid="{A342E107-BA63-40C9-B91B-F062A45BDC3B}"/>
    <cellStyle name="Normal 4 2 2 2 2 2 3 2 2" xfId="11845" xr:uid="{EF5C6FF7-22A1-4B47-BCF0-FE22B6418837}"/>
    <cellStyle name="Normal 4 2 2 2 2 2 3 2 2 2" xfId="21057" xr:uid="{D6B6D66B-0198-4057-81A0-D00DDE9F8590}"/>
    <cellStyle name="Normal 4 2 2 2 2 2 3 2 3" xfId="13901" xr:uid="{86740F1F-714F-4102-972A-212505D3B311}"/>
    <cellStyle name="Normal 4 2 2 2 2 2 3 2 3 2" xfId="23886" xr:uid="{C87175A2-A596-4B69-BF4E-606307688F6A}"/>
    <cellStyle name="Normal 4 2 2 2 2 2 3 2 4" xfId="27654" xr:uid="{0BC0FAD8-D337-4014-9164-83BD1A43CF66}"/>
    <cellStyle name="Normal 4 2 2 2 2 2 3 2 5" xfId="18264" xr:uid="{CD391631-CDFF-4B46-90A0-877A2C96E086}"/>
    <cellStyle name="Normal 4 2 2 2 2 2 3 3" xfId="10626" xr:uid="{D45CDC68-43C3-44B1-8B59-AE1F87726479}"/>
    <cellStyle name="Normal 4 2 2 2 2 2 3 3 2" xfId="17352" xr:uid="{B08A4224-6FC1-4071-82F4-FA947E5AF2B5}"/>
    <cellStyle name="Normal 4 2 2 2 2 2 3 4" xfId="11667" xr:uid="{9BC0188C-565B-4DCE-8450-CEBCFE816D7D}"/>
    <cellStyle name="Normal 4 2 2 2 2 2 3 4 2" xfId="20140" xr:uid="{AF1651E4-FCF6-4E91-923B-85552AE58AB8}"/>
    <cellStyle name="Normal 4 2 2 2 2 2 3 5" xfId="13140" xr:uid="{46829EA5-49B5-4DDD-9DA0-9C69F0E30117}"/>
    <cellStyle name="Normal 4 2 2 2 2 2 3 5 2" xfId="22969" xr:uid="{969F644D-3AA5-42B0-ADFF-B51F72169BD5}"/>
    <cellStyle name="Normal 4 2 2 2 2 2 3 6" xfId="25239" xr:uid="{3D76A55B-6A03-4A5C-AA0F-EA5B482B937A}"/>
    <cellStyle name="Normal 4 2 2 2 2 2 3 7" xfId="15367" xr:uid="{7F03064E-C404-44FD-8C79-68C7D316A55B}"/>
    <cellStyle name="Normal 4 2 2 2 2 2 4" xfId="2719" xr:uid="{00000000-0005-0000-0000-0000C70A0000}"/>
    <cellStyle name="Normal 4 2 2 2 2 2 4 2" xfId="10627" xr:uid="{7D1C4C29-635C-4306-929B-65937EC77E44}"/>
    <cellStyle name="Normal 4 2 2 2 2 2 4 2 2" xfId="27550" xr:uid="{8788EDDA-1028-44EE-8E56-6D748680289D}"/>
    <cellStyle name="Normal 4 2 2 2 2 2 4 2 3" xfId="17350" xr:uid="{F63A800E-6985-4538-8812-96CCF0AC59FF}"/>
    <cellStyle name="Normal 4 2 2 2 2 2 4 3" xfId="11666" xr:uid="{B1986F1C-DC0F-489F-AF7F-F0965AD3FE2E}"/>
    <cellStyle name="Normal 4 2 2 2 2 2 4 3 2" xfId="20138" xr:uid="{C4D8CB9E-0F5F-4B1E-AAAD-EDEE76C7676A}"/>
    <cellStyle name="Normal 4 2 2 2 2 2 4 4" xfId="13138" xr:uid="{EF146988-8B0A-4AF0-BF59-F26FB41D9A81}"/>
    <cellStyle name="Normal 4 2 2 2 2 2 4 4 2" xfId="22967" xr:uid="{48A43E73-E7DA-49A6-8BD7-5D57DA57129E}"/>
    <cellStyle name="Normal 4 2 2 2 2 2 4 5" xfId="25920" xr:uid="{81815AB6-BD79-4759-A6F9-BF68BFAB1D5C}"/>
    <cellStyle name="Normal 4 2 2 2 2 2 4 6" xfId="15365" xr:uid="{5C2DEE91-FD13-46B1-86DE-3AD95927F017}"/>
    <cellStyle name="Normal 4 2 2 2 2 2 5" xfId="4834" xr:uid="{367D059A-1D3B-43D4-B514-50455A71CA2D}"/>
    <cellStyle name="Normal 4 2 2 2 2 2 5 2" xfId="10623" xr:uid="{E19E693C-EFC4-466B-A6C2-C7714116C988}"/>
    <cellStyle name="Normal 4 2 2 2 2 2 5 2 2" xfId="29695" xr:uid="{AA22D396-9D42-46B4-971D-93C7B91A3BDA}"/>
    <cellStyle name="Normal 4 2 2 2 2 2 5 2 3" xfId="20801" xr:uid="{966820DE-FC2C-4641-A9BD-33236C0B125C}"/>
    <cellStyle name="Normal 4 2 2 2 2 2 5 3" xfId="13693" xr:uid="{D58008B0-272C-41EE-8089-8CADB806619E}"/>
    <cellStyle name="Normal 4 2 2 2 2 2 5 3 2" xfId="23630" xr:uid="{F18357AF-8205-413B-876E-ABC2D57685A0}"/>
    <cellStyle name="Normal 4 2 2 2 2 2 5 4" xfId="26558" xr:uid="{0FABFEAB-7609-4D03-A9E5-D7E89660F1D7}"/>
    <cellStyle name="Normal 4 2 2 2 2 2 5 5" xfId="18008" xr:uid="{6C67776D-127C-4F19-8124-D91106A02E8D}"/>
    <cellStyle name="Normal 4 2 2 2 2 2 6" xfId="5960" xr:uid="{F74F5A58-41F4-45F5-8F79-79788B22DC0E}"/>
    <cellStyle name="Normal 4 2 2 2 2 2 6 2" xfId="27094" xr:uid="{A9CBECEF-FBB0-4FDE-A383-9A07ABE0954C}"/>
    <cellStyle name="Normal 4 2 2 2 2 2 6 3" xfId="16027" xr:uid="{192433FD-2454-44F0-9DEE-156513F878D6}"/>
    <cellStyle name="Normal 4 2 2 2 2 2 7" xfId="8706" xr:uid="{402B14F9-6459-4DC5-A9F1-E5A98DA7481E}"/>
    <cellStyle name="Normal 4 2 2 2 2 2 7 2" xfId="18786" xr:uid="{8ACEE5BE-F87B-49D3-A1FF-B7FA283C054C}"/>
    <cellStyle name="Normal 4 2 2 2 2 2 8" xfId="12095" xr:uid="{398F90A8-3512-4948-B2EC-157657D834D9}"/>
    <cellStyle name="Normal 4 2 2 2 2 2 8 2" xfId="21583" xr:uid="{F532631E-F6B1-4BF3-A0E4-FA376D63CC23}"/>
    <cellStyle name="Normal 4 2 2 2 2 2 9" xfId="24182" xr:uid="{A71D26A0-64BF-4BB4-8BE3-3DB7859E703A}"/>
    <cellStyle name="Normal 4 2 2 2 2 3" xfId="2720" xr:uid="{00000000-0005-0000-0000-0000C80A0000}"/>
    <cellStyle name="Normal 4 2 2 2 2 3 2" xfId="2721" xr:uid="{00000000-0005-0000-0000-0000C90A0000}"/>
    <cellStyle name="Normal 4 2 2 2 2 3 2 2" xfId="7969" xr:uid="{4BD112FA-1C71-474F-BE6F-8B1D55C08D2B}"/>
    <cellStyle name="Normal 4 2 2 2 2 3 2 2 2" xfId="28963" xr:uid="{C33FA95B-35ED-4BB4-9152-DBBEC68EED22}"/>
    <cellStyle name="Normal 4 2 2 2 2 3 2 2 3" xfId="17353" xr:uid="{EEEB9316-00F7-4459-8B2B-4E2503EE650B}"/>
    <cellStyle name="Normal 4 2 2 2 2 3 2 3" xfId="10629" xr:uid="{ECC02CD3-DB70-46CA-B411-B40CABDAF34A}"/>
    <cellStyle name="Normal 4 2 2 2 2 3 2 3 2" xfId="20141" xr:uid="{198D317B-08F3-4D49-A380-C62CDDD59DE3}"/>
    <cellStyle name="Normal 4 2 2 2 2 3 2 4" xfId="13141" xr:uid="{81113DBB-1CE5-4595-9DCD-2785628177D2}"/>
    <cellStyle name="Normal 4 2 2 2 2 3 2 4 2" xfId="22970" xr:uid="{8094F40A-2053-48C8-B991-0E2847BC7E03}"/>
    <cellStyle name="Normal 4 2 2 2 2 3 2 5" xfId="25085" xr:uid="{E91F067F-98D2-4F50-8349-EC29D0411CBF}"/>
    <cellStyle name="Normal 4 2 2 2 2 3 2 6" xfId="15368" xr:uid="{81E6A171-88AA-442F-98A5-38350A726099}"/>
    <cellStyle name="Normal 4 2 2 2 2 3 3" xfId="4908" xr:uid="{19CBEBA0-093D-4486-9221-2F66A27151F7}"/>
    <cellStyle name="Normal 4 2 2 2 2 3 3 2" xfId="10628" xr:uid="{16BD2D59-2A95-4E18-AFC5-E31951E4020D}"/>
    <cellStyle name="Normal 4 2 2 2 2 3 3 2 2" xfId="29741" xr:uid="{417E6DD2-6F82-4EB5-8DA3-42D59045635E}"/>
    <cellStyle name="Normal 4 2 2 2 2 3 3 2 3" xfId="20875" xr:uid="{8B6E62EC-49C7-4608-B239-3A6B8CE042F9}"/>
    <cellStyle name="Normal 4 2 2 2 2 3 3 3" xfId="13767" xr:uid="{828B4C03-D9EA-4C31-A21E-ACC56D68BDBD}"/>
    <cellStyle name="Normal 4 2 2 2 2 3 3 3 2" xfId="23704" xr:uid="{D1DF442A-2240-4A26-A06E-E1A95F808960}"/>
    <cellStyle name="Normal 4 2 2 2 2 3 3 4" xfId="25160" xr:uid="{BF1D0707-A33D-4639-B6F6-2A64215CD16E}"/>
    <cellStyle name="Normal 4 2 2 2 2 3 3 5" xfId="18082" xr:uid="{0343B0C9-1E3E-4F78-BF11-9DE3896F7C63}"/>
    <cellStyle name="Normal 4 2 2 2 2 3 4" xfId="6368" xr:uid="{7DBC8E08-29BB-4D10-BFB8-337C6A91A92E}"/>
    <cellStyle name="Normal 4 2 2 2 2 3 4 2" xfId="29183" xr:uid="{136D24C3-29DF-41DA-9DEF-EA4771D6DB0C}"/>
    <cellStyle name="Normal 4 2 2 2 2 3 4 3" xfId="16921" xr:uid="{ADC86C11-2B35-4F98-B6DD-DB40F200B686}"/>
    <cellStyle name="Normal 4 2 2 2 2 3 5" xfId="9145" xr:uid="{8FCE3E0D-963F-422E-BF01-74EE0ED2E7AC}"/>
    <cellStyle name="Normal 4 2 2 2 2 3 5 2" xfId="19669" xr:uid="{6F46811D-0464-4F06-BC0D-0DAF835971F0}"/>
    <cellStyle name="Normal 4 2 2 2 2 3 6" xfId="12770" xr:uid="{65BB6203-0782-4F2A-BA36-7FFC7BDF0E2E}"/>
    <cellStyle name="Normal 4 2 2 2 2 3 6 2" xfId="22498" xr:uid="{EDC74C0D-C47E-4B5F-8099-2748624C4769}"/>
    <cellStyle name="Normal 4 2 2 2 2 3 7" xfId="25124" xr:uid="{0D1EE728-99C5-4452-99A8-149A920D105D}"/>
    <cellStyle name="Normal 4 2 2 2 2 3 8" xfId="14775" xr:uid="{68870CB1-3FC3-4216-AB52-291E94181F4C}"/>
    <cellStyle name="Normal 4 2 2 2 2 4" xfId="2722" xr:uid="{00000000-0005-0000-0000-0000CA0A0000}"/>
    <cellStyle name="Normal 4 2 2 2 2 4 2" xfId="5091" xr:uid="{578F0B92-5190-453D-AB65-8814F93D9DC9}"/>
    <cellStyle name="Normal 4 2 2 2 2 4 2 2" xfId="7970" xr:uid="{85FEED8F-003A-45F5-A75F-8932DBA7F007}"/>
    <cellStyle name="Normal 4 2 2 2 2 4 2 2 2" xfId="21058" xr:uid="{63A4FFB4-1DC6-45E1-94DE-31D8B33AA813}"/>
    <cellStyle name="Normal 4 2 2 2 2 4 2 3" xfId="10630" xr:uid="{2C74A983-3C34-4852-936E-BF34BB23C5A4}"/>
    <cellStyle name="Normal 4 2 2 2 2 4 2 3 2" xfId="23887" xr:uid="{622ABA93-C399-4F8F-BB4F-6B853E0EF77B}"/>
    <cellStyle name="Normal 4 2 2 2 2 4 2 4" xfId="28674" xr:uid="{0354F641-69C5-4328-BDA2-C9239DA4653D}"/>
    <cellStyle name="Normal 4 2 2 2 2 4 2 5" xfId="18265" xr:uid="{C357B501-5E23-4058-BD2D-2C28C3E92A84}"/>
    <cellStyle name="Normal 4 2 2 2 2 4 3" xfId="6640" xr:uid="{C29BB05A-89E1-40C7-9045-1D3852D260AD}"/>
    <cellStyle name="Normal 4 2 2 2 2 4 3 2" xfId="17354" xr:uid="{E77FC6CF-B798-457B-8B34-595870AFCE70}"/>
    <cellStyle name="Normal 4 2 2 2 2 4 4" xfId="9436" xr:uid="{A7A52716-B67B-4E93-ACBD-0CD9CA0C99CC}"/>
    <cellStyle name="Normal 4 2 2 2 2 4 4 2" xfId="20142" xr:uid="{ACD330D5-DBCC-4834-A2D3-2FEF9C09B4F1}"/>
    <cellStyle name="Normal 4 2 2 2 2 4 5" xfId="13142" xr:uid="{DBD64C4A-221C-4F0B-A0DC-5A327B65D536}"/>
    <cellStyle name="Normal 4 2 2 2 2 4 5 2" xfId="22971" xr:uid="{5A486C5C-93EE-4440-B18E-1CC71159088D}"/>
    <cellStyle name="Normal 4 2 2 2 2 4 6" xfId="24841" xr:uid="{B8049034-78E6-4A37-A9CC-ABC0CD2B2397}"/>
    <cellStyle name="Normal 4 2 2 2 2 4 7" xfId="15369" xr:uid="{B59DD481-9AC3-4C93-BA64-8BB1FC788441}"/>
    <cellStyle name="Normal 4 2 2 2 2 5" xfId="2723" xr:uid="{00000000-0005-0000-0000-0000CB0A0000}"/>
    <cellStyle name="Normal 4 2 2 2 2 5 2" xfId="7971" xr:uid="{EC036EF0-0E65-4C12-B1E9-5EC6EC788E5B}"/>
    <cellStyle name="Normal 4 2 2 2 2 5 2 2" xfId="28723" xr:uid="{3B507BDC-7551-4323-8851-BF4F9D9DA394}"/>
    <cellStyle name="Normal 4 2 2 2 2 5 2 3" xfId="17349" xr:uid="{EEDD8CF4-6A59-44E7-B3FA-365DBCE6F2CF}"/>
    <cellStyle name="Normal 4 2 2 2 2 5 3" xfId="10631" xr:uid="{927912D5-B9DC-4CD2-AC2C-22BBB6B749D6}"/>
    <cellStyle name="Normal 4 2 2 2 2 5 3 2" xfId="20137" xr:uid="{3AC97B67-0DD2-4F9E-8EC5-7ACFA0A633C9}"/>
    <cellStyle name="Normal 4 2 2 2 2 5 4" xfId="13137" xr:uid="{70B45741-FB5F-48BD-9004-5E2F13030A35}"/>
    <cellStyle name="Normal 4 2 2 2 2 5 4 2" xfId="22966" xr:uid="{1B7BC82F-EE61-47BF-89FC-5691701D4192}"/>
    <cellStyle name="Normal 4 2 2 2 2 5 5" xfId="25473" xr:uid="{63D18A13-CD1B-4CA1-AD4D-E38111AF5B7D}"/>
    <cellStyle name="Normal 4 2 2 2 2 5 6" xfId="15364" xr:uid="{3862C9EF-986D-4AF3-87B1-A0B7E936081F}"/>
    <cellStyle name="Normal 4 2 2 2 2 6" xfId="2724" xr:uid="{00000000-0005-0000-0000-0000CC0A0000}"/>
    <cellStyle name="Normal 4 2 2 2 2 6 2" xfId="7972" xr:uid="{D44368BE-9584-4085-9FF6-310FE10DFA6D}"/>
    <cellStyle name="Normal 4 2 2 2 2 6 2 2" xfId="28052" xr:uid="{6743BE36-26D2-4B25-B444-ADE1DFBCF5F0}"/>
    <cellStyle name="Normal 4 2 2 2 2 6 2 3" xfId="16727" xr:uid="{F3FF3E6D-F0B0-4F01-8CE7-28B3A45EC3F5}"/>
    <cellStyle name="Normal 4 2 2 2 2 6 3" xfId="10632" xr:uid="{C80623D6-A697-41C0-99BF-B692168F23C2}"/>
    <cellStyle name="Normal 4 2 2 2 2 6 3 2" xfId="19464" xr:uid="{EE96AC18-6095-42A7-81F3-42B96A5C3877}"/>
    <cellStyle name="Normal 4 2 2 2 2 6 4" xfId="12576" xr:uid="{5BFC21F5-2B03-40D2-9ABA-A6E940F2BD19}"/>
    <cellStyle name="Normal 4 2 2 2 2 6 4 2" xfId="22293" xr:uid="{700BBC31-C80F-4331-BB6A-47B0DF6551B8}"/>
    <cellStyle name="Normal 4 2 2 2 2 6 5" xfId="26089" xr:uid="{E58EC711-A5B6-4225-A1E5-881C096644F1}"/>
    <cellStyle name="Normal 4 2 2 2 2 6 6" xfId="14511" xr:uid="{1B68ECE0-B219-4696-88FC-A3DDF77A6489}"/>
    <cellStyle name="Normal 4 2 2 2 2 7" xfId="2725" xr:uid="{00000000-0005-0000-0000-0000CD0A0000}"/>
    <cellStyle name="Normal 4 2 2 2 2 7 2" xfId="10633" xr:uid="{FFEF58BC-EBEE-4611-AE6D-9C989836566F}"/>
    <cellStyle name="Normal 4 2 2 2 2 7 2 2" xfId="19184" xr:uid="{3C3CFF1C-1820-4A14-A020-7ADFC6500C5E}"/>
    <cellStyle name="Normal 4 2 2 2 2 7 3" xfId="12361" xr:uid="{59F2F41B-22FB-4F41-B386-BC29EE5F881B}"/>
    <cellStyle name="Normal 4 2 2 2 2 7 3 2" xfId="21989" xr:uid="{CCAB26E2-3ED1-4957-A52A-F4F4736F1BD1}"/>
    <cellStyle name="Normal 4 2 2 2 2 7 4" xfId="24169" xr:uid="{BFBB791A-E8D6-43DA-ADB7-9B23498A428E}"/>
    <cellStyle name="Normal 4 2 2 2 2 7 5" xfId="16433" xr:uid="{FF2F2D96-3FC5-48A5-B57D-8D9F6900E40A}"/>
    <cellStyle name="Normal 4 2 2 2 2 8" xfId="4396" xr:uid="{B32173BA-3802-40AE-B719-053878EEFFC5}"/>
    <cellStyle name="Normal 4 2 2 2 2 8 2" xfId="9947" xr:uid="{1FDDE59C-36F3-4849-8961-D627082863F2}"/>
    <cellStyle name="Normal 4 2 2 2 2 8 2 2" xfId="20420" xr:uid="{DDBEE7BF-6DF7-4B6E-A6BB-5FEF67B4B243}"/>
    <cellStyle name="Normal 4 2 2 2 2 8 3" xfId="13400" xr:uid="{0D70CDEC-13AF-4B4D-B19F-D7750D8FA58E}"/>
    <cellStyle name="Normal 4 2 2 2 2 8 3 2" xfId="23249" xr:uid="{D4DB2A82-2651-444A-A2D1-8AB71588D9F4}"/>
    <cellStyle name="Normal 4 2 2 2 2 8 4" xfId="17627" xr:uid="{0F21B487-337F-4554-A1DE-BE5F9F849C1F}"/>
    <cellStyle name="Normal 4 2 2 2 2 9" xfId="6204" xr:uid="{CE2AA3EA-5C5C-4125-9587-C06972FBE1C1}"/>
    <cellStyle name="Normal 4 2 2 2 2 9 2" xfId="16026" xr:uid="{A9A18E9E-19E5-4364-8A4E-1E2FD86EDD49}"/>
    <cellStyle name="Normal 4 2 2 2 3" xfId="2726" xr:uid="{00000000-0005-0000-0000-0000CE0A0000}"/>
    <cellStyle name="Normal 4 2 2 2 3 10" xfId="12096" xr:uid="{69A44C7B-F0D3-45E2-9530-B6855F6C066C}"/>
    <cellStyle name="Normal 4 2 2 2 3 10 2" xfId="21584" xr:uid="{0A8C6FCF-489D-4298-AB5D-AB6B5674FAE2}"/>
    <cellStyle name="Normal 4 2 2 2 3 11" xfId="25040" xr:uid="{05A2D124-39AC-4700-9FF3-4FB0DC4537A1}"/>
    <cellStyle name="Normal 4 2 2 2 3 12" xfId="14153" xr:uid="{86F8485D-C6A9-4514-90A1-C2249D15B594}"/>
    <cellStyle name="Normal 4 2 2 2 3 2" xfId="2727" xr:uid="{00000000-0005-0000-0000-0000CF0A0000}"/>
    <cellStyle name="Normal 4 2 2 2 3 2 2" xfId="2728" xr:uid="{00000000-0005-0000-0000-0000D00A0000}"/>
    <cellStyle name="Normal 4 2 2 2 3 2 2 2" xfId="7973" xr:uid="{F2BF7C74-D0DF-4F63-B06A-A2566D8706BC}"/>
    <cellStyle name="Normal 4 2 2 2 3 2 2 2 2" xfId="28794" xr:uid="{50FE35DE-111F-48E1-A195-6D1F57ADA560}"/>
    <cellStyle name="Normal 4 2 2 2 3 2 2 2 3" xfId="17356" xr:uid="{567B3652-8314-4C07-BF83-320DDCA02CD6}"/>
    <cellStyle name="Normal 4 2 2 2 3 2 2 3" xfId="10636" xr:uid="{9F4AA241-4C67-4168-8DBF-93982D3119A2}"/>
    <cellStyle name="Normal 4 2 2 2 3 2 2 3 2" xfId="20144" xr:uid="{F1BB3A64-4D7D-48D6-906E-A40DA4A74DF9}"/>
    <cellStyle name="Normal 4 2 2 2 3 2 2 4" xfId="13144" xr:uid="{1B4394AE-2D77-4260-9833-5071D8505E9A}"/>
    <cellStyle name="Normal 4 2 2 2 3 2 2 4 2" xfId="22973" xr:uid="{1D2A79CD-CEC9-4375-8DE1-0F23FA3FD173}"/>
    <cellStyle name="Normal 4 2 2 2 3 2 2 5" xfId="25294" xr:uid="{73B53F54-816F-4B67-AAC0-E36C374517AF}"/>
    <cellStyle name="Normal 4 2 2 2 3 2 2 6" xfId="15371" xr:uid="{5E9671F9-D338-4A4D-A36F-D030D70693A7}"/>
    <cellStyle name="Normal 4 2 2 2 3 2 3" xfId="4910" xr:uid="{EC03626F-0E04-47B9-B1C1-F482BAED0D7A}"/>
    <cellStyle name="Normal 4 2 2 2 3 2 3 2" xfId="10635" xr:uid="{7A0BDF99-D7B8-42D1-A93C-0673C05E4FFD}"/>
    <cellStyle name="Normal 4 2 2 2 3 2 3 2 2" xfId="29743" xr:uid="{6BD6B81B-E7E5-4235-8D7F-F63FBB1E979D}"/>
    <cellStyle name="Normal 4 2 2 2 3 2 3 2 3" xfId="20877" xr:uid="{37D5316B-F7BE-46B6-941D-3AB2565E8847}"/>
    <cellStyle name="Normal 4 2 2 2 3 2 3 3" xfId="13769" xr:uid="{4EBFFAF5-E1A3-4402-BB88-77EE6119D476}"/>
    <cellStyle name="Normal 4 2 2 2 3 2 3 3 2" xfId="23706" xr:uid="{9C610266-7DE9-419C-9DEC-64E94B456E04}"/>
    <cellStyle name="Normal 4 2 2 2 3 2 3 4" xfId="25247" xr:uid="{B2F6DE66-40B5-4BA7-BC43-BEEEDA7D7854}"/>
    <cellStyle name="Normal 4 2 2 2 3 2 3 5" xfId="18084" xr:uid="{5891E3F3-C4FE-42D3-BEC6-43050FEC8DE5}"/>
    <cellStyle name="Normal 4 2 2 2 3 2 4" xfId="6370" xr:uid="{E7F3B755-8009-41F6-B57E-45348D8960B8}"/>
    <cellStyle name="Normal 4 2 2 2 3 2 4 2" xfId="27175" xr:uid="{1EE1D2F5-3C3E-4F9E-8FFA-A4A50E43E1C4}"/>
    <cellStyle name="Normal 4 2 2 2 3 2 4 3" xfId="16923" xr:uid="{DCF895A7-6350-4728-AFB8-86FCEF71DA86}"/>
    <cellStyle name="Normal 4 2 2 2 3 2 5" xfId="9147" xr:uid="{BC43CF8B-9B4F-425D-942D-1209753E092B}"/>
    <cellStyle name="Normal 4 2 2 2 3 2 5 2" xfId="19671" xr:uid="{AFAD5139-C0AA-49CF-A7CF-A8CC3CE6EE15}"/>
    <cellStyle name="Normal 4 2 2 2 3 2 6" xfId="12772" xr:uid="{B8FAAE99-0008-4D80-A140-35ACB969C29A}"/>
    <cellStyle name="Normal 4 2 2 2 3 2 6 2" xfId="22500" xr:uid="{B6FB2BF0-0D2D-4C50-BF27-02D7A8ABA262}"/>
    <cellStyle name="Normal 4 2 2 2 3 2 7" xfId="25788" xr:uid="{2EB23400-573D-4BDA-AE42-40E2BD83DA85}"/>
    <cellStyle name="Normal 4 2 2 2 3 2 8" xfId="14777" xr:uid="{0D86EDDA-AA92-4842-B60D-B538FFA84279}"/>
    <cellStyle name="Normal 4 2 2 2 3 3" xfId="2729" xr:uid="{00000000-0005-0000-0000-0000D10A0000}"/>
    <cellStyle name="Normal 4 2 2 2 3 3 2" xfId="5092" xr:uid="{AC37D9E4-BF83-4E8A-ABE7-8BB771F53508}"/>
    <cellStyle name="Normal 4 2 2 2 3 3 2 2" xfId="11846" xr:uid="{7E85FB29-4DD9-4ED5-8AEA-56D92E459749}"/>
    <cellStyle name="Normal 4 2 2 2 3 3 2 2 2" xfId="29863" xr:uid="{5125709C-AC46-4E60-86A1-6F401BC74892}"/>
    <cellStyle name="Normal 4 2 2 2 3 3 2 2 3" xfId="21059" xr:uid="{024D143D-F947-431F-AEB5-87346BD85961}"/>
    <cellStyle name="Normal 4 2 2 2 3 3 2 3" xfId="13902" xr:uid="{1E05C4AE-75FB-4F3D-9A9A-69331463A600}"/>
    <cellStyle name="Normal 4 2 2 2 3 3 2 3 2" xfId="23888" xr:uid="{27C1B577-32B6-4752-BAFD-79F1C10A9F81}"/>
    <cellStyle name="Normal 4 2 2 2 3 3 2 4" xfId="26189" xr:uid="{F052AA5F-5953-4CF6-A6CE-EA9EDF824C63}"/>
    <cellStyle name="Normal 4 2 2 2 3 3 2 5" xfId="18266" xr:uid="{642C142A-7DFB-4E8D-B9EA-AE998163DF76}"/>
    <cellStyle name="Normal 4 2 2 2 3 3 3" xfId="10637" xr:uid="{CD87EB50-831B-4679-942B-68F5C1025B2B}"/>
    <cellStyle name="Normal 4 2 2 2 3 3 3 2" xfId="27145" xr:uid="{42779F2E-CCDB-42A5-A6AA-2F2B0C8D73C8}"/>
    <cellStyle name="Normal 4 2 2 2 3 3 3 3" xfId="17357" xr:uid="{C5E119A5-2AD7-411E-9ADA-16E8F0C1F2DE}"/>
    <cellStyle name="Normal 4 2 2 2 3 3 4" xfId="11669" xr:uid="{3E59C591-244C-4FCC-85FD-642B27D0546C}"/>
    <cellStyle name="Normal 4 2 2 2 3 3 4 2" xfId="20145" xr:uid="{37105E81-F962-42B4-B70F-B39CC04400E6}"/>
    <cellStyle name="Normal 4 2 2 2 3 3 5" xfId="13145" xr:uid="{790A377D-794C-482A-8FD0-E9224AD90849}"/>
    <cellStyle name="Normal 4 2 2 2 3 3 5 2" xfId="22974" xr:uid="{7292C114-7756-41B0-9B54-B2B9EDFA9E6A}"/>
    <cellStyle name="Normal 4 2 2 2 3 3 6" xfId="26152" xr:uid="{D9932165-E5B0-48AE-A304-5EDC29925B97}"/>
    <cellStyle name="Normal 4 2 2 2 3 3 7" xfId="15372" xr:uid="{53C44C8A-677E-4A3D-9372-ABFAB1B25B39}"/>
    <cellStyle name="Normal 4 2 2 2 3 4" xfId="2730" xr:uid="{00000000-0005-0000-0000-0000D20A0000}"/>
    <cellStyle name="Normal 4 2 2 2 3 4 2" xfId="10638" xr:uid="{EB263872-81AE-4071-8622-691FB7087202}"/>
    <cellStyle name="Normal 4 2 2 2 3 4 2 2" xfId="27560" xr:uid="{3F486D9E-5FA6-450A-BCA8-1D4E4C49E411}"/>
    <cellStyle name="Normal 4 2 2 2 3 4 2 3" xfId="17355" xr:uid="{469921FB-A86B-4292-A515-E93E9EB2E352}"/>
    <cellStyle name="Normal 4 2 2 2 3 4 3" xfId="11668" xr:uid="{DFBE58AE-B067-416C-B2BE-D641DA828910}"/>
    <cellStyle name="Normal 4 2 2 2 3 4 3 2" xfId="20143" xr:uid="{08B72622-48F0-4958-8B5B-8CFC10178168}"/>
    <cellStyle name="Normal 4 2 2 2 3 4 4" xfId="13143" xr:uid="{43F2F29E-1E3D-45DB-A27F-96933DEDA8C8}"/>
    <cellStyle name="Normal 4 2 2 2 3 4 4 2" xfId="22972" xr:uid="{CD4CE105-4A48-4BA5-B6E7-7C363CB7AFF2}"/>
    <cellStyle name="Normal 4 2 2 2 3 4 5" xfId="26061" xr:uid="{2FDBD518-2128-4159-B889-E37D9082ADF7}"/>
    <cellStyle name="Normal 4 2 2 2 3 4 6" xfId="15370" xr:uid="{831B3F3D-8ADF-4D4E-A542-6F87C067B92C}"/>
    <cellStyle name="Normal 4 2 2 2 3 5" xfId="2731" xr:uid="{00000000-0005-0000-0000-0000D30A0000}"/>
    <cellStyle name="Normal 4 2 2 2 3 5 2" xfId="10639" xr:uid="{83117351-E22A-45AC-AA57-EB7E29393A3C}"/>
    <cellStyle name="Normal 4 2 2 2 3 5 2 2" xfId="28756" xr:uid="{105227C4-35EB-4918-8F61-66914C2D9EAB}"/>
    <cellStyle name="Normal 4 2 2 2 3 5 2 3" xfId="16770" xr:uid="{20C43136-2198-41B3-8B0A-05099FB98EBF}"/>
    <cellStyle name="Normal 4 2 2 2 3 5 3" xfId="11541" xr:uid="{EE0D9669-3413-4E2E-A2E1-A86C1CA08A99}"/>
    <cellStyle name="Normal 4 2 2 2 3 5 3 2" xfId="19507" xr:uid="{8C0F2219-A3C6-4AF2-A787-A4C3027D5781}"/>
    <cellStyle name="Normal 4 2 2 2 3 5 4" xfId="12619" xr:uid="{B29AF7A5-82BB-4C5B-B8CD-286FB2ACBE34}"/>
    <cellStyle name="Normal 4 2 2 2 3 5 4 2" xfId="22336" xr:uid="{999BFE22-9F48-45E5-883E-ED2701B33387}"/>
    <cellStyle name="Normal 4 2 2 2 3 5 5" xfId="26451" xr:uid="{3C8423C9-62C5-4B62-83FD-A9EF9BDF0F5A}"/>
    <cellStyle name="Normal 4 2 2 2 3 5 6" xfId="14554" xr:uid="{44D5B742-F857-436E-BB83-9BECFB28336A}"/>
    <cellStyle name="Normal 4 2 2 2 3 6" xfId="2732" xr:uid="{00000000-0005-0000-0000-0000D40A0000}"/>
    <cellStyle name="Normal 4 2 2 2 3 6 2" xfId="10640" xr:uid="{573A678C-EB17-4A67-BB97-CEFEE545D35E}"/>
    <cellStyle name="Normal 4 2 2 2 3 6 2 2" xfId="19271" xr:uid="{4CC1ECBF-C36C-413F-8438-57A471DA03B6}"/>
    <cellStyle name="Normal 4 2 2 2 3 6 3" xfId="12418" xr:uid="{E17FBF48-1A5B-4EEB-BF3B-B0B067FA2881}"/>
    <cellStyle name="Normal 4 2 2 2 3 6 3 2" xfId="22087" xr:uid="{1C72D8C3-4C79-4AFC-9032-0450B3B4A48B}"/>
    <cellStyle name="Normal 4 2 2 2 3 6 4" xfId="26505" xr:uid="{DBB1A100-3FF2-4A2F-9847-26D085886754}"/>
    <cellStyle name="Normal 4 2 2 2 3 6 5" xfId="16531" xr:uid="{890112FE-101A-4CEB-AAE0-3ED20FB963F2}"/>
    <cellStyle name="Normal 4 2 2 2 3 7" xfId="4470" xr:uid="{91B7E197-7059-4437-8C3B-4B2242BF0ECE}"/>
    <cellStyle name="Normal 4 2 2 2 3 7 2" xfId="10634" xr:uid="{85667316-8322-45EF-B9EE-BA92269D3629}"/>
    <cellStyle name="Normal 4 2 2 2 3 7 2 2" xfId="20493" xr:uid="{69E472DC-49BA-4B7C-A91A-5365CF41D26A}"/>
    <cellStyle name="Normal 4 2 2 2 3 7 3" xfId="13469" xr:uid="{D9FEFC21-347F-426D-8921-520D82A36941}"/>
    <cellStyle name="Normal 4 2 2 2 3 7 3 2" xfId="23322" xr:uid="{923AEE70-36DC-422D-BCB2-11A0D55DD285}"/>
    <cellStyle name="Normal 4 2 2 2 3 7 4" xfId="17700" xr:uid="{D92E44F6-1908-4372-8067-508BBD9CE44D}"/>
    <cellStyle name="Normal 4 2 2 2 3 8" xfId="5931" xr:uid="{92845158-35B3-4289-8EDD-63913A532671}"/>
    <cellStyle name="Normal 4 2 2 2 3 8 2" xfId="16028" xr:uid="{6706F09F-4AD6-4E6B-87C6-D98929CC9A41}"/>
    <cellStyle name="Normal 4 2 2 2 3 9" xfId="8672" xr:uid="{D82A5DBF-12B8-43A1-A04B-DA2853B68D4B}"/>
    <cellStyle name="Normal 4 2 2 2 3 9 2" xfId="18787" xr:uid="{BCF15D24-7629-483D-807F-BED2EE464509}"/>
    <cellStyle name="Normal 4 2 2 2 4" xfId="2733" xr:uid="{00000000-0005-0000-0000-0000D50A0000}"/>
    <cellStyle name="Normal 4 2 2 2 4 2" xfId="2734" xr:uid="{00000000-0005-0000-0000-0000D60A0000}"/>
    <cellStyle name="Normal 4 2 2 2 4 2 2" xfId="7974" xr:uid="{28DA1250-3AAA-4D75-A4E3-81D68D41394C}"/>
    <cellStyle name="Normal 4 2 2 2 4 2 2 2" xfId="27985" xr:uid="{E8EBC7BC-82BC-41AD-81BA-C78679E1524E}"/>
    <cellStyle name="Normal 4 2 2 2 4 2 2 3" xfId="17358" xr:uid="{8DEC2DD1-8B58-4B51-89F3-FE4F22B5304E}"/>
    <cellStyle name="Normal 4 2 2 2 4 2 3" xfId="10642" xr:uid="{DA8734BB-DB01-4183-BE32-CAEA3237C5DF}"/>
    <cellStyle name="Normal 4 2 2 2 4 2 3 2" xfId="20146" xr:uid="{81BDDED6-7A41-47B2-B730-3BEDC6376B01}"/>
    <cellStyle name="Normal 4 2 2 2 4 2 4" xfId="13146" xr:uid="{9A86F184-6047-42F1-9CF1-4661902081E6}"/>
    <cellStyle name="Normal 4 2 2 2 4 2 4 2" xfId="22975" xr:uid="{4B986590-E868-4392-97EF-68F2A01FB94F}"/>
    <cellStyle name="Normal 4 2 2 2 4 2 5" xfId="26502" xr:uid="{74A8D071-2857-4A23-A83F-6DC979196E17}"/>
    <cellStyle name="Normal 4 2 2 2 4 2 6" xfId="15373" xr:uid="{F75FF5C3-EF13-42FE-9D81-39D0C386EC88}"/>
    <cellStyle name="Normal 4 2 2 2 4 3" xfId="2735" xr:uid="{00000000-0005-0000-0000-0000D70A0000}"/>
    <cellStyle name="Normal 4 2 2 2 4 3 2" xfId="10643" xr:uid="{00FB010F-09F8-4C92-BB63-A9466394D856}"/>
    <cellStyle name="Normal 4 2 2 2 4 3 2 2" xfId="29142" xr:uid="{809F149C-217B-4832-BF78-B4A3A92FAE48}"/>
    <cellStyle name="Normal 4 2 2 2 4 3 2 3" xfId="16920" xr:uid="{3AD79FD0-D298-498D-A834-7CDB0317F5EC}"/>
    <cellStyle name="Normal 4 2 2 2 4 3 3" xfId="11584" xr:uid="{02152655-22BB-453A-8D8E-C672DF6E9F19}"/>
    <cellStyle name="Normal 4 2 2 2 4 3 3 2" xfId="19668" xr:uid="{E07EC1D3-B281-4DA5-ADCE-A4FA2CC836FA}"/>
    <cellStyle name="Normal 4 2 2 2 4 3 4" xfId="12769" xr:uid="{4447C32F-33A9-4326-BF6D-31D654B9730B}"/>
    <cellStyle name="Normal 4 2 2 2 4 3 4 2" xfId="22497" xr:uid="{1FE6A19F-0988-4794-8634-E1EA01499DDB}"/>
    <cellStyle name="Normal 4 2 2 2 4 3 5" xfId="25481" xr:uid="{1173DC70-4BF2-4515-870D-276A4981D07E}"/>
    <cellStyle name="Normal 4 2 2 2 4 3 6" xfId="14774" xr:uid="{A1B25208-B366-4385-9DD8-5A25C211DF3B}"/>
    <cellStyle name="Normal 4 2 2 2 4 4" xfId="4766" xr:uid="{C0FCCDBA-287A-4795-89FD-21BFAB0A65A3}"/>
    <cellStyle name="Normal 4 2 2 2 4 4 2" xfId="10641" xr:uid="{D7A7B173-87FE-4DF7-9FE7-4511DDEFE398}"/>
    <cellStyle name="Normal 4 2 2 2 4 4 2 2" xfId="20733" xr:uid="{92B76BE5-584A-4BB4-A96A-126318C7AC34}"/>
    <cellStyle name="Normal 4 2 2 2 4 4 3" xfId="13646" xr:uid="{F90F20D3-1C4B-4F84-86B2-2EBCEFC41AE3}"/>
    <cellStyle name="Normal 4 2 2 2 4 4 3 2" xfId="23562" xr:uid="{8626117A-90CE-4D63-A7FA-22EA3D33328F}"/>
    <cellStyle name="Normal 4 2 2 2 4 4 4" xfId="24157" xr:uid="{385F3847-F79E-4E71-AC02-00357E733F5E}"/>
    <cellStyle name="Normal 4 2 2 2 4 4 5" xfId="17940" xr:uid="{8731133C-9287-468F-BAEA-DC663D469209}"/>
    <cellStyle name="Normal 4 2 2 2 4 5" xfId="6367" xr:uid="{B0AA6C4A-AB8D-4FF8-A8DC-D9845024D5A0}"/>
    <cellStyle name="Normal 4 2 2 2 4 5 2" xfId="16029" xr:uid="{7F46DD1A-D68E-443B-9DE9-E90EA1EA8064}"/>
    <cellStyle name="Normal 4 2 2 2 4 6" xfId="9144" xr:uid="{79088951-3244-461A-BDEC-5BD047E8EF4A}"/>
    <cellStyle name="Normal 4 2 2 2 4 6 2" xfId="18788" xr:uid="{40871B17-A488-450C-8948-59AC80DA2F93}"/>
    <cellStyle name="Normal 4 2 2 2 4 7" xfId="12097" xr:uid="{24BB0DA4-4420-4EA2-A880-D68CC9A68CD7}"/>
    <cellStyle name="Normal 4 2 2 2 4 7 2" xfId="21585" xr:uid="{24E1B5F1-51B5-4272-B06E-E23AC85BC8B1}"/>
    <cellStyle name="Normal 4 2 2 2 4 8" xfId="26045" xr:uid="{97B4C5C9-07B7-4354-9153-6EC3B57F4515}"/>
    <cellStyle name="Normal 4 2 2 2 4 9" xfId="14311" xr:uid="{E3ABB568-0BCA-4F4C-AC4C-00454248F40F}"/>
    <cellStyle name="Normal 4 2 2 2 5" xfId="2736" xr:uid="{00000000-0005-0000-0000-0000D80A0000}"/>
    <cellStyle name="Normal 4 2 2 2 5 2" xfId="5093" xr:uid="{10E08D03-260E-4DC9-9140-F5A7A0C16A61}"/>
    <cellStyle name="Normal 4 2 2 2 5 2 2" xfId="7975" xr:uid="{4F929016-27A2-41F7-8D7A-EB43BDA4FD5F}"/>
    <cellStyle name="Normal 4 2 2 2 5 2 2 2" xfId="29864" xr:uid="{733D38F5-C4CF-4450-9BB4-344F68DF3CDB}"/>
    <cellStyle name="Normal 4 2 2 2 5 2 2 3" xfId="21060" xr:uid="{CEB7B5F6-B7A0-4F2A-8B28-87B898551AF9}"/>
    <cellStyle name="Normal 4 2 2 2 5 2 3" xfId="10644" xr:uid="{32BEA413-471F-4B88-8D2E-EBD2E6BCDB37}"/>
    <cellStyle name="Normal 4 2 2 2 5 2 3 2" xfId="23889" xr:uid="{90612320-6853-43AC-8CFB-8E4769D4A32D}"/>
    <cellStyle name="Normal 4 2 2 2 5 2 4" xfId="24740" xr:uid="{A7FB7004-642C-45C8-A422-DFA28AC93E37}"/>
    <cellStyle name="Normal 4 2 2 2 5 2 5" xfId="18267" xr:uid="{B1079BB1-8725-4B36-B559-5EBEFE33C074}"/>
    <cellStyle name="Normal 4 2 2 2 5 3" xfId="6639" xr:uid="{5AB3524C-353E-4194-A55E-6DAAFC80A263}"/>
    <cellStyle name="Normal 4 2 2 2 5 3 2" xfId="28429" xr:uid="{E1BC542A-7F05-45C7-BD6C-975C997E1974}"/>
    <cellStyle name="Normal 4 2 2 2 5 3 3" xfId="17359" xr:uid="{2495818B-8D91-485F-8E45-69A961DC7103}"/>
    <cellStyle name="Normal 4 2 2 2 5 4" xfId="9435" xr:uid="{274112ED-80CC-4A7B-B91D-EC93DE08FDF9}"/>
    <cellStyle name="Normal 4 2 2 2 5 4 2" xfId="20147" xr:uid="{41B1D950-7027-4E12-97C7-1D4A596A08E8}"/>
    <cellStyle name="Normal 4 2 2 2 5 5" xfId="13147" xr:uid="{EADFF209-4300-451E-BB46-EA20067BC1C2}"/>
    <cellStyle name="Normal 4 2 2 2 5 5 2" xfId="22976" xr:uid="{36E187AC-A18C-4086-85D0-DE6F39E47D55}"/>
    <cellStyle name="Normal 4 2 2 2 5 6" xfId="24922" xr:uid="{CDE3E6F5-6A27-4CE0-907F-0052F3D9FD32}"/>
    <cellStyle name="Normal 4 2 2 2 5 7" xfId="15374" xr:uid="{73A1E4BD-4820-4C01-B585-1BEF2E8C77C6}"/>
    <cellStyle name="Normal 4 2 2 2 6" xfId="2737" xr:uid="{00000000-0005-0000-0000-0000D90A0000}"/>
    <cellStyle name="Normal 4 2 2 2 6 2" xfId="5859" xr:uid="{3FB72F68-4908-4076-87C8-3C7141169A10}"/>
    <cellStyle name="Normal 4 2 2 2 6 2 2" xfId="7976" xr:uid="{3D4C58B6-26E9-4DC0-9A00-0647B76A8421}"/>
    <cellStyle name="Normal 4 2 2 2 6 2 3" xfId="10645" xr:uid="{EC71B256-59AE-4351-8150-D1BEAACAB4AE}"/>
    <cellStyle name="Normal 4 2 2 2 6 3" xfId="6957" xr:uid="{068E5747-E819-40E5-BE43-F6241A49A841}"/>
    <cellStyle name="Normal 4 2 2 2 6 3 2" xfId="19818" xr:uid="{15D136EF-C484-4836-B2A2-6F76CFB01A4F}"/>
    <cellStyle name="Normal 4 2 2 2 6 4" xfId="9753" xr:uid="{A3EEC180-52FD-4592-AA0E-D824410EA735}"/>
    <cellStyle name="Normal 4 2 2 2 6 4 2" xfId="22647" xr:uid="{B542548E-EF2A-4903-884B-13F2D61FEFAC}"/>
    <cellStyle name="Normal 4 2 2 2 6 5" xfId="24039" xr:uid="{BAF8822D-544A-4A67-BF7F-204897A2147C}"/>
    <cellStyle name="Normal 4 2 2 2 6 6" xfId="14979" xr:uid="{8867EADC-9330-423F-9453-1DE6F945DC16}"/>
    <cellStyle name="Normal 4 2 2 2 7" xfId="2738" xr:uid="{00000000-0005-0000-0000-0000DA0A0000}"/>
    <cellStyle name="Normal 4 2 2 2 7 2" xfId="7977" xr:uid="{17FC7628-C8AF-479B-8171-9E0483CE73D6}"/>
    <cellStyle name="Normal 4 2 2 2 7 2 2" xfId="27658" xr:uid="{328557F5-EFBC-41FC-922C-EA87A2A4AC42}"/>
    <cellStyle name="Normal 4 2 2 2 7 2 3" xfId="16667" xr:uid="{85563E73-C470-4F83-8B7B-563451DAF7EE}"/>
    <cellStyle name="Normal 4 2 2 2 7 3" xfId="10646" xr:uid="{981788DF-1263-4D98-98F8-CCFE51847EA3}"/>
    <cellStyle name="Normal 4 2 2 2 7 3 2" xfId="19404" xr:uid="{1D3F5E2F-5C18-413A-BE0A-D0A3310E0311}"/>
    <cellStyle name="Normal 4 2 2 2 7 4" xfId="12516" xr:uid="{EEF44F53-356B-4E32-B37B-6E0DDAA63B50}"/>
    <cellStyle name="Normal 4 2 2 2 7 4 2" xfId="22233" xr:uid="{AAEB320D-E93D-4CB5-9EB1-B2E6588B94F1}"/>
    <cellStyle name="Normal 4 2 2 2 7 5" xfId="26295" xr:uid="{7EBA1CAE-5D30-4DE1-9268-28EC513350C2}"/>
    <cellStyle name="Normal 4 2 2 2 7 6" xfId="14451" xr:uid="{F7E052A4-8347-43C3-9822-804FF1FE7EE3}"/>
    <cellStyle name="Normal 4 2 2 2 8" xfId="2739" xr:uid="{00000000-0005-0000-0000-0000DB0A0000}"/>
    <cellStyle name="Normal 4 2 2 2 8 2" xfId="7978" xr:uid="{7EC14576-3952-4F43-B02D-546CFD4BEED9}"/>
    <cellStyle name="Normal 4 2 2 2 8 2 2" xfId="19124" xr:uid="{692B1342-674A-4727-94A1-550C2C6C8E4E}"/>
    <cellStyle name="Normal 4 2 2 2 8 3" xfId="10647" xr:uid="{E85D96A3-16E6-47D3-9FD1-A78A40C073E9}"/>
    <cellStyle name="Normal 4 2 2 2 8 3 2" xfId="21929" xr:uid="{9CAEA328-4C55-47C6-B7AA-1BA2E61BCE12}"/>
    <cellStyle name="Normal 4 2 2 2 8 4" xfId="24239" xr:uid="{4FD70E71-CEA9-48F4-BEA3-71AAC2A225DD}"/>
    <cellStyle name="Normal 4 2 2 2 8 5" xfId="16373" xr:uid="{7317DA50-4A7E-4D25-881A-97408A00D47C}"/>
    <cellStyle name="Normal 4 2 2 2 9" xfId="4560" xr:uid="{DCC8C83B-4725-4E60-98DB-69CD47621BC6}"/>
    <cellStyle name="Normal 4 2 2 2 9 2" xfId="9946" xr:uid="{FDC94FB5-4D30-4ADA-BB61-6F51CE68185E}"/>
    <cellStyle name="Normal 4 2 2 2 9 2 2" xfId="20576" xr:uid="{CA925FE9-A644-4E99-B499-D3EC16C372BD}"/>
    <cellStyle name="Normal 4 2 2 2 9 3" xfId="13527" xr:uid="{6BA6FC2A-47B0-40CB-AF8D-E92F98840EC5}"/>
    <cellStyle name="Normal 4 2 2 2 9 3 2" xfId="23405" xr:uid="{B3EF850A-A8A1-45F3-8CFE-5FCACDF2F0D3}"/>
    <cellStyle name="Normal 4 2 2 2 9 4" xfId="17783" xr:uid="{1C35608F-A107-4D28-9DC2-6FAC7CA7B940}"/>
    <cellStyle name="Normal 4 2 2 3" xfId="581" xr:uid="{00000000-0005-0000-0000-000045020000}"/>
    <cellStyle name="Normal 4 2 2 3 10" xfId="6205" xr:uid="{53F8F36C-8AAB-42F5-8A74-CB0AC0251672}"/>
    <cellStyle name="Normal 4 2 2 3 10 2" xfId="16030" xr:uid="{8F6E4E79-279F-42B5-BBBB-475AD6CEF742}"/>
    <cellStyle name="Normal 4 2 2 3 11" xfId="8982" xr:uid="{FCF8BFB9-E5B0-41C3-8936-93C75F7C5C04}"/>
    <cellStyle name="Normal 4 2 2 3 11 2" xfId="18789" xr:uid="{00753DE1-382C-49C7-A7D0-5DD2C8132E0F}"/>
    <cellStyle name="Normal 4 2 2 3 12" xfId="12098" xr:uid="{CB7DC7DF-3151-472A-85AF-39FCDD9BA73A}"/>
    <cellStyle name="Normal 4 2 2 3 12 2" xfId="21586" xr:uid="{8ECED886-4C88-4A65-BE39-63FE833B9F46}"/>
    <cellStyle name="Normal 4 2 2 3 13" xfId="24954" xr:uid="{3525906A-1978-4937-99C8-2C759ED490EB}"/>
    <cellStyle name="Normal 4 2 2 3 14" xfId="14030" xr:uid="{6E0EE307-5E3C-4922-8E36-1B2FAB7B34EE}"/>
    <cellStyle name="Normal 4 2 2 3 2" xfId="582" xr:uid="{00000000-0005-0000-0000-000046020000}"/>
    <cellStyle name="Normal 4 2 2 3 2 10" xfId="12099" xr:uid="{B71E8A01-9A8C-44EF-93BC-73B771B24B3D}"/>
    <cellStyle name="Normal 4 2 2 3 2 10 2" xfId="21587" xr:uid="{D1CDA4D1-82C0-494D-B9B8-259EA3DF0A83}"/>
    <cellStyle name="Normal 4 2 2 3 2 11" xfId="26583" xr:uid="{D62968B5-3993-4B60-BE5F-01EA34DFB18D}"/>
    <cellStyle name="Normal 4 2 2 3 2 12" xfId="14154" xr:uid="{2A124595-009D-4EF7-A972-1AA25CC1A683}"/>
    <cellStyle name="Normal 4 2 2 3 2 2" xfId="2740" xr:uid="{00000000-0005-0000-0000-0000DC0A0000}"/>
    <cellStyle name="Normal 4 2 2 3 2 2 2" xfId="2741" xr:uid="{00000000-0005-0000-0000-0000DD0A0000}"/>
    <cellStyle name="Normal 4 2 2 3 2 2 2 2" xfId="7979" xr:uid="{D4FE1B8C-25F3-450B-9A2A-26CF3FD54AED}"/>
    <cellStyle name="Normal 4 2 2 3 2 2 2 2 2" xfId="28108" xr:uid="{CD93237C-17BB-479E-BAFC-6233A69E9625}"/>
    <cellStyle name="Normal 4 2 2 3 2 2 2 2 3" xfId="27698" xr:uid="{DF53F060-6E43-4CB0-A2DF-6DEC75D7541F}"/>
    <cellStyle name="Normal 4 2 2 3 2 2 2 2 4" xfId="17361" xr:uid="{AB81071F-9B44-4D13-9FF0-864DE5C33570}"/>
    <cellStyle name="Normal 4 2 2 3 2 2 2 3" xfId="10649" xr:uid="{71A7A988-3AB0-482B-B273-1C2057B6806A}"/>
    <cellStyle name="Normal 4 2 2 3 2 2 2 3 2" xfId="29502" xr:uid="{2DB3FD03-2034-4CFC-9D4B-C9756D37AA2F}"/>
    <cellStyle name="Normal 4 2 2 3 2 2 2 3 3" xfId="20149" xr:uid="{EF110F12-88B4-4D88-A767-AA96DCED6F4B}"/>
    <cellStyle name="Normal 4 2 2 3 2 2 2 4" xfId="13149" xr:uid="{974078F8-C1C8-40C1-B6E8-706043DE5AC6}"/>
    <cellStyle name="Normal 4 2 2 3 2 2 2 4 2" xfId="22978" xr:uid="{BB2E8012-0724-4501-9CCD-BAC2513AC0ED}"/>
    <cellStyle name="Normal 4 2 2 3 2 2 2 5" xfId="24834" xr:uid="{8D6D42F9-7067-4493-9D9E-0187141CAC4C}"/>
    <cellStyle name="Normal 4 2 2 3 2 2 2 6" xfId="15376" xr:uid="{1BAABECC-D819-4992-8AC7-D901F0823CFF}"/>
    <cellStyle name="Normal 4 2 2 3 2 2 3" xfId="4912" xr:uid="{BE995038-E284-4CB6-BE23-E0CC5133BF87}"/>
    <cellStyle name="Normal 4 2 2 3 2 2 3 2" xfId="10648" xr:uid="{BD7E4DC3-DAD1-49BE-97A0-578AEE81257F}"/>
    <cellStyle name="Normal 4 2 2 3 2 2 3 2 2" xfId="29745" xr:uid="{BEB18CEB-BB50-42B3-B325-38888D45DA92}"/>
    <cellStyle name="Normal 4 2 2 3 2 2 3 2 3" xfId="20879" xr:uid="{CBE21136-95AF-4264-9857-2B40C43859E8}"/>
    <cellStyle name="Normal 4 2 2 3 2 2 3 3" xfId="13771" xr:uid="{7C1429A7-3EA0-4391-97C8-FE1B306DD44C}"/>
    <cellStyle name="Normal 4 2 2 3 2 2 3 3 2" xfId="23708" xr:uid="{DA1E0C09-F2F9-483E-A4ED-B8B605C41A84}"/>
    <cellStyle name="Normal 4 2 2 3 2 2 3 4" xfId="26589" xr:uid="{1A3A0183-DA26-469B-A9DE-8CB5CAA81F49}"/>
    <cellStyle name="Normal 4 2 2 3 2 2 3 5" xfId="18086" xr:uid="{6643C325-DC66-4EFA-949A-BC15BF9D0BB8}"/>
    <cellStyle name="Normal 4 2 2 3 2 2 4" xfId="6372" xr:uid="{E8BDD01E-F96C-481B-AC7D-D0DC289C8B03}"/>
    <cellStyle name="Normal 4 2 2 3 2 2 4 2" xfId="27710" xr:uid="{DA423772-BD18-4365-AA65-A51841DBED68}"/>
    <cellStyle name="Normal 4 2 2 3 2 2 4 3" xfId="16032" xr:uid="{05722537-06F8-44DC-B239-14EA226B707A}"/>
    <cellStyle name="Normal 4 2 2 3 2 2 5" xfId="9149" xr:uid="{A9698ED4-2165-410B-A19E-150C993A7FE9}"/>
    <cellStyle name="Normal 4 2 2 3 2 2 5 2" xfId="18791" xr:uid="{44396274-91FD-468B-AC9D-D6EFB13FCC52}"/>
    <cellStyle name="Normal 4 2 2 3 2 2 6" xfId="12100" xr:uid="{3CAF0AAA-4BAE-4759-BD9A-94476A712946}"/>
    <cellStyle name="Normal 4 2 2 3 2 2 6 2" xfId="21588" xr:uid="{E044FBF9-4369-412C-9680-600B98EE6B91}"/>
    <cellStyle name="Normal 4 2 2 3 2 2 7" xfId="25623" xr:uid="{2BC19051-438D-42EB-97B2-BDBB3EA1180C}"/>
    <cellStyle name="Normal 4 2 2 3 2 2 8" xfId="14779" xr:uid="{F2651734-684D-43B8-8D76-7A9E91AE56B2}"/>
    <cellStyle name="Normal 4 2 2 3 2 3" xfId="2742" xr:uid="{00000000-0005-0000-0000-0000DE0A0000}"/>
    <cellStyle name="Normal 4 2 2 3 2 3 2" xfId="5094" xr:uid="{7CB4B13D-5F44-43FB-906E-6A2EC756C145}"/>
    <cellStyle name="Normal 4 2 2 3 2 3 2 2" xfId="7980" xr:uid="{21459B43-BBCC-4A55-B94E-E8F85630D604}"/>
    <cellStyle name="Normal 4 2 2 3 2 3 2 2 2" xfId="29865" xr:uid="{F1A0BFCE-BC9A-4318-AFE2-58C93F5B35A3}"/>
    <cellStyle name="Normal 4 2 2 3 2 3 2 2 3" xfId="21061" xr:uid="{DE70CB59-098D-4033-A667-7A1FC8F04223}"/>
    <cellStyle name="Normal 4 2 2 3 2 3 2 3" xfId="10650" xr:uid="{B3904748-23E3-45CF-B5B1-9FE4740B87C1}"/>
    <cellStyle name="Normal 4 2 2 3 2 3 2 3 2" xfId="23890" xr:uid="{9FA51AFD-DC2C-4E71-AF30-02CEA1AA8F3B}"/>
    <cellStyle name="Normal 4 2 2 3 2 3 2 4" xfId="26017" xr:uid="{D0FF9F9D-E67E-43DC-AD6A-45F5B45C2272}"/>
    <cellStyle name="Normal 4 2 2 3 2 3 2 5" xfId="18268" xr:uid="{8D54DC8C-F1E3-441B-85DA-5232A1601F01}"/>
    <cellStyle name="Normal 4 2 2 3 2 3 3" xfId="6642" xr:uid="{4B7E11C2-0C0D-4585-A39F-C2A7D5140504}"/>
    <cellStyle name="Normal 4 2 2 3 2 3 3 2" xfId="28999" xr:uid="{98D42160-3CBD-45AE-9E44-1B7C6271E79C}"/>
    <cellStyle name="Normal 4 2 2 3 2 3 3 3" xfId="17362" xr:uid="{EA02E978-F68F-4743-98D7-4C8CA6EA7350}"/>
    <cellStyle name="Normal 4 2 2 3 2 3 4" xfId="9438" xr:uid="{2786C49A-4BFD-4167-BBC7-D52FEA840ADA}"/>
    <cellStyle name="Normal 4 2 2 3 2 3 4 2" xfId="20150" xr:uid="{CDBCDFA3-485A-4E7D-B677-F8CCA0D7FEDF}"/>
    <cellStyle name="Normal 4 2 2 3 2 3 5" xfId="13150" xr:uid="{98BEB9D7-018C-4817-B6BC-3E74F64C1335}"/>
    <cellStyle name="Normal 4 2 2 3 2 3 5 2" xfId="22979" xr:uid="{89A4EFBF-1495-44E9-BBE6-07587B10F792}"/>
    <cellStyle name="Normal 4 2 2 3 2 3 6" xfId="24096" xr:uid="{BE82509D-CDB8-49F3-B81C-E3D25C18109C}"/>
    <cellStyle name="Normal 4 2 2 3 2 3 7" xfId="15377" xr:uid="{25F2E83A-9D04-4C67-8960-494EDC1065E8}"/>
    <cellStyle name="Normal 4 2 2 3 2 4" xfId="2743" xr:uid="{00000000-0005-0000-0000-0000DF0A0000}"/>
    <cellStyle name="Normal 4 2 2 3 2 4 2" xfId="7981" xr:uid="{2B1E57EC-83E4-4C7F-A349-DBB371EE837C}"/>
    <cellStyle name="Normal 4 2 2 3 2 4 2 2" xfId="29119" xr:uid="{6E3B333C-9E3C-43DD-88FD-CECBC2875963}"/>
    <cellStyle name="Normal 4 2 2 3 2 4 2 3" xfId="17360" xr:uid="{707F9061-0278-40B8-8BE4-6D7E4FACB605}"/>
    <cellStyle name="Normal 4 2 2 3 2 4 3" xfId="10651" xr:uid="{387F1840-064E-4DB2-9CD5-E6D12ECAA894}"/>
    <cellStyle name="Normal 4 2 2 3 2 4 3 2" xfId="20148" xr:uid="{FA104562-68B0-499C-BDED-C198FC4E5B71}"/>
    <cellStyle name="Normal 4 2 2 3 2 4 4" xfId="13148" xr:uid="{0CAAF200-B097-43D5-8CF6-18C75174CF69}"/>
    <cellStyle name="Normal 4 2 2 3 2 4 4 2" xfId="22977" xr:uid="{3CB79407-247B-4E89-A2AE-4835A6438C50}"/>
    <cellStyle name="Normal 4 2 2 3 2 4 5" xfId="25431" xr:uid="{3F137C40-C38E-49C7-AC6F-8D86A3A0A255}"/>
    <cellStyle name="Normal 4 2 2 3 2 4 6" xfId="15375" xr:uid="{14425829-FDCB-4F56-B564-EA1A85A1E138}"/>
    <cellStyle name="Normal 4 2 2 3 2 5" xfId="2744" xr:uid="{00000000-0005-0000-0000-0000E00A0000}"/>
    <cellStyle name="Normal 4 2 2 3 2 5 2" xfId="7982" xr:uid="{61941F8F-F027-4BD7-9900-6D4DBA73660E}"/>
    <cellStyle name="Normal 4 2 2 3 2 5 2 2" xfId="27851" xr:uid="{1DB9ABBB-4BAE-4158-BFCD-BF5CADDE1377}"/>
    <cellStyle name="Normal 4 2 2 3 2 5 2 3" xfId="16704" xr:uid="{BCB36C6F-5AD2-43DB-B3D7-A4358DFD9BCE}"/>
    <cellStyle name="Normal 4 2 2 3 2 5 3" xfId="10652" xr:uid="{62652C37-E865-43F5-B99E-FE25C7D198AE}"/>
    <cellStyle name="Normal 4 2 2 3 2 5 3 2" xfId="19441" xr:uid="{44E0D886-78CF-45B7-8514-06AD92C54BC5}"/>
    <cellStyle name="Normal 4 2 2 3 2 5 4" xfId="12553" xr:uid="{511E5463-AE55-4770-98D9-111D311EE5D3}"/>
    <cellStyle name="Normal 4 2 2 3 2 5 4 2" xfId="22270" xr:uid="{FC1555A2-F3D1-4201-8F52-2CB4963BE1B6}"/>
    <cellStyle name="Normal 4 2 2 3 2 5 5" xfId="24619" xr:uid="{85AF48AB-57AB-485A-A360-39BA7EA59C9D}"/>
    <cellStyle name="Normal 4 2 2 3 2 5 6" xfId="14488" xr:uid="{0F9CC08A-47EA-4395-8702-CED6B47B878E}"/>
    <cellStyle name="Normal 4 2 2 3 2 6" xfId="2745" xr:uid="{00000000-0005-0000-0000-0000E10A0000}"/>
    <cellStyle name="Normal 4 2 2 3 2 6 2" xfId="10653" xr:uid="{82189E8C-6816-4874-8542-EE5A244A41BD}"/>
    <cellStyle name="Normal 4 2 2 3 2 6 2 2" xfId="19272" xr:uid="{32422A6D-FE4F-4E59-96B3-6DA3F62F7A05}"/>
    <cellStyle name="Normal 4 2 2 3 2 6 3" xfId="12419" xr:uid="{495A0026-0E3B-4CA9-B04E-C19F53E81046}"/>
    <cellStyle name="Normal 4 2 2 3 2 6 3 2" xfId="22088" xr:uid="{C3A6FBE5-653D-4967-97E6-39D9677EEA72}"/>
    <cellStyle name="Normal 4 2 2 3 2 6 4" xfId="25362" xr:uid="{780D15A5-F211-4E7F-BDF1-88F22DBA82FC}"/>
    <cellStyle name="Normal 4 2 2 3 2 6 5" xfId="16532" xr:uid="{CDDE6B21-B037-415A-8BE1-C21D5E9FC034}"/>
    <cellStyle name="Normal 4 2 2 3 2 7" xfId="4482" xr:uid="{DBB277F3-8986-49CA-A4BE-C37AE25CE509}"/>
    <cellStyle name="Normal 4 2 2 3 2 7 2" xfId="9949" xr:uid="{43F2D674-2408-4A6E-B4E5-1F8853EA28D9}"/>
    <cellStyle name="Normal 4 2 2 3 2 7 2 2" xfId="20505" xr:uid="{0B5F639F-0D43-496B-B2AF-5B4649940EEA}"/>
    <cellStyle name="Normal 4 2 2 3 2 7 3" xfId="13481" xr:uid="{568067AC-C9B0-4A35-9F0B-C5B3BB48D3DD}"/>
    <cellStyle name="Normal 4 2 2 3 2 7 3 2" xfId="23334" xr:uid="{B86A3DB6-33DE-429A-A8BB-868C0320FAAC}"/>
    <cellStyle name="Normal 4 2 2 3 2 7 4" xfId="17712" xr:uid="{D32A87DC-9FB1-45D8-BEA5-D928CF461952}"/>
    <cellStyle name="Normal 4 2 2 3 2 8" xfId="6206" xr:uid="{6696E42A-BE1E-4CA9-B1CA-4995513A1532}"/>
    <cellStyle name="Normal 4 2 2 3 2 8 2" xfId="16031" xr:uid="{FDC38BD7-50A3-42A3-82C2-5E9D7481F771}"/>
    <cellStyle name="Normal 4 2 2 3 2 9" xfId="8983" xr:uid="{9297B76E-21ED-4903-80AE-E6866B923B92}"/>
    <cellStyle name="Normal 4 2 2 3 2 9 2" xfId="18790" xr:uid="{76DE27B3-D7BB-4326-B425-B3F2B266B7EE}"/>
    <cellStyle name="Normal 4 2 2 3 3" xfId="2746" xr:uid="{00000000-0005-0000-0000-0000E20A0000}"/>
    <cellStyle name="Normal 4 2 2 3 3 10" xfId="25983" xr:uid="{7F87356C-F511-42FF-ACFC-2B9D96EBC135}"/>
    <cellStyle name="Normal 4 2 2 3 3 11" xfId="14312" xr:uid="{29852016-2E0D-40B8-87DE-B65EE546F8C1}"/>
    <cellStyle name="Normal 4 2 2 3 3 2" xfId="2747" xr:uid="{00000000-0005-0000-0000-0000E30A0000}"/>
    <cellStyle name="Normal 4 2 2 3 3 2 2" xfId="2748" xr:uid="{00000000-0005-0000-0000-0000E40A0000}"/>
    <cellStyle name="Normal 4 2 2 3 3 2 2 2" xfId="7983" xr:uid="{74BD0429-EFB0-4D55-ABF4-E2560162D387}"/>
    <cellStyle name="Normal 4 2 2 3 3 2 2 2 2" xfId="27248" xr:uid="{3EAECD48-7ED2-4BD6-834A-81E762A2B3DD}"/>
    <cellStyle name="Normal 4 2 2 3 3 2 2 2 3" xfId="17364" xr:uid="{11715474-CA78-4CEB-8C86-63359A9CA455}"/>
    <cellStyle name="Normal 4 2 2 3 3 2 2 3" xfId="10656" xr:uid="{3FC58476-307C-486C-AACD-962A787D9A86}"/>
    <cellStyle name="Normal 4 2 2 3 3 2 2 3 2" xfId="20152" xr:uid="{31E78D64-E3A1-4E51-810E-98B8A4EC9BF0}"/>
    <cellStyle name="Normal 4 2 2 3 3 2 2 4" xfId="13152" xr:uid="{2328176C-D01E-41EC-AED8-7CB43DAECF38}"/>
    <cellStyle name="Normal 4 2 2 3 3 2 2 4 2" xfId="22981" xr:uid="{D6DA1794-19B7-4FA4-B8B3-9520CAAC54E5}"/>
    <cellStyle name="Normal 4 2 2 3 3 2 2 5" xfId="25411" xr:uid="{368136DE-52F6-44D2-90B9-5288EF709458}"/>
    <cellStyle name="Normal 4 2 2 3 3 2 2 6" xfId="15379" xr:uid="{2F29BC89-A628-4E94-B96E-7B3AAF23CF35}"/>
    <cellStyle name="Normal 4 2 2 3 3 2 3" xfId="4913" xr:uid="{F972761D-C1F6-4230-AD1A-53B7C279E662}"/>
    <cellStyle name="Normal 4 2 2 3 3 2 3 2" xfId="10655" xr:uid="{3D202C6D-6F57-4855-BF16-3E9684E25D32}"/>
    <cellStyle name="Normal 4 2 2 3 3 2 3 2 2" xfId="29746" xr:uid="{C179108F-8A57-40C3-A927-8E7BF128629E}"/>
    <cellStyle name="Normal 4 2 2 3 3 2 3 2 3" xfId="20880" xr:uid="{0159C7BE-5599-4C36-95E5-C959D35090ED}"/>
    <cellStyle name="Normal 4 2 2 3 3 2 3 3" xfId="13772" xr:uid="{C79BDECD-8FD4-491D-8420-6C9522CD6C1F}"/>
    <cellStyle name="Normal 4 2 2 3 3 2 3 3 2" xfId="23709" xr:uid="{31476B14-CD8D-40F1-8B92-BCA2283BF141}"/>
    <cellStyle name="Normal 4 2 2 3 3 2 3 4" xfId="24514" xr:uid="{43681065-E174-4330-A5F2-335CDACDF165}"/>
    <cellStyle name="Normal 4 2 2 3 3 2 3 5" xfId="18087" xr:uid="{129B76DC-703C-4BEF-BA1A-20D1D7348ED0}"/>
    <cellStyle name="Normal 4 2 2 3 3 2 4" xfId="6373" xr:uid="{19E3A5B7-E5DB-4001-90F8-573C4CC1CA16}"/>
    <cellStyle name="Normal 4 2 2 3 3 2 4 2" xfId="27812" xr:uid="{D8316974-EC87-4188-A0DE-36D17ECA97F5}"/>
    <cellStyle name="Normal 4 2 2 3 3 2 4 3" xfId="16924" xr:uid="{B04B32D7-E49E-4552-A075-5CFADC9D4262}"/>
    <cellStyle name="Normal 4 2 2 3 3 2 5" xfId="9150" xr:uid="{4003B8F8-A359-4463-8433-705176CA9800}"/>
    <cellStyle name="Normal 4 2 2 3 3 2 5 2" xfId="19672" xr:uid="{29941A8E-1CE0-4917-B81A-75007CFEE88C}"/>
    <cellStyle name="Normal 4 2 2 3 3 2 6" xfId="12773" xr:uid="{61E44180-4AA6-4027-84F7-E2C050751370}"/>
    <cellStyle name="Normal 4 2 2 3 3 2 6 2" xfId="22501" xr:uid="{1F6A98C6-2ADC-465C-A525-F30D8552EA61}"/>
    <cellStyle name="Normal 4 2 2 3 3 2 7" xfId="24925" xr:uid="{CF16BEFF-2695-4A11-9FAC-701D06401307}"/>
    <cellStyle name="Normal 4 2 2 3 3 2 8" xfId="14780" xr:uid="{2AA8E231-3417-46E0-A2F6-BF7E70920030}"/>
    <cellStyle name="Normal 4 2 2 3 3 3" xfId="2749" xr:uid="{00000000-0005-0000-0000-0000E50A0000}"/>
    <cellStyle name="Normal 4 2 2 3 3 3 2" xfId="5095" xr:uid="{6E7C14FD-10BB-4872-B118-2EB017D0288B}"/>
    <cellStyle name="Normal 4 2 2 3 3 3 2 2" xfId="11847" xr:uid="{03134B34-EBE2-4509-A3C9-FF1D98867B95}"/>
    <cellStyle name="Normal 4 2 2 3 3 3 2 2 2" xfId="29866" xr:uid="{3D7FC180-05DD-4E0C-B073-1A06965E5669}"/>
    <cellStyle name="Normal 4 2 2 3 3 3 2 2 3" xfId="21062" xr:uid="{7AF89740-3C5D-4423-9515-CD81CA790135}"/>
    <cellStyle name="Normal 4 2 2 3 3 3 2 3" xfId="13903" xr:uid="{8197B414-D53E-44E1-BD12-D82E388D73E9}"/>
    <cellStyle name="Normal 4 2 2 3 3 3 2 3 2" xfId="23891" xr:uid="{6896D32E-58FB-4CEB-8317-B3B9852B94E3}"/>
    <cellStyle name="Normal 4 2 2 3 3 3 2 4" xfId="26789" xr:uid="{A7079292-875C-4FD2-8B0F-641F7192D1D6}"/>
    <cellStyle name="Normal 4 2 2 3 3 3 2 5" xfId="18269" xr:uid="{8108FDA4-A8F4-4499-A0F7-63F716DD870A}"/>
    <cellStyle name="Normal 4 2 2 3 3 3 3" xfId="10657" xr:uid="{3D293BA3-1012-48BE-82C7-4BD3FCA70649}"/>
    <cellStyle name="Normal 4 2 2 3 3 3 3 2" xfId="26975" xr:uid="{83C9A18C-7AAD-4B67-A10F-CCC6E10758A9}"/>
    <cellStyle name="Normal 4 2 2 3 3 3 3 3" xfId="17365" xr:uid="{BE408FE3-8972-493A-9A31-07D2ACA4D9A0}"/>
    <cellStyle name="Normal 4 2 2 3 3 3 4" xfId="11671" xr:uid="{727524DA-35A6-4A0B-85A7-5AF295F87564}"/>
    <cellStyle name="Normal 4 2 2 3 3 3 4 2" xfId="20153" xr:uid="{70DC1D2A-AFBC-43BF-8CA9-4CEE3A3A6AB1}"/>
    <cellStyle name="Normal 4 2 2 3 3 3 5" xfId="13153" xr:uid="{0250B565-47DC-46A9-A83B-BB19154B7F2C}"/>
    <cellStyle name="Normal 4 2 2 3 3 3 5 2" xfId="22982" xr:uid="{1443CD56-9713-4D5E-A40C-A7E0225F8B4D}"/>
    <cellStyle name="Normal 4 2 2 3 3 3 6" xfId="26104" xr:uid="{7E4F6BDA-598D-4689-AAB2-1706BABA0F00}"/>
    <cellStyle name="Normal 4 2 2 3 3 3 7" xfId="15380" xr:uid="{4D899C68-6AD4-4506-B46F-F0D9017ED364}"/>
    <cellStyle name="Normal 4 2 2 3 3 4" xfId="2750" xr:uid="{00000000-0005-0000-0000-0000E60A0000}"/>
    <cellStyle name="Normal 4 2 2 3 3 4 2" xfId="10658" xr:uid="{4E4DA15E-A574-41C9-A5C4-CB48ECAC1997}"/>
    <cellStyle name="Normal 4 2 2 3 3 4 2 2" xfId="28897" xr:uid="{BA030F43-E483-4BFF-BA0E-4F600DF63625}"/>
    <cellStyle name="Normal 4 2 2 3 3 4 2 3" xfId="17363" xr:uid="{638A9D2D-3403-4447-8A57-2487D5DCA643}"/>
    <cellStyle name="Normal 4 2 2 3 3 4 3" xfId="11670" xr:uid="{2C07178C-2442-4992-8CD5-B787700D6B5F}"/>
    <cellStyle name="Normal 4 2 2 3 3 4 3 2" xfId="20151" xr:uid="{A854E5A0-C3F5-41F8-8076-1D52427D3606}"/>
    <cellStyle name="Normal 4 2 2 3 3 4 4" xfId="13151" xr:uid="{B2D698FA-DD11-4770-8C0C-370987156771}"/>
    <cellStyle name="Normal 4 2 2 3 3 4 4 2" xfId="22980" xr:uid="{AFB87AB9-0149-4DD5-B872-F788944382AE}"/>
    <cellStyle name="Normal 4 2 2 3 3 4 5" xfId="24921" xr:uid="{AB50C0D2-F255-4C6D-89E3-88E2C00FC25B}"/>
    <cellStyle name="Normal 4 2 2 3 3 4 6" xfId="15378" xr:uid="{AB817674-0CEA-4474-8F73-59E851D70750}"/>
    <cellStyle name="Normal 4 2 2 3 3 5" xfId="2751" xr:uid="{00000000-0005-0000-0000-0000E70A0000}"/>
    <cellStyle name="Normal 4 2 2 3 3 5 2" xfId="10659" xr:uid="{A0436695-CA98-4772-BB89-6F4B95533547}"/>
    <cellStyle name="Normal 4 2 2 3 3 5 2 2" xfId="27901" xr:uid="{3C0DE47D-283F-49BB-B06B-A7707910464F}"/>
    <cellStyle name="Normal 4 2 2 3 3 5 2 3" xfId="16806" xr:uid="{74DAF4EA-4454-4A44-9BA1-C1DF67E328E3}"/>
    <cellStyle name="Normal 4 2 2 3 3 5 3" xfId="11559" xr:uid="{E8EDF6D6-4E10-4666-A645-BE0D9033AE17}"/>
    <cellStyle name="Normal 4 2 2 3 3 5 3 2" xfId="19543" xr:uid="{3F5CA2E8-BB5B-4E7B-BB55-E106A589C523}"/>
    <cellStyle name="Normal 4 2 2 3 3 5 4" xfId="12655" xr:uid="{64B702AE-8B00-4D84-9E64-E3B4B4B7E637}"/>
    <cellStyle name="Normal 4 2 2 3 3 5 4 2" xfId="22372" xr:uid="{3C870E0B-F927-46ED-93D6-F6618BADB90F}"/>
    <cellStyle name="Normal 4 2 2 3 3 5 5" xfId="25034" xr:uid="{A6568BE8-4D71-41F9-8545-BEDCA5A33EFC}"/>
    <cellStyle name="Normal 4 2 2 3 3 5 6" xfId="14591" xr:uid="{5B89835D-3FE1-4646-B12E-F6AF58FD2835}"/>
    <cellStyle name="Normal 4 2 2 3 3 6" xfId="4767" xr:uid="{38B0F7FE-E533-468F-99CC-9595ECFFCF6D}"/>
    <cellStyle name="Normal 4 2 2 3 3 6 2" xfId="10654" xr:uid="{4F355CD3-1145-4697-B268-A93218D70F44}"/>
    <cellStyle name="Normal 4 2 2 3 3 6 2 2" xfId="20734" xr:uid="{337ECF0C-4127-48F8-9EBD-51E2BAACC6A1}"/>
    <cellStyle name="Normal 4 2 2 3 3 6 3" xfId="13647" xr:uid="{F92A21E1-0182-4C73-9A6C-5EFFC0BC9EE0}"/>
    <cellStyle name="Normal 4 2 2 3 3 6 3 2" xfId="23563" xr:uid="{4A69181B-8133-499F-A86E-B8AFBE741F79}"/>
    <cellStyle name="Normal 4 2 2 3 3 6 4" xfId="26609" xr:uid="{F49EE28F-F2C5-41B4-B46F-ECD1A3FD88EF}"/>
    <cellStyle name="Normal 4 2 2 3 3 6 5" xfId="17941" xr:uid="{862098A8-BC1F-4F7F-93D8-7042ADB29B4F}"/>
    <cellStyle name="Normal 4 2 2 3 3 7" xfId="5946" xr:uid="{9C6E304A-E8E8-4B3D-A3EE-6101A7753B3C}"/>
    <cellStyle name="Normal 4 2 2 3 3 7 2" xfId="16033" xr:uid="{B6F5BA47-3485-4200-A5D9-432A1F3F1ACE}"/>
    <cellStyle name="Normal 4 2 2 3 3 8" xfId="8691" xr:uid="{493180E8-B8BA-42D7-A255-AFAC5A6BDE49}"/>
    <cellStyle name="Normal 4 2 2 3 3 8 2" xfId="18792" xr:uid="{2313DEC8-06E3-496F-ACEF-43A433C6A53B}"/>
    <cellStyle name="Normal 4 2 2 3 3 9" xfId="12101" xr:uid="{D75D950C-D596-410C-92D3-42EB7130F53F}"/>
    <cellStyle name="Normal 4 2 2 3 3 9 2" xfId="21589" xr:uid="{0932C3A6-F98F-4AAB-8155-B6B9C6FB8E93}"/>
    <cellStyle name="Normal 4 2 2 3 4" xfId="2752" xr:uid="{00000000-0005-0000-0000-0000E80A0000}"/>
    <cellStyle name="Normal 4 2 2 3 4 2" xfId="2753" xr:uid="{00000000-0005-0000-0000-0000E90A0000}"/>
    <cellStyle name="Normal 4 2 2 3 4 2 2" xfId="7984" xr:uid="{757C9510-C60E-4A2D-A538-DCE410496853}"/>
    <cellStyle name="Normal 4 2 2 3 4 2 2 2" xfId="27349" xr:uid="{09024A46-E912-456F-B632-2F5513401245}"/>
    <cellStyle name="Normal 4 2 2 3 4 2 2 3" xfId="17366" xr:uid="{3CA781E6-EB50-48C7-A72D-0C5FCEAED65B}"/>
    <cellStyle name="Normal 4 2 2 3 4 2 3" xfId="10661" xr:uid="{B5B384AF-A259-4DC7-9247-659DB3003D2E}"/>
    <cellStyle name="Normal 4 2 2 3 4 2 3 2" xfId="20154" xr:uid="{7363411F-6A5D-405E-8CEA-C8657EC41934}"/>
    <cellStyle name="Normal 4 2 2 3 4 2 4" xfId="13154" xr:uid="{A3405D30-5184-45D2-85F8-1F864515E063}"/>
    <cellStyle name="Normal 4 2 2 3 4 2 4 2" xfId="22983" xr:uid="{1B52EA2B-FBD4-4B1C-8FB9-E1A373A28866}"/>
    <cellStyle name="Normal 4 2 2 3 4 2 5" xfId="26195" xr:uid="{325DD459-18BD-4FE0-A396-4A1AF82A5595}"/>
    <cellStyle name="Normal 4 2 2 3 4 2 6" xfId="15381" xr:uid="{D3904B07-42A0-4BC1-A380-F1C762E04CBC}"/>
    <cellStyle name="Normal 4 2 2 3 4 3" xfId="4911" xr:uid="{4F7E37EA-E6C0-4CE4-954B-4E1957AB616F}"/>
    <cellStyle name="Normal 4 2 2 3 4 3 2" xfId="10660" xr:uid="{B61F3571-5919-47F2-95DC-C3EC1F6A90A3}"/>
    <cellStyle name="Normal 4 2 2 3 4 3 2 2" xfId="29744" xr:uid="{E08B1034-C5BB-4DC0-A913-919E22BB4D65}"/>
    <cellStyle name="Normal 4 2 2 3 4 3 2 3" xfId="20878" xr:uid="{4EDCCD2C-1D25-4ED1-BBA2-6A064452EC62}"/>
    <cellStyle name="Normal 4 2 2 3 4 3 3" xfId="13770" xr:uid="{514D1631-98BB-4970-98A2-92F3D5E7A760}"/>
    <cellStyle name="Normal 4 2 2 3 4 3 3 2" xfId="23707" xr:uid="{6F085C47-7790-4C0B-B18C-3A77EBE74157}"/>
    <cellStyle name="Normal 4 2 2 3 4 3 4" xfId="24689" xr:uid="{E019076B-22B5-40EF-ACFB-42696F49EB77}"/>
    <cellStyle name="Normal 4 2 2 3 4 3 5" xfId="18085" xr:uid="{1AC39010-056E-4ADE-99D6-ADA8381B395E}"/>
    <cellStyle name="Normal 4 2 2 3 4 4" xfId="6371" xr:uid="{EA401F13-6769-4F04-A087-A6028D1647CF}"/>
    <cellStyle name="Normal 4 2 2 3 4 4 2" xfId="27920" xr:uid="{334DB4FF-D30B-48A1-9380-BE263C618822}"/>
    <cellStyle name="Normal 4 2 2 3 4 4 3" xfId="16034" xr:uid="{4C665675-2BFE-43BA-BE1B-C84466D45BA4}"/>
    <cellStyle name="Normal 4 2 2 3 4 5" xfId="9148" xr:uid="{3100A878-6E45-43A7-BEC5-BBA7E52C0919}"/>
    <cellStyle name="Normal 4 2 2 3 4 5 2" xfId="18793" xr:uid="{336426DB-8F73-4612-A75D-EDA6EC973A73}"/>
    <cellStyle name="Normal 4 2 2 3 4 6" xfId="12102" xr:uid="{63B9F63B-F0FA-48F9-879C-1FCA556E75D0}"/>
    <cellStyle name="Normal 4 2 2 3 4 6 2" xfId="21590" xr:uid="{ACD2DDB4-62E6-422F-AC85-7FE289B48FCD}"/>
    <cellStyle name="Normal 4 2 2 3 4 7" xfId="25651" xr:uid="{63E49BAB-ED31-4C58-99D3-FE17DD0A725F}"/>
    <cellStyle name="Normal 4 2 2 3 4 8" xfId="14778" xr:uid="{CC6A9971-1D47-4EB2-A713-BF1ABE2489A0}"/>
    <cellStyle name="Normal 4 2 2 3 5" xfId="2754" xr:uid="{00000000-0005-0000-0000-0000EA0A0000}"/>
    <cellStyle name="Normal 4 2 2 3 5 2" xfId="5096" xr:uid="{63F5523F-93B9-4F7F-9225-4DBBC44FA364}"/>
    <cellStyle name="Normal 4 2 2 3 5 2 2" xfId="7985" xr:uid="{32C74D99-260D-45FE-95C7-2A7E2C037E97}"/>
    <cellStyle name="Normal 4 2 2 3 5 2 2 2" xfId="29867" xr:uid="{48B2118D-3A98-401A-9AFC-2DD39FED50F2}"/>
    <cellStyle name="Normal 4 2 2 3 5 2 2 3" xfId="21063" xr:uid="{87FF85B8-8F55-4603-B513-29C397028F75}"/>
    <cellStyle name="Normal 4 2 2 3 5 2 3" xfId="10662" xr:uid="{B501285F-03D7-4D8F-B468-77325A00CEE8}"/>
    <cellStyle name="Normal 4 2 2 3 5 2 3 2" xfId="23892" xr:uid="{DBD66A39-D254-4F92-873C-88F1716BEA15}"/>
    <cellStyle name="Normal 4 2 2 3 5 2 4" xfId="24710" xr:uid="{4CE50A98-F5C7-41E6-8ED9-F3EDDB7B07E9}"/>
    <cellStyle name="Normal 4 2 2 3 5 2 5" xfId="18270" xr:uid="{8F0D446C-9B43-41C9-B9F8-2D0F09FDD456}"/>
    <cellStyle name="Normal 4 2 2 3 5 3" xfId="6641" xr:uid="{62F9A78D-09F8-4995-A9AB-CF0E778821FD}"/>
    <cellStyle name="Normal 4 2 2 3 5 3 2" xfId="27874" xr:uid="{DA51A8C2-BC3E-4BC7-8E11-5A612E0E75E3}"/>
    <cellStyle name="Normal 4 2 2 3 5 3 3" xfId="17367" xr:uid="{E136303E-B859-48B8-BEE6-7C3A328CE5CB}"/>
    <cellStyle name="Normal 4 2 2 3 5 4" xfId="9437" xr:uid="{9DF3A17E-AC49-42BC-926D-F956E8BB17F5}"/>
    <cellStyle name="Normal 4 2 2 3 5 4 2" xfId="20155" xr:uid="{21B8138E-B6DE-4BDB-8A4D-356EA163D6DB}"/>
    <cellStyle name="Normal 4 2 2 3 5 5" xfId="13155" xr:uid="{70816A87-2E5D-46EB-9013-F89889A56D11}"/>
    <cellStyle name="Normal 4 2 2 3 5 5 2" xfId="22984" xr:uid="{F3BC4143-A774-47A5-9DC4-854586F5C300}"/>
    <cellStyle name="Normal 4 2 2 3 5 6" xfId="26416" xr:uid="{E20FBDEE-342D-4C68-B0D8-EF5BD885890A}"/>
    <cellStyle name="Normal 4 2 2 3 5 7" xfId="15382" xr:uid="{B2BC26E0-FC12-4251-B051-116C595ED26A}"/>
    <cellStyle name="Normal 4 2 2 3 6" xfId="2755" xr:uid="{00000000-0005-0000-0000-0000EB0A0000}"/>
    <cellStyle name="Normal 4 2 2 3 6 2" xfId="5841" xr:uid="{22381CBE-AE9A-46E6-A026-92FA2D1C8E4F}"/>
    <cellStyle name="Normal 4 2 2 3 6 2 2" xfId="7986" xr:uid="{0546AEEF-2427-45C9-A116-0C6044393CC8}"/>
    <cellStyle name="Normal 4 2 2 3 6 2 3" xfId="10663" xr:uid="{658ADBF8-82CB-4D82-AA6F-EA3B6E38EB3E}"/>
    <cellStyle name="Normal 4 2 2 3 6 3" xfId="6934" xr:uid="{DB6111BC-D1C8-416E-B103-25F7AF68C9D8}"/>
    <cellStyle name="Normal 4 2 2 3 6 3 2" xfId="19819" xr:uid="{DFA6CF69-7A6B-4F52-A101-CF48DD819229}"/>
    <cellStyle name="Normal 4 2 2 3 6 4" xfId="9730" xr:uid="{3DD013A0-966F-45AC-8583-D2EC2C10B7D4}"/>
    <cellStyle name="Normal 4 2 2 3 6 4 2" xfId="22648" xr:uid="{C2DA1D86-8AC4-4657-8D37-5FDB710AFB4F}"/>
    <cellStyle name="Normal 4 2 2 3 6 5" xfId="26513" xr:uid="{2FC6FC90-8F47-4272-911E-09D9AB98317F}"/>
    <cellStyle name="Normal 4 2 2 3 6 6" xfId="14980" xr:uid="{1F58658D-D909-431E-9BAB-D876F3F0A7F3}"/>
    <cellStyle name="Normal 4 2 2 3 7" xfId="2756" xr:uid="{00000000-0005-0000-0000-0000EC0A0000}"/>
    <cellStyle name="Normal 4 2 2 3 7 2" xfId="7987" xr:uid="{E1066ACE-20C6-4D7A-A627-68157F1A3C6F}"/>
    <cellStyle name="Normal 4 2 2 3 7 2 2" xfId="28712" xr:uid="{53C26E57-B047-44FB-B998-4A73BE6FC6B9}"/>
    <cellStyle name="Normal 4 2 2 3 7 2 3" xfId="16644" xr:uid="{5047A0F0-39B4-492D-9AD2-E46437D979FE}"/>
    <cellStyle name="Normal 4 2 2 3 7 3" xfId="10664" xr:uid="{9D7B60D4-694D-4FA1-B6AC-4AD08F2FDC8C}"/>
    <cellStyle name="Normal 4 2 2 3 7 3 2" xfId="19381" xr:uid="{9CC4529C-7D32-4275-885F-CE7DDDA37712}"/>
    <cellStyle name="Normal 4 2 2 3 7 4" xfId="12493" xr:uid="{BA5354FF-E6F5-492A-9274-EEC11CBC9F10}"/>
    <cellStyle name="Normal 4 2 2 3 7 4 2" xfId="22210" xr:uid="{F652A98A-AB0F-42A6-9A1C-DAB3DB2B172C}"/>
    <cellStyle name="Normal 4 2 2 3 7 5" xfId="24793" xr:uid="{8428E383-1458-4E28-B97E-F14BA30B2DE1}"/>
    <cellStyle name="Normal 4 2 2 3 7 6" xfId="14428" xr:uid="{EE5DDAD1-3C6C-4F6E-8318-B639518B5371}"/>
    <cellStyle name="Normal 4 2 2 3 8" xfId="2757" xr:uid="{00000000-0005-0000-0000-0000ED0A0000}"/>
    <cellStyle name="Normal 4 2 2 3 8 2" xfId="7988" xr:uid="{EA27FD05-96FB-4752-9B8A-19B1C51DA0BF}"/>
    <cellStyle name="Normal 4 2 2 3 8 2 2" xfId="19161" xr:uid="{DB66EA60-F9F4-4EF5-B07D-A08C0C5AFE37}"/>
    <cellStyle name="Normal 4 2 2 3 8 3" xfId="10665" xr:uid="{32F2007E-74B2-4932-9753-34517AF525A6}"/>
    <cellStyle name="Normal 4 2 2 3 8 3 2" xfId="21966" xr:uid="{6EADE4F1-41A9-4144-8817-1715761823B5}"/>
    <cellStyle name="Normal 4 2 2 3 8 4" xfId="24059" xr:uid="{55F4B0DB-03A9-43CF-A9FB-99FC4E130186}"/>
    <cellStyle name="Normal 4 2 2 3 8 5" xfId="16410" xr:uid="{E448E10C-7096-4940-844B-5B62CC72FED5}"/>
    <cellStyle name="Normal 4 2 2 3 9" xfId="4561" xr:uid="{CB0916CD-63A8-4612-ABDE-D084359C6AD0}"/>
    <cellStyle name="Normal 4 2 2 3 9 2" xfId="9948" xr:uid="{32DC85F7-7204-4253-8FFA-BD07CD6CDFAE}"/>
    <cellStyle name="Normal 4 2 2 3 9 2 2" xfId="20577" xr:uid="{B5245FF5-7CDF-40A4-80BF-ED43DB39D51F}"/>
    <cellStyle name="Normal 4 2 2 3 9 3" xfId="13528" xr:uid="{35DBF6AB-CF23-435F-8115-48A1F8E9EC85}"/>
    <cellStyle name="Normal 4 2 2 3 9 3 2" xfId="23406" xr:uid="{741D92B3-28B0-415A-93D0-95F0F3236008}"/>
    <cellStyle name="Normal 4 2 2 3 9 4" xfId="17784" xr:uid="{2144DA04-4B2B-49D1-887A-3EFC635CC15B}"/>
    <cellStyle name="Normal 4 2 2 4" xfId="583" xr:uid="{00000000-0005-0000-0000-000047020000}"/>
    <cellStyle name="Normal 4 2 2 4 10" xfId="8984" xr:uid="{5634290D-7DB0-4EBB-915C-7A0A5FFDD8CC}"/>
    <cellStyle name="Normal 4 2 2 4 10 2" xfId="18794" xr:uid="{5E030783-6082-49B3-9CD3-3FE73DE38773}"/>
    <cellStyle name="Normal 4 2 2 4 11" xfId="12103" xr:uid="{0FE60861-D9B9-4234-89A1-D80C46F0BC70}"/>
    <cellStyle name="Normal 4 2 2 4 11 2" xfId="21591" xr:uid="{3FE530B9-085D-4D9A-BE4B-F569A82E533F}"/>
    <cellStyle name="Normal 4 2 2 4 12" xfId="25137" xr:uid="{53C9C81F-C5A2-4981-A6C7-05B0C6F93DFF}"/>
    <cellStyle name="Normal 4 2 2 4 13" xfId="14010" xr:uid="{0313B850-0E36-4B43-8DC6-AD9EDC71183E}"/>
    <cellStyle name="Normal 4 2 2 4 2" xfId="584" xr:uid="{00000000-0005-0000-0000-000048020000}"/>
    <cellStyle name="Normal 4 2 2 4 2 10" xfId="12104" xr:uid="{1F001F5C-BE60-4E78-88B1-BD30459C72DA}"/>
    <cellStyle name="Normal 4 2 2 4 2 10 2" xfId="21592" xr:uid="{EC6665B9-AB4A-4BA0-A5E6-5F789AF2950E}"/>
    <cellStyle name="Normal 4 2 2 4 2 11" xfId="26254" xr:uid="{21775BBC-5D39-4FA5-9637-97BCE678E6D5}"/>
    <cellStyle name="Normal 4 2 2 4 2 12" xfId="14155" xr:uid="{AC788C8B-23AF-4BD8-9ED0-27D173EC2B78}"/>
    <cellStyle name="Normal 4 2 2 4 2 2" xfId="2758" xr:uid="{00000000-0005-0000-0000-0000EE0A0000}"/>
    <cellStyle name="Normal 4 2 2 4 2 2 2" xfId="2759" xr:uid="{00000000-0005-0000-0000-0000EF0A0000}"/>
    <cellStyle name="Normal 4 2 2 4 2 2 2 2" xfId="7989" xr:uid="{B6256CCC-9BB6-41B6-A8B9-730B4C259875}"/>
    <cellStyle name="Normal 4 2 2 4 2 2 2 2 2" xfId="27937" xr:uid="{331E190F-1F29-43FE-84C6-E223CD15330E}"/>
    <cellStyle name="Normal 4 2 2 4 2 2 2 2 3" xfId="28493" xr:uid="{06C40025-8455-4D12-9B5E-6EEE9FE93764}"/>
    <cellStyle name="Normal 4 2 2 4 2 2 2 2 4" xfId="17369" xr:uid="{7180300F-3A68-4465-8EDD-49F27DD687A8}"/>
    <cellStyle name="Normal 4 2 2 4 2 2 2 3" xfId="10667" xr:uid="{5D6EE6D9-C563-49F3-B374-8AE4216D93E6}"/>
    <cellStyle name="Normal 4 2 2 4 2 2 2 3 2" xfId="29503" xr:uid="{9D55965A-19E7-4D3B-B94C-03D59D83E46D}"/>
    <cellStyle name="Normal 4 2 2 4 2 2 2 3 3" xfId="20157" xr:uid="{8D5BC3A4-C28A-488F-811B-177E4B6FA977}"/>
    <cellStyle name="Normal 4 2 2 4 2 2 2 4" xfId="13157" xr:uid="{F7D68071-8B8D-4F5D-96A6-9C9100F88861}"/>
    <cellStyle name="Normal 4 2 2 4 2 2 2 4 2" xfId="22986" xr:uid="{37F513F2-F636-412A-8C08-5952201538EB}"/>
    <cellStyle name="Normal 4 2 2 4 2 2 2 5" xfId="24706" xr:uid="{FBFB040A-44E0-4574-8FEB-3C75FBE6BE07}"/>
    <cellStyle name="Normal 4 2 2 4 2 2 2 6" xfId="15384" xr:uid="{0014D522-4433-45B0-A1BD-1C3E359311F8}"/>
    <cellStyle name="Normal 4 2 2 4 2 2 3" xfId="4914" xr:uid="{F635D122-7F48-479A-B361-FE7CA0EFFC63}"/>
    <cellStyle name="Normal 4 2 2 4 2 2 3 2" xfId="10666" xr:uid="{908A2230-1539-4FEA-AF1C-776EE6544A2B}"/>
    <cellStyle name="Normal 4 2 2 4 2 2 3 2 2" xfId="29747" xr:uid="{4981DC21-BF39-4C37-87C1-46A0AF555D73}"/>
    <cellStyle name="Normal 4 2 2 4 2 2 3 2 3" xfId="20881" xr:uid="{B413D0D0-C6AE-480C-940E-3AA6E12CDFF4}"/>
    <cellStyle name="Normal 4 2 2 4 2 2 3 3" xfId="13773" xr:uid="{FEC56FF7-1014-4BB4-92B3-5BA81E3831F7}"/>
    <cellStyle name="Normal 4 2 2 4 2 2 3 3 2" xfId="23710" xr:uid="{27C55E96-D942-4B60-976C-7695E29127D8}"/>
    <cellStyle name="Normal 4 2 2 4 2 2 3 4" xfId="26621" xr:uid="{14BB593C-6FB4-4049-8693-3FC89C66C7A0}"/>
    <cellStyle name="Normal 4 2 2 4 2 2 3 5" xfId="18088" xr:uid="{742DF7CC-5EC0-429E-8E95-634A4F9B3DFA}"/>
    <cellStyle name="Normal 4 2 2 4 2 2 4" xfId="6378" xr:uid="{B159ABE2-4110-4B19-8AB1-378EEE8375D4}"/>
    <cellStyle name="Normal 4 2 2 4 2 2 4 2" xfId="28438" xr:uid="{CB5F7863-4C9A-4DF4-B18F-CC0D994038CC}"/>
    <cellStyle name="Normal 4 2 2 4 2 2 4 3" xfId="16037" xr:uid="{AFDBA917-7B56-4CC0-AD00-3654F001C42A}"/>
    <cellStyle name="Normal 4 2 2 4 2 2 5" xfId="9155" xr:uid="{086EA068-7BA3-42C0-8C0C-05D6F3A2C1F4}"/>
    <cellStyle name="Normal 4 2 2 4 2 2 5 2" xfId="18796" xr:uid="{AFF7AB42-EA56-45CE-BF8D-777FB6DBFBE3}"/>
    <cellStyle name="Normal 4 2 2 4 2 2 6" xfId="12105" xr:uid="{A0B24682-2F94-41B6-B0EF-03E9353FA843}"/>
    <cellStyle name="Normal 4 2 2 4 2 2 6 2" xfId="21593" xr:uid="{E15BF2C4-6EF9-416E-8BAA-68766D747BA0}"/>
    <cellStyle name="Normal 4 2 2 4 2 2 7" xfId="26019" xr:uid="{C1C5BDD6-9FA5-45AD-BA7A-5DD6EA96437E}"/>
    <cellStyle name="Normal 4 2 2 4 2 2 8" xfId="14782" xr:uid="{77D0311D-2711-4326-9609-ECA2114DAE2F}"/>
    <cellStyle name="Normal 4 2 2 4 2 3" xfId="2760" xr:uid="{00000000-0005-0000-0000-0000F00A0000}"/>
    <cellStyle name="Normal 4 2 2 4 2 3 2" xfId="5097" xr:uid="{1B59B71F-E5D2-4E87-BD92-2BC553D79AED}"/>
    <cellStyle name="Normal 4 2 2 4 2 3 2 2" xfId="7990" xr:uid="{2BB51244-9FA3-4126-A7DE-8F7FF355D1A1}"/>
    <cellStyle name="Normal 4 2 2 4 2 3 2 2 2" xfId="29868" xr:uid="{05B65CC4-E126-4FEE-BA78-4DF74EBF4545}"/>
    <cellStyle name="Normal 4 2 2 4 2 3 2 2 3" xfId="21064" xr:uid="{A409F4EF-6EA2-4AE9-B22F-AF989585CA5B}"/>
    <cellStyle name="Normal 4 2 2 4 2 3 2 3" xfId="10668" xr:uid="{B1846D54-66FF-4F46-91E4-D5676741F821}"/>
    <cellStyle name="Normal 4 2 2 4 2 3 2 3 2" xfId="23893" xr:uid="{7A599646-4119-4616-9FB2-7AE19DE85B40}"/>
    <cellStyle name="Normal 4 2 2 4 2 3 2 4" xfId="26372" xr:uid="{F667F996-D1B2-482A-8E62-1A742BA35749}"/>
    <cellStyle name="Normal 4 2 2 4 2 3 2 5" xfId="18271" xr:uid="{28516FEF-27EF-43BC-A47B-250A51A99800}"/>
    <cellStyle name="Normal 4 2 2 4 2 3 3" xfId="6644" xr:uid="{97A02F7C-195F-4096-B0F7-7411BC294A49}"/>
    <cellStyle name="Normal 4 2 2 4 2 3 3 2" xfId="28898" xr:uid="{C3FF19EE-08FE-49A9-B4A0-52928B242E1B}"/>
    <cellStyle name="Normal 4 2 2 4 2 3 3 3" xfId="17370" xr:uid="{152ED3C5-705F-4A44-BF2A-80A2767091ED}"/>
    <cellStyle name="Normal 4 2 2 4 2 3 4" xfId="9440" xr:uid="{296253A1-2F85-4697-948E-9232E13A2871}"/>
    <cellStyle name="Normal 4 2 2 4 2 3 4 2" xfId="20158" xr:uid="{98A456ED-66A5-4459-8FE7-07084864E5D3}"/>
    <cellStyle name="Normal 4 2 2 4 2 3 5" xfId="13158" xr:uid="{EA64B5E4-4D72-40C1-83E3-D2C1A833846E}"/>
    <cellStyle name="Normal 4 2 2 4 2 3 5 2" xfId="22987" xr:uid="{1E57D5DD-A7F8-4EE9-9F5F-E638C1E515FB}"/>
    <cellStyle name="Normal 4 2 2 4 2 3 6" xfId="24436" xr:uid="{573583B8-F6C7-4406-BB7A-A7A553EBA689}"/>
    <cellStyle name="Normal 4 2 2 4 2 3 7" xfId="15385" xr:uid="{C488BEDD-8DFA-460C-A6AE-1982382D79A1}"/>
    <cellStyle name="Normal 4 2 2 4 2 4" xfId="2761" xr:uid="{00000000-0005-0000-0000-0000F10A0000}"/>
    <cellStyle name="Normal 4 2 2 4 2 4 2" xfId="7991" xr:uid="{3D4C7307-71AC-454E-9294-3A5CE768DD13}"/>
    <cellStyle name="Normal 4 2 2 4 2 4 2 2" xfId="27220" xr:uid="{2EBE3D66-FDBA-47BF-B2B4-EAB01317A0C7}"/>
    <cellStyle name="Normal 4 2 2 4 2 4 2 3" xfId="17368" xr:uid="{E6E5F3DD-4121-4AF5-9FC6-762904767CA0}"/>
    <cellStyle name="Normal 4 2 2 4 2 4 3" xfId="10669" xr:uid="{B015A440-2F4C-4F75-AB11-A8C24CE397F7}"/>
    <cellStyle name="Normal 4 2 2 4 2 4 3 2" xfId="20156" xr:uid="{C578AB89-4ED1-4525-89F8-DC3BE537F9E6}"/>
    <cellStyle name="Normal 4 2 2 4 2 4 4" xfId="13156" xr:uid="{DCA4CF64-C4BC-4D9C-9EFB-D7E2F4AFD8E4}"/>
    <cellStyle name="Normal 4 2 2 4 2 4 4 2" xfId="22985" xr:uid="{26AD0168-4EB1-4FB1-9413-9B54C14DE692}"/>
    <cellStyle name="Normal 4 2 2 4 2 4 5" xfId="26489" xr:uid="{CA37AD1E-7ADA-4868-8411-6C61D4E5B67D}"/>
    <cellStyle name="Normal 4 2 2 4 2 4 6" xfId="15383" xr:uid="{0142B5DA-65FF-4B9C-BB83-AFC06496914A}"/>
    <cellStyle name="Normal 4 2 2 4 2 5" xfId="2762" xr:uid="{00000000-0005-0000-0000-0000F20A0000}"/>
    <cellStyle name="Normal 4 2 2 4 2 5 2" xfId="7992" xr:uid="{08D034F8-AEB8-4500-B534-8839BB551575}"/>
    <cellStyle name="Normal 4 2 2 4 2 5 2 2" xfId="26874" xr:uid="{6F6BDECF-5DF2-49F5-96B1-3F1B41F009CA}"/>
    <cellStyle name="Normal 4 2 2 4 2 5 2 3" xfId="16787" xr:uid="{20E4BCAC-5929-4BAF-B62E-C319C9756AAF}"/>
    <cellStyle name="Normal 4 2 2 4 2 5 3" xfId="10670" xr:uid="{672C7E37-9B87-4812-8B22-159B4A866587}"/>
    <cellStyle name="Normal 4 2 2 4 2 5 3 2" xfId="19524" xr:uid="{9CBBBEE7-ABB1-4641-BD5A-B5F89C205A09}"/>
    <cellStyle name="Normal 4 2 2 4 2 5 4" xfId="12636" xr:uid="{9A6A2539-6CA2-4CD1-902D-3DDC1B6E6A93}"/>
    <cellStyle name="Normal 4 2 2 4 2 5 4 2" xfId="22353" xr:uid="{E6CE0622-7264-4187-9A40-15D392CE806D}"/>
    <cellStyle name="Normal 4 2 2 4 2 5 5" xfId="26556" xr:uid="{1A1D9889-B511-4A1B-A0F3-CD95835B4028}"/>
    <cellStyle name="Normal 4 2 2 4 2 5 6" xfId="14571" xr:uid="{9B123AAB-EDC6-4981-8B47-615465C1D3C8}"/>
    <cellStyle name="Normal 4 2 2 4 2 6" xfId="2763" xr:uid="{00000000-0005-0000-0000-0000F30A0000}"/>
    <cellStyle name="Normal 4 2 2 4 2 6 2" xfId="10671" xr:uid="{27EDFC4C-33DA-468B-8FF1-FBB2FF2EA1FB}"/>
    <cellStyle name="Normal 4 2 2 4 2 6 2 2" xfId="19273" xr:uid="{EE76AEF5-5E5F-4287-BA91-8FAC906BE0BC}"/>
    <cellStyle name="Normal 4 2 2 4 2 6 3" xfId="12420" xr:uid="{D075AB79-1E78-4C43-8814-987E4E8683FF}"/>
    <cellStyle name="Normal 4 2 2 4 2 6 3 2" xfId="22089" xr:uid="{C1358B71-2E0B-470B-8084-D5CD1C93E611}"/>
    <cellStyle name="Normal 4 2 2 4 2 6 4" xfId="26032" xr:uid="{11BBD945-77DD-43FF-8B23-9EA1B54A3B7B}"/>
    <cellStyle name="Normal 4 2 2 4 2 6 5" xfId="16533" xr:uid="{90797CD7-B073-4466-AE96-643AC574D613}"/>
    <cellStyle name="Normal 4 2 2 4 2 7" xfId="4483" xr:uid="{A8F28E89-4F28-4492-98B1-B31AE0923097}"/>
    <cellStyle name="Normal 4 2 2 4 2 7 2" xfId="9951" xr:uid="{4A7A6F11-0BBB-4960-A569-9CE86FA47762}"/>
    <cellStyle name="Normal 4 2 2 4 2 7 2 2" xfId="20506" xr:uid="{A2D24FE2-0DD5-46CD-A457-01BCF35A732A}"/>
    <cellStyle name="Normal 4 2 2 4 2 7 3" xfId="13482" xr:uid="{6841B425-0096-48B7-859F-11DF23C91C3F}"/>
    <cellStyle name="Normal 4 2 2 4 2 7 3 2" xfId="23335" xr:uid="{36779B40-3F56-49D9-9E17-EDEC9AD78E28}"/>
    <cellStyle name="Normal 4 2 2 4 2 7 4" xfId="17713" xr:uid="{B29CA508-D67E-4124-BF1D-0E3E95B80DF1}"/>
    <cellStyle name="Normal 4 2 2 4 2 8" xfId="6208" xr:uid="{BA093078-1B63-42EB-A858-71EB7E6535AF}"/>
    <cellStyle name="Normal 4 2 2 4 2 8 2" xfId="16036" xr:uid="{8345E596-50AE-419D-8921-3A5AE87109D1}"/>
    <cellStyle name="Normal 4 2 2 4 2 9" xfId="8985" xr:uid="{450599D4-4BDF-4DE1-A5A1-699C57B6942A}"/>
    <cellStyle name="Normal 4 2 2 4 2 9 2" xfId="18795" xr:uid="{B7DACB8C-7CF9-476D-BF33-5C8E0662836B}"/>
    <cellStyle name="Normal 4 2 2 4 3" xfId="2764" xr:uid="{00000000-0005-0000-0000-0000F40A0000}"/>
    <cellStyle name="Normal 4 2 2 4 3 2" xfId="2765" xr:uid="{00000000-0005-0000-0000-0000F50A0000}"/>
    <cellStyle name="Normal 4 2 2 4 3 2 2" xfId="7993" xr:uid="{2E353C4E-2FFC-487F-8C66-556BCA81E5F0}"/>
    <cellStyle name="Normal 4 2 2 4 3 2 2 2" xfId="24471" xr:uid="{F341079F-A0F5-4C30-9028-8CEA0A780EE2}"/>
    <cellStyle name="Normal 4 2 2 4 3 2 2 3" xfId="28078" xr:uid="{F8FD1F95-9371-4182-9D6A-D9ED981E6AFA}"/>
    <cellStyle name="Normal 4 2 2 4 3 2 2 4" xfId="17371" xr:uid="{52241E6E-9076-4081-AB66-C0434570E3C9}"/>
    <cellStyle name="Normal 4 2 2 4 3 2 3" xfId="10673" xr:uid="{45B4E1E2-0529-490C-A30D-C9BF20D597B8}"/>
    <cellStyle name="Normal 4 2 2 4 3 2 3 2" xfId="29504" xr:uid="{AB231DBC-11F3-4898-BBEA-BA0EDAB3F311}"/>
    <cellStyle name="Normal 4 2 2 4 3 2 3 3" xfId="20159" xr:uid="{1001FE5E-7EDE-40EC-97DB-61BAF3C48913}"/>
    <cellStyle name="Normal 4 2 2 4 3 2 4" xfId="13159" xr:uid="{454C1B5B-D25F-4F1E-9198-9AFB7D8C9CED}"/>
    <cellStyle name="Normal 4 2 2 4 3 2 4 2" xfId="22988" xr:uid="{7A0FE104-AD12-4219-96E3-49A0AB4A4726}"/>
    <cellStyle name="Normal 4 2 2 4 3 2 5" xfId="24935" xr:uid="{8785522A-6052-419B-B00B-2A9C17EA8C34}"/>
    <cellStyle name="Normal 4 2 2 4 3 2 6" xfId="15386" xr:uid="{AEEA93A0-4D2C-415C-BCB9-140688976839}"/>
    <cellStyle name="Normal 4 2 2 4 3 3" xfId="2766" xr:uid="{00000000-0005-0000-0000-0000F60A0000}"/>
    <cellStyle name="Normal 4 2 2 4 3 3 2" xfId="10674" xr:uid="{67F4DEBB-C85E-48DD-A762-A6050AD7D53A}"/>
    <cellStyle name="Normal 4 2 2 4 3 3 2 2" xfId="27154" xr:uid="{E4EA8294-A28C-4283-8E17-DB732C222104}"/>
    <cellStyle name="Normal 4 2 2 4 3 3 2 3" xfId="16925" xr:uid="{D2166DED-3BD1-4345-8412-A119764F1E8A}"/>
    <cellStyle name="Normal 4 2 2 4 3 3 3" xfId="11585" xr:uid="{963F1772-9387-4AFA-AAA9-66F71D4A7915}"/>
    <cellStyle name="Normal 4 2 2 4 3 3 3 2" xfId="19673" xr:uid="{888944C3-7E8A-434F-99CE-60D8BD32C0DC}"/>
    <cellStyle name="Normal 4 2 2 4 3 3 4" xfId="12774" xr:uid="{A26C2DC9-B84E-4A66-97F7-99AAA81C1EF7}"/>
    <cellStyle name="Normal 4 2 2 4 3 3 4 2" xfId="22502" xr:uid="{730B8436-1EBC-4F0C-95E7-3247C5CCBE4B}"/>
    <cellStyle name="Normal 4 2 2 4 3 3 5" xfId="25013" xr:uid="{BB5B9E10-CCA4-4DBB-BF5A-40F44FCDE26E}"/>
    <cellStyle name="Normal 4 2 2 4 3 3 6" xfId="14781" xr:uid="{516E21C9-A0BE-43B3-8F80-87B2C81FB5AD}"/>
    <cellStyle name="Normal 4 2 2 4 3 4" xfId="4768" xr:uid="{2FC3A925-E210-4308-B7CC-7221B903CB48}"/>
    <cellStyle name="Normal 4 2 2 4 3 4 2" xfId="10672" xr:uid="{DC02F3F7-6E74-4FA7-B2D7-14DB0A4CCB35}"/>
    <cellStyle name="Normal 4 2 2 4 3 4 2 2" xfId="29646" xr:uid="{B333E08F-78DB-49F7-8E48-4C9F064CE3A9}"/>
    <cellStyle name="Normal 4 2 2 4 3 4 2 3" xfId="20735" xr:uid="{CA9EF484-84FB-4F28-9CC2-637649F0B65C}"/>
    <cellStyle name="Normal 4 2 2 4 3 4 3" xfId="13648" xr:uid="{F2E4002C-903F-4EC9-9BEB-68C3A5FA1A4E}"/>
    <cellStyle name="Normal 4 2 2 4 3 4 3 2" xfId="23564" xr:uid="{8720F8B2-FED8-4152-9FE7-690A79222BB4}"/>
    <cellStyle name="Normal 4 2 2 4 3 4 4" xfId="24896" xr:uid="{155ED4CE-13DB-47B7-863B-57C7485A2963}"/>
    <cellStyle name="Normal 4 2 2 4 3 4 5" xfId="17942" xr:uid="{666D547F-6358-4EDC-9E10-519ABBE8D04A}"/>
    <cellStyle name="Normal 4 2 2 4 3 5" xfId="6374" xr:uid="{65FCB3C1-B62E-47B8-8D7E-5D09D755C0F8}"/>
    <cellStyle name="Normal 4 2 2 4 3 5 2" xfId="28956" xr:uid="{C5B22739-458F-4807-AA44-8BD219277DAC}"/>
    <cellStyle name="Normal 4 2 2 4 3 5 3" xfId="16038" xr:uid="{A41D5CCC-6561-4DB5-B9A2-247351C2352D}"/>
    <cellStyle name="Normal 4 2 2 4 3 6" xfId="9151" xr:uid="{4037E080-0F89-4199-99B2-E615ACFA3656}"/>
    <cellStyle name="Normal 4 2 2 4 3 6 2" xfId="18797" xr:uid="{C5B433D8-CE47-4127-B0E2-9A89D487DE5C}"/>
    <cellStyle name="Normal 4 2 2 4 3 7" xfId="12106" xr:uid="{2A035E81-6320-42B0-9CF5-718F2E7F38B1}"/>
    <cellStyle name="Normal 4 2 2 4 3 7 2" xfId="21594" xr:uid="{8DAE9B81-CFAF-40AB-9929-1E000293AF4D}"/>
    <cellStyle name="Normal 4 2 2 4 3 8" xfId="25179" xr:uid="{866A8454-0CB6-4351-A631-E72EA6CBCB5F}"/>
    <cellStyle name="Normal 4 2 2 4 3 9" xfId="14313" xr:uid="{118426DA-E6A0-429D-8A02-5C4F8BAA36FE}"/>
    <cellStyle name="Normal 4 2 2 4 4" xfId="2767" xr:uid="{00000000-0005-0000-0000-0000F70A0000}"/>
    <cellStyle name="Normal 4 2 2 4 4 2" xfId="5098" xr:uid="{05350791-3DE8-4E92-B815-30C731004579}"/>
    <cellStyle name="Normal 4 2 2 4 4 2 2" xfId="7994" xr:uid="{215DE5D3-E652-4AA6-A809-654D3333EC70}"/>
    <cellStyle name="Normal 4 2 2 4 4 2 2 2" xfId="29869" xr:uid="{11EA6186-F21C-453B-B8E6-BFCCF51671F3}"/>
    <cellStyle name="Normal 4 2 2 4 4 2 2 3" xfId="21065" xr:uid="{0593B83C-C84E-44D4-B2F2-4E9251DE1AA3}"/>
    <cellStyle name="Normal 4 2 2 4 4 2 3" xfId="10675" xr:uid="{CE99DAAA-FD0C-4D16-8E00-0C029649F165}"/>
    <cellStyle name="Normal 4 2 2 4 4 2 3 2" xfId="23894" xr:uid="{281C4D05-A31A-4B1D-9511-72C2DBE48A9D}"/>
    <cellStyle name="Normal 4 2 2 4 4 2 4" xfId="26678" xr:uid="{3C5CB70C-D8AF-44F7-B4BC-134DDECE40FC}"/>
    <cellStyle name="Normal 4 2 2 4 4 2 5" xfId="18272" xr:uid="{D4980C09-7C26-4ECE-A1B0-3799DF0A5BC5}"/>
    <cellStyle name="Normal 4 2 2 4 4 3" xfId="6643" xr:uid="{8B6DAD81-5402-4BC6-A77E-84371B8ED610}"/>
    <cellStyle name="Normal 4 2 2 4 4 3 2" xfId="26880" xr:uid="{9A7C7E63-1BEE-4113-97AF-5DD75A3F82AA}"/>
    <cellStyle name="Normal 4 2 2 4 4 3 3" xfId="16039" xr:uid="{E81B2187-B6F1-4586-8AF5-817246043399}"/>
    <cellStyle name="Normal 4 2 2 4 4 4" xfId="9439" xr:uid="{E4D32DD3-0F9A-42AB-B7B9-B06055A202EC}"/>
    <cellStyle name="Normal 4 2 2 4 4 4 2" xfId="18798" xr:uid="{60A985AA-5B9F-4B37-B5E0-8876D223E245}"/>
    <cellStyle name="Normal 4 2 2 4 4 5" xfId="12107" xr:uid="{5F69356A-828C-44EA-B84C-CDB6D51B56F5}"/>
    <cellStyle name="Normal 4 2 2 4 4 5 2" xfId="21595" xr:uid="{10E3979E-6DAE-4E70-AC8F-53E5F906C911}"/>
    <cellStyle name="Normal 4 2 2 4 4 6" xfId="24284" xr:uid="{DEB9365C-F53E-4FBD-86D2-076232818E73}"/>
    <cellStyle name="Normal 4 2 2 4 4 7" xfId="15387" xr:uid="{E494599D-5776-4F8D-9BE0-A8B5348DAD7E}"/>
    <cellStyle name="Normal 4 2 2 4 5" xfId="2768" xr:uid="{00000000-0005-0000-0000-0000F80A0000}"/>
    <cellStyle name="Normal 4 2 2 4 5 2" xfId="5825" xr:uid="{BB0FD980-B3F9-4A75-ADBD-12AA69AE86F5}"/>
    <cellStyle name="Normal 4 2 2 4 5 2 2" xfId="7995" xr:uid="{2E46E56E-5CC7-4DA4-A631-B4225058C222}"/>
    <cellStyle name="Normal 4 2 2 4 5 2 3" xfId="10676" xr:uid="{310D2962-C3B1-4952-BAB2-A360868E6632}"/>
    <cellStyle name="Normal 4 2 2 4 5 2 4" xfId="17052" xr:uid="{89E56408-DCAD-4F4B-BC34-5777BB77C3A8}"/>
    <cellStyle name="Normal 4 2 2 4 5 3" xfId="6914" xr:uid="{660650E5-EC34-4ABA-9A3F-286F0DF2AF26}"/>
    <cellStyle name="Normal 4 2 2 4 5 3 2" xfId="28917" xr:uid="{D47EB466-27D6-430E-9930-5E5D4A8AA56E}"/>
    <cellStyle name="Normal 4 2 2 4 5 3 3" xfId="19820" xr:uid="{DC9912B9-1998-4A43-8297-783CD699A0ED}"/>
    <cellStyle name="Normal 4 2 2 4 5 4" xfId="9710" xr:uid="{68D0BD8A-CBAB-4F4A-B17E-244B9E239275}"/>
    <cellStyle name="Normal 4 2 2 4 5 4 2" xfId="22649" xr:uid="{CE4EC2CE-49E2-4D4A-8828-D39C4FF99E7D}"/>
    <cellStyle name="Normal 4 2 2 4 5 5" xfId="26371" xr:uid="{8959D2CA-01B9-4AED-852C-EE0E6A3E56A6}"/>
    <cellStyle name="Normal 4 2 2 4 5 6" xfId="14981" xr:uid="{D4658A28-7BD5-47B1-87C5-072FE6DEA29D}"/>
    <cellStyle name="Normal 4 2 2 4 6" xfId="2769" xr:uid="{00000000-0005-0000-0000-0000F90A0000}"/>
    <cellStyle name="Normal 4 2 2 4 6 2" xfId="7996" xr:uid="{5AD236E3-DCC2-4A44-B867-F70E88210A5F}"/>
    <cellStyle name="Normal 4 2 2 4 6 2 2" xfId="27964" xr:uid="{64610868-6A56-46AD-B308-F5CF17B62D73}"/>
    <cellStyle name="Normal 4 2 2 4 6 2 3" xfId="16624" xr:uid="{EC238CB6-971F-44F0-816D-7DEEB287E14B}"/>
    <cellStyle name="Normal 4 2 2 4 6 3" xfId="10677" xr:uid="{96737ADB-D80B-4BE1-B224-BE77400B7595}"/>
    <cellStyle name="Normal 4 2 2 4 6 3 2" xfId="19361" xr:uid="{20A80CF0-74DD-43AA-B0AB-97C075DB0355}"/>
    <cellStyle name="Normal 4 2 2 4 6 4" xfId="12473" xr:uid="{BE0E5A05-39A5-48EA-9D40-F201206D2671}"/>
    <cellStyle name="Normal 4 2 2 4 6 4 2" xfId="22190" xr:uid="{A112835F-9B47-4761-80D4-B863489990F1}"/>
    <cellStyle name="Normal 4 2 2 4 6 5" xfId="24070" xr:uid="{46A444BE-77DC-4CC4-8452-7AE8849C19D1}"/>
    <cellStyle name="Normal 4 2 2 4 6 6" xfId="14408" xr:uid="{6BB4C88C-1171-4962-8805-E986BFB84C0C}"/>
    <cellStyle name="Normal 4 2 2 4 7" xfId="2770" xr:uid="{00000000-0005-0000-0000-0000FA0A0000}"/>
    <cellStyle name="Normal 4 2 2 4 7 2" xfId="7997" xr:uid="{A8647FCB-D397-476B-ABC6-FEE2DCBD78F3}"/>
    <cellStyle name="Normal 4 2 2 4 7 2 2" xfId="19141" xr:uid="{6EA65479-391C-497E-B09E-723AD963A1C9}"/>
    <cellStyle name="Normal 4 2 2 4 7 3" xfId="10678" xr:uid="{3076F4F4-40FA-4C30-B371-D7E3D9F0D3B6}"/>
    <cellStyle name="Normal 4 2 2 4 7 3 2" xfId="21946" xr:uid="{E7464BD6-D934-4F61-ADEA-0CB08FCF9E5D}"/>
    <cellStyle name="Normal 4 2 2 4 7 4" xfId="26221" xr:uid="{BEE6EBF3-A878-4205-A975-EB01745E7899}"/>
    <cellStyle name="Normal 4 2 2 4 7 5" xfId="16390" xr:uid="{5DCB5BBF-030E-4772-A472-C4ED3D4DB98C}"/>
    <cellStyle name="Normal 4 2 2 4 8" xfId="4562" xr:uid="{DA445678-A6EB-45DD-87B6-88148728AD43}"/>
    <cellStyle name="Normal 4 2 2 4 8 2" xfId="9950" xr:uid="{5403D277-A405-4343-9CE9-ABF594157FC4}"/>
    <cellStyle name="Normal 4 2 2 4 8 2 2" xfId="20578" xr:uid="{1BCDA06D-64D4-46F3-8DA6-AC09E78516FD}"/>
    <cellStyle name="Normal 4 2 2 4 8 3" xfId="13529" xr:uid="{64852991-2AA7-45ED-81A9-61AB82C14367}"/>
    <cellStyle name="Normal 4 2 2 4 8 3 2" xfId="23407" xr:uid="{22944F94-C98A-41EF-85FA-D15CD849FCC1}"/>
    <cellStyle name="Normal 4 2 2 4 8 4" xfId="17785" xr:uid="{146592C7-526D-4198-8D8F-8CC0B44A8539}"/>
    <cellStyle name="Normal 4 2 2 4 9" xfId="6207" xr:uid="{E59B7A02-9326-4CB9-8398-A1C3322D6E81}"/>
    <cellStyle name="Normal 4 2 2 4 9 2" xfId="16035" xr:uid="{063BA65D-457B-45BD-B1C7-A248240B58B0}"/>
    <cellStyle name="Normal 4 2 2 5" xfId="585" xr:uid="{00000000-0005-0000-0000-000049020000}"/>
    <cellStyle name="Normal 4 2 2 5 10" xfId="12108" xr:uid="{FFF6D207-0611-423B-A087-43FEC645EDA7}"/>
    <cellStyle name="Normal 4 2 2 5 10 2" xfId="21596" xr:uid="{883E2CBC-3A5E-4B57-AF17-6B704E9A5F9B}"/>
    <cellStyle name="Normal 4 2 2 5 11" xfId="24936" xr:uid="{A6E3A920-01AD-45A3-9FC6-E92E25F90C56}"/>
    <cellStyle name="Normal 4 2 2 5 12" xfId="14156" xr:uid="{BC94AF9F-6297-4875-8E80-197F31CCEE75}"/>
    <cellStyle name="Normal 4 2 2 5 2" xfId="586" xr:uid="{00000000-0005-0000-0000-00004A020000}"/>
    <cellStyle name="Normal 4 2 2 5 2 2" xfId="2771" xr:uid="{00000000-0005-0000-0000-0000FB0A0000}"/>
    <cellStyle name="Normal 4 2 2 5 2 2 2" xfId="5661" xr:uid="{98EAE71B-7FD5-475E-8CC2-3F1C07D1810A}"/>
    <cellStyle name="Normal 4 2 2 5 2 2 2 2" xfId="7998" xr:uid="{9777F753-7FE9-4B46-8C15-81012FF807E6}"/>
    <cellStyle name="Normal 4 2 2 5 2 2 2 3" xfId="10679" xr:uid="{5B222F2F-2852-4CC9-A7CB-C3A88885143B}"/>
    <cellStyle name="Normal 4 2 2 5 2 2 2 4" xfId="16042" xr:uid="{FE02D4DD-56D5-435A-A3DD-D91E3A6CA85A}"/>
    <cellStyle name="Normal 4 2 2 5 2 2 3" xfId="6646" xr:uid="{412918E6-CF45-4CEB-B3E4-4D516C08770D}"/>
    <cellStyle name="Normal 4 2 2 5 2 2 3 2" xfId="28388" xr:uid="{BA5C7C57-24C9-4D90-BDAB-7A7991F57725}"/>
    <cellStyle name="Normal 4 2 2 5 2 2 3 3" xfId="28169" xr:uid="{7EA8DFE4-2A1F-4DDE-AC2E-2D73650E0F0C}"/>
    <cellStyle name="Normal 4 2 2 5 2 2 3 4" xfId="18801" xr:uid="{CF9F6601-90DC-48D1-85FD-25EE3A1A0F97}"/>
    <cellStyle name="Normal 4 2 2 5 2 2 4" xfId="9442" xr:uid="{075027B9-D560-46E9-B57C-C320CCF5A0EC}"/>
    <cellStyle name="Normal 4 2 2 5 2 2 4 2" xfId="30018" xr:uid="{5B4B1260-F2F2-438F-9D9F-685934DD8E3F}"/>
    <cellStyle name="Normal 4 2 2 5 2 2 4 3" xfId="21598" xr:uid="{19495D92-6D99-4367-863B-DD9CD652964A}"/>
    <cellStyle name="Normal 4 2 2 5 2 2 5" xfId="25856" xr:uid="{CD9EE3DB-0C80-4C0D-BF23-C92190E65229}"/>
    <cellStyle name="Normal 4 2 2 5 2 2 6" xfId="15388" xr:uid="{84435CE6-4767-47E1-B365-8D3DC2B707DA}"/>
    <cellStyle name="Normal 4 2 2 5 2 3" xfId="2772" xr:uid="{00000000-0005-0000-0000-0000FC0A0000}"/>
    <cellStyle name="Normal 4 2 2 5 2 3 2" xfId="7999" xr:uid="{D9F7FC88-86E0-481A-9160-43019F5720CB}"/>
    <cellStyle name="Normal 4 2 2 5 2 3 2 2" xfId="28426" xr:uid="{CDAF8DF7-4DB8-4953-B9CC-76BDEFC80673}"/>
    <cellStyle name="Normal 4 2 2 5 2 3 2 3" xfId="16926" xr:uid="{AA91A1C4-6BA1-4F2F-8778-B1BEF2E41B55}"/>
    <cellStyle name="Normal 4 2 2 5 2 3 3" xfId="10680" xr:uid="{44F4517C-8447-44F1-AB08-FE5B6896E8F3}"/>
    <cellStyle name="Normal 4 2 2 5 2 3 3 2" xfId="19674" xr:uid="{5EDC8FC5-17C9-49ED-96B9-D52E66E2D658}"/>
    <cellStyle name="Normal 4 2 2 5 2 3 4" xfId="12775" xr:uid="{DDE979C0-107D-4783-87C1-C7019E781FE5}"/>
    <cellStyle name="Normal 4 2 2 5 2 3 4 2" xfId="22503" xr:uid="{F31EC394-F844-4D9F-A817-930E39FB2025}"/>
    <cellStyle name="Normal 4 2 2 5 2 3 5" xfId="25630" xr:uid="{F78E804C-2F85-4E2A-A0C5-932F0F279527}"/>
    <cellStyle name="Normal 4 2 2 5 2 3 6" xfId="14783" xr:uid="{77D4F86C-FA91-4C51-802D-F826E43EBFA2}"/>
    <cellStyle name="Normal 4 2 2 5 2 4" xfId="4769" xr:uid="{A5DBF103-5A9C-4666-9233-18ED05F74E4E}"/>
    <cellStyle name="Normal 4 2 2 5 2 4 2" xfId="7097" xr:uid="{1EFA1C6C-5EA2-42F2-ABD3-CD24ABB98BA7}"/>
    <cellStyle name="Normal 4 2 2 5 2 4 2 2" xfId="29647" xr:uid="{26154AF6-4748-4210-A748-4EB93A5925B3}"/>
    <cellStyle name="Normal 4 2 2 5 2 4 2 3" xfId="20736" xr:uid="{010120D4-B125-4CC7-B99F-8417E2DA4D16}"/>
    <cellStyle name="Normal 4 2 2 5 2 4 3" xfId="9953" xr:uid="{2E17D024-8816-467E-8395-32C11741795A}"/>
    <cellStyle name="Normal 4 2 2 5 2 4 3 2" xfId="23565" xr:uid="{480E18E4-BE9A-4FF2-9475-B69AB0FD73E5}"/>
    <cellStyle name="Normal 4 2 2 5 2 4 4" xfId="26188" xr:uid="{FB2EE6B7-CA67-423F-9F30-D8EC413F4166}"/>
    <cellStyle name="Normal 4 2 2 5 2 4 5" xfId="17943" xr:uid="{92660A63-C313-4E9A-A559-AFFC439179D3}"/>
    <cellStyle name="Normal 4 2 2 5 2 5" xfId="6210" xr:uid="{C5ADB8BE-7525-4F40-9C54-A3496E6EDE55}"/>
    <cellStyle name="Normal 4 2 2 5 2 5 2" xfId="27419" xr:uid="{21E18B0A-2AE3-4EE7-93CB-81C35CA3A0B8}"/>
    <cellStyle name="Normal 4 2 2 5 2 5 3" xfId="16041" xr:uid="{C7184F20-5579-49B5-9D85-E92461F8030A}"/>
    <cellStyle name="Normal 4 2 2 5 2 6" xfId="8987" xr:uid="{9A76AFF6-D273-4926-87C6-69A91C9855F9}"/>
    <cellStyle name="Normal 4 2 2 5 2 6 2" xfId="18800" xr:uid="{BDB2CC7C-F09A-41E6-BC95-27D80DD53388}"/>
    <cellStyle name="Normal 4 2 2 5 2 7" xfId="12109" xr:uid="{8068B8E2-97A7-4F03-8EDB-1E01DBD310C9}"/>
    <cellStyle name="Normal 4 2 2 5 2 7 2" xfId="21597" xr:uid="{51D1B8F8-6C57-4A47-AE3B-B536787A5DDD}"/>
    <cellStyle name="Normal 4 2 2 5 2 8" xfId="25833" xr:uid="{4C83B191-8FF4-445F-BE61-09B33BBC8522}"/>
    <cellStyle name="Normal 4 2 2 5 2 9" xfId="14314" xr:uid="{BEDF7B01-4E48-4F7E-A139-1709DF1E625C}"/>
    <cellStyle name="Normal 4 2 2 5 3" xfId="2773" xr:uid="{00000000-0005-0000-0000-0000FD0A0000}"/>
    <cellStyle name="Normal 4 2 2 5 3 2" xfId="5099" xr:uid="{D31C79FF-929E-4340-8545-E377601D5B6E}"/>
    <cellStyle name="Normal 4 2 2 5 3 2 2" xfId="8000" xr:uid="{5F9BF9F9-3071-427C-B2B3-D24151FBCA7A}"/>
    <cellStyle name="Normal 4 2 2 5 3 2 2 2" xfId="29870" xr:uid="{B47194BC-209E-4711-9973-BC28BBB42C4F}"/>
    <cellStyle name="Normal 4 2 2 5 3 2 2 3" xfId="21066" xr:uid="{DFBA60C9-C8E7-4424-82A6-A2B406D5FB8B}"/>
    <cellStyle name="Normal 4 2 2 5 3 2 3" xfId="10681" xr:uid="{582C75AA-EFB2-4747-84DE-BB4760BFF303}"/>
    <cellStyle name="Normal 4 2 2 5 3 2 3 2" xfId="23895" xr:uid="{6ABB6FA5-DA77-485E-A08A-261E762CDA92}"/>
    <cellStyle name="Normal 4 2 2 5 3 2 4" xfId="24754" xr:uid="{09CFEE1B-9982-4375-9366-A17B2FBB4D1D}"/>
    <cellStyle name="Normal 4 2 2 5 3 2 5" xfId="18273" xr:uid="{324C1CAC-4A9C-4DD3-AB85-074656ED3C0D}"/>
    <cellStyle name="Normal 4 2 2 5 3 3" xfId="6645" xr:uid="{352E9CD8-1E79-4D1E-B47F-1C001EA4EFF1}"/>
    <cellStyle name="Normal 4 2 2 5 3 3 2" xfId="24383" xr:uid="{C498B640-C17F-4005-85EA-A23D2A1D629B}"/>
    <cellStyle name="Normal 4 2 2 5 3 3 3" xfId="28103" xr:uid="{50CDDA23-3208-4558-A0BD-D9CDE95B65B0}"/>
    <cellStyle name="Normal 4 2 2 5 3 3 4" xfId="16043" xr:uid="{2014C585-F8F6-4D3B-BA84-9293CC16B33B}"/>
    <cellStyle name="Normal 4 2 2 5 3 4" xfId="9441" xr:uid="{07EC8468-6BFF-47A7-B171-0B23ADFC2CD2}"/>
    <cellStyle name="Normal 4 2 2 5 3 4 2" xfId="26691" xr:uid="{56740E17-5F3D-491F-B680-4E350F7B8E4C}"/>
    <cellStyle name="Normal 4 2 2 5 3 4 3" xfId="29212" xr:uid="{533C9EFD-829D-4658-ADC4-E540CDEA859D}"/>
    <cellStyle name="Normal 4 2 2 5 3 4 4" xfId="18802" xr:uid="{36223141-78E4-48A0-996F-C9AB5AAB690A}"/>
    <cellStyle name="Normal 4 2 2 5 3 5" xfId="12110" xr:uid="{383A1560-3266-42EB-A31B-5C5C95228B6B}"/>
    <cellStyle name="Normal 4 2 2 5 3 5 2" xfId="30019" xr:uid="{BE3B98EE-F39B-4AFB-BF98-09F83F65C147}"/>
    <cellStyle name="Normal 4 2 2 5 3 5 3" xfId="21599" xr:uid="{97E006C6-4B32-413A-8707-E941059BDDF0}"/>
    <cellStyle name="Normal 4 2 2 5 3 6" xfId="24390" xr:uid="{B09F3F0D-7AF8-45BB-ACBF-923BB167F744}"/>
    <cellStyle name="Normal 4 2 2 5 3 7" xfId="15389" xr:uid="{4FA179EA-8061-4951-BF33-37D018C37B60}"/>
    <cellStyle name="Normal 4 2 2 5 4" xfId="2774" xr:uid="{00000000-0005-0000-0000-0000FE0A0000}"/>
    <cellStyle name="Normal 4 2 2 5 4 2" xfId="5810" xr:uid="{E824192A-D6E2-4556-9A5D-AD509C2908EC}"/>
    <cellStyle name="Normal 4 2 2 5 4 2 2" xfId="8001" xr:uid="{A96B9CFB-FCE9-453A-ACAE-B69E0BFE4D89}"/>
    <cellStyle name="Normal 4 2 2 5 4 2 3" xfId="10682" xr:uid="{942CF306-ED0C-49E8-82B9-CF33A8D4F7A4}"/>
    <cellStyle name="Normal 4 2 2 5 4 2 4" xfId="16044" xr:uid="{EFE4907E-7DD6-4E18-9AE3-00870B6FD110}"/>
    <cellStyle name="Normal 4 2 2 5 4 3" xfId="6896" xr:uid="{F64CC31A-3F81-4C05-80DF-3DF683DCC24F}"/>
    <cellStyle name="Normal 4 2 2 5 4 3 2" xfId="27908" xr:uid="{B4A6EAA2-37C8-492B-9E7E-0EA94BE59049}"/>
    <cellStyle name="Normal 4 2 2 5 4 3 3" xfId="18803" xr:uid="{02F53E78-70A3-42D9-A162-3F74BD41DF63}"/>
    <cellStyle name="Normal 4 2 2 5 4 4" xfId="9692" xr:uid="{37EF32D7-F5FE-481F-A4A3-C84DAE145E93}"/>
    <cellStyle name="Normal 4 2 2 5 4 4 2" xfId="21600" xr:uid="{120BD4DB-3BB7-4C80-809A-24DD5EC63EC8}"/>
    <cellStyle name="Normal 4 2 2 5 4 5" xfId="25531" xr:uid="{1B5A8335-E3E5-4E6F-9616-A8C7C243DFB6}"/>
    <cellStyle name="Normal 4 2 2 5 4 6" xfId="14982" xr:uid="{BF4C7CC4-1B26-4E88-86A6-649F5FF525C2}"/>
    <cellStyle name="Normal 4 2 2 5 5" xfId="2775" xr:uid="{00000000-0005-0000-0000-0000FF0A0000}"/>
    <cellStyle name="Normal 4 2 2 5 5 2" xfId="8002" xr:uid="{32E5BA14-8C9B-4B3E-889D-FC181C5A85D1}"/>
    <cellStyle name="Normal 4 2 2 5 5 2 2" xfId="28312" xr:uid="{996D34D2-A882-4ADF-894B-E901A9C3541C}"/>
    <cellStyle name="Normal 4 2 2 5 5 2 3" xfId="16684" xr:uid="{7E4356B5-A358-4B87-B5C4-08C72A64F30D}"/>
    <cellStyle name="Normal 4 2 2 5 5 3" xfId="10683" xr:uid="{7A3F9462-3D0B-427C-8EC8-C92FF87F0672}"/>
    <cellStyle name="Normal 4 2 2 5 5 3 2" xfId="19421" xr:uid="{E7F27442-9201-424C-BF96-A467CDCC92CE}"/>
    <cellStyle name="Normal 4 2 2 5 5 4" xfId="12533" xr:uid="{FF0FF39F-0B6A-434C-ABB7-24CC2F8D4CDC}"/>
    <cellStyle name="Normal 4 2 2 5 5 4 2" xfId="22250" xr:uid="{3B73DCB3-793D-4800-B088-86CA2879D333}"/>
    <cellStyle name="Normal 4 2 2 5 5 5" xfId="25675" xr:uid="{2A34F4CB-CD92-43C5-8843-1236AA373E57}"/>
    <cellStyle name="Normal 4 2 2 5 5 6" xfId="14468" xr:uid="{14D7D0A4-9411-4D8E-B2F8-840AFC409E9A}"/>
    <cellStyle name="Normal 4 2 2 5 6" xfId="2776" xr:uid="{00000000-0005-0000-0000-0000000B0000}"/>
    <cellStyle name="Normal 4 2 2 5 6 2" xfId="8003" xr:uid="{35060B39-E2E2-4CD8-929E-6D58B5CE7F17}"/>
    <cellStyle name="Normal 4 2 2 5 6 2 2" xfId="28800" xr:uid="{048E4B6C-5C84-47A5-9FFA-969173B03FC1}"/>
    <cellStyle name="Normal 4 2 2 5 6 2 3" xfId="19274" xr:uid="{D6947EE5-7FD4-4E5A-9331-D3F814BE6268}"/>
    <cellStyle name="Normal 4 2 2 5 6 3" xfId="10684" xr:uid="{7FD0EF3F-403E-46FD-9FA5-C44E75D62DF1}"/>
    <cellStyle name="Normal 4 2 2 5 6 3 2" xfId="22090" xr:uid="{7CCA0E35-9D16-4F4D-B1FB-B9A9AB9AEFF6}"/>
    <cellStyle name="Normal 4 2 2 5 6 4" xfId="25004" xr:uid="{4C07025A-7A0C-4173-A404-047FB252ADF9}"/>
    <cellStyle name="Normal 4 2 2 5 6 5" xfId="16534" xr:uid="{426EBCA5-525C-4064-B10C-F9966E0C8A2C}"/>
    <cellStyle name="Normal 4 2 2 5 7" xfId="4563" xr:uid="{04FD947C-7455-400F-AEAC-608A87D21990}"/>
    <cellStyle name="Normal 4 2 2 5 7 2" xfId="9952" xr:uid="{A8132E7D-6620-4CA8-AEA5-4E2309581C7A}"/>
    <cellStyle name="Normal 4 2 2 5 7 2 2" xfId="20579" xr:uid="{D456876C-AE43-49DA-8173-E385BF914EBC}"/>
    <cellStyle name="Normal 4 2 2 5 7 3" xfId="13530" xr:uid="{7F70C893-BEE2-4309-9678-293699FDDBD4}"/>
    <cellStyle name="Normal 4 2 2 5 7 3 2" xfId="23408" xr:uid="{BB80E272-DF7A-4A7D-A35A-68A88FCA4B57}"/>
    <cellStyle name="Normal 4 2 2 5 7 4" xfId="28991" xr:uid="{4B61C8FA-5243-4EAE-BAFF-C7BDF3CD7221}"/>
    <cellStyle name="Normal 4 2 2 5 7 5" xfId="17786" xr:uid="{BE56ECA4-3E57-47DD-9D0A-A207219C13E0}"/>
    <cellStyle name="Normal 4 2 2 5 8" xfId="6209" xr:uid="{24797EEF-7C55-4B57-BB77-66265F4BDD54}"/>
    <cellStyle name="Normal 4 2 2 5 8 2" xfId="16040" xr:uid="{DD147D1B-90B2-460E-AB2A-54DB2200DBDF}"/>
    <cellStyle name="Normal 4 2 2 5 9" xfId="8986" xr:uid="{D27A380C-34AD-452C-9B0C-9B4AE680539F}"/>
    <cellStyle name="Normal 4 2 2 5 9 2" xfId="18799" xr:uid="{263EA64F-C662-4D45-8A60-93D4F6AF6217}"/>
    <cellStyle name="Normal 4 2 2 6" xfId="587" xr:uid="{00000000-0005-0000-0000-00004B020000}"/>
    <cellStyle name="Normal 4 2 2 6 10" xfId="12111" xr:uid="{E4B3B5AC-249A-4FA1-810F-798E600F3E51}"/>
    <cellStyle name="Normal 4 2 2 6 10 2" xfId="21601" xr:uid="{9162A3F7-28DD-4FDD-8CEF-214CAF7AB7B3}"/>
    <cellStyle name="Normal 4 2 2 6 11" xfId="24893" xr:uid="{C38DE5FA-F113-43B4-92D4-CA974434853E}"/>
    <cellStyle name="Normal 4 2 2 6 12" xfId="14157" xr:uid="{7AC61DAF-E27A-4BC3-9033-B685CF010007}"/>
    <cellStyle name="Normal 4 2 2 6 2" xfId="588" xr:uid="{00000000-0005-0000-0000-00004C020000}"/>
    <cellStyle name="Normal 4 2 2 6 2 2" xfId="2777" xr:uid="{00000000-0005-0000-0000-0000010B0000}"/>
    <cellStyle name="Normal 4 2 2 6 2 2 2" xfId="5662" xr:uid="{C932DAB1-3E4E-4B25-8CFA-19BF12563F8A}"/>
    <cellStyle name="Normal 4 2 2 6 2 2 2 2" xfId="8004" xr:uid="{CEE2E446-C1DA-4A3E-92B5-2F15702622D1}"/>
    <cellStyle name="Normal 4 2 2 6 2 2 2 3" xfId="10685" xr:uid="{9F016D5C-4531-4709-8310-D5226D839407}"/>
    <cellStyle name="Normal 4 2 2 6 2 2 2 4" xfId="16047" xr:uid="{8EBDE62C-956A-497B-9B7A-B5FE6AE1428B}"/>
    <cellStyle name="Normal 4 2 2 6 2 2 3" xfId="6648" xr:uid="{FF09586A-E8EC-42AC-8E0A-2229159320FC}"/>
    <cellStyle name="Normal 4 2 2 6 2 2 3 2" xfId="28389" xr:uid="{B4B064B2-64C6-433B-B336-B452111A7CCE}"/>
    <cellStyle name="Normal 4 2 2 6 2 2 3 3" xfId="27572" xr:uid="{0C262E0E-40C5-49D6-BD87-461D48FDC678}"/>
    <cellStyle name="Normal 4 2 2 6 2 2 3 4" xfId="18806" xr:uid="{76541F93-5A2F-4373-B23B-7B36A40FFFF5}"/>
    <cellStyle name="Normal 4 2 2 6 2 2 4" xfId="9444" xr:uid="{71BD9827-1A5D-4C9C-BA4D-0110F85D85DD}"/>
    <cellStyle name="Normal 4 2 2 6 2 2 4 2" xfId="30020" xr:uid="{9D5E66BE-B30B-442F-A6E3-47E1D516010C}"/>
    <cellStyle name="Normal 4 2 2 6 2 2 4 3" xfId="21603" xr:uid="{4423C632-886E-44F9-80E8-A2DC3700FA99}"/>
    <cellStyle name="Normal 4 2 2 6 2 2 5" xfId="25570" xr:uid="{82C6D860-F6A1-4D6E-A778-72869E85A664}"/>
    <cellStyle name="Normal 4 2 2 6 2 2 6" xfId="15390" xr:uid="{C16C261A-6487-432A-94AB-6D6B95D2B8B7}"/>
    <cellStyle name="Normal 4 2 2 6 2 3" xfId="2778" xr:uid="{00000000-0005-0000-0000-0000020B0000}"/>
    <cellStyle name="Normal 4 2 2 6 2 3 2" xfId="8005" xr:uid="{E90E9DB9-E85A-4693-B516-0A115A8C3E96}"/>
    <cellStyle name="Normal 4 2 2 6 2 3 2 2" xfId="27787" xr:uid="{9866B399-AED5-429E-81B5-9674649F210A}"/>
    <cellStyle name="Normal 4 2 2 6 2 3 2 3" xfId="16927" xr:uid="{D19B81BD-EAE4-4421-9CC1-7BD15016B2F6}"/>
    <cellStyle name="Normal 4 2 2 6 2 3 3" xfId="10686" xr:uid="{DA203F3D-5CC9-4E55-8AF2-B866B9477D24}"/>
    <cellStyle name="Normal 4 2 2 6 2 3 3 2" xfId="19675" xr:uid="{54627F01-B290-41CC-AB17-CA2FA29FB0FB}"/>
    <cellStyle name="Normal 4 2 2 6 2 3 4" xfId="12776" xr:uid="{BFBE2555-E331-40A2-8941-2B52C3F0401B}"/>
    <cellStyle name="Normal 4 2 2 6 2 3 4 2" xfId="22504" xr:uid="{55D3E53C-4E6E-4989-A0C8-2D01A08A8447}"/>
    <cellStyle name="Normal 4 2 2 6 2 3 5" xfId="26453" xr:uid="{40F7A6AE-C699-485F-A37F-0E33D8B8E1FD}"/>
    <cellStyle name="Normal 4 2 2 6 2 3 6" xfId="14784" xr:uid="{C01ECE03-A7B4-496B-917E-8DBEC679C16E}"/>
    <cellStyle name="Normal 4 2 2 6 2 4" xfId="4770" xr:uid="{77B4F03D-ED74-4223-A2F5-624501294700}"/>
    <cellStyle name="Normal 4 2 2 6 2 4 2" xfId="7098" xr:uid="{B26B772A-65C9-47F1-B9DD-E7830C793A87}"/>
    <cellStyle name="Normal 4 2 2 6 2 4 2 2" xfId="29648" xr:uid="{5E5FBAC0-8D58-415D-8E46-07206AD7098A}"/>
    <cellStyle name="Normal 4 2 2 6 2 4 2 3" xfId="20737" xr:uid="{870B0BD3-E22B-4E89-98F7-60F93C55B3FB}"/>
    <cellStyle name="Normal 4 2 2 6 2 4 3" xfId="9955" xr:uid="{AC380ACD-A425-49C7-BD14-0AF18A61DA87}"/>
    <cellStyle name="Normal 4 2 2 6 2 4 3 2" xfId="23566" xr:uid="{01F43E0D-499E-42F3-B135-721FEF190225}"/>
    <cellStyle name="Normal 4 2 2 6 2 4 4" xfId="25213" xr:uid="{CEEC8DB7-BD42-40F4-B273-264C7AF0D4B6}"/>
    <cellStyle name="Normal 4 2 2 6 2 4 5" xfId="17944" xr:uid="{1104BBA3-F70C-4D21-A5FC-3AB2014DA77B}"/>
    <cellStyle name="Normal 4 2 2 6 2 5" xfId="6212" xr:uid="{F40EAD9E-5BE0-4ADE-9B43-CFF7D1BD41AB}"/>
    <cellStyle name="Normal 4 2 2 6 2 5 2" xfId="29031" xr:uid="{069005F9-A9C7-405C-BD8F-2DB93592A83A}"/>
    <cellStyle name="Normal 4 2 2 6 2 5 3" xfId="16046" xr:uid="{F5BD2C43-FAA8-46D9-A56B-6AFF0E568D2E}"/>
    <cellStyle name="Normal 4 2 2 6 2 6" xfId="8989" xr:uid="{3B727529-6AA1-43AE-A83F-4153BC0E9F2D}"/>
    <cellStyle name="Normal 4 2 2 6 2 6 2" xfId="18805" xr:uid="{D98F8F2F-0CDE-4CF8-A7FF-5107555AE0DD}"/>
    <cellStyle name="Normal 4 2 2 6 2 7" xfId="12112" xr:uid="{ABA40CA4-E7D1-462D-BAC2-B0465FD4E122}"/>
    <cellStyle name="Normal 4 2 2 6 2 7 2" xfId="21602" xr:uid="{3B09B6D3-0B7C-4E22-AA70-778AE15AE822}"/>
    <cellStyle name="Normal 4 2 2 6 2 8" xfId="24293" xr:uid="{F58A1C44-AC87-4694-9FEE-883DE11E181C}"/>
    <cellStyle name="Normal 4 2 2 6 2 9" xfId="14315" xr:uid="{0CF65105-3F9B-4755-8BF0-3EF1A7342DA7}"/>
    <cellStyle name="Normal 4 2 2 6 3" xfId="2779" xr:uid="{00000000-0005-0000-0000-0000030B0000}"/>
    <cellStyle name="Normal 4 2 2 6 3 2" xfId="5100" xr:uid="{0479D9E1-02C1-4486-92BF-C406E11B860E}"/>
    <cellStyle name="Normal 4 2 2 6 3 2 2" xfId="8006" xr:uid="{73FF46AB-CF1A-448B-8132-52A513EC84E2}"/>
    <cellStyle name="Normal 4 2 2 6 3 2 2 2" xfId="29871" xr:uid="{96FDEE47-8E40-4929-BFEC-26C64C5111F2}"/>
    <cellStyle name="Normal 4 2 2 6 3 2 2 3" xfId="21067" xr:uid="{BF47B4CE-4145-408D-9222-72E7784A770F}"/>
    <cellStyle name="Normal 4 2 2 6 3 2 3" xfId="10687" xr:uid="{A6BA2035-08B8-4031-85CA-C7AEA106FE02}"/>
    <cellStyle name="Normal 4 2 2 6 3 2 3 2" xfId="23896" xr:uid="{B8D892ED-3CC1-41A3-81C5-E7F3B30459AD}"/>
    <cellStyle name="Normal 4 2 2 6 3 2 4" xfId="26102" xr:uid="{5F565CE8-DD83-47FB-B6D1-C52FA5BF3E9D}"/>
    <cellStyle name="Normal 4 2 2 6 3 2 5" xfId="18274" xr:uid="{584D3686-26D7-4E4D-B42E-EFB7D51AE8F3}"/>
    <cellStyle name="Normal 4 2 2 6 3 3" xfId="6647" xr:uid="{DEEA32EA-91A9-44E9-8E09-C2707CC47FEE}"/>
    <cellStyle name="Normal 4 2 2 6 3 3 2" xfId="27708" xr:uid="{C52D9C18-3EE0-40D7-9481-EC9637D2C081}"/>
    <cellStyle name="Normal 4 2 2 6 3 3 3" xfId="28279" xr:uid="{B1506444-E2EC-4202-BAED-B1552DF34F68}"/>
    <cellStyle name="Normal 4 2 2 6 3 3 4" xfId="16048" xr:uid="{D28A75F6-6574-423A-A2EC-BEF9B441E4CC}"/>
    <cellStyle name="Normal 4 2 2 6 3 4" xfId="9443" xr:uid="{678F6B82-DC10-471C-A1C8-92E878E61AC3}"/>
    <cellStyle name="Normal 4 2 2 6 3 4 2" xfId="28106" xr:uid="{522E9485-96DD-4C87-967B-2691C933BA39}"/>
    <cellStyle name="Normal 4 2 2 6 3 4 3" xfId="28096" xr:uid="{C713A420-045F-48F1-AF5E-CB279E28F307}"/>
    <cellStyle name="Normal 4 2 2 6 3 4 4" xfId="18807" xr:uid="{BF5CCA4F-19EC-4F93-8946-9AF5D151243B}"/>
    <cellStyle name="Normal 4 2 2 6 3 5" xfId="12113" xr:uid="{E353DD3E-4D74-4307-AF04-2914F99F81F9}"/>
    <cellStyle name="Normal 4 2 2 6 3 5 2" xfId="30021" xr:uid="{895CE0DF-CADB-48D3-A77A-B3F9048A3143}"/>
    <cellStyle name="Normal 4 2 2 6 3 5 3" xfId="21604" xr:uid="{3A6BCA04-A42F-4637-B4E0-07D3917752FB}"/>
    <cellStyle name="Normal 4 2 2 6 3 6" xfId="25454" xr:uid="{E195F8C3-E0DC-482A-952C-435C4A3264B3}"/>
    <cellStyle name="Normal 4 2 2 6 3 7" xfId="15391" xr:uid="{BE17FE11-44DB-41FD-8124-2F5C1FD1F67D}"/>
    <cellStyle name="Normal 4 2 2 6 4" xfId="2780" xr:uid="{00000000-0005-0000-0000-0000040B0000}"/>
    <cellStyle name="Normal 4 2 2 6 4 2" xfId="5793" xr:uid="{CD633205-85DC-412B-8BF6-1229DF08F0E0}"/>
    <cellStyle name="Normal 4 2 2 6 4 2 2" xfId="8007" xr:uid="{C8A39641-1214-47F9-9E8C-BDB645563727}"/>
    <cellStyle name="Normal 4 2 2 6 4 2 3" xfId="10688" xr:uid="{D722D420-423D-4B38-8196-96DEB5FD2673}"/>
    <cellStyle name="Normal 4 2 2 6 4 2 4" xfId="16049" xr:uid="{19DEC3A2-DFBA-4513-8DD1-2306CF74402D}"/>
    <cellStyle name="Normal 4 2 2 6 4 3" xfId="6878" xr:uid="{31448EF9-3557-4B62-AAF7-9F6FC14E994D}"/>
    <cellStyle name="Normal 4 2 2 6 4 3 2" xfId="28054" xr:uid="{CC28C5BA-2408-4272-9F64-9C0D1039A686}"/>
    <cellStyle name="Normal 4 2 2 6 4 3 3" xfId="18808" xr:uid="{3C82D39D-E08A-4461-86DC-A160C7995A7D}"/>
    <cellStyle name="Normal 4 2 2 6 4 4" xfId="9674" xr:uid="{3390678B-66BD-4825-A202-39866216FE20}"/>
    <cellStyle name="Normal 4 2 2 6 4 4 2" xfId="21605" xr:uid="{DAAC7E5D-2EE4-4935-93A7-2F929CFDC080}"/>
    <cellStyle name="Normal 4 2 2 6 4 5" xfId="24885" xr:uid="{38D5EA8B-0DA0-4ACE-B9F8-D9AC45287468}"/>
    <cellStyle name="Normal 4 2 2 6 4 6" xfId="14983" xr:uid="{C9A02D72-268C-4000-8403-6DC3D152E440}"/>
    <cellStyle name="Normal 4 2 2 6 5" xfId="2781" xr:uid="{00000000-0005-0000-0000-0000050B0000}"/>
    <cellStyle name="Normal 4 2 2 6 5 2" xfId="8008" xr:uid="{F55B8AF3-59DD-4706-9BA7-CBEDB0931916}"/>
    <cellStyle name="Normal 4 2 2 6 5 2 2" xfId="27723" xr:uid="{B7127CC6-D9DA-4E11-9C29-D3B7A660C5F4}"/>
    <cellStyle name="Normal 4 2 2 6 5 2 3" xfId="16747" xr:uid="{4E3364EF-ABFA-45EE-8BD0-FCC0F9AF9FBC}"/>
    <cellStyle name="Normal 4 2 2 6 5 3" xfId="10689" xr:uid="{B5A4B559-76CC-4D6E-B4C3-A1801A2AAE44}"/>
    <cellStyle name="Normal 4 2 2 6 5 3 2" xfId="19484" xr:uid="{16A93BAC-8530-40E1-82E5-B395EB487EEB}"/>
    <cellStyle name="Normal 4 2 2 6 5 4" xfId="12596" xr:uid="{15FECBF7-A5F1-48C1-93F7-0EDF6656EF3B}"/>
    <cellStyle name="Normal 4 2 2 6 5 4 2" xfId="22313" xr:uid="{35A37E6A-67BB-4FAB-A9F6-C7D4B40D3A87}"/>
    <cellStyle name="Normal 4 2 2 6 5 5" xfId="26108" xr:uid="{80B1EB49-CD88-4C2E-9EC8-A543EB7077AE}"/>
    <cellStyle name="Normal 4 2 2 6 5 6" xfId="14531" xr:uid="{966EE55D-DC91-4A59-AD11-0E84D3C6488A}"/>
    <cellStyle name="Normal 4 2 2 6 6" xfId="2782" xr:uid="{00000000-0005-0000-0000-0000060B0000}"/>
    <cellStyle name="Normal 4 2 2 6 6 2" xfId="8009" xr:uid="{111AB4E1-5913-4B0E-81D3-153422E9D3FA}"/>
    <cellStyle name="Normal 4 2 2 6 6 2 2" xfId="27808" xr:uid="{EE98D73D-4DFA-44C3-9507-448C9E8756CA}"/>
    <cellStyle name="Normal 4 2 2 6 6 2 3" xfId="19275" xr:uid="{EFFC8389-EBDF-4294-8A8F-6B37A1E60E30}"/>
    <cellStyle name="Normal 4 2 2 6 6 3" xfId="10690" xr:uid="{A26B5FA4-0126-478F-BD83-E9275C502308}"/>
    <cellStyle name="Normal 4 2 2 6 6 3 2" xfId="22091" xr:uid="{28DE9EE7-9970-4A63-8C02-63647938E977}"/>
    <cellStyle name="Normal 4 2 2 6 6 4" xfId="24385" xr:uid="{BBF43076-6040-4AD7-9928-17306D4AC2D3}"/>
    <cellStyle name="Normal 4 2 2 6 6 5" xfId="16535" xr:uid="{ABB5FDD1-24FD-496C-956B-0CB8EF735FCE}"/>
    <cellStyle name="Normal 4 2 2 6 7" xfId="4564" xr:uid="{DAA90C9F-EC0B-4B36-A076-C59A634B16CE}"/>
    <cellStyle name="Normal 4 2 2 6 7 2" xfId="9954" xr:uid="{67C926E2-1966-4277-B890-2E9A02EE8041}"/>
    <cellStyle name="Normal 4 2 2 6 7 2 2" xfId="20580" xr:uid="{F71E165D-A232-4689-BB3E-2D54B6C1A3FF}"/>
    <cellStyle name="Normal 4 2 2 6 7 3" xfId="13531" xr:uid="{5C6F311C-8070-450F-8A6B-5074C7437EA4}"/>
    <cellStyle name="Normal 4 2 2 6 7 3 2" xfId="23409" xr:uid="{646A90EA-D56A-44EF-9E0D-BEF8D8A034E5}"/>
    <cellStyle name="Normal 4 2 2 6 7 4" xfId="28352" xr:uid="{B40FD1A9-7268-4AE9-9DC7-A1F345915A13}"/>
    <cellStyle name="Normal 4 2 2 6 7 5" xfId="17787" xr:uid="{28F1AFD5-8DBC-4D93-AF81-89CF11E30DDB}"/>
    <cellStyle name="Normal 4 2 2 6 8" xfId="6211" xr:uid="{D1A087F7-DEE7-46D0-846F-DA480227C61C}"/>
    <cellStyle name="Normal 4 2 2 6 8 2" xfId="16045" xr:uid="{029A907F-EAD2-43D5-AA77-7C6ADF585F43}"/>
    <cellStyle name="Normal 4 2 2 6 9" xfId="8988" xr:uid="{57637C6F-0E58-49C6-B650-00FB59FC0543}"/>
    <cellStyle name="Normal 4 2 2 6 9 2" xfId="18804" xr:uid="{134CFE2D-00D4-45F7-BCC8-156EFB445F8F}"/>
    <cellStyle name="Normal 4 2 2 7" xfId="589" xr:uid="{00000000-0005-0000-0000-00004D020000}"/>
    <cellStyle name="Normal 4 2 2 7 10" xfId="14158" xr:uid="{A3AB2693-A6CB-4327-9A8E-0F702A496240}"/>
    <cellStyle name="Normal 4 2 2 7 2" xfId="590" xr:uid="{00000000-0005-0000-0000-00004E020000}"/>
    <cellStyle name="Normal 4 2 2 7 2 2" xfId="2783" xr:uid="{00000000-0005-0000-0000-0000070B0000}"/>
    <cellStyle name="Normal 4 2 2 7 2 2 2" xfId="5664" xr:uid="{B814AA7F-E0D3-400E-89C8-995FE8677013}"/>
    <cellStyle name="Normal 4 2 2 7 2 2 2 2" xfId="8010" xr:uid="{1E0EEE33-E7FD-4EF9-B617-A9C729FBC95A}"/>
    <cellStyle name="Normal 4 2 2 7 2 2 2 3" xfId="10691" xr:uid="{D5D30198-19DD-4F5E-9416-F48C45461430}"/>
    <cellStyle name="Normal 4 2 2 7 2 2 2 4" xfId="17053" xr:uid="{D9BFDF7A-06F7-4572-A87F-4F88C9DFC055}"/>
    <cellStyle name="Normal 4 2 2 7 2 2 3" xfId="6650" xr:uid="{081961F5-52DD-4B7E-8D22-BA77AFE567A2}"/>
    <cellStyle name="Normal 4 2 2 7 2 2 3 2" xfId="29184" xr:uid="{1686643F-0536-4972-8AB6-9AEB27B5ADD7}"/>
    <cellStyle name="Normal 4 2 2 7 2 2 3 3" xfId="19821" xr:uid="{1B94450D-7F5E-4BED-BE2E-8F44E2894D97}"/>
    <cellStyle name="Normal 4 2 2 7 2 2 4" xfId="9446" xr:uid="{B8F841B1-BE81-477C-A07C-D40D634968BB}"/>
    <cellStyle name="Normal 4 2 2 7 2 2 4 2" xfId="22650" xr:uid="{9D2FFDF4-001E-47B3-89E7-DD47DB20CF5A}"/>
    <cellStyle name="Normal 4 2 2 7 2 2 5" xfId="25547" xr:uid="{03A238A8-C319-4A06-800E-03DDD3AA32AC}"/>
    <cellStyle name="Normal 4 2 2 7 2 2 6" xfId="14984" xr:uid="{3BAE0254-AE59-47A9-ABAF-9C59E4C5EDF2}"/>
    <cellStyle name="Normal 4 2 2 7 2 3" xfId="5412" xr:uid="{98322655-5416-4A0B-9DD3-0AE3F9935967}"/>
    <cellStyle name="Normal 4 2 2 7 2 3 2" xfId="7100" xr:uid="{80341468-5FD5-495A-A7F8-28B632BEA27A}"/>
    <cellStyle name="Normal 4 2 2 7 2 3 3" xfId="9957" xr:uid="{FFE70D66-9C6B-4949-B04A-7E87ACED5BFC}"/>
    <cellStyle name="Normal 4 2 2 7 2 3 4" xfId="16051" xr:uid="{3E3226E4-78FF-48A5-A5E0-C54DE5AE69D6}"/>
    <cellStyle name="Normal 4 2 2 7 2 4" xfId="5522" xr:uid="{8A64E6BB-A235-45CC-A008-932E574BCADF}"/>
    <cellStyle name="Normal 4 2 2 7 2 4 2" xfId="27211" xr:uid="{EC07E581-F2F0-4172-BFA9-C50D1769EC10}"/>
    <cellStyle name="Normal 4 2 2 7 2 4 3" xfId="29037" xr:uid="{56DF630C-905A-44B0-8781-7081CDEA2483}"/>
    <cellStyle name="Normal 4 2 2 7 2 4 4" xfId="18810" xr:uid="{A0AC2FC1-ADB6-4605-B6EB-6DBEB67305B5}"/>
    <cellStyle name="Normal 4 2 2 7 2 5" xfId="6214" xr:uid="{B569C654-B249-4A59-8D13-D4DA7DBD9F29}"/>
    <cellStyle name="Normal 4 2 2 7 2 5 2" xfId="30022" xr:uid="{342CC492-F795-4184-84F6-440555348382}"/>
    <cellStyle name="Normal 4 2 2 7 2 5 3" xfId="21607" xr:uid="{95DA1CE4-F758-4D61-916B-ABF8C0BB9847}"/>
    <cellStyle name="Normal 4 2 2 7 2 6" xfId="8991" xr:uid="{6F0682EA-CB01-4590-983B-7975C3EF8E80}"/>
    <cellStyle name="Normal 4 2 2 7 2 7" xfId="14316" xr:uid="{F93EBB4E-C846-4E52-B190-F1309FCF0A66}"/>
    <cellStyle name="Normal 4 2 2 7 3" xfId="2784" xr:uid="{00000000-0005-0000-0000-0000080B0000}"/>
    <cellStyle name="Normal 4 2 2 7 3 2" xfId="5663" xr:uid="{F9D8F14A-4DCD-4D37-9A9A-9E42CFDE7824}"/>
    <cellStyle name="Normal 4 2 2 7 3 2 2" xfId="8011" xr:uid="{9B0ABDCA-5B10-4307-84E2-56DF59100D60}"/>
    <cellStyle name="Normal 4 2 2 7 3 2 3" xfId="10692" xr:uid="{2B3244F5-F2EA-486A-B2BA-988BBD3A25FD}"/>
    <cellStyle name="Normal 4 2 2 7 3 2 4" xfId="16052" xr:uid="{20E59175-AE82-47A9-B3D1-6F9238EA1232}"/>
    <cellStyle name="Normal 4 2 2 7 3 3" xfId="6649" xr:uid="{2266A5AE-F48F-4A6A-835D-54251D3D2095}"/>
    <cellStyle name="Normal 4 2 2 7 3 3 2" xfId="28385" xr:uid="{33F5AC5D-B6D3-4C30-8096-6008CD0C6536}"/>
    <cellStyle name="Normal 4 2 2 7 3 3 3" xfId="28507" xr:uid="{42C523AE-D65F-4241-A292-1119336CEAE2}"/>
    <cellStyle name="Normal 4 2 2 7 3 3 4" xfId="18811" xr:uid="{031F728B-ABD2-4258-958E-783DAFC105E3}"/>
    <cellStyle name="Normal 4 2 2 7 3 4" xfId="9445" xr:uid="{8FDFE1B9-6671-447F-B3C5-C5C5B12E628D}"/>
    <cellStyle name="Normal 4 2 2 7 3 4 2" xfId="30023" xr:uid="{309BFEC5-AB9E-4180-ABD5-FFA9C13769E7}"/>
    <cellStyle name="Normal 4 2 2 7 3 4 3" xfId="21608" xr:uid="{53791505-FCE8-4F31-8ABD-8286CC2DA8E8}"/>
    <cellStyle name="Normal 4 2 2 7 3 5" xfId="24161" xr:uid="{1A8BDC95-C712-4BE3-9A71-E0D874EBE5C4}"/>
    <cellStyle name="Normal 4 2 2 7 3 6" xfId="14785" xr:uid="{89DD4703-63A9-42BA-A010-E02D42D1D662}"/>
    <cellStyle name="Normal 4 2 2 7 4" xfId="2785" xr:uid="{00000000-0005-0000-0000-0000090B0000}"/>
    <cellStyle name="Normal 4 2 2 7 4 2" xfId="5775" xr:uid="{AE5CA475-F410-45B0-B7EC-5A367ED1EA1C}"/>
    <cellStyle name="Normal 4 2 2 7 4 2 2" xfId="8012" xr:uid="{BA7D9E1E-A409-45F0-BC24-AF056E57DE32}"/>
    <cellStyle name="Normal 4 2 2 7 4 2 3" xfId="10693" xr:uid="{249D27D4-2ABF-4C18-B9D5-BF7AC171A1FD}"/>
    <cellStyle name="Normal 4 2 2 7 4 3" xfId="6860" xr:uid="{2CE17105-843D-4BA4-9774-0176BECFD028}"/>
    <cellStyle name="Normal 4 2 2 7 4 3 2" xfId="22092" xr:uid="{07E13BC6-E912-4B8A-BDB6-45796295569D}"/>
    <cellStyle name="Normal 4 2 2 7 4 4" xfId="9656" xr:uid="{CD968666-B51D-43D5-9152-5911BA86D160}"/>
    <cellStyle name="Normal 4 2 2 7 4 5" xfId="16536" xr:uid="{EF676673-DEB7-4AB5-9138-E939DB665C64}"/>
    <cellStyle name="Normal 4 2 2 7 5" xfId="4565" xr:uid="{4FA90FCA-5CA8-45B9-9A33-BCF8BDAC4490}"/>
    <cellStyle name="Normal 4 2 2 7 5 2" xfId="7099" xr:uid="{1E59A9E8-2C29-4A1D-A52A-1E7C632183DB}"/>
    <cellStyle name="Normal 4 2 2 7 5 2 2" xfId="29590" xr:uid="{AF4CA562-419C-4492-AADE-FFA3AC7D7E56}"/>
    <cellStyle name="Normal 4 2 2 7 5 2 3" xfId="20581" xr:uid="{C9C0243A-3A1C-4462-BC38-7EEE16586436}"/>
    <cellStyle name="Normal 4 2 2 7 5 3" xfId="9956" xr:uid="{5AA6CE76-0D72-4C05-A024-B3D375A8B07B}"/>
    <cellStyle name="Normal 4 2 2 7 5 3 2" xfId="23410" xr:uid="{669452EB-B246-4E91-A4EC-0AC70CD94719}"/>
    <cellStyle name="Normal 4 2 2 7 5 4" xfId="24327" xr:uid="{45C632D8-1A79-4905-92C8-E17ED0DFACC2}"/>
    <cellStyle name="Normal 4 2 2 7 5 5" xfId="17788" xr:uid="{206AE6F2-8067-484C-92AA-B87B00EF8560}"/>
    <cellStyle name="Normal 4 2 2 7 6" xfId="5521" xr:uid="{165C97D4-4498-4930-975E-50D2DE430078}"/>
    <cellStyle name="Normal 4 2 2 7 6 2" xfId="28015" xr:uid="{1FA44818-1558-4436-81C4-379A0DA04361}"/>
    <cellStyle name="Normal 4 2 2 7 6 3" xfId="29341" xr:uid="{528FEF88-B459-4C01-80F9-035FD5BD3A43}"/>
    <cellStyle name="Normal 4 2 2 7 6 4" xfId="16050" xr:uid="{A95D9876-3FFE-4330-8D38-4B45D0B359B8}"/>
    <cellStyle name="Normal 4 2 2 7 7" xfId="6213" xr:uid="{7C500F3E-9E0F-4477-AF0B-CE05B24DA5ED}"/>
    <cellStyle name="Normal 4 2 2 7 7 2" xfId="27816" xr:uid="{1A146098-DFA7-4B82-BDB9-842B45456E24}"/>
    <cellStyle name="Normal 4 2 2 7 7 3" xfId="18809" xr:uid="{A1C07557-D97B-4F4C-8111-D32FCE72E8FE}"/>
    <cellStyle name="Normal 4 2 2 7 8" xfId="8990" xr:uid="{6FDED598-B9E5-4FC2-B77E-715C3C195014}"/>
    <cellStyle name="Normal 4 2 2 7 8 2" xfId="21606" xr:uid="{F8AEF493-BA7D-48BD-8A95-C87B13CE79E6}"/>
    <cellStyle name="Normal 4 2 2 7 9" xfId="24531" xr:uid="{011A36BB-8240-4EF1-9DD0-BF13921AD52D}"/>
    <cellStyle name="Normal 4 2 2 8" xfId="591" xr:uid="{00000000-0005-0000-0000-00004F020000}"/>
    <cellStyle name="Normal 4 2 2 8 10" xfId="14159" xr:uid="{F81823DB-EF3D-4C1E-8CB5-44C72B42317D}"/>
    <cellStyle name="Normal 4 2 2 8 2" xfId="592" xr:uid="{00000000-0005-0000-0000-000050020000}"/>
    <cellStyle name="Normal 4 2 2 8 2 2" xfId="2786" xr:uid="{00000000-0005-0000-0000-00000A0B0000}"/>
    <cellStyle name="Normal 4 2 2 8 2 2 2" xfId="5666" xr:uid="{7BFF1F28-7F0A-4AEE-8FF7-EE09765E2650}"/>
    <cellStyle name="Normal 4 2 2 8 2 2 2 2" xfId="8013" xr:uid="{5E865645-C7FB-4E1B-ADBF-74B78728C653}"/>
    <cellStyle name="Normal 4 2 2 8 2 2 2 3" xfId="10694" xr:uid="{462C0529-6A26-463A-8CD8-740676F00EF1}"/>
    <cellStyle name="Normal 4 2 2 8 2 2 2 4" xfId="17054" xr:uid="{917F3178-BC3D-479E-B59A-CF64B4E0489F}"/>
    <cellStyle name="Normal 4 2 2 8 2 2 3" xfId="6652" xr:uid="{E8C54305-A356-4303-92DE-66E14926A7F4}"/>
    <cellStyle name="Normal 4 2 2 8 2 2 3 2" xfId="27166" xr:uid="{0F0BE91E-1535-4C80-B0D1-82F29880E761}"/>
    <cellStyle name="Normal 4 2 2 8 2 2 3 3" xfId="19822" xr:uid="{65149A9E-7191-41E3-8405-273EABE551A2}"/>
    <cellStyle name="Normal 4 2 2 8 2 2 4" xfId="9448" xr:uid="{4FD7FD58-C98F-476A-99B4-5FBBAF4E322D}"/>
    <cellStyle name="Normal 4 2 2 8 2 2 4 2" xfId="22651" xr:uid="{1C4D8564-86B8-46B2-8D76-7751B300F1EE}"/>
    <cellStyle name="Normal 4 2 2 8 2 2 5" xfId="24165" xr:uid="{DDE2FE96-6817-455C-B6B2-92BDDD30C3C7}"/>
    <cellStyle name="Normal 4 2 2 8 2 2 6" xfId="14985" xr:uid="{87BC0146-2380-45AD-9765-9793729F185D}"/>
    <cellStyle name="Normal 4 2 2 8 2 3" xfId="5413" xr:uid="{CB743517-77D7-41D0-8CE1-EB066AF9A4B9}"/>
    <cellStyle name="Normal 4 2 2 8 2 3 2" xfId="7102" xr:uid="{A532E920-A4D8-4E77-8F74-109838D99C5A}"/>
    <cellStyle name="Normal 4 2 2 8 2 3 3" xfId="9959" xr:uid="{1FC42427-3373-4477-A527-37E304A79D6E}"/>
    <cellStyle name="Normal 4 2 2 8 2 3 4" xfId="16054" xr:uid="{99B03B9F-1B97-47DE-B07B-647D199335A0}"/>
    <cellStyle name="Normal 4 2 2 8 2 4" xfId="5524" xr:uid="{D22783BF-1A53-4229-93AA-C81D068871EA}"/>
    <cellStyle name="Normal 4 2 2 8 2 4 2" xfId="27427" xr:uid="{EEB5B40B-6D92-4064-8F45-54720DBF5E95}"/>
    <cellStyle name="Normal 4 2 2 8 2 4 3" xfId="26875" xr:uid="{EF9D8CC8-98DB-4A38-81C8-229AC44D02CC}"/>
    <cellStyle name="Normal 4 2 2 8 2 4 4" xfId="18813" xr:uid="{EDA92617-6400-4CFB-8670-601EF87E1F36}"/>
    <cellStyle name="Normal 4 2 2 8 2 5" xfId="6216" xr:uid="{DCCA7837-C137-4B17-B9AB-EBE9816B5848}"/>
    <cellStyle name="Normal 4 2 2 8 2 5 2" xfId="30024" xr:uid="{912BC408-3B3B-449A-AFDA-1EB91126FC1C}"/>
    <cellStyle name="Normal 4 2 2 8 2 5 3" xfId="21610" xr:uid="{32799803-573B-42F3-A062-4F65768C80B0}"/>
    <cellStyle name="Normal 4 2 2 8 2 6" xfId="8993" xr:uid="{A3E03B28-764F-41E7-9DB0-C4C98386B18E}"/>
    <cellStyle name="Normal 4 2 2 8 2 7" xfId="14317" xr:uid="{E00EBA44-7481-4CDC-BA2B-2C90CA89AACF}"/>
    <cellStyle name="Normal 4 2 2 8 3" xfId="2787" xr:uid="{00000000-0005-0000-0000-00000B0B0000}"/>
    <cellStyle name="Normal 4 2 2 8 3 2" xfId="5665" xr:uid="{E559947B-1A98-482B-A627-A0952C26EB4F}"/>
    <cellStyle name="Normal 4 2 2 8 3 2 2" xfId="8014" xr:uid="{96EF9524-F1F3-41A4-ABEA-DF9F5DDE26D0}"/>
    <cellStyle name="Normal 4 2 2 8 3 2 3" xfId="10695" xr:uid="{8D913DE4-0C44-4852-B50A-54D9892F17A2}"/>
    <cellStyle name="Normal 4 2 2 8 3 2 4" xfId="16055" xr:uid="{9E1365D4-8C91-4A4C-85B1-C7A324B172AA}"/>
    <cellStyle name="Normal 4 2 2 8 3 3" xfId="6651" xr:uid="{57647129-C0C4-4E4A-B404-5892897A2A3F}"/>
    <cellStyle name="Normal 4 2 2 8 3 3 2" xfId="27384" xr:uid="{0F7BB260-E8B2-4152-9285-DD8AB3167F85}"/>
    <cellStyle name="Normal 4 2 2 8 3 3 3" xfId="27645" xr:uid="{FE277ADD-B1E4-487E-83BD-F255A43B058D}"/>
    <cellStyle name="Normal 4 2 2 8 3 3 4" xfId="18814" xr:uid="{E126C149-5AA6-4680-AC14-DF22494BB16E}"/>
    <cellStyle name="Normal 4 2 2 8 3 4" xfId="9447" xr:uid="{63AF1A1E-244D-4C90-A9EC-F4CD384AB64F}"/>
    <cellStyle name="Normal 4 2 2 8 3 4 2" xfId="30025" xr:uid="{053E562E-3CBF-4A23-94CC-60281717BF6B}"/>
    <cellStyle name="Normal 4 2 2 8 3 4 3" xfId="21611" xr:uid="{1A49840A-9331-4F2C-86E4-926BAA8FA302}"/>
    <cellStyle name="Normal 4 2 2 8 3 5" xfId="24267" xr:uid="{CA60CA5E-FF56-4D74-9C09-6DAC8541FBBE}"/>
    <cellStyle name="Normal 4 2 2 8 3 6" xfId="14786" xr:uid="{81EF9EF3-23C7-4A69-8087-4C46A2E443E5}"/>
    <cellStyle name="Normal 4 2 2 8 4" xfId="2788" xr:uid="{00000000-0005-0000-0000-00000C0B0000}"/>
    <cellStyle name="Normal 4 2 2 8 4 2" xfId="5760" xr:uid="{4F36CAB7-8C2B-4A45-B189-98129938B811}"/>
    <cellStyle name="Normal 4 2 2 8 4 2 2" xfId="8015" xr:uid="{0F813C5A-0251-48E1-B61A-8FC6255A5567}"/>
    <cellStyle name="Normal 4 2 2 8 4 2 3" xfId="10696" xr:uid="{90D155E8-C5FA-4901-8D03-81600F3CCB18}"/>
    <cellStyle name="Normal 4 2 2 8 4 3" xfId="6842" xr:uid="{65F86B8B-81EC-43F0-ADC6-C83EC37B9292}"/>
    <cellStyle name="Normal 4 2 2 8 4 3 2" xfId="22093" xr:uid="{825C3009-D34D-4CD0-BD56-18B16B9F5835}"/>
    <cellStyle name="Normal 4 2 2 8 4 4" xfId="9638" xr:uid="{19D99BC7-2B86-45B5-A7DA-F6CB49062BDF}"/>
    <cellStyle name="Normal 4 2 2 8 4 5" xfId="16537" xr:uid="{C1810A7F-0CD6-45FB-858E-655502B45BD5}"/>
    <cellStyle name="Normal 4 2 2 8 5" xfId="4566" xr:uid="{3BF98E36-8FBC-4C17-947B-2FA36168928B}"/>
    <cellStyle name="Normal 4 2 2 8 5 2" xfId="7101" xr:uid="{477DE9B3-5601-4E58-9CFC-1B2C492EC782}"/>
    <cellStyle name="Normal 4 2 2 8 5 2 2" xfId="29591" xr:uid="{580F9A8F-3D69-497F-AE5D-AEB756D0D0ED}"/>
    <cellStyle name="Normal 4 2 2 8 5 2 3" xfId="20582" xr:uid="{CFD81BF3-14DC-4C37-B622-299A5B881592}"/>
    <cellStyle name="Normal 4 2 2 8 5 3" xfId="9958" xr:uid="{6BE149F6-FE8E-4964-B4AB-FBD1FD102F36}"/>
    <cellStyle name="Normal 4 2 2 8 5 3 2" xfId="23411" xr:uid="{0B8177CC-BB53-4A4D-89FB-27C56DF10FE4}"/>
    <cellStyle name="Normal 4 2 2 8 5 4" xfId="25231" xr:uid="{ED922773-0269-410A-898E-E7E1B988D0FE}"/>
    <cellStyle name="Normal 4 2 2 8 5 5" xfId="17789" xr:uid="{C87102FA-263F-41A1-A4E2-1CF67EF1D52B}"/>
    <cellStyle name="Normal 4 2 2 8 6" xfId="5523" xr:uid="{CD1294E0-9194-4D2F-BB60-0853CE568F77}"/>
    <cellStyle name="Normal 4 2 2 8 6 2" xfId="27457" xr:uid="{9928E7F2-E2D6-468E-A438-9FF4DF95FB97}"/>
    <cellStyle name="Normal 4 2 2 8 6 3" xfId="27916" xr:uid="{AD1C97D0-2E11-4E10-A837-CE6C31747BF9}"/>
    <cellStyle name="Normal 4 2 2 8 6 4" xfId="16053" xr:uid="{84161D41-E057-4F2B-B7EC-246A3ADF44C8}"/>
    <cellStyle name="Normal 4 2 2 8 7" xfId="6215" xr:uid="{E1F40492-F237-44D6-BB7D-E5648DB4CD09}"/>
    <cellStyle name="Normal 4 2 2 8 7 2" xfId="29333" xr:uid="{96E77136-9C9C-4811-9BC4-91535AAC5AA0}"/>
    <cellStyle name="Normal 4 2 2 8 7 3" xfId="18812" xr:uid="{B3584CD7-8E64-4519-96C2-384BBBB0D6F6}"/>
    <cellStyle name="Normal 4 2 2 8 8" xfId="8992" xr:uid="{E1607E21-B5C9-4EFA-81C9-BF9B79CD6B24}"/>
    <cellStyle name="Normal 4 2 2 8 8 2" xfId="21609" xr:uid="{B0BCA82E-FEAD-42C0-8E38-CEC4FEAF29C4}"/>
    <cellStyle name="Normal 4 2 2 8 9" xfId="24451" xr:uid="{6466DD08-D50B-4853-AC7C-CCC2C92B2EA3}"/>
    <cellStyle name="Normal 4 2 2 9" xfId="593" xr:uid="{00000000-0005-0000-0000-000051020000}"/>
    <cellStyle name="Normal 4 2 2 9 10" xfId="14152" xr:uid="{AEC26E9C-46D3-49B1-B28F-3B9558D5FA8F}"/>
    <cellStyle name="Normal 4 2 2 9 2" xfId="2789" xr:uid="{00000000-0005-0000-0000-00000D0B0000}"/>
    <cellStyle name="Normal 4 2 2 9 2 2" xfId="5667" xr:uid="{58E94678-9BCC-43E8-9D5B-2A71CA0DF6F4}"/>
    <cellStyle name="Normal 4 2 2 9 2 2 2" xfId="8016" xr:uid="{50C9EB08-917F-4939-996B-CB0D7A4320F7}"/>
    <cellStyle name="Normal 4 2 2 9 2 2 3" xfId="10697" xr:uid="{61AD651D-0650-43B9-A3E9-A210977186D8}"/>
    <cellStyle name="Normal 4 2 2 9 2 2 4" xfId="17372" xr:uid="{0201C7BC-1E66-4B25-BB83-9FEA53137D14}"/>
    <cellStyle name="Normal 4 2 2 9 2 3" xfId="6653" xr:uid="{FA36EF55-8930-4242-AF4B-C3909C8FF266}"/>
    <cellStyle name="Normal 4 2 2 9 2 3 2" xfId="27939" xr:uid="{68FECDF2-E1E3-4977-81DB-7D3B6808B33F}"/>
    <cellStyle name="Normal 4 2 2 9 2 3 3" xfId="29505" xr:uid="{0441C2C3-1DBE-4784-A114-E0FDCEA1928A}"/>
    <cellStyle name="Normal 4 2 2 9 2 3 4" xfId="20160" xr:uid="{FD7EB4CD-9EE3-44B2-AC84-38D655CAEEF7}"/>
    <cellStyle name="Normal 4 2 2 9 2 4" xfId="9449" xr:uid="{0B750D21-8CE7-4443-BEB9-928FF682FAA0}"/>
    <cellStyle name="Normal 4 2 2 9 2 4 2" xfId="30084" xr:uid="{63B8C6D9-504F-4CB3-A1F2-67E48CDCF5EC}"/>
    <cellStyle name="Normal 4 2 2 9 2 4 3" xfId="22989" xr:uid="{B8D904B3-1DD5-4D42-A994-64E24F9E3AD3}"/>
    <cellStyle name="Normal 4 2 2 9 2 5" xfId="24551" xr:uid="{6C139136-E1A0-4D62-B283-8146173D2878}"/>
    <cellStyle name="Normal 4 2 2 9 2 6" xfId="15392" xr:uid="{9E1E785C-3F14-4D0D-9942-3BFFF2457AAF}"/>
    <cellStyle name="Normal 4 2 2 9 3" xfId="2790" xr:uid="{00000000-0005-0000-0000-00000E0B0000}"/>
    <cellStyle name="Normal 4 2 2 9 3 2" xfId="5743" xr:uid="{9EF9DA16-EE09-49FD-9F6D-1DF7B4F15121}"/>
    <cellStyle name="Normal 4 2 2 9 3 2 2" xfId="8017" xr:uid="{5EE8B452-847D-4B4F-9FC9-03C0E2AF1D7C}"/>
    <cellStyle name="Normal 4 2 2 9 3 2 3" xfId="10698" xr:uid="{E9F030A4-6113-4B8F-830B-E81EC65D107F}"/>
    <cellStyle name="Normal 4 2 2 9 3 3" xfId="6816" xr:uid="{6BD6D994-5E1E-4371-B7FE-C0F9B0C23D1E}"/>
    <cellStyle name="Normal 4 2 2 9 3 3 2" xfId="19667" xr:uid="{E1833AF5-D265-42D3-871D-ADEF75198928}"/>
    <cellStyle name="Normal 4 2 2 9 3 4" xfId="9612" xr:uid="{D52582A5-CA52-416D-A58D-C54517211F76}"/>
    <cellStyle name="Normal 4 2 2 9 3 4 2" xfId="22496" xr:uid="{BBAABE14-F81E-46E8-9646-A883AE40B4A0}"/>
    <cellStyle name="Normal 4 2 2 9 3 5" xfId="25649" xr:uid="{50AA310A-7380-4DBC-846C-8FDFA4CB27E3}"/>
    <cellStyle name="Normal 4 2 2 9 3 6" xfId="14773" xr:uid="{3806B28B-6998-46D1-B5F7-9348F035DA65}"/>
    <cellStyle name="Normal 4 2 2 9 4" xfId="2791" xr:uid="{00000000-0005-0000-0000-00000F0B0000}"/>
    <cellStyle name="Normal 4 2 2 9 4 2" xfId="8018" xr:uid="{992E7454-BA55-4360-9301-839A1CD16581}"/>
    <cellStyle name="Normal 4 2 2 9 4 2 2" xfId="29298" xr:uid="{2EECC6B4-E9E7-4960-B395-6E464E99F2AF}"/>
    <cellStyle name="Normal 4 2 2 9 4 2 3" xfId="19270" xr:uid="{C3D0618D-3E3B-4020-B258-861CB134E25E}"/>
    <cellStyle name="Normal 4 2 2 9 4 3" xfId="10699" xr:uid="{023508D4-44D6-4B3B-9E7B-0C163065F934}"/>
    <cellStyle name="Normal 4 2 2 9 4 3 2" xfId="22086" xr:uid="{8460FF9F-B32D-480B-ACFC-96BA589885C1}"/>
    <cellStyle name="Normal 4 2 2 9 4 4" xfId="25210" xr:uid="{2BD51D65-4B2A-427F-98AA-2951536C307B}"/>
    <cellStyle name="Normal 4 2 2 9 4 5" xfId="16530" xr:uid="{99A559B1-17E2-4C66-9E1B-6209F05207A2}"/>
    <cellStyle name="Normal 4 2 2 9 5" xfId="4448" xr:uid="{13A41C25-8735-45F0-8DF3-8BE77A46E333}"/>
    <cellStyle name="Normal 4 2 2 9 5 2" xfId="7103" xr:uid="{59FE4303-4B6A-471C-A844-619406D484E2}"/>
    <cellStyle name="Normal 4 2 2 9 5 2 2" xfId="20471" xr:uid="{C753973B-FA96-40A4-9F40-249CB33A2146}"/>
    <cellStyle name="Normal 4 2 2 9 5 3" xfId="9960" xr:uid="{36BCE7E3-0484-4498-A19B-AE041B6DB56E}"/>
    <cellStyle name="Normal 4 2 2 9 5 3 2" xfId="23300" xr:uid="{9A12990D-316B-4CD5-9A89-0E2C75AF3E5D}"/>
    <cellStyle name="Normal 4 2 2 9 5 4" xfId="27726" xr:uid="{979CF8B3-0E03-44D8-8E5C-13826465E185}"/>
    <cellStyle name="Normal 4 2 2 9 5 5" xfId="17678" xr:uid="{65F1BD3F-1EB2-432D-801E-E79AB4B8DCF4}"/>
    <cellStyle name="Normal 4 2 2 9 6" xfId="6217" xr:uid="{DDBD6636-6D02-4129-8C19-4B607C95AE7E}"/>
    <cellStyle name="Normal 4 2 2 9 6 2" xfId="16056" xr:uid="{9FEABCCE-E058-4F86-A096-5D66B28E7E1E}"/>
    <cellStyle name="Normal 4 2 2 9 7" xfId="8994" xr:uid="{203E8ADB-D1B1-4F71-A5F0-2E0F5DDD89C9}"/>
    <cellStyle name="Normal 4 2 2 9 7 2" xfId="18815" xr:uid="{628E1414-0E5E-418A-8EBE-CA2FD9E38C53}"/>
    <cellStyle name="Normal 4 2 2 9 8" xfId="12114" xr:uid="{02FD3BF3-C46D-4D17-8694-A5CD025174EE}"/>
    <cellStyle name="Normal 4 2 2 9 8 2" xfId="21612" xr:uid="{339D9101-4C41-4DB8-B736-C791099CBF8C}"/>
    <cellStyle name="Normal 4 2 2 9 9" xfId="25774" xr:uid="{224A17A8-9494-46D6-9589-0B10A76A779D}"/>
    <cellStyle name="Normal 4 2 20" xfId="26050" xr:uid="{AF34E09E-80E5-41D0-9563-6EFC4EEFD281}"/>
    <cellStyle name="Normal 4 2 21" xfId="13960" xr:uid="{C96A2B6C-A575-402A-8EA0-2F1B38276B0D}"/>
    <cellStyle name="Normal 4 2 3" xfId="594" xr:uid="{00000000-0005-0000-0000-000052020000}"/>
    <cellStyle name="Normal 4 2 3 10" xfId="6218" xr:uid="{52F2A0D2-59E2-4642-8E3B-42652BFAA0B0}"/>
    <cellStyle name="Normal 4 2 3 10 2" xfId="16057" xr:uid="{FF5BE07F-84BB-4C72-93C1-4C0E57D4C1FC}"/>
    <cellStyle name="Normal 4 2 3 11" xfId="8995" xr:uid="{F4D7F1F1-4E10-4A33-AAFA-ACE859030A5E}"/>
    <cellStyle name="Normal 4 2 3 11 2" xfId="18816" xr:uid="{4F7538A4-3D4E-43AE-945B-ABF0E65CD385}"/>
    <cellStyle name="Normal 4 2 3 12" xfId="12115" xr:uid="{E1A58584-1A62-445F-A535-9B947393889B}"/>
    <cellStyle name="Normal 4 2 3 12 2" xfId="21613" xr:uid="{56D24B08-AF9A-4303-AEBE-7CF26758A1D0}"/>
    <cellStyle name="Normal 4 2 3 13" xfId="25943" xr:uid="{10D44CCF-94B3-4B01-80BD-D539CD08D04C}"/>
    <cellStyle name="Normal 4 2 3 14" xfId="13979" xr:uid="{D8B7B2C6-5A04-440D-8519-FDA0D3A3F8EE}"/>
    <cellStyle name="Normal 4 2 3 2" xfId="595" xr:uid="{00000000-0005-0000-0000-000053020000}"/>
    <cellStyle name="Normal 4 2 3 2 10" xfId="8996" xr:uid="{C8999E1B-FBC8-44D8-9EBD-71E668329004}"/>
    <cellStyle name="Normal 4 2 3 2 10 2" xfId="18817" xr:uid="{0880341C-97A2-41E6-8FE7-17D9825F3617}"/>
    <cellStyle name="Normal 4 2 3 2 11" xfId="12116" xr:uid="{922A01AF-3632-4998-8CEB-C32FF82D68F9}"/>
    <cellStyle name="Normal 4 2 3 2 11 2" xfId="21614" xr:uid="{5D4DF53E-6F65-47F6-A7A8-2BFD48CB1CD4}"/>
    <cellStyle name="Normal 4 2 3 2 12" xfId="26320" xr:uid="{6B63C7D9-00FA-45AC-8E78-F160A495DA8A}"/>
    <cellStyle name="Normal 4 2 3 2 13" xfId="14039" xr:uid="{897B77DF-812F-485A-BB18-3D3B31E60347}"/>
    <cellStyle name="Normal 4 2 3 2 2" xfId="596" xr:uid="{00000000-0005-0000-0000-000054020000}"/>
    <cellStyle name="Normal 4 2 3 2 2 10" xfId="12117" xr:uid="{8E5F6D81-A3B3-40E5-A4E5-F19A106F8864}"/>
    <cellStyle name="Normal 4 2 3 2 2 10 2" xfId="21615" xr:uid="{299AF6E2-B731-42E4-8211-9C5F086650A5}"/>
    <cellStyle name="Normal 4 2 3 2 2 11" xfId="24804" xr:uid="{904D5625-10FE-494C-BE56-71B6F6756552}"/>
    <cellStyle name="Normal 4 2 3 2 2 12" xfId="14161" xr:uid="{D074B04F-59E1-4861-B7E6-8FFF18B32B09}"/>
    <cellStyle name="Normal 4 2 3 2 2 2" xfId="2792" xr:uid="{00000000-0005-0000-0000-0000100B0000}"/>
    <cellStyle name="Normal 4 2 3 2 2 2 2" xfId="2793" xr:uid="{00000000-0005-0000-0000-0000110B0000}"/>
    <cellStyle name="Normal 4 2 3 2 2 2 2 2" xfId="8019" xr:uid="{6C91C7F2-DA5E-4C31-A64B-43399589CE20}"/>
    <cellStyle name="Normal 4 2 3 2 2 2 2 2 2" xfId="27943" xr:uid="{EC8D69DE-A3C3-4D71-A63F-63B5926074D5}"/>
    <cellStyle name="Normal 4 2 3 2 2 2 2 2 3" xfId="28181" xr:uid="{2C9EA571-412B-4297-813C-5695864B543B}"/>
    <cellStyle name="Normal 4 2 3 2 2 2 2 2 4" xfId="17374" xr:uid="{A7B497B1-DEBF-42A0-870A-F6E51189F8A6}"/>
    <cellStyle name="Normal 4 2 3 2 2 2 2 3" xfId="10701" xr:uid="{C843173D-CC9F-45AB-BDA2-ECC9E298CBAB}"/>
    <cellStyle name="Normal 4 2 3 2 2 2 2 3 2" xfId="29506" xr:uid="{DE8AFBD7-963F-4E09-8AD0-04DBA90EF908}"/>
    <cellStyle name="Normal 4 2 3 2 2 2 2 3 3" xfId="20162" xr:uid="{75B73FD4-204D-4A1D-8357-B06AE523A2F9}"/>
    <cellStyle name="Normal 4 2 3 2 2 2 2 4" xfId="13161" xr:uid="{80417BA3-6918-4D30-99CC-6EDB9BEC5591}"/>
    <cellStyle name="Normal 4 2 3 2 2 2 2 4 2" xfId="22991" xr:uid="{2A1B6F75-6F76-4F5A-B8F7-E98742D0A02E}"/>
    <cellStyle name="Normal 4 2 3 2 2 2 2 5" xfId="25860" xr:uid="{EA8F8FD9-5716-46A4-9FB5-3F4FE26DF092}"/>
    <cellStyle name="Normal 4 2 3 2 2 2 2 6" xfId="15394" xr:uid="{656282B3-0803-4EF8-A06E-DD68B2FAF61E}"/>
    <cellStyle name="Normal 4 2 3 2 2 2 3" xfId="4915" xr:uid="{8D89A9C2-F196-4C94-A7D1-A64FC10AF5EC}"/>
    <cellStyle name="Normal 4 2 3 2 2 2 3 2" xfId="10700" xr:uid="{DF45B2C7-04C4-41F6-821A-314C2447775B}"/>
    <cellStyle name="Normal 4 2 3 2 2 2 3 2 2" xfId="29748" xr:uid="{E014C8F1-0A08-4509-A877-EFC4A74A60AA}"/>
    <cellStyle name="Normal 4 2 3 2 2 2 3 2 3" xfId="20882" xr:uid="{2AA3CDF3-C90E-4084-84E7-C5EFDD15DF5D}"/>
    <cellStyle name="Normal 4 2 3 2 2 2 3 3" xfId="13774" xr:uid="{786E54FA-1444-4CF8-A35D-3A3DEE9F634E}"/>
    <cellStyle name="Normal 4 2 3 2 2 2 3 3 2" xfId="23711" xr:uid="{D083F870-0F64-47D5-B712-2DE23E760DB6}"/>
    <cellStyle name="Normal 4 2 3 2 2 2 3 4" xfId="25262" xr:uid="{18E1734A-CDD3-4617-A600-007C58943C5C}"/>
    <cellStyle name="Normal 4 2 3 2 2 2 3 5" xfId="18089" xr:uid="{EDA7BE2B-B6ED-4AEE-9605-A08A1331862D}"/>
    <cellStyle name="Normal 4 2 3 2 2 2 4" xfId="6381" xr:uid="{0FA4398E-70A0-48E9-A189-D67E06D8CEFE}"/>
    <cellStyle name="Normal 4 2 3 2 2 2 4 2" xfId="27821" xr:uid="{9765C206-C267-4FB2-A5EB-FC51C11004C7}"/>
    <cellStyle name="Normal 4 2 3 2 2 2 4 3" xfId="16930" xr:uid="{2161449A-BBE8-44AA-8537-873A67546A8C}"/>
    <cellStyle name="Normal 4 2 3 2 2 2 5" xfId="9158" xr:uid="{0F81B244-629E-424D-8D52-8D06E6854F10}"/>
    <cellStyle name="Normal 4 2 3 2 2 2 5 2" xfId="19678" xr:uid="{F0055D57-977F-4F63-A6EF-7BCF77554D98}"/>
    <cellStyle name="Normal 4 2 3 2 2 2 6" xfId="12779" xr:uid="{95E126C7-DED9-4E79-BDF5-AA70CBC44323}"/>
    <cellStyle name="Normal 4 2 3 2 2 2 6 2" xfId="22507" xr:uid="{61B66845-846F-4CA4-9C10-90AC64D2D051}"/>
    <cellStyle name="Normal 4 2 3 2 2 2 7" xfId="26164" xr:uid="{8D5F7FF0-F335-404D-8999-2E7DE32EAE64}"/>
    <cellStyle name="Normal 4 2 3 2 2 2 8" xfId="14789" xr:uid="{B679D6BB-202A-4570-A44B-1884832CE470}"/>
    <cellStyle name="Normal 4 2 3 2 2 3" xfId="2794" xr:uid="{00000000-0005-0000-0000-0000120B0000}"/>
    <cellStyle name="Normal 4 2 3 2 2 3 2" xfId="5101" xr:uid="{C3B0FCCF-20E6-4340-AA49-89F444FE28C7}"/>
    <cellStyle name="Normal 4 2 3 2 2 3 2 2" xfId="8020" xr:uid="{CD495088-0E9A-4641-82BA-F3DFDA1A735B}"/>
    <cellStyle name="Normal 4 2 3 2 2 3 2 2 2" xfId="29872" xr:uid="{C5ACE0B3-81CA-47CB-A1C6-31DB159D59FE}"/>
    <cellStyle name="Normal 4 2 3 2 2 3 2 2 3" xfId="21068" xr:uid="{744B9F19-F7E9-4E09-A916-6479AA2AF65E}"/>
    <cellStyle name="Normal 4 2 3 2 2 3 2 3" xfId="10702" xr:uid="{C584A2C1-F862-450A-9AB3-A934C908AF4F}"/>
    <cellStyle name="Normal 4 2 3 2 2 3 2 3 2" xfId="23897" xr:uid="{B5937685-99EF-4183-85AC-253B44799C36}"/>
    <cellStyle name="Normal 4 2 3 2 2 3 2 4" xfId="27882" xr:uid="{96656A2C-A4C5-449B-B339-0B799B599ACE}"/>
    <cellStyle name="Normal 4 2 3 2 2 3 2 5" xfId="18275" xr:uid="{9BB60325-4406-40E1-A2F1-E824F9E8109A}"/>
    <cellStyle name="Normal 4 2 3 2 2 3 3" xfId="6656" xr:uid="{A387065D-FCF9-4F61-91E5-C2385FB2B6B8}"/>
    <cellStyle name="Normal 4 2 3 2 2 3 3 2" xfId="28986" xr:uid="{1A96E7C7-FB14-484F-AB3A-2A69E4F4412D}"/>
    <cellStyle name="Normal 4 2 3 2 2 3 3 3" xfId="17375" xr:uid="{32538702-4E42-4670-9563-83C001391DB8}"/>
    <cellStyle name="Normal 4 2 3 2 2 3 4" xfId="9452" xr:uid="{16DA3355-98CD-4545-BE2E-2FBAB1F8BC18}"/>
    <cellStyle name="Normal 4 2 3 2 2 3 4 2" xfId="20163" xr:uid="{945DA676-A06C-4EFF-A83F-40CEF06D7E2C}"/>
    <cellStyle name="Normal 4 2 3 2 2 3 5" xfId="13162" xr:uid="{A3E9C2B7-F27B-445D-A767-2B89F9D27CA0}"/>
    <cellStyle name="Normal 4 2 3 2 2 3 5 2" xfId="22992" xr:uid="{D6BD57C3-1F93-4DB4-82E7-9A2F078C0C02}"/>
    <cellStyle name="Normal 4 2 3 2 2 3 6" xfId="24343" xr:uid="{90E37A02-0534-4485-9223-3208DD832ACB}"/>
    <cellStyle name="Normal 4 2 3 2 2 3 7" xfId="15395" xr:uid="{2F5C163E-0F91-497B-9883-CA980AD0AD93}"/>
    <cellStyle name="Normal 4 2 3 2 2 4" xfId="2795" xr:uid="{00000000-0005-0000-0000-0000130B0000}"/>
    <cellStyle name="Normal 4 2 3 2 2 4 2" xfId="8021" xr:uid="{5CD8AA48-56FB-4238-8D98-6E9D47BC31BB}"/>
    <cellStyle name="Normal 4 2 3 2 2 4 2 2" xfId="28842" xr:uid="{4091A661-AA90-41B3-9AC5-1AA9321CA365}"/>
    <cellStyle name="Normal 4 2 3 2 2 4 2 3" xfId="17373" xr:uid="{F4760A49-BD9F-4FC6-99B0-664FA0A51932}"/>
    <cellStyle name="Normal 4 2 3 2 2 4 3" xfId="10703" xr:uid="{1011FE71-EA1B-4016-BA8F-921851F1CBB4}"/>
    <cellStyle name="Normal 4 2 3 2 2 4 3 2" xfId="20161" xr:uid="{E4CCF211-4098-4300-979A-D5C6D629B5E6}"/>
    <cellStyle name="Normal 4 2 3 2 2 4 4" xfId="13160" xr:uid="{4400A5E3-5FFC-4742-AAD0-5F2659D23B4B}"/>
    <cellStyle name="Normal 4 2 3 2 2 4 4 2" xfId="22990" xr:uid="{4234F957-DAC3-4817-B19B-504E5B93B033}"/>
    <cellStyle name="Normal 4 2 3 2 2 4 5" xfId="25686" xr:uid="{9E98059F-E200-4588-835F-1E8C299B542D}"/>
    <cellStyle name="Normal 4 2 3 2 2 4 6" xfId="15393" xr:uid="{B5E4F058-3713-4381-A9CA-A67CB0F95161}"/>
    <cellStyle name="Normal 4 2 3 2 2 5" xfId="2796" xr:uid="{00000000-0005-0000-0000-0000140B0000}"/>
    <cellStyle name="Normal 4 2 3 2 2 5 2" xfId="8022" xr:uid="{F14C443F-145A-434E-8683-418F322F5B5B}"/>
    <cellStyle name="Normal 4 2 3 2 2 5 2 2" xfId="28961" xr:uid="{A729655B-98F3-44DE-BCFE-9F4CC4E8FAFE}"/>
    <cellStyle name="Normal 4 2 3 2 2 5 2 3" xfId="16815" xr:uid="{97D6E4E0-7A24-408A-ABEF-3B03321CA5FC}"/>
    <cellStyle name="Normal 4 2 3 2 2 5 3" xfId="10704" xr:uid="{1A406CBD-6AFE-4A23-9A1C-112864864E1D}"/>
    <cellStyle name="Normal 4 2 3 2 2 5 3 2" xfId="19552" xr:uid="{44FC0E79-7E66-4B9E-A07D-F8B1AC2B50EC}"/>
    <cellStyle name="Normal 4 2 3 2 2 5 4" xfId="12664" xr:uid="{3CA48F7E-5A1C-495F-A7D7-ED26EDAF7515}"/>
    <cellStyle name="Normal 4 2 3 2 2 5 4 2" xfId="22381" xr:uid="{143781FC-4733-4018-AA03-8993DE99FF71}"/>
    <cellStyle name="Normal 4 2 3 2 2 5 5" xfId="25870" xr:uid="{E59B3F74-8EFF-495A-B518-881CC1F14455}"/>
    <cellStyle name="Normal 4 2 3 2 2 5 6" xfId="14600" xr:uid="{01854176-442A-4DBC-A6EB-9D287A813A0A}"/>
    <cellStyle name="Normal 4 2 3 2 2 6" xfId="2797" xr:uid="{00000000-0005-0000-0000-0000150B0000}"/>
    <cellStyle name="Normal 4 2 3 2 2 6 2" xfId="10705" xr:uid="{F80591DD-9361-4D18-BC03-837879281CA2}"/>
    <cellStyle name="Normal 4 2 3 2 2 6 2 2" xfId="19277" xr:uid="{71F3A71C-9BA0-4C20-8FBC-96547D1A3D57}"/>
    <cellStyle name="Normal 4 2 3 2 2 6 3" xfId="12422" xr:uid="{42445C1E-C945-4DAA-A9A8-9F26C108B96D}"/>
    <cellStyle name="Normal 4 2 3 2 2 6 3 2" xfId="22095" xr:uid="{397EEDF3-90DE-431D-8ABB-2A54E0672FEA}"/>
    <cellStyle name="Normal 4 2 3 2 2 6 4" xfId="25284" xr:uid="{C2B0764D-4065-4463-92F0-198FE932C2B5}"/>
    <cellStyle name="Normal 4 2 3 2 2 6 5" xfId="16539" xr:uid="{4EC1FB59-8114-424C-96DD-6B621ABE8074}"/>
    <cellStyle name="Normal 4 2 3 2 2 7" xfId="4485" xr:uid="{7342C937-592B-4913-ACA1-ED15D37351F8}"/>
    <cellStyle name="Normal 4 2 3 2 2 7 2" xfId="9963" xr:uid="{C77D2E0D-CA6F-4AAF-B061-D882F8A5587D}"/>
    <cellStyle name="Normal 4 2 3 2 2 7 2 2" xfId="20508" xr:uid="{051A5F9B-E42F-4823-AE84-711E88201F68}"/>
    <cellStyle name="Normal 4 2 3 2 2 7 3" xfId="13484" xr:uid="{B450E7C9-F883-45C3-BE2A-6A643C4E4F42}"/>
    <cellStyle name="Normal 4 2 3 2 2 7 3 2" xfId="23337" xr:uid="{D260EF30-BB91-403B-A1D4-FD089F5C739C}"/>
    <cellStyle name="Normal 4 2 3 2 2 7 4" xfId="17715" xr:uid="{8F9AF241-B968-43AA-99D1-D03D0649CC6E}"/>
    <cellStyle name="Normal 4 2 3 2 2 8" xfId="6220" xr:uid="{6A27661A-EB63-4147-BD3D-363696037CEF}"/>
    <cellStyle name="Normal 4 2 3 2 2 8 2" xfId="16059" xr:uid="{8D490CFE-31AD-4502-B7D0-23359E0D0C74}"/>
    <cellStyle name="Normal 4 2 3 2 2 9" xfId="8997" xr:uid="{A3B4BE41-998C-4AE6-ABA2-586BA14B56CA}"/>
    <cellStyle name="Normal 4 2 3 2 2 9 2" xfId="18818" xr:uid="{2200845D-5B7E-4B5E-A4D0-CE3B0F1353D3}"/>
    <cellStyle name="Normal 4 2 3 2 3" xfId="2798" xr:uid="{00000000-0005-0000-0000-0000160B0000}"/>
    <cellStyle name="Normal 4 2 3 2 3 2" xfId="2799" xr:uid="{00000000-0005-0000-0000-0000170B0000}"/>
    <cellStyle name="Normal 4 2 3 2 3 2 2" xfId="8023" xr:uid="{643721BD-BB6F-4464-ACB6-527AA182AA51}"/>
    <cellStyle name="Normal 4 2 3 2 3 2 2 2" xfId="28997" xr:uid="{43756F4D-9381-417F-9885-71326B1B811A}"/>
    <cellStyle name="Normal 4 2 3 2 3 2 2 3" xfId="29002" xr:uid="{B2901B4A-94D3-4569-BC93-680253E62B0F}"/>
    <cellStyle name="Normal 4 2 3 2 3 2 2 4" xfId="17376" xr:uid="{D460480A-ECDC-4A55-9252-A43A68F3556D}"/>
    <cellStyle name="Normal 4 2 3 2 3 2 3" xfId="10707" xr:uid="{033D06ED-0ACB-4DFA-8B55-9D485223BAA2}"/>
    <cellStyle name="Normal 4 2 3 2 3 2 3 2" xfId="29507" xr:uid="{825B170F-9017-4AE3-9984-AF4C16C14BFA}"/>
    <cellStyle name="Normal 4 2 3 2 3 2 3 3" xfId="20164" xr:uid="{3E009B25-B613-4403-87F1-6C55078E70AF}"/>
    <cellStyle name="Normal 4 2 3 2 3 2 4" xfId="13163" xr:uid="{9164BF53-A950-4964-B3D8-D297572FD3B1}"/>
    <cellStyle name="Normal 4 2 3 2 3 2 4 2" xfId="22993" xr:uid="{AD5C6F2A-C24E-4B4D-883C-CF5D1A62C2AF}"/>
    <cellStyle name="Normal 4 2 3 2 3 2 5" xfId="24236" xr:uid="{7B5FDCE1-259C-44C3-AB0B-5F64BB7523B8}"/>
    <cellStyle name="Normal 4 2 3 2 3 2 6" xfId="15396" xr:uid="{1D7AD2F1-8412-4FF1-B3FA-F2AFFF7C64A9}"/>
    <cellStyle name="Normal 4 2 3 2 3 3" xfId="2800" xr:uid="{00000000-0005-0000-0000-0000180B0000}"/>
    <cellStyle name="Normal 4 2 3 2 3 3 2" xfId="10708" xr:uid="{09F18427-7964-4171-8B92-1E64AF3491B8}"/>
    <cellStyle name="Normal 4 2 3 2 3 3 2 2" xfId="27231" xr:uid="{BF8F0731-D314-42A6-861F-F6F64D37616D}"/>
    <cellStyle name="Normal 4 2 3 2 3 3 2 3" xfId="16929" xr:uid="{4821858C-E41A-4579-BE4A-5E470809D134}"/>
    <cellStyle name="Normal 4 2 3 2 3 3 3" xfId="11587" xr:uid="{54FDF435-43D3-4E13-AB56-7A057AA1768F}"/>
    <cellStyle name="Normal 4 2 3 2 3 3 3 2" xfId="19677" xr:uid="{4E64CCDF-956F-48AD-8D1B-B9FEF4CD1E83}"/>
    <cellStyle name="Normal 4 2 3 2 3 3 4" xfId="12778" xr:uid="{8B5035CE-CA6E-4466-837E-B324B200951A}"/>
    <cellStyle name="Normal 4 2 3 2 3 3 4 2" xfId="22506" xr:uid="{4C59C8B2-E077-468B-9521-7706FC8701A8}"/>
    <cellStyle name="Normal 4 2 3 2 3 3 5" xfId="25224" xr:uid="{5624998E-8DB7-4159-8863-359D45CF2B81}"/>
    <cellStyle name="Normal 4 2 3 2 3 3 6" xfId="14788" xr:uid="{D7964E5C-BE5E-44C2-B43A-63C4BA2B206F}"/>
    <cellStyle name="Normal 4 2 3 2 3 4" xfId="4772" xr:uid="{1964F0B6-E94F-4748-A998-3E779960DC6D}"/>
    <cellStyle name="Normal 4 2 3 2 3 4 2" xfId="10706" xr:uid="{75D9638E-04D5-4318-A992-8AF50765A6EC}"/>
    <cellStyle name="Normal 4 2 3 2 3 4 2 2" xfId="29650" xr:uid="{5715EE4A-5A1E-4A20-86D1-0E06304022C3}"/>
    <cellStyle name="Normal 4 2 3 2 3 4 2 3" xfId="20739" xr:uid="{38D4496B-07FE-4A1B-AC34-831364CFE08C}"/>
    <cellStyle name="Normal 4 2 3 2 3 4 3" xfId="13650" xr:uid="{4A0EB870-E7DE-469C-8181-223EEA7E1564}"/>
    <cellStyle name="Normal 4 2 3 2 3 4 3 2" xfId="23568" xr:uid="{67D40814-900E-4E1D-8089-570CC573E2C2}"/>
    <cellStyle name="Normal 4 2 3 2 3 4 4" xfId="26091" xr:uid="{5A6FB658-AD83-4B91-95F4-61EB9041CA5E}"/>
    <cellStyle name="Normal 4 2 3 2 3 4 5" xfId="17946" xr:uid="{7EC35C7C-0692-4AD8-A584-84973EB82FE1}"/>
    <cellStyle name="Normal 4 2 3 2 3 5" xfId="6380" xr:uid="{D30DBDF9-1B85-4F49-A495-9A1F4A076B46}"/>
    <cellStyle name="Normal 4 2 3 2 3 5 2" xfId="27744" xr:uid="{C666E2A7-5074-48F2-8144-A7BBC5D131DC}"/>
    <cellStyle name="Normal 4 2 3 2 3 5 3" xfId="16060" xr:uid="{64235940-A849-4B7C-B921-5B829A062BAC}"/>
    <cellStyle name="Normal 4 2 3 2 3 6" xfId="9157" xr:uid="{74D76CA5-0439-4FC4-8796-F384635914E0}"/>
    <cellStyle name="Normal 4 2 3 2 3 6 2" xfId="18819" xr:uid="{BAC846C8-1588-480D-ACFC-543CED26DFBE}"/>
    <cellStyle name="Normal 4 2 3 2 3 7" xfId="12118" xr:uid="{141291A0-7883-4D96-8DE7-B29D092ABA7B}"/>
    <cellStyle name="Normal 4 2 3 2 3 7 2" xfId="21616" xr:uid="{210134E9-70A2-4D49-B414-F0FD9AD02A20}"/>
    <cellStyle name="Normal 4 2 3 2 3 8" xfId="26379" xr:uid="{69BC6146-1AAE-4912-9BEF-6A909EBE1A62}"/>
    <cellStyle name="Normal 4 2 3 2 3 9" xfId="14319" xr:uid="{5CA70DD4-07E2-491F-A361-EC73C17D1A2A}"/>
    <cellStyle name="Normal 4 2 3 2 4" xfId="2801" xr:uid="{00000000-0005-0000-0000-0000190B0000}"/>
    <cellStyle name="Normal 4 2 3 2 4 2" xfId="5102" xr:uid="{5FB9DE9F-931E-444C-893C-1BF80299F68F}"/>
    <cellStyle name="Normal 4 2 3 2 4 2 2" xfId="8024" xr:uid="{42DC06B3-7540-4B4C-A8C4-EA8FC9D70F99}"/>
    <cellStyle name="Normal 4 2 3 2 4 2 2 2" xfId="29873" xr:uid="{450CD7B5-E73D-4B39-BD9C-38F12D5B4A4E}"/>
    <cellStyle name="Normal 4 2 3 2 4 2 2 3" xfId="21069" xr:uid="{301DE25C-30D4-45A1-AEF3-3081362E9A36}"/>
    <cellStyle name="Normal 4 2 3 2 4 2 3" xfId="10709" xr:uid="{7B5A3FBD-2B48-497D-92EC-994516E6C935}"/>
    <cellStyle name="Normal 4 2 3 2 4 2 3 2" xfId="23898" xr:uid="{BD800096-886E-43C8-BD0A-482D5D0E608D}"/>
    <cellStyle name="Normal 4 2 3 2 4 2 4" xfId="24673" xr:uid="{006A7696-407B-426A-A301-032F629A8883}"/>
    <cellStyle name="Normal 4 2 3 2 4 2 5" xfId="18276" xr:uid="{51E2CB47-B8F6-4EB0-9CB1-19892EE58DD4}"/>
    <cellStyle name="Normal 4 2 3 2 4 3" xfId="6655" xr:uid="{4CA9B48C-65B5-4FCB-8F33-128F4AA13F6B}"/>
    <cellStyle name="Normal 4 2 3 2 4 3 2" xfId="27329" xr:uid="{183D029A-EB25-426F-9EF3-266D253FDABE}"/>
    <cellStyle name="Normal 4 2 3 2 4 3 3" xfId="17377" xr:uid="{A896732F-436B-4BB1-B298-57F22533CE4C}"/>
    <cellStyle name="Normal 4 2 3 2 4 4" xfId="9451" xr:uid="{E45F2854-ED6C-4F99-923C-F44F3F89D780}"/>
    <cellStyle name="Normal 4 2 3 2 4 4 2" xfId="20165" xr:uid="{E5FDC0EC-66F6-466E-90B3-A949B6603083}"/>
    <cellStyle name="Normal 4 2 3 2 4 5" xfId="13164" xr:uid="{6F9A42F4-AEE1-426A-BEFE-8BC526CA8DDC}"/>
    <cellStyle name="Normal 4 2 3 2 4 5 2" xfId="22994" xr:uid="{DEA6E93B-84F8-475F-B830-07D613700E71}"/>
    <cellStyle name="Normal 4 2 3 2 4 6" xfId="25976" xr:uid="{B3D42DD5-5E18-409A-BFE5-650751977CBB}"/>
    <cellStyle name="Normal 4 2 3 2 4 7" xfId="15397" xr:uid="{46B6840F-2D8A-493F-A23C-41EC9D38CD28}"/>
    <cellStyle name="Normal 4 2 3 2 5" xfId="2802" xr:uid="{00000000-0005-0000-0000-00001A0B0000}"/>
    <cellStyle name="Normal 4 2 3 2 5 2" xfId="5848" xr:uid="{7E3EF15A-5F71-478B-9FC5-B7EACA0D167F}"/>
    <cellStyle name="Normal 4 2 3 2 5 2 2" xfId="8025" xr:uid="{03BAB9BD-5837-4F67-AE5F-D4290CC79D72}"/>
    <cellStyle name="Normal 4 2 3 2 5 2 3" xfId="10710" xr:uid="{1D420063-034E-4D3C-9B1D-F55FBD361E11}"/>
    <cellStyle name="Normal 4 2 3 2 5 2 4" xfId="17056" xr:uid="{1320D464-9E28-4CE2-A371-6EBD66CF07E4}"/>
    <cellStyle name="Normal 4 2 3 2 5 3" xfId="6943" xr:uid="{6057C038-6E75-4509-9C74-37FE270384A1}"/>
    <cellStyle name="Normal 4 2 3 2 5 3 2" xfId="28974" xr:uid="{9D5244A5-CE4A-4F31-A142-9FD83497E4EC}"/>
    <cellStyle name="Normal 4 2 3 2 5 3 3" xfId="19824" xr:uid="{36B7EC98-1B7E-41B1-B22A-14AA036BCF6D}"/>
    <cellStyle name="Normal 4 2 3 2 5 4" xfId="9739" xr:uid="{9C6EE51D-18B5-4036-A3E2-A371B1FAE052}"/>
    <cellStyle name="Normal 4 2 3 2 5 4 2" xfId="22653" xr:uid="{6945E161-B0FC-4C73-B7D4-CE5850EA59F0}"/>
    <cellStyle name="Normal 4 2 3 2 5 5" xfId="25479" xr:uid="{E7AD3472-12B4-43B1-B4F8-49FA64DB7BCC}"/>
    <cellStyle name="Normal 4 2 3 2 5 6" xfId="14987" xr:uid="{D28F3B72-8D30-4C9E-B120-D3EB4854841E}"/>
    <cellStyle name="Normal 4 2 3 2 6" xfId="2803" xr:uid="{00000000-0005-0000-0000-00001B0B0000}"/>
    <cellStyle name="Normal 4 2 3 2 6 2" xfId="8026" xr:uid="{D56D6D1F-9F6C-43A0-94C7-0447E8CCD5B1}"/>
    <cellStyle name="Normal 4 2 3 2 6 2 2" xfId="27665" xr:uid="{6955F4CC-9429-466C-943A-C491B8DFF407}"/>
    <cellStyle name="Normal 4 2 3 2 6 2 3" xfId="16713" xr:uid="{FB7E750B-784A-4BF5-AFD8-2EC64B10E3D3}"/>
    <cellStyle name="Normal 4 2 3 2 6 3" xfId="10711" xr:uid="{CEC789EC-1866-4E25-8747-A7A63C5DC29A}"/>
    <cellStyle name="Normal 4 2 3 2 6 3 2" xfId="19450" xr:uid="{39C637EA-DA1D-4310-A144-8103F79C40DC}"/>
    <cellStyle name="Normal 4 2 3 2 6 4" xfId="12562" xr:uid="{6FE2C456-7275-4BC4-8944-6694290AC381}"/>
    <cellStyle name="Normal 4 2 3 2 6 4 2" xfId="22279" xr:uid="{BC1A0896-6B58-42F8-965D-ACA799F6FD28}"/>
    <cellStyle name="Normal 4 2 3 2 6 5" xfId="24071" xr:uid="{C3E2D4C4-0E5C-4811-A9E0-CAA1B0F81AA0}"/>
    <cellStyle name="Normal 4 2 3 2 6 6" xfId="14497" xr:uid="{9777BE34-25D5-4B09-A71A-C8E2F55DF05E}"/>
    <cellStyle name="Normal 4 2 3 2 7" xfId="2804" xr:uid="{00000000-0005-0000-0000-00001C0B0000}"/>
    <cellStyle name="Normal 4 2 3 2 7 2" xfId="8027" xr:uid="{988945F3-FBCE-4E48-8BB9-E3510AF4A80C}"/>
    <cellStyle name="Normal 4 2 3 2 7 2 2" xfId="19170" xr:uid="{0DB97757-AA59-44D6-88BE-AB26735FDF81}"/>
    <cellStyle name="Normal 4 2 3 2 7 3" xfId="10712" xr:uid="{F2695E28-F071-4FFE-A4D1-50970597F120}"/>
    <cellStyle name="Normal 4 2 3 2 7 3 2" xfId="21975" xr:uid="{16620F40-85DC-44C4-9DA2-34C0705F9472}"/>
    <cellStyle name="Normal 4 2 3 2 7 4" xfId="26207" xr:uid="{BDFC0F47-CE0B-4C03-835C-26D92EE52E26}"/>
    <cellStyle name="Normal 4 2 3 2 7 5" xfId="16419" xr:uid="{63AB1EE2-9C15-46C9-A521-E3E242634280}"/>
    <cellStyle name="Normal 4 2 3 2 8" xfId="4568" xr:uid="{4F8BE35B-6071-403E-82B1-C68FAFCE8403}"/>
    <cellStyle name="Normal 4 2 3 2 8 2" xfId="9962" xr:uid="{2E95FD04-FC2E-4BB7-BC35-DA0571529F09}"/>
    <cellStyle name="Normal 4 2 3 2 8 2 2" xfId="20584" xr:uid="{528E877E-1B89-4E35-9417-A648DDCFE32A}"/>
    <cellStyle name="Normal 4 2 3 2 8 3" xfId="13533" xr:uid="{C8597288-4FC1-4536-B4E4-79228D9C19EF}"/>
    <cellStyle name="Normal 4 2 3 2 8 3 2" xfId="23413" xr:uid="{256365AA-4176-45BD-A003-D11FF798422D}"/>
    <cellStyle name="Normal 4 2 3 2 8 4" xfId="17791" xr:uid="{893D8789-E9D2-4D8F-9959-F00B4C7178C1}"/>
    <cellStyle name="Normal 4 2 3 2 9" xfId="6219" xr:uid="{D34CB715-D0E1-4A66-955A-6C77A204B5B7}"/>
    <cellStyle name="Normal 4 2 3 2 9 2" xfId="16058" xr:uid="{D5E31F46-9A8D-47EF-B65D-711F3942D7DE}"/>
    <cellStyle name="Normal 4 2 3 3" xfId="597" xr:uid="{00000000-0005-0000-0000-000055020000}"/>
    <cellStyle name="Normal 4 2 3 3 10" xfId="12119" xr:uid="{FD688C60-D9D8-45DB-AE4D-602ABB671895}"/>
    <cellStyle name="Normal 4 2 3 3 10 2" xfId="21617" xr:uid="{2FC58007-B5A8-4446-B8C8-F91670D5FAB7}"/>
    <cellStyle name="Normal 4 2 3 3 11" xfId="25620" xr:uid="{BA8D0576-A24D-4FDA-A687-20DC8EC47DA2}"/>
    <cellStyle name="Normal 4 2 3 3 12" xfId="14160" xr:uid="{15672C97-8FDD-498F-8CD7-4D15107CCF61}"/>
    <cellStyle name="Normal 4 2 3 3 2" xfId="2805" xr:uid="{00000000-0005-0000-0000-00001D0B0000}"/>
    <cellStyle name="Normal 4 2 3 3 2 2" xfId="2806" xr:uid="{00000000-0005-0000-0000-00001E0B0000}"/>
    <cellStyle name="Normal 4 2 3 3 2 2 2" xfId="8028" xr:uid="{14F77CD9-9745-4078-B9DA-D5989B183D8B}"/>
    <cellStyle name="Normal 4 2 3 3 2 2 2 2" xfId="27721" xr:uid="{A8A15E38-733D-412D-81D0-ACE76DCBFDBC}"/>
    <cellStyle name="Normal 4 2 3 3 2 2 2 3" xfId="27450" xr:uid="{AD0CE304-EABA-42C5-B887-8A33DF3A6A24}"/>
    <cellStyle name="Normal 4 2 3 3 2 2 2 4" xfId="17379" xr:uid="{7EABE403-667E-47CB-9797-4C4370DCFB8E}"/>
    <cellStyle name="Normal 4 2 3 3 2 2 3" xfId="10714" xr:uid="{49A5CCAB-EE5F-4321-B4A6-525BA2876FDE}"/>
    <cellStyle name="Normal 4 2 3 3 2 2 3 2" xfId="29508" xr:uid="{1FF0ACE4-28F3-4143-90B5-03D0FA88817C}"/>
    <cellStyle name="Normal 4 2 3 3 2 2 3 3" xfId="20167" xr:uid="{5D11E81D-951A-49F5-949B-0B9A35D1C853}"/>
    <cellStyle name="Normal 4 2 3 3 2 2 4" xfId="13166" xr:uid="{CC68AD02-6DDB-41CB-8483-291A2687EA67}"/>
    <cellStyle name="Normal 4 2 3 3 2 2 4 2" xfId="22996" xr:uid="{A843FA09-4410-4CD2-BF92-8CB7D51F98D3}"/>
    <cellStyle name="Normal 4 2 3 3 2 2 5" xfId="25625" xr:uid="{3508E2BD-9717-4165-9C54-E941E2D5D728}"/>
    <cellStyle name="Normal 4 2 3 3 2 2 6" xfId="15399" xr:uid="{41052035-6848-47FB-BEB9-725783DF1011}"/>
    <cellStyle name="Normal 4 2 3 3 2 3" xfId="4916" xr:uid="{CCACB7C4-2AD3-4F6A-8962-3F55F7B95350}"/>
    <cellStyle name="Normal 4 2 3 3 2 3 2" xfId="10713" xr:uid="{CCC90EB8-46EC-435F-8165-F4C13F433BC3}"/>
    <cellStyle name="Normal 4 2 3 3 2 3 2 2" xfId="29749" xr:uid="{A9A51FD7-F022-4EEF-9FF4-E9EB1F409379}"/>
    <cellStyle name="Normal 4 2 3 3 2 3 2 3" xfId="20883" xr:uid="{D28E900F-0812-42E3-903B-703F3D68EF2B}"/>
    <cellStyle name="Normal 4 2 3 3 2 3 3" xfId="13775" xr:uid="{27904655-7568-4202-8216-825A13E09B2D}"/>
    <cellStyle name="Normal 4 2 3 3 2 3 3 2" xfId="23712" xr:uid="{6E80F8F4-E7F4-43A5-849B-130A6D1EF5B8}"/>
    <cellStyle name="Normal 4 2 3 3 2 3 4" xfId="25815" xr:uid="{4B641C83-7867-4E21-8D09-935534E0530C}"/>
    <cellStyle name="Normal 4 2 3 3 2 3 5" xfId="18090" xr:uid="{FC14C1AF-2258-4684-93B0-66462087AE06}"/>
    <cellStyle name="Normal 4 2 3 3 2 4" xfId="6382" xr:uid="{3E36589D-3F89-4E75-8D20-11234CB9C2EC}"/>
    <cellStyle name="Normal 4 2 3 3 2 4 2" xfId="29168" xr:uid="{C8333AE0-A76C-4F17-8577-444DCC2945AD}"/>
    <cellStyle name="Normal 4 2 3 3 2 4 3" xfId="16931" xr:uid="{612D4801-C4E3-4686-B7AD-97D385C53977}"/>
    <cellStyle name="Normal 4 2 3 3 2 5" xfId="9159" xr:uid="{4F85E5A4-586A-46A6-8DEF-C3DFB52D1D8A}"/>
    <cellStyle name="Normal 4 2 3 3 2 5 2" xfId="19679" xr:uid="{176F1AD9-4001-4574-8C2C-3E448E532B15}"/>
    <cellStyle name="Normal 4 2 3 3 2 6" xfId="12780" xr:uid="{184CB66E-3588-4A0B-83D8-61A67677AA15}"/>
    <cellStyle name="Normal 4 2 3 3 2 6 2" xfId="22508" xr:uid="{8B563A0C-3B4D-4B07-99AB-3BFC12F4E852}"/>
    <cellStyle name="Normal 4 2 3 3 2 7" xfId="25051" xr:uid="{1548A7A3-32F3-4E29-96DA-E66E605E72F6}"/>
    <cellStyle name="Normal 4 2 3 3 2 8" xfId="14790" xr:uid="{9443E3FD-BC75-43AC-9621-66A41EBDDD91}"/>
    <cellStyle name="Normal 4 2 3 3 3" xfId="2807" xr:uid="{00000000-0005-0000-0000-00001F0B0000}"/>
    <cellStyle name="Normal 4 2 3 3 3 2" xfId="5103" xr:uid="{0FBD8020-79EC-4841-8457-2060B76354FD}"/>
    <cellStyle name="Normal 4 2 3 3 3 2 2" xfId="8029" xr:uid="{63591802-0679-4BC8-8044-BECAC47D6A23}"/>
    <cellStyle name="Normal 4 2 3 3 3 2 2 2" xfId="29874" xr:uid="{FF6778BF-B921-4343-BAF9-6798D1B91823}"/>
    <cellStyle name="Normal 4 2 3 3 3 2 2 3" xfId="21070" xr:uid="{0BD3799D-E7E3-434A-A49D-72A639CB6FAA}"/>
    <cellStyle name="Normal 4 2 3 3 3 2 3" xfId="10715" xr:uid="{B2443BE8-8ABF-48E4-8A20-22B08A3CC817}"/>
    <cellStyle name="Normal 4 2 3 3 3 2 3 2" xfId="23899" xr:uid="{04F24852-9F9E-48D7-A622-A350AFB82C8C}"/>
    <cellStyle name="Normal 4 2 3 3 3 2 4" xfId="26800" xr:uid="{9BE7C6C5-63B4-4127-BEE0-5CED02BF863A}"/>
    <cellStyle name="Normal 4 2 3 3 3 2 5" xfId="18277" xr:uid="{2A2D284C-4308-447F-B1B3-FDC3E5EE0763}"/>
    <cellStyle name="Normal 4 2 3 3 3 3" xfId="6657" xr:uid="{15A2C564-1432-4226-9C71-DCC3090015B9}"/>
    <cellStyle name="Normal 4 2 3 3 3 3 2" xfId="29346" xr:uid="{4CA50017-05E2-4F40-9346-5D68E5579DFF}"/>
    <cellStyle name="Normal 4 2 3 3 3 3 3" xfId="17380" xr:uid="{2229DD6E-7F52-47E6-9679-6C9FBCD68AF1}"/>
    <cellStyle name="Normal 4 2 3 3 3 4" xfId="9453" xr:uid="{7F547833-2BBA-4502-A5BB-AB68F0691257}"/>
    <cellStyle name="Normal 4 2 3 3 3 4 2" xfId="20168" xr:uid="{175DA64E-D502-4229-8DFA-201BA2BB56D1}"/>
    <cellStyle name="Normal 4 2 3 3 3 5" xfId="13167" xr:uid="{12A2C855-D81D-4581-98D6-C5522A41DF01}"/>
    <cellStyle name="Normal 4 2 3 3 3 5 2" xfId="22997" xr:uid="{BB54F3E6-F79E-4F65-9660-6DE18DC62E57}"/>
    <cellStyle name="Normal 4 2 3 3 3 6" xfId="24131" xr:uid="{D7D5DEA9-76D5-4754-AA33-6F55C6BD35B2}"/>
    <cellStyle name="Normal 4 2 3 3 3 7" xfId="15400" xr:uid="{EAC01AA1-3315-45AF-86A5-9AEB9ECC7BAA}"/>
    <cellStyle name="Normal 4 2 3 3 4" xfId="2808" xr:uid="{00000000-0005-0000-0000-0000200B0000}"/>
    <cellStyle name="Normal 4 2 3 3 4 2" xfId="8030" xr:uid="{E2F37AFF-1789-454D-A4F1-E1FDB52150D3}"/>
    <cellStyle name="Normal 4 2 3 3 4 2 2" xfId="27562" xr:uid="{CD9E6C79-2A86-4A0E-A042-67803FD91E33}"/>
    <cellStyle name="Normal 4 2 3 3 4 2 3" xfId="17378" xr:uid="{394E25C3-A7B9-448B-8BC2-E234D6296B6B}"/>
    <cellStyle name="Normal 4 2 3 3 4 3" xfId="10716" xr:uid="{3E437E7B-C383-41B3-A6EF-21A4AF6F60FB}"/>
    <cellStyle name="Normal 4 2 3 3 4 3 2" xfId="20166" xr:uid="{34A92DDA-F7DA-4FCB-BF40-89BD7DDE7009}"/>
    <cellStyle name="Normal 4 2 3 3 4 4" xfId="13165" xr:uid="{044EE6DF-9247-4A07-82C4-102B2AFFE46A}"/>
    <cellStyle name="Normal 4 2 3 3 4 4 2" xfId="22995" xr:uid="{E06FA47A-94C2-4DDF-BE09-90DE5C3751C3}"/>
    <cellStyle name="Normal 4 2 3 3 4 5" xfId="26547" xr:uid="{BAEB7B24-76BE-4E1E-879D-F70F38692E79}"/>
    <cellStyle name="Normal 4 2 3 3 4 6" xfId="15398" xr:uid="{B345C1D5-8C78-46E9-9D3D-85229E85943D}"/>
    <cellStyle name="Normal 4 2 3 3 5" xfId="2809" xr:uid="{00000000-0005-0000-0000-0000210B0000}"/>
    <cellStyle name="Normal 4 2 3 3 5 2" xfId="8031" xr:uid="{AAA30D74-C690-4E7C-B0C8-5D570F046985}"/>
    <cellStyle name="Normal 4 2 3 3 5 2 2" xfId="29007" xr:uid="{7D69D399-C63A-4602-B9D8-4D683EBC440C}"/>
    <cellStyle name="Normal 4 2 3 3 5 2 3" xfId="16756" xr:uid="{AEA40082-BD18-4CF3-B3B9-CD9EA5CFA9E4}"/>
    <cellStyle name="Normal 4 2 3 3 5 3" xfId="10717" xr:uid="{982F3635-630C-498A-9727-23D5A8403078}"/>
    <cellStyle name="Normal 4 2 3 3 5 3 2" xfId="19493" xr:uid="{10B45078-2B3A-4C4E-BD72-5750BD89E9E6}"/>
    <cellStyle name="Normal 4 2 3 3 5 4" xfId="12605" xr:uid="{68AFCC17-D8CB-4391-9180-52A654C11503}"/>
    <cellStyle name="Normal 4 2 3 3 5 4 2" xfId="22322" xr:uid="{BADD51E1-AB13-49AF-9DB3-B60F616F4DF8}"/>
    <cellStyle name="Normal 4 2 3 3 5 5" xfId="26608" xr:uid="{0BA6487D-B913-45CD-81F9-51DEF525C86C}"/>
    <cellStyle name="Normal 4 2 3 3 5 6" xfId="14540" xr:uid="{224193DA-B6FB-4366-8721-3C76A7EA68EB}"/>
    <cellStyle name="Normal 4 2 3 3 6" xfId="2810" xr:uid="{00000000-0005-0000-0000-0000220B0000}"/>
    <cellStyle name="Normal 4 2 3 3 6 2" xfId="10718" xr:uid="{30A6B21C-286A-40CA-A22C-5D63D85A9A02}"/>
    <cellStyle name="Normal 4 2 3 3 6 2 2" xfId="19276" xr:uid="{CAC55838-C183-4864-B251-BDEC25EB922C}"/>
    <cellStyle name="Normal 4 2 3 3 6 3" xfId="12421" xr:uid="{673012A5-1A86-495C-B7BB-11F19187D8B8}"/>
    <cellStyle name="Normal 4 2 3 3 6 3 2" xfId="22094" xr:uid="{A27ACBF9-9C98-4CB1-95B4-F467A2DF4989}"/>
    <cellStyle name="Normal 4 2 3 3 6 4" xfId="24521" xr:uid="{C5435FD2-2435-4860-9D1F-1716AEB40C64}"/>
    <cellStyle name="Normal 4 2 3 3 6 5" xfId="16538" xr:uid="{38A51202-2367-42A2-B914-ABBF303A3F92}"/>
    <cellStyle name="Normal 4 2 3 3 7" xfId="4484" xr:uid="{C4449341-C394-42AA-A08D-F792A735A268}"/>
    <cellStyle name="Normal 4 2 3 3 7 2" xfId="9964" xr:uid="{99187879-62C1-4060-AA35-A2D7DFDC1F2F}"/>
    <cellStyle name="Normal 4 2 3 3 7 2 2" xfId="20507" xr:uid="{C9869F14-2462-48DA-A625-DB8B25B70340}"/>
    <cellStyle name="Normal 4 2 3 3 7 3" xfId="13483" xr:uid="{C12379E1-BD0A-4301-B136-24FFFA90A3A4}"/>
    <cellStyle name="Normal 4 2 3 3 7 3 2" xfId="23336" xr:uid="{673E2EF2-4CAB-4258-9859-F1D4F94D510A}"/>
    <cellStyle name="Normal 4 2 3 3 7 4" xfId="17714" xr:uid="{17B3438C-3499-486D-BC7E-62975A88172C}"/>
    <cellStyle name="Normal 4 2 3 3 8" xfId="6221" xr:uid="{95CBB104-B826-4161-9827-9B87A125FC1F}"/>
    <cellStyle name="Normal 4 2 3 3 8 2" xfId="16061" xr:uid="{0003348B-09E1-493A-9D16-6E423BED28A0}"/>
    <cellStyle name="Normal 4 2 3 3 9" xfId="8998" xr:uid="{1F789053-2D40-418A-8397-DFB0ACC04C3B}"/>
    <cellStyle name="Normal 4 2 3 3 9 2" xfId="18820" xr:uid="{7A866928-D1A8-47BF-B36F-3A102699228C}"/>
    <cellStyle name="Normal 4 2 3 4" xfId="2811" xr:uid="{00000000-0005-0000-0000-0000230B0000}"/>
    <cellStyle name="Normal 4 2 3 4 2" xfId="2812" xr:uid="{00000000-0005-0000-0000-0000240B0000}"/>
    <cellStyle name="Normal 4 2 3 4 2 2" xfId="8032" xr:uid="{5BBA0D0C-335B-4B99-835C-124C3A2C90AB}"/>
    <cellStyle name="Normal 4 2 3 4 2 2 2" xfId="24714" xr:uid="{77794F1A-3A8E-4B39-A09B-975D52031D13}"/>
    <cellStyle name="Normal 4 2 3 4 2 2 3" xfId="27050" xr:uid="{9DDC7B92-2C60-49B5-AA9A-512F62C0B787}"/>
    <cellStyle name="Normal 4 2 3 4 2 2 4" xfId="17381" xr:uid="{4ADEECDC-E5F0-4426-9A3E-8DCC3B95D10D}"/>
    <cellStyle name="Normal 4 2 3 4 2 3" xfId="10720" xr:uid="{235000F3-1344-4291-B3D5-9220B1439835}"/>
    <cellStyle name="Normal 4 2 3 4 2 3 2" xfId="29509" xr:uid="{5D84DCB7-45BC-4704-8211-CD7BE8CA1F07}"/>
    <cellStyle name="Normal 4 2 3 4 2 3 3" xfId="20169" xr:uid="{2DEFF485-95F4-4669-9B65-BE7DE5D3AE37}"/>
    <cellStyle name="Normal 4 2 3 4 2 4" xfId="13168" xr:uid="{25E058AF-7EDD-4793-A566-1DE46484D356}"/>
    <cellStyle name="Normal 4 2 3 4 2 4 2" xfId="22998" xr:uid="{DBF149E1-FF74-42AB-A547-D00F27EB673D}"/>
    <cellStyle name="Normal 4 2 3 4 2 5" xfId="24423" xr:uid="{CF151DBB-92C1-4C32-9B93-D249C0D6737D}"/>
    <cellStyle name="Normal 4 2 3 4 2 6" xfId="15401" xr:uid="{ED38CF01-DE9D-4882-94E8-A51156388F5B}"/>
    <cellStyle name="Normal 4 2 3 4 3" xfId="2813" xr:uid="{00000000-0005-0000-0000-0000250B0000}"/>
    <cellStyle name="Normal 4 2 3 4 3 2" xfId="10721" xr:uid="{29E64071-B2FA-4443-BC29-9B92EF5E06D2}"/>
    <cellStyle name="Normal 4 2 3 4 3 2 2" xfId="27709" xr:uid="{F3B047BE-E6B0-4B59-981D-5A693446C5A5}"/>
    <cellStyle name="Normal 4 2 3 4 3 2 3" xfId="16928" xr:uid="{8E4C5C0C-D062-4C45-9E1D-3A0B40AB0D80}"/>
    <cellStyle name="Normal 4 2 3 4 3 3" xfId="11586" xr:uid="{4AC84603-4563-4B9A-BDBA-9F9BD3F6B3FD}"/>
    <cellStyle name="Normal 4 2 3 4 3 3 2" xfId="19676" xr:uid="{845FDD06-71C9-4981-88B1-9B318FDCF96B}"/>
    <cellStyle name="Normal 4 2 3 4 3 4" xfId="12777" xr:uid="{D2895021-D2A0-4D4D-88D5-ED009407EB76}"/>
    <cellStyle name="Normal 4 2 3 4 3 4 2" xfId="22505" xr:uid="{7BC0EF74-8C96-4F83-9C4E-8A74268D89EF}"/>
    <cellStyle name="Normal 4 2 3 4 3 5" xfId="24254" xr:uid="{84BFD47F-F085-493A-B86E-8DB9CC985AC1}"/>
    <cellStyle name="Normal 4 2 3 4 3 6" xfId="14787" xr:uid="{0F476535-C9FC-4E75-AF51-57DCD3300483}"/>
    <cellStyle name="Normal 4 2 3 4 4" xfId="4771" xr:uid="{D0945D42-820C-4594-81F8-E5CDA41E0EBE}"/>
    <cellStyle name="Normal 4 2 3 4 4 2" xfId="10719" xr:uid="{0CEE77A5-E66E-43A4-96C1-FAF20833BFD7}"/>
    <cellStyle name="Normal 4 2 3 4 4 2 2" xfId="29649" xr:uid="{A5FD9B0E-5035-4A86-A4EA-F373E021EFB3}"/>
    <cellStyle name="Normal 4 2 3 4 4 2 3" xfId="20738" xr:uid="{51E99404-3C6F-4E29-A83D-BB62D48544A5}"/>
    <cellStyle name="Normal 4 2 3 4 4 3" xfId="13649" xr:uid="{70F01095-9E92-45F9-9B4F-0B51107F8F04}"/>
    <cellStyle name="Normal 4 2 3 4 4 3 2" xfId="23567" xr:uid="{A62D1153-F248-4CCE-9634-40CC70CCDEE8}"/>
    <cellStyle name="Normal 4 2 3 4 4 4" xfId="25882" xr:uid="{B39CF58E-8475-4045-8AD3-FB7542F5B292}"/>
    <cellStyle name="Normal 4 2 3 4 4 5" xfId="17945" xr:uid="{80B60B28-0148-4B51-B996-A0F446F963F3}"/>
    <cellStyle name="Normal 4 2 3 4 5" xfId="6379" xr:uid="{8FE1673E-01AA-44F8-BE35-8BD56E9293EE}"/>
    <cellStyle name="Normal 4 2 3 4 5 2" xfId="27179" xr:uid="{3EA4AC9B-09DF-470F-B0D3-B327550102FF}"/>
    <cellStyle name="Normal 4 2 3 4 5 3" xfId="16062" xr:uid="{BB36074D-37D4-4B57-9D81-C20302F26021}"/>
    <cellStyle name="Normal 4 2 3 4 6" xfId="9156" xr:uid="{12961754-E1EA-4729-A3A3-7C7F747D0F11}"/>
    <cellStyle name="Normal 4 2 3 4 6 2" xfId="18821" xr:uid="{963F7878-A707-4970-8F8D-4D7602A61A18}"/>
    <cellStyle name="Normal 4 2 3 4 7" xfId="12120" xr:uid="{A5EF7C32-573F-4BFA-8A21-ADA42815CA21}"/>
    <cellStyle name="Normal 4 2 3 4 7 2" xfId="21618" xr:uid="{A9DCBBB0-D515-4A1F-BD8E-520B1C9C7F11}"/>
    <cellStyle name="Normal 4 2 3 4 8" xfId="25285" xr:uid="{D6C05307-0F92-4250-B556-623232274A15}"/>
    <cellStyle name="Normal 4 2 3 4 9" xfId="14318" xr:uid="{D90AEC7F-8D4F-44DA-A043-4400CFBAEFC3}"/>
    <cellStyle name="Normal 4 2 3 5" xfId="2814" xr:uid="{00000000-0005-0000-0000-0000260B0000}"/>
    <cellStyle name="Normal 4 2 3 5 2" xfId="5104" xr:uid="{3C81D498-B4BD-47CD-8F9A-6FFB72000480}"/>
    <cellStyle name="Normal 4 2 3 5 2 2" xfId="8033" xr:uid="{376492AF-6C20-483A-B725-ED0535607F75}"/>
    <cellStyle name="Normal 4 2 3 5 2 2 2" xfId="29875" xr:uid="{09887A42-FB90-4032-B333-C45A3535F749}"/>
    <cellStyle name="Normal 4 2 3 5 2 2 3" xfId="21071" xr:uid="{987BEEE4-879F-4A6A-BCCE-CD4633AA54D3}"/>
    <cellStyle name="Normal 4 2 3 5 2 3" xfId="10722" xr:uid="{C69348D6-323D-4D4F-A1D5-9BB0143BE50B}"/>
    <cellStyle name="Normal 4 2 3 5 2 3 2" xfId="23900" xr:uid="{6317DAB4-2DFF-40B2-BB9C-3EF6EEA3D507}"/>
    <cellStyle name="Normal 4 2 3 5 2 4" xfId="25886" xr:uid="{B5813F27-B57C-47A9-8CC4-95D213CB51F5}"/>
    <cellStyle name="Normal 4 2 3 5 2 5" xfId="18278" xr:uid="{3AD5C8D7-33F2-4C07-9349-8D8EF98A7594}"/>
    <cellStyle name="Normal 4 2 3 5 3" xfId="6654" xr:uid="{EAA24847-EDD9-4BEF-828D-869ADD8CC475}"/>
    <cellStyle name="Normal 4 2 3 5 3 2" xfId="28360" xr:uid="{D749BC32-3843-4E84-BA20-8B72CD2B2CC5}"/>
    <cellStyle name="Normal 4 2 3 5 3 3" xfId="16063" xr:uid="{05260752-3181-4A7C-BA77-A3762E796C34}"/>
    <cellStyle name="Normal 4 2 3 5 4" xfId="9450" xr:uid="{F28AA9E5-0AD0-4C17-94C2-66A6FF6A2CD9}"/>
    <cellStyle name="Normal 4 2 3 5 4 2" xfId="18822" xr:uid="{0AFF3D82-C414-45EA-9D04-D2D97FB4C714}"/>
    <cellStyle name="Normal 4 2 3 5 5" xfId="12121" xr:uid="{F4CABBD4-D184-45C9-9ECE-3DDB666ED9E9}"/>
    <cellStyle name="Normal 4 2 3 5 5 2" xfId="21619" xr:uid="{C763D9F1-0992-45D1-84E0-99AD23D1D9E3}"/>
    <cellStyle name="Normal 4 2 3 5 6" xfId="24392" xr:uid="{CA957E40-7A1C-4DB5-93D1-BDCF6E7B9295}"/>
    <cellStyle name="Normal 4 2 3 5 7" xfId="15402" xr:uid="{CE218905-90E6-4D82-B04C-281BC9020C33}"/>
    <cellStyle name="Normal 4 2 3 6" xfId="2815" xr:uid="{00000000-0005-0000-0000-0000270B0000}"/>
    <cellStyle name="Normal 4 2 3 6 2" xfId="5749" xr:uid="{5647245C-BECE-41F0-AE01-A0F566E80CC8}"/>
    <cellStyle name="Normal 4 2 3 6 2 2" xfId="8034" xr:uid="{75FB3180-620D-44FC-BFAD-0B5DCD3CE2EB}"/>
    <cellStyle name="Normal 4 2 3 6 2 3" xfId="10723" xr:uid="{E6D2AB21-61A6-4DB3-B433-8F4D3D0A2E2F}"/>
    <cellStyle name="Normal 4 2 3 6 2 4" xfId="17055" xr:uid="{91F790C4-E07F-48B7-A737-06158CE19DF8}"/>
    <cellStyle name="Normal 4 2 3 6 3" xfId="6825" xr:uid="{541B6504-A738-4589-8B67-BFB0F42747A7}"/>
    <cellStyle name="Normal 4 2 3 6 3 2" xfId="27098" xr:uid="{FA4AAF84-A752-4E54-B69E-A182A9608A55}"/>
    <cellStyle name="Normal 4 2 3 6 3 3" xfId="19823" xr:uid="{69CCBA47-C8CB-4F23-A4D0-902C52FAF19E}"/>
    <cellStyle name="Normal 4 2 3 6 4" xfId="9621" xr:uid="{9C81A2B9-9DEB-4AC8-98B7-1A5BD82A4CD3}"/>
    <cellStyle name="Normal 4 2 3 6 4 2" xfId="22652" xr:uid="{349A61E2-6522-4716-9493-E8B49629E26B}"/>
    <cellStyle name="Normal 4 2 3 6 5" xfId="25854" xr:uid="{374B48A3-7AC1-44F6-A81B-2F53B4C50284}"/>
    <cellStyle name="Normal 4 2 3 6 6" xfId="14986" xr:uid="{81144A99-2A67-4452-B728-4B234227CB66}"/>
    <cellStyle name="Normal 4 2 3 7" xfId="2816" xr:uid="{00000000-0005-0000-0000-0000280B0000}"/>
    <cellStyle name="Normal 4 2 3 7 2" xfId="8035" xr:uid="{51E129FE-1329-4FC4-8982-1FCC6FEBBE74}"/>
    <cellStyle name="Normal 4 2 3 7 2 2" xfId="28824" xr:uid="{B3D4B2E0-5BDB-48A6-B197-F29B1C5A5FF9}"/>
    <cellStyle name="Normal 4 2 3 7 2 3" xfId="16653" xr:uid="{E5E2CCB5-072C-4F91-A683-5101B4B0F261}"/>
    <cellStyle name="Normal 4 2 3 7 3" xfId="10724" xr:uid="{4534561F-FC46-4097-B8B3-AE77A4A47FC4}"/>
    <cellStyle name="Normal 4 2 3 7 3 2" xfId="19390" xr:uid="{DC40144D-35C9-4215-88E0-5A56C7CAC527}"/>
    <cellStyle name="Normal 4 2 3 7 4" xfId="12502" xr:uid="{697F346A-E261-49F0-B3CC-DB4167343D3E}"/>
    <cellStyle name="Normal 4 2 3 7 4 2" xfId="22219" xr:uid="{38BC574C-25E2-4B48-84E7-155E7A45554E}"/>
    <cellStyle name="Normal 4 2 3 7 5" xfId="24069" xr:uid="{8EAE56BC-0984-457E-9FD9-07C6554FAEC2}"/>
    <cellStyle name="Normal 4 2 3 7 6" xfId="14437" xr:uid="{2C932908-59C0-431E-9D64-115F917DD9DB}"/>
    <cellStyle name="Normal 4 2 3 8" xfId="2817" xr:uid="{00000000-0005-0000-0000-0000290B0000}"/>
    <cellStyle name="Normal 4 2 3 8 2" xfId="8036" xr:uid="{11C12754-7D9E-4B18-9B48-D65EF208A1C6}"/>
    <cellStyle name="Normal 4 2 3 8 2 2" xfId="19110" xr:uid="{926FCD52-2C68-4442-824D-96177127C201}"/>
    <cellStyle name="Normal 4 2 3 8 3" xfId="10725" xr:uid="{175B954A-0268-4299-A718-A41791B2ABA1}"/>
    <cellStyle name="Normal 4 2 3 8 3 2" xfId="21915" xr:uid="{530FE066-A929-4243-B10A-CFD3B61502B4}"/>
    <cellStyle name="Normal 4 2 3 8 4" xfId="25354" xr:uid="{51027191-0E96-4AC6-9C7E-092BCA0F4792}"/>
    <cellStyle name="Normal 4 2 3 8 5" xfId="16359" xr:uid="{D5AC6666-3D0E-4A34-8F1D-0594D4508B03}"/>
    <cellStyle name="Normal 4 2 3 9" xfId="4567" xr:uid="{8B85C4CD-271B-4990-8F5B-2D67729F4F8D}"/>
    <cellStyle name="Normal 4 2 3 9 2" xfId="9961" xr:uid="{29285FD8-ACBF-4874-9905-B1100D1BB5B5}"/>
    <cellStyle name="Normal 4 2 3 9 2 2" xfId="20583" xr:uid="{907F8BF4-B760-4028-975D-C23F3237A42F}"/>
    <cellStyle name="Normal 4 2 3 9 3" xfId="13532" xr:uid="{9A54E9CC-3398-4A39-BCC8-4A53D2C03508}"/>
    <cellStyle name="Normal 4 2 3 9 3 2" xfId="23412" xr:uid="{2CD5103C-5431-408C-A487-994D9CF0870E}"/>
    <cellStyle name="Normal 4 2 3 9 4" xfId="17790" xr:uid="{138AD622-090E-47B2-9B2F-683F1440EDE9}"/>
    <cellStyle name="Normal 4 2 4" xfId="598" xr:uid="{00000000-0005-0000-0000-000056020000}"/>
    <cellStyle name="Normal 4 2 4 10" xfId="6222" xr:uid="{B89B9A96-041C-47D2-95DC-F592E9916ACF}"/>
    <cellStyle name="Normal 4 2 4 10 2" xfId="16064" xr:uid="{0A327997-89F5-46E2-9050-26B1127B9C35}"/>
    <cellStyle name="Normal 4 2 4 11" xfId="8999" xr:uid="{26B1D8FC-72E0-4C69-A3FB-BF9CD1B3145C}"/>
    <cellStyle name="Normal 4 2 4 11 2" xfId="18823" xr:uid="{1A72C444-6E35-4853-AD96-69502CCD90BA}"/>
    <cellStyle name="Normal 4 2 4 12" xfId="12122" xr:uid="{FEE0531C-BD75-4BD3-98D9-817BEDD8DB5B}"/>
    <cellStyle name="Normal 4 2 4 12 2" xfId="21620" xr:uid="{2C343CA9-93BF-4E6C-94CA-CAE5C4712F8E}"/>
    <cellStyle name="Normal 4 2 4 13" xfId="26247" xr:uid="{81E4C000-7216-4DF0-B131-D434995DF9F0}"/>
    <cellStyle name="Normal 4 2 4 14" xfId="13985" xr:uid="{71FD9156-4F8F-4BF7-9341-DEAFE2ECBD28}"/>
    <cellStyle name="Normal 4 2 4 2" xfId="599" xr:uid="{00000000-0005-0000-0000-000057020000}"/>
    <cellStyle name="Normal 4 2 4 2 10" xfId="9000" xr:uid="{AA6B783B-872A-4E5A-9B5D-763C2D29AB45}"/>
    <cellStyle name="Normal 4 2 4 2 10 2" xfId="18824" xr:uid="{23E0BBA3-8DC1-4374-A8C2-506A58A02426}"/>
    <cellStyle name="Normal 4 2 4 2 11" xfId="12123" xr:uid="{DCA6A3A3-BDEF-4E2C-B2D7-1E80AE57B5F4}"/>
    <cellStyle name="Normal 4 2 4 2 11 2" xfId="21621" xr:uid="{8C6A00EB-1559-406F-9D84-4564911F53E8}"/>
    <cellStyle name="Normal 4 2 4 2 12" xfId="26498" xr:uid="{F65E9797-F562-49E7-AAD7-E16EEC4DAA8D}"/>
    <cellStyle name="Normal 4 2 4 2 13" xfId="14045" xr:uid="{4AB5526B-9731-40BA-9F05-94C644F64377}"/>
    <cellStyle name="Normal 4 2 4 2 2" xfId="2818" xr:uid="{00000000-0005-0000-0000-00002A0B0000}"/>
    <cellStyle name="Normal 4 2 4 2 2 10" xfId="14606" xr:uid="{647D348D-71C4-4757-957B-15CC25990635}"/>
    <cellStyle name="Normal 4 2 4 2 2 2" xfId="2819" xr:uid="{00000000-0005-0000-0000-00002B0B0000}"/>
    <cellStyle name="Normal 4 2 4 2 2 2 2" xfId="2820" xr:uid="{00000000-0005-0000-0000-00002C0B0000}"/>
    <cellStyle name="Normal 4 2 4 2 2 2 2 2" xfId="8037" xr:uid="{348E2A5C-0D43-4909-ACD9-B8DC67AB9FFF}"/>
    <cellStyle name="Normal 4 2 4 2 2 2 2 2 2" xfId="29133" xr:uid="{2F8902EC-6610-492E-BE90-7BEEE05CA160}"/>
    <cellStyle name="Normal 4 2 4 2 2 2 2 2 3" xfId="17384" xr:uid="{5A78D5DC-B63C-44D7-9764-DA086F13E885}"/>
    <cellStyle name="Normal 4 2 4 2 2 2 2 3" xfId="10728" xr:uid="{CE7D8D44-A668-440A-8D96-3238BCC847F3}"/>
    <cellStyle name="Normal 4 2 4 2 2 2 2 3 2" xfId="20172" xr:uid="{98858893-8519-45E4-80A8-681D7DBB51DF}"/>
    <cellStyle name="Normal 4 2 4 2 2 2 2 4" xfId="13171" xr:uid="{55D375F8-14FA-4756-AFB4-763B912CABEE}"/>
    <cellStyle name="Normal 4 2 4 2 2 2 2 4 2" xfId="23001" xr:uid="{E9CDF0E2-4044-40DA-90CD-99070E3F0ECE}"/>
    <cellStyle name="Normal 4 2 4 2 2 2 2 5" xfId="26384" xr:uid="{63E6A50C-6163-45E8-A16C-1CB874AED6C9}"/>
    <cellStyle name="Normal 4 2 4 2 2 2 2 6" xfId="15405" xr:uid="{BA1260D8-6D81-40F2-8AC7-8C6440DFD6DA}"/>
    <cellStyle name="Normal 4 2 4 2 2 2 3" xfId="4918" xr:uid="{3DA6FF63-1AB7-4DCB-83D9-0EB6066D7EDC}"/>
    <cellStyle name="Normal 4 2 4 2 2 2 3 2" xfId="10727" xr:uid="{7A6C6FA7-FA12-4060-B895-0D7E4F22AFAB}"/>
    <cellStyle name="Normal 4 2 4 2 2 2 3 2 2" xfId="29751" xr:uid="{74068F48-2810-42C7-BEC0-A6C989DF4649}"/>
    <cellStyle name="Normal 4 2 4 2 2 2 3 2 3" xfId="20885" xr:uid="{CB75B4E9-C059-493D-87BC-50F980247623}"/>
    <cellStyle name="Normal 4 2 4 2 2 2 3 3" xfId="13777" xr:uid="{94BC9B02-4CC9-4960-8258-EBC4D008BD19}"/>
    <cellStyle name="Normal 4 2 4 2 2 2 3 3 2" xfId="23714" xr:uid="{0133DD66-A7A7-4488-A443-521D319112E6}"/>
    <cellStyle name="Normal 4 2 4 2 2 2 3 4" xfId="24620" xr:uid="{B4C379D2-FC18-4A48-90A0-1E15826129A5}"/>
    <cellStyle name="Normal 4 2 4 2 2 2 3 5" xfId="18092" xr:uid="{5076C161-72E7-43E2-BF13-4E6BED32595D}"/>
    <cellStyle name="Normal 4 2 4 2 2 2 4" xfId="6385" xr:uid="{B40953BD-1A84-44C8-8FEF-671D27EEDB21}"/>
    <cellStyle name="Normal 4 2 4 2 2 2 4 2" xfId="27956" xr:uid="{669F44C2-E179-4256-8E13-EE83A02CB06B}"/>
    <cellStyle name="Normal 4 2 4 2 2 2 4 3" xfId="16934" xr:uid="{A22950AA-0166-42D6-8ADD-816C8218BF43}"/>
    <cellStyle name="Normal 4 2 4 2 2 2 5" xfId="9162" xr:uid="{97C4246D-A4F7-4E5D-9B4E-92F051E07FA5}"/>
    <cellStyle name="Normal 4 2 4 2 2 2 5 2" xfId="19682" xr:uid="{31D874A5-F339-4F7C-B079-42DFAE38E7E0}"/>
    <cellStyle name="Normal 4 2 4 2 2 2 6" xfId="12783" xr:uid="{3129739C-25DC-413A-9D7B-E473D6658083}"/>
    <cellStyle name="Normal 4 2 4 2 2 2 6 2" xfId="22511" xr:uid="{66F63012-C07B-4281-8ADD-5936172EE400}"/>
    <cellStyle name="Normal 4 2 4 2 2 2 7" xfId="25318" xr:uid="{B1A5012D-153B-42D2-BE0E-7361C3B7C2C7}"/>
    <cellStyle name="Normal 4 2 4 2 2 2 8" xfId="14793" xr:uid="{966D79C3-26B9-4D28-925F-84987D63F8E5}"/>
    <cellStyle name="Normal 4 2 4 2 2 3" xfId="2821" xr:uid="{00000000-0005-0000-0000-00002D0B0000}"/>
    <cellStyle name="Normal 4 2 4 2 2 3 2" xfId="5105" xr:uid="{95C62809-46C0-42B1-A75E-CBA7915EF21B}"/>
    <cellStyle name="Normal 4 2 4 2 2 3 2 2" xfId="11848" xr:uid="{54597795-D5DF-43E3-AA8E-2244823A75E0}"/>
    <cellStyle name="Normal 4 2 4 2 2 3 2 2 2" xfId="21072" xr:uid="{21CE9682-B4AF-418A-84B4-E83264C5B4C1}"/>
    <cellStyle name="Normal 4 2 4 2 2 3 2 3" xfId="13904" xr:uid="{B08D3017-F46F-4F5C-ACB4-67D9517D60ED}"/>
    <cellStyle name="Normal 4 2 4 2 2 3 2 3 2" xfId="23901" xr:uid="{DEBC9D0A-DA90-49B6-9D43-8CB99CC8C230}"/>
    <cellStyle name="Normal 4 2 4 2 2 3 2 4" xfId="27478" xr:uid="{E0A4E5E3-4E3A-4E6C-8DB5-68DB34BC4E36}"/>
    <cellStyle name="Normal 4 2 4 2 2 3 2 5" xfId="18279" xr:uid="{C23A5FD6-76E5-400F-A056-08BF2671EBA0}"/>
    <cellStyle name="Normal 4 2 4 2 2 3 3" xfId="10729" xr:uid="{54DF1993-9577-4683-8333-14D273837B86}"/>
    <cellStyle name="Normal 4 2 4 2 2 3 3 2" xfId="17385" xr:uid="{4BC8391A-79B6-4B72-96C6-C492D9701693}"/>
    <cellStyle name="Normal 4 2 4 2 2 3 4" xfId="11673" xr:uid="{7504D5CB-E051-486E-A115-D8805CFE89D9}"/>
    <cellStyle name="Normal 4 2 4 2 2 3 4 2" xfId="20173" xr:uid="{9A785F31-4582-4EE5-A92B-7A4ECA0C9F98}"/>
    <cellStyle name="Normal 4 2 4 2 2 3 5" xfId="13172" xr:uid="{4E49F7ED-7DDB-4B5A-AA59-0E7452828EA8}"/>
    <cellStyle name="Normal 4 2 4 2 2 3 5 2" xfId="23002" xr:uid="{F8BE37E4-CBA3-42E8-AFE8-8F0EF0EAD11C}"/>
    <cellStyle name="Normal 4 2 4 2 2 3 6" xfId="24741" xr:uid="{C726306F-196C-4533-8DC2-1EA50F94BC6C}"/>
    <cellStyle name="Normal 4 2 4 2 2 3 7" xfId="15406" xr:uid="{C3E31591-3BB2-453A-9563-C11B882A9B04}"/>
    <cellStyle name="Normal 4 2 4 2 2 4" xfId="2822" xr:uid="{00000000-0005-0000-0000-00002E0B0000}"/>
    <cellStyle name="Normal 4 2 4 2 2 4 2" xfId="10730" xr:uid="{CB35C724-BB0A-4FEA-A3E3-362D6A7DB6F2}"/>
    <cellStyle name="Normal 4 2 4 2 2 4 2 2" xfId="27809" xr:uid="{DBB8FF03-C9AC-4F88-B35A-C68E1C23DB39}"/>
    <cellStyle name="Normal 4 2 4 2 2 4 2 3" xfId="17383" xr:uid="{076AFA1E-958B-47F5-BD09-8FF2FA7EFBA7}"/>
    <cellStyle name="Normal 4 2 4 2 2 4 3" xfId="11672" xr:uid="{7E615987-981D-44A1-AC19-4FBE152270C3}"/>
    <cellStyle name="Normal 4 2 4 2 2 4 3 2" xfId="20171" xr:uid="{B8A97C05-13D1-4272-B51B-4CB0E5A18839}"/>
    <cellStyle name="Normal 4 2 4 2 2 4 4" xfId="13170" xr:uid="{2DB8CEC8-BE4F-428A-AA5D-59A2DC7B09FB}"/>
    <cellStyle name="Normal 4 2 4 2 2 4 4 2" xfId="23000" xr:uid="{F39A9C13-653D-437C-8512-A4380BB17142}"/>
    <cellStyle name="Normal 4 2 4 2 2 4 5" xfId="25259" xr:uid="{E875FCDF-16D2-4680-A565-28A5521E490D}"/>
    <cellStyle name="Normal 4 2 4 2 2 4 6" xfId="15404" xr:uid="{42B3028F-5FA6-4677-9B82-443D2A41D270}"/>
    <cellStyle name="Normal 4 2 4 2 2 5" xfId="4828" xr:uid="{2A795B87-FCA2-4E9D-87AA-CB2FD112BEEA}"/>
    <cellStyle name="Normal 4 2 4 2 2 5 2" xfId="10726" xr:uid="{67894F2F-40B4-4D93-9A9F-DF600A2D637C}"/>
    <cellStyle name="Normal 4 2 4 2 2 5 2 2" xfId="29689" xr:uid="{78B1AC06-F4C7-4754-B2FF-D28F01FE5DB7}"/>
    <cellStyle name="Normal 4 2 4 2 2 5 2 3" xfId="20795" xr:uid="{16DF343A-E0B0-44FF-83C3-2A89235358D9}"/>
    <cellStyle name="Normal 4 2 4 2 2 5 3" xfId="13687" xr:uid="{A1E1D855-ADE2-4B75-B722-3D9C7822BE08}"/>
    <cellStyle name="Normal 4 2 4 2 2 5 3 2" xfId="23624" xr:uid="{A0BA94C7-5DC4-4D97-A423-280F33983326}"/>
    <cellStyle name="Normal 4 2 4 2 2 5 4" xfId="25136" xr:uid="{D69639A2-8BE8-469F-BBD7-D01FC775A240}"/>
    <cellStyle name="Normal 4 2 4 2 2 5 5" xfId="18002" xr:uid="{F9E31D26-0ADF-4D5C-A3E8-5FD8DADFC67F}"/>
    <cellStyle name="Normal 4 2 4 2 2 6" xfId="5954" xr:uid="{92444E43-92DB-4147-A2E0-008458E5A72B}"/>
    <cellStyle name="Normal 4 2 4 2 2 6 2" xfId="28740" xr:uid="{77660E59-4362-4A93-B72D-8D2D52D0343E}"/>
    <cellStyle name="Normal 4 2 4 2 2 6 3" xfId="16066" xr:uid="{70576521-E886-447A-AA22-A6738D50FB98}"/>
    <cellStyle name="Normal 4 2 4 2 2 7" xfId="8700" xr:uid="{64344C97-BE4C-4721-B898-405B122669A6}"/>
    <cellStyle name="Normal 4 2 4 2 2 7 2" xfId="18825" xr:uid="{88D2AD97-6E4F-47C9-B0CC-BA15E6793751}"/>
    <cellStyle name="Normal 4 2 4 2 2 8" xfId="12124" xr:uid="{5665ABEF-5823-4C3F-9374-D2C105D2CC4F}"/>
    <cellStyle name="Normal 4 2 4 2 2 8 2" xfId="21622" xr:uid="{7C00EAAD-B3AE-40C6-A093-BC2097248038}"/>
    <cellStyle name="Normal 4 2 4 2 2 9" xfId="25005" xr:uid="{8365CD35-4136-471F-BB01-6C4AF3CDE373}"/>
    <cellStyle name="Normal 4 2 4 2 3" xfId="2823" xr:uid="{00000000-0005-0000-0000-00002F0B0000}"/>
    <cellStyle name="Normal 4 2 4 2 3 2" xfId="2824" xr:uid="{00000000-0005-0000-0000-0000300B0000}"/>
    <cellStyle name="Normal 4 2 4 2 3 2 2" xfId="8038" xr:uid="{342DA661-7BED-471B-BB84-EA629A7DBB5A}"/>
    <cellStyle name="Normal 4 2 4 2 3 2 2 2" xfId="28390" xr:uid="{E02E3CEF-04B4-44F9-BC22-36069092E829}"/>
    <cellStyle name="Normal 4 2 4 2 3 2 2 3" xfId="17386" xr:uid="{5A93E9B8-E08D-46E7-97FA-583D92FF4BD4}"/>
    <cellStyle name="Normal 4 2 4 2 3 2 3" xfId="10732" xr:uid="{21971A42-E424-4E55-B5DF-52FADA50C2C0}"/>
    <cellStyle name="Normal 4 2 4 2 3 2 3 2" xfId="20174" xr:uid="{744BD5A2-FE89-4C14-8586-14371EDD83EB}"/>
    <cellStyle name="Normal 4 2 4 2 3 2 4" xfId="13173" xr:uid="{29209E35-BBD8-4E96-8244-EF625C076B17}"/>
    <cellStyle name="Normal 4 2 4 2 3 2 4 2" xfId="23003" xr:uid="{74F157AF-51A5-4F57-948C-ED060CDD432C}"/>
    <cellStyle name="Normal 4 2 4 2 3 2 5" xfId="24067" xr:uid="{6806EB26-3BBA-46A6-B00A-2B3D599FD3B8}"/>
    <cellStyle name="Normal 4 2 4 2 3 2 6" xfId="15407" xr:uid="{A2859DE2-4ACE-45A2-BE45-0FF135A1DECD}"/>
    <cellStyle name="Normal 4 2 4 2 3 3" xfId="4917" xr:uid="{CA22984A-A066-4207-87FC-24B1EB693A23}"/>
    <cellStyle name="Normal 4 2 4 2 3 3 2" xfId="10731" xr:uid="{70204130-69EF-4050-9B37-9E4B512536E0}"/>
    <cellStyle name="Normal 4 2 4 2 3 3 2 2" xfId="29750" xr:uid="{6397562B-F62E-4C7B-8DBC-6EA77A8B090E}"/>
    <cellStyle name="Normal 4 2 4 2 3 3 2 3" xfId="20884" xr:uid="{95D52BA5-F2E6-48FB-ADB1-3B4DF3845CD9}"/>
    <cellStyle name="Normal 4 2 4 2 3 3 3" xfId="13776" xr:uid="{3A84DA1C-BC64-445D-942B-ABE6DF1AC4B8}"/>
    <cellStyle name="Normal 4 2 4 2 3 3 3 2" xfId="23713" xr:uid="{39A69E97-4B47-4186-9E3D-0C8529E26878}"/>
    <cellStyle name="Normal 4 2 4 2 3 3 4" xfId="24253" xr:uid="{E3AD5BB2-894F-45A2-9B6F-2B29980946F7}"/>
    <cellStyle name="Normal 4 2 4 2 3 3 5" xfId="18091" xr:uid="{F7441198-221C-43A5-AC7A-426E33A32371}"/>
    <cellStyle name="Normal 4 2 4 2 3 4" xfId="6384" xr:uid="{01167746-98D7-4C2D-9094-2C004D319230}"/>
    <cellStyle name="Normal 4 2 4 2 3 4 2" xfId="27368" xr:uid="{6719B394-7495-4D6D-A5CC-312CA7478B89}"/>
    <cellStyle name="Normal 4 2 4 2 3 4 3" xfId="16933" xr:uid="{120FB784-2EA0-42B5-805A-098A5BB8D50D}"/>
    <cellStyle name="Normal 4 2 4 2 3 5" xfId="9161" xr:uid="{7362D21F-46F2-47C9-AC93-CD8303C55EDA}"/>
    <cellStyle name="Normal 4 2 4 2 3 5 2" xfId="19681" xr:uid="{79186975-26DB-4838-95CD-FDD05D4C8E61}"/>
    <cellStyle name="Normal 4 2 4 2 3 6" xfId="12782" xr:uid="{0B4D5DB1-AE91-4875-BB8A-7571BEF74DED}"/>
    <cellStyle name="Normal 4 2 4 2 3 6 2" xfId="22510" xr:uid="{26B7C730-155E-4826-A767-C11821ABC7CD}"/>
    <cellStyle name="Normal 4 2 4 2 3 7" xfId="24044" xr:uid="{EA01EAD3-6C5A-4E15-969A-1625BCC2C366}"/>
    <cellStyle name="Normal 4 2 4 2 3 8" xfId="14792" xr:uid="{E7C09285-471C-429A-B2F8-E486E36BEFB5}"/>
    <cellStyle name="Normal 4 2 4 2 4" xfId="2825" xr:uid="{00000000-0005-0000-0000-0000310B0000}"/>
    <cellStyle name="Normal 4 2 4 2 4 2" xfId="5106" xr:uid="{68A5E30E-CC9E-4CDF-8194-63FE87E4856F}"/>
    <cellStyle name="Normal 4 2 4 2 4 2 2" xfId="8039" xr:uid="{A8440F7F-2E00-4B43-8BDD-C9FE11F89D0A}"/>
    <cellStyle name="Normal 4 2 4 2 4 2 2 2" xfId="21073" xr:uid="{540A4DDD-9E2C-4492-9555-1C1600AD3DBE}"/>
    <cellStyle name="Normal 4 2 4 2 4 2 3" xfId="10733" xr:uid="{27FF9C8A-1D3F-4F59-9F75-ACAB30FD096B}"/>
    <cellStyle name="Normal 4 2 4 2 4 2 3 2" xfId="23902" xr:uid="{18EDA0A9-3DBB-45E1-AA6E-9E311A13B830}"/>
    <cellStyle name="Normal 4 2 4 2 4 2 4" xfId="28785" xr:uid="{9CB1EAF3-5F19-4C1B-ABCA-7A98D0600FF6}"/>
    <cellStyle name="Normal 4 2 4 2 4 2 5" xfId="18280" xr:uid="{7C765E33-1342-4B4A-8AB1-BB817353DEFE}"/>
    <cellStyle name="Normal 4 2 4 2 4 3" xfId="6659" xr:uid="{CB442428-5CBA-4C72-890A-6BC8D3C79BE7}"/>
    <cellStyle name="Normal 4 2 4 2 4 3 2" xfId="17387" xr:uid="{22235535-DB97-43C7-8195-CFFD3386CA15}"/>
    <cellStyle name="Normal 4 2 4 2 4 4" xfId="9455" xr:uid="{06ABFA2A-3AA6-430D-BE2E-C91261E5880F}"/>
    <cellStyle name="Normal 4 2 4 2 4 4 2" xfId="20175" xr:uid="{79CFEAB9-C984-450B-9608-E8A4D6E3912A}"/>
    <cellStyle name="Normal 4 2 4 2 4 5" xfId="13174" xr:uid="{052AC549-BB92-492D-8AA6-0073DFA0D7DC}"/>
    <cellStyle name="Normal 4 2 4 2 4 5 2" xfId="23004" xr:uid="{30104BA2-2C33-4DC7-B47A-AAE676F9E558}"/>
    <cellStyle name="Normal 4 2 4 2 4 6" xfId="25053" xr:uid="{9C3F754F-F62B-4D64-8A56-36617F4E063F}"/>
    <cellStyle name="Normal 4 2 4 2 4 7" xfId="15408" xr:uid="{EDF5B84B-EBC8-4053-AB6E-C7AE292E29C0}"/>
    <cellStyle name="Normal 4 2 4 2 5" xfId="2826" xr:uid="{00000000-0005-0000-0000-0000320B0000}"/>
    <cellStyle name="Normal 4 2 4 2 5 2" xfId="8040" xr:uid="{CD0E89A4-3283-49FF-8607-CB449AAE752C}"/>
    <cellStyle name="Normal 4 2 4 2 5 2 2" xfId="29243" xr:uid="{AF29F1C7-8AC1-4249-BC13-5E378825165A}"/>
    <cellStyle name="Normal 4 2 4 2 5 2 3" xfId="17382" xr:uid="{6ED91C88-21AC-4D54-B6B0-86C7E2BB12AE}"/>
    <cellStyle name="Normal 4 2 4 2 5 3" xfId="10734" xr:uid="{EF646D86-01E1-428D-845C-32319DE92194}"/>
    <cellStyle name="Normal 4 2 4 2 5 3 2" xfId="20170" xr:uid="{6F97AFB1-5969-40AB-BF8D-65135600408E}"/>
    <cellStyle name="Normal 4 2 4 2 5 4" xfId="13169" xr:uid="{87A0D92E-6C72-430E-A60D-C609F48C183C}"/>
    <cellStyle name="Normal 4 2 4 2 5 4 2" xfId="22999" xr:uid="{572BADDE-5753-4039-9564-0AEE890D84F1}"/>
    <cellStyle name="Normal 4 2 4 2 5 5" xfId="26643" xr:uid="{377C9710-C67C-4EFA-91FB-6C9025CB79AD}"/>
    <cellStyle name="Normal 4 2 4 2 5 6" xfId="15403" xr:uid="{8FDA2E9A-07C1-4735-B795-19852E40E3D5}"/>
    <cellStyle name="Normal 4 2 4 2 6" xfId="2827" xr:uid="{00000000-0005-0000-0000-0000330B0000}"/>
    <cellStyle name="Normal 4 2 4 2 6 2" xfId="8041" xr:uid="{B94AEF9E-2F70-45CB-B4F3-9C350D103987}"/>
    <cellStyle name="Normal 4 2 4 2 6 2 2" xfId="28754" xr:uid="{28D632F0-1E98-41E2-A18C-8FB446E1A3C6}"/>
    <cellStyle name="Normal 4 2 4 2 6 2 3" xfId="16719" xr:uid="{4FCF849E-445B-4D0A-A9D4-1B3E5E3439AB}"/>
    <cellStyle name="Normal 4 2 4 2 6 3" xfId="10735" xr:uid="{2FB31894-1247-4DD9-AB60-91C2C8FD3E1C}"/>
    <cellStyle name="Normal 4 2 4 2 6 3 2" xfId="19456" xr:uid="{89EB23CB-443F-4088-978E-8DCD308DF29F}"/>
    <cellStyle name="Normal 4 2 4 2 6 4" xfId="12568" xr:uid="{8B4ACF11-ABC3-4C8B-BBED-350A6FFEBDFD}"/>
    <cellStyle name="Normal 4 2 4 2 6 4 2" xfId="22285" xr:uid="{F07892D6-473C-4C99-827F-3ECE101860F3}"/>
    <cellStyle name="Normal 4 2 4 2 6 5" xfId="24222" xr:uid="{4EAA5DDF-A48B-4C09-9A30-E77C93325C35}"/>
    <cellStyle name="Normal 4 2 4 2 6 6" xfId="14503" xr:uid="{EE27767C-72ED-499E-AC70-D5FDF2BA56CD}"/>
    <cellStyle name="Normal 4 2 4 2 7" xfId="2828" xr:uid="{00000000-0005-0000-0000-0000340B0000}"/>
    <cellStyle name="Normal 4 2 4 2 7 2" xfId="10736" xr:uid="{041B25A9-CD1D-4324-8693-3FCFFF8A9B07}"/>
    <cellStyle name="Normal 4 2 4 2 7 2 2" xfId="19176" xr:uid="{C2553F6A-24B3-475A-9235-651D44CECB7E}"/>
    <cellStyle name="Normal 4 2 4 2 7 3" xfId="12353" xr:uid="{E2323310-708E-44A2-B368-D178B8539225}"/>
    <cellStyle name="Normal 4 2 4 2 7 3 2" xfId="21981" xr:uid="{3DA50881-ACB7-4D2A-AE32-1F0FE33E3D84}"/>
    <cellStyle name="Normal 4 2 4 2 7 4" xfId="26476" xr:uid="{29BD7802-5505-4BA9-B2D4-99A6647C8135}"/>
    <cellStyle name="Normal 4 2 4 2 7 5" xfId="16425" xr:uid="{A5AB907C-1688-4C1E-97DA-6A6588089C22}"/>
    <cellStyle name="Normal 4 2 4 2 8" xfId="4390" xr:uid="{D1792DDF-AA67-4D67-A1AA-57685479B929}"/>
    <cellStyle name="Normal 4 2 4 2 8 2" xfId="9966" xr:uid="{586CC6ED-8515-49A6-8F32-A4E93468D1D7}"/>
    <cellStyle name="Normal 4 2 4 2 8 2 2" xfId="20414" xr:uid="{E9AC4A67-2C23-449F-8FE6-41CD4AA2063C}"/>
    <cellStyle name="Normal 4 2 4 2 8 3" xfId="13394" xr:uid="{AEBC04E6-B21A-46EE-8FF0-B403E6B75864}"/>
    <cellStyle name="Normal 4 2 4 2 8 3 2" xfId="23243" xr:uid="{88732779-3FA0-43E1-B197-C4F83A345C19}"/>
    <cellStyle name="Normal 4 2 4 2 8 4" xfId="17621" xr:uid="{4663DCA3-77D2-424C-A171-8CA50BF7A518}"/>
    <cellStyle name="Normal 4 2 4 2 9" xfId="6223" xr:uid="{F6079E84-C912-4C1C-9034-42E6B7F26BE0}"/>
    <cellStyle name="Normal 4 2 4 2 9 2" xfId="16065" xr:uid="{A4EE84C0-49E3-40B1-A854-6E94F80BCD0F}"/>
    <cellStyle name="Normal 4 2 4 3" xfId="2829" xr:uid="{00000000-0005-0000-0000-0000350B0000}"/>
    <cellStyle name="Normal 4 2 4 3 10" xfId="12125" xr:uid="{14C17B34-B03E-4545-9DA2-D13EEADC1A32}"/>
    <cellStyle name="Normal 4 2 4 3 10 2" xfId="21623" xr:uid="{300B0A4B-6C74-4AC8-BAE6-5D6E3CB164C8}"/>
    <cellStyle name="Normal 4 2 4 3 11" xfId="24581" xr:uid="{59B2FB02-F453-4DB2-B700-94D6480DFDA0}"/>
    <cellStyle name="Normal 4 2 4 3 12" xfId="14162" xr:uid="{4C673AB0-E5C4-42F9-BA1C-743F32D23900}"/>
    <cellStyle name="Normal 4 2 4 3 2" xfId="2830" xr:uid="{00000000-0005-0000-0000-0000360B0000}"/>
    <cellStyle name="Normal 4 2 4 3 2 2" xfId="2831" xr:uid="{00000000-0005-0000-0000-0000370B0000}"/>
    <cellStyle name="Normal 4 2 4 3 2 2 2" xfId="8042" xr:uid="{C5B8ACA8-7132-44CE-8B2F-F4549C1D790F}"/>
    <cellStyle name="Normal 4 2 4 3 2 2 2 2" xfId="26867" xr:uid="{0E61CA9D-1829-44A9-83CB-DB2EB8687896}"/>
    <cellStyle name="Normal 4 2 4 3 2 2 2 3" xfId="17389" xr:uid="{CEC3F088-755E-4C40-B75C-C7D38245AE04}"/>
    <cellStyle name="Normal 4 2 4 3 2 2 3" xfId="10739" xr:uid="{248BC2F3-3479-45BE-9D93-AAC2A75FE844}"/>
    <cellStyle name="Normal 4 2 4 3 2 2 3 2" xfId="20177" xr:uid="{86B770A8-0BB8-42D0-A92D-158754C93D19}"/>
    <cellStyle name="Normal 4 2 4 3 2 2 4" xfId="13176" xr:uid="{C5FA69A2-5A11-4C22-ADA8-E80D5C15B324}"/>
    <cellStyle name="Normal 4 2 4 3 2 2 4 2" xfId="23006" xr:uid="{271C238C-953C-4464-9F70-C09586435D79}"/>
    <cellStyle name="Normal 4 2 4 3 2 2 5" xfId="24349" xr:uid="{5EE2A905-5B31-4C6B-89FE-70FF0B5B1440}"/>
    <cellStyle name="Normal 4 2 4 3 2 2 6" xfId="15410" xr:uid="{70226FAA-3F0C-42EB-A855-2F31B837A201}"/>
    <cellStyle name="Normal 4 2 4 3 2 3" xfId="4919" xr:uid="{623AA22C-9A45-4F6F-BA35-A6C05C70660C}"/>
    <cellStyle name="Normal 4 2 4 3 2 3 2" xfId="10738" xr:uid="{D8BCBB3C-92E1-4247-95D0-85727D3B7DA8}"/>
    <cellStyle name="Normal 4 2 4 3 2 3 2 2" xfId="29752" xr:uid="{397D4B4E-8657-4EE8-95FE-338DA48C5F72}"/>
    <cellStyle name="Normal 4 2 4 3 2 3 2 3" xfId="20886" xr:uid="{9613D71A-E858-4583-A4D4-0C5C37FF4164}"/>
    <cellStyle name="Normal 4 2 4 3 2 3 3" xfId="13778" xr:uid="{0818B9B1-C665-4D76-86B1-4DA15F3DE7D4}"/>
    <cellStyle name="Normal 4 2 4 3 2 3 3 2" xfId="23715" xr:uid="{46DA7413-A9D8-4BB3-8FB3-770BC38AEE45}"/>
    <cellStyle name="Normal 4 2 4 3 2 3 4" xfId="26357" xr:uid="{766F3B32-6589-4366-AF33-81777F785B39}"/>
    <cellStyle name="Normal 4 2 4 3 2 3 5" xfId="18093" xr:uid="{A6E4FC2F-B967-48A3-B7D1-EF0C7C4747A9}"/>
    <cellStyle name="Normal 4 2 4 3 2 4" xfId="6386" xr:uid="{BFAB8F80-E9D6-4F6E-804C-A8107929A020}"/>
    <cellStyle name="Normal 4 2 4 3 2 4 2" xfId="27580" xr:uid="{FED1A5E7-26C3-433D-BDE2-32E0EE8486E5}"/>
    <cellStyle name="Normal 4 2 4 3 2 4 3" xfId="16935" xr:uid="{3B347267-AB8F-43C3-A97A-24652EC99D4E}"/>
    <cellStyle name="Normal 4 2 4 3 2 5" xfId="9163" xr:uid="{A74B3DF9-21E6-46FA-81C4-0D0733599F4B}"/>
    <cellStyle name="Normal 4 2 4 3 2 5 2" xfId="19683" xr:uid="{8D315FDC-B2F7-4F1B-B7C4-308184D0E1AF}"/>
    <cellStyle name="Normal 4 2 4 3 2 6" xfId="12784" xr:uid="{7279D3F6-D8B5-47A6-B273-EADE6779740B}"/>
    <cellStyle name="Normal 4 2 4 3 2 6 2" xfId="22512" xr:uid="{F677061B-753F-4537-ADDF-D6D0228AB10C}"/>
    <cellStyle name="Normal 4 2 4 3 2 7" xfId="26462" xr:uid="{0E4684F8-CC8B-4216-9D45-CFF8C3FC4BD4}"/>
    <cellStyle name="Normal 4 2 4 3 2 8" xfId="14794" xr:uid="{ED67601D-DF60-49CA-8149-845CC217AA60}"/>
    <cellStyle name="Normal 4 2 4 3 3" xfId="2832" xr:uid="{00000000-0005-0000-0000-0000380B0000}"/>
    <cellStyle name="Normal 4 2 4 3 3 2" xfId="5107" xr:uid="{A175C141-216A-4018-B369-48124B885D01}"/>
    <cellStyle name="Normal 4 2 4 3 3 2 2" xfId="11849" xr:uid="{399A172F-16BF-4887-AA3D-74DC749BF746}"/>
    <cellStyle name="Normal 4 2 4 3 3 2 2 2" xfId="29876" xr:uid="{90A032E7-8E0A-4AEF-AFFA-D7F9CE21E6E9}"/>
    <cellStyle name="Normal 4 2 4 3 3 2 2 3" xfId="21074" xr:uid="{FF9126E1-7141-4DC0-AF41-963B32F35551}"/>
    <cellStyle name="Normal 4 2 4 3 3 2 3" xfId="13905" xr:uid="{BD1C2007-8761-4A55-AE23-0904D683F100}"/>
    <cellStyle name="Normal 4 2 4 3 3 2 3 2" xfId="23903" xr:uid="{2147AFB4-8E6E-4827-B610-39AEAC53C1E4}"/>
    <cellStyle name="Normal 4 2 4 3 3 2 4" xfId="26028" xr:uid="{A52B8818-00AC-49E2-B775-CB219701A2F8}"/>
    <cellStyle name="Normal 4 2 4 3 3 2 5" xfId="18281" xr:uid="{8A895F48-EE58-4357-A36C-D6CE37AD6B13}"/>
    <cellStyle name="Normal 4 2 4 3 3 3" xfId="10740" xr:uid="{81C3E10E-8214-4040-B96A-41FBA91306C2}"/>
    <cellStyle name="Normal 4 2 4 3 3 3 2" xfId="27599" xr:uid="{87B908F3-F461-44EC-A943-0EC008F234E5}"/>
    <cellStyle name="Normal 4 2 4 3 3 3 3" xfId="17390" xr:uid="{31AB88BE-724D-4E58-9713-5F0BEBE383BA}"/>
    <cellStyle name="Normal 4 2 4 3 3 4" xfId="11675" xr:uid="{A06DAAC6-E54A-403D-9CC4-05204DA74B67}"/>
    <cellStyle name="Normal 4 2 4 3 3 4 2" xfId="20178" xr:uid="{BF664B4E-D9A0-48B4-B70F-F74DA043BDEC}"/>
    <cellStyle name="Normal 4 2 4 3 3 5" xfId="13177" xr:uid="{EF915E59-9E1C-4228-A0EA-C7A3CCE20D61}"/>
    <cellStyle name="Normal 4 2 4 3 3 5 2" xfId="23007" xr:uid="{E82900F3-2F6B-4D24-9645-EF6D91D2E258}"/>
    <cellStyle name="Normal 4 2 4 3 3 6" xfId="25152" xr:uid="{DC1FE6D5-3503-4176-A6DE-5BA82E3FFD2B}"/>
    <cellStyle name="Normal 4 2 4 3 3 7" xfId="15411" xr:uid="{174B9E99-C070-4E39-B818-D2FD4653BD3A}"/>
    <cellStyle name="Normal 4 2 4 3 4" xfId="2833" xr:uid="{00000000-0005-0000-0000-0000390B0000}"/>
    <cellStyle name="Normal 4 2 4 3 4 2" xfId="10741" xr:uid="{B65BE7D2-22BD-4EBC-AC71-A9287591799E}"/>
    <cellStyle name="Normal 4 2 4 3 4 2 2" xfId="28570" xr:uid="{E566A30B-6265-4B20-BEF5-C3362DF69BE2}"/>
    <cellStyle name="Normal 4 2 4 3 4 2 3" xfId="17388" xr:uid="{68124A11-E951-4BC6-915B-D8EA04C50455}"/>
    <cellStyle name="Normal 4 2 4 3 4 3" xfId="11674" xr:uid="{1EBB1217-F40F-4C03-B548-2AA48EB84533}"/>
    <cellStyle name="Normal 4 2 4 3 4 3 2" xfId="20176" xr:uid="{FD839FFE-4071-4055-8AB4-52EC853A31E0}"/>
    <cellStyle name="Normal 4 2 4 3 4 4" xfId="13175" xr:uid="{E95F22D3-90F3-40C4-8F52-1776E8ACF56B}"/>
    <cellStyle name="Normal 4 2 4 3 4 4 2" xfId="23005" xr:uid="{E17A80ED-D8F1-4A9D-8BD4-66B84FF9325C}"/>
    <cellStyle name="Normal 4 2 4 3 4 5" xfId="24543" xr:uid="{A11B13EE-5B90-40CA-A2B8-F5101DF172E1}"/>
    <cellStyle name="Normal 4 2 4 3 4 6" xfId="15409" xr:uid="{02842C84-5413-45DA-8782-F90CC3CFC890}"/>
    <cellStyle name="Normal 4 2 4 3 5" xfId="2834" xr:uid="{00000000-0005-0000-0000-00003A0B0000}"/>
    <cellStyle name="Normal 4 2 4 3 5 2" xfId="10742" xr:uid="{6D99B000-88F6-4816-B151-32C09B35C21A}"/>
    <cellStyle name="Normal 4 2 4 3 5 2 2" xfId="26925" xr:uid="{6EDAC78B-7EB6-4397-B74D-07B63AD63CF2}"/>
    <cellStyle name="Normal 4 2 4 3 5 2 3" xfId="16762" xr:uid="{073AB7E7-F557-4CEE-B6E9-2BF342AE7919}"/>
    <cellStyle name="Normal 4 2 4 3 5 3" xfId="11533" xr:uid="{72A29FB3-970B-449D-8067-DC21CC056AF8}"/>
    <cellStyle name="Normal 4 2 4 3 5 3 2" xfId="19499" xr:uid="{C940E447-E935-4127-98BB-4F3E8597EE17}"/>
    <cellStyle name="Normal 4 2 4 3 5 4" xfId="12611" xr:uid="{4A27AA82-6CC2-406B-BE89-151502625B25}"/>
    <cellStyle name="Normal 4 2 4 3 5 4 2" xfId="22328" xr:uid="{70A8E13D-390C-423A-99C4-DBBF489B84C1}"/>
    <cellStyle name="Normal 4 2 4 3 5 5" xfId="25761" xr:uid="{33871799-CA73-4E77-B0C4-78F35E884052}"/>
    <cellStyle name="Normal 4 2 4 3 5 6" xfId="14546" xr:uid="{346E6609-2346-46D1-97D6-7D5FB8142CA6}"/>
    <cellStyle name="Normal 4 2 4 3 6" xfId="2835" xr:uid="{00000000-0005-0000-0000-00003B0B0000}"/>
    <cellStyle name="Normal 4 2 4 3 6 2" xfId="10743" xr:uid="{706A8903-4EF6-4AF6-AFC7-B0AE132DF78C}"/>
    <cellStyle name="Normal 4 2 4 3 6 2 2" xfId="19278" xr:uid="{B4D9892B-EE2D-4972-B624-7204F86ED98B}"/>
    <cellStyle name="Normal 4 2 4 3 6 3" xfId="12423" xr:uid="{37D1FF83-0673-4762-9202-1F93073F80E2}"/>
    <cellStyle name="Normal 4 2 4 3 6 3 2" xfId="22096" xr:uid="{8902FCFC-ACA0-4C21-BFC5-0638D5C56B6D}"/>
    <cellStyle name="Normal 4 2 4 3 6 4" xfId="25282" xr:uid="{69596808-6992-4A4E-B442-FBD8D2E27D99}"/>
    <cellStyle name="Normal 4 2 4 3 6 5" xfId="16540" xr:uid="{AD6DA042-F523-4BBC-B082-3DB6554D43A8}"/>
    <cellStyle name="Normal 4 2 4 3 7" xfId="4486" xr:uid="{0E080E97-5EFF-44C1-A15B-BB8BC2CE9EA3}"/>
    <cellStyle name="Normal 4 2 4 3 7 2" xfId="10737" xr:uid="{D70B069F-49A4-4BEB-9AF3-E3148A5CD607}"/>
    <cellStyle name="Normal 4 2 4 3 7 2 2" xfId="20509" xr:uid="{D1E1EB4B-85E2-4EB1-9FBC-A044484898D7}"/>
    <cellStyle name="Normal 4 2 4 3 7 3" xfId="13485" xr:uid="{F414340A-0696-4F4F-A470-90F90A16D3F1}"/>
    <cellStyle name="Normal 4 2 4 3 7 3 2" xfId="23338" xr:uid="{9ECD0E00-02FA-4905-BED5-E573A2496FF9}"/>
    <cellStyle name="Normal 4 2 4 3 7 4" xfId="17716" xr:uid="{7D9C2597-8CF5-41E1-A867-CCE4D37D9F7D}"/>
    <cellStyle name="Normal 4 2 4 3 8" xfId="5925" xr:uid="{13D94D8F-952B-4B22-9CF1-C53C8FC010E0}"/>
    <cellStyle name="Normal 4 2 4 3 8 2" xfId="16067" xr:uid="{2EFEAE77-7CE7-457F-B9B0-F4EECAEF0AFE}"/>
    <cellStyle name="Normal 4 2 4 3 9" xfId="8666" xr:uid="{B8C06DD3-2FAA-48F6-ADC8-E9AC86DF96FA}"/>
    <cellStyle name="Normal 4 2 4 3 9 2" xfId="18826" xr:uid="{D4D989B3-343C-4A25-824C-EA204891176A}"/>
    <cellStyle name="Normal 4 2 4 4" xfId="2836" xr:uid="{00000000-0005-0000-0000-00003C0B0000}"/>
    <cellStyle name="Normal 4 2 4 4 2" xfId="2837" xr:uid="{00000000-0005-0000-0000-00003D0B0000}"/>
    <cellStyle name="Normal 4 2 4 4 2 2" xfId="8043" xr:uid="{95130816-7850-4B90-9F03-88152CF15EAB}"/>
    <cellStyle name="Normal 4 2 4 4 2 2 2" xfId="28841" xr:uid="{A73980B7-66A4-478D-9C5B-BD71F013DDBD}"/>
    <cellStyle name="Normal 4 2 4 4 2 2 3" xfId="17391" xr:uid="{07672CFC-2098-4C38-BF7E-07A1BE08703C}"/>
    <cellStyle name="Normal 4 2 4 4 2 3" xfId="10745" xr:uid="{DBFD7CCC-6CC8-4F24-8AD1-822E4129AE42}"/>
    <cellStyle name="Normal 4 2 4 4 2 3 2" xfId="20179" xr:uid="{0C32BB30-F750-4B82-8AFF-57906F26E584}"/>
    <cellStyle name="Normal 4 2 4 4 2 4" xfId="13178" xr:uid="{D1F189F6-6214-45DA-A76D-7C478D844F80}"/>
    <cellStyle name="Normal 4 2 4 4 2 4 2" xfId="23008" xr:uid="{3D067815-C011-402A-9CDA-65334FC85D70}"/>
    <cellStyle name="Normal 4 2 4 4 2 5" xfId="24822" xr:uid="{4C5FEE3F-BC80-4E7C-9D17-AEA6255408E8}"/>
    <cellStyle name="Normal 4 2 4 4 2 6" xfId="15412" xr:uid="{DC2F6CDA-FD6B-4EC6-B782-8AEC893F60A6}"/>
    <cellStyle name="Normal 4 2 4 4 3" xfId="2838" xr:uid="{00000000-0005-0000-0000-00003E0B0000}"/>
    <cellStyle name="Normal 4 2 4 4 3 2" xfId="10746" xr:uid="{91E2C715-33AE-4F2E-8B10-440089A27ACC}"/>
    <cellStyle name="Normal 4 2 4 4 3 2 2" xfId="27582" xr:uid="{DF96DFF5-2445-428D-8681-BA31B6808299}"/>
    <cellStyle name="Normal 4 2 4 4 3 2 3" xfId="16932" xr:uid="{2B785D48-9C70-40F7-A435-B5B49A044CE4}"/>
    <cellStyle name="Normal 4 2 4 4 3 3" xfId="11588" xr:uid="{53630C3B-47A2-4693-8FB0-BE650459B55D}"/>
    <cellStyle name="Normal 4 2 4 4 3 3 2" xfId="19680" xr:uid="{CF0BDF5C-FC46-4DB8-B10D-4F20FBB6D5C5}"/>
    <cellStyle name="Normal 4 2 4 4 3 4" xfId="12781" xr:uid="{2814C871-DC44-4023-B9EB-E659B2FD8B6C}"/>
    <cellStyle name="Normal 4 2 4 4 3 4 2" xfId="22509" xr:uid="{AD19B35F-6114-47CD-AF9D-69AC2721F3CD}"/>
    <cellStyle name="Normal 4 2 4 4 3 5" xfId="24884" xr:uid="{7096FF63-B6C5-4BE0-89B9-17502F3D4DFA}"/>
    <cellStyle name="Normal 4 2 4 4 3 6" xfId="14791" xr:uid="{272AB254-9967-42F9-ADA5-AAF680D0EBEB}"/>
    <cellStyle name="Normal 4 2 4 4 4" xfId="4773" xr:uid="{7C99E95D-E19C-445D-BD30-66D54744C44F}"/>
    <cellStyle name="Normal 4 2 4 4 4 2" xfId="10744" xr:uid="{E3CBE1FF-414B-4FE9-8353-0BCC5655F810}"/>
    <cellStyle name="Normal 4 2 4 4 4 2 2" xfId="20740" xr:uid="{5CE4E2DC-7CB1-4FD0-BE9F-2EDE74F43EA5}"/>
    <cellStyle name="Normal 4 2 4 4 4 3" xfId="13651" xr:uid="{F7DD5C37-3E00-4E40-A44A-10A1BB14C005}"/>
    <cellStyle name="Normal 4 2 4 4 4 3 2" xfId="23569" xr:uid="{56ABAB72-B8B2-41EB-BA55-248F3013DE5E}"/>
    <cellStyle name="Normal 4 2 4 4 4 4" xfId="24435" xr:uid="{862BF655-0768-466C-9BA7-00E8DFCC5E90}"/>
    <cellStyle name="Normal 4 2 4 4 4 5" xfId="17947" xr:uid="{A66A9399-5508-4CF0-B779-5264169FA153}"/>
    <cellStyle name="Normal 4 2 4 4 5" xfId="6383" xr:uid="{21FB69A2-4EFF-4C55-B800-D60B71CA24EC}"/>
    <cellStyle name="Normal 4 2 4 4 5 2" xfId="16068" xr:uid="{33EB50DE-6B37-40B7-BB46-893C0789DE3A}"/>
    <cellStyle name="Normal 4 2 4 4 6" xfId="9160" xr:uid="{5B81B3FC-DA12-4DC6-9CFC-E2884784166C}"/>
    <cellStyle name="Normal 4 2 4 4 6 2" xfId="18827" xr:uid="{67E7B034-DAAE-40B8-8E7F-43B54BD9B5E6}"/>
    <cellStyle name="Normal 4 2 4 4 7" xfId="12126" xr:uid="{BC0AAA5E-FDF7-481E-B54F-DA51622CBE41}"/>
    <cellStyle name="Normal 4 2 4 4 7 2" xfId="21624" xr:uid="{784F1BED-1BE0-4D9A-9812-2B95381F25D1}"/>
    <cellStyle name="Normal 4 2 4 4 8" xfId="25067" xr:uid="{626DBD34-C6A3-443A-91FE-DAA3836F57C9}"/>
    <cellStyle name="Normal 4 2 4 4 9" xfId="14320" xr:uid="{DC3A636D-7F00-4D84-AF00-9AFBDEF1E38B}"/>
    <cellStyle name="Normal 4 2 4 5" xfId="2839" xr:uid="{00000000-0005-0000-0000-00003F0B0000}"/>
    <cellStyle name="Normal 4 2 4 5 2" xfId="5108" xr:uid="{8FDF5FF0-DADB-4166-844B-DD2345BB6C30}"/>
    <cellStyle name="Normal 4 2 4 5 2 2" xfId="8044" xr:uid="{9E7E1C8D-06FF-4ED3-9F38-E5A76FFA908E}"/>
    <cellStyle name="Normal 4 2 4 5 2 2 2" xfId="29877" xr:uid="{E6FDCF56-FA9F-478D-BBC3-6671B272152E}"/>
    <cellStyle name="Normal 4 2 4 5 2 2 3" xfId="21075" xr:uid="{2C411F30-2016-4A88-B663-35848677D49E}"/>
    <cellStyle name="Normal 4 2 4 5 2 3" xfId="10747" xr:uid="{ACE8EE5E-9F4C-40CE-A5B7-2AA8CDE3EBD7}"/>
    <cellStyle name="Normal 4 2 4 5 2 3 2" xfId="23904" xr:uid="{FA1BE5BF-20D9-4F48-82B5-7E940A09CEC3}"/>
    <cellStyle name="Normal 4 2 4 5 2 4" xfId="24637" xr:uid="{1654F2C7-1050-4F08-8495-DC2E7CA5CAFD}"/>
    <cellStyle name="Normal 4 2 4 5 2 5" xfId="18282" xr:uid="{813023E7-038D-4E60-BE45-4F535ADFA6F4}"/>
    <cellStyle name="Normal 4 2 4 5 3" xfId="6658" xr:uid="{A4E4A83F-743D-4844-8C08-827EB27E6DE8}"/>
    <cellStyle name="Normal 4 2 4 5 3 2" xfId="27990" xr:uid="{655B5BE0-2CDD-4EE7-AEBB-62FE43181581}"/>
    <cellStyle name="Normal 4 2 4 5 3 3" xfId="17392" xr:uid="{7AA9774B-F64C-4661-9A45-B4B6DCC542F8}"/>
    <cellStyle name="Normal 4 2 4 5 4" xfId="9454" xr:uid="{7A5CAF50-92FE-40D6-9649-C6C57F1BD8D8}"/>
    <cellStyle name="Normal 4 2 4 5 4 2" xfId="20180" xr:uid="{2DFE11DA-19CB-467A-9A67-E5BA8E28C21F}"/>
    <cellStyle name="Normal 4 2 4 5 5" xfId="13179" xr:uid="{F1DD3F4C-A35F-4E44-A16F-6B4C57D46BBE}"/>
    <cellStyle name="Normal 4 2 4 5 5 2" xfId="23009" xr:uid="{E2BCF8F4-9973-46B4-AD91-20680E07580D}"/>
    <cellStyle name="Normal 4 2 4 5 6" xfId="25229" xr:uid="{BC5C6402-6CFC-4A6D-B63A-B0E5D20B3B87}"/>
    <cellStyle name="Normal 4 2 4 5 7" xfId="15413" xr:uid="{23A82F71-3CCB-4621-A687-09ADD6C3C034}"/>
    <cellStyle name="Normal 4 2 4 6" xfId="2840" xr:uid="{00000000-0005-0000-0000-0000400B0000}"/>
    <cellStyle name="Normal 4 2 4 6 2" xfId="5853" xr:uid="{8F42BB2B-EF7B-47B9-879A-FDCCA9B86D6A}"/>
    <cellStyle name="Normal 4 2 4 6 2 2" xfId="8045" xr:uid="{443C37C6-B86B-4B46-B7DA-BC969DB004D9}"/>
    <cellStyle name="Normal 4 2 4 6 2 3" xfId="10748" xr:uid="{C3105CD2-D732-4AF0-8F92-306E84FEAA7E}"/>
    <cellStyle name="Normal 4 2 4 6 3" xfId="6949" xr:uid="{D4C92A42-F964-49FD-9E99-5B62CC5E68D1}"/>
    <cellStyle name="Normal 4 2 4 6 3 2" xfId="19825" xr:uid="{EE9B6F64-F8AF-4A70-863B-9C4051BC95FF}"/>
    <cellStyle name="Normal 4 2 4 6 4" xfId="9745" xr:uid="{A686CB95-EBEC-4E3E-8947-259DD47AB3CB}"/>
    <cellStyle name="Normal 4 2 4 6 4 2" xfId="22654" xr:uid="{F6E43C25-DC09-4F51-B613-9BC157478F33}"/>
    <cellStyle name="Normal 4 2 4 6 5" xfId="25300" xr:uid="{57E991DE-E174-4C8A-9B70-42523D35FE8B}"/>
    <cellStyle name="Normal 4 2 4 6 6" xfId="14988" xr:uid="{BBFC57DA-61DC-4B69-ACA1-3D5A1344743E}"/>
    <cellStyle name="Normal 4 2 4 7" xfId="2841" xr:uid="{00000000-0005-0000-0000-0000410B0000}"/>
    <cellStyle name="Normal 4 2 4 7 2" xfId="8046" xr:uid="{E80B2190-7DB1-4368-8E11-64E77AF7679F}"/>
    <cellStyle name="Normal 4 2 4 7 2 2" xfId="27435" xr:uid="{9882106E-DDBA-466A-AEC6-1246A239BCE6}"/>
    <cellStyle name="Normal 4 2 4 7 2 3" xfId="16659" xr:uid="{DDDCB755-B483-4398-B554-2995BAA776B7}"/>
    <cellStyle name="Normal 4 2 4 7 3" xfId="10749" xr:uid="{1B2A6BB9-FC0D-4DD7-B619-D8D04571E5B7}"/>
    <cellStyle name="Normal 4 2 4 7 3 2" xfId="19396" xr:uid="{C9C45CE2-B6A3-4F04-BA0D-3555CDC4D9F7}"/>
    <cellStyle name="Normal 4 2 4 7 4" xfId="12508" xr:uid="{DF9A4D83-B503-4BEB-B395-628506CA91AC}"/>
    <cellStyle name="Normal 4 2 4 7 4 2" xfId="22225" xr:uid="{858EBE92-53B6-4139-9154-D5160B5031BE}"/>
    <cellStyle name="Normal 4 2 4 7 5" xfId="25035" xr:uid="{391EBA47-D2E1-4E45-A840-259AB5B2AC0C}"/>
    <cellStyle name="Normal 4 2 4 7 6" xfId="14443" xr:uid="{19BB865F-B36B-4CBE-8493-33D5FE41B5B0}"/>
    <cellStyle name="Normal 4 2 4 8" xfId="2842" xr:uid="{00000000-0005-0000-0000-0000420B0000}"/>
    <cellStyle name="Normal 4 2 4 8 2" xfId="8047" xr:uid="{0747A113-B922-4797-B888-27E112B045EB}"/>
    <cellStyle name="Normal 4 2 4 8 2 2" xfId="19116" xr:uid="{B12DC55D-B18C-4B06-B69F-86706454601B}"/>
    <cellStyle name="Normal 4 2 4 8 3" xfId="10750" xr:uid="{D090DFF6-F43C-4893-9102-FE5D7910D21E}"/>
    <cellStyle name="Normal 4 2 4 8 3 2" xfId="21921" xr:uid="{4B8FC368-4BD8-4CBF-A7C6-EBCF376D317C}"/>
    <cellStyle name="Normal 4 2 4 8 4" xfId="24985" xr:uid="{4CC9A1A1-419A-4D56-A598-AEAA26D5B0C9}"/>
    <cellStyle name="Normal 4 2 4 8 5" xfId="16365" xr:uid="{46EC3795-3E4D-4F1C-AD46-5B6007D0AD61}"/>
    <cellStyle name="Normal 4 2 4 9" xfId="4569" xr:uid="{D3F84C85-A46B-43A1-870C-246EC26376AF}"/>
    <cellStyle name="Normal 4 2 4 9 2" xfId="9965" xr:uid="{77A5CD08-4133-4B3B-8E56-E9B3CC8E666B}"/>
    <cellStyle name="Normal 4 2 4 9 2 2" xfId="20585" xr:uid="{D9DAAA74-092B-4E4E-89C0-50C9BB13E8DB}"/>
    <cellStyle name="Normal 4 2 4 9 3" xfId="13534" xr:uid="{4C73F13A-53A5-46C8-8AF3-E311EE2AC778}"/>
    <cellStyle name="Normal 4 2 4 9 3 2" xfId="23414" xr:uid="{0F579A52-E39E-44A5-B4F1-AD0FE63E4D69}"/>
    <cellStyle name="Normal 4 2 4 9 4" xfId="17792" xr:uid="{2151D06E-F756-4431-A694-E1A8D8323096}"/>
    <cellStyle name="Normal 4 2 5" xfId="600" xr:uid="{00000000-0005-0000-0000-000058020000}"/>
    <cellStyle name="Normal 4 2 5 10" xfId="6224" xr:uid="{1C465311-C724-4F08-B9FD-DF0C30ABCE22}"/>
    <cellStyle name="Normal 4 2 5 10 2" xfId="16069" xr:uid="{BD72805C-760A-48E5-9AF7-A9D236B6161A}"/>
    <cellStyle name="Normal 4 2 5 11" xfId="9001" xr:uid="{5E46DCD7-02FF-48F2-821C-6EBE9DCB8848}"/>
    <cellStyle name="Normal 4 2 5 11 2" xfId="18828" xr:uid="{2373907C-E292-4764-81CF-442780511818}"/>
    <cellStyle name="Normal 4 2 5 12" xfId="12127" xr:uid="{8830AFE6-C9CA-4085-AFAE-C482622A6D84}"/>
    <cellStyle name="Normal 4 2 5 12 2" xfId="21625" xr:uid="{EB9AB581-3DCD-4C1E-9E3E-CBD9DA3C0792}"/>
    <cellStyle name="Normal 4 2 5 13" xfId="26521" xr:uid="{C940BC36-1B78-4CA6-8CEE-45B2FC502A70}"/>
    <cellStyle name="Normal 4 2 5 14" xfId="14019" xr:uid="{FE4356E5-E637-490C-99AB-19F124AE4CBA}"/>
    <cellStyle name="Normal 4 2 5 2" xfId="601" xr:uid="{00000000-0005-0000-0000-000059020000}"/>
    <cellStyle name="Normal 4 2 5 2 10" xfId="12128" xr:uid="{1713276A-4398-4342-A660-EFB380D74C64}"/>
    <cellStyle name="Normal 4 2 5 2 10 2" xfId="21626" xr:uid="{B91C8BF9-2CF9-47A5-B79F-CC6DD7B47595}"/>
    <cellStyle name="Normal 4 2 5 2 11" xfId="24856" xr:uid="{6F02B2B5-DB98-405C-BC31-77E2EF846C4A}"/>
    <cellStyle name="Normal 4 2 5 2 12" xfId="14163" xr:uid="{3357730B-3E7F-4D6B-8767-6E2DB8E96E1A}"/>
    <cellStyle name="Normal 4 2 5 2 2" xfId="2843" xr:uid="{00000000-0005-0000-0000-0000430B0000}"/>
    <cellStyle name="Normal 4 2 5 2 2 2" xfId="2844" xr:uid="{00000000-0005-0000-0000-0000440B0000}"/>
    <cellStyle name="Normal 4 2 5 2 2 2 2" xfId="8048" xr:uid="{D26FCF8F-A518-47E0-8D3A-A0051E6A72DB}"/>
    <cellStyle name="Normal 4 2 5 2 2 2 2 2" xfId="28939" xr:uid="{E782506F-ED6E-4632-8E2E-B80E2634C40A}"/>
    <cellStyle name="Normal 4 2 5 2 2 2 2 3" xfId="27591" xr:uid="{22783179-972C-4C04-9905-7860C952439E}"/>
    <cellStyle name="Normal 4 2 5 2 2 2 2 4" xfId="17394" xr:uid="{2A8ED2F0-54BC-435B-B3CD-A9C88CABB30A}"/>
    <cellStyle name="Normal 4 2 5 2 2 2 3" xfId="10752" xr:uid="{BA4C83EE-C97C-4798-A284-7A2EE15583A1}"/>
    <cellStyle name="Normal 4 2 5 2 2 2 3 2" xfId="29510" xr:uid="{9A1204BF-CBC7-4F25-BC74-E066D9E7CC4E}"/>
    <cellStyle name="Normal 4 2 5 2 2 2 3 3" xfId="20182" xr:uid="{097A78D3-E036-4E3C-A751-3BB862A41173}"/>
    <cellStyle name="Normal 4 2 5 2 2 2 4" xfId="13181" xr:uid="{44961FEA-B391-4C2A-AB26-D437422CE619}"/>
    <cellStyle name="Normal 4 2 5 2 2 2 4 2" xfId="23011" xr:uid="{8D51DED9-9D81-4DAB-B345-B9F373A3C319}"/>
    <cellStyle name="Normal 4 2 5 2 2 2 5" xfId="24125" xr:uid="{6B9FC548-5EFC-4E2C-B801-AE58FE88FA47}"/>
    <cellStyle name="Normal 4 2 5 2 2 2 6" xfId="15415" xr:uid="{8C9E9DA1-B7DC-416A-B61C-A516EDAB33ED}"/>
    <cellStyle name="Normal 4 2 5 2 2 3" xfId="4921" xr:uid="{0711ADB9-6D9F-4264-BADD-353D23F7AA2B}"/>
    <cellStyle name="Normal 4 2 5 2 2 3 2" xfId="10751" xr:uid="{6BFDF66E-0B67-40B3-8E4B-BC064A0F92C3}"/>
    <cellStyle name="Normal 4 2 5 2 2 3 2 2" xfId="29754" xr:uid="{EA067272-F4F7-4E28-85F0-041366098E28}"/>
    <cellStyle name="Normal 4 2 5 2 2 3 2 3" xfId="20888" xr:uid="{03EBB052-F2E9-4851-8414-BF8149763D2D}"/>
    <cellStyle name="Normal 4 2 5 2 2 3 3" xfId="13780" xr:uid="{E835DB1B-7B7E-488F-8AB9-133B2B3B6BC5}"/>
    <cellStyle name="Normal 4 2 5 2 2 3 3 2" xfId="23717" xr:uid="{40DFE3DB-583D-4F6C-A09E-7214FA09039E}"/>
    <cellStyle name="Normal 4 2 5 2 2 3 4" xfId="26326" xr:uid="{E58FA2C8-4BCF-4F3A-BBAA-6A59EEC2EA47}"/>
    <cellStyle name="Normal 4 2 5 2 2 3 5" xfId="18095" xr:uid="{9AC37ACF-5751-42CB-B57C-C4805A29D9AE}"/>
    <cellStyle name="Normal 4 2 5 2 2 4" xfId="6388" xr:uid="{818F8500-1F1E-4C65-BCFD-CC5F3BFD01C2}"/>
    <cellStyle name="Normal 4 2 5 2 2 4 2" xfId="27002" xr:uid="{4ECAC3EC-6CEF-4777-8655-F7DCD2F91137}"/>
    <cellStyle name="Normal 4 2 5 2 2 4 3" xfId="16071" xr:uid="{00BC2F67-5773-4C41-8CC7-080DE7902B6F}"/>
    <cellStyle name="Normal 4 2 5 2 2 5" xfId="9165" xr:uid="{C5F19666-99E0-4C57-8A0D-989A74F5CC1D}"/>
    <cellStyle name="Normal 4 2 5 2 2 5 2" xfId="18830" xr:uid="{701E12DB-5E2D-4326-A0BF-C3A1EE4BF485}"/>
    <cellStyle name="Normal 4 2 5 2 2 6" xfId="12129" xr:uid="{F5BEC910-FE18-4D0A-8CF1-9DC3F42DCED6}"/>
    <cellStyle name="Normal 4 2 5 2 2 6 2" xfId="21627" xr:uid="{CCC01656-B2ED-47F1-9F35-08CE0EFBDB1D}"/>
    <cellStyle name="Normal 4 2 5 2 2 7" xfId="26585" xr:uid="{FB831BF8-5319-465F-BB8E-520318B97F44}"/>
    <cellStyle name="Normal 4 2 5 2 2 8" xfId="14796" xr:uid="{2BDDF884-50CE-4047-81A7-148A84B5A130}"/>
    <cellStyle name="Normal 4 2 5 2 3" xfId="2845" xr:uid="{00000000-0005-0000-0000-0000450B0000}"/>
    <cellStyle name="Normal 4 2 5 2 3 2" xfId="5109" xr:uid="{364583B4-BBA9-461E-B57E-0A2E601BAEFE}"/>
    <cellStyle name="Normal 4 2 5 2 3 2 2" xfId="8049" xr:uid="{EBF9B219-0684-4500-9BD1-CE4AA12548F0}"/>
    <cellStyle name="Normal 4 2 5 2 3 2 2 2" xfId="29878" xr:uid="{E26AD202-5BCC-4DB3-B7D9-AD1801DB3755}"/>
    <cellStyle name="Normal 4 2 5 2 3 2 2 3" xfId="21076" xr:uid="{857F45F8-2690-4BC4-A761-6D80E81EC7E8}"/>
    <cellStyle name="Normal 4 2 5 2 3 2 3" xfId="10753" xr:uid="{390EECA5-253B-4264-96D7-F55BC2B6322E}"/>
    <cellStyle name="Normal 4 2 5 2 3 2 3 2" xfId="23905" xr:uid="{28932454-7924-4C56-8EFA-2A876EA937C1}"/>
    <cellStyle name="Normal 4 2 5 2 3 2 4" xfId="26715" xr:uid="{8538E161-ED4F-4765-B52D-BF26AE988248}"/>
    <cellStyle name="Normal 4 2 5 2 3 2 5" xfId="18283" xr:uid="{7645E3ED-A137-4F45-AFD2-35DED36C8C40}"/>
    <cellStyle name="Normal 4 2 5 2 3 3" xfId="6661" xr:uid="{FBD6A39D-2DDE-4F34-8BC1-82142518A336}"/>
    <cellStyle name="Normal 4 2 5 2 3 3 2" xfId="28960" xr:uid="{16B57CAA-891C-4106-926B-37FC9583200C}"/>
    <cellStyle name="Normal 4 2 5 2 3 3 3" xfId="17395" xr:uid="{34D2C0DF-FBA2-464F-A96C-479BE999CD0E}"/>
    <cellStyle name="Normal 4 2 5 2 3 4" xfId="9457" xr:uid="{1FDCC104-257A-43F3-B51F-025BF99D305C}"/>
    <cellStyle name="Normal 4 2 5 2 3 4 2" xfId="20183" xr:uid="{D0EB86D6-0AEC-426F-93F3-040C1810DC83}"/>
    <cellStyle name="Normal 4 2 5 2 3 5" xfId="13182" xr:uid="{C016444F-6A18-4870-8C68-5A912CCB432E}"/>
    <cellStyle name="Normal 4 2 5 2 3 5 2" xfId="23012" xr:uid="{58A12ED2-7B3D-4BBC-89C2-418264B9C1D2}"/>
    <cellStyle name="Normal 4 2 5 2 3 6" xfId="24140" xr:uid="{64249A6E-21D8-443E-9642-41611E99B4E3}"/>
    <cellStyle name="Normal 4 2 5 2 3 7" xfId="15416" xr:uid="{BB42A92E-3E46-434E-9413-C11B46EA7929}"/>
    <cellStyle name="Normal 4 2 5 2 4" xfId="2846" xr:uid="{00000000-0005-0000-0000-0000460B0000}"/>
    <cellStyle name="Normal 4 2 5 2 4 2" xfId="8050" xr:uid="{048BBD67-5391-4B75-A8D9-5DC550110600}"/>
    <cellStyle name="Normal 4 2 5 2 4 2 2" xfId="27334" xr:uid="{2A2831D9-B65E-438D-ACC9-FE8088D35F76}"/>
    <cellStyle name="Normal 4 2 5 2 4 2 3" xfId="17393" xr:uid="{0858DCCA-0209-4653-BE1C-B6291DF89975}"/>
    <cellStyle name="Normal 4 2 5 2 4 3" xfId="10754" xr:uid="{19881F7C-F399-4FF2-A585-8470F12ED00C}"/>
    <cellStyle name="Normal 4 2 5 2 4 3 2" xfId="20181" xr:uid="{A942223B-CF08-4942-9EF4-17FBC589B8B8}"/>
    <cellStyle name="Normal 4 2 5 2 4 4" xfId="13180" xr:uid="{85B80848-5984-4A6E-AAEE-58AD84B24228}"/>
    <cellStyle name="Normal 4 2 5 2 4 4 2" xfId="23010" xr:uid="{50D25854-65C8-404E-A46B-60BBA2FB7809}"/>
    <cellStyle name="Normal 4 2 5 2 4 5" xfId="25384" xr:uid="{033C6D08-CCCE-4753-9460-D6E7A24E3941}"/>
    <cellStyle name="Normal 4 2 5 2 4 6" xfId="15414" xr:uid="{AF944DFE-BBE2-464B-8325-3193868DB8DE}"/>
    <cellStyle name="Normal 4 2 5 2 5" xfId="2847" xr:uid="{00000000-0005-0000-0000-0000470B0000}"/>
    <cellStyle name="Normal 4 2 5 2 5 2" xfId="8051" xr:uid="{92DA964B-210D-4A78-B85B-9614D3BADCEB}"/>
    <cellStyle name="Normal 4 2 5 2 5 2 2" xfId="26989" xr:uid="{F7FF06FA-3C27-48AC-89EF-3ADC9565AD0A}"/>
    <cellStyle name="Normal 4 2 5 2 5 2 3" xfId="16693" xr:uid="{187D0388-D023-4252-8BF1-7B62150FFC30}"/>
    <cellStyle name="Normal 4 2 5 2 5 3" xfId="10755" xr:uid="{99B3CCD4-0F94-46F2-A48B-CF45ABC913C4}"/>
    <cellStyle name="Normal 4 2 5 2 5 3 2" xfId="19430" xr:uid="{0C851071-2DBB-4232-B58F-DD917BDE39A3}"/>
    <cellStyle name="Normal 4 2 5 2 5 4" xfId="12542" xr:uid="{DB5E3C9C-7E6C-47B8-902A-9DFBFD424B98}"/>
    <cellStyle name="Normal 4 2 5 2 5 4 2" xfId="22259" xr:uid="{AC7FA29E-CE3C-4994-96D2-F05BDF8BFED6}"/>
    <cellStyle name="Normal 4 2 5 2 5 5" xfId="25223" xr:uid="{753AA7AC-40A9-4F4C-8A4B-AC16144C10F0}"/>
    <cellStyle name="Normal 4 2 5 2 5 6" xfId="14477" xr:uid="{F9D60EFB-440C-4578-B113-6F0B08C68D57}"/>
    <cellStyle name="Normal 4 2 5 2 6" xfId="2848" xr:uid="{00000000-0005-0000-0000-0000480B0000}"/>
    <cellStyle name="Normal 4 2 5 2 6 2" xfId="10756" xr:uid="{8C02105C-4C8B-40F1-A3FD-DC7F25AABC1B}"/>
    <cellStyle name="Normal 4 2 5 2 6 2 2" xfId="19279" xr:uid="{BB9D7F0F-5960-44F7-A61B-8FAAB713CF78}"/>
    <cellStyle name="Normal 4 2 5 2 6 3" xfId="12424" xr:uid="{DF224E3E-1332-4C75-B169-6CC5CFA75DAB}"/>
    <cellStyle name="Normal 4 2 5 2 6 3 2" xfId="22097" xr:uid="{E326A569-D09C-43F7-93BE-B104B80CD630}"/>
    <cellStyle name="Normal 4 2 5 2 6 4" xfId="24638" xr:uid="{B1661334-F3D9-4B0B-8E29-9B6F74F1F882}"/>
    <cellStyle name="Normal 4 2 5 2 6 5" xfId="16541" xr:uid="{8516B772-0DF4-473D-A3A3-A98FE803677E}"/>
    <cellStyle name="Normal 4 2 5 2 7" xfId="4487" xr:uid="{DCDB4786-4F53-492C-B278-445C710ECE33}"/>
    <cellStyle name="Normal 4 2 5 2 7 2" xfId="9968" xr:uid="{B8A0A2BC-8AD6-497B-8F7A-8700BA2D5B3D}"/>
    <cellStyle name="Normal 4 2 5 2 7 2 2" xfId="20510" xr:uid="{031BCC9E-08BB-4F95-8489-FE63C2698E06}"/>
    <cellStyle name="Normal 4 2 5 2 7 3" xfId="13486" xr:uid="{2F9C52E7-5BE9-41D8-BB10-E7CF49571AAD}"/>
    <cellStyle name="Normal 4 2 5 2 7 3 2" xfId="23339" xr:uid="{0FE85F76-D4A6-4719-B531-9FE98802D5ED}"/>
    <cellStyle name="Normal 4 2 5 2 7 4" xfId="17717" xr:uid="{16968856-ED14-41D6-BA1C-4984D4CA5709}"/>
    <cellStyle name="Normal 4 2 5 2 8" xfId="6225" xr:uid="{804FDC91-1694-4DAA-9A72-0D4309DBD03C}"/>
    <cellStyle name="Normal 4 2 5 2 8 2" xfId="16070" xr:uid="{FD0B2A5C-31DF-4E8E-A335-8CCE648D2343}"/>
    <cellStyle name="Normal 4 2 5 2 9" xfId="9002" xr:uid="{B3A0B48E-3A87-4A85-9952-E7F958F63415}"/>
    <cellStyle name="Normal 4 2 5 2 9 2" xfId="18829" xr:uid="{458E2D74-1583-40F5-838D-D1506B2C758E}"/>
    <cellStyle name="Normal 4 2 5 3" xfId="2849" xr:uid="{00000000-0005-0000-0000-0000490B0000}"/>
    <cellStyle name="Normal 4 2 5 3 10" xfId="24693" xr:uid="{C5A88F91-4855-4242-ADD0-912F78C93423}"/>
    <cellStyle name="Normal 4 2 5 3 11" xfId="14321" xr:uid="{C51C3490-1C12-48AA-A14F-5BFBAFF6D3AD}"/>
    <cellStyle name="Normal 4 2 5 3 2" xfId="2850" xr:uid="{00000000-0005-0000-0000-00004A0B0000}"/>
    <cellStyle name="Normal 4 2 5 3 2 2" xfId="2851" xr:uid="{00000000-0005-0000-0000-00004B0B0000}"/>
    <cellStyle name="Normal 4 2 5 3 2 2 2" xfId="8052" xr:uid="{E73262E4-224F-4D41-9A67-EFA6985A0BF0}"/>
    <cellStyle name="Normal 4 2 5 3 2 2 2 2" xfId="26947" xr:uid="{39DDE7AB-9709-46CC-A258-327861289FF2}"/>
    <cellStyle name="Normal 4 2 5 3 2 2 2 3" xfId="17397" xr:uid="{8A8AD847-5CA8-4413-AFAD-82DFB43D046B}"/>
    <cellStyle name="Normal 4 2 5 3 2 2 3" xfId="10759" xr:uid="{25DFB470-775E-4DEA-8982-1CCD5478867C}"/>
    <cellStyle name="Normal 4 2 5 3 2 2 3 2" xfId="20185" xr:uid="{D01EEA82-7CA4-4044-8A5B-7977D27B8C12}"/>
    <cellStyle name="Normal 4 2 5 3 2 2 4" xfId="13184" xr:uid="{AF708170-8F01-4A1B-A606-05E0C0813A0E}"/>
    <cellStyle name="Normal 4 2 5 3 2 2 4 2" xfId="23014" xr:uid="{B073CABC-3741-4601-B8CA-D5C89460FCF2}"/>
    <cellStyle name="Normal 4 2 5 3 2 2 5" xfId="24121" xr:uid="{E3D8D41A-AD79-45BE-B8E0-B04C60DCEAC2}"/>
    <cellStyle name="Normal 4 2 5 3 2 2 6" xfId="15418" xr:uid="{2F4EA7F7-DFAA-4D2C-9FA4-CDAE62D4F9EF}"/>
    <cellStyle name="Normal 4 2 5 3 2 3" xfId="4922" xr:uid="{B416781F-AED8-48B1-B711-D5AD409DBDE0}"/>
    <cellStyle name="Normal 4 2 5 3 2 3 2" xfId="10758" xr:uid="{7A7027F2-7D5E-4FFA-B8FD-A07C630AAFAD}"/>
    <cellStyle name="Normal 4 2 5 3 2 3 2 2" xfId="29755" xr:uid="{BAB8E248-8D8B-4378-B844-0EE02DB24A83}"/>
    <cellStyle name="Normal 4 2 5 3 2 3 2 3" xfId="20889" xr:uid="{D41E78DE-6D80-413C-B7CD-AFC5A1F26DE9}"/>
    <cellStyle name="Normal 4 2 5 3 2 3 3" xfId="13781" xr:uid="{A581CB08-F7E2-4746-8134-CC8C8D7F7B00}"/>
    <cellStyle name="Normal 4 2 5 3 2 3 3 2" xfId="23718" xr:uid="{1BFDE82E-BB5E-4D1E-8437-8832E286CE0A}"/>
    <cellStyle name="Normal 4 2 5 3 2 3 4" xfId="24038" xr:uid="{2F6BBFE9-4B9E-4291-A745-F630E17F35AC}"/>
    <cellStyle name="Normal 4 2 5 3 2 3 5" xfId="18096" xr:uid="{EA064B76-26F6-433D-B33A-9B9174E53C62}"/>
    <cellStyle name="Normal 4 2 5 3 2 4" xfId="6389" xr:uid="{9BE7C348-B066-481D-9FF6-E980E9FB3522}"/>
    <cellStyle name="Normal 4 2 5 3 2 4 2" xfId="27430" xr:uid="{A90E6416-5776-4D1E-ACB0-EDC07083E1C9}"/>
    <cellStyle name="Normal 4 2 5 3 2 4 3" xfId="16936" xr:uid="{E52CF3FD-814A-4DA2-B777-E6336CA5F1E9}"/>
    <cellStyle name="Normal 4 2 5 3 2 5" xfId="9166" xr:uid="{FD925E3E-0AED-4885-9D23-46C1D119939B}"/>
    <cellStyle name="Normal 4 2 5 3 2 5 2" xfId="19684" xr:uid="{E3ABFA16-8460-44DA-A152-4D090F3E28FB}"/>
    <cellStyle name="Normal 4 2 5 3 2 6" xfId="12785" xr:uid="{46825BD0-0DD3-413C-8736-57E02A5012AB}"/>
    <cellStyle name="Normal 4 2 5 3 2 6 2" xfId="22513" xr:uid="{F27B387B-1BF8-44F5-B050-665BBD01A9C7}"/>
    <cellStyle name="Normal 4 2 5 3 2 7" xfId="24920" xr:uid="{F4D8F1F4-6442-430C-AC41-6B0426AA5D6D}"/>
    <cellStyle name="Normal 4 2 5 3 2 8" xfId="14797" xr:uid="{1D2A2D40-2C8D-4FBB-95D4-7D3EABB9266D}"/>
    <cellStyle name="Normal 4 2 5 3 3" xfId="2852" xr:uid="{00000000-0005-0000-0000-00004C0B0000}"/>
    <cellStyle name="Normal 4 2 5 3 3 2" xfId="5110" xr:uid="{04B8D78B-1796-40ED-B4A4-1156E9AC83E4}"/>
    <cellStyle name="Normal 4 2 5 3 3 2 2" xfId="11850" xr:uid="{9310616F-AE53-42C5-AC1B-5825A397999D}"/>
    <cellStyle name="Normal 4 2 5 3 3 2 2 2" xfId="29879" xr:uid="{6C1B70F9-E861-4DEB-846D-5AC30C8BFA7D}"/>
    <cellStyle name="Normal 4 2 5 3 3 2 2 3" xfId="21077" xr:uid="{234FA6F1-B9B9-41A9-A4DE-1155CD54E4FC}"/>
    <cellStyle name="Normal 4 2 5 3 3 2 3" xfId="13906" xr:uid="{603298CF-3B6C-49B0-9FAB-8279BF3CE89C}"/>
    <cellStyle name="Normal 4 2 5 3 3 2 3 2" xfId="23906" xr:uid="{8AB417C6-BF0D-40AC-A832-CCAC57396914}"/>
    <cellStyle name="Normal 4 2 5 3 3 2 4" xfId="24979" xr:uid="{DE3CB438-E531-4019-A65A-F970A30C8A92}"/>
    <cellStyle name="Normal 4 2 5 3 3 2 5" xfId="18284" xr:uid="{C14F6477-E53B-41DC-8555-FC1AA8F3D804}"/>
    <cellStyle name="Normal 4 2 5 3 3 3" xfId="10760" xr:uid="{72BFC2FA-FC2B-4464-93ED-420487F1DB13}"/>
    <cellStyle name="Normal 4 2 5 3 3 3 2" xfId="27268" xr:uid="{9892B62D-BA04-40CE-AF6D-40A684E9FB86}"/>
    <cellStyle name="Normal 4 2 5 3 3 3 3" xfId="17398" xr:uid="{DE3F4F66-9478-41D5-968B-645D617334CB}"/>
    <cellStyle name="Normal 4 2 5 3 3 4" xfId="11677" xr:uid="{11714BD6-A230-4264-BB27-42C9F1C7CA10}"/>
    <cellStyle name="Normal 4 2 5 3 3 4 2" xfId="20186" xr:uid="{E9BFC918-8226-4340-AE65-3686460BA057}"/>
    <cellStyle name="Normal 4 2 5 3 3 5" xfId="13185" xr:uid="{19B9AF88-70AF-4208-A170-30C2194962E6}"/>
    <cellStyle name="Normal 4 2 5 3 3 5 2" xfId="23015" xr:uid="{8C570FEB-573D-4B7C-857D-F67B59B89335}"/>
    <cellStyle name="Normal 4 2 5 3 3 6" xfId="24088" xr:uid="{6EA383DD-EDBE-48D6-BB51-8211AC089A7E}"/>
    <cellStyle name="Normal 4 2 5 3 3 7" xfId="15419" xr:uid="{D8FDC69D-4ECC-430E-84CB-E9021809775C}"/>
    <cellStyle name="Normal 4 2 5 3 4" xfId="2853" xr:uid="{00000000-0005-0000-0000-00004D0B0000}"/>
    <cellStyle name="Normal 4 2 5 3 4 2" xfId="10761" xr:uid="{DF218823-11EA-4B10-87A6-07849344AA82}"/>
    <cellStyle name="Normal 4 2 5 3 4 2 2" xfId="27768" xr:uid="{B9CE6618-1E1B-4605-A021-C1CB177BCA26}"/>
    <cellStyle name="Normal 4 2 5 3 4 2 3" xfId="17396" xr:uid="{048B1FEC-3772-4336-8414-8627503A04FB}"/>
    <cellStyle name="Normal 4 2 5 3 4 3" xfId="11676" xr:uid="{3CFFAEBC-C307-4ED0-A17D-84B291E5BA44}"/>
    <cellStyle name="Normal 4 2 5 3 4 3 2" xfId="20184" xr:uid="{D8E9F62F-8121-4331-BD73-2D9AEB43AF3B}"/>
    <cellStyle name="Normal 4 2 5 3 4 4" xfId="13183" xr:uid="{A49469D7-A62A-42B1-90D7-15B7384BE53D}"/>
    <cellStyle name="Normal 4 2 5 3 4 4 2" xfId="23013" xr:uid="{95183FEF-7A6A-450D-8221-580FE41480D2}"/>
    <cellStyle name="Normal 4 2 5 3 4 5" xfId="25414" xr:uid="{96FD2E76-DE8A-41BB-ABC9-FE36ABFA6307}"/>
    <cellStyle name="Normal 4 2 5 3 4 6" xfId="15417" xr:uid="{E86AC59B-99C1-4BDD-A4A3-4E4C6FC95ED9}"/>
    <cellStyle name="Normal 4 2 5 3 5" xfId="2854" xr:uid="{00000000-0005-0000-0000-00004E0B0000}"/>
    <cellStyle name="Normal 4 2 5 3 5 2" xfId="10762" xr:uid="{EAF0AA45-23FF-4C46-8016-E1D4BE556AE1}"/>
    <cellStyle name="Normal 4 2 5 3 5 2 2" xfId="27861" xr:uid="{03A7E206-5DCD-4704-9CAB-4358AB96AE9C}"/>
    <cellStyle name="Normal 4 2 5 3 5 2 3" xfId="16796" xr:uid="{9A12A5E1-74CA-438B-9074-7EE4E2FCE536}"/>
    <cellStyle name="Normal 4 2 5 3 5 3" xfId="11549" xr:uid="{0B3D9363-6394-45F2-BDB2-EDB928C06A83}"/>
    <cellStyle name="Normal 4 2 5 3 5 3 2" xfId="19533" xr:uid="{C5055E5A-86BD-4F34-8C0D-9A3096F7B371}"/>
    <cellStyle name="Normal 4 2 5 3 5 4" xfId="12645" xr:uid="{4EE525E9-31E9-4BA8-B92F-13A57EBA0F57}"/>
    <cellStyle name="Normal 4 2 5 3 5 4 2" xfId="22362" xr:uid="{E1896068-7EE9-40C0-B6F2-EC5CFD0B97BE}"/>
    <cellStyle name="Normal 4 2 5 3 5 5" xfId="24215" xr:uid="{EB4C85E3-B837-4248-B5D4-AA3A09178CC5}"/>
    <cellStyle name="Normal 4 2 5 3 5 6" xfId="14580" xr:uid="{A8E74489-B607-40C8-AF44-2491438D8F1B}"/>
    <cellStyle name="Normal 4 2 5 3 6" xfId="4774" xr:uid="{CD32C819-B90D-4489-9C15-354782F4E49D}"/>
    <cellStyle name="Normal 4 2 5 3 6 2" xfId="10757" xr:uid="{FF00B50B-BC76-44DD-B61D-EDAEB32F06BB}"/>
    <cellStyle name="Normal 4 2 5 3 6 2 2" xfId="20741" xr:uid="{7F6417DF-20E6-4C37-9A2E-DCB96310778B}"/>
    <cellStyle name="Normal 4 2 5 3 6 3" xfId="13652" xr:uid="{6D36D9B7-2945-4BA6-8F4F-6AA5BF895B7F}"/>
    <cellStyle name="Normal 4 2 5 3 6 3 2" xfId="23570" xr:uid="{D9E66CB4-77B6-4AA3-9ACC-BAC95D4A4A77}"/>
    <cellStyle name="Normal 4 2 5 3 6 4" xfId="25793" xr:uid="{1DB3069E-F774-4AEB-9B60-F05246EB510A}"/>
    <cellStyle name="Normal 4 2 5 3 6 5" xfId="17948" xr:uid="{ADEF296F-D81B-422E-B17C-A73FF9409E21}"/>
    <cellStyle name="Normal 4 2 5 3 7" xfId="5938" xr:uid="{E2E46292-0A2C-4315-88AA-EE6B7C6A2DBA}"/>
    <cellStyle name="Normal 4 2 5 3 7 2" xfId="16072" xr:uid="{0501868B-718E-469E-85AC-9CF906485BF6}"/>
    <cellStyle name="Normal 4 2 5 3 8" xfId="8680" xr:uid="{E62AAAA4-208F-4C6A-BC89-351455440DD1}"/>
    <cellStyle name="Normal 4 2 5 3 8 2" xfId="18831" xr:uid="{208575B1-404D-41E9-8FB8-6268DC4852C7}"/>
    <cellStyle name="Normal 4 2 5 3 9" xfId="12130" xr:uid="{6CC6432F-E801-4F28-B422-2514C9426954}"/>
    <cellStyle name="Normal 4 2 5 3 9 2" xfId="21628" xr:uid="{61AC63E4-A165-4A48-95F5-06F178F45FA7}"/>
    <cellStyle name="Normal 4 2 5 4" xfId="2855" xr:uid="{00000000-0005-0000-0000-00004F0B0000}"/>
    <cellStyle name="Normal 4 2 5 4 2" xfId="2856" xr:uid="{00000000-0005-0000-0000-0000500B0000}"/>
    <cellStyle name="Normal 4 2 5 4 2 2" xfId="8053" xr:uid="{C843498B-301B-4029-82EB-8EACBE28CE7A}"/>
    <cellStyle name="Normal 4 2 5 4 2 2 2" xfId="27232" xr:uid="{45F04BB2-4E73-4B9D-B5A4-EE7E6F1A31CE}"/>
    <cellStyle name="Normal 4 2 5 4 2 2 3" xfId="17399" xr:uid="{21B668A8-F62C-4368-844B-70AA938484CB}"/>
    <cellStyle name="Normal 4 2 5 4 2 3" xfId="10764" xr:uid="{0F9B0A72-CDD5-44FA-8724-B7598F332997}"/>
    <cellStyle name="Normal 4 2 5 4 2 3 2" xfId="20187" xr:uid="{4AB69152-B952-4C9F-9D5C-0DB4EA45C94E}"/>
    <cellStyle name="Normal 4 2 5 4 2 4" xfId="13186" xr:uid="{7C036485-147E-4772-9E58-E3CA238FF358}"/>
    <cellStyle name="Normal 4 2 5 4 2 4 2" xfId="23016" xr:uid="{2F83837E-0A68-4A9E-8DE3-90537EE9BD57}"/>
    <cellStyle name="Normal 4 2 5 4 2 5" xfId="24677" xr:uid="{82630630-FB93-43D0-AFB0-C628C95CD350}"/>
    <cellStyle name="Normal 4 2 5 4 2 6" xfId="15420" xr:uid="{7BE7FB98-2983-4C28-A686-8A5E3EFA5E2B}"/>
    <cellStyle name="Normal 4 2 5 4 3" xfId="4920" xr:uid="{0D82195D-6C28-42F4-BB7D-A963EBDA2D95}"/>
    <cellStyle name="Normal 4 2 5 4 3 2" xfId="10763" xr:uid="{808BF2F4-1816-4D66-8630-C959BC5AA68C}"/>
    <cellStyle name="Normal 4 2 5 4 3 2 2" xfId="29753" xr:uid="{99F8505E-AD83-4D53-8902-89BF782DDFF3}"/>
    <cellStyle name="Normal 4 2 5 4 3 2 3" xfId="20887" xr:uid="{723307B3-5536-4BEA-BB22-464A1D918E23}"/>
    <cellStyle name="Normal 4 2 5 4 3 3" xfId="13779" xr:uid="{4FAD3CD6-3A07-45B9-A89A-F9C733AE11A8}"/>
    <cellStyle name="Normal 4 2 5 4 3 3 2" xfId="23716" xr:uid="{D5B42F47-FFF9-4A71-96AE-4BAAE4FEF74E}"/>
    <cellStyle name="Normal 4 2 5 4 3 4" xfId="25739" xr:uid="{E564771C-C786-4A03-AC4C-4CBD6B5C4D8E}"/>
    <cellStyle name="Normal 4 2 5 4 3 5" xfId="18094" xr:uid="{20C277D9-9505-4141-8A30-C0F011EE389E}"/>
    <cellStyle name="Normal 4 2 5 4 4" xfId="6387" xr:uid="{5643B338-A884-4595-8D18-B789EA4331C0}"/>
    <cellStyle name="Normal 4 2 5 4 4 2" xfId="28318" xr:uid="{6A8F9880-BD2E-4AD4-93B9-8BF5A780658F}"/>
    <cellStyle name="Normal 4 2 5 4 4 3" xfId="16073" xr:uid="{503083DA-9200-4472-BB76-3D8C27FB1A90}"/>
    <cellStyle name="Normal 4 2 5 4 5" xfId="9164" xr:uid="{C11C882E-31E5-44C2-908B-9C51B59350EC}"/>
    <cellStyle name="Normal 4 2 5 4 5 2" xfId="18832" xr:uid="{9BD826C1-2ED7-4770-8799-511EF9A1143F}"/>
    <cellStyle name="Normal 4 2 5 4 6" xfId="12131" xr:uid="{38D00E4B-0A56-49BA-A1D1-9C7091443B08}"/>
    <cellStyle name="Normal 4 2 5 4 6 2" xfId="21629" xr:uid="{6BF9775D-634F-4333-A26D-7EAB0CEDCAA0}"/>
    <cellStyle name="Normal 4 2 5 4 7" xfId="24976" xr:uid="{9CB563B1-3AC3-4C5C-A35B-E5B46CDE984E}"/>
    <cellStyle name="Normal 4 2 5 4 8" xfId="14795" xr:uid="{AD4E5916-C546-4994-8921-EDA19A71C70E}"/>
    <cellStyle name="Normal 4 2 5 5" xfId="2857" xr:uid="{00000000-0005-0000-0000-0000510B0000}"/>
    <cellStyle name="Normal 4 2 5 5 2" xfId="5111" xr:uid="{455AA00C-434D-4DAB-9B23-3C123489D3A7}"/>
    <cellStyle name="Normal 4 2 5 5 2 2" xfId="8054" xr:uid="{4EA10FB0-9DEC-4D0B-BE1C-83A4248F8131}"/>
    <cellStyle name="Normal 4 2 5 5 2 2 2" xfId="29880" xr:uid="{2F914717-489E-4333-849D-BD981A56B468}"/>
    <cellStyle name="Normal 4 2 5 5 2 2 3" xfId="21078" xr:uid="{7124283D-36DE-459D-896A-8C368BD08455}"/>
    <cellStyle name="Normal 4 2 5 5 2 3" xfId="10765" xr:uid="{EF962E04-BFA7-4A0B-A675-98CA15D5FA10}"/>
    <cellStyle name="Normal 4 2 5 5 2 3 2" xfId="23907" xr:uid="{297C47EA-D7DD-45E8-900B-71BD2E78B4DF}"/>
    <cellStyle name="Normal 4 2 5 5 2 4" xfId="24340" xr:uid="{0E7A3B12-6B58-43FA-8A0E-D592A79811E1}"/>
    <cellStyle name="Normal 4 2 5 5 2 5" xfId="18285" xr:uid="{1439B34A-0DC5-445E-A8A7-39FC4A5E781B}"/>
    <cellStyle name="Normal 4 2 5 5 3" xfId="6660" xr:uid="{1C65014D-0E22-40F2-B7C2-555CF39DDD7E}"/>
    <cellStyle name="Normal 4 2 5 5 3 2" xfId="28562" xr:uid="{C4F95DCA-25DF-4CED-9BBB-506CE4E09D73}"/>
    <cellStyle name="Normal 4 2 5 5 3 3" xfId="17400" xr:uid="{68C07358-5315-4B72-9915-04CD26AB27CB}"/>
    <cellStyle name="Normal 4 2 5 5 4" xfId="9456" xr:uid="{B43D0D80-627C-4FCB-8D68-00046C8F5187}"/>
    <cellStyle name="Normal 4 2 5 5 4 2" xfId="20188" xr:uid="{7E85A032-0112-4763-BD11-B9B02F7B71B3}"/>
    <cellStyle name="Normal 4 2 5 5 5" xfId="13187" xr:uid="{9AC29560-DC6D-4552-ABE6-A3DA8BF05D1F}"/>
    <cellStyle name="Normal 4 2 5 5 5 2" xfId="23017" xr:uid="{11BE5C26-CF52-46C4-A657-D154333265E4}"/>
    <cellStyle name="Normal 4 2 5 5 6" xfId="26420" xr:uid="{8A979D4B-EAF8-4681-BB4B-BE6B388E841D}"/>
    <cellStyle name="Normal 4 2 5 5 7" xfId="15421" xr:uid="{11FF1628-BAAB-4112-AA46-4E2AFF8E20FA}"/>
    <cellStyle name="Normal 4 2 5 6" xfId="2858" xr:uid="{00000000-0005-0000-0000-0000520B0000}"/>
    <cellStyle name="Normal 4 2 5 6 2" xfId="5833" xr:uid="{5762B64B-040D-482D-B6E8-4FCB1C4E7DB2}"/>
    <cellStyle name="Normal 4 2 5 6 2 2" xfId="8055" xr:uid="{8988AA37-EB39-4175-8A9E-2BE767EF1AA9}"/>
    <cellStyle name="Normal 4 2 5 6 2 3" xfId="10766" xr:uid="{D93F7B55-2A36-42FF-BB77-51FCB9657BE4}"/>
    <cellStyle name="Normal 4 2 5 6 3" xfId="6923" xr:uid="{440271B6-BCC5-4E8D-BA3D-8944E4A93F1F}"/>
    <cellStyle name="Normal 4 2 5 6 3 2" xfId="19826" xr:uid="{6DFE3261-DEA4-4612-9CED-3317B8B4A15E}"/>
    <cellStyle name="Normal 4 2 5 6 4" xfId="9719" xr:uid="{DA9BF4A3-E1EC-465C-A4BE-F2C0C793A7CF}"/>
    <cellStyle name="Normal 4 2 5 6 4 2" xfId="22655" xr:uid="{ACA92FF8-2176-44DE-BD5E-5352C7B21EF6}"/>
    <cellStyle name="Normal 4 2 5 6 5" xfId="24943" xr:uid="{9501F773-5476-41F4-AA81-C8483EF7A028}"/>
    <cellStyle name="Normal 4 2 5 6 6" xfId="14989" xr:uid="{A6EF83C8-9D75-4F22-9A62-F165FA2A75FB}"/>
    <cellStyle name="Normal 4 2 5 7" xfId="2859" xr:uid="{00000000-0005-0000-0000-0000530B0000}"/>
    <cellStyle name="Normal 4 2 5 7 2" xfId="8056" xr:uid="{62958D98-4AA2-43A8-BA15-784104F8CAA7}"/>
    <cellStyle name="Normal 4 2 5 7 2 2" xfId="28535" xr:uid="{D4474D6C-D7E0-4B97-AB59-CD9F80155F5F}"/>
    <cellStyle name="Normal 4 2 5 7 2 3" xfId="16633" xr:uid="{38D60045-C97F-4C35-AC34-F5484EA77C25}"/>
    <cellStyle name="Normal 4 2 5 7 3" xfId="10767" xr:uid="{B6796025-F2AF-44C2-A3A5-8F5EBEAAAF38}"/>
    <cellStyle name="Normal 4 2 5 7 3 2" xfId="19370" xr:uid="{CFE3A5A7-5110-4DA5-825B-F15CD64219FC}"/>
    <cellStyle name="Normal 4 2 5 7 4" xfId="12482" xr:uid="{57E7B44D-26B3-4E6D-B59B-4203ABEF2B28}"/>
    <cellStyle name="Normal 4 2 5 7 4 2" xfId="22199" xr:uid="{A0913221-F590-4F71-972D-85B1DED0BC60}"/>
    <cellStyle name="Normal 4 2 5 7 5" xfId="24422" xr:uid="{A55C849C-3548-434D-BE70-3F1A7DE0831C}"/>
    <cellStyle name="Normal 4 2 5 7 6" xfId="14417" xr:uid="{9F5651B1-ACF8-4663-B265-4E1D7FE54511}"/>
    <cellStyle name="Normal 4 2 5 8" xfId="2860" xr:uid="{00000000-0005-0000-0000-0000540B0000}"/>
    <cellStyle name="Normal 4 2 5 8 2" xfId="8057" xr:uid="{C3809A21-CD9B-48FF-8F19-336012445F77}"/>
    <cellStyle name="Normal 4 2 5 8 2 2" xfId="19150" xr:uid="{116124BF-DAA0-411C-8EEA-A1A03B1B0894}"/>
    <cellStyle name="Normal 4 2 5 8 3" xfId="10768" xr:uid="{EDF32895-42E7-4FCC-8845-F848B9431289}"/>
    <cellStyle name="Normal 4 2 5 8 3 2" xfId="21955" xr:uid="{4AEDBD41-F899-448F-8C64-3AB82210E00D}"/>
    <cellStyle name="Normal 4 2 5 8 4" xfId="24072" xr:uid="{0FC19174-F5A8-4E24-B212-6AAA3F774839}"/>
    <cellStyle name="Normal 4 2 5 8 5" xfId="16399" xr:uid="{8E72B689-652C-43BB-8A0E-997FC02C838C}"/>
    <cellStyle name="Normal 4 2 5 9" xfId="4570" xr:uid="{BCB89C70-B938-47C6-97C5-94D45521E147}"/>
    <cellStyle name="Normal 4 2 5 9 2" xfId="9967" xr:uid="{137DEE65-F299-4463-B895-D2F38CA8FE3E}"/>
    <cellStyle name="Normal 4 2 5 9 2 2" xfId="20586" xr:uid="{482D4172-E975-4A46-8D13-FE10503ECD07}"/>
    <cellStyle name="Normal 4 2 5 9 3" xfId="13535" xr:uid="{0A0301E9-DB32-4F21-9CED-32509BDAAB55}"/>
    <cellStyle name="Normal 4 2 5 9 3 2" xfId="23415" xr:uid="{C9949721-F1DC-43A0-9C5C-F8445159D5B0}"/>
    <cellStyle name="Normal 4 2 5 9 4" xfId="17793" xr:uid="{F72A020A-4523-473C-852D-D735AA7C9D76}"/>
    <cellStyle name="Normal 4 2 6" xfId="602" xr:uid="{00000000-0005-0000-0000-00005A020000}"/>
    <cellStyle name="Normal 4 2 6 10" xfId="9003" xr:uid="{8A790928-861D-48AE-AC51-63FD86BD35CD}"/>
    <cellStyle name="Normal 4 2 6 10 2" xfId="18833" xr:uid="{F0384371-12FE-4BE4-8524-176A5B8F4E89}"/>
    <cellStyle name="Normal 4 2 6 11" xfId="12132" xr:uid="{55A12DD1-E7A0-4C8E-A804-F2E676C08772}"/>
    <cellStyle name="Normal 4 2 6 11 2" xfId="21630" xr:uid="{3ABD1E89-C798-4F16-9802-65C3A95024E7}"/>
    <cellStyle name="Normal 4 2 6 12" xfId="24623" xr:uid="{78014F12-3550-4F13-9F0A-410B0E70AE8D}"/>
    <cellStyle name="Normal 4 2 6 13" xfId="14002" xr:uid="{92C506FE-56DE-4D78-81DF-139970CE01DE}"/>
    <cellStyle name="Normal 4 2 6 2" xfId="603" xr:uid="{00000000-0005-0000-0000-00005B020000}"/>
    <cellStyle name="Normal 4 2 6 2 10" xfId="12133" xr:uid="{AC3F21D9-1F77-4B27-97BB-E3270C6B2E78}"/>
    <cellStyle name="Normal 4 2 6 2 10 2" xfId="21631" xr:uid="{118FB45E-BAED-444A-9033-12317818565B}"/>
    <cellStyle name="Normal 4 2 6 2 11" xfId="26575" xr:uid="{7BB30280-3A8A-42B4-A45D-A260A43E180F}"/>
    <cellStyle name="Normal 4 2 6 2 12" xfId="14164" xr:uid="{2BF8E37C-B79D-412F-879A-EA90F8022811}"/>
    <cellStyle name="Normal 4 2 6 2 2" xfId="2861" xr:uid="{00000000-0005-0000-0000-0000550B0000}"/>
    <cellStyle name="Normal 4 2 6 2 2 2" xfId="2862" xr:uid="{00000000-0005-0000-0000-0000560B0000}"/>
    <cellStyle name="Normal 4 2 6 2 2 2 2" xfId="8058" xr:uid="{445AA247-576C-425B-B570-33036A63BC48}"/>
    <cellStyle name="Normal 4 2 6 2 2 2 2 2" xfId="28240" xr:uid="{0F6B9E9A-063E-41C8-BD32-986657FB9A27}"/>
    <cellStyle name="Normal 4 2 6 2 2 2 2 3" xfId="26910" xr:uid="{3BAB4CCA-B782-4495-B3B8-2DD7FBEF4375}"/>
    <cellStyle name="Normal 4 2 6 2 2 2 2 4" xfId="17402" xr:uid="{C070B6D8-489D-4477-929D-912B87673051}"/>
    <cellStyle name="Normal 4 2 6 2 2 2 3" xfId="10770" xr:uid="{221D37FE-821C-4601-969F-EE86F9D29496}"/>
    <cellStyle name="Normal 4 2 6 2 2 2 3 2" xfId="29511" xr:uid="{417C2490-63D4-4239-9FD1-2C19699B9CC9}"/>
    <cellStyle name="Normal 4 2 6 2 2 2 3 3" xfId="20190" xr:uid="{62138398-B80A-44A6-9719-5014DC0A9B1F}"/>
    <cellStyle name="Normal 4 2 6 2 2 2 4" xfId="13189" xr:uid="{1167F1A8-F743-4C0B-B522-DA31C7D25FA4}"/>
    <cellStyle name="Normal 4 2 6 2 2 2 4 2" xfId="23019" xr:uid="{EDEBC485-1CD7-436B-859B-DB3F3FEC03B7}"/>
    <cellStyle name="Normal 4 2 6 2 2 2 5" xfId="25049" xr:uid="{97D67DEB-EE20-4376-A388-2719ED24EBE9}"/>
    <cellStyle name="Normal 4 2 6 2 2 2 6" xfId="15423" xr:uid="{57F5B9AD-1B37-4667-8D2F-727371E93B89}"/>
    <cellStyle name="Normal 4 2 6 2 2 3" xfId="4923" xr:uid="{F07180C9-9EEE-4393-819F-0710D352F292}"/>
    <cellStyle name="Normal 4 2 6 2 2 3 2" xfId="10769" xr:uid="{0D5B2EEF-1CEB-4177-ABBA-9FE4216F1257}"/>
    <cellStyle name="Normal 4 2 6 2 2 3 2 2" xfId="29756" xr:uid="{2677F6F9-132A-4599-BB4B-89CE6E06F863}"/>
    <cellStyle name="Normal 4 2 6 2 2 3 2 3" xfId="20890" xr:uid="{EB4B162D-74D9-4FFC-859F-D763A003EE1C}"/>
    <cellStyle name="Normal 4 2 6 2 2 3 3" xfId="13782" xr:uid="{8893B199-0E91-4DF3-87F9-EB6F0C097FEC}"/>
    <cellStyle name="Normal 4 2 6 2 2 3 3 2" xfId="23719" xr:uid="{5F4CE613-97C8-4BB7-BE9D-477E6FE1E7BA}"/>
    <cellStyle name="Normal 4 2 6 2 2 3 4" xfId="26319" xr:uid="{96ABC67C-723E-4980-9F59-742BBFCC970B}"/>
    <cellStyle name="Normal 4 2 6 2 2 3 5" xfId="18097" xr:uid="{C1DE0453-286C-4946-B79F-D3034CA39E89}"/>
    <cellStyle name="Normal 4 2 6 2 2 4" xfId="6391" xr:uid="{C2F48D72-A946-48E4-A43F-F0336A76EB3F}"/>
    <cellStyle name="Normal 4 2 6 2 2 4 2" xfId="28469" xr:uid="{88CFDA51-F197-415E-96FC-9584EA7E154D}"/>
    <cellStyle name="Normal 4 2 6 2 2 4 3" xfId="16076" xr:uid="{45074D7F-CEF1-4975-B252-91974670BA88}"/>
    <cellStyle name="Normal 4 2 6 2 2 5" xfId="9168" xr:uid="{57AF1D73-DF56-4F79-893B-388770F76BA1}"/>
    <cellStyle name="Normal 4 2 6 2 2 5 2" xfId="18835" xr:uid="{690B57F4-FFF1-4661-9A73-6D7F4A403BF2}"/>
    <cellStyle name="Normal 4 2 6 2 2 6" xfId="12134" xr:uid="{DA759B93-D274-444F-80F9-93EFD58963DB}"/>
    <cellStyle name="Normal 4 2 6 2 2 6 2" xfId="21632" xr:uid="{20EF6B4E-282B-45BB-BA55-32A2BA879590}"/>
    <cellStyle name="Normal 4 2 6 2 2 7" xfId="25844" xr:uid="{F5A17191-B94A-4E8A-B9D5-5D2C04362BA2}"/>
    <cellStyle name="Normal 4 2 6 2 2 8" xfId="14799" xr:uid="{A31B0E19-FCD1-402C-BE93-D6A430029191}"/>
    <cellStyle name="Normal 4 2 6 2 3" xfId="2863" xr:uid="{00000000-0005-0000-0000-0000570B0000}"/>
    <cellStyle name="Normal 4 2 6 2 3 2" xfId="5112" xr:uid="{75232E16-474F-4DF7-89B8-1DBF0E1DFCBC}"/>
    <cellStyle name="Normal 4 2 6 2 3 2 2" xfId="8059" xr:uid="{8E5DB8E2-BC9B-4339-93D9-8D9D6CA99C22}"/>
    <cellStyle name="Normal 4 2 6 2 3 2 2 2" xfId="29881" xr:uid="{3E05C16E-50F9-4794-8BEB-6BD75BBF308A}"/>
    <cellStyle name="Normal 4 2 6 2 3 2 2 3" xfId="21079" xr:uid="{ACB7F1B6-4574-4A85-8C18-F8DC49F05D29}"/>
    <cellStyle name="Normal 4 2 6 2 3 2 3" xfId="10771" xr:uid="{0725C2BE-6F9E-4F34-9C0D-1B797D79086A}"/>
    <cellStyle name="Normal 4 2 6 2 3 2 3 2" xfId="23908" xr:uid="{F1DCB695-3818-4152-B68B-A2AEA9FD1204}"/>
    <cellStyle name="Normal 4 2 6 2 3 2 4" xfId="26767" xr:uid="{D618F532-29C1-4C0E-A5D2-EFA00FF42764}"/>
    <cellStyle name="Normal 4 2 6 2 3 2 5" xfId="18286" xr:uid="{CB9FCB21-35AB-48CB-A913-2B291F5B2C60}"/>
    <cellStyle name="Normal 4 2 6 2 3 3" xfId="6663" xr:uid="{FA806156-653D-4093-B781-42EE16113C08}"/>
    <cellStyle name="Normal 4 2 6 2 3 3 2" xfId="27396" xr:uid="{51826DB3-8B75-48ED-8153-2C130F649F67}"/>
    <cellStyle name="Normal 4 2 6 2 3 3 3" xfId="17403" xr:uid="{66EA461D-8C1D-4CD6-A739-DEB53ACEB0F3}"/>
    <cellStyle name="Normal 4 2 6 2 3 4" xfId="9459" xr:uid="{2A376829-C967-47A4-9584-070ABE38AE15}"/>
    <cellStyle name="Normal 4 2 6 2 3 4 2" xfId="20191" xr:uid="{E68DB518-2D34-40BF-B666-F650FC65811E}"/>
    <cellStyle name="Normal 4 2 6 2 3 5" xfId="13190" xr:uid="{5833A41B-D8A0-4B2A-8EAF-75DF530FA5C4}"/>
    <cellStyle name="Normal 4 2 6 2 3 5 2" xfId="23020" xr:uid="{48DA823C-2662-4609-AA4B-88CEE41DB687}"/>
    <cellStyle name="Normal 4 2 6 2 3 6" xfId="24939" xr:uid="{469EB33F-9CE8-49C9-9959-1DA6CA836D97}"/>
    <cellStyle name="Normal 4 2 6 2 3 7" xfId="15424" xr:uid="{68430994-0D3F-412D-BAB0-E397FEB0E2F8}"/>
    <cellStyle name="Normal 4 2 6 2 4" xfId="2864" xr:uid="{00000000-0005-0000-0000-0000580B0000}"/>
    <cellStyle name="Normal 4 2 6 2 4 2" xfId="8060" xr:uid="{508426ED-D319-4713-8219-387A2509D206}"/>
    <cellStyle name="Normal 4 2 6 2 4 2 2" xfId="28440" xr:uid="{519C8086-0BB4-453C-9322-706D0F1238DC}"/>
    <cellStyle name="Normal 4 2 6 2 4 2 3" xfId="17401" xr:uid="{1CF735C8-9201-4097-A8AC-991D6161C9C6}"/>
    <cellStyle name="Normal 4 2 6 2 4 3" xfId="10772" xr:uid="{2FBF06D7-1BCE-42A9-AC5F-55767C255C21}"/>
    <cellStyle name="Normal 4 2 6 2 4 3 2" xfId="20189" xr:uid="{77E30928-59FF-4E1B-A91B-8633D0DF2764}"/>
    <cellStyle name="Normal 4 2 6 2 4 4" xfId="13188" xr:uid="{F17C1235-67C8-4ECD-94B7-9703B8BC5CCC}"/>
    <cellStyle name="Normal 4 2 6 2 4 4 2" xfId="23018" xr:uid="{A80A7B6A-F8EE-4066-B14D-1F9F995C76A0}"/>
    <cellStyle name="Normal 4 2 6 2 4 5" xfId="25759" xr:uid="{6BC3609D-AD8D-47D7-BD80-8C2CF29FEFE9}"/>
    <cellStyle name="Normal 4 2 6 2 4 6" xfId="15422" xr:uid="{3EB1E615-B503-4EE1-B742-D6ECF73DC2D1}"/>
    <cellStyle name="Normal 4 2 6 2 5" xfId="2865" xr:uid="{00000000-0005-0000-0000-0000590B0000}"/>
    <cellStyle name="Normal 4 2 6 2 5 2" xfId="8061" xr:uid="{A9E00EDC-3662-45D9-B9A3-5CFE29796EF0}"/>
    <cellStyle name="Normal 4 2 6 2 5 2 2" xfId="28847" xr:uid="{765DC31F-D6A2-4DCE-889D-ECCB604467F3}"/>
    <cellStyle name="Normal 4 2 6 2 5 2 3" xfId="16779" xr:uid="{155BC5FE-6255-40F7-BB54-A3C6537894DE}"/>
    <cellStyle name="Normal 4 2 6 2 5 3" xfId="10773" xr:uid="{DC355AD1-5F20-4B72-8E5A-A0BCCBCCA70E}"/>
    <cellStyle name="Normal 4 2 6 2 5 3 2" xfId="19516" xr:uid="{8D0C3400-4CD1-4073-9426-91ACCF204033}"/>
    <cellStyle name="Normal 4 2 6 2 5 4" xfId="12628" xr:uid="{09F4576F-C41B-4659-8F79-AAE6B6A77B27}"/>
    <cellStyle name="Normal 4 2 6 2 5 4 2" xfId="22345" xr:uid="{A633CEE9-550E-4E49-B1F4-A086F101039F}"/>
    <cellStyle name="Normal 4 2 6 2 5 5" xfId="24813" xr:uid="{F26A746E-FD20-42B4-A619-C599008102CA}"/>
    <cellStyle name="Normal 4 2 6 2 5 6" xfId="14563" xr:uid="{C2B2EE59-7E23-456C-B685-93C9B2935791}"/>
    <cellStyle name="Normal 4 2 6 2 6" xfId="2866" xr:uid="{00000000-0005-0000-0000-00005A0B0000}"/>
    <cellStyle name="Normal 4 2 6 2 6 2" xfId="10774" xr:uid="{ACDF90EE-55A4-491F-B2EA-C5FF11C51615}"/>
    <cellStyle name="Normal 4 2 6 2 6 2 2" xfId="19280" xr:uid="{D5FFC330-DB63-469E-AA49-BB45EB3FB166}"/>
    <cellStyle name="Normal 4 2 6 2 6 3" xfId="12425" xr:uid="{36254E11-4EF2-439D-811F-F3059E8042C6}"/>
    <cellStyle name="Normal 4 2 6 2 6 3 2" xfId="22098" xr:uid="{5DDB4BCB-0630-4CCE-AC3A-269F57D56F8C}"/>
    <cellStyle name="Normal 4 2 6 2 6 4" xfId="24699" xr:uid="{2DDA5FCC-3976-43F3-80B4-55B9515F9134}"/>
    <cellStyle name="Normal 4 2 6 2 6 5" xfId="16542" xr:uid="{A1467B75-4B1F-4346-A55E-23C48B0D9078}"/>
    <cellStyle name="Normal 4 2 6 2 7" xfId="4488" xr:uid="{FB652F71-FF76-4E72-87DE-C283B012233B}"/>
    <cellStyle name="Normal 4 2 6 2 7 2" xfId="9970" xr:uid="{8FCA3CB3-DEB0-4CCF-835D-71DD8B0F9CF7}"/>
    <cellStyle name="Normal 4 2 6 2 7 2 2" xfId="20511" xr:uid="{0202B854-A631-4E67-B997-F2D71A650A57}"/>
    <cellStyle name="Normal 4 2 6 2 7 3" xfId="13487" xr:uid="{206D5E9B-9BA0-44B5-A259-45EC66376683}"/>
    <cellStyle name="Normal 4 2 6 2 7 3 2" xfId="23340" xr:uid="{9622894E-15BF-4761-AAF7-932FBE2AD8B6}"/>
    <cellStyle name="Normal 4 2 6 2 7 4" xfId="17718" xr:uid="{75D741ED-D74E-4879-BC6D-CFE7B66326FF}"/>
    <cellStyle name="Normal 4 2 6 2 8" xfId="6227" xr:uid="{B48E1530-54D8-4116-8A60-0C5C143266DC}"/>
    <cellStyle name="Normal 4 2 6 2 8 2" xfId="16075" xr:uid="{5A92DF9B-9A01-42CE-8234-938EE4E68A6D}"/>
    <cellStyle name="Normal 4 2 6 2 9" xfId="9004" xr:uid="{4260A3D2-A7F9-4080-B722-D2C6AD956A71}"/>
    <cellStyle name="Normal 4 2 6 2 9 2" xfId="18834" xr:uid="{C0834EB5-1EAC-4163-A463-C1819FD2FEBD}"/>
    <cellStyle name="Normal 4 2 6 3" xfId="2867" xr:uid="{00000000-0005-0000-0000-00005B0B0000}"/>
    <cellStyle name="Normal 4 2 6 3 2" xfId="2868" xr:uid="{00000000-0005-0000-0000-00005C0B0000}"/>
    <cellStyle name="Normal 4 2 6 3 2 2" xfId="8062" xr:uid="{A88BFCB5-B01F-42FC-AB70-13F2E0FA85DB}"/>
    <cellStyle name="Normal 4 2 6 3 2 2 2" xfId="26728" xr:uid="{F36065BB-B8A5-45DF-A1C9-2895C7F2A856}"/>
    <cellStyle name="Normal 4 2 6 3 2 2 3" xfId="28711" xr:uid="{5F67440E-5794-42D6-B6CD-D9D6B67C3BFA}"/>
    <cellStyle name="Normal 4 2 6 3 2 2 4" xfId="17404" xr:uid="{D8CC66E2-08F2-44FA-A91B-3ABC193DBE4B}"/>
    <cellStyle name="Normal 4 2 6 3 2 3" xfId="10776" xr:uid="{717F33AB-F236-4EB6-A7DF-667A02382CBC}"/>
    <cellStyle name="Normal 4 2 6 3 2 3 2" xfId="29512" xr:uid="{85161C15-2042-4785-828E-BBC09BE2FECA}"/>
    <cellStyle name="Normal 4 2 6 3 2 3 3" xfId="20192" xr:uid="{58FDBC95-8101-4CD1-8328-C19DF03BFFEE}"/>
    <cellStyle name="Normal 4 2 6 3 2 4" xfId="13191" xr:uid="{85AAA316-D6A7-4BEF-850E-686B2DEF69E5}"/>
    <cellStyle name="Normal 4 2 6 3 2 4 2" xfId="23021" xr:uid="{CB406BDB-A1E2-4238-AF5C-C087B8576CCB}"/>
    <cellStyle name="Normal 4 2 6 3 2 5" xfId="25526" xr:uid="{F9CC64DC-F4CF-443A-9006-A9D34AA9FDED}"/>
    <cellStyle name="Normal 4 2 6 3 2 6" xfId="15425" xr:uid="{DA2B8DDF-8CDC-4907-945D-E147A4B6AFAB}"/>
    <cellStyle name="Normal 4 2 6 3 3" xfId="2869" xr:uid="{00000000-0005-0000-0000-00005D0B0000}"/>
    <cellStyle name="Normal 4 2 6 3 3 2" xfId="10777" xr:uid="{8F069B8E-2377-4135-942B-F267877049A5}"/>
    <cellStyle name="Normal 4 2 6 3 3 2 2" xfId="29005" xr:uid="{09247D06-86F5-476E-A7DD-51993FD46E11}"/>
    <cellStyle name="Normal 4 2 6 3 3 2 3" xfId="16937" xr:uid="{702A16F2-F9AB-4A78-9EF7-BD0CB1E6FACA}"/>
    <cellStyle name="Normal 4 2 6 3 3 3" xfId="11589" xr:uid="{64693D27-DE0F-4C5C-86FA-4A21CA744192}"/>
    <cellStyle name="Normal 4 2 6 3 3 3 2" xfId="19685" xr:uid="{D1C5EF52-A4DD-49BA-8EBD-9A75FE958CCB}"/>
    <cellStyle name="Normal 4 2 6 3 3 4" xfId="12786" xr:uid="{A261407E-FE17-4467-86EB-1E2081D82969}"/>
    <cellStyle name="Normal 4 2 6 3 3 4 2" xfId="22514" xr:uid="{48387D6C-50D8-4CAD-9DE2-C2296D768203}"/>
    <cellStyle name="Normal 4 2 6 3 3 5" xfId="25139" xr:uid="{2920D1AC-E15F-427E-9A42-2FCCBDBE0974}"/>
    <cellStyle name="Normal 4 2 6 3 3 6" xfId="14798" xr:uid="{5A511DF1-4E6F-4851-9FC8-50AE59568F69}"/>
    <cellStyle name="Normal 4 2 6 3 4" xfId="4775" xr:uid="{927F7AE6-A36B-47EA-B1B3-26460553EA64}"/>
    <cellStyle name="Normal 4 2 6 3 4 2" xfId="10775" xr:uid="{17E8F743-698E-4B2C-99DE-34EBC0BD73F8}"/>
    <cellStyle name="Normal 4 2 6 3 4 2 2" xfId="29651" xr:uid="{0377A5D9-94AE-4A12-B725-EAA9756155CE}"/>
    <cellStyle name="Normal 4 2 6 3 4 2 3" xfId="20742" xr:uid="{F9391888-266A-4725-9ED1-4C41CC543143}"/>
    <cellStyle name="Normal 4 2 6 3 4 3" xfId="13653" xr:uid="{BB9A0FC2-7A8D-4CBB-9645-F4F155C78E4B}"/>
    <cellStyle name="Normal 4 2 6 3 4 3 2" xfId="23571" xr:uid="{B92DFDC2-FEF8-4819-A8C5-D3F9ABDB9F37}"/>
    <cellStyle name="Normal 4 2 6 3 4 4" xfId="26060" xr:uid="{D33F0D75-41C4-45EC-A11E-383A14EAE5D1}"/>
    <cellStyle name="Normal 4 2 6 3 4 5" xfId="17949" xr:uid="{AADB537D-176B-433C-8046-EE5C5B5FE9F0}"/>
    <cellStyle name="Normal 4 2 6 3 5" xfId="6390" xr:uid="{5A13C374-70CE-4177-9EDC-484529AA6891}"/>
    <cellStyle name="Normal 4 2 6 3 5 2" xfId="26948" xr:uid="{F4F6402B-11FB-46C9-BDDF-D1467E1D92C1}"/>
    <cellStyle name="Normal 4 2 6 3 5 3" xfId="16077" xr:uid="{B9FBA154-FC42-42DA-B21E-ABBBCAE3181E}"/>
    <cellStyle name="Normal 4 2 6 3 6" xfId="9167" xr:uid="{F7443C81-F2D3-41BB-9139-348766AF66D5}"/>
    <cellStyle name="Normal 4 2 6 3 6 2" xfId="18836" xr:uid="{4751F254-F5CC-4477-8671-2AB9E6E715DB}"/>
    <cellStyle name="Normal 4 2 6 3 7" xfId="12135" xr:uid="{9E0C977B-6DD0-471E-A544-BF48BF6A5A9B}"/>
    <cellStyle name="Normal 4 2 6 3 7 2" xfId="21633" xr:uid="{20E36DF9-31C3-40D5-991A-CE7D5B56A716}"/>
    <cellStyle name="Normal 4 2 6 3 8" xfId="24611" xr:uid="{CEC12E71-E890-4423-BF09-FC3A333479CB}"/>
    <cellStyle name="Normal 4 2 6 3 9" xfId="14322" xr:uid="{124B86F0-8E2C-4E4A-BAF0-7FA8324C7025}"/>
    <cellStyle name="Normal 4 2 6 4" xfId="2870" xr:uid="{00000000-0005-0000-0000-00005E0B0000}"/>
    <cellStyle name="Normal 4 2 6 4 2" xfId="5113" xr:uid="{4D629867-F66F-4BA5-9FF0-502F499BDE7D}"/>
    <cellStyle name="Normal 4 2 6 4 2 2" xfId="8063" xr:uid="{61AAFEB6-BF6B-4F01-B5FA-88AA839FB7ED}"/>
    <cellStyle name="Normal 4 2 6 4 2 2 2" xfId="29882" xr:uid="{C1A93E59-806F-4B24-B7C4-F8FA7CD50B78}"/>
    <cellStyle name="Normal 4 2 6 4 2 2 3" xfId="21080" xr:uid="{24C9E9F9-6B85-435D-AAA7-056F55E4E75B}"/>
    <cellStyle name="Normal 4 2 6 4 2 3" xfId="10778" xr:uid="{8DD07725-020D-4C89-86D1-5B122B1689A7}"/>
    <cellStyle name="Normal 4 2 6 4 2 3 2" xfId="23909" xr:uid="{88796B96-79EA-4AE6-9DDD-4C242C3C9C79}"/>
    <cellStyle name="Normal 4 2 6 4 2 4" xfId="26523" xr:uid="{26657A5E-B50F-40D5-836E-FECD082CBCAA}"/>
    <cellStyle name="Normal 4 2 6 4 2 5" xfId="18287" xr:uid="{637D8DC2-880D-4DD8-B3B8-6DCF002DF897}"/>
    <cellStyle name="Normal 4 2 6 4 3" xfId="6662" xr:uid="{70F9150E-5E13-4C8C-92C9-B1EBBA7A22E0}"/>
    <cellStyle name="Normal 4 2 6 4 3 2" xfId="28736" xr:uid="{FD8FD37C-D24E-4382-A242-D735BAA01B94}"/>
    <cellStyle name="Normal 4 2 6 4 3 3" xfId="16078" xr:uid="{C35C99CE-FBDC-400E-A24E-4D7DE735781F}"/>
    <cellStyle name="Normal 4 2 6 4 4" xfId="9458" xr:uid="{F556F271-ED32-4F12-A9A3-0174C6846023}"/>
    <cellStyle name="Normal 4 2 6 4 4 2" xfId="18837" xr:uid="{4E10074F-2BEB-4FA4-97F1-DE3C75CD294C}"/>
    <cellStyle name="Normal 4 2 6 4 5" xfId="12136" xr:uid="{47271E43-4046-4E32-8C4C-B873808245BE}"/>
    <cellStyle name="Normal 4 2 6 4 5 2" xfId="21634" xr:uid="{E943A815-C457-4C4A-B72C-C5FE24CFB447}"/>
    <cellStyle name="Normal 4 2 6 4 6" xfId="24967" xr:uid="{94A5E720-7D5A-490D-9534-2141A8C3146F}"/>
    <cellStyle name="Normal 4 2 6 4 7" xfId="15426" xr:uid="{425EE400-6A13-4064-B91A-76635092A2FE}"/>
    <cellStyle name="Normal 4 2 6 5" xfId="2871" xr:uid="{00000000-0005-0000-0000-00005F0B0000}"/>
    <cellStyle name="Normal 4 2 6 5 2" xfId="5819" xr:uid="{BFC102D6-0F29-4B1D-B800-3BF112880628}"/>
    <cellStyle name="Normal 4 2 6 5 2 2" xfId="8064" xr:uid="{CB21A081-0336-4C8A-94F4-23721A91884C}"/>
    <cellStyle name="Normal 4 2 6 5 2 3" xfId="10779" xr:uid="{FA545033-5DD5-4702-93DE-FB3B96ED3349}"/>
    <cellStyle name="Normal 4 2 6 5 2 4" xfId="17057" xr:uid="{209BA03C-610C-4F27-9F45-522B814E9E99}"/>
    <cellStyle name="Normal 4 2 6 5 3" xfId="6906" xr:uid="{DFE15352-420D-4508-96FC-137C9DAB4A39}"/>
    <cellStyle name="Normal 4 2 6 5 3 2" xfId="29357" xr:uid="{97CB7638-CFDF-4394-A488-26EF7C67D8A8}"/>
    <cellStyle name="Normal 4 2 6 5 3 3" xfId="19827" xr:uid="{1A2276FB-5C6D-4F7C-97B8-68ADA84D5F09}"/>
    <cellStyle name="Normal 4 2 6 5 4" xfId="9702" xr:uid="{E3FC2CF5-7787-4DDF-88B1-66E59B8A7173}"/>
    <cellStyle name="Normal 4 2 6 5 4 2" xfId="22656" xr:uid="{0F0D35AC-67D0-478E-9AAB-544161715B7A}"/>
    <cellStyle name="Normal 4 2 6 5 5" xfId="24517" xr:uid="{ABFDC710-C0CB-4372-996B-31A04280BFB5}"/>
    <cellStyle name="Normal 4 2 6 5 6" xfId="14990" xr:uid="{01F9BF24-0EBF-45CF-A25F-B94DB246089C}"/>
    <cellStyle name="Normal 4 2 6 6" xfId="2872" xr:uid="{00000000-0005-0000-0000-0000600B0000}"/>
    <cellStyle name="Normal 4 2 6 6 2" xfId="8065" xr:uid="{37CC5A15-9C81-46D8-A954-00121EEACDD9}"/>
    <cellStyle name="Normal 4 2 6 6 2 2" xfId="28644" xr:uid="{FBB351E8-D71C-4780-BA9C-0B6F1F1F8E1E}"/>
    <cellStyle name="Normal 4 2 6 6 2 3" xfId="16616" xr:uid="{B6BA7DD4-B98A-49CE-AC16-E0119E330AE5}"/>
    <cellStyle name="Normal 4 2 6 6 3" xfId="10780" xr:uid="{22D39A28-D1A4-4132-B104-82747BC311DA}"/>
    <cellStyle name="Normal 4 2 6 6 3 2" xfId="19353" xr:uid="{0B53291F-9FF5-46B5-A4A9-FDE3143CF30F}"/>
    <cellStyle name="Normal 4 2 6 6 4" xfId="12465" xr:uid="{85E03487-9CE3-4AB0-8E05-9C14FB068E2C}"/>
    <cellStyle name="Normal 4 2 6 6 4 2" xfId="22182" xr:uid="{1FAD69DC-5060-44B6-BC3F-4EA5CA2AF88F}"/>
    <cellStyle name="Normal 4 2 6 6 5" xfId="24752" xr:uid="{9BF11632-F72F-404E-99D9-47C39C9C9124}"/>
    <cellStyle name="Normal 4 2 6 6 6" xfId="14400" xr:uid="{647C554D-9E52-48D1-A950-0961CF47A9CC}"/>
    <cellStyle name="Normal 4 2 6 7" xfId="2873" xr:uid="{00000000-0005-0000-0000-0000610B0000}"/>
    <cellStyle name="Normal 4 2 6 7 2" xfId="8066" xr:uid="{1A8FDC00-AB0C-4616-A127-C40418470DBB}"/>
    <cellStyle name="Normal 4 2 6 7 2 2" xfId="19133" xr:uid="{EC8F2FDF-7CFA-4D03-AC63-7B1141DC7544}"/>
    <cellStyle name="Normal 4 2 6 7 3" xfId="10781" xr:uid="{ABF155FF-A3DB-4CD4-A683-191099BB3FEE}"/>
    <cellStyle name="Normal 4 2 6 7 3 2" xfId="21938" xr:uid="{C1068288-3AB0-43FC-8378-EA1B71D81004}"/>
    <cellStyle name="Normal 4 2 6 7 4" xfId="26201" xr:uid="{49809BA1-E6A2-437D-BD16-3D8619DF5204}"/>
    <cellStyle name="Normal 4 2 6 7 5" xfId="16382" xr:uid="{6DF36D5B-08B6-4B7C-B5C7-97247394FA8E}"/>
    <cellStyle name="Normal 4 2 6 8" xfId="4571" xr:uid="{95A1DF21-E4C9-4ACB-A3E0-133F97957D38}"/>
    <cellStyle name="Normal 4 2 6 8 2" xfId="9969" xr:uid="{B2BB4753-F807-42A7-9B57-77F4929E2831}"/>
    <cellStyle name="Normal 4 2 6 8 2 2" xfId="20587" xr:uid="{AC400376-238F-41D4-9ADF-DC4390152931}"/>
    <cellStyle name="Normal 4 2 6 8 3" xfId="13536" xr:uid="{20EEDD0D-059B-4490-8B33-2D52757C5210}"/>
    <cellStyle name="Normal 4 2 6 8 3 2" xfId="23416" xr:uid="{5F38F629-63FE-4C80-A176-3A3C10564708}"/>
    <cellStyle name="Normal 4 2 6 8 4" xfId="17794" xr:uid="{9BFDAED6-DC29-4F43-A623-44A0759C8921}"/>
    <cellStyle name="Normal 4 2 6 9" xfId="6226" xr:uid="{8238DD09-EB07-4B87-821D-2A4118363A74}"/>
    <cellStyle name="Normal 4 2 6 9 2" xfId="16074" xr:uid="{B9DCACA4-5758-4DB6-8DB9-EE29FF3C249F}"/>
    <cellStyle name="Normal 4 2 7" xfId="604" xr:uid="{00000000-0005-0000-0000-00005C020000}"/>
    <cellStyle name="Normal 4 2 7 10" xfId="9005" xr:uid="{8FC74A4C-22BF-41C0-BB2C-1A94F47F2426}"/>
    <cellStyle name="Normal 4 2 7 10 2" xfId="18838" xr:uid="{1B2848A4-4D28-4484-985C-BAED9CD103F7}"/>
    <cellStyle name="Normal 4 2 7 11" xfId="12137" xr:uid="{132B1F02-5357-4465-8ED2-E4C1EBAABE98}"/>
    <cellStyle name="Normal 4 2 7 11 2" xfId="21635" xr:uid="{62D66F8E-C853-4E3E-AD62-E41B66AAEEC2}"/>
    <cellStyle name="Normal 4 2 7 12" xfId="25196" xr:uid="{AB157F97-D567-46B9-9F30-6483418B8659}"/>
    <cellStyle name="Normal 4 2 7 13" xfId="14064" xr:uid="{45DCA83F-AF29-4E03-90D0-375C1094397A}"/>
    <cellStyle name="Normal 4 2 7 2" xfId="605" xr:uid="{00000000-0005-0000-0000-00005D020000}"/>
    <cellStyle name="Normal 4 2 7 2 10" xfId="12138" xr:uid="{41AF65A5-E783-45EC-9D05-131D4D2666A2}"/>
    <cellStyle name="Normal 4 2 7 2 10 2" xfId="21636" xr:uid="{64E1DEBF-2107-4C7F-A620-E8508907DA7B}"/>
    <cellStyle name="Normal 4 2 7 2 11" xfId="24663" xr:uid="{5BB552DE-BE21-4073-A88C-AA80BAAC40A8}"/>
    <cellStyle name="Normal 4 2 7 2 12" xfId="14165" xr:uid="{4D9780B0-37CD-4E60-ACB0-7125167A181F}"/>
    <cellStyle name="Normal 4 2 7 2 2" xfId="2874" xr:uid="{00000000-0005-0000-0000-0000620B0000}"/>
    <cellStyle name="Normal 4 2 7 2 2 2" xfId="2875" xr:uid="{00000000-0005-0000-0000-0000630B0000}"/>
    <cellStyle name="Normal 4 2 7 2 2 2 2" xfId="8067" xr:uid="{41D4F506-0505-44F7-8683-104E64D4374D}"/>
    <cellStyle name="Normal 4 2 7 2 2 2 2 2" xfId="28481" xr:uid="{91CE9C2F-15E9-4570-9B34-35E410029D58}"/>
    <cellStyle name="Normal 4 2 7 2 2 2 2 3" xfId="28845" xr:uid="{489C267C-88BA-4D17-A0DD-2E56AD49FA5D}"/>
    <cellStyle name="Normal 4 2 7 2 2 2 2 4" xfId="17406" xr:uid="{97349980-5B99-4A76-B58A-EACDE95D7351}"/>
    <cellStyle name="Normal 4 2 7 2 2 2 3" xfId="10783" xr:uid="{58655705-E5EF-46DF-BAFD-2E4F764E921A}"/>
    <cellStyle name="Normal 4 2 7 2 2 2 3 2" xfId="29513" xr:uid="{6FC89685-3E77-4D76-A4BD-6B28202D06A8}"/>
    <cellStyle name="Normal 4 2 7 2 2 2 3 3" xfId="20194" xr:uid="{20C36E6C-C939-423B-A64B-D38D2A8E7BBA}"/>
    <cellStyle name="Normal 4 2 7 2 2 2 4" xfId="13193" xr:uid="{676716DE-B2EA-438D-BA09-6D4E8158E33E}"/>
    <cellStyle name="Normal 4 2 7 2 2 2 4 2" xfId="23023" xr:uid="{3E4C85CB-1750-41AB-BD04-860F28EC7393}"/>
    <cellStyle name="Normal 4 2 7 2 2 2 5" xfId="24820" xr:uid="{6A86948B-E711-43B2-B354-51AFF8DB50CC}"/>
    <cellStyle name="Normal 4 2 7 2 2 2 6" xfId="15428" xr:uid="{E0B2E87A-9F7D-4C11-A33A-8C62BE9C0CBC}"/>
    <cellStyle name="Normal 4 2 7 2 2 3" xfId="4924" xr:uid="{AEC8975E-7F46-4677-8613-9EE09EF9E5CD}"/>
    <cellStyle name="Normal 4 2 7 2 2 3 2" xfId="10782" xr:uid="{89E4F33E-92E9-4FA7-B75B-69276B4E6058}"/>
    <cellStyle name="Normal 4 2 7 2 2 3 2 2" xfId="29757" xr:uid="{81BBB776-16D2-487A-AFEE-E0C14EB8217C}"/>
    <cellStyle name="Normal 4 2 7 2 2 3 2 3" xfId="20891" xr:uid="{3699940D-F4FF-4EAA-9915-67173DE308F0}"/>
    <cellStyle name="Normal 4 2 7 2 2 3 3" xfId="13783" xr:uid="{F7406A87-384E-4890-BA64-BD6F6F7C5185}"/>
    <cellStyle name="Normal 4 2 7 2 2 3 3 2" xfId="23720" xr:uid="{EFE0A7C6-F796-43A4-AD61-6A854294564C}"/>
    <cellStyle name="Normal 4 2 7 2 2 3 4" xfId="25510" xr:uid="{BA97E5AB-595A-4864-9B9B-86568BCC4BF3}"/>
    <cellStyle name="Normal 4 2 7 2 2 3 5" xfId="18098" xr:uid="{33C1D784-08AF-4816-80CB-554E114475AC}"/>
    <cellStyle name="Normal 4 2 7 2 2 4" xfId="6393" xr:uid="{C58094D3-2B49-46AD-B8B4-DE9D91DF0A12}"/>
    <cellStyle name="Normal 4 2 7 2 2 4 2" xfId="27742" xr:uid="{08D937AE-130E-4EE4-869D-92B36225F6D6}"/>
    <cellStyle name="Normal 4 2 7 2 2 4 3" xfId="16081" xr:uid="{3C28578B-4FA0-41F1-9C29-A54C10EF1948}"/>
    <cellStyle name="Normal 4 2 7 2 2 5" xfId="9170" xr:uid="{06947D6D-2037-40EE-B0D1-1C598146890D}"/>
    <cellStyle name="Normal 4 2 7 2 2 5 2" xfId="18840" xr:uid="{96E38A24-DA83-4E44-AF6D-DC92B54A0538}"/>
    <cellStyle name="Normal 4 2 7 2 2 6" xfId="12139" xr:uid="{8812BF41-30DC-4ED5-BB14-641977A7A3CF}"/>
    <cellStyle name="Normal 4 2 7 2 2 6 2" xfId="21637" xr:uid="{4CB9F6CB-7650-42A4-96D9-0572E37F951C}"/>
    <cellStyle name="Normal 4 2 7 2 2 7" xfId="24692" xr:uid="{140B5096-7A63-447D-AEF2-3DA8B97B7FD2}"/>
    <cellStyle name="Normal 4 2 7 2 2 8" xfId="14801" xr:uid="{25956FDE-1754-4B4E-93D4-45F3067B0C6D}"/>
    <cellStyle name="Normal 4 2 7 2 3" xfId="2876" xr:uid="{00000000-0005-0000-0000-0000640B0000}"/>
    <cellStyle name="Normal 4 2 7 2 3 2" xfId="5114" xr:uid="{B8AD76F8-EAE7-43D9-BF7D-DE9F20063E23}"/>
    <cellStyle name="Normal 4 2 7 2 3 2 2" xfId="8068" xr:uid="{75C0D928-F360-4032-BBBB-C58B55DBDC6E}"/>
    <cellStyle name="Normal 4 2 7 2 3 2 2 2" xfId="29883" xr:uid="{4F851A79-EBFD-48BF-ADF4-606069061769}"/>
    <cellStyle name="Normal 4 2 7 2 3 2 2 3" xfId="21081" xr:uid="{418CD111-98B4-41D8-8CF7-161F660FF5DE}"/>
    <cellStyle name="Normal 4 2 7 2 3 2 3" xfId="10784" xr:uid="{ED4DF4FB-264A-44F2-9AB2-E8F186633675}"/>
    <cellStyle name="Normal 4 2 7 2 3 2 3 2" xfId="23910" xr:uid="{0F16165E-D7DD-4FB8-B1CB-F5F5E1D2F479}"/>
    <cellStyle name="Normal 4 2 7 2 3 2 4" xfId="25575" xr:uid="{68459AB8-B2BC-4890-BB18-F35745698A39}"/>
    <cellStyle name="Normal 4 2 7 2 3 2 5" xfId="18288" xr:uid="{E3F43A4F-FB80-42E3-824D-FD1268B44890}"/>
    <cellStyle name="Normal 4 2 7 2 3 3" xfId="6665" xr:uid="{124CAE24-BC27-45BC-83D2-881BA8936B73}"/>
    <cellStyle name="Normal 4 2 7 2 3 3 2" xfId="27800" xr:uid="{4650B238-6509-41DD-9E45-7757705629F0}"/>
    <cellStyle name="Normal 4 2 7 2 3 3 3" xfId="17407" xr:uid="{0ABCB97D-3560-454C-932C-80254210BB2C}"/>
    <cellStyle name="Normal 4 2 7 2 3 4" xfId="9461" xr:uid="{F8206006-234F-499F-93AC-68E0A3930A34}"/>
    <cellStyle name="Normal 4 2 7 2 3 4 2" xfId="20195" xr:uid="{E946F024-9948-42A0-8EF6-CE1079935C84}"/>
    <cellStyle name="Normal 4 2 7 2 3 5" xfId="13194" xr:uid="{7B276DD3-23EE-40CF-9C5C-B4047A1260F8}"/>
    <cellStyle name="Normal 4 2 7 2 3 5 2" xfId="23024" xr:uid="{484042AE-A6F7-4DD9-9F1A-7DC09FFAAAA2}"/>
    <cellStyle name="Normal 4 2 7 2 3 6" xfId="26109" xr:uid="{E9285A39-68CE-4561-BF13-7375F43E71C0}"/>
    <cellStyle name="Normal 4 2 7 2 3 7" xfId="15429" xr:uid="{F641A815-268E-4973-AC15-B539A7B52744}"/>
    <cellStyle name="Normal 4 2 7 2 4" xfId="2877" xr:uid="{00000000-0005-0000-0000-0000650B0000}"/>
    <cellStyle name="Normal 4 2 7 2 4 2" xfId="8069" xr:uid="{7B578B47-A92A-4946-8AA0-D0DC77549799}"/>
    <cellStyle name="Normal 4 2 7 2 4 2 2" xfId="29276" xr:uid="{52B641C9-24CD-498C-822A-12FAFCC8A820}"/>
    <cellStyle name="Normal 4 2 7 2 4 2 3" xfId="17405" xr:uid="{F1733AE3-15AA-44E6-A321-DB46EED26402}"/>
    <cellStyle name="Normal 4 2 7 2 4 3" xfId="10785" xr:uid="{6C8B0E72-84C1-469A-AC38-BDFEAA60A4D4}"/>
    <cellStyle name="Normal 4 2 7 2 4 3 2" xfId="20193" xr:uid="{F04E9EDE-BCA8-404B-A638-FB807511C53A}"/>
    <cellStyle name="Normal 4 2 7 2 4 4" xfId="13192" xr:uid="{F4ED1222-2E3C-47BC-87A5-F0509F89F4EB}"/>
    <cellStyle name="Normal 4 2 7 2 4 4 2" xfId="23022" xr:uid="{A60D2C53-A061-44C8-BBD2-67D47960295D}"/>
    <cellStyle name="Normal 4 2 7 2 4 5" xfId="24276" xr:uid="{6AF3F926-F050-425C-82C9-7F6B4B1AAF15}"/>
    <cellStyle name="Normal 4 2 7 2 4 6" xfId="15427" xr:uid="{9B4960AB-5A12-4D45-B692-6C17AC630D54}"/>
    <cellStyle name="Normal 4 2 7 2 5" xfId="2878" xr:uid="{00000000-0005-0000-0000-0000660B0000}"/>
    <cellStyle name="Normal 4 2 7 2 5 2" xfId="8070" xr:uid="{94760262-FEE8-4BD1-ADBC-5662B0CEC924}"/>
    <cellStyle name="Normal 4 2 7 2 5 2 2" xfId="29163" xr:uid="{46E0F5B8-F20F-4244-A512-26F1C2DFE575}"/>
    <cellStyle name="Normal 4 2 7 2 5 2 3" xfId="16826" xr:uid="{AFA184E1-0A1C-48F9-9CFC-ED4161B78E63}"/>
    <cellStyle name="Normal 4 2 7 2 5 3" xfId="10786" xr:uid="{F2FA0E52-D770-4183-B8CA-AC60815F4283}"/>
    <cellStyle name="Normal 4 2 7 2 5 3 2" xfId="19564" xr:uid="{E17B6460-AEBD-4C3D-A95A-9599D93615E0}"/>
    <cellStyle name="Normal 4 2 7 2 5 4" xfId="12675" xr:uid="{32A26E04-7478-409C-8D81-7EF7692DE531}"/>
    <cellStyle name="Normal 4 2 7 2 5 4 2" xfId="22393" xr:uid="{1D107CB3-41A8-4F88-982D-F4342CAD0DDC}"/>
    <cellStyle name="Normal 4 2 7 2 5 5" xfId="24656" xr:uid="{0F26A0A0-0637-4EA8-B491-387726EFA587}"/>
    <cellStyle name="Normal 4 2 7 2 5 6" xfId="14625" xr:uid="{9B28C824-2AB4-47F0-820C-98235BEC8ED6}"/>
    <cellStyle name="Normal 4 2 7 2 6" xfId="2879" xr:uid="{00000000-0005-0000-0000-0000670B0000}"/>
    <cellStyle name="Normal 4 2 7 2 6 2" xfId="10787" xr:uid="{1FA09A33-33E3-441A-9E88-9E9F607272FF}"/>
    <cellStyle name="Normal 4 2 7 2 6 2 2" xfId="19281" xr:uid="{3A70F2DF-A1C3-4310-8F7C-A2B5052A926C}"/>
    <cellStyle name="Normal 4 2 7 2 6 3" xfId="12426" xr:uid="{0C852054-12A2-4E5A-89F0-69975153ACCE}"/>
    <cellStyle name="Normal 4 2 7 2 6 3 2" xfId="22099" xr:uid="{6A72AF46-B776-40EF-B9CD-1D98DB7557E9}"/>
    <cellStyle name="Normal 4 2 7 2 6 4" xfId="25227" xr:uid="{F13D5537-3560-48B8-80E2-B68376BD920A}"/>
    <cellStyle name="Normal 4 2 7 2 6 5" xfId="16543" xr:uid="{18CA0877-F707-4FC6-AEE7-D2149D5F1F96}"/>
    <cellStyle name="Normal 4 2 7 2 7" xfId="4489" xr:uid="{AB54CC7E-FAB6-4BB1-9712-9A46E2BDF663}"/>
    <cellStyle name="Normal 4 2 7 2 7 2" xfId="9972" xr:uid="{97DAD7F8-326E-42E4-A236-F5F8EAF7AB3F}"/>
    <cellStyle name="Normal 4 2 7 2 7 2 2" xfId="20512" xr:uid="{7DC48AE6-3183-472E-BC24-6C0A02BFDE4F}"/>
    <cellStyle name="Normal 4 2 7 2 7 3" xfId="13488" xr:uid="{E6FF0927-1ECB-429E-985A-B9195295CA5F}"/>
    <cellStyle name="Normal 4 2 7 2 7 3 2" xfId="23341" xr:uid="{C3B3CBA9-C163-4290-9F1F-AD5C08FD13D6}"/>
    <cellStyle name="Normal 4 2 7 2 7 4" xfId="17719" xr:uid="{B696D4FA-769E-4D0E-96C2-57692CDB1340}"/>
    <cellStyle name="Normal 4 2 7 2 8" xfId="6229" xr:uid="{1A893AEE-D252-47B8-9C59-31D1008A4DBF}"/>
    <cellStyle name="Normal 4 2 7 2 8 2" xfId="16080" xr:uid="{E02DB25B-A08F-411F-81D4-C76A2C2947DF}"/>
    <cellStyle name="Normal 4 2 7 2 9" xfId="9006" xr:uid="{9C20F7C0-2FD1-47C2-8237-5922B7668902}"/>
    <cellStyle name="Normal 4 2 7 2 9 2" xfId="18839" xr:uid="{C0513BA1-CD74-4B39-AB99-2890B41A1BEB}"/>
    <cellStyle name="Normal 4 2 7 3" xfId="2880" xr:uid="{00000000-0005-0000-0000-0000680B0000}"/>
    <cellStyle name="Normal 4 2 7 3 2" xfId="2881" xr:uid="{00000000-0005-0000-0000-0000690B0000}"/>
    <cellStyle name="Normal 4 2 7 3 2 2" xfId="8071" xr:uid="{E3613190-55B4-4851-AF1D-9BB4CB562A79}"/>
    <cellStyle name="Normal 4 2 7 3 2 2 2" xfId="25804" xr:uid="{CF64DB69-9FEC-4799-A80A-558FA8F87ED6}"/>
    <cellStyle name="Normal 4 2 7 3 2 2 3" xfId="29064" xr:uid="{BC10506F-0B81-460B-BB7B-0E1A3B7ADA41}"/>
    <cellStyle name="Normal 4 2 7 3 2 2 4" xfId="17408" xr:uid="{3BD38D44-D109-4909-B320-67549212AFA5}"/>
    <cellStyle name="Normal 4 2 7 3 2 3" xfId="10789" xr:uid="{1869C61C-396E-4FA5-AE15-AB42E76EE123}"/>
    <cellStyle name="Normal 4 2 7 3 2 3 2" xfId="29514" xr:uid="{63EB9A78-CE90-4316-A55E-8591B3AFBBFF}"/>
    <cellStyle name="Normal 4 2 7 3 2 3 3" xfId="20196" xr:uid="{D91850E7-6DDD-49A1-BAC9-0A3CE4B321AC}"/>
    <cellStyle name="Normal 4 2 7 3 2 4" xfId="13195" xr:uid="{0294C64D-3AC8-48A3-A35F-F583BB1CEF18}"/>
    <cellStyle name="Normal 4 2 7 3 2 4 2" xfId="23025" xr:uid="{CB8F4D58-2167-433C-89FF-A2A2133D4C60}"/>
    <cellStyle name="Normal 4 2 7 3 2 5" xfId="24847" xr:uid="{7806977D-0637-4B4C-9DB8-5F4648EAB763}"/>
    <cellStyle name="Normal 4 2 7 3 2 6" xfId="15430" xr:uid="{6C085ABC-2776-4723-831D-82011B92B84B}"/>
    <cellStyle name="Normal 4 2 7 3 3" xfId="2882" xr:uid="{00000000-0005-0000-0000-00006A0B0000}"/>
    <cellStyle name="Normal 4 2 7 3 3 2" xfId="10790" xr:uid="{423FA630-5063-44E9-A568-D7224636B49C}"/>
    <cellStyle name="Normal 4 2 7 3 3 2 2" xfId="27393" xr:uid="{EE3D6D88-EC3A-4962-B1F9-2AF9BF53C3C3}"/>
    <cellStyle name="Normal 4 2 7 3 3 2 3" xfId="16938" xr:uid="{35D936DF-EE58-434C-AE4A-D20B1921C7DB}"/>
    <cellStyle name="Normal 4 2 7 3 3 3" xfId="11590" xr:uid="{F260399E-3CEE-4A91-A659-C9EC5CCF2D83}"/>
    <cellStyle name="Normal 4 2 7 3 3 3 2" xfId="19686" xr:uid="{E00AC4A6-A1F4-4E25-B9C6-C63B8D0611E9}"/>
    <cellStyle name="Normal 4 2 7 3 3 4" xfId="12787" xr:uid="{E1DEDC4F-4FEA-4841-8D92-DE408CE40431}"/>
    <cellStyle name="Normal 4 2 7 3 3 4 2" xfId="22515" xr:uid="{467B26F4-1E7C-4937-BCC6-DBCB837768CF}"/>
    <cellStyle name="Normal 4 2 7 3 3 5" xfId="25128" xr:uid="{F8AF18E3-5207-4142-93E6-6268847EBB96}"/>
    <cellStyle name="Normal 4 2 7 3 3 6" xfId="14800" xr:uid="{0BF86360-CD96-467D-AA01-D9267A0D8420}"/>
    <cellStyle name="Normal 4 2 7 3 4" xfId="4776" xr:uid="{17308406-2BA0-43FB-8F28-3613EC4D18D2}"/>
    <cellStyle name="Normal 4 2 7 3 4 2" xfId="10788" xr:uid="{D1FA54A4-03C7-427F-A583-583FEDCBA36C}"/>
    <cellStyle name="Normal 4 2 7 3 4 2 2" xfId="29652" xr:uid="{A2481D63-6C68-4C56-BB2C-8ACCC23AE244}"/>
    <cellStyle name="Normal 4 2 7 3 4 2 3" xfId="20743" xr:uid="{593AE8DD-DACC-4EEF-854C-5B569064D648}"/>
    <cellStyle name="Normal 4 2 7 3 4 3" xfId="13654" xr:uid="{83766209-09DC-4D15-8FB5-723E7104BE3C}"/>
    <cellStyle name="Normal 4 2 7 3 4 3 2" xfId="23572" xr:uid="{F79DAA15-DD0B-4214-805B-5DE71357621D}"/>
    <cellStyle name="Normal 4 2 7 3 4 4" xfId="25255" xr:uid="{40B71D73-6F5D-4D8E-B539-D5A5422E9304}"/>
    <cellStyle name="Normal 4 2 7 3 4 5" xfId="17950" xr:uid="{00F97324-B1BF-4FBA-9B69-55DD0584EBC2}"/>
    <cellStyle name="Normal 4 2 7 3 5" xfId="6392" xr:uid="{32403278-EB58-46F2-9C67-699DC0601DF6}"/>
    <cellStyle name="Normal 4 2 7 3 5 2" xfId="28321" xr:uid="{36034296-5EB4-439D-B243-CBC5ACA4BB04}"/>
    <cellStyle name="Normal 4 2 7 3 5 3" xfId="16082" xr:uid="{B2B57424-5E4A-44A0-8F86-FDB8EDAA0245}"/>
    <cellStyle name="Normal 4 2 7 3 6" xfId="9169" xr:uid="{9579F5DB-9548-44AA-9242-8E95B5294B91}"/>
    <cellStyle name="Normal 4 2 7 3 6 2" xfId="18841" xr:uid="{ABE8F8DB-5B60-48C7-87DB-945AD776EC19}"/>
    <cellStyle name="Normal 4 2 7 3 7" xfId="12140" xr:uid="{885A4223-C57C-4F07-9BD4-14C41F460EF1}"/>
    <cellStyle name="Normal 4 2 7 3 7 2" xfId="21638" xr:uid="{9A65D9B4-2D96-4231-B12B-3D92F31ACD03}"/>
    <cellStyle name="Normal 4 2 7 3 8" xfId="26545" xr:uid="{52CDAEFC-EC58-472C-9FA6-6A41862C1BFD}"/>
    <cellStyle name="Normal 4 2 7 3 9" xfId="14323" xr:uid="{DF64216E-EFE6-4B12-8A05-3A75EE5C40E6}"/>
    <cellStyle name="Normal 4 2 7 4" xfId="2883" xr:uid="{00000000-0005-0000-0000-00006B0B0000}"/>
    <cellStyle name="Normal 4 2 7 4 2" xfId="5115" xr:uid="{11F4D9CF-A101-496B-A469-4CFEFBC09553}"/>
    <cellStyle name="Normal 4 2 7 4 2 2" xfId="8072" xr:uid="{64EAC6F4-F8B1-4B54-BC1C-F601363D7247}"/>
    <cellStyle name="Normal 4 2 7 4 2 2 2" xfId="29884" xr:uid="{4CB562ED-2304-44FE-A8C3-D91C63111BC8}"/>
    <cellStyle name="Normal 4 2 7 4 2 2 3" xfId="21082" xr:uid="{8DB1B2B1-E409-4A16-A0D6-274367F9CFFB}"/>
    <cellStyle name="Normal 4 2 7 4 2 3" xfId="10791" xr:uid="{18351B8C-0002-41F2-AB1F-870FD11FF92F}"/>
    <cellStyle name="Normal 4 2 7 4 2 3 2" xfId="23911" xr:uid="{66F98DE1-64E2-4473-9278-AEC676F1A458}"/>
    <cellStyle name="Normal 4 2 7 4 2 4" xfId="24870" xr:uid="{3F70B676-BDA8-4D1D-B62E-20381517B9F2}"/>
    <cellStyle name="Normal 4 2 7 4 2 5" xfId="18289" xr:uid="{8F63693A-7FCB-4560-B801-1D70777C5E85}"/>
    <cellStyle name="Normal 4 2 7 4 3" xfId="6664" xr:uid="{7B696E03-B6E7-40C8-97BE-786CA6EAAF54}"/>
    <cellStyle name="Normal 4 2 7 4 3 2" xfId="28446" xr:uid="{59194C05-AF0E-4599-BC4C-C6CBA210D35B}"/>
    <cellStyle name="Normal 4 2 7 4 3 3" xfId="16083" xr:uid="{A7A76578-2115-4EE3-BA99-6325CB7DAC73}"/>
    <cellStyle name="Normal 4 2 7 4 4" xfId="9460" xr:uid="{55121626-EA01-40F3-9AB4-B10AF6BE7676}"/>
    <cellStyle name="Normal 4 2 7 4 4 2" xfId="18842" xr:uid="{7AC09B83-C1A1-44B8-975E-5E74F0666295}"/>
    <cellStyle name="Normal 4 2 7 4 5" xfId="12141" xr:uid="{2BB44A1C-0B92-49EE-B9BE-8586A3A384BA}"/>
    <cellStyle name="Normal 4 2 7 4 5 2" xfId="21639" xr:uid="{A81A2CEA-E2B3-48C5-BEB4-DCA088ECCBB4}"/>
    <cellStyle name="Normal 4 2 7 4 6" xfId="25158" xr:uid="{52D89609-0B15-440B-B01F-3FD87CA11697}"/>
    <cellStyle name="Normal 4 2 7 4 7" xfId="15431" xr:uid="{AFE0917D-C4B7-4C2E-8364-17D4A8B08385}"/>
    <cellStyle name="Normal 4 2 7 5" xfId="2884" xr:uid="{00000000-0005-0000-0000-00006C0B0000}"/>
    <cellStyle name="Normal 4 2 7 5 2" xfId="5802" xr:uid="{F5DA1577-99DB-4693-9BB8-86B330E1BD83}"/>
    <cellStyle name="Normal 4 2 7 5 2 2" xfId="8073" xr:uid="{E68EC227-0546-45FD-BA0F-4539B0315504}"/>
    <cellStyle name="Normal 4 2 7 5 2 3" xfId="10792" xr:uid="{DF3620DC-9349-4155-9E88-9DD83F555912}"/>
    <cellStyle name="Normal 4 2 7 5 2 4" xfId="17058" xr:uid="{86290F74-8BBA-4B4B-93E7-8099F3464325}"/>
    <cellStyle name="Normal 4 2 7 5 3" xfId="6888" xr:uid="{9571C3B3-AEB4-4D9B-A404-A5421B24ED5A}"/>
    <cellStyle name="Normal 4 2 7 5 3 2" xfId="29358" xr:uid="{442AF614-6D36-43A3-A59B-FC6D3A6F5240}"/>
    <cellStyle name="Normal 4 2 7 5 3 3" xfId="19828" xr:uid="{40064164-CEF8-4CAD-BF1C-F58DBCD8590E}"/>
    <cellStyle name="Normal 4 2 7 5 4" xfId="9684" xr:uid="{5592A9AE-0C9B-43F9-A091-636E0C99837D}"/>
    <cellStyle name="Normal 4 2 7 5 4 2" xfId="22657" xr:uid="{1BA2DF76-76AF-47E4-B4CD-053031C26CAC}"/>
    <cellStyle name="Normal 4 2 7 5 5" xfId="26393" xr:uid="{6545AEA4-C148-440D-A7C8-7FC1A7AF9F61}"/>
    <cellStyle name="Normal 4 2 7 5 6" xfId="14991" xr:uid="{5087D187-DDD9-41C3-97D6-52B1AAEC0972}"/>
    <cellStyle name="Normal 4 2 7 6" xfId="2885" xr:uid="{00000000-0005-0000-0000-00006D0B0000}"/>
    <cellStyle name="Normal 4 2 7 6 2" xfId="8074" xr:uid="{9EC90A10-70E4-4725-B999-DA5E7A8C0F97}"/>
    <cellStyle name="Normal 4 2 7 6 2 2" xfId="28142" xr:uid="{8B5597AB-AEA9-4A30-92AF-B953A6EE25D4}"/>
    <cellStyle name="Normal 4 2 7 6 2 3" xfId="16676" xr:uid="{FE1EF40E-E654-4DD6-A54E-E50D247295FD}"/>
    <cellStyle name="Normal 4 2 7 6 3" xfId="10793" xr:uid="{39075B6A-DF7D-4001-932A-391D1D5799AF}"/>
    <cellStyle name="Normal 4 2 7 6 3 2" xfId="19413" xr:uid="{EC03ABDC-17DA-4C74-874C-FD473F6C9E08}"/>
    <cellStyle name="Normal 4 2 7 6 4" xfId="12525" xr:uid="{D32DBE3A-4F1B-46B4-82B9-7F4373A2F736}"/>
    <cellStyle name="Normal 4 2 7 6 4 2" xfId="22242" xr:uid="{52EF04D1-23EB-4449-ACB9-E4F3EFBF2315}"/>
    <cellStyle name="Normal 4 2 7 6 5" xfId="26252" xr:uid="{4F584E21-E361-4A6D-9AB0-76B6A8384A6E}"/>
    <cellStyle name="Normal 4 2 7 6 6" xfId="14460" xr:uid="{B8E7D17B-1A42-44C5-A0B1-E9E6B6CBB8CB}"/>
    <cellStyle name="Normal 4 2 7 7" xfId="2886" xr:uid="{00000000-0005-0000-0000-00006E0B0000}"/>
    <cellStyle name="Normal 4 2 7 7 2" xfId="8075" xr:uid="{81CF3939-91A6-4696-8680-428C1E448F81}"/>
    <cellStyle name="Normal 4 2 7 7 2 2" xfId="19195" xr:uid="{4E4F2FA5-F2E8-415B-A9D4-843EDD4B6202}"/>
    <cellStyle name="Normal 4 2 7 7 3" xfId="10794" xr:uid="{1867AB72-3B5F-466B-BDD4-26B4FFBE7939}"/>
    <cellStyle name="Normal 4 2 7 7 3 2" xfId="22000" xr:uid="{54BF7BC2-40D6-4589-9DED-9ABDB30CCF01}"/>
    <cellStyle name="Normal 4 2 7 7 4" xfId="24560" xr:uid="{C1DA371D-08EE-48FE-A4B3-FF3E34AD95AB}"/>
    <cellStyle name="Normal 4 2 7 7 5" xfId="16444" xr:uid="{14260717-609E-431E-A1BF-9031EAE49C21}"/>
    <cellStyle name="Normal 4 2 7 8" xfId="4572" xr:uid="{E713540A-C46E-4244-8E69-22774798F9CC}"/>
    <cellStyle name="Normal 4 2 7 8 2" xfId="9971" xr:uid="{A9BDAAB1-72C5-4D7C-9984-8C5E0D9DEB01}"/>
    <cellStyle name="Normal 4 2 7 8 2 2" xfId="20588" xr:uid="{F5892017-17A3-454F-A895-41DE03FD531E}"/>
    <cellStyle name="Normal 4 2 7 8 3" xfId="13537" xr:uid="{5C8DC9D6-1461-4163-9FBE-113FAF1123AC}"/>
    <cellStyle name="Normal 4 2 7 8 3 2" xfId="23417" xr:uid="{4D268CBF-B451-474E-AB93-E40DD033BCFA}"/>
    <cellStyle name="Normal 4 2 7 8 4" xfId="17795" xr:uid="{1769235A-57FB-48B4-8A1C-F955C54958AD}"/>
    <cellStyle name="Normal 4 2 7 9" xfId="6228" xr:uid="{ABC84273-14E3-46AD-9899-418C03447669}"/>
    <cellStyle name="Normal 4 2 7 9 2" xfId="16079" xr:uid="{78E2670E-ECC6-4032-8DD9-9767AF264C72}"/>
    <cellStyle name="Normal 4 2 8" xfId="606" xr:uid="{00000000-0005-0000-0000-00005E020000}"/>
    <cellStyle name="Normal 4 2 8 10" xfId="12142" xr:uid="{B4EC3736-E516-43B0-9130-81C90BC544F3}"/>
    <cellStyle name="Normal 4 2 8 10 2" xfId="21640" xr:uid="{F8D2E2CE-5C7A-4E3A-8674-D7B3CC95311D}"/>
    <cellStyle name="Normal 4 2 8 11" xfId="24923" xr:uid="{0DF04712-263A-4E32-A574-8A6BC4051C71}"/>
    <cellStyle name="Normal 4 2 8 12" xfId="14166" xr:uid="{861E3EA1-3FDE-4C5E-89F5-5A4415A7E869}"/>
    <cellStyle name="Normal 4 2 8 2" xfId="607" xr:uid="{00000000-0005-0000-0000-00005F020000}"/>
    <cellStyle name="Normal 4 2 8 2 2" xfId="2887" xr:uid="{00000000-0005-0000-0000-00006F0B0000}"/>
    <cellStyle name="Normal 4 2 8 2 2 2" xfId="5668" xr:uid="{0FEB2B0C-A14D-4AE5-B9D3-018EC0A0E318}"/>
    <cellStyle name="Normal 4 2 8 2 2 2 2" xfId="8076" xr:uid="{C446196C-84C3-4AD8-A739-4E8A3B5FE111}"/>
    <cellStyle name="Normal 4 2 8 2 2 2 3" xfId="10795" xr:uid="{D65455B2-1F65-4A03-8749-C224BAE05A7F}"/>
    <cellStyle name="Normal 4 2 8 2 2 2 4" xfId="16086" xr:uid="{46A85D74-764F-44AE-A645-E713565C38B4}"/>
    <cellStyle name="Normal 4 2 8 2 2 3" xfId="6667" xr:uid="{571FE9A8-C933-42CC-9FD7-02027006F061}"/>
    <cellStyle name="Normal 4 2 8 2 2 3 2" xfId="28398" xr:uid="{A0C8C70D-E5E4-4537-8CB0-C17DD5BBE6E8}"/>
    <cellStyle name="Normal 4 2 8 2 2 3 3" xfId="28171" xr:uid="{6D10A93C-0FE0-409C-B7F0-2A42CBB2675C}"/>
    <cellStyle name="Normal 4 2 8 2 2 3 4" xfId="18845" xr:uid="{D07030CC-BAD4-4F52-9A98-33AA21E75DB2}"/>
    <cellStyle name="Normal 4 2 8 2 2 4" xfId="9463" xr:uid="{6EFF34D8-B574-44B5-8218-1E12C2BE2E3C}"/>
    <cellStyle name="Normal 4 2 8 2 2 4 2" xfId="30026" xr:uid="{664D070F-1EDF-46B7-AF05-7E133C1D9254}"/>
    <cellStyle name="Normal 4 2 8 2 2 4 3" xfId="21642" xr:uid="{BDB5641D-E957-45B8-8B6B-FFB503A5A14F}"/>
    <cellStyle name="Normal 4 2 8 2 2 5" xfId="25123" xr:uid="{9D091859-830A-4718-AEC7-C186F7210AB4}"/>
    <cellStyle name="Normal 4 2 8 2 2 6" xfId="15432" xr:uid="{155C3032-729C-4130-AA93-647130020F24}"/>
    <cellStyle name="Normal 4 2 8 2 3" xfId="2888" xr:uid="{00000000-0005-0000-0000-0000700B0000}"/>
    <cellStyle name="Normal 4 2 8 2 3 2" xfId="8077" xr:uid="{5A4377A8-C226-4BCE-81FB-CBDB2A953383}"/>
    <cellStyle name="Normal 4 2 8 2 3 2 2" xfId="27707" xr:uid="{F1BB7346-68F6-41BA-A5A4-C04626EAEBE0}"/>
    <cellStyle name="Normal 4 2 8 2 3 2 3" xfId="16939" xr:uid="{D335CF5C-56A2-482E-9B7D-171E75C0B124}"/>
    <cellStyle name="Normal 4 2 8 2 3 3" xfId="10796" xr:uid="{DB0049F6-6623-416A-B93C-660EE334E7FE}"/>
    <cellStyle name="Normal 4 2 8 2 3 3 2" xfId="19687" xr:uid="{F7D1C9E8-C53F-4B5A-A9F7-E0B35F2FD4F2}"/>
    <cellStyle name="Normal 4 2 8 2 3 4" xfId="12788" xr:uid="{59287D46-26B1-4342-8DA0-DD81D82CE70C}"/>
    <cellStyle name="Normal 4 2 8 2 3 4 2" xfId="22516" xr:uid="{7C154808-9C35-407C-90D8-1FAC04BD3C44}"/>
    <cellStyle name="Normal 4 2 8 2 3 5" xfId="25594" xr:uid="{2EA0E334-E627-458C-86DC-816334FEE1AE}"/>
    <cellStyle name="Normal 4 2 8 2 3 6" xfId="14802" xr:uid="{4069C7D5-133D-45A2-BEC9-E17F2732B3E4}"/>
    <cellStyle name="Normal 4 2 8 2 4" xfId="4777" xr:uid="{8CB97CB1-2ACD-4F2E-83E2-2D30AED9B11A}"/>
    <cellStyle name="Normal 4 2 8 2 4 2" xfId="7104" xr:uid="{95AFDF9D-F4DB-4AE7-A6FA-36A06D5D103B}"/>
    <cellStyle name="Normal 4 2 8 2 4 2 2" xfId="29653" xr:uid="{F4BA5A7D-3543-4C0A-B40E-2791CD08DCC2}"/>
    <cellStyle name="Normal 4 2 8 2 4 2 3" xfId="20744" xr:uid="{04E04BEC-E3D0-415E-8BC1-9886A4A24E16}"/>
    <cellStyle name="Normal 4 2 8 2 4 3" xfId="9974" xr:uid="{D535DF48-73F4-4F4F-A937-F63047A275EA}"/>
    <cellStyle name="Normal 4 2 8 2 4 3 2" xfId="23573" xr:uid="{3AAED490-9957-4B60-9D94-6D027827DB51}"/>
    <cellStyle name="Normal 4 2 8 2 4 4" xfId="26023" xr:uid="{97FD8747-FFBF-46B1-AB6A-7085D802CB73}"/>
    <cellStyle name="Normal 4 2 8 2 4 5" xfId="17951" xr:uid="{9C3A557C-8557-4378-A834-5FAA53B3C212}"/>
    <cellStyle name="Normal 4 2 8 2 5" xfId="6231" xr:uid="{FE2EBB30-EAD7-44ED-BA5D-56500FE149FE}"/>
    <cellStyle name="Normal 4 2 8 2 5 2" xfId="29144" xr:uid="{01A22777-0050-4093-B22B-49013F9698AF}"/>
    <cellStyle name="Normal 4 2 8 2 5 3" xfId="16085" xr:uid="{AC019276-6E50-40EA-9FC4-F597F1E4E46D}"/>
    <cellStyle name="Normal 4 2 8 2 6" xfId="9008" xr:uid="{ACDD264E-ECD9-481B-8F3A-A163E4F976F4}"/>
    <cellStyle name="Normal 4 2 8 2 6 2" xfId="18844" xr:uid="{B02A96EE-E2B3-43B9-87AD-291839EF1484}"/>
    <cellStyle name="Normal 4 2 8 2 7" xfId="12143" xr:uid="{1945E766-D5AA-47DA-88B5-8F412A9A1870}"/>
    <cellStyle name="Normal 4 2 8 2 7 2" xfId="21641" xr:uid="{35E4E9DB-0175-4316-BC9C-4A691A315BAC}"/>
    <cellStyle name="Normal 4 2 8 2 8" xfId="24746" xr:uid="{D1CBCA5F-50DF-4F59-8DEF-78D04F081806}"/>
    <cellStyle name="Normal 4 2 8 2 9" xfId="14324" xr:uid="{89A74F12-F5A7-4058-8720-11F1A6845E90}"/>
    <cellStyle name="Normal 4 2 8 3" xfId="2889" xr:uid="{00000000-0005-0000-0000-0000710B0000}"/>
    <cellStyle name="Normal 4 2 8 3 2" xfId="5116" xr:uid="{2079AFAC-687B-441F-B827-0F569708FB91}"/>
    <cellStyle name="Normal 4 2 8 3 2 2" xfId="8078" xr:uid="{3E042327-4F9F-40AB-8AC1-BBAF06EC9A04}"/>
    <cellStyle name="Normal 4 2 8 3 2 2 2" xfId="29885" xr:uid="{D020E405-6C01-4D2E-AF7F-2B239D5D13E2}"/>
    <cellStyle name="Normal 4 2 8 3 2 2 3" xfId="21083" xr:uid="{0CB682EF-CE0C-4B5F-87E8-5CCA51439358}"/>
    <cellStyle name="Normal 4 2 8 3 2 3" xfId="10797" xr:uid="{84B887FF-7E11-4422-9444-50C7B2760235}"/>
    <cellStyle name="Normal 4 2 8 3 2 3 2" xfId="23912" xr:uid="{9872B09E-B688-4915-A8C9-0C8FE7B4CA0F}"/>
    <cellStyle name="Normal 4 2 8 3 2 4" xfId="26695" xr:uid="{B9F07668-1326-4123-8246-5BB8FA186026}"/>
    <cellStyle name="Normal 4 2 8 3 2 5" xfId="18290" xr:uid="{51889DEA-93C6-4CAA-8273-247965163DCA}"/>
    <cellStyle name="Normal 4 2 8 3 3" xfId="6666" xr:uid="{E562C068-1003-4846-942E-91EA8A1E8576}"/>
    <cellStyle name="Normal 4 2 8 3 3 2" xfId="27714" xr:uid="{5D441F28-FB47-4753-B492-805B59C232ED}"/>
    <cellStyle name="Normal 4 2 8 3 3 3" xfId="27077" xr:uid="{92EE898A-BF95-4561-8F68-2479A38CC2A9}"/>
    <cellStyle name="Normal 4 2 8 3 3 4" xfId="16087" xr:uid="{1B169AC7-9C5B-4001-BD93-12392977D0D1}"/>
    <cellStyle name="Normal 4 2 8 3 4" xfId="9462" xr:uid="{A1F8F57E-F4AE-4367-903C-A5D83D8DDBF3}"/>
    <cellStyle name="Normal 4 2 8 3 4 2" xfId="28366" xr:uid="{A3CD9D35-E827-454B-B9A8-D7E365AB630E}"/>
    <cellStyle name="Normal 4 2 8 3 4 3" xfId="26899" xr:uid="{612B2CED-1ADF-45E0-A67C-C71FCD8DCF3A}"/>
    <cellStyle name="Normal 4 2 8 3 4 4" xfId="18846" xr:uid="{5A5A6B5A-580A-47A4-86B3-F5EC76DF8196}"/>
    <cellStyle name="Normal 4 2 8 3 5" xfId="12144" xr:uid="{076BFE4A-4488-4EEF-9503-97E6CC73744B}"/>
    <cellStyle name="Normal 4 2 8 3 5 2" xfId="30027" xr:uid="{F5482E62-94FB-48A5-9935-F0D9CD818303}"/>
    <cellStyle name="Normal 4 2 8 3 5 3" xfId="21643" xr:uid="{8659A63C-7D0C-4E2D-9ECD-E4BD98EC2E10}"/>
    <cellStyle name="Normal 4 2 8 3 6" xfId="24606" xr:uid="{C6995286-458B-4B4A-8192-BD5B42B4330E}"/>
    <cellStyle name="Normal 4 2 8 3 7" xfId="15433" xr:uid="{EDCA6E9A-9338-420E-BF15-235B0C1E7E9E}"/>
    <cellStyle name="Normal 4 2 8 4" xfId="2890" xr:uid="{00000000-0005-0000-0000-0000720B0000}"/>
    <cellStyle name="Normal 4 2 8 4 2" xfId="5785" xr:uid="{0A8EA485-7429-4F06-8612-200FDB62383C}"/>
    <cellStyle name="Normal 4 2 8 4 2 2" xfId="8079" xr:uid="{35CF16C4-5DC4-4473-91A8-E81EB7B20F62}"/>
    <cellStyle name="Normal 4 2 8 4 2 3" xfId="10798" xr:uid="{B9CFD42E-B3DF-4DB2-96D6-EC9A09D9F45F}"/>
    <cellStyle name="Normal 4 2 8 4 2 4" xfId="16088" xr:uid="{6E5AC8EF-8ECF-43DB-A6D8-2AD7DCD3A6E6}"/>
    <cellStyle name="Normal 4 2 8 4 3" xfId="6870" xr:uid="{BE9FB83F-8350-4BAC-87DF-DD4EDBF04404}"/>
    <cellStyle name="Normal 4 2 8 4 3 2" xfId="28310" xr:uid="{282D7FC4-D706-4E71-A27E-E091C1F2E6C5}"/>
    <cellStyle name="Normal 4 2 8 4 3 3" xfId="18847" xr:uid="{BD74A825-B656-49E1-ACC9-BD74DEE394C3}"/>
    <cellStyle name="Normal 4 2 8 4 4" xfId="9666" xr:uid="{34E0F209-1AA5-47D0-9D95-9583F1B79443}"/>
    <cellStyle name="Normal 4 2 8 4 4 2" xfId="21644" xr:uid="{E7EECE97-C879-40A0-AD89-0073847E3F47}"/>
    <cellStyle name="Normal 4 2 8 4 5" xfId="26215" xr:uid="{ED36DF52-5BDD-48B4-81D7-99BD808A9ED0}"/>
    <cellStyle name="Normal 4 2 8 4 6" xfId="14992" xr:uid="{AF9CBB8C-D630-4EF2-9930-761E929EF10E}"/>
    <cellStyle name="Normal 4 2 8 5" xfId="2891" xr:uid="{00000000-0005-0000-0000-0000730B0000}"/>
    <cellStyle name="Normal 4 2 8 5 2" xfId="8080" xr:uid="{2C62E1B9-1625-4649-BE1F-2451E6FBAD83}"/>
    <cellStyle name="Normal 4 2 8 5 2 2" xfId="28777" xr:uid="{6A4B3137-2CA1-4F76-AA1E-F140720A82B7}"/>
    <cellStyle name="Normal 4 2 8 5 2 3" xfId="16736" xr:uid="{CAE793DD-2F26-42C8-9644-0C0491242E03}"/>
    <cellStyle name="Normal 4 2 8 5 3" xfId="10799" xr:uid="{191770EE-672A-4254-A47B-1DABE9A81E51}"/>
    <cellStyle name="Normal 4 2 8 5 3 2" xfId="19473" xr:uid="{51EC6A1B-A38B-42E4-853E-2BD70ABBE7F1}"/>
    <cellStyle name="Normal 4 2 8 5 4" xfId="12585" xr:uid="{A5DAA89A-550D-48A0-9455-8F8A04F0AACB}"/>
    <cellStyle name="Normal 4 2 8 5 4 2" xfId="22302" xr:uid="{E87C8761-9A8A-4C0D-8F94-626FC09B6F22}"/>
    <cellStyle name="Normal 4 2 8 5 5" xfId="25449" xr:uid="{9D0A5A8C-B45E-4E9E-A45E-83F73DCC0003}"/>
    <cellStyle name="Normal 4 2 8 5 6" xfId="14520" xr:uid="{EC838FCC-C26D-4320-9E1A-4BD98473D9A9}"/>
    <cellStyle name="Normal 4 2 8 6" xfId="2892" xr:uid="{00000000-0005-0000-0000-0000740B0000}"/>
    <cellStyle name="Normal 4 2 8 6 2" xfId="8081" xr:uid="{E8B47AE5-C541-47E3-9C7C-6D9D9BBA4136}"/>
    <cellStyle name="Normal 4 2 8 6 2 2" xfId="28782" xr:uid="{071C2664-00B5-4062-B35A-29796EF6C777}"/>
    <cellStyle name="Normal 4 2 8 6 2 3" xfId="19282" xr:uid="{DE91D71B-A451-476C-BE24-02511F2F9833}"/>
    <cellStyle name="Normal 4 2 8 6 3" xfId="10800" xr:uid="{29A800CC-7CCA-419C-B515-E0B23A9D2D34}"/>
    <cellStyle name="Normal 4 2 8 6 3 2" xfId="22100" xr:uid="{BE1E785F-3757-4AAB-B7B4-3548BF1FAC77}"/>
    <cellStyle name="Normal 4 2 8 6 4" xfId="24394" xr:uid="{D6F8B71C-C8E6-43FF-9B9C-14846337D011}"/>
    <cellStyle name="Normal 4 2 8 6 5" xfId="16544" xr:uid="{C68B7BE1-3539-467B-BC3D-355715EE3AC3}"/>
    <cellStyle name="Normal 4 2 8 7" xfId="4573" xr:uid="{07A3AE19-1F02-4764-90FE-944C27A49F38}"/>
    <cellStyle name="Normal 4 2 8 7 2" xfId="9973" xr:uid="{119BC7B8-8421-4D33-8D23-503797ED6AC0}"/>
    <cellStyle name="Normal 4 2 8 7 2 2" xfId="20589" xr:uid="{28C83743-DDE4-48A0-9F06-31F800A86933}"/>
    <cellStyle name="Normal 4 2 8 7 3" xfId="13538" xr:uid="{203613A0-7C8E-4162-AD01-7838AD1C466C}"/>
    <cellStyle name="Normal 4 2 8 7 3 2" xfId="23418" xr:uid="{6362C49A-248C-4542-AF65-2FBF1CD46341}"/>
    <cellStyle name="Normal 4 2 8 7 4" xfId="27854" xr:uid="{E3B97F4A-B96A-48A7-B27B-32A932E181EF}"/>
    <cellStyle name="Normal 4 2 8 7 5" xfId="17796" xr:uid="{362450B8-62D0-4C54-BF60-50C724AD28E1}"/>
    <cellStyle name="Normal 4 2 8 8" xfId="6230" xr:uid="{753962F6-CC5C-4707-92B8-6A3BA89C09A1}"/>
    <cellStyle name="Normal 4 2 8 8 2" xfId="16084" xr:uid="{41640BF7-EB07-42A3-81B5-96807E544CAE}"/>
    <cellStyle name="Normal 4 2 8 9" xfId="9007" xr:uid="{96C54795-CB0C-4C96-B2FA-AD79B408DD08}"/>
    <cellStyle name="Normal 4 2 8 9 2" xfId="18843" xr:uid="{62CF918C-1335-4BB0-AED9-9C062F8D83E4}"/>
    <cellStyle name="Normal 4 2 9" xfId="608" xr:uid="{00000000-0005-0000-0000-000060020000}"/>
    <cellStyle name="Normal 4 2 9 10" xfId="25873" xr:uid="{30992B17-2CEF-4166-BC42-ED50B5A71F96}"/>
    <cellStyle name="Normal 4 2 9 11" xfId="14167" xr:uid="{A628DC53-E125-4F7C-A32B-0A637A8CE959}"/>
    <cellStyle name="Normal 4 2 9 2" xfId="609" xr:uid="{00000000-0005-0000-0000-000061020000}"/>
    <cellStyle name="Normal 4 2 9 2 2" xfId="2893" xr:uid="{00000000-0005-0000-0000-0000750B0000}"/>
    <cellStyle name="Normal 4 2 9 2 2 2" xfId="5670" xr:uid="{36EA95D4-0152-4246-9BA5-1DD855832007}"/>
    <cellStyle name="Normal 4 2 9 2 2 2 2" xfId="8082" xr:uid="{545F9E32-6221-473F-BF8D-FA65AEEC4F73}"/>
    <cellStyle name="Normal 4 2 9 2 2 2 3" xfId="10801" xr:uid="{CBA7BAEF-CE16-4337-BECA-5BE685006DA9}"/>
    <cellStyle name="Normal 4 2 9 2 2 2 4" xfId="17409" xr:uid="{2FAC7E98-AC3A-41E4-94C7-4A81207A26A6}"/>
    <cellStyle name="Normal 4 2 9 2 2 3" xfId="6669" xr:uid="{24B67378-45CB-42AE-BE93-27EB5D4174EF}"/>
    <cellStyle name="Normal 4 2 9 2 2 3 2" xfId="29515" xr:uid="{5B652D23-6AD3-40E6-8AEF-E72335429BB5}"/>
    <cellStyle name="Normal 4 2 9 2 2 3 3" xfId="20197" xr:uid="{E5444016-AD9E-4301-8638-0DBC6EB36CE0}"/>
    <cellStyle name="Normal 4 2 9 2 2 4" xfId="9465" xr:uid="{A61C0371-553A-4F98-A0F4-C40823657C65}"/>
    <cellStyle name="Normal 4 2 9 2 2 4 2" xfId="23026" xr:uid="{1A21C413-8190-4118-A290-81DF34AEE16A}"/>
    <cellStyle name="Normal 4 2 9 2 2 5" xfId="26350" xr:uid="{E314F460-4EC8-4ECE-ADF8-3126AB621CAA}"/>
    <cellStyle name="Normal 4 2 9 2 2 6" xfId="15434" xr:uid="{A1BFE6F0-2B36-4D9A-B24D-B3F1DDC37566}"/>
    <cellStyle name="Normal 4 2 9 2 3" xfId="4778" xr:uid="{01A7BCAD-B74D-4875-B56E-F1AA8C6F606D}"/>
    <cellStyle name="Normal 4 2 9 2 3 2" xfId="7106" xr:uid="{83283028-EFB8-466D-A2A8-20DD87B65DEA}"/>
    <cellStyle name="Normal 4 2 9 2 3 2 2" xfId="29654" xr:uid="{E85B2BC0-3A82-4316-95F7-FA4E09A3C333}"/>
    <cellStyle name="Normal 4 2 9 2 3 2 3" xfId="20745" xr:uid="{EE48C2ED-B6A3-42FD-B95D-09CD7C6BF304}"/>
    <cellStyle name="Normal 4 2 9 2 3 3" xfId="9976" xr:uid="{465E7EE7-6953-4150-906A-852F7C563170}"/>
    <cellStyle name="Normal 4 2 9 2 3 3 2" xfId="23574" xr:uid="{C97ADB50-70C2-4730-B52A-3DA6AB73A0E0}"/>
    <cellStyle name="Normal 4 2 9 2 3 4" xfId="24576" xr:uid="{05D02C4E-C04F-4412-8654-EDEEB37A92DC}"/>
    <cellStyle name="Normal 4 2 9 2 3 5" xfId="17952" xr:uid="{3B41E0B8-2841-4FF7-84D5-CE36B7EA75B2}"/>
    <cellStyle name="Normal 4 2 9 2 4" xfId="5525" xr:uid="{F92B8DDE-32A3-4332-B2A5-A52B44B11B14}"/>
    <cellStyle name="Normal 4 2 9 2 4 2" xfId="27566" xr:uid="{C5107A87-88C6-4CA5-B6C4-40665AE57873}"/>
    <cellStyle name="Normal 4 2 9 2 4 3" xfId="29254" xr:uid="{7DD4EF31-73E2-447E-841E-6066873C609D}"/>
    <cellStyle name="Normal 4 2 9 2 4 4" xfId="16090" xr:uid="{3ACBD59F-7C92-4C94-AD33-E5F9EDF77B80}"/>
    <cellStyle name="Normal 4 2 9 2 5" xfId="6233" xr:uid="{68D82323-A2FA-4D93-A408-7AA903721371}"/>
    <cellStyle name="Normal 4 2 9 2 5 2" xfId="27986" xr:uid="{B7A3D03F-9A97-4203-9D63-B203E51E55C0}"/>
    <cellStyle name="Normal 4 2 9 2 5 3" xfId="18849" xr:uid="{6C199734-85C9-4BEE-97FC-3D767CC5ECD3}"/>
    <cellStyle name="Normal 4 2 9 2 6" xfId="9010" xr:uid="{03819F6E-A9C8-4C6F-B347-DF8AD6F94192}"/>
    <cellStyle name="Normal 4 2 9 2 6 2" xfId="21646" xr:uid="{DC054DF5-C992-4144-B01A-7D2B209DB986}"/>
    <cellStyle name="Normal 4 2 9 2 7" xfId="26126" xr:uid="{E0A72BEE-B066-4D0B-A907-8CB1AFFF188C}"/>
    <cellStyle name="Normal 4 2 9 2 8" xfId="14325" xr:uid="{6AA77FC3-B0B2-4B30-BF8B-C01EBA95E1BD}"/>
    <cellStyle name="Normal 4 2 9 3" xfId="2894" xr:uid="{00000000-0005-0000-0000-0000760B0000}"/>
    <cellStyle name="Normal 4 2 9 3 2" xfId="5669" xr:uid="{BF536882-70EC-48BC-A9C1-033C1B2635AD}"/>
    <cellStyle name="Normal 4 2 9 3 2 2" xfId="8083" xr:uid="{56786551-D70F-4535-955C-EDBAD080590B}"/>
    <cellStyle name="Normal 4 2 9 3 2 3" xfId="10802" xr:uid="{881A617A-42C4-489E-9E9C-7EB67D7144BE}"/>
    <cellStyle name="Normal 4 2 9 3 2 4" xfId="16091" xr:uid="{DBE95DF6-5735-4174-B1DE-B46DF3493ED4}"/>
    <cellStyle name="Normal 4 2 9 3 3" xfId="6668" xr:uid="{38138256-EF07-4494-B8FF-F0B77522A5FF}"/>
    <cellStyle name="Normal 4 2 9 3 3 2" xfId="28399" xr:uid="{B2DA406A-9380-46DE-8A54-D12B0AC78BE6}"/>
    <cellStyle name="Normal 4 2 9 3 3 3" xfId="28040" xr:uid="{2E4DEAA4-0FE3-4086-AAA7-4A030999F42F}"/>
    <cellStyle name="Normal 4 2 9 3 3 4" xfId="18850" xr:uid="{BDBD1B7F-7161-4417-9B8F-F9C24EB4D090}"/>
    <cellStyle name="Normal 4 2 9 3 4" xfId="9464" xr:uid="{8FF0A099-F409-4983-AC49-58A45278C96E}"/>
    <cellStyle name="Normal 4 2 9 3 4 2" xfId="27600" xr:uid="{D6463CAB-66B1-4DE9-959D-26197AF69570}"/>
    <cellStyle name="Normal 4 2 9 3 4 3" xfId="30028" xr:uid="{1CE17BE8-D9C5-4D66-AB9E-94BF07A8FEF0}"/>
    <cellStyle name="Normal 4 2 9 3 4 4" xfId="21647" xr:uid="{5CAF1DAD-6EE7-4E4C-8332-0B261B9178C3}"/>
    <cellStyle name="Normal 4 2 9 3 5" xfId="24107" xr:uid="{82D8BAB6-CDF4-42A7-BD9C-897DDE3430C0}"/>
    <cellStyle name="Normal 4 2 9 3 6" xfId="28520" xr:uid="{3D0CFFAE-AFD5-4158-A33C-C9777AADE31E}"/>
    <cellStyle name="Normal 4 2 9 3 7" xfId="14993" xr:uid="{44F10348-5D2A-4D4B-B70C-5281A7B70D85}"/>
    <cellStyle name="Normal 4 2 9 4" xfId="2895" xr:uid="{00000000-0005-0000-0000-0000770B0000}"/>
    <cellStyle name="Normal 4 2 9 4 2" xfId="5769" xr:uid="{642253F6-6461-4D4A-A10D-545595FB32B9}"/>
    <cellStyle name="Normal 4 2 9 4 2 2" xfId="8084" xr:uid="{4E17B621-3A7F-40BE-B859-2DABC856F022}"/>
    <cellStyle name="Normal 4 2 9 4 2 3" xfId="10803" xr:uid="{CD798B3F-F699-488D-BC88-A37F927305BD}"/>
    <cellStyle name="Normal 4 2 9 4 3" xfId="6852" xr:uid="{9583EFF5-4D8F-4C9E-BEFA-95AAFB956108}"/>
    <cellStyle name="Normal 4 2 9 4 3 2" xfId="19688" xr:uid="{CA4E78AE-BEAE-4445-85FF-BD547C492EAE}"/>
    <cellStyle name="Normal 4 2 9 4 4" xfId="9648" xr:uid="{27A02330-1D6B-475C-B3A6-D0D28D70D727}"/>
    <cellStyle name="Normal 4 2 9 4 4 2" xfId="22517" xr:uid="{7C1290E9-96C3-4EEB-A665-DAEC8F57224D}"/>
    <cellStyle name="Normal 4 2 9 4 5" xfId="26117" xr:uid="{1C0CC3A4-F0ED-4961-B064-1C23491D4616}"/>
    <cellStyle name="Normal 4 2 9 4 6" xfId="14803" xr:uid="{1A95ADD6-34FC-4240-86B4-46BA0BA723C6}"/>
    <cellStyle name="Normal 4 2 9 5" xfId="2896" xr:uid="{00000000-0005-0000-0000-0000780B0000}"/>
    <cellStyle name="Normal 4 2 9 5 2" xfId="8085" xr:uid="{144328EC-B4BF-482A-AE8C-1C91CA08D068}"/>
    <cellStyle name="Normal 4 2 9 5 2 2" xfId="28268" xr:uid="{9ABA8E92-4FF5-47D0-B446-3279D873E8CE}"/>
    <cellStyle name="Normal 4 2 9 5 2 3" xfId="19283" xr:uid="{A0077018-3BDA-49C3-952A-1DA789C165C3}"/>
    <cellStyle name="Normal 4 2 9 5 3" xfId="10804" xr:uid="{AAFCBB76-B743-4F5F-97AB-DBD9FE4784A4}"/>
    <cellStyle name="Normal 4 2 9 5 3 2" xfId="22101" xr:uid="{CC6460BE-CF05-4C34-8811-2E4CAF8608E8}"/>
    <cellStyle name="Normal 4 2 9 5 4" xfId="24910" xr:uid="{B2787EA3-6254-4C09-9121-F64989A07720}"/>
    <cellStyle name="Normal 4 2 9 5 5" xfId="16545" xr:uid="{B6923B2B-9ACD-4B86-9238-68BE56307C37}"/>
    <cellStyle name="Normal 4 2 9 6" xfId="4574" xr:uid="{88A1390C-61A1-4FB4-B4DA-9BACF3A56425}"/>
    <cellStyle name="Normal 4 2 9 6 2" xfId="7105" xr:uid="{FD9CF582-1A39-4D23-9305-FDCFEEB9F48B}"/>
    <cellStyle name="Normal 4 2 9 6 2 2" xfId="29592" xr:uid="{FE1CDD5B-DE82-4422-B097-2CA09BB6D11E}"/>
    <cellStyle name="Normal 4 2 9 6 2 3" xfId="20590" xr:uid="{AD1CA2B4-AC30-4DDC-A8A9-BA16FBDF2C9E}"/>
    <cellStyle name="Normal 4 2 9 6 3" xfId="9975" xr:uid="{56FA289F-D898-4C9E-8ED8-28EF82CE594A}"/>
    <cellStyle name="Normal 4 2 9 6 3 2" xfId="23419" xr:uid="{14B76EFF-7DD2-495A-9368-8D080C09B2BE}"/>
    <cellStyle name="Normal 4 2 9 6 4" xfId="29128" xr:uid="{151A0F74-4FAD-4704-8551-4451C3A878B3}"/>
    <cellStyle name="Normal 4 2 9 6 5" xfId="17797" xr:uid="{A4043C46-FC04-4D94-B07B-C328D62E4468}"/>
    <cellStyle name="Normal 4 2 9 7" xfId="6232" xr:uid="{B445CF5D-D966-4C55-B788-A6BFD96B9140}"/>
    <cellStyle name="Normal 4 2 9 7 2" xfId="27532" xr:uid="{7E1F7095-6481-46DA-A26F-0B83C8665F37}"/>
    <cellStyle name="Normal 4 2 9 7 3" xfId="16089" xr:uid="{7BCA39AD-B6DC-47CB-B643-9763D7F3D06C}"/>
    <cellStyle name="Normal 4 2 9 8" xfId="9009" xr:uid="{8D72A067-5346-4059-9E68-57EF385670D4}"/>
    <cellStyle name="Normal 4 2 9 8 2" xfId="18848" xr:uid="{0D6F1C3D-C731-4D16-8881-A9A910320B1C}"/>
    <cellStyle name="Normal 4 2 9 9" xfId="12145" xr:uid="{59E12C0B-BF6D-443D-AC59-712ABDE215A0}"/>
    <cellStyle name="Normal 4 2 9 9 2" xfId="21645" xr:uid="{80D7B34D-B087-4983-BCBB-C5D24952DB77}"/>
    <cellStyle name="Normal 4 20" xfId="5906" xr:uid="{1D614D12-9392-403C-8D17-739542AF4739}"/>
    <cellStyle name="Normal 4 20 2" xfId="26822" xr:uid="{231157F6-51DD-4F05-A516-307AD66C9E1E}"/>
    <cellStyle name="Normal 4 20 3" xfId="25272" xr:uid="{C6728B15-9E2F-42D1-86CE-D10BC1B5BF27}"/>
    <cellStyle name="Normal 4 20 4" xfId="18758" xr:uid="{EF7F4B34-32BF-4037-BC35-A2F81E708844}"/>
    <cellStyle name="Normal 4 21" xfId="8646" xr:uid="{F5281FEF-444D-438D-A0D1-E0250BF3897F}"/>
    <cellStyle name="Normal 4 21 2" xfId="25027" xr:uid="{67EF74C0-5BDA-457D-AC19-D2EE90ED7877}"/>
    <cellStyle name="Normal 4 21 3" xfId="21554" xr:uid="{4BB1FC19-7B2A-4ED5-9864-103416481888}"/>
    <cellStyle name="Normal 4 22" xfId="25092" xr:uid="{D324D605-B250-4CB2-8867-96EAB126D11E}"/>
    <cellStyle name="Normal 4 23" xfId="26813" xr:uid="{BABE786A-08C2-4F4B-AF9D-82C32F4B8DA7}"/>
    <cellStyle name="Normal 4 24" xfId="25036" xr:uid="{1BDB0644-9228-4933-8E62-1B1B6718D1F4}"/>
    <cellStyle name="Normal 4 25" xfId="13959" xr:uid="{8084134E-A64C-4BFC-9EA0-47A5A07E2D4E}"/>
    <cellStyle name="Normal 4 3" xfId="610" xr:uid="{00000000-0005-0000-0000-000062020000}"/>
    <cellStyle name="Normal 4 3 2" xfId="611" xr:uid="{00000000-0005-0000-0000-000063020000}"/>
    <cellStyle name="Normal 4 4" xfId="612" xr:uid="{00000000-0005-0000-0000-000064020000}"/>
    <cellStyle name="Normal 4 4 10" xfId="613" xr:uid="{00000000-0005-0000-0000-000065020000}"/>
    <cellStyle name="Normal 4 4 10 2" xfId="2897" xr:uid="{00000000-0005-0000-0000-0000790B0000}"/>
    <cellStyle name="Normal 4 4 10 2 2" xfId="5672" xr:uid="{4891E30D-1D35-416E-A6A8-6BAD9BF30F4E}"/>
    <cellStyle name="Normal 4 4 10 2 2 2" xfId="8086" xr:uid="{B73E77D0-ECE1-4466-9BB1-9D20D09875FC}"/>
    <cellStyle name="Normal 4 4 10 2 2 3" xfId="10805" xr:uid="{BC3029E0-6439-486A-900E-A397958F505D}"/>
    <cellStyle name="Normal 4 4 10 2 3" xfId="6671" xr:uid="{AEE7CF3A-5F51-4940-A5A3-C31EC80EBB52}"/>
    <cellStyle name="Normal 4 4 10 2 3 2" xfId="20198" xr:uid="{FEA2F677-E3B7-4DC5-80EE-E18F4B620235}"/>
    <cellStyle name="Normal 4 4 10 2 4" xfId="9467" xr:uid="{4EB993A1-0074-4FC3-919A-9A20D733E9BD}"/>
    <cellStyle name="Normal 4 4 10 2 4 2" xfId="23027" xr:uid="{8C3ABBE8-2E69-43B2-A58E-37ECE96E0A63}"/>
    <cellStyle name="Normal 4 4 10 2 5" xfId="24478" xr:uid="{67AB3E3E-1D7B-4F09-8BEC-899B1C7C7E98}"/>
    <cellStyle name="Normal 4 4 10 2 6" xfId="15435" xr:uid="{F9B9E983-4737-4696-8A61-B0ADA03AA256}"/>
    <cellStyle name="Normal 4 4 10 3" xfId="4779" xr:uid="{3732614E-BE9A-4CAB-B27D-55AC1D06F7F5}"/>
    <cellStyle name="Normal 4 4 10 3 2" xfId="7108" xr:uid="{EA374CDE-9D68-433D-A434-22618E070373}"/>
    <cellStyle name="Normal 4 4 10 3 2 2" xfId="29655" xr:uid="{7B98F4C4-606E-4100-ADF1-93516EE1E9DD}"/>
    <cellStyle name="Normal 4 4 10 3 2 3" xfId="20746" xr:uid="{85B115CC-2152-4C15-B44B-EDFE9191FA1F}"/>
    <cellStyle name="Normal 4 4 10 3 3" xfId="9978" xr:uid="{8033A178-DDAC-40B8-A5CE-21FE6BB72988}"/>
    <cellStyle name="Normal 4 4 10 3 3 2" xfId="23575" xr:uid="{0CAB0C5A-BE06-418B-8F93-E3A6293048C1}"/>
    <cellStyle name="Normal 4 4 10 3 4" xfId="25493" xr:uid="{B525A7AD-50C1-417E-A017-AD5500A50AB2}"/>
    <cellStyle name="Normal 4 4 10 3 5" xfId="17953" xr:uid="{7463B695-2B60-4433-9ADB-67B734693F04}"/>
    <cellStyle name="Normal 4 4 10 4" xfId="5527" xr:uid="{3F9C5410-1D30-46E6-BEA1-99C60F5ADF2A}"/>
    <cellStyle name="Normal 4 4 10 4 2" xfId="25016" xr:uid="{99D03B5C-A239-4AB8-9086-1710CA143229}"/>
    <cellStyle name="Normal 4 4 10 4 3" xfId="28201" xr:uid="{B53F459D-3171-48D1-8C3A-5EA14683DDBE}"/>
    <cellStyle name="Normal 4 4 10 4 4" xfId="16093" xr:uid="{28C8162C-7EFE-408E-9004-61C8B3324541}"/>
    <cellStyle name="Normal 4 4 10 5" xfId="6237" xr:uid="{0C84FE53-A1F4-4691-B412-1DCB269D16C5}"/>
    <cellStyle name="Normal 4 4 10 5 2" xfId="28292" xr:uid="{296F1C51-5BD2-4EAB-BD0A-2B9E36F54692}"/>
    <cellStyle name="Normal 4 4 10 5 3" xfId="18852" xr:uid="{471EB587-1343-4CB2-85B1-4E0A153F8DFF}"/>
    <cellStyle name="Normal 4 4 10 6" xfId="9014" xr:uid="{6AD3EC8D-C8E1-433C-B0FD-AB99FB482AEC}"/>
    <cellStyle name="Normal 4 4 10 6 2" xfId="21649" xr:uid="{95CE19BB-61EA-4B88-B571-58950D07AA99}"/>
    <cellStyle name="Normal 4 4 10 7" xfId="25900" xr:uid="{AB969891-D3ED-4330-A5BB-ABC6A1039CD7}"/>
    <cellStyle name="Normal 4 4 10 8" xfId="14326" xr:uid="{57B88093-D1EE-44D5-87EE-CFA901A2BD35}"/>
    <cellStyle name="Normal 4 4 11" xfId="2898" xr:uid="{00000000-0005-0000-0000-00007A0B0000}"/>
    <cellStyle name="Normal 4 4 11 2" xfId="5526" xr:uid="{3AF52572-D035-4DFF-86BF-820A96C2DF8D}"/>
    <cellStyle name="Normal 4 4 11 2 2" xfId="8087" xr:uid="{F7CE88F2-F595-47EB-BCDB-C9A77441B175}"/>
    <cellStyle name="Normal 4 4 11 2 3" xfId="10806" xr:uid="{1E7E10CB-BDA7-4D16-9FFC-FE29884131C9}"/>
    <cellStyle name="Normal 4 4 11 2 4" xfId="16094" xr:uid="{63C72099-7273-415E-A69F-511D8B623243}"/>
    <cellStyle name="Normal 4 4 11 3" xfId="6236" xr:uid="{BF8ED9DF-3D37-45D5-B474-D78664C2FAB1}"/>
    <cellStyle name="Normal 4 4 11 3 2" xfId="29343" xr:uid="{51DC246A-9110-47EA-88F7-BEF3F74D7C36}"/>
    <cellStyle name="Normal 4 4 11 3 3" xfId="18853" xr:uid="{24861E99-6871-4344-8F15-C598D3626C58}"/>
    <cellStyle name="Normal 4 4 11 4" xfId="9013" xr:uid="{320FA66E-1EE3-48B1-AC47-834DA81701A4}"/>
    <cellStyle name="Normal 4 4 11 4 2" xfId="21650" xr:uid="{4962C921-BDFE-4E9D-B114-E68AB96DC872}"/>
    <cellStyle name="Normal 4 4 11 5" xfId="24704" xr:uid="{293E8391-4C4A-4F96-B519-599358BBB319}"/>
    <cellStyle name="Normal 4 4 11 6" xfId="14994" xr:uid="{DEB637DC-2094-492C-9465-EFAC1A57FEE4}"/>
    <cellStyle name="Normal 4 4 12" xfId="2899" xr:uid="{00000000-0005-0000-0000-00007B0B0000}"/>
    <cellStyle name="Normal 4 4 12 2" xfId="5671" xr:uid="{95429114-DB26-4451-BCA4-BFD328BF25DD}"/>
    <cellStyle name="Normal 4 4 12 2 2" xfId="8088" xr:uid="{47649EB3-A644-4323-8317-248E7AEDD7FB}"/>
    <cellStyle name="Normal 4 4 12 2 3" xfId="10807" xr:uid="{6C0DA883-B1F4-4207-9ABB-C8375BC7D199}"/>
    <cellStyle name="Normal 4 4 12 3" xfId="6670" xr:uid="{77022BA1-4005-4672-A594-38A0F8F5CC41}"/>
    <cellStyle name="Normal 4 4 12 3 2" xfId="19344" xr:uid="{AD7DA355-5B20-4954-86B7-05E314D30B71}"/>
    <cellStyle name="Normal 4 4 12 4" xfId="9466" xr:uid="{2154C979-9AD0-4947-B531-3BD2DEC5B652}"/>
    <cellStyle name="Normal 4 4 12 4 2" xfId="22173" xr:uid="{191407DC-7739-4ACB-A972-586EAD8C9A2A}"/>
    <cellStyle name="Normal 4 4 12 5" xfId="24774" xr:uid="{2E31C6C4-8711-4201-B10B-455CB0AAB1E7}"/>
    <cellStyle name="Normal 4 4 12 6" xfId="14390" xr:uid="{90B09913-87F4-482E-97D3-891B3864E9B0}"/>
    <cellStyle name="Normal 4 4 13" xfId="2900" xr:uid="{00000000-0005-0000-0000-00007C0B0000}"/>
    <cellStyle name="Normal 4 4 13 2" xfId="5730" xr:uid="{F42C5531-BB78-41A9-B6A6-C72D6238ADCD}"/>
    <cellStyle name="Normal 4 4 13 2 2" xfId="8089" xr:uid="{A1077D56-83BF-42E2-A6A6-889B11C5D0D8}"/>
    <cellStyle name="Normal 4 4 13 2 3" xfId="10808" xr:uid="{413291F5-F552-4710-9677-A1FA8D39B45A}"/>
    <cellStyle name="Normal 4 4 13 3" xfId="6799" xr:uid="{F4F003F3-D16A-42E5-9865-845819780491}"/>
    <cellStyle name="Normal 4 4 13 3 2" xfId="21905" xr:uid="{C6CF355B-3879-4048-9506-53658220BD3D}"/>
    <cellStyle name="Normal 4 4 13 4" xfId="9595" xr:uid="{23A37C03-4CCE-4256-899C-5E03D53DCAA7}"/>
    <cellStyle name="Normal 4 4 13 5" xfId="16349" xr:uid="{E46DF62B-36C0-498E-9B9E-16257901C661}"/>
    <cellStyle name="Normal 4 4 14" xfId="4575" xr:uid="{66C2DA52-4F12-4DF3-85A7-C0C96A150AF6}"/>
    <cellStyle name="Normal 4 4 14 2" xfId="7107" xr:uid="{44D546AD-1EFC-4FA3-B209-EF2662DDD020}"/>
    <cellStyle name="Normal 4 4 14 2 2" xfId="20591" xr:uid="{9B3A604A-E21A-48C2-A9BE-87F879D42F40}"/>
    <cellStyle name="Normal 4 4 14 3" xfId="9977" xr:uid="{77350AB6-92F6-4380-82C9-F41E237B9CCA}"/>
    <cellStyle name="Normal 4 4 14 3 2" xfId="23420" xr:uid="{88E1C938-847F-48DC-982A-891FC032843D}"/>
    <cellStyle name="Normal 4 4 14 4" xfId="28333" xr:uid="{E0D29B5A-248B-465E-AC95-F5EB3B0B8535}"/>
    <cellStyle name="Normal 4 4 14 5" xfId="17798" xr:uid="{D15FD74B-A06A-41A4-A3C1-F38D2B776B2B}"/>
    <cellStyle name="Normal 4 4 15" xfId="5457" xr:uid="{397279B3-99D7-4246-B9B1-12F4E6856AB7}"/>
    <cellStyle name="Normal 4 4 15 2" xfId="16092" xr:uid="{BBDFF7BB-3CC3-454D-AE7C-14C9DDBC1C76}"/>
    <cellStyle name="Normal 4 4 16" xfId="5916" xr:uid="{B7217F1D-C20A-490B-A242-D29CE1A65DE7}"/>
    <cellStyle name="Normal 4 4 16 2" xfId="18851" xr:uid="{D390062F-4645-49E9-9897-95208AB71B2A}"/>
    <cellStyle name="Normal 4 4 17" xfId="8656" xr:uid="{B005B204-1A82-414F-8714-DA10B0C83DD9}"/>
    <cellStyle name="Normal 4 4 17 2" xfId="21648" xr:uid="{ED383264-0EDB-4997-A427-BBFCF5138E02}"/>
    <cellStyle name="Normal 4 4 18" xfId="25913" xr:uid="{E6080CDF-1CA8-48BF-8D47-5764ED554CE2}"/>
    <cellStyle name="Normal 4 4 19" xfId="13969" xr:uid="{1A804D56-7A2C-4BD2-A7B4-232D79363CF9}"/>
    <cellStyle name="Normal 4 4 2" xfId="614" xr:uid="{00000000-0005-0000-0000-000066020000}"/>
    <cellStyle name="Normal 4 4 2 10" xfId="6238" xr:uid="{C7F5F405-1A83-40FB-874B-1B52A7F55464}"/>
    <cellStyle name="Normal 4 4 2 10 2" xfId="16095" xr:uid="{EF2CB433-F951-4868-9B00-BA2B3614E6D3}"/>
    <cellStyle name="Normal 4 4 2 11" xfId="9015" xr:uid="{705AF0E8-2680-42BC-8C4B-6FF655F9DFAD}"/>
    <cellStyle name="Normal 4 4 2 11 2" xfId="18854" xr:uid="{21ACC9AF-2DD6-4B15-94BA-B950EDE44BD2}"/>
    <cellStyle name="Normal 4 4 2 12" xfId="12146" xr:uid="{C7C84E14-C248-44B9-8BFC-014CB8668FA9}"/>
    <cellStyle name="Normal 4 4 2 12 2" xfId="21651" xr:uid="{C5B1E780-940E-4F05-B82E-00E7BAE9E8D6}"/>
    <cellStyle name="Normal 4 4 2 13" xfId="26615" xr:uid="{31ADA50D-C0F6-4B16-A882-C04030D91B09}"/>
    <cellStyle name="Normal 4 4 2 14" xfId="13992" xr:uid="{CE2BEF69-62C4-44A3-926F-80A6236822C0}"/>
    <cellStyle name="Normal 4 4 2 2" xfId="615" xr:uid="{00000000-0005-0000-0000-000067020000}"/>
    <cellStyle name="Normal 4 4 2 2 10" xfId="9016" xr:uid="{4B0F2236-7114-4C76-8C2D-F22A9626D788}"/>
    <cellStyle name="Normal 4 4 2 2 10 2" xfId="18855" xr:uid="{7C2BD14E-9190-41AD-9D76-185E26815D6C}"/>
    <cellStyle name="Normal 4 4 2 2 11" xfId="12147" xr:uid="{7CF95A5D-6A6F-4522-9716-3A8F50C8FF2A}"/>
    <cellStyle name="Normal 4 4 2 2 11 2" xfId="21652" xr:uid="{0FA2231B-0582-4294-8CB7-3126C29B3E91}"/>
    <cellStyle name="Normal 4 4 2 2 12" xfId="25528" xr:uid="{4411F529-6E89-409A-B583-AF0E4E32533B}"/>
    <cellStyle name="Normal 4 4 2 2 13" xfId="14052" xr:uid="{A7001F6A-FA7F-4945-94EF-706E9342178C}"/>
    <cellStyle name="Normal 4 4 2 2 2" xfId="2901" xr:uid="{00000000-0005-0000-0000-00007D0B0000}"/>
    <cellStyle name="Normal 4 4 2 2 2 10" xfId="14613" xr:uid="{D6449879-B066-49D6-9C15-5BAAC1D4BD09}"/>
    <cellStyle name="Normal 4 4 2 2 2 2" xfId="2902" xr:uid="{00000000-0005-0000-0000-00007E0B0000}"/>
    <cellStyle name="Normal 4 4 2 2 2 2 2" xfId="2903" xr:uid="{00000000-0005-0000-0000-00007F0B0000}"/>
    <cellStyle name="Normal 4 4 2 2 2 2 2 2" xfId="8090" xr:uid="{F194DBF3-5D21-43AA-A731-034A68378182}"/>
    <cellStyle name="Normal 4 4 2 2 2 2 2 2 2" xfId="27848" xr:uid="{F71B2C06-8278-499F-A48E-1BDD9D3E2CE9}"/>
    <cellStyle name="Normal 4 4 2 2 2 2 2 2 3" xfId="17412" xr:uid="{421E4F9D-74D9-49EE-BEF9-4D90FCF2E549}"/>
    <cellStyle name="Normal 4 4 2 2 2 2 2 3" xfId="10811" xr:uid="{EAF9F675-FD33-467D-A4E4-4533140AFED7}"/>
    <cellStyle name="Normal 4 4 2 2 2 2 2 3 2" xfId="20201" xr:uid="{E676EF1D-A2A2-4053-9EF4-3EC8BDA1C0EC}"/>
    <cellStyle name="Normal 4 4 2 2 2 2 2 4" xfId="13198" xr:uid="{76252AF3-7FC0-465B-AF5B-299FF2274536}"/>
    <cellStyle name="Normal 4 4 2 2 2 2 2 4 2" xfId="23030" xr:uid="{096289E9-B68F-4E88-87FF-1BF69DB2DA48}"/>
    <cellStyle name="Normal 4 4 2 2 2 2 2 5" xfId="25828" xr:uid="{D69B63D6-B519-4C92-954E-892D4133E874}"/>
    <cellStyle name="Normal 4 4 2 2 2 2 2 6" xfId="15438" xr:uid="{AFDC9970-B551-4A67-81AF-CB7B93A6FA1D}"/>
    <cellStyle name="Normal 4 4 2 2 2 2 3" xfId="4926" xr:uid="{30E49BB2-2269-4EF1-A58F-86569E4A704E}"/>
    <cellStyle name="Normal 4 4 2 2 2 2 3 2" xfId="10810" xr:uid="{AC71A093-92E1-40FE-9D16-223A8BA30E6D}"/>
    <cellStyle name="Normal 4 4 2 2 2 2 3 2 2" xfId="29759" xr:uid="{30C189AB-FDF9-4AA8-9BDC-91886EB5D9A8}"/>
    <cellStyle name="Normal 4 4 2 2 2 2 3 2 3" xfId="20893" xr:uid="{2C39CD5A-310E-4605-B9D3-E9C658D3E5C3}"/>
    <cellStyle name="Normal 4 4 2 2 2 2 3 3" xfId="13785" xr:uid="{40234E96-4971-47C0-BD2B-94372CB3C403}"/>
    <cellStyle name="Normal 4 4 2 2 2 2 3 3 2" xfId="23722" xr:uid="{39BBDA0D-EB20-41A7-86C1-1F44C38D82E1}"/>
    <cellStyle name="Normal 4 4 2 2 2 2 3 4" xfId="24351" xr:uid="{6135E868-F5ED-4A74-9463-31DA585F0CC9}"/>
    <cellStyle name="Normal 4 4 2 2 2 2 3 5" xfId="18100" xr:uid="{C56CC0EC-E54A-4531-A1E8-B5C631F96A7B}"/>
    <cellStyle name="Normal 4 4 2 2 2 2 4" xfId="6396" xr:uid="{AF6DD3FF-A114-430B-BC41-F7256DF02A77}"/>
    <cellStyle name="Normal 4 4 2 2 2 2 4 2" xfId="26970" xr:uid="{3CB52586-0A12-493C-A01C-68F4F81326A7}"/>
    <cellStyle name="Normal 4 4 2 2 2 2 4 3" xfId="16942" xr:uid="{BD37F14E-22D8-49B3-AB2B-62614FC284F6}"/>
    <cellStyle name="Normal 4 4 2 2 2 2 5" xfId="9173" xr:uid="{2CE5CF3E-917F-4647-AC31-CCE038BFDDA3}"/>
    <cellStyle name="Normal 4 4 2 2 2 2 5 2" xfId="19692" xr:uid="{0CF474AC-A5F6-4AA9-B15B-BCA78CB4C1D5}"/>
    <cellStyle name="Normal 4 4 2 2 2 2 6" xfId="12791" xr:uid="{9E622BBC-6F70-406D-8542-AB0161472D2F}"/>
    <cellStyle name="Normal 4 4 2 2 2 2 6 2" xfId="22521" xr:uid="{4BFC6A2C-EFC8-4BA4-9EB3-3EC389313AC2}"/>
    <cellStyle name="Normal 4 4 2 2 2 2 7" xfId="26627" xr:uid="{24D2FABB-44FF-4398-B11C-D004449B06EE}"/>
    <cellStyle name="Normal 4 4 2 2 2 2 8" xfId="14807" xr:uid="{8A1E52C3-0646-47D4-B81B-3965B9BC0BF9}"/>
    <cellStyle name="Normal 4 4 2 2 2 3" xfId="2904" xr:uid="{00000000-0005-0000-0000-0000800B0000}"/>
    <cellStyle name="Normal 4 4 2 2 2 3 2" xfId="5117" xr:uid="{358EE1A5-471F-4C97-A5F7-E071D94A6BEB}"/>
    <cellStyle name="Normal 4 4 2 2 2 3 2 2" xfId="11851" xr:uid="{D4428694-D8EE-4518-A67A-5DD4563AF7F1}"/>
    <cellStyle name="Normal 4 4 2 2 2 3 2 2 2" xfId="21084" xr:uid="{22B79F19-7798-4AFF-A491-BA1C5CB0DA03}"/>
    <cellStyle name="Normal 4 4 2 2 2 3 2 3" xfId="13907" xr:uid="{47EA4069-E8B1-40C8-A71F-95B78B42FC67}"/>
    <cellStyle name="Normal 4 4 2 2 2 3 2 3 2" xfId="23913" xr:uid="{B489FE94-52F2-4745-87AB-B7211D180C14}"/>
    <cellStyle name="Normal 4 4 2 2 2 3 2 4" xfId="28007" xr:uid="{6F91600D-145D-4CAA-8490-699F724985CA}"/>
    <cellStyle name="Normal 4 4 2 2 2 3 2 5" xfId="18291" xr:uid="{0FDDE4B6-EC69-4535-A42A-36CCDECF8CFC}"/>
    <cellStyle name="Normal 4 4 2 2 2 3 3" xfId="10812" xr:uid="{BCC85E40-5178-4987-8283-FE1962DC03B9}"/>
    <cellStyle name="Normal 4 4 2 2 2 3 3 2" xfId="17413" xr:uid="{6990E317-1226-44CD-9A14-7D379C7D8203}"/>
    <cellStyle name="Normal 4 4 2 2 2 3 4" xfId="11679" xr:uid="{A3BFD5B1-D1CA-4297-88C3-B353D1F46802}"/>
    <cellStyle name="Normal 4 4 2 2 2 3 4 2" xfId="20202" xr:uid="{396B7D2F-D76E-4AB3-8E07-A2B9CF32E348}"/>
    <cellStyle name="Normal 4 4 2 2 2 3 5" xfId="13199" xr:uid="{E0D3D79A-8FAF-4640-9B0B-997F03E6C7F6}"/>
    <cellStyle name="Normal 4 4 2 2 2 3 5 2" xfId="23031" xr:uid="{B2062201-7F8A-43EA-8B74-FA05420A47AC}"/>
    <cellStyle name="Normal 4 4 2 2 2 3 6" xfId="25676" xr:uid="{CD1FE860-F709-4527-B85D-892E4D119042}"/>
    <cellStyle name="Normal 4 4 2 2 2 3 7" xfId="15439" xr:uid="{5C333045-0AD4-4234-9C18-E437C5A6608C}"/>
    <cellStyle name="Normal 4 4 2 2 2 4" xfId="2905" xr:uid="{00000000-0005-0000-0000-0000810B0000}"/>
    <cellStyle name="Normal 4 4 2 2 2 4 2" xfId="10813" xr:uid="{48C10239-BB5E-48EF-8A66-72FEB3659D6F}"/>
    <cellStyle name="Normal 4 4 2 2 2 4 2 2" xfId="28987" xr:uid="{C0ECA9DE-5BFB-40AB-B4BA-84808B2D0D05}"/>
    <cellStyle name="Normal 4 4 2 2 2 4 2 3" xfId="17411" xr:uid="{6CF1B68F-FBD5-429E-A4DF-EC75DFF0D071}"/>
    <cellStyle name="Normal 4 4 2 2 2 4 3" xfId="11678" xr:uid="{6BF64C37-3852-4FE2-A6A8-F797B96C0243}"/>
    <cellStyle name="Normal 4 4 2 2 2 4 3 2" xfId="20200" xr:uid="{EABC9689-1A42-4C50-BDBC-6E2C8925494B}"/>
    <cellStyle name="Normal 4 4 2 2 2 4 4" xfId="13197" xr:uid="{6977B4D9-A2A6-4C5C-96E8-E24AAD2F7F32}"/>
    <cellStyle name="Normal 4 4 2 2 2 4 4 2" xfId="23029" xr:uid="{100CCB88-CBCB-41B7-9F6C-4989B95DDE02}"/>
    <cellStyle name="Normal 4 4 2 2 2 4 5" xfId="24417" xr:uid="{2C0A417E-F1FC-4412-862C-B2F52D37518E}"/>
    <cellStyle name="Normal 4 4 2 2 2 4 6" xfId="15437" xr:uid="{5A4D307B-A865-4608-8249-BE9F70197449}"/>
    <cellStyle name="Normal 4 4 2 2 2 5" xfId="4833" xr:uid="{49CEC0B7-C8B4-4A43-8D34-C3B1E745F5AD}"/>
    <cellStyle name="Normal 4 4 2 2 2 5 2" xfId="10809" xr:uid="{CDAEE7AE-CE1B-4162-BA1E-0D745C83191A}"/>
    <cellStyle name="Normal 4 4 2 2 2 5 2 2" xfId="29694" xr:uid="{E7621F72-A819-49F5-87EE-8AE8D3AABDFF}"/>
    <cellStyle name="Normal 4 4 2 2 2 5 2 3" xfId="20800" xr:uid="{37E2BF2F-E482-483C-A39A-3EEDF66C76A8}"/>
    <cellStyle name="Normal 4 4 2 2 2 5 3" xfId="13692" xr:uid="{4F287B36-A0C7-4355-98BF-1609D4B41651}"/>
    <cellStyle name="Normal 4 4 2 2 2 5 3 2" xfId="23629" xr:uid="{B120D2BD-DA9F-4FB9-9254-0CF8CCCC68FC}"/>
    <cellStyle name="Normal 4 4 2 2 2 5 4" xfId="25430" xr:uid="{1F1336AE-56BC-48B0-87DE-19DCBBECC0EB}"/>
    <cellStyle name="Normal 4 4 2 2 2 5 5" xfId="18007" xr:uid="{B881BD54-9D3F-4A75-9AC5-A1C32CCF35E8}"/>
    <cellStyle name="Normal 4 4 2 2 2 6" xfId="5959" xr:uid="{DEEE4384-C323-4DEE-ADAA-1BACBB8474FD}"/>
    <cellStyle name="Normal 4 4 2 2 2 6 2" xfId="28152" xr:uid="{B43CB3E9-AC96-47CD-93E6-52121464A636}"/>
    <cellStyle name="Normal 4 4 2 2 2 6 3" xfId="16097" xr:uid="{27A1E393-C4E1-4BC0-B723-65DC321E13D8}"/>
    <cellStyle name="Normal 4 4 2 2 2 7" xfId="8705" xr:uid="{C5FE4DB8-B61F-4C03-AEF2-1FDCA105C15F}"/>
    <cellStyle name="Normal 4 4 2 2 2 7 2" xfId="18856" xr:uid="{6C59D369-1D6D-4508-8A89-6E775C73A576}"/>
    <cellStyle name="Normal 4 4 2 2 2 8" xfId="12148" xr:uid="{CBCE9E8E-AF9C-4144-9E44-EE67FDB4B64F}"/>
    <cellStyle name="Normal 4 4 2 2 2 8 2" xfId="21653" xr:uid="{B4AB633C-9F98-4F90-B506-CA217170B5DA}"/>
    <cellStyle name="Normal 4 4 2 2 2 9" xfId="25400" xr:uid="{8F328437-4067-4DE4-A20D-E6CFA82498E8}"/>
    <cellStyle name="Normal 4 4 2 2 3" xfId="2906" xr:uid="{00000000-0005-0000-0000-0000820B0000}"/>
    <cellStyle name="Normal 4 4 2 2 3 2" xfId="2907" xr:uid="{00000000-0005-0000-0000-0000830B0000}"/>
    <cellStyle name="Normal 4 4 2 2 3 2 2" xfId="8091" xr:uid="{0BCEA9C1-7CCC-4B67-A932-BFF718D9233B}"/>
    <cellStyle name="Normal 4 4 2 2 3 2 2 2" xfId="29331" xr:uid="{849EB0D5-13A7-4D2B-A413-EFAC1A5318E9}"/>
    <cellStyle name="Normal 4 4 2 2 3 2 2 3" xfId="17414" xr:uid="{5EE40BC5-FCC3-46BC-823B-1C9636B7D829}"/>
    <cellStyle name="Normal 4 4 2 2 3 2 3" xfId="10815" xr:uid="{D37360A1-94F9-4638-B486-EA4E55979352}"/>
    <cellStyle name="Normal 4 4 2 2 3 2 3 2" xfId="20203" xr:uid="{0638130A-C5D9-4C97-BF04-73A25B677605}"/>
    <cellStyle name="Normal 4 4 2 2 3 2 4" xfId="13200" xr:uid="{96B58027-0D7F-413A-A0D9-0833378E5223}"/>
    <cellStyle name="Normal 4 4 2 2 3 2 4 2" xfId="23032" xr:uid="{0D84B1F9-91CD-4273-9A49-6EFA3FE6EC12}"/>
    <cellStyle name="Normal 4 4 2 2 3 2 5" xfId="25457" xr:uid="{4C8EBE59-DE6B-431A-A4DB-82673F36FDFB}"/>
    <cellStyle name="Normal 4 4 2 2 3 2 6" xfId="15440" xr:uid="{FF9B3BE1-EDEE-40FE-89B6-BDC7E61FC334}"/>
    <cellStyle name="Normal 4 4 2 2 3 3" xfId="4925" xr:uid="{70E13B6A-41E3-449E-BB66-34A906B53FBA}"/>
    <cellStyle name="Normal 4 4 2 2 3 3 2" xfId="10814" xr:uid="{84985C97-8C91-4B5A-9F26-18E861A29A09}"/>
    <cellStyle name="Normal 4 4 2 2 3 3 2 2" xfId="29758" xr:uid="{DDF64D2F-AC58-4684-9F92-B154479AF3EA}"/>
    <cellStyle name="Normal 4 4 2 2 3 3 2 3" xfId="20892" xr:uid="{E94FFEDD-5CD6-4693-855A-1620648AB7D3}"/>
    <cellStyle name="Normal 4 4 2 2 3 3 3" xfId="13784" xr:uid="{BDC03986-9C00-4512-8645-B2EF77F45D24}"/>
    <cellStyle name="Normal 4 4 2 2 3 3 3 2" xfId="23721" xr:uid="{03773307-F93E-46DD-8AB2-4EF3944EA223}"/>
    <cellStyle name="Normal 4 4 2 2 3 3 4" xfId="26053" xr:uid="{FD0E03D1-AF4A-4EEA-A234-CB893B6D30F9}"/>
    <cellStyle name="Normal 4 4 2 2 3 3 5" xfId="18099" xr:uid="{26885120-5FE1-4EAE-AAC1-573EA7E2D6B3}"/>
    <cellStyle name="Normal 4 4 2 2 3 4" xfId="6395" xr:uid="{E8B966A4-5855-4B68-AC7F-C1D9FC72155B}"/>
    <cellStyle name="Normal 4 4 2 2 3 4 2" xfId="27813" xr:uid="{9ED2A3ED-70F4-48FD-B1C2-4E01A6FF45BE}"/>
    <cellStyle name="Normal 4 4 2 2 3 4 3" xfId="16941" xr:uid="{982127B1-5420-4567-A8C2-F70B357FFD6B}"/>
    <cellStyle name="Normal 4 4 2 2 3 5" xfId="9172" xr:uid="{B339B433-4A2E-4777-A648-6DF19575A530}"/>
    <cellStyle name="Normal 4 4 2 2 3 5 2" xfId="19691" xr:uid="{41FE2296-71F2-4B14-9025-EA65FFEAAC4F}"/>
    <cellStyle name="Normal 4 4 2 2 3 6" xfId="12790" xr:uid="{B39E96E3-C778-4748-86C6-EAE7E073420E}"/>
    <cellStyle name="Normal 4 4 2 2 3 6 2" xfId="22520" xr:uid="{DBF5A32A-78BA-4D67-AD16-E1722769DF87}"/>
    <cellStyle name="Normal 4 4 2 2 3 7" xfId="25006" xr:uid="{410203DB-D134-4507-A09C-8E14E0577913}"/>
    <cellStyle name="Normal 4 4 2 2 3 8" xfId="14806" xr:uid="{E9DBD272-8CE6-454E-B438-BE3A465025BD}"/>
    <cellStyle name="Normal 4 4 2 2 4" xfId="2908" xr:uid="{00000000-0005-0000-0000-0000840B0000}"/>
    <cellStyle name="Normal 4 4 2 2 4 2" xfId="5118" xr:uid="{8EA15991-B812-4E16-B2C9-6B738AAE13EF}"/>
    <cellStyle name="Normal 4 4 2 2 4 2 2" xfId="8092" xr:uid="{DAA33F6B-573C-444E-87B7-DBBA100A9B15}"/>
    <cellStyle name="Normal 4 4 2 2 4 2 2 2" xfId="21085" xr:uid="{D52765B8-B1A1-45B4-8205-B1B65CA09FEB}"/>
    <cellStyle name="Normal 4 4 2 2 4 2 3" xfId="10816" xr:uid="{4B4ECC32-2D7D-420D-BC2A-FC1ADCACA8EC}"/>
    <cellStyle name="Normal 4 4 2 2 4 2 3 2" xfId="23914" xr:uid="{598177A1-119E-4E72-ADB3-CFBA241C313C}"/>
    <cellStyle name="Normal 4 4 2 2 4 2 4" xfId="26882" xr:uid="{5A756ABF-AEC3-4E7E-98DA-EEB0983FC85E}"/>
    <cellStyle name="Normal 4 4 2 2 4 2 5" xfId="18292" xr:uid="{84621905-5F5F-4C5A-AD76-4783BBEF5383}"/>
    <cellStyle name="Normal 4 4 2 2 4 3" xfId="6673" xr:uid="{08CE2AB3-0A10-4867-9446-58C0DF4CD5E8}"/>
    <cellStyle name="Normal 4 4 2 2 4 3 2" xfId="17415" xr:uid="{3532D77E-F1A5-46E1-8FE5-A5941DA57A31}"/>
    <cellStyle name="Normal 4 4 2 2 4 4" xfId="9469" xr:uid="{9C2D0F1C-CF64-448D-A49B-AE905062292D}"/>
    <cellStyle name="Normal 4 4 2 2 4 4 2" xfId="20204" xr:uid="{CEF0A6F3-01EA-4B82-BB9B-EB8CDAF29283}"/>
    <cellStyle name="Normal 4 4 2 2 4 5" xfId="13201" xr:uid="{9AAB88C1-3E4E-4614-8A38-46EECD38B659}"/>
    <cellStyle name="Normal 4 4 2 2 4 5 2" xfId="23033" xr:uid="{2B6AC3AC-CE8F-4F00-99F7-768384A2BEB9}"/>
    <cellStyle name="Normal 4 4 2 2 4 6" xfId="26485" xr:uid="{606E1E4F-51B7-425B-8440-132752E3774C}"/>
    <cellStyle name="Normal 4 4 2 2 4 7" xfId="15441" xr:uid="{10BD2836-7F60-4308-B9FC-88163815F769}"/>
    <cellStyle name="Normal 4 4 2 2 5" xfId="2909" xr:uid="{00000000-0005-0000-0000-0000850B0000}"/>
    <cellStyle name="Normal 4 4 2 2 5 2" xfId="8093" xr:uid="{C0008B10-8726-4CAC-A4F8-28E64A835F5F}"/>
    <cellStyle name="Normal 4 4 2 2 5 2 2" xfId="27464" xr:uid="{3C78DB79-0CE5-4960-AAC6-CB8838C64E10}"/>
    <cellStyle name="Normal 4 4 2 2 5 2 3" xfId="17410" xr:uid="{756823CC-323E-4CD1-9A28-A716806E1F17}"/>
    <cellStyle name="Normal 4 4 2 2 5 3" xfId="10817" xr:uid="{EBEF54F8-D7BE-4135-8B23-6416A525C3FB}"/>
    <cellStyle name="Normal 4 4 2 2 5 3 2" xfId="20199" xr:uid="{5D92DBF5-D5EC-4CC2-B111-690CEF33A043}"/>
    <cellStyle name="Normal 4 4 2 2 5 4" xfId="13196" xr:uid="{3F55BD71-853D-4B04-ACA3-ACF243B4CE9A}"/>
    <cellStyle name="Normal 4 4 2 2 5 4 2" xfId="23028" xr:uid="{E814D792-0DF3-4464-A491-0EBD8FEDCB91}"/>
    <cellStyle name="Normal 4 4 2 2 5 5" xfId="25771" xr:uid="{827B88FB-A79F-4A4E-A595-ACF3615A051F}"/>
    <cellStyle name="Normal 4 4 2 2 5 6" xfId="15436" xr:uid="{92EA6A6D-AD5F-492E-8C7D-B0B22D5CDB92}"/>
    <cellStyle name="Normal 4 4 2 2 6" xfId="2910" xr:uid="{00000000-0005-0000-0000-0000860B0000}"/>
    <cellStyle name="Normal 4 4 2 2 6 2" xfId="8094" xr:uid="{2440ED03-6AE3-413E-8F44-39A3426609B9}"/>
    <cellStyle name="Normal 4 4 2 2 6 2 2" xfId="29059" xr:uid="{CB3E5E40-BE7B-47E7-89F7-A9BCB32AF7E7}"/>
    <cellStyle name="Normal 4 4 2 2 6 2 3" xfId="16726" xr:uid="{CECA12A8-CFBA-4324-BDAC-65F5938FF1EC}"/>
    <cellStyle name="Normal 4 4 2 2 6 3" xfId="10818" xr:uid="{F46002E6-C5D6-4859-8B23-45405137EDAE}"/>
    <cellStyle name="Normal 4 4 2 2 6 3 2" xfId="19463" xr:uid="{A5060CD6-64AE-4942-8C57-F1AF9C80A47B}"/>
    <cellStyle name="Normal 4 4 2 2 6 4" xfId="12575" xr:uid="{1DD7AD80-ACB7-4AD1-BC70-38895F3CD54F}"/>
    <cellStyle name="Normal 4 4 2 2 6 4 2" xfId="22292" xr:uid="{D3FB9935-4E26-4A1D-84BA-9491D6B17457}"/>
    <cellStyle name="Normal 4 4 2 2 6 5" xfId="26216" xr:uid="{3121308D-E86A-487A-AEE7-3AF5C718084F}"/>
    <cellStyle name="Normal 4 4 2 2 6 6" xfId="14510" xr:uid="{5B6BA166-0081-4E01-A180-87756BE2688D}"/>
    <cellStyle name="Normal 4 4 2 2 7" xfId="2911" xr:uid="{00000000-0005-0000-0000-0000870B0000}"/>
    <cellStyle name="Normal 4 4 2 2 7 2" xfId="10819" xr:uid="{7B50BF1B-9C1C-450D-B75F-6F327783CA60}"/>
    <cellStyle name="Normal 4 4 2 2 7 2 2" xfId="19183" xr:uid="{C03FFC19-4BEF-4FEF-A534-81536080FF5E}"/>
    <cellStyle name="Normal 4 4 2 2 7 3" xfId="12360" xr:uid="{E1B9F5AC-3F1F-4F70-9785-A6099EA4236E}"/>
    <cellStyle name="Normal 4 4 2 2 7 3 2" xfId="21988" xr:uid="{928AA8B6-717B-4122-AE0D-CDB3C5A0BF38}"/>
    <cellStyle name="Normal 4 4 2 2 7 4" xfId="26355" xr:uid="{02941B78-61B7-4391-ABC9-06BE991DD182}"/>
    <cellStyle name="Normal 4 4 2 2 7 5" xfId="16432" xr:uid="{24D5C509-C6B0-4F2F-B07D-D3F7F2C5A991}"/>
    <cellStyle name="Normal 4 4 2 2 8" xfId="4395" xr:uid="{A4A98665-8E95-4548-BD42-2F5816107F50}"/>
    <cellStyle name="Normal 4 4 2 2 8 2" xfId="9980" xr:uid="{9170F796-AD17-46A6-800D-50A152BA0F0B}"/>
    <cellStyle name="Normal 4 4 2 2 8 2 2" xfId="20419" xr:uid="{EAF01FD9-C135-4B22-86F7-2EAA48681A81}"/>
    <cellStyle name="Normal 4 4 2 2 8 3" xfId="13399" xr:uid="{5A2827C2-9870-4DEC-8798-2D7DDB4AF688}"/>
    <cellStyle name="Normal 4 4 2 2 8 3 2" xfId="23248" xr:uid="{913821F0-B620-4952-8291-D8F50F0E01AE}"/>
    <cellStyle name="Normal 4 4 2 2 8 4" xfId="17626" xr:uid="{4035F703-64E7-43B0-9422-3053A2B9024E}"/>
    <cellStyle name="Normal 4 4 2 2 9" xfId="6239" xr:uid="{218017FD-2257-493A-BF05-56C270D29D79}"/>
    <cellStyle name="Normal 4 4 2 2 9 2" xfId="16096" xr:uid="{7C76543D-9413-44D8-BED3-2CDE861C3BF6}"/>
    <cellStyle name="Normal 4 4 2 3" xfId="2912" xr:uid="{00000000-0005-0000-0000-0000880B0000}"/>
    <cellStyle name="Normal 4 4 2 3 10" xfId="12149" xr:uid="{1EB04CF3-7749-4C31-B0F1-72977CA05092}"/>
    <cellStyle name="Normal 4 4 2 3 10 2" xfId="21654" xr:uid="{2C7A6364-FA86-432B-A61F-6CCABB93C14C}"/>
    <cellStyle name="Normal 4 4 2 3 11" xfId="26516" xr:uid="{7153C861-780E-46CC-8C94-77A7D1E25DC3}"/>
    <cellStyle name="Normal 4 4 2 3 12" xfId="14169" xr:uid="{CD20D141-819C-4898-8441-974BD391BBE3}"/>
    <cellStyle name="Normal 4 4 2 3 2" xfId="2913" xr:uid="{00000000-0005-0000-0000-0000890B0000}"/>
    <cellStyle name="Normal 4 4 2 3 2 2" xfId="2914" xr:uid="{00000000-0005-0000-0000-00008A0B0000}"/>
    <cellStyle name="Normal 4 4 2 3 2 2 2" xfId="8095" xr:uid="{61529208-73A3-463C-BA8D-B236F3C3842F}"/>
    <cellStyle name="Normal 4 4 2 3 2 2 2 2" xfId="29242" xr:uid="{85113F88-F137-4D9E-B5AB-FF293FA5165B}"/>
    <cellStyle name="Normal 4 4 2 3 2 2 2 3" xfId="17417" xr:uid="{7F31F17C-C64F-4DFC-9FC6-CB6AB3EA130D}"/>
    <cellStyle name="Normal 4 4 2 3 2 2 3" xfId="10822" xr:uid="{B52B178C-23F2-4EC5-982E-8FA24B4F9604}"/>
    <cellStyle name="Normal 4 4 2 3 2 2 3 2" xfId="20206" xr:uid="{A6DAD1D1-3671-4FD3-8072-FFC3E1930E24}"/>
    <cellStyle name="Normal 4 4 2 3 2 2 4" xfId="13203" xr:uid="{603CAB66-8838-4FFF-AE49-D7A204B2D115}"/>
    <cellStyle name="Normal 4 4 2 3 2 2 4 2" xfId="23035" xr:uid="{44C7CB9B-4FEE-4241-A458-DCB3225B7CE9}"/>
    <cellStyle name="Normal 4 4 2 3 2 2 5" xfId="26622" xr:uid="{368096AC-73B3-403A-AFD2-045993D5DB19}"/>
    <cellStyle name="Normal 4 4 2 3 2 2 6" xfId="15443" xr:uid="{B916198E-56F5-44E6-B8AB-9527E71094CB}"/>
    <cellStyle name="Normal 4 4 2 3 2 3" xfId="4927" xr:uid="{18C8836B-0470-42C0-B72F-0171042DCB44}"/>
    <cellStyle name="Normal 4 4 2 3 2 3 2" xfId="10821" xr:uid="{03899304-F993-49AB-9BE4-30E1C06C0B34}"/>
    <cellStyle name="Normal 4 4 2 3 2 3 2 2" xfId="29760" xr:uid="{AB6039F0-A201-41AB-B3DD-CC30FE84C2A1}"/>
    <cellStyle name="Normal 4 4 2 3 2 3 2 3" xfId="20894" xr:uid="{B8921892-BE18-448B-8121-9CDF48F16F49}"/>
    <cellStyle name="Normal 4 4 2 3 2 3 3" xfId="13786" xr:uid="{82AE13EF-FB8C-49DB-A26C-FF4254F600FB}"/>
    <cellStyle name="Normal 4 4 2 3 2 3 3 2" xfId="23723" xr:uid="{B48A4D10-13FA-4961-9E7E-9F320961B479}"/>
    <cellStyle name="Normal 4 4 2 3 2 3 4" xfId="25602" xr:uid="{788FA62E-777C-46A3-95F3-BD8778FD506E}"/>
    <cellStyle name="Normal 4 4 2 3 2 3 5" xfId="18101" xr:uid="{0DC477E0-E2C3-464B-9808-087BDFC1E1AA}"/>
    <cellStyle name="Normal 4 4 2 3 2 4" xfId="6397" xr:uid="{45ECC282-B894-4013-80FA-EDDF390527A8}"/>
    <cellStyle name="Normal 4 4 2 3 2 4 2" xfId="28525" xr:uid="{07CE73EA-240F-4579-B62D-4DB29A49AEC4}"/>
    <cellStyle name="Normal 4 4 2 3 2 4 3" xfId="16943" xr:uid="{F75D598F-55ED-4DAF-BAE3-E928EDB81368}"/>
    <cellStyle name="Normal 4 4 2 3 2 5" xfId="9174" xr:uid="{F2D8BFE0-97E8-4B70-8FC0-9907642FD53A}"/>
    <cellStyle name="Normal 4 4 2 3 2 5 2" xfId="19693" xr:uid="{AC3D732E-A47F-4239-87F3-36699B210D81}"/>
    <cellStyle name="Normal 4 4 2 3 2 6" xfId="12792" xr:uid="{27AF4282-2059-476C-A605-E6154270B4F7}"/>
    <cellStyle name="Normal 4 4 2 3 2 6 2" xfId="22522" xr:uid="{4829BCD3-8470-4481-B300-C65CC25E3FB9}"/>
    <cellStyle name="Normal 4 4 2 3 2 7" xfId="25868" xr:uid="{2233BFBD-F0F5-4C8C-8C60-626CFFAC7A32}"/>
    <cellStyle name="Normal 4 4 2 3 2 8" xfId="14808" xr:uid="{B7C50B95-6512-4BAA-8D58-5D6389EC40B7}"/>
    <cellStyle name="Normal 4 4 2 3 3" xfId="2915" xr:uid="{00000000-0005-0000-0000-00008B0B0000}"/>
    <cellStyle name="Normal 4 4 2 3 3 2" xfId="5119" xr:uid="{88104F36-ED35-431F-B403-00D378CEC814}"/>
    <cellStyle name="Normal 4 4 2 3 3 2 2" xfId="11852" xr:uid="{CCABDEE4-0695-4D66-BCDA-B61047CEDFC6}"/>
    <cellStyle name="Normal 4 4 2 3 3 2 2 2" xfId="29886" xr:uid="{28B6DF92-69C0-4720-A325-F0B0F9293B00}"/>
    <cellStyle name="Normal 4 4 2 3 3 2 2 3" xfId="21086" xr:uid="{3372944D-2809-432B-844B-2DBF7E55F192}"/>
    <cellStyle name="Normal 4 4 2 3 3 2 3" xfId="13908" xr:uid="{811A5D48-D9ED-4E2A-A1BB-E7ABABF60BF0}"/>
    <cellStyle name="Normal 4 4 2 3 3 2 3 2" xfId="23915" xr:uid="{5ED48A47-738B-4E02-BBAC-423CA37DA4DF}"/>
    <cellStyle name="Normal 4 4 2 3 3 2 4" xfId="26853" xr:uid="{CC6AB75A-9F95-477D-BD67-05B90EAB63C7}"/>
    <cellStyle name="Normal 4 4 2 3 3 2 5" xfId="18293" xr:uid="{BB7D29C3-1444-406C-B913-0EA8621D4B83}"/>
    <cellStyle name="Normal 4 4 2 3 3 3" xfId="10823" xr:uid="{303FC326-492E-4217-8635-8D1E00BCA465}"/>
    <cellStyle name="Normal 4 4 2 3 3 3 2" xfId="27942" xr:uid="{62ED704A-A2D2-43DB-A1D0-1E0745893B93}"/>
    <cellStyle name="Normal 4 4 2 3 3 3 3" xfId="17418" xr:uid="{2F5344F9-E46B-42DE-AC94-A9CBA84B065A}"/>
    <cellStyle name="Normal 4 4 2 3 3 4" xfId="11681" xr:uid="{118CE44D-6D73-4970-8CA7-D6D8F18B32B9}"/>
    <cellStyle name="Normal 4 4 2 3 3 4 2" xfId="20207" xr:uid="{19B17F06-EBD5-491A-A44B-5BB6724BB0D7}"/>
    <cellStyle name="Normal 4 4 2 3 3 5" xfId="13204" xr:uid="{EFDC1C13-4FF1-4C15-88C7-6B19FFF84B58}"/>
    <cellStyle name="Normal 4 4 2 3 3 5 2" xfId="23036" xr:uid="{EE1E2279-F493-411B-A726-91D6D8954717}"/>
    <cellStyle name="Normal 4 4 2 3 3 6" xfId="26639" xr:uid="{1B8A6E3F-0881-4BD0-855E-D1B0E683DB16}"/>
    <cellStyle name="Normal 4 4 2 3 3 7" xfId="15444" xr:uid="{9770CFF8-0E93-43BF-B11E-F317258EA4FC}"/>
    <cellStyle name="Normal 4 4 2 3 4" xfId="2916" xr:uid="{00000000-0005-0000-0000-00008C0B0000}"/>
    <cellStyle name="Normal 4 4 2 3 4 2" xfId="10824" xr:uid="{829BB008-D7B8-4BD1-981D-483B17DF4580}"/>
    <cellStyle name="Normal 4 4 2 3 4 2 2" xfId="28202" xr:uid="{A2373488-C3FA-460B-9C06-5F5197669A9E}"/>
    <cellStyle name="Normal 4 4 2 3 4 2 3" xfId="17416" xr:uid="{D575E904-6BEE-4DC0-9473-5D05632E62A1}"/>
    <cellStyle name="Normal 4 4 2 3 4 3" xfId="11680" xr:uid="{DAC79662-0499-4824-8AC0-D3A48AB47F08}"/>
    <cellStyle name="Normal 4 4 2 3 4 3 2" xfId="20205" xr:uid="{06E7661D-FD95-4CD2-849B-D510C29E6E78}"/>
    <cellStyle name="Normal 4 4 2 3 4 4" xfId="13202" xr:uid="{46A12061-898C-485D-95A0-ECFC5D3FB2F1}"/>
    <cellStyle name="Normal 4 4 2 3 4 4 2" xfId="23034" xr:uid="{AE698608-7C45-4E7C-903D-A71F7964C989}"/>
    <cellStyle name="Normal 4 4 2 3 4 5" xfId="26580" xr:uid="{7A2F6CC2-1F8C-4625-9813-B739770DBAED}"/>
    <cellStyle name="Normal 4 4 2 3 4 6" xfId="15442" xr:uid="{606DFEB6-636E-4DFA-86E9-A8F84F74D45C}"/>
    <cellStyle name="Normal 4 4 2 3 5" xfId="2917" xr:uid="{00000000-0005-0000-0000-00008D0B0000}"/>
    <cellStyle name="Normal 4 4 2 3 5 2" xfId="10825" xr:uid="{24F8F977-0A00-4344-99ED-BB7121D13741}"/>
    <cellStyle name="Normal 4 4 2 3 5 2 2" xfId="27168" xr:uid="{5E3591FD-1F4D-4961-B9F9-242F5B5DA67E}"/>
    <cellStyle name="Normal 4 4 2 3 5 2 3" xfId="16769" xr:uid="{37E6F0F2-ECB5-4AE3-887C-5DA0C4EB6593}"/>
    <cellStyle name="Normal 4 4 2 3 5 3" xfId="11540" xr:uid="{FA9E3BA4-05C7-414A-9354-1FF8C2BA8833}"/>
    <cellStyle name="Normal 4 4 2 3 5 3 2" xfId="19506" xr:uid="{B0D79C48-DB54-4BCA-8372-8A5E917CD7A4}"/>
    <cellStyle name="Normal 4 4 2 3 5 4" xfId="12618" xr:uid="{4261BC75-A6D0-4D91-8B63-E6CB7AA51214}"/>
    <cellStyle name="Normal 4 4 2 3 5 4 2" xfId="22335" xr:uid="{50953242-8531-4967-81B8-A20FB4DD405C}"/>
    <cellStyle name="Normal 4 4 2 3 5 5" xfId="24686" xr:uid="{C37BFCEA-896D-4EBD-8210-E7FBE6A0CFFC}"/>
    <cellStyle name="Normal 4 4 2 3 5 6" xfId="14553" xr:uid="{885422E3-7738-4185-9297-0D75CBCFAEB8}"/>
    <cellStyle name="Normal 4 4 2 3 6" xfId="2918" xr:uid="{00000000-0005-0000-0000-00008E0B0000}"/>
    <cellStyle name="Normal 4 4 2 3 6 2" xfId="10826" xr:uid="{5DB22FE4-7F60-4FAA-80FD-81565C3A4E14}"/>
    <cellStyle name="Normal 4 4 2 3 6 2 2" xfId="19285" xr:uid="{9CA6D932-7B0E-4362-9DCB-43CECFF5839E}"/>
    <cellStyle name="Normal 4 4 2 3 6 3" xfId="12427" xr:uid="{68699FA4-E131-401B-BE05-126CF7853705}"/>
    <cellStyle name="Normal 4 4 2 3 6 3 2" xfId="22103" xr:uid="{CE6CD7F3-B108-42FE-95D6-22DCD410A2BC}"/>
    <cellStyle name="Normal 4 4 2 3 6 4" xfId="24271" xr:uid="{CE9EDBCE-01C8-4175-A0C2-12C93DF306E3}"/>
    <cellStyle name="Normal 4 4 2 3 6 5" xfId="16547" xr:uid="{4F4253A7-546F-459C-8278-09EF464605FA}"/>
    <cellStyle name="Normal 4 4 2 3 7" xfId="4491" xr:uid="{F40D52C0-D3E8-4707-9D2D-0C594CD19EAC}"/>
    <cellStyle name="Normal 4 4 2 3 7 2" xfId="10820" xr:uid="{1DC575B6-5B9E-4B47-A486-8E3BD30CCF82}"/>
    <cellStyle name="Normal 4 4 2 3 7 2 2" xfId="20514" xr:uid="{3AD425A3-2152-4A3E-8616-C2CB13AF7CE9}"/>
    <cellStyle name="Normal 4 4 2 3 7 3" xfId="13489" xr:uid="{6A1371F4-D048-4499-83CF-87EB8DD644A6}"/>
    <cellStyle name="Normal 4 4 2 3 7 3 2" xfId="23343" xr:uid="{40F5B7BE-5D11-4273-94E8-19ADBF8C4064}"/>
    <cellStyle name="Normal 4 4 2 3 7 4" xfId="17721" xr:uid="{F5347928-2FA9-4737-A963-129A3CFEECBE}"/>
    <cellStyle name="Normal 4 4 2 3 8" xfId="5930" xr:uid="{6596AA0D-A07B-468C-B698-443F8AFA8456}"/>
    <cellStyle name="Normal 4 4 2 3 8 2" xfId="16098" xr:uid="{17E397BF-027E-4606-87AA-964FB67FB956}"/>
    <cellStyle name="Normal 4 4 2 3 9" xfId="8671" xr:uid="{B6032B2B-DDC3-45C0-8229-DC5E15DCC9D8}"/>
    <cellStyle name="Normal 4 4 2 3 9 2" xfId="18857" xr:uid="{7320C50A-D621-47B8-9753-D9BA276211DA}"/>
    <cellStyle name="Normal 4 4 2 4" xfId="2919" xr:uid="{00000000-0005-0000-0000-00008F0B0000}"/>
    <cellStyle name="Normal 4 4 2 4 2" xfId="2920" xr:uid="{00000000-0005-0000-0000-0000900B0000}"/>
    <cellStyle name="Normal 4 4 2 4 2 2" xfId="8096" xr:uid="{FA078017-6A24-441A-9729-B79C77241D92}"/>
    <cellStyle name="Normal 4 4 2 4 2 2 2" xfId="28020" xr:uid="{8B60F2EF-5BB5-4CF9-8EFE-8FD3FC4DF0E5}"/>
    <cellStyle name="Normal 4 4 2 4 2 2 3" xfId="17419" xr:uid="{1474D8D2-5FEA-4D06-BC78-16A604DCBCC5}"/>
    <cellStyle name="Normal 4 4 2 4 2 3" xfId="10828" xr:uid="{46401E02-91FF-4FF5-B53A-DAB4CB7EAF2D}"/>
    <cellStyle name="Normal 4 4 2 4 2 3 2" xfId="20208" xr:uid="{E07FFE5F-10F9-4AF2-B560-8FAE6F5E991A}"/>
    <cellStyle name="Normal 4 4 2 4 2 4" xfId="13205" xr:uid="{4047BD37-FB62-4D3F-AE2A-DC7B3CF48245}"/>
    <cellStyle name="Normal 4 4 2 4 2 4 2" xfId="23037" xr:uid="{B61C0B01-0869-4B4C-8899-B2654F539E9D}"/>
    <cellStyle name="Normal 4 4 2 4 2 5" xfId="25233" xr:uid="{266C5D18-1B49-44C1-AAD3-4EB1142987B6}"/>
    <cellStyle name="Normal 4 4 2 4 2 6" xfId="15445" xr:uid="{475E16D8-1361-4540-9C38-17D7200D1ECD}"/>
    <cellStyle name="Normal 4 4 2 4 3" xfId="2921" xr:uid="{00000000-0005-0000-0000-0000910B0000}"/>
    <cellStyle name="Normal 4 4 2 4 3 2" xfId="10829" xr:uid="{D29416E0-3EEA-4CD2-B8FD-5225D2CD1761}"/>
    <cellStyle name="Normal 4 4 2 4 3 2 2" xfId="28838" xr:uid="{E6CC2599-57ED-4E43-A562-E1B710F020E4}"/>
    <cellStyle name="Normal 4 4 2 4 3 2 3" xfId="16940" xr:uid="{77B6C81C-F2D3-4F5C-A492-6DD928B62CC8}"/>
    <cellStyle name="Normal 4 4 2 4 3 3" xfId="11591" xr:uid="{4F1AD791-8BD7-4DB2-B4AF-8084CB4E8577}"/>
    <cellStyle name="Normal 4 4 2 4 3 3 2" xfId="19690" xr:uid="{B127DDB6-E7C6-4B45-9FB5-B8A133F42C71}"/>
    <cellStyle name="Normal 4 4 2 4 3 4" xfId="12789" xr:uid="{C7024286-348C-49D9-B757-FC6390BD82CC}"/>
    <cellStyle name="Normal 4 4 2 4 3 4 2" xfId="22519" xr:uid="{7DDC0EBA-E865-4F90-8480-A793D8E3DD3A}"/>
    <cellStyle name="Normal 4 4 2 4 3 5" xfId="24043" xr:uid="{CC798A65-B2B0-4612-8094-CE48A1D0C50C}"/>
    <cellStyle name="Normal 4 4 2 4 3 6" xfId="14805" xr:uid="{B9FAD684-07CE-4D53-8307-742C931582C9}"/>
    <cellStyle name="Normal 4 4 2 4 4" xfId="4780" xr:uid="{0B83DCF5-E0AC-4433-9EF1-574846610615}"/>
    <cellStyle name="Normal 4 4 2 4 4 2" xfId="10827" xr:uid="{89C1593B-AA81-401C-B913-7B3A679EB90E}"/>
    <cellStyle name="Normal 4 4 2 4 4 2 2" xfId="20747" xr:uid="{DD8E5DDB-CA90-427B-BBD4-F3ACAEA792DF}"/>
    <cellStyle name="Normal 4 4 2 4 4 3" xfId="13655" xr:uid="{FC4ECF1E-F488-4E66-A805-42199C4015AD}"/>
    <cellStyle name="Normal 4 4 2 4 4 3 2" xfId="23576" xr:uid="{758979A4-8F00-41D0-81C3-3A779663D53E}"/>
    <cellStyle name="Normal 4 4 2 4 4 4" xfId="24495" xr:uid="{FF1201CC-B20D-42C8-964D-9FB13CEDC50F}"/>
    <cellStyle name="Normal 4 4 2 4 4 5" xfId="17954" xr:uid="{92FF8A4E-1F13-43C9-A8BB-E451051D1900}"/>
    <cellStyle name="Normal 4 4 2 4 5" xfId="6394" xr:uid="{B6F04FE8-6FCD-4EB1-AEEB-C4CCB5861039}"/>
    <cellStyle name="Normal 4 4 2 4 5 2" xfId="16099" xr:uid="{729D053A-50FC-434E-9B3D-96EFACEBCFBC}"/>
    <cellStyle name="Normal 4 4 2 4 6" xfId="9171" xr:uid="{2A9268DA-1EC3-4D83-81F9-3FD7502FDDEA}"/>
    <cellStyle name="Normal 4 4 2 4 6 2" xfId="18858" xr:uid="{1177DE9F-8D76-4E1B-AE9E-E29479B09D83}"/>
    <cellStyle name="Normal 4 4 2 4 7" xfId="12150" xr:uid="{5F97228D-4611-44A3-AE47-0C683E94CA6B}"/>
    <cellStyle name="Normal 4 4 2 4 7 2" xfId="21655" xr:uid="{A8946FF3-0AA0-4E85-9D05-09AB9E23F11E}"/>
    <cellStyle name="Normal 4 4 2 4 8" xfId="25195" xr:uid="{83B752B3-9D62-4962-AFBC-D9C660E69C89}"/>
    <cellStyle name="Normal 4 4 2 4 9" xfId="14327" xr:uid="{4D16D429-C10C-4D60-90BD-01FAC225533B}"/>
    <cellStyle name="Normal 4 4 2 5" xfId="2922" xr:uid="{00000000-0005-0000-0000-0000920B0000}"/>
    <cellStyle name="Normal 4 4 2 5 2" xfId="5120" xr:uid="{A0023B9B-B5C7-4DE2-A1A9-77A6DA1B682B}"/>
    <cellStyle name="Normal 4 4 2 5 2 2" xfId="8097" xr:uid="{7A98B017-2C44-452B-B469-2500DFAA4FAA}"/>
    <cellStyle name="Normal 4 4 2 5 2 2 2" xfId="29887" xr:uid="{2CF56E64-6780-4A5A-8B22-015BD68023E9}"/>
    <cellStyle name="Normal 4 4 2 5 2 2 3" xfId="21087" xr:uid="{36C569E5-B9D5-4973-8E5D-83CEF47794EA}"/>
    <cellStyle name="Normal 4 4 2 5 2 3" xfId="10830" xr:uid="{A5E0BADA-7C99-4020-A4CE-D25F31E2676F}"/>
    <cellStyle name="Normal 4 4 2 5 2 3 2" xfId="23916" xr:uid="{39038039-0005-40C7-9124-4A17DD525C63}"/>
    <cellStyle name="Normal 4 4 2 5 2 4" xfId="25361" xr:uid="{40AB1EE7-5AA1-4119-9561-2FE0002364D3}"/>
    <cellStyle name="Normal 4 4 2 5 2 5" xfId="18294" xr:uid="{22965B99-39A6-4CB8-B9AD-462E656CD17F}"/>
    <cellStyle name="Normal 4 4 2 5 3" xfId="6672" xr:uid="{CB7089D2-97F3-4C02-9DAA-EC6CDF119F2D}"/>
    <cellStyle name="Normal 4 4 2 5 3 2" xfId="28852" xr:uid="{99A68F8B-51FB-4E42-901B-523F6AB67555}"/>
    <cellStyle name="Normal 4 4 2 5 3 3" xfId="17420" xr:uid="{FD6D1315-2619-41D9-BEB9-9387F1B46E05}"/>
    <cellStyle name="Normal 4 4 2 5 4" xfId="9468" xr:uid="{9BDDD122-8784-4C64-8555-8C6906403481}"/>
    <cellStyle name="Normal 4 4 2 5 4 2" xfId="20209" xr:uid="{0DBCB186-3711-4DA5-83C5-E0729B5D7DBD}"/>
    <cellStyle name="Normal 4 4 2 5 5" xfId="13206" xr:uid="{620FE3DD-118E-4426-ABAC-BDB319B2E51F}"/>
    <cellStyle name="Normal 4 4 2 5 5 2" xfId="23038" xr:uid="{4E5413EE-C805-4970-BCBA-62C1FBCF3879}"/>
    <cellStyle name="Normal 4 4 2 5 6" xfId="26598" xr:uid="{C87F7B9E-18F8-4986-ADA3-CE0107316600}"/>
    <cellStyle name="Normal 4 4 2 5 7" xfId="15446" xr:uid="{A9402649-DB89-472B-BC81-EAAD514821FD}"/>
    <cellStyle name="Normal 4 4 2 6" xfId="2923" xr:uid="{00000000-0005-0000-0000-0000930B0000}"/>
    <cellStyle name="Normal 4 4 2 6 2" xfId="5858" xr:uid="{D57EE344-23A6-4BEF-82FA-DA38842004B3}"/>
    <cellStyle name="Normal 4 4 2 6 2 2" xfId="8098" xr:uid="{FD087A0A-DD84-4E8F-8F31-02EF464CC683}"/>
    <cellStyle name="Normal 4 4 2 6 2 3" xfId="10831" xr:uid="{CE05975E-F1AC-4AD9-A804-6F3746A2D8AE}"/>
    <cellStyle name="Normal 4 4 2 6 3" xfId="6956" xr:uid="{436E59D1-FC6B-4DE5-8CE1-E64EC48BE6F0}"/>
    <cellStyle name="Normal 4 4 2 6 3 2" xfId="19829" xr:uid="{AFA41D0F-75D1-4BF1-8BBA-D52F717FED9D}"/>
    <cellStyle name="Normal 4 4 2 6 4" xfId="9752" xr:uid="{43DB6C2A-7545-4CF0-8BE8-2448A04DEDC4}"/>
    <cellStyle name="Normal 4 4 2 6 4 2" xfId="22658" xr:uid="{814B0582-DA60-4919-A1BD-4533BF470D83}"/>
    <cellStyle name="Normal 4 4 2 6 5" xfId="24142" xr:uid="{586F3BDB-9E1E-4C0B-AA8F-EB3F65C66E8C}"/>
    <cellStyle name="Normal 4 4 2 6 6" xfId="14995" xr:uid="{8D1861CC-A33E-40A4-991F-A6CC3981115C}"/>
    <cellStyle name="Normal 4 4 2 7" xfId="2924" xr:uid="{00000000-0005-0000-0000-0000940B0000}"/>
    <cellStyle name="Normal 4 4 2 7 2" xfId="8099" xr:uid="{7FC8E410-5DD3-4286-A841-1585EE3147C7}"/>
    <cellStyle name="Normal 4 4 2 7 2 2" xfId="28026" xr:uid="{6E853EA9-FB20-43FD-826A-8A9906B7DF93}"/>
    <cellStyle name="Normal 4 4 2 7 2 3" xfId="16666" xr:uid="{9C36DCC6-384E-4B94-BD60-4A5897D20C70}"/>
    <cellStyle name="Normal 4 4 2 7 3" xfId="10832" xr:uid="{C5B4696D-46C1-41F2-93DD-B2142EC1446C}"/>
    <cellStyle name="Normal 4 4 2 7 3 2" xfId="19403" xr:uid="{2F66D670-8321-499B-9DEC-6A8D02CA6808}"/>
    <cellStyle name="Normal 4 4 2 7 4" xfId="12515" xr:uid="{30CA6FC2-A6D4-43BE-A629-A6474770D034}"/>
    <cellStyle name="Normal 4 4 2 7 4 2" xfId="22232" xr:uid="{65BE4652-4156-4954-9648-ABB1083A71BB}"/>
    <cellStyle name="Normal 4 4 2 7 5" xfId="24291" xr:uid="{E89677C1-6AF9-4495-917F-0C59E585CB87}"/>
    <cellStyle name="Normal 4 4 2 7 6" xfId="14450" xr:uid="{D959CEE0-865B-405F-82AE-7704F54EA095}"/>
    <cellStyle name="Normal 4 4 2 8" xfId="2925" xr:uid="{00000000-0005-0000-0000-0000950B0000}"/>
    <cellStyle name="Normal 4 4 2 8 2" xfId="8100" xr:uid="{CBA59EDD-7A7F-4A32-AF01-90D3E1A210EE}"/>
    <cellStyle name="Normal 4 4 2 8 2 2" xfId="19123" xr:uid="{C15B3AB1-373F-40B7-AC2E-570292A20FF3}"/>
    <cellStyle name="Normal 4 4 2 8 3" xfId="10833" xr:uid="{A6AC64BF-BA1C-4855-905B-649245678D2C}"/>
    <cellStyle name="Normal 4 4 2 8 3 2" xfId="21928" xr:uid="{97A5AAA5-C95F-492C-9728-0D32E35DDBFA}"/>
    <cellStyle name="Normal 4 4 2 8 4" xfId="24502" xr:uid="{9618EA2E-6AEB-4CAD-9754-C71B9FD166FE}"/>
    <cellStyle name="Normal 4 4 2 8 5" xfId="16372" xr:uid="{C405B3F0-92CF-4E08-BB98-0914DA3FA91A}"/>
    <cellStyle name="Normal 4 4 2 9" xfId="4576" xr:uid="{68BFF97E-9095-4B42-9946-99E538550EF2}"/>
    <cellStyle name="Normal 4 4 2 9 2" xfId="9979" xr:uid="{C2A43B49-8D24-4922-B4B2-15F1CA36D529}"/>
    <cellStyle name="Normal 4 4 2 9 2 2" xfId="20592" xr:uid="{DA09BDDD-8F1A-4D8F-95AB-7DEBFB244B49}"/>
    <cellStyle name="Normal 4 4 2 9 3" xfId="13539" xr:uid="{B4BE9992-16C8-46A0-8118-501736F0A12C}"/>
    <cellStyle name="Normal 4 4 2 9 3 2" xfId="23421" xr:uid="{56042441-299A-4235-9887-8BDF196A5C4A}"/>
    <cellStyle name="Normal 4 4 2 9 4" xfId="17799" xr:uid="{71254E9C-2153-4E05-9746-637CE710EAA0}"/>
    <cellStyle name="Normal 4 4 3" xfId="616" xr:uid="{00000000-0005-0000-0000-000068020000}"/>
    <cellStyle name="Normal 4 4 3 10" xfId="6240" xr:uid="{EB3B7AAD-71D9-4E40-9ACC-6BEFF085C826}"/>
    <cellStyle name="Normal 4 4 3 10 2" xfId="16100" xr:uid="{85428FD9-B12F-4450-9160-F1EADC61FA19}"/>
    <cellStyle name="Normal 4 4 3 11" xfId="9017" xr:uid="{33D6ADCB-AD38-471F-879A-7A7C4C3B30D0}"/>
    <cellStyle name="Normal 4 4 3 11 2" xfId="18859" xr:uid="{3C30490F-FB3A-4727-92AF-03D55E67024C}"/>
    <cellStyle name="Normal 4 4 3 12" xfId="12151" xr:uid="{5029D29D-30EF-47EF-98C5-59C7413246C8}"/>
    <cellStyle name="Normal 4 4 3 12 2" xfId="21656" xr:uid="{702422E0-1223-4407-AB65-09F04EAEA78D}"/>
    <cellStyle name="Normal 4 4 3 13" xfId="25848" xr:uid="{F8D9C529-0311-4131-BAAB-C931F4237E1E}"/>
    <cellStyle name="Normal 4 4 3 14" xfId="14029" xr:uid="{4FB8BDDF-F0A2-484E-9BC1-7F3CC6E65BD2}"/>
    <cellStyle name="Normal 4 4 3 2" xfId="617" xr:uid="{00000000-0005-0000-0000-000069020000}"/>
    <cellStyle name="Normal 4 4 3 2 10" xfId="12152" xr:uid="{F19E8C56-C25F-4DCD-A110-EC83697EDF79}"/>
    <cellStyle name="Normal 4 4 3 2 10 2" xfId="21657" xr:uid="{51565642-6082-4AEA-9ECF-9AD7930094F1}"/>
    <cellStyle name="Normal 4 4 3 2 11" xfId="25852" xr:uid="{52519D73-20C3-43A6-A50F-D80A54ED7459}"/>
    <cellStyle name="Normal 4 4 3 2 12" xfId="14170" xr:uid="{DDA71278-8457-486C-B6BF-145FBE698572}"/>
    <cellStyle name="Normal 4 4 3 2 2" xfId="2926" xr:uid="{00000000-0005-0000-0000-0000960B0000}"/>
    <cellStyle name="Normal 4 4 3 2 2 2" xfId="2927" xr:uid="{00000000-0005-0000-0000-0000970B0000}"/>
    <cellStyle name="Normal 4 4 3 2 2 2 2" xfId="8101" xr:uid="{F1207B05-51E2-4CC3-8B5B-A3DE4523A079}"/>
    <cellStyle name="Normal 4 4 3 2 2 2 2 2" xfId="28763" xr:uid="{CB78CD8E-D7C2-49CE-B1AC-220AEFE6D5FA}"/>
    <cellStyle name="Normal 4 4 3 2 2 2 2 3" xfId="28770" xr:uid="{0E71CD3B-D78B-47A3-A64B-11FFC87D9AB8}"/>
    <cellStyle name="Normal 4 4 3 2 2 2 2 4" xfId="17422" xr:uid="{C3574E29-7086-42D1-9470-F586CF61F8C2}"/>
    <cellStyle name="Normal 4 4 3 2 2 2 3" xfId="10835" xr:uid="{28906CC7-BB05-4711-AB71-FD699E14183F}"/>
    <cellStyle name="Normal 4 4 3 2 2 2 3 2" xfId="29516" xr:uid="{D37201A5-C219-410F-8A03-D6C0CF6DA1B3}"/>
    <cellStyle name="Normal 4 4 3 2 2 2 3 3" xfId="20211" xr:uid="{8962C392-A981-4D54-B385-BA67B944A5A0}"/>
    <cellStyle name="Normal 4 4 3 2 2 2 4" xfId="13208" xr:uid="{4D5669A2-A3F3-4361-845F-8B5BC02E0721}"/>
    <cellStyle name="Normal 4 4 3 2 2 2 4 2" xfId="23040" xr:uid="{2310CFE0-37E6-4397-835C-4A38B593A059}"/>
    <cellStyle name="Normal 4 4 3 2 2 2 5" xfId="26304" xr:uid="{47B544BA-C9E0-4BF6-8E6A-E87845F5A0C4}"/>
    <cellStyle name="Normal 4 4 3 2 2 2 6" xfId="15448" xr:uid="{1A9B2316-4B63-4560-997B-F23F937FA641}"/>
    <cellStyle name="Normal 4 4 3 2 2 3" xfId="4929" xr:uid="{014AE89F-EC1E-497F-B2C2-C470AF896194}"/>
    <cellStyle name="Normal 4 4 3 2 2 3 2" xfId="10834" xr:uid="{621221EF-5320-4EC9-91EA-D7276829410F}"/>
    <cellStyle name="Normal 4 4 3 2 2 3 2 2" xfId="29762" xr:uid="{AB20950A-6896-46AD-9A1E-7A394877BBC6}"/>
    <cellStyle name="Normal 4 4 3 2 2 3 2 3" xfId="20896" xr:uid="{29EEBDB9-F00E-4F86-9AA1-D6A5B12CFFB4}"/>
    <cellStyle name="Normal 4 4 3 2 2 3 3" xfId="13788" xr:uid="{41DC7588-22B6-40D3-94BA-E6EE78194534}"/>
    <cellStyle name="Normal 4 4 3 2 2 3 3 2" xfId="23725" xr:uid="{4357AA52-2DBA-439E-A2D7-91619B82A178}"/>
    <cellStyle name="Normal 4 4 3 2 2 3 4" xfId="24810" xr:uid="{EE4AC0F9-40C0-4E32-A7F7-ECC31C263A4E}"/>
    <cellStyle name="Normal 4 4 3 2 2 3 5" xfId="18103" xr:uid="{F88FA4BC-3150-4752-BA1E-101D67B57F50}"/>
    <cellStyle name="Normal 4 4 3 2 2 4" xfId="6399" xr:uid="{3F0A9FEF-26E4-4FDB-AA0C-78C79DCCDA88}"/>
    <cellStyle name="Normal 4 4 3 2 2 4 2" xfId="28548" xr:uid="{0EE6BEE9-A7EB-43BA-8A3F-F230968254F4}"/>
    <cellStyle name="Normal 4 4 3 2 2 4 3" xfId="16102" xr:uid="{26F3FE38-7C66-4F05-8525-2F0FF18A86A7}"/>
    <cellStyle name="Normal 4 4 3 2 2 5" xfId="9176" xr:uid="{93AFF549-DB07-41DD-8BA5-46AB466436F5}"/>
    <cellStyle name="Normal 4 4 3 2 2 5 2" xfId="18861" xr:uid="{23B54065-D116-4A67-94BF-2EEB292DC53E}"/>
    <cellStyle name="Normal 4 4 3 2 2 6" xfId="12153" xr:uid="{819FB518-A745-4764-B376-E279A13AAC52}"/>
    <cellStyle name="Normal 4 4 3 2 2 6 2" xfId="21658" xr:uid="{0B0169AC-66EC-4ADC-99FF-96A0DAC7A6DA}"/>
    <cellStyle name="Normal 4 4 3 2 2 7" xfId="25520" xr:uid="{CAB56EF9-D11E-4883-A68B-4BA66E2FC1D3}"/>
    <cellStyle name="Normal 4 4 3 2 2 8" xfId="14810" xr:uid="{DB692B93-34F6-4888-AAD8-832EB1A7A9B0}"/>
    <cellStyle name="Normal 4 4 3 2 3" xfId="2928" xr:uid="{00000000-0005-0000-0000-0000980B0000}"/>
    <cellStyle name="Normal 4 4 3 2 3 2" xfId="5121" xr:uid="{C648A004-79E5-4BEE-8D44-0A3D35370B44}"/>
    <cellStyle name="Normal 4 4 3 2 3 2 2" xfId="8102" xr:uid="{EC588D8B-5645-4F88-9E50-4766C68C6A69}"/>
    <cellStyle name="Normal 4 4 3 2 3 2 2 2" xfId="29888" xr:uid="{4CAB57FD-27F1-42EA-8847-2128F319D59A}"/>
    <cellStyle name="Normal 4 4 3 2 3 2 2 3" xfId="21088" xr:uid="{EC2275C9-D862-4DEC-9357-342A1DD62D4B}"/>
    <cellStyle name="Normal 4 4 3 2 3 2 3" xfId="10836" xr:uid="{8C8EFBB6-5F0F-4E3B-A5C7-C3E71186FD13}"/>
    <cellStyle name="Normal 4 4 3 2 3 2 3 2" xfId="23917" xr:uid="{A0E126CC-0A05-4BC1-A3FB-28169428AA5C}"/>
    <cellStyle name="Normal 4 4 3 2 3 2 4" xfId="25966" xr:uid="{D07E024A-182C-4A17-9034-AA47BB0A7A64}"/>
    <cellStyle name="Normal 4 4 3 2 3 2 5" xfId="18295" xr:uid="{7808BE65-EBC4-42E5-8E5A-8C71CF604EA1}"/>
    <cellStyle name="Normal 4 4 3 2 3 3" xfId="6675" xr:uid="{11D65604-7AB7-4010-BA8F-C57AE8366925}"/>
    <cellStyle name="Normal 4 4 3 2 3 3 2" xfId="28331" xr:uid="{63199971-15A1-4C9F-96F7-92E6E7856CF2}"/>
    <cellStyle name="Normal 4 4 3 2 3 3 3" xfId="17423" xr:uid="{2B0DA8B4-7B1F-49D4-8C18-4397D0CD1157}"/>
    <cellStyle name="Normal 4 4 3 2 3 4" xfId="9471" xr:uid="{89F93BBA-6994-40E4-8442-06C6F0883DC2}"/>
    <cellStyle name="Normal 4 4 3 2 3 4 2" xfId="20212" xr:uid="{86CA9B86-8C60-47EC-BEE9-781D91CE2F89}"/>
    <cellStyle name="Normal 4 4 3 2 3 5" xfId="13209" xr:uid="{EBEF7D69-4E0B-4969-A0CD-CA9D44E212FC}"/>
    <cellStyle name="Normal 4 4 3 2 3 5 2" xfId="23041" xr:uid="{84EF265B-4BDD-4BA1-B56E-1556DB7C0067}"/>
    <cellStyle name="Normal 4 4 3 2 3 6" xfId="24384" xr:uid="{8E665227-7F16-4A28-9433-4DF33B16F71E}"/>
    <cellStyle name="Normal 4 4 3 2 3 7" xfId="15449" xr:uid="{A64713D5-5E94-4642-B1D9-96BBF4BC3948}"/>
    <cellStyle name="Normal 4 4 3 2 4" xfId="2929" xr:uid="{00000000-0005-0000-0000-0000990B0000}"/>
    <cellStyle name="Normal 4 4 3 2 4 2" xfId="8103" xr:uid="{BE0E7286-035E-4988-AFB0-DC335D0BEC6D}"/>
    <cellStyle name="Normal 4 4 3 2 4 2 2" xfId="29201" xr:uid="{7D02339F-1CD4-47B3-8B4F-615682C8B148}"/>
    <cellStyle name="Normal 4 4 3 2 4 2 3" xfId="17421" xr:uid="{2654A99A-C380-4151-832A-A0AD921813D5}"/>
    <cellStyle name="Normal 4 4 3 2 4 3" xfId="10837" xr:uid="{1C2D8F1F-3BE9-455E-B933-EBA9F5877799}"/>
    <cellStyle name="Normal 4 4 3 2 4 3 2" xfId="20210" xr:uid="{78BB9EC8-8FAD-44B3-9264-BC431143755C}"/>
    <cellStyle name="Normal 4 4 3 2 4 4" xfId="13207" xr:uid="{FCA49811-8AF7-447C-82F8-08DCF1E6F7E9}"/>
    <cellStyle name="Normal 4 4 3 2 4 4 2" xfId="23039" xr:uid="{E6C72C69-778D-4A0B-8F38-8FB0F3354C9A}"/>
    <cellStyle name="Normal 4 4 3 2 4 5" xfId="25896" xr:uid="{1F0BACC0-0723-4C04-9F66-AB9D1AB5AB5B}"/>
    <cellStyle name="Normal 4 4 3 2 4 6" xfId="15447" xr:uid="{CF81E20C-A895-45FE-884E-1B24C855B8D5}"/>
    <cellStyle name="Normal 4 4 3 2 5" xfId="2930" xr:uid="{00000000-0005-0000-0000-00009A0B0000}"/>
    <cellStyle name="Normal 4 4 3 2 5 2" xfId="8104" xr:uid="{0ACD07D9-FB3C-4117-BDC0-B43A046C33A4}"/>
    <cellStyle name="Normal 4 4 3 2 5 2 2" xfId="27867" xr:uid="{4D7C35FB-CFE5-4A0C-A2F1-888E9D1FEDC8}"/>
    <cellStyle name="Normal 4 4 3 2 5 2 3" xfId="16703" xr:uid="{E440413C-0323-47E7-9C21-17E596AD6E3D}"/>
    <cellStyle name="Normal 4 4 3 2 5 3" xfId="10838" xr:uid="{F6043492-EFA7-4BEA-BD7E-7FEC7D52FA58}"/>
    <cellStyle name="Normal 4 4 3 2 5 3 2" xfId="19440" xr:uid="{21029B0F-28B5-41A6-8FBE-F9DE36076D53}"/>
    <cellStyle name="Normal 4 4 3 2 5 4" xfId="12552" xr:uid="{A7D4EE3A-D116-42FB-9B8D-7AD0EA2E18D4}"/>
    <cellStyle name="Normal 4 4 3 2 5 4 2" xfId="22269" xr:uid="{77EC0787-77FC-4E2D-B87A-0235D256A808}"/>
    <cellStyle name="Normal 4 4 3 2 5 5" xfId="25731" xr:uid="{D1F8FB1C-DFA8-4550-859D-CB561BA940BB}"/>
    <cellStyle name="Normal 4 4 3 2 5 6" xfId="14487" xr:uid="{F285F68A-248A-4526-8A15-99FFF4F245FA}"/>
    <cellStyle name="Normal 4 4 3 2 6" xfId="2931" xr:uid="{00000000-0005-0000-0000-00009B0B0000}"/>
    <cellStyle name="Normal 4 4 3 2 6 2" xfId="10839" xr:uid="{944D7236-304A-4914-8C13-0996C8392190}"/>
    <cellStyle name="Normal 4 4 3 2 6 2 2" xfId="19286" xr:uid="{DC9DB9D9-161D-4DBF-874A-B974043F3542}"/>
    <cellStyle name="Normal 4 4 3 2 6 3" xfId="12428" xr:uid="{E1A2C53E-FB7D-4DD2-83E1-6F8A7B4B49D0}"/>
    <cellStyle name="Normal 4 4 3 2 6 3 2" xfId="22104" xr:uid="{2D033386-8E02-405D-9E76-DF8281D6255D}"/>
    <cellStyle name="Normal 4 4 3 2 6 4" xfId="26661" xr:uid="{91680483-5CA5-4528-9D20-EA3BF53CDAC9}"/>
    <cellStyle name="Normal 4 4 3 2 6 5" xfId="16548" xr:uid="{53A0618E-71D6-42CC-BFC7-65610EB8F7DB}"/>
    <cellStyle name="Normal 4 4 3 2 7" xfId="4492" xr:uid="{2634F82D-32C3-4156-B018-F2969302E2EC}"/>
    <cellStyle name="Normal 4 4 3 2 7 2" xfId="9982" xr:uid="{EA16A6C8-B364-4BC0-A6DB-A9254D00332D}"/>
    <cellStyle name="Normal 4 4 3 2 7 2 2" xfId="20515" xr:uid="{9B4C6E4F-5CCA-4A5B-9BDD-DA03BEC92167}"/>
    <cellStyle name="Normal 4 4 3 2 7 3" xfId="13490" xr:uid="{BB579078-389C-4C4F-89BF-E9807D81A3D2}"/>
    <cellStyle name="Normal 4 4 3 2 7 3 2" xfId="23344" xr:uid="{3B000BC7-EE4B-4C6F-AF99-ADFB13AB5942}"/>
    <cellStyle name="Normal 4 4 3 2 7 4" xfId="17722" xr:uid="{BAE56964-4AE5-4347-B8ED-BCF804F899FE}"/>
    <cellStyle name="Normal 4 4 3 2 8" xfId="6241" xr:uid="{AF9BE62A-8BE3-4407-A03A-6FB580FCD326}"/>
    <cellStyle name="Normal 4 4 3 2 8 2" xfId="16101" xr:uid="{2533A39B-2CC3-4987-9C11-44320EB76F79}"/>
    <cellStyle name="Normal 4 4 3 2 9" xfId="9018" xr:uid="{AD10AE32-1012-41BE-9D9A-9736D5CD42F6}"/>
    <cellStyle name="Normal 4 4 3 2 9 2" xfId="18860" xr:uid="{F9C64B06-60C9-4D86-B033-68B6EF418993}"/>
    <cellStyle name="Normal 4 4 3 3" xfId="2932" xr:uid="{00000000-0005-0000-0000-00009C0B0000}"/>
    <cellStyle name="Normal 4 4 3 3 10" xfId="24184" xr:uid="{10079A80-8258-4238-8EAA-060ADAE10B71}"/>
    <cellStyle name="Normal 4 4 3 3 11" xfId="14328" xr:uid="{E4EA3516-6B0D-4F2B-8EAA-36569B777E25}"/>
    <cellStyle name="Normal 4 4 3 3 2" xfId="2933" xr:uid="{00000000-0005-0000-0000-00009D0B0000}"/>
    <cellStyle name="Normal 4 4 3 3 2 2" xfId="2934" xr:uid="{00000000-0005-0000-0000-00009E0B0000}"/>
    <cellStyle name="Normal 4 4 3 3 2 2 2" xfId="8105" xr:uid="{8A68D6A8-193D-4FA9-9AEB-815F73683BD5}"/>
    <cellStyle name="Normal 4 4 3 3 2 2 2 2" xfId="27275" xr:uid="{5CC6B82D-C5CA-49D8-BFB9-12057C659E6D}"/>
    <cellStyle name="Normal 4 4 3 3 2 2 2 3" xfId="17425" xr:uid="{7203B120-E824-4CEF-A051-20E7067272B2}"/>
    <cellStyle name="Normal 4 4 3 3 2 2 3" xfId="10842" xr:uid="{29D28FAC-3925-4391-97CD-46B8073DA3D5}"/>
    <cellStyle name="Normal 4 4 3 3 2 2 3 2" xfId="20214" xr:uid="{C4341759-754E-429C-9EDB-2B2F47C7BDBC}"/>
    <cellStyle name="Normal 4 4 3 3 2 2 4" xfId="13211" xr:uid="{C6D23B73-8474-4A1F-8701-C0C90B2AFB8C}"/>
    <cellStyle name="Normal 4 4 3 3 2 2 4 2" xfId="23043" xr:uid="{7EC3A868-E52C-41B5-A88D-9C16F65ED497}"/>
    <cellStyle name="Normal 4 4 3 3 2 2 5" xfId="25537" xr:uid="{4A6D38C7-DEF6-4970-A89A-618D13D72EF2}"/>
    <cellStyle name="Normal 4 4 3 3 2 2 6" xfId="15451" xr:uid="{D089734D-E387-4B1F-B23C-FF0C941A57EC}"/>
    <cellStyle name="Normal 4 4 3 3 2 3" xfId="4930" xr:uid="{C55DE79F-7F06-447C-9DBC-826E0774469E}"/>
    <cellStyle name="Normal 4 4 3 3 2 3 2" xfId="10841" xr:uid="{F9FD02A3-C538-425B-9A3F-79818BCCE951}"/>
    <cellStyle name="Normal 4 4 3 3 2 3 2 2" xfId="29763" xr:uid="{1C7A3A34-9D57-460E-824B-39C1DD64F27A}"/>
    <cellStyle name="Normal 4 4 3 3 2 3 2 3" xfId="20897" xr:uid="{7C488340-3AD1-4D96-A1FC-09F8CCC52F5B}"/>
    <cellStyle name="Normal 4 4 3 3 2 3 3" xfId="13789" xr:uid="{F5539BFC-F9BB-4A68-BF5E-7B4F6FE6D614}"/>
    <cellStyle name="Normal 4 4 3 3 2 3 3 2" xfId="23726" xr:uid="{17CD6F0B-77F2-4E13-9002-90F7A4C661A3}"/>
    <cellStyle name="Normal 4 4 3 3 2 3 4" xfId="26573" xr:uid="{DF5EC574-B205-42B7-95F3-7A0E24A6F4E6}"/>
    <cellStyle name="Normal 4 4 3 3 2 3 5" xfId="18104" xr:uid="{FC50898C-D4C1-4142-A84B-44704AA1275D}"/>
    <cellStyle name="Normal 4 4 3 3 2 4" xfId="6400" xr:uid="{4C8454C7-2BC4-4D70-9234-5E37DC59B983}"/>
    <cellStyle name="Normal 4 4 3 3 2 4 2" xfId="27649" xr:uid="{2504016E-0F75-41D7-BD7E-606FA10A01E5}"/>
    <cellStyle name="Normal 4 4 3 3 2 4 3" xfId="16944" xr:uid="{E80EFEF6-15D8-416B-BDB9-FB503E09DA7F}"/>
    <cellStyle name="Normal 4 4 3 3 2 5" xfId="9177" xr:uid="{86EC0793-59FF-4C69-B8B3-90D09F56763A}"/>
    <cellStyle name="Normal 4 4 3 3 2 5 2" xfId="19694" xr:uid="{D73D1349-ED60-4C0B-9179-C386812459FA}"/>
    <cellStyle name="Normal 4 4 3 3 2 6" xfId="12793" xr:uid="{AD658640-0D5E-4372-9A6D-6F0FF16F51E3}"/>
    <cellStyle name="Normal 4 4 3 3 2 6 2" xfId="22523" xr:uid="{B22EDED2-3D3A-4106-828E-F255420E171C}"/>
    <cellStyle name="Normal 4 4 3 3 2 7" xfId="25729" xr:uid="{FB0C83BA-B356-4375-8D2F-70C3B36A6BCA}"/>
    <cellStyle name="Normal 4 4 3 3 2 8" xfId="14811" xr:uid="{2A95AFD5-EA24-48EB-89DA-F2D55AC4077E}"/>
    <cellStyle name="Normal 4 4 3 3 3" xfId="2935" xr:uid="{00000000-0005-0000-0000-00009F0B0000}"/>
    <cellStyle name="Normal 4 4 3 3 3 2" xfId="5122" xr:uid="{420F6EE8-280A-4089-A5E7-4B3DA5C0A0F4}"/>
    <cellStyle name="Normal 4 4 3 3 3 2 2" xfId="11853" xr:uid="{E5218287-149A-4D24-8BDF-917B803DA454}"/>
    <cellStyle name="Normal 4 4 3 3 3 2 2 2" xfId="29889" xr:uid="{B6B5B4D3-3E2F-4D8A-840B-2BFFEC8E3AC2}"/>
    <cellStyle name="Normal 4 4 3 3 3 2 2 3" xfId="21089" xr:uid="{4323412E-E7BF-4739-A0C7-4A1555044DBF}"/>
    <cellStyle name="Normal 4 4 3 3 3 2 3" xfId="13909" xr:uid="{0CC502EA-067F-4DD7-8E8F-554F81E31688}"/>
    <cellStyle name="Normal 4 4 3 3 3 2 3 2" xfId="23918" xr:uid="{F5C7DE5F-757B-4BAE-BD12-B0D1BD6F4302}"/>
    <cellStyle name="Normal 4 4 3 3 3 2 4" xfId="25434" xr:uid="{99ADEE77-ABB1-4DEB-87B8-E81BBB7864D5}"/>
    <cellStyle name="Normal 4 4 3 3 3 2 5" xfId="18296" xr:uid="{3D22BF93-27B9-46C6-9009-F703A2D6E685}"/>
    <cellStyle name="Normal 4 4 3 3 3 3" xfId="10843" xr:uid="{FACEA724-C2CB-4168-A4B0-E625A5E93720}"/>
    <cellStyle name="Normal 4 4 3 3 3 3 2" xfId="27897" xr:uid="{4F08304E-92AB-4E49-9C77-BFD3258F5C69}"/>
    <cellStyle name="Normal 4 4 3 3 3 3 3" xfId="17426" xr:uid="{054C6465-668E-4E4D-862D-31DDF658BD4B}"/>
    <cellStyle name="Normal 4 4 3 3 3 4" xfId="11683" xr:uid="{D182E4B5-51B5-412B-8AD1-B22FDB6BA43B}"/>
    <cellStyle name="Normal 4 4 3 3 3 4 2" xfId="20215" xr:uid="{7B19ACD9-9092-4BF2-81CD-A8949B7232EC}"/>
    <cellStyle name="Normal 4 4 3 3 3 5" xfId="13212" xr:uid="{68ACF97A-BADF-430F-A015-EE3D54221369}"/>
    <cellStyle name="Normal 4 4 3 3 3 5 2" xfId="23044" xr:uid="{6CC753D5-051A-4032-A2B0-47C0655172D5}"/>
    <cellStyle name="Normal 4 4 3 3 3 6" xfId="25865" xr:uid="{B9BD5DB1-B48C-461B-89FE-DBB79CAA2EE7}"/>
    <cellStyle name="Normal 4 4 3 3 3 7" xfId="15452" xr:uid="{41F4B168-B9A0-4698-9629-7A550D1EB3AB}"/>
    <cellStyle name="Normal 4 4 3 3 4" xfId="2936" xr:uid="{00000000-0005-0000-0000-0000A00B0000}"/>
    <cellStyle name="Normal 4 4 3 3 4 2" xfId="10844" xr:uid="{10990280-CEB7-45D8-B73B-FA3A1314FAEE}"/>
    <cellStyle name="Normal 4 4 3 3 4 2 2" xfId="27948" xr:uid="{C709693E-8CCE-4D25-8A5E-E7E481487194}"/>
    <cellStyle name="Normal 4 4 3 3 4 2 3" xfId="17424" xr:uid="{E16CDE45-BC97-4BC0-9980-EA4776272C09}"/>
    <cellStyle name="Normal 4 4 3 3 4 3" xfId="11682" xr:uid="{D6B24EBB-6D37-4807-A777-A4686FBA7B66}"/>
    <cellStyle name="Normal 4 4 3 3 4 3 2" xfId="20213" xr:uid="{7260CF29-52F0-4EBE-B81B-F5887A94DB9D}"/>
    <cellStyle name="Normal 4 4 3 3 4 4" xfId="13210" xr:uid="{D60E0AFE-72F8-4FC1-98C2-7CF832EC5FAD}"/>
    <cellStyle name="Normal 4 4 3 3 4 4 2" xfId="23042" xr:uid="{3AC069D8-DC40-4A7C-95DD-9F39FCD5A13E}"/>
    <cellStyle name="Normal 4 4 3 3 4 5" xfId="25571" xr:uid="{D72C348F-430C-4DA7-861A-5F1D8F9DD1A5}"/>
    <cellStyle name="Normal 4 4 3 3 4 6" xfId="15450" xr:uid="{C101F83A-0CF2-4E11-86DB-0376D60E9ED0}"/>
    <cellStyle name="Normal 4 4 3 3 5" xfId="2937" xr:uid="{00000000-0005-0000-0000-0000A10B0000}"/>
    <cellStyle name="Normal 4 4 3 3 5 2" xfId="10845" xr:uid="{E6EE1A02-73F9-4515-84BB-5D2623B5BE93}"/>
    <cellStyle name="Normal 4 4 3 3 5 2 2" xfId="26916" xr:uid="{5951C918-0788-42FF-BEE3-C92CE36C2317}"/>
    <cellStyle name="Normal 4 4 3 3 5 2 3" xfId="16805" xr:uid="{6109796E-A304-444F-B8AF-77B17F3E8258}"/>
    <cellStyle name="Normal 4 4 3 3 5 3" xfId="11558" xr:uid="{73F4401B-AE89-4334-ABA5-55D2CCD04672}"/>
    <cellStyle name="Normal 4 4 3 3 5 3 2" xfId="19542" xr:uid="{7188F7B7-F976-4C65-94CD-308D395325F3}"/>
    <cellStyle name="Normal 4 4 3 3 5 4" xfId="12654" xr:uid="{D2A60206-18E1-4BB1-856D-930C9438A274}"/>
    <cellStyle name="Normal 4 4 3 3 5 4 2" xfId="22371" xr:uid="{8EC48BB8-199B-4AD0-A415-0FC607341DC7}"/>
    <cellStyle name="Normal 4 4 3 3 5 5" xfId="24187" xr:uid="{BDCFE182-21FA-4CEE-BFD9-2176E46BBFD0}"/>
    <cellStyle name="Normal 4 4 3 3 5 6" xfId="14590" xr:uid="{6257E7A8-AAFC-4481-9141-D576588BECB8}"/>
    <cellStyle name="Normal 4 4 3 3 6" xfId="4781" xr:uid="{8366FA69-A810-4074-AD51-685B362F6ED5}"/>
    <cellStyle name="Normal 4 4 3 3 6 2" xfId="10840" xr:uid="{C9237FBE-B73D-48F5-AF97-39282A660320}"/>
    <cellStyle name="Normal 4 4 3 3 6 2 2" xfId="20748" xr:uid="{8FFE6E84-0B35-45D4-933D-F60A29FBF3B8}"/>
    <cellStyle name="Normal 4 4 3 3 6 3" xfId="13656" xr:uid="{9525604C-6767-4EB6-80D6-C157AC0CCF29}"/>
    <cellStyle name="Normal 4 4 3 3 6 3 2" xfId="23577" xr:uid="{D020A008-32BF-4F02-8351-4824A79DDE86}"/>
    <cellStyle name="Normal 4 4 3 3 6 4" xfId="25576" xr:uid="{D3970FC1-27C9-41F8-B9C4-F81ECFF77D57}"/>
    <cellStyle name="Normal 4 4 3 3 6 5" xfId="17955" xr:uid="{83F413BB-83A5-40F8-AC3A-A61F4F52545E}"/>
    <cellStyle name="Normal 4 4 3 3 7" xfId="5945" xr:uid="{3D29C30D-995F-42CD-93BD-6CBE7D9D55C2}"/>
    <cellStyle name="Normal 4 4 3 3 7 2" xfId="16103" xr:uid="{0C9F4B07-9009-480D-9C93-B6FF98C1008C}"/>
    <cellStyle name="Normal 4 4 3 3 8" xfId="8690" xr:uid="{B1A64D87-A0A1-42DB-99B9-7BDA4F04E00C}"/>
    <cellStyle name="Normal 4 4 3 3 8 2" xfId="18862" xr:uid="{A7BAE22F-7749-43AF-91C9-FC329D63DC08}"/>
    <cellStyle name="Normal 4 4 3 3 9" xfId="12154" xr:uid="{D0B4B77C-5C18-45D3-8460-2230CE494A85}"/>
    <cellStyle name="Normal 4 4 3 3 9 2" xfId="21659" xr:uid="{7165FCE4-59C7-4451-AF88-D96BF70DF7F3}"/>
    <cellStyle name="Normal 4 4 3 4" xfId="2938" xr:uid="{00000000-0005-0000-0000-0000A20B0000}"/>
    <cellStyle name="Normal 4 4 3 4 2" xfId="2939" xr:uid="{00000000-0005-0000-0000-0000A30B0000}"/>
    <cellStyle name="Normal 4 4 3 4 2 2" xfId="8106" xr:uid="{39176A84-AB62-46BE-90F5-9B7A844C3550}"/>
    <cellStyle name="Normal 4 4 3 4 2 2 2" xfId="27058" xr:uid="{71A21D0F-D0A5-4939-8497-A3EDD896B88B}"/>
    <cellStyle name="Normal 4 4 3 4 2 2 3" xfId="17427" xr:uid="{4EF4C478-18F2-4BA6-A770-17CC8819B63C}"/>
    <cellStyle name="Normal 4 4 3 4 2 3" xfId="10847" xr:uid="{B9E12229-8A42-45E5-9628-F0E8D6B32490}"/>
    <cellStyle name="Normal 4 4 3 4 2 3 2" xfId="20216" xr:uid="{529EEDBD-C0C4-4C5A-9648-D46F8A3D1766}"/>
    <cellStyle name="Normal 4 4 3 4 2 4" xfId="13213" xr:uid="{7A832B79-4748-4540-893D-37D3C119EDC2}"/>
    <cellStyle name="Normal 4 4 3 4 2 4 2" xfId="23045" xr:uid="{E6F1B102-ACA9-4ECB-92A1-9FBCB6D2E72D}"/>
    <cellStyle name="Normal 4 4 3 4 2 5" xfId="24799" xr:uid="{BD06770B-C97C-4803-BDB3-1572DBC1F6E5}"/>
    <cellStyle name="Normal 4 4 3 4 2 6" xfId="15453" xr:uid="{56F82A9C-B533-471A-A50E-BB5FC5FAF855}"/>
    <cellStyle name="Normal 4 4 3 4 3" xfId="4928" xr:uid="{930EA43D-0096-444F-8FE1-FD5ED5E5CB69}"/>
    <cellStyle name="Normal 4 4 3 4 3 2" xfId="10846" xr:uid="{F15966FA-DF75-4BC5-9F21-74054343773A}"/>
    <cellStyle name="Normal 4 4 3 4 3 2 2" xfId="29761" xr:uid="{538B2485-B2FC-4812-9F3E-E257CC537D44}"/>
    <cellStyle name="Normal 4 4 3 4 3 2 3" xfId="20895" xr:uid="{97421C2F-B214-411F-8CBF-EA8DD0A8C705}"/>
    <cellStyle name="Normal 4 4 3 4 3 3" xfId="13787" xr:uid="{09855BD9-F90C-4631-B308-45DAA7420E21}"/>
    <cellStyle name="Normal 4 4 3 4 3 3 2" xfId="23724" xr:uid="{5B92B7B2-26ED-43E1-B402-FA7994F2FE4D}"/>
    <cellStyle name="Normal 4 4 3 4 3 4" xfId="24562" xr:uid="{85E41354-0CF6-45ED-881A-CEEA22627524}"/>
    <cellStyle name="Normal 4 4 3 4 3 5" xfId="18102" xr:uid="{0313B1F6-7BAB-4804-83EE-200724695695}"/>
    <cellStyle name="Normal 4 4 3 4 4" xfId="6398" xr:uid="{D1D34B78-CBCC-4620-88A9-D7C3380E9A2D}"/>
    <cellStyle name="Normal 4 4 3 4 4 2" xfId="28760" xr:uid="{122A043A-144B-4117-823A-195AF79AE342}"/>
    <cellStyle name="Normal 4 4 3 4 4 3" xfId="16104" xr:uid="{FB8FB2AD-B0C1-4E4C-80AC-1C21A74AE887}"/>
    <cellStyle name="Normal 4 4 3 4 5" xfId="9175" xr:uid="{AA020D1A-BC4A-4154-8E0F-1E74FBD44B88}"/>
    <cellStyle name="Normal 4 4 3 4 5 2" xfId="18863" xr:uid="{E0717795-4778-42A9-8EB9-9DD5CC040325}"/>
    <cellStyle name="Normal 4 4 3 4 6" xfId="12155" xr:uid="{F25906A2-EAD5-48CA-8C2E-04F7045E7F40}"/>
    <cellStyle name="Normal 4 4 3 4 6 2" xfId="21660" xr:uid="{1EFA04FF-0353-40D9-9926-D0ABF37427AE}"/>
    <cellStyle name="Normal 4 4 3 4 7" xfId="25386" xr:uid="{E96EB29D-612E-4393-B2AA-2BB68909CA50}"/>
    <cellStyle name="Normal 4 4 3 4 8" xfId="14809" xr:uid="{F5D31524-A0A1-466A-8A92-D2BAF159F8E2}"/>
    <cellStyle name="Normal 4 4 3 5" xfId="2940" xr:uid="{00000000-0005-0000-0000-0000A40B0000}"/>
    <cellStyle name="Normal 4 4 3 5 2" xfId="5123" xr:uid="{672425D8-300E-4F7A-90A6-4F3EE94F5DDA}"/>
    <cellStyle name="Normal 4 4 3 5 2 2" xfId="8107" xr:uid="{12D3B875-D542-44DF-9F05-500DA796002C}"/>
    <cellStyle name="Normal 4 4 3 5 2 2 2" xfId="29890" xr:uid="{32F61285-8708-4E2F-9336-B584A73C08B9}"/>
    <cellStyle name="Normal 4 4 3 5 2 2 3" xfId="21090" xr:uid="{D46E86EF-5FCF-43DC-B65E-062BFED0CFEF}"/>
    <cellStyle name="Normal 4 4 3 5 2 3" xfId="10848" xr:uid="{97B0A82A-D03F-4B37-A692-88264F679999}"/>
    <cellStyle name="Normal 4 4 3 5 2 3 2" xfId="23919" xr:uid="{5B14E293-EABC-4785-A96E-BFA161A9759D}"/>
    <cellStyle name="Normal 4 4 3 5 2 4" xfId="26369" xr:uid="{EDB55457-EF3E-48C7-8D9F-39DF31754308}"/>
    <cellStyle name="Normal 4 4 3 5 2 5" xfId="18297" xr:uid="{F35F853C-7A58-4692-825C-6DD161C9E440}"/>
    <cellStyle name="Normal 4 4 3 5 3" xfId="6674" xr:uid="{30403EB0-AF5C-4EF0-8F10-20FB37DC21FA}"/>
    <cellStyle name="Normal 4 4 3 5 3 2" xfId="28001" xr:uid="{4A439195-4F58-4ED1-8160-6AEB5CD44CFF}"/>
    <cellStyle name="Normal 4 4 3 5 3 3" xfId="17428" xr:uid="{517932DD-B1E1-42A1-9481-4AA57BE2ABDE}"/>
    <cellStyle name="Normal 4 4 3 5 4" xfId="9470" xr:uid="{0990A3BD-ED66-4FC8-B463-A6A5B40D7253}"/>
    <cellStyle name="Normal 4 4 3 5 4 2" xfId="20217" xr:uid="{25075330-7974-4121-A5EC-28AC6DD85F81}"/>
    <cellStyle name="Normal 4 4 3 5 5" xfId="13214" xr:uid="{2E6F3081-ED1D-475F-BC2A-B43A713A4BA7}"/>
    <cellStyle name="Normal 4 4 3 5 5 2" xfId="23046" xr:uid="{8774FF94-9A4D-4296-AE02-8C9F1E8CCC70}"/>
    <cellStyle name="Normal 4 4 3 5 6" xfId="25142" xr:uid="{55A8065D-3618-4507-9BCA-1DBFCF761A50}"/>
    <cellStyle name="Normal 4 4 3 5 7" xfId="15454" xr:uid="{B049D6A7-76AF-4F77-87C1-8185182386AF}"/>
    <cellStyle name="Normal 4 4 3 6" xfId="2941" xr:uid="{00000000-0005-0000-0000-0000A50B0000}"/>
    <cellStyle name="Normal 4 4 3 6 2" xfId="5840" xr:uid="{07C78A00-8D71-4B7C-B86C-66E80ECAAE71}"/>
    <cellStyle name="Normal 4 4 3 6 2 2" xfId="8108" xr:uid="{3F936F83-C1EA-4E34-B20C-A6E2A7DB79A5}"/>
    <cellStyle name="Normal 4 4 3 6 2 3" xfId="10849" xr:uid="{6886447E-A7EB-4CCF-B950-C6909A76CCB9}"/>
    <cellStyle name="Normal 4 4 3 6 3" xfId="6933" xr:uid="{D3E2F84F-F1AA-4B1D-B5B4-3A62BD3B6941}"/>
    <cellStyle name="Normal 4 4 3 6 3 2" xfId="19830" xr:uid="{37FF9ECD-FC13-43A9-AF57-6A3946C7C7EF}"/>
    <cellStyle name="Normal 4 4 3 6 4" xfId="9729" xr:uid="{DB32C49F-D33E-44E2-9359-EFA1FD1E9E49}"/>
    <cellStyle name="Normal 4 4 3 6 4 2" xfId="22659" xr:uid="{DE973656-4FCB-42D5-90E5-AD085A5EBF9A}"/>
    <cellStyle name="Normal 4 4 3 6 5" xfId="26321" xr:uid="{91884EEE-3DDB-48A7-9198-D01CB918EDE5}"/>
    <cellStyle name="Normal 4 4 3 6 6" xfId="14996" xr:uid="{D48093F5-9E53-4A3E-9634-D820B00E2C30}"/>
    <cellStyle name="Normal 4 4 3 7" xfId="2942" xr:uid="{00000000-0005-0000-0000-0000A60B0000}"/>
    <cellStyle name="Normal 4 4 3 7 2" xfId="8109" xr:uid="{2B0DBA81-CD29-4A00-9D9D-E8EFA54E0456}"/>
    <cellStyle name="Normal 4 4 3 7 2 2" xfId="28479" xr:uid="{9369CF1B-68AD-4D3B-B047-EA420CC592D1}"/>
    <cellStyle name="Normal 4 4 3 7 2 3" xfId="16643" xr:uid="{88EC2C93-0B07-4958-AA1F-ADE66945C793}"/>
    <cellStyle name="Normal 4 4 3 7 3" xfId="10850" xr:uid="{F5BBF58B-D3F4-4F8F-9CAF-4856A8ABBB6F}"/>
    <cellStyle name="Normal 4 4 3 7 3 2" xfId="19380" xr:uid="{D596B633-1740-4AF0-8210-A2A1F8FC2269}"/>
    <cellStyle name="Normal 4 4 3 7 4" xfId="12492" xr:uid="{2871158D-68E9-45D1-A127-8915247CD2A0}"/>
    <cellStyle name="Normal 4 4 3 7 4 2" xfId="22209" xr:uid="{D33D57D3-7455-4AC7-896A-C732BC733589}"/>
    <cellStyle name="Normal 4 4 3 7 5" xfId="26596" xr:uid="{8FF59DB9-FB3C-43A6-AB72-695243F2C636}"/>
    <cellStyle name="Normal 4 4 3 7 6" xfId="14427" xr:uid="{E6EEBC3F-4973-401C-993D-7E04C6022FD8}"/>
    <cellStyle name="Normal 4 4 3 8" xfId="2943" xr:uid="{00000000-0005-0000-0000-0000A70B0000}"/>
    <cellStyle name="Normal 4 4 3 8 2" xfId="8110" xr:uid="{E05252A1-AB31-4B06-A960-DF12758B8B42}"/>
    <cellStyle name="Normal 4 4 3 8 2 2" xfId="19160" xr:uid="{6BD8C293-4C98-4D61-A2EE-DC74167FD674}"/>
    <cellStyle name="Normal 4 4 3 8 3" xfId="10851" xr:uid="{E29452E4-760A-46C8-B88F-586FCC23DF35}"/>
    <cellStyle name="Normal 4 4 3 8 3 2" xfId="21965" xr:uid="{BFBF210D-9C52-40D2-A6FC-5E4963487390}"/>
    <cellStyle name="Normal 4 4 3 8 4" xfId="26470" xr:uid="{40F88966-F884-4B45-89D3-A4B092241A09}"/>
    <cellStyle name="Normal 4 4 3 8 5" xfId="16409" xr:uid="{C5BA75C8-7F5D-480C-A72C-FD6AFCA7FF12}"/>
    <cellStyle name="Normal 4 4 3 9" xfId="4577" xr:uid="{8F6C3C64-35AC-4F63-AE9F-5F8BE336A86A}"/>
    <cellStyle name="Normal 4 4 3 9 2" xfId="9981" xr:uid="{441EB84E-83A4-4DFE-972B-7303375308AB}"/>
    <cellStyle name="Normal 4 4 3 9 2 2" xfId="20593" xr:uid="{9C043883-7B3A-420F-AEF5-E9C054BDE715}"/>
    <cellStyle name="Normal 4 4 3 9 3" xfId="13540" xr:uid="{10439A55-9330-4751-817E-ED3065483C60}"/>
    <cellStyle name="Normal 4 4 3 9 3 2" xfId="23422" xr:uid="{C5E2BA37-E0EB-4473-8BC7-EC63E6106CF4}"/>
    <cellStyle name="Normal 4 4 3 9 4" xfId="17800" xr:uid="{CE729498-B49E-4FC3-9F84-F9560D490C32}"/>
    <cellStyle name="Normal 4 4 4" xfId="618" xr:uid="{00000000-0005-0000-0000-00006A020000}"/>
    <cellStyle name="Normal 4 4 4 10" xfId="9019" xr:uid="{14B67A65-00F4-4C25-97F0-3F15EED3457C}"/>
    <cellStyle name="Normal 4 4 4 10 2" xfId="18864" xr:uid="{0F62E6D7-D47A-4F61-B18C-35B376831DC3}"/>
    <cellStyle name="Normal 4 4 4 11" xfId="12156" xr:uid="{8950B0BD-EB7E-490B-9EE3-BF96037FB892}"/>
    <cellStyle name="Normal 4 4 4 11 2" xfId="21661" xr:uid="{24AAA9A1-6772-4C31-9093-96367C043B6C}"/>
    <cellStyle name="Normal 4 4 4 12" xfId="25808" xr:uid="{B71EA7E4-4046-475B-B7AC-662ACEA20FF1}"/>
    <cellStyle name="Normal 4 4 4 13" xfId="14009" xr:uid="{518F9476-45E0-4285-95D1-0CC0D892D058}"/>
    <cellStyle name="Normal 4 4 4 2" xfId="619" xr:uid="{00000000-0005-0000-0000-00006B020000}"/>
    <cellStyle name="Normal 4 4 4 2 10" xfId="12157" xr:uid="{F4928F53-1633-44B8-99A5-5FDE294FBA83}"/>
    <cellStyle name="Normal 4 4 4 2 10 2" xfId="21662" xr:uid="{FCC8ABB9-C95F-4E1F-A4C2-A5914665D6CA}"/>
    <cellStyle name="Normal 4 4 4 2 11" xfId="26349" xr:uid="{0BE7F623-057B-4787-B256-3F15919578A9}"/>
    <cellStyle name="Normal 4 4 4 2 12" xfId="14171" xr:uid="{1A1B57D3-9A5D-4C54-AFBA-C58C5B13A72A}"/>
    <cellStyle name="Normal 4 4 4 2 2" xfId="2944" xr:uid="{00000000-0005-0000-0000-0000A80B0000}"/>
    <cellStyle name="Normal 4 4 4 2 2 2" xfId="2945" xr:uid="{00000000-0005-0000-0000-0000A90B0000}"/>
    <cellStyle name="Normal 4 4 4 2 2 2 2" xfId="8111" xr:uid="{D129C24C-E585-43B7-BA43-F8ED2AD99729}"/>
    <cellStyle name="Normal 4 4 4 2 2 2 2 2" xfId="28221" xr:uid="{BAC023A1-7C5D-4B40-AC4B-27199C732483}"/>
    <cellStyle name="Normal 4 4 4 2 2 2 2 3" xfId="28812" xr:uid="{D7CCBEA9-CDA2-4013-ACC6-91451F6F1339}"/>
    <cellStyle name="Normal 4 4 4 2 2 2 2 4" xfId="17430" xr:uid="{EF07F21F-EE22-4A97-A93A-7E319D9BFFFE}"/>
    <cellStyle name="Normal 4 4 4 2 2 2 3" xfId="10853" xr:uid="{E2BEF152-96A2-477F-A060-337E40399872}"/>
    <cellStyle name="Normal 4 4 4 2 2 2 3 2" xfId="29517" xr:uid="{DAD1AA86-9007-4DC7-AB7B-FADACC5B2A0A}"/>
    <cellStyle name="Normal 4 4 4 2 2 2 3 3" xfId="20219" xr:uid="{A998E51C-1AFC-468A-9D7F-94223212B8A8}"/>
    <cellStyle name="Normal 4 4 4 2 2 2 4" xfId="13216" xr:uid="{4C733011-E1FD-4EE2-9DF2-A062041127D8}"/>
    <cellStyle name="Normal 4 4 4 2 2 2 4 2" xfId="23048" xr:uid="{4A119C4B-6299-42A1-95BB-2B502AD7F11C}"/>
    <cellStyle name="Normal 4 4 4 2 2 2 5" xfId="25218" xr:uid="{2454C065-8E03-464A-AC8C-16FB8424CE6E}"/>
    <cellStyle name="Normal 4 4 4 2 2 2 6" xfId="15456" xr:uid="{CECF0DD0-E543-477A-830F-0B7706354854}"/>
    <cellStyle name="Normal 4 4 4 2 2 3" xfId="4931" xr:uid="{5AA37BB9-2C42-47BA-B2CC-1DCD2039CD43}"/>
    <cellStyle name="Normal 4 4 4 2 2 3 2" xfId="10852" xr:uid="{88BB6464-4432-49D7-8F31-45B503775F76}"/>
    <cellStyle name="Normal 4 4 4 2 2 3 2 2" xfId="29764" xr:uid="{E3BA6EFA-440A-490E-B9C5-D69205C22110}"/>
    <cellStyle name="Normal 4 4 4 2 2 3 2 3" xfId="20898" xr:uid="{AB1F6669-3A7A-4EC7-9DA7-9BED99AA3109}"/>
    <cellStyle name="Normal 4 4 4 2 2 3 3" xfId="13790" xr:uid="{70C75592-AB37-4CC1-9560-FA4E2954BA89}"/>
    <cellStyle name="Normal 4 4 4 2 2 3 3 2" xfId="23727" xr:uid="{E273AC40-7724-4770-A4FF-D58A89FD8CD5}"/>
    <cellStyle name="Normal 4 4 4 2 2 3 4" xfId="24359" xr:uid="{AEA98195-81A9-4A7D-8F5F-69DE73FFB2B9}"/>
    <cellStyle name="Normal 4 4 4 2 2 3 5" xfId="18105" xr:uid="{53504B5E-D23E-4776-8D0B-22A2CD3461D9}"/>
    <cellStyle name="Normal 4 4 4 2 2 4" xfId="6402" xr:uid="{A3B6E6CB-68F0-4137-9301-0AF0A1A9F49A}"/>
    <cellStyle name="Normal 4 4 4 2 2 4 2" xfId="27212" xr:uid="{0B53C53C-4889-4330-808A-036395E42CEF}"/>
    <cellStyle name="Normal 4 4 4 2 2 4 3" xfId="16107" xr:uid="{F8A5FBD3-1A85-4C7E-9E83-9B55E5352540}"/>
    <cellStyle name="Normal 4 4 4 2 2 5" xfId="9179" xr:uid="{FF583BFD-909D-4978-8530-FA1917FA008B}"/>
    <cellStyle name="Normal 4 4 4 2 2 5 2" xfId="18866" xr:uid="{75D1B0D4-FBA8-41B3-AAC6-A560E55C3B38}"/>
    <cellStyle name="Normal 4 4 4 2 2 6" xfId="12158" xr:uid="{C424C173-DCFB-4A8A-A133-51950FA61D64}"/>
    <cellStyle name="Normal 4 4 4 2 2 6 2" xfId="21663" xr:uid="{B3CED744-8C8F-4BA1-95C5-816402461B58}"/>
    <cellStyle name="Normal 4 4 4 2 2 7" xfId="24083" xr:uid="{C52C6E83-26AB-45BE-A6C5-97BE2B08FC92}"/>
    <cellStyle name="Normal 4 4 4 2 2 8" xfId="14813" xr:uid="{FF8D811C-4BB1-479C-89CC-1D4643FDF830}"/>
    <cellStyle name="Normal 4 4 4 2 3" xfId="2946" xr:uid="{00000000-0005-0000-0000-0000AA0B0000}"/>
    <cellStyle name="Normal 4 4 4 2 3 2" xfId="5124" xr:uid="{A71443A4-CDC0-44A9-BF21-D6CCBB445E1F}"/>
    <cellStyle name="Normal 4 4 4 2 3 2 2" xfId="8112" xr:uid="{19DCA280-FC73-4821-BE58-959F54D5125D}"/>
    <cellStyle name="Normal 4 4 4 2 3 2 2 2" xfId="29891" xr:uid="{5F0FB309-89E3-470B-BD11-5DA12BC5E1DF}"/>
    <cellStyle name="Normal 4 4 4 2 3 2 2 3" xfId="21091" xr:uid="{85F989E6-D8BE-42F0-95F4-36081F6D872B}"/>
    <cellStyle name="Normal 4 4 4 2 3 2 3" xfId="10854" xr:uid="{2D054A54-F2CB-45F8-A3D0-CD4F2772814E}"/>
    <cellStyle name="Normal 4 4 4 2 3 2 3 2" xfId="23920" xr:uid="{40A2B952-B76C-4C21-98C8-C7116B66DE4A}"/>
    <cellStyle name="Normal 4 4 4 2 3 2 4" xfId="26161" xr:uid="{FE83DD38-4923-43F6-9B5D-BBE783AE8630}"/>
    <cellStyle name="Normal 4 4 4 2 3 2 5" xfId="18298" xr:uid="{AB3AE0E4-E89E-4ECB-AC91-CB4366478902}"/>
    <cellStyle name="Normal 4 4 4 2 3 3" xfId="6677" xr:uid="{9FDF6BD2-7581-4590-ABAA-A6AD7597B71C}"/>
    <cellStyle name="Normal 4 4 4 2 3 3 2" xfId="29107" xr:uid="{0EAAF9F3-F6C1-4C84-886B-2576E3D0D328}"/>
    <cellStyle name="Normal 4 4 4 2 3 3 3" xfId="17431" xr:uid="{ED637A9D-C12C-4E91-858B-E321E75E4D91}"/>
    <cellStyle name="Normal 4 4 4 2 3 4" xfId="9473" xr:uid="{39100F94-4B7C-4118-A90C-29550F2E1F50}"/>
    <cellStyle name="Normal 4 4 4 2 3 4 2" xfId="20220" xr:uid="{0C9D2CB1-940B-45BA-B703-49D5B657DACF}"/>
    <cellStyle name="Normal 4 4 4 2 3 5" xfId="13217" xr:uid="{5E142F85-31E6-4279-AC7C-14FC26B1C0D8}"/>
    <cellStyle name="Normal 4 4 4 2 3 5 2" xfId="23049" xr:uid="{D5E447A0-BF88-40E6-961C-F121CD082193}"/>
    <cellStyle name="Normal 4 4 4 2 3 6" xfId="24459" xr:uid="{87E5A99B-F493-44DC-8F33-2CFEC0D4122A}"/>
    <cellStyle name="Normal 4 4 4 2 3 7" xfId="15457" xr:uid="{0046E8DD-3B26-4658-97CF-E277AB9CA8A9}"/>
    <cellStyle name="Normal 4 4 4 2 4" xfId="2947" xr:uid="{00000000-0005-0000-0000-0000AB0B0000}"/>
    <cellStyle name="Normal 4 4 4 2 4 2" xfId="8113" xr:uid="{2138C4E1-32AE-4D31-88A5-233B7F2483B9}"/>
    <cellStyle name="Normal 4 4 4 2 4 2 2" xfId="28817" xr:uid="{A9F268DA-BA04-439A-B0A8-F582394593E6}"/>
    <cellStyle name="Normal 4 4 4 2 4 2 3" xfId="17429" xr:uid="{EA18A79B-6A73-46F2-AB02-C727F6011C97}"/>
    <cellStyle name="Normal 4 4 4 2 4 3" xfId="10855" xr:uid="{DD02577C-8A0A-4A1F-A708-9AEE4D56E0F5}"/>
    <cellStyle name="Normal 4 4 4 2 4 3 2" xfId="20218" xr:uid="{42714576-1288-46BD-A6E2-7EB53BD87130}"/>
    <cellStyle name="Normal 4 4 4 2 4 4" xfId="13215" xr:uid="{1904249A-C10C-4522-BF32-7AF6EABF277A}"/>
    <cellStyle name="Normal 4 4 4 2 4 4 2" xfId="23047" xr:uid="{20E273D7-C7B7-4DB8-B3A6-354C2E0844CC}"/>
    <cellStyle name="Normal 4 4 4 2 4 5" xfId="24358" xr:uid="{1F41F639-B9C1-472A-835E-96FBF74C8F10}"/>
    <cellStyle name="Normal 4 4 4 2 4 6" xfId="15455" xr:uid="{C791E33B-CF33-40CA-9692-495037464C45}"/>
    <cellStyle name="Normal 4 4 4 2 5" xfId="2948" xr:uid="{00000000-0005-0000-0000-0000AC0B0000}"/>
    <cellStyle name="Normal 4 4 4 2 5 2" xfId="8114" xr:uid="{E337A2DF-59EE-4A72-84E3-F33AE3245446}"/>
    <cellStyle name="Normal 4 4 4 2 5 2 2" xfId="29271" xr:uid="{28C5093A-B9DF-41FD-83ED-9ABD231915E4}"/>
    <cellStyle name="Normal 4 4 4 2 5 2 3" xfId="16786" xr:uid="{B20DBCF7-A593-400D-904F-CE020E84965B}"/>
    <cellStyle name="Normal 4 4 4 2 5 3" xfId="10856" xr:uid="{CF15D155-4B6F-46F2-A1CB-569CE03DD9B0}"/>
    <cellStyle name="Normal 4 4 4 2 5 3 2" xfId="19523" xr:uid="{A85E0D0A-563F-4D00-87C5-74A6D335F3BB}"/>
    <cellStyle name="Normal 4 4 4 2 5 4" xfId="12635" xr:uid="{9C076C41-85A3-4EB4-93AE-A7CB5A740C48}"/>
    <cellStyle name="Normal 4 4 4 2 5 4 2" xfId="22352" xr:uid="{4BE18939-D099-4377-B9DA-4724C630B01D}"/>
    <cellStyle name="Normal 4 4 4 2 5 5" xfId="24532" xr:uid="{787552B2-4C9D-44F0-90B6-55FC9C46C5FD}"/>
    <cellStyle name="Normal 4 4 4 2 5 6" xfId="14570" xr:uid="{6E090883-D703-4291-AA34-91DC855952EB}"/>
    <cellStyle name="Normal 4 4 4 2 6" xfId="2949" xr:uid="{00000000-0005-0000-0000-0000AD0B0000}"/>
    <cellStyle name="Normal 4 4 4 2 6 2" xfId="10857" xr:uid="{C367036E-C13E-42C3-AEA6-56AB73FFB6B8}"/>
    <cellStyle name="Normal 4 4 4 2 6 2 2" xfId="19287" xr:uid="{CBC48F9A-A2A6-4E9C-8C69-88FA9410B2CB}"/>
    <cellStyle name="Normal 4 4 4 2 6 3" xfId="12429" xr:uid="{8026A62D-25BF-4202-A4CA-CAF3D394485A}"/>
    <cellStyle name="Normal 4 4 4 2 6 3 2" xfId="22105" xr:uid="{3BC3D5AD-F4C6-4848-919F-DC4405F55010}"/>
    <cellStyle name="Normal 4 4 4 2 6 4" xfId="25532" xr:uid="{F011AE3C-BAB1-42E5-AD3F-7AE20737623C}"/>
    <cellStyle name="Normal 4 4 4 2 6 5" xfId="16549" xr:uid="{76980AA9-DE6D-4463-AAE3-B0DBEC507DE5}"/>
    <cellStyle name="Normal 4 4 4 2 7" xfId="4493" xr:uid="{382D5D39-219B-46C3-BFA8-C451C4928A72}"/>
    <cellStyle name="Normal 4 4 4 2 7 2" xfId="9984" xr:uid="{A1ACAA35-F76D-4B3D-B6EC-F2123909BF9E}"/>
    <cellStyle name="Normal 4 4 4 2 7 2 2" xfId="20516" xr:uid="{79174540-1F08-49C2-9C73-16D2B97887A5}"/>
    <cellStyle name="Normal 4 4 4 2 7 3" xfId="13491" xr:uid="{95188E3C-571D-4576-B826-523119680FDA}"/>
    <cellStyle name="Normal 4 4 4 2 7 3 2" xfId="23345" xr:uid="{4E544DE3-CB57-4357-8E4B-C3C75257A5BD}"/>
    <cellStyle name="Normal 4 4 4 2 7 4" xfId="17723" xr:uid="{9A4FA87B-3E4F-4927-B0A4-C9FF45167D4E}"/>
    <cellStyle name="Normal 4 4 4 2 8" xfId="6243" xr:uid="{E5A2A266-4DEB-43CD-8417-1D420F8EDC01}"/>
    <cellStyle name="Normal 4 4 4 2 8 2" xfId="16106" xr:uid="{F47C5AB3-1EF4-4E4E-98E8-E0CE2B2970D5}"/>
    <cellStyle name="Normal 4 4 4 2 9" xfId="9020" xr:uid="{B9EA9917-B81C-47E1-B549-DA83E72D3613}"/>
    <cellStyle name="Normal 4 4 4 2 9 2" xfId="18865" xr:uid="{CF7AD2C4-9AC5-43E1-AC3C-4BFD8B84366B}"/>
    <cellStyle name="Normal 4 4 4 3" xfId="2950" xr:uid="{00000000-0005-0000-0000-0000AE0B0000}"/>
    <cellStyle name="Normal 4 4 4 3 2" xfId="2951" xr:uid="{00000000-0005-0000-0000-0000AF0B0000}"/>
    <cellStyle name="Normal 4 4 4 3 2 2" xfId="8115" xr:uid="{6758BD03-0C10-4DF4-AE2C-12682D70A650}"/>
    <cellStyle name="Normal 4 4 4 3 2 2 2" xfId="25566" xr:uid="{A952A60E-14C7-4945-AD48-4CE0BF1686B4}"/>
    <cellStyle name="Normal 4 4 4 3 2 2 3" xfId="28294" xr:uid="{36430CA8-5C2B-43FE-A423-177C3BB09E57}"/>
    <cellStyle name="Normal 4 4 4 3 2 2 4" xfId="17432" xr:uid="{4BB5AC07-3789-45E7-925A-20C71C048F91}"/>
    <cellStyle name="Normal 4 4 4 3 2 3" xfId="10859" xr:uid="{41DF9480-371B-4ED5-B8AF-79A24C7161EB}"/>
    <cellStyle name="Normal 4 4 4 3 2 3 2" xfId="29518" xr:uid="{3E0BBE57-3155-4383-834C-4749BEC87CEC}"/>
    <cellStyle name="Normal 4 4 4 3 2 3 3" xfId="20221" xr:uid="{66CF551E-4180-4E2D-A96D-DCD4CEE9632C}"/>
    <cellStyle name="Normal 4 4 4 3 2 4" xfId="13218" xr:uid="{4DF183B2-AF87-457E-9548-C773EF98FAF2}"/>
    <cellStyle name="Normal 4 4 4 3 2 4 2" xfId="23050" xr:uid="{D2534C39-FEC3-4A04-BB02-2038A1BD2E9B}"/>
    <cellStyle name="Normal 4 4 4 3 2 5" xfId="25319" xr:uid="{FA0E58C7-3788-4A81-8494-BC9545AE9790}"/>
    <cellStyle name="Normal 4 4 4 3 2 6" xfId="15458" xr:uid="{737ED164-28CC-46F8-A927-1CE3C15D57D2}"/>
    <cellStyle name="Normal 4 4 4 3 3" xfId="2952" xr:uid="{00000000-0005-0000-0000-0000B00B0000}"/>
    <cellStyle name="Normal 4 4 4 3 3 2" xfId="10860" xr:uid="{8CEC0D59-AE3B-439E-A7CB-B4A80BE88692}"/>
    <cellStyle name="Normal 4 4 4 3 3 2 2" xfId="27511" xr:uid="{B02F49E1-14B6-4546-A4C8-EBE6A37463AB}"/>
    <cellStyle name="Normal 4 4 4 3 3 2 3" xfId="16945" xr:uid="{FF4038AE-DFBB-4617-83BD-D5D4F20209AD}"/>
    <cellStyle name="Normal 4 4 4 3 3 3" xfId="11592" xr:uid="{83E4063D-D55E-43E6-98B7-5196267E702B}"/>
    <cellStyle name="Normal 4 4 4 3 3 3 2" xfId="19695" xr:uid="{08135FC8-2372-4BC8-9305-8180172B9059}"/>
    <cellStyle name="Normal 4 4 4 3 3 4" xfId="12794" xr:uid="{1D68DDAE-F701-484C-91D0-83561A2117D0}"/>
    <cellStyle name="Normal 4 4 4 3 3 4 2" xfId="22524" xr:uid="{8AF3C7FB-BF0C-4A6E-B6C3-98FF0803A60C}"/>
    <cellStyle name="Normal 4 4 4 3 3 5" xfId="25610" xr:uid="{5EBFFD20-7446-4C45-BF86-B4C56E308BCD}"/>
    <cellStyle name="Normal 4 4 4 3 3 6" xfId="14812" xr:uid="{5CD24E39-E147-41DF-9100-14D23BEFA89F}"/>
    <cellStyle name="Normal 4 4 4 3 4" xfId="4782" xr:uid="{5FD893D2-285F-49AE-80B2-7E79C01AA812}"/>
    <cellStyle name="Normal 4 4 4 3 4 2" xfId="10858" xr:uid="{E80FC84F-8C17-4C6D-960D-39E49FEDE416}"/>
    <cellStyle name="Normal 4 4 4 3 4 2 2" xfId="29656" xr:uid="{5C135200-665D-47E3-8A42-BC47F7A27F4D}"/>
    <cellStyle name="Normal 4 4 4 3 4 2 3" xfId="20749" xr:uid="{9FC2AA68-637E-4056-97B9-F005DDEEB7EB}"/>
    <cellStyle name="Normal 4 4 4 3 4 3" xfId="13657" xr:uid="{A9A7CDB8-E8FF-4048-A4CD-78334256E4A0}"/>
    <cellStyle name="Normal 4 4 4 3 4 3 2" xfId="23578" xr:uid="{8168C5B5-D94E-419C-BF86-A20DAD0D16E8}"/>
    <cellStyle name="Normal 4 4 4 3 4 4" xfId="24108" xr:uid="{C4E0846D-D646-4E65-AAFB-A0BF9904AF3C}"/>
    <cellStyle name="Normal 4 4 4 3 4 5" xfId="17956" xr:uid="{3A993783-5C25-4D28-A49E-0CA3184EDECE}"/>
    <cellStyle name="Normal 4 4 4 3 5" xfId="6401" xr:uid="{0E145127-2567-4BC5-9230-8A96CE20A25C}"/>
    <cellStyle name="Normal 4 4 4 3 5 2" xfId="29213" xr:uid="{CCC0C26A-FF97-4DBF-8B17-CBEB208B3931}"/>
    <cellStyle name="Normal 4 4 4 3 5 3" xfId="16108" xr:uid="{C4960B4C-AAD4-4BCD-8D08-04C6E35ADEDC}"/>
    <cellStyle name="Normal 4 4 4 3 6" xfId="9178" xr:uid="{410094BC-1C66-439E-9031-DE6641E2EFD5}"/>
    <cellStyle name="Normal 4 4 4 3 6 2" xfId="18867" xr:uid="{DBACD9B3-B35A-4AFD-A349-FA53AD0FD74D}"/>
    <cellStyle name="Normal 4 4 4 3 7" xfId="12159" xr:uid="{35A2BB23-B225-4791-AD34-146FCDF56AF7}"/>
    <cellStyle name="Normal 4 4 4 3 7 2" xfId="21664" xr:uid="{A5A4D33C-2044-4487-8C60-17F4A72074D0}"/>
    <cellStyle name="Normal 4 4 4 3 8" xfId="25927" xr:uid="{CDA926F7-C6DA-49BE-8135-7929B23C87F0}"/>
    <cellStyle name="Normal 4 4 4 3 9" xfId="14329" xr:uid="{A5823D3B-8566-42C8-B01C-6D3AF31F36FF}"/>
    <cellStyle name="Normal 4 4 4 4" xfId="2953" xr:uid="{00000000-0005-0000-0000-0000B10B0000}"/>
    <cellStyle name="Normal 4 4 4 4 2" xfId="5125" xr:uid="{01DD8BCD-B3A4-4496-8187-462F64DEEAE2}"/>
    <cellStyle name="Normal 4 4 4 4 2 2" xfId="8116" xr:uid="{32CB122E-D513-41F4-9B83-3D34832D67D7}"/>
    <cellStyle name="Normal 4 4 4 4 2 2 2" xfId="29892" xr:uid="{E12F9671-18BF-4386-B625-356A6A88689B}"/>
    <cellStyle name="Normal 4 4 4 4 2 2 3" xfId="21092" xr:uid="{4EE444AD-3AC6-44FD-BFE7-2F74662173E1}"/>
    <cellStyle name="Normal 4 4 4 4 2 3" xfId="10861" xr:uid="{D980FF4F-62DE-4252-B56C-FAFFC2DFE96E}"/>
    <cellStyle name="Normal 4 4 4 4 2 3 2" xfId="23921" xr:uid="{8CD4A561-31F8-4EA0-A787-2DB7B3246019}"/>
    <cellStyle name="Normal 4 4 4 4 2 4" xfId="26138" xr:uid="{7A52FC42-DEDB-4F33-A9F6-BEABA322F066}"/>
    <cellStyle name="Normal 4 4 4 4 2 5" xfId="18299" xr:uid="{130CA92D-662C-4929-A1F9-30E060921ABE}"/>
    <cellStyle name="Normal 4 4 4 4 3" xfId="6676" xr:uid="{36FCDFA6-BD4F-4BC7-89DE-9F404AA7F5C5}"/>
    <cellStyle name="Normal 4 4 4 4 3 2" xfId="28079" xr:uid="{3E2230C3-D323-4F8B-A0FF-29106504F960}"/>
    <cellStyle name="Normal 4 4 4 4 3 3" xfId="16109" xr:uid="{6C831626-1C91-47F2-8F97-4A7BB45C9486}"/>
    <cellStyle name="Normal 4 4 4 4 4" xfId="9472" xr:uid="{50C46A9B-6B12-47F9-8E5F-5403404C4C4D}"/>
    <cellStyle name="Normal 4 4 4 4 4 2" xfId="18868" xr:uid="{7F6EF5AD-BC6C-43B0-B8AF-E6EE03F41DE4}"/>
    <cellStyle name="Normal 4 4 4 4 5" xfId="12160" xr:uid="{F0E65829-A68C-456A-8090-1B3EF75B6AFD}"/>
    <cellStyle name="Normal 4 4 4 4 5 2" xfId="21665" xr:uid="{49EABDF8-8E5F-49E7-9473-174C6F17006E}"/>
    <cellStyle name="Normal 4 4 4 4 6" xfId="25529" xr:uid="{03C39292-0718-4208-9324-744F320B9AEB}"/>
    <cellStyle name="Normal 4 4 4 4 7" xfId="15459" xr:uid="{130DDFBB-2F3D-4F72-9049-95C43463A59C}"/>
    <cellStyle name="Normal 4 4 4 5" xfId="2954" xr:uid="{00000000-0005-0000-0000-0000B20B0000}"/>
    <cellStyle name="Normal 4 4 4 5 2" xfId="5824" xr:uid="{E93A7326-BCAC-4571-A30B-570A910D8ACB}"/>
    <cellStyle name="Normal 4 4 4 5 2 2" xfId="8117" xr:uid="{99371E6C-FB7E-4811-BF07-094DB54204E9}"/>
    <cellStyle name="Normal 4 4 4 5 2 3" xfId="10862" xr:uid="{E742E201-6504-4CA9-A71A-232678C3281D}"/>
    <cellStyle name="Normal 4 4 4 5 2 4" xfId="17059" xr:uid="{C223BD0F-00EC-4570-AAE9-143170EF2813}"/>
    <cellStyle name="Normal 4 4 4 5 3" xfId="6913" xr:uid="{DF9C45E6-CA0A-496E-83C7-CF81EC131230}"/>
    <cellStyle name="Normal 4 4 4 5 3 2" xfId="29359" xr:uid="{2BFF8C69-78DF-43C0-A08F-017043EC1748}"/>
    <cellStyle name="Normal 4 4 4 5 3 3" xfId="19831" xr:uid="{DA886CDA-5407-4363-9052-56BFB1463FF3}"/>
    <cellStyle name="Normal 4 4 4 5 4" xfId="9709" xr:uid="{69A0E680-5D48-4360-A951-74002BF440FB}"/>
    <cellStyle name="Normal 4 4 4 5 4 2" xfId="22660" xr:uid="{DCAEF217-487D-4406-80A3-EAB2A052D32B}"/>
    <cellStyle name="Normal 4 4 4 5 5" xfId="25241" xr:uid="{8D0754A7-4F0D-4918-96B2-9C44B0FA927B}"/>
    <cellStyle name="Normal 4 4 4 5 6" xfId="14997" xr:uid="{BCCBE5AE-E88F-4686-A142-CD107E2DF9D6}"/>
    <cellStyle name="Normal 4 4 4 6" xfId="2955" xr:uid="{00000000-0005-0000-0000-0000B30B0000}"/>
    <cellStyle name="Normal 4 4 4 6 2" xfId="8118" xr:uid="{757D845F-8D0F-44CA-9FFD-6CCAFCFFF978}"/>
    <cellStyle name="Normal 4 4 4 6 2 2" xfId="27447" xr:uid="{EEFD7B78-5348-46C1-8F01-9E15DF3C766E}"/>
    <cellStyle name="Normal 4 4 4 6 2 3" xfId="16623" xr:uid="{3CA85D8D-5006-494C-A94A-7F42947259E9}"/>
    <cellStyle name="Normal 4 4 4 6 3" xfId="10863" xr:uid="{42384ADA-062D-48F5-B293-9314B8BF7E7F}"/>
    <cellStyle name="Normal 4 4 4 6 3 2" xfId="19360" xr:uid="{2BC4DE07-0BFA-45BF-8BA4-BE35C80C46AA}"/>
    <cellStyle name="Normal 4 4 4 6 4" xfId="12472" xr:uid="{C14E6283-6269-43F4-91E4-E7B9EFF9464F}"/>
    <cellStyle name="Normal 4 4 4 6 4 2" xfId="22189" xr:uid="{C8E98169-282A-41B1-983A-D3298B2498AE}"/>
    <cellStyle name="Normal 4 4 4 6 5" xfId="26600" xr:uid="{D6ECD67B-790F-4875-BA48-B7B33864BD06}"/>
    <cellStyle name="Normal 4 4 4 6 6" xfId="14407" xr:uid="{D2318EC7-F266-4232-9CF0-1B4CEFA2992D}"/>
    <cellStyle name="Normal 4 4 4 7" xfId="2956" xr:uid="{00000000-0005-0000-0000-0000B40B0000}"/>
    <cellStyle name="Normal 4 4 4 7 2" xfId="8119" xr:uid="{7913AD73-BE86-43B2-ABC5-082C154652AD}"/>
    <cellStyle name="Normal 4 4 4 7 2 2" xfId="19140" xr:uid="{CC348DEC-3350-4FE7-8449-C2BD2F9B9A44}"/>
    <cellStyle name="Normal 4 4 4 7 3" xfId="10864" xr:uid="{EB5DD2DB-E8AD-4DCE-922C-7C82540E328D}"/>
    <cellStyle name="Normal 4 4 4 7 3 2" xfId="21945" xr:uid="{957ED8BF-67EA-45BA-86DA-6FBB3FFE5E3E}"/>
    <cellStyle name="Normal 4 4 4 7 4" xfId="24719" xr:uid="{55443C65-AE29-4AA2-A721-1E9EA0B7A03C}"/>
    <cellStyle name="Normal 4 4 4 7 5" xfId="16389" xr:uid="{BE7E9774-594B-4495-A37D-A03560E9CC9B}"/>
    <cellStyle name="Normal 4 4 4 8" xfId="4578" xr:uid="{3DAACB1E-7616-45B9-A4B3-5D0055E34BEF}"/>
    <cellStyle name="Normal 4 4 4 8 2" xfId="9983" xr:uid="{5208B601-0577-4953-BB0D-4F7BB8B32B4E}"/>
    <cellStyle name="Normal 4 4 4 8 2 2" xfId="20594" xr:uid="{8A88929C-8F6D-4D71-A5A2-CCC8B8D7912F}"/>
    <cellStyle name="Normal 4 4 4 8 3" xfId="13541" xr:uid="{8C1CCCB5-0062-4A84-86DE-941CEFEC71FE}"/>
    <cellStyle name="Normal 4 4 4 8 3 2" xfId="23423" xr:uid="{DD201518-8063-44A9-9AE1-3F0597A6EF52}"/>
    <cellStyle name="Normal 4 4 4 8 4" xfId="17801" xr:uid="{21FBD1C9-A344-4F6E-A424-52E10C21951A}"/>
    <cellStyle name="Normal 4 4 4 9" xfId="6242" xr:uid="{EB4AE171-27A2-4345-B23E-634C2E2F7FCC}"/>
    <cellStyle name="Normal 4 4 4 9 2" xfId="16105" xr:uid="{7FD1A083-A838-4161-ACCD-EC4C09EF9E73}"/>
    <cellStyle name="Normal 4 4 5" xfId="620" xr:uid="{00000000-0005-0000-0000-00006C020000}"/>
    <cellStyle name="Normal 4 4 5 10" xfId="12161" xr:uid="{70AF0323-987C-4405-9D17-ECFA96C9DC22}"/>
    <cellStyle name="Normal 4 4 5 10 2" xfId="21666" xr:uid="{9CAFEBCC-2AEB-4D61-B0D6-B0A1153F7C57}"/>
    <cellStyle name="Normal 4 4 5 11" xfId="26069" xr:uid="{C40E4B49-290D-4D2F-8AD0-D093B5F6BC9C}"/>
    <cellStyle name="Normal 4 4 5 12" xfId="14172" xr:uid="{39C2F773-AA2E-4F73-AD73-F686AC55EB30}"/>
    <cellStyle name="Normal 4 4 5 2" xfId="621" xr:uid="{00000000-0005-0000-0000-00006D020000}"/>
    <cellStyle name="Normal 4 4 5 2 2" xfId="2957" xr:uid="{00000000-0005-0000-0000-0000B50B0000}"/>
    <cellStyle name="Normal 4 4 5 2 2 2" xfId="5673" xr:uid="{B82A4726-7687-499B-8C35-A5BB6173FA0C}"/>
    <cellStyle name="Normal 4 4 5 2 2 2 2" xfId="8120" xr:uid="{D977B94D-78ED-4813-994A-017AE3F33D8A}"/>
    <cellStyle name="Normal 4 4 5 2 2 2 3" xfId="10865" xr:uid="{92064251-09AA-4954-902A-EAA20C50A6BA}"/>
    <cellStyle name="Normal 4 4 5 2 2 2 4" xfId="16112" xr:uid="{EAF5B246-0DAF-4A2D-BC1A-97AAC4846D2C}"/>
    <cellStyle name="Normal 4 4 5 2 2 3" xfId="6679" xr:uid="{38210B83-C65D-4B9C-A9B6-6080FE1AD06B}"/>
    <cellStyle name="Normal 4 4 5 2 2 3 2" xfId="28402" xr:uid="{A9C9479D-A8CF-4E16-9399-EC8110D863D4}"/>
    <cellStyle name="Normal 4 4 5 2 2 3 3" xfId="28783" xr:uid="{B0194CBE-2B45-4039-8ACC-CF60AF71A1FD}"/>
    <cellStyle name="Normal 4 4 5 2 2 3 4" xfId="18871" xr:uid="{7C2B08BF-22E1-467C-B3D0-C947FD737979}"/>
    <cellStyle name="Normal 4 4 5 2 2 4" xfId="9475" xr:uid="{D7A8E030-1444-42A6-9D28-3DC0356CD5D8}"/>
    <cellStyle name="Normal 4 4 5 2 2 4 2" xfId="30029" xr:uid="{3D8975A0-CD96-473B-A9F4-C914EBEB77A8}"/>
    <cellStyle name="Normal 4 4 5 2 2 4 3" xfId="21668" xr:uid="{A70A7C8C-FFFE-4FF2-9066-D0FF717DEEB4}"/>
    <cellStyle name="Normal 4 4 5 2 2 5" xfId="26359" xr:uid="{10D64A7E-3806-49A4-AA99-B4BE8CE52DD5}"/>
    <cellStyle name="Normal 4 4 5 2 2 6" xfId="15460" xr:uid="{F805F4C5-19BF-4EB7-93ED-018C86EA3C2B}"/>
    <cellStyle name="Normal 4 4 5 2 3" xfId="2958" xr:uid="{00000000-0005-0000-0000-0000B60B0000}"/>
    <cellStyle name="Normal 4 4 5 2 3 2" xfId="8121" xr:uid="{FA72E5CB-D264-4A12-B224-252268AA6715}"/>
    <cellStyle name="Normal 4 4 5 2 3 2 2" xfId="28041" xr:uid="{26C6B164-FF22-407E-AA56-F0A826E879C7}"/>
    <cellStyle name="Normal 4 4 5 2 3 2 3" xfId="16946" xr:uid="{5ABC788B-AE76-4D09-AACE-7617A75AFA2F}"/>
    <cellStyle name="Normal 4 4 5 2 3 3" xfId="10866" xr:uid="{4CB15DDC-66F2-47DF-9346-1DBB46281E4D}"/>
    <cellStyle name="Normal 4 4 5 2 3 3 2" xfId="19696" xr:uid="{92A9FA44-B3C0-4C69-9FB7-817C22B2C5D5}"/>
    <cellStyle name="Normal 4 4 5 2 3 4" xfId="12795" xr:uid="{49AAC143-F01F-4ADA-A1ED-52C3DF95EDD2}"/>
    <cellStyle name="Normal 4 4 5 2 3 4 2" xfId="22525" xr:uid="{A32893B3-A958-428A-A733-FD75216851CA}"/>
    <cellStyle name="Normal 4 4 5 2 3 5" xfId="26567" xr:uid="{3E6DE825-89AD-4A43-B668-BEB1A7A296F5}"/>
    <cellStyle name="Normal 4 4 5 2 3 6" xfId="14814" xr:uid="{19D3732F-E256-42A7-9EA7-FA0ABB9A8509}"/>
    <cellStyle name="Normal 4 4 5 2 4" xfId="4783" xr:uid="{30A99091-68F6-42CE-9C73-698083E14766}"/>
    <cellStyle name="Normal 4 4 5 2 4 2" xfId="7109" xr:uid="{A4A266B5-C7D5-4BB5-96F6-594D367BB356}"/>
    <cellStyle name="Normal 4 4 5 2 4 2 2" xfId="29657" xr:uid="{5735DE3E-DD17-4F77-B632-E22E04A6C73D}"/>
    <cellStyle name="Normal 4 4 5 2 4 2 3" xfId="20750" xr:uid="{168A08E8-D87F-4845-8371-B84102CD2FC8}"/>
    <cellStyle name="Normal 4 4 5 2 4 3" xfId="9986" xr:uid="{4A4151E4-4C5C-4C77-BD79-8006D97ED8C3}"/>
    <cellStyle name="Normal 4 4 5 2 4 3 2" xfId="23579" xr:uid="{F2BF732C-F48F-485E-821B-C258C6BB36D2}"/>
    <cellStyle name="Normal 4 4 5 2 4 4" xfId="25888" xr:uid="{E65D4B85-EAA6-4626-8D45-D84B19A34AD2}"/>
    <cellStyle name="Normal 4 4 5 2 4 5" xfId="17957" xr:uid="{74898340-0B30-42EC-BE62-537C5075B315}"/>
    <cellStyle name="Normal 4 4 5 2 5" xfId="6245" xr:uid="{30BD9AF1-FCF2-409B-AE25-B6CB77485817}"/>
    <cellStyle name="Normal 4 4 5 2 5 2" xfId="28614" xr:uid="{20A85B99-2144-4307-A84A-736F5C4D4B8C}"/>
    <cellStyle name="Normal 4 4 5 2 5 3" xfId="16111" xr:uid="{CED2E620-2D82-490F-ABFA-AE65F773605D}"/>
    <cellStyle name="Normal 4 4 5 2 6" xfId="9022" xr:uid="{0974823D-BE55-440D-895E-27797C8CA995}"/>
    <cellStyle name="Normal 4 4 5 2 6 2" xfId="18870" xr:uid="{F05FA9CA-1126-40AB-8F99-0B43F77826BF}"/>
    <cellStyle name="Normal 4 4 5 2 7" xfId="12162" xr:uid="{E3907B17-6949-4DA2-84D5-72E982DD9AF9}"/>
    <cellStyle name="Normal 4 4 5 2 7 2" xfId="21667" xr:uid="{AC83804F-3D62-4954-AA72-2EAAE5BCE06B}"/>
    <cellStyle name="Normal 4 4 5 2 8" xfId="24622" xr:uid="{66658129-AA99-496D-8AAC-DC1258F29C1F}"/>
    <cellStyle name="Normal 4 4 5 2 9" xfId="14330" xr:uid="{E2977A92-2B45-4496-9E81-7E38139F2583}"/>
    <cellStyle name="Normal 4 4 5 3" xfId="2959" xr:uid="{00000000-0005-0000-0000-0000B70B0000}"/>
    <cellStyle name="Normal 4 4 5 3 2" xfId="5126" xr:uid="{A2D48591-E10C-484B-A13C-D1C2F788233F}"/>
    <cellStyle name="Normal 4 4 5 3 2 2" xfId="8122" xr:uid="{69E1E4F2-DB9A-486F-BF81-43756C4201DC}"/>
    <cellStyle name="Normal 4 4 5 3 2 2 2" xfId="29893" xr:uid="{392B6310-BA0B-4C3E-AF51-3BDF96EFFCFB}"/>
    <cellStyle name="Normal 4 4 5 3 2 2 3" xfId="21093" xr:uid="{5535B694-76AB-4831-B2B5-EA1DA549E5A5}"/>
    <cellStyle name="Normal 4 4 5 3 2 3" xfId="10867" xr:uid="{76861BDB-302C-4AED-917C-4CBE117BB19C}"/>
    <cellStyle name="Normal 4 4 5 3 2 3 2" xfId="23922" xr:uid="{82CC00DE-D0FE-4617-B2F3-163E75356582}"/>
    <cellStyle name="Normal 4 4 5 3 2 4" xfId="26121" xr:uid="{838064C9-6329-417E-A12D-C7E64342779C}"/>
    <cellStyle name="Normal 4 4 5 3 2 5" xfId="18300" xr:uid="{7A13D1E5-40B4-4D87-9592-CE10E268E0E5}"/>
    <cellStyle name="Normal 4 4 5 3 3" xfId="6678" xr:uid="{EECC76A1-16E8-4010-811B-45DDF7A43053}"/>
    <cellStyle name="Normal 4 4 5 3 3 2" xfId="24965" xr:uid="{FC936165-92C6-4055-A8BF-BF4FF0635667}"/>
    <cellStyle name="Normal 4 4 5 3 3 3" xfId="27237" xr:uid="{620189F2-9EEC-416C-9B45-F425BB4B7A20}"/>
    <cellStyle name="Normal 4 4 5 3 3 4" xfId="16113" xr:uid="{717B6BA3-D382-467F-8A89-95B07DB06C10}"/>
    <cellStyle name="Normal 4 4 5 3 4" xfId="9474" xr:uid="{EDB96966-870B-4422-942D-16AE71EE51D0}"/>
    <cellStyle name="Normal 4 4 5 3 4 2" xfId="26799" xr:uid="{024406B0-61FB-4152-9D8D-AB7FC43CD4A3}"/>
    <cellStyle name="Normal 4 4 5 3 4 3" xfId="26998" xr:uid="{2ACDE9B3-92F5-40EB-ABE2-53555E1B379F}"/>
    <cellStyle name="Normal 4 4 5 3 4 4" xfId="18872" xr:uid="{0AC5FBC1-DEAA-44AE-9A77-6ABDC039876A}"/>
    <cellStyle name="Normal 4 4 5 3 5" xfId="12163" xr:uid="{C51A43DC-1BB4-438E-B36E-296D5D4B2486}"/>
    <cellStyle name="Normal 4 4 5 3 5 2" xfId="30030" xr:uid="{5A04E526-972E-4A89-955F-8D4CC4CD9694}"/>
    <cellStyle name="Normal 4 4 5 3 5 3" xfId="21669" xr:uid="{39CF95A0-D6B5-44A7-90DB-1565A3BE8415}"/>
    <cellStyle name="Normal 4 4 5 3 6" xfId="25181" xr:uid="{EFCEF03F-5A41-4E69-9B88-7259D0F4D90A}"/>
    <cellStyle name="Normal 4 4 5 3 7" xfId="15461" xr:uid="{5933E4F8-6420-4738-A0C7-FF4AAE6322E8}"/>
    <cellStyle name="Normal 4 4 5 4" xfId="2960" xr:uid="{00000000-0005-0000-0000-0000B80B0000}"/>
    <cellStyle name="Normal 4 4 5 4 2" xfId="5809" xr:uid="{F418FB0C-7D76-41E8-8FCC-4F95AD027C32}"/>
    <cellStyle name="Normal 4 4 5 4 2 2" xfId="8123" xr:uid="{A4579217-932D-46BB-84AE-F01F7D63F88D}"/>
    <cellStyle name="Normal 4 4 5 4 2 3" xfId="10868" xr:uid="{3A72AC1F-28CA-43B1-8D9B-6FFDD7339111}"/>
    <cellStyle name="Normal 4 4 5 4 2 4" xfId="16114" xr:uid="{8A363B48-2410-432C-9EBE-6BAEF59451E2}"/>
    <cellStyle name="Normal 4 4 5 4 3" xfId="6895" xr:uid="{C7958FA9-1ACE-4672-A66D-5E646CF434C1}"/>
    <cellStyle name="Normal 4 4 5 4 3 2" xfId="28330" xr:uid="{CAA3E0AD-021E-4FDF-8BB0-34C5CA94744E}"/>
    <cellStyle name="Normal 4 4 5 4 3 3" xfId="18873" xr:uid="{AD4A9AFC-24A8-4685-B34E-02B794CF38E4}"/>
    <cellStyle name="Normal 4 4 5 4 4" xfId="9691" xr:uid="{33B5701E-9776-4DFC-869B-72A21B2E1AC3}"/>
    <cellStyle name="Normal 4 4 5 4 4 2" xfId="21670" xr:uid="{A56F7D12-7707-43E5-AA9C-419EE5FB9C67}"/>
    <cellStyle name="Normal 4 4 5 4 5" xfId="25498" xr:uid="{E96D1541-4A64-4FB1-9CD8-99C0AA18C259}"/>
    <cellStyle name="Normal 4 4 5 4 6" xfId="14998" xr:uid="{23037B0F-7908-476B-ABB0-8268F46309BB}"/>
    <cellStyle name="Normal 4 4 5 5" xfId="2961" xr:uid="{00000000-0005-0000-0000-0000B90B0000}"/>
    <cellStyle name="Normal 4 4 5 5 2" xfId="8124" xr:uid="{5009C749-EFA4-4377-8D39-8CBBB5DB3CAC}"/>
    <cellStyle name="Normal 4 4 5 5 2 2" xfId="27883" xr:uid="{FFA7E5DF-7D20-404A-945D-F6FB0EE55285}"/>
    <cellStyle name="Normal 4 4 5 5 2 3" xfId="16683" xr:uid="{C6CDDE22-C758-4F20-AC3A-0AA2A1A4DAC8}"/>
    <cellStyle name="Normal 4 4 5 5 3" xfId="10869" xr:uid="{3E66BBCE-A79A-4AF7-8C83-2561EB71AF34}"/>
    <cellStyle name="Normal 4 4 5 5 3 2" xfId="19420" xr:uid="{52162E27-A1EF-42D7-AFE5-16A96F62368B}"/>
    <cellStyle name="Normal 4 4 5 5 4" xfId="12532" xr:uid="{CC108C6F-22C7-41CF-A0B9-82F8AA01CF98}"/>
    <cellStyle name="Normal 4 4 5 5 4 2" xfId="22249" xr:uid="{709FE932-2E02-42D0-8248-72E506268365}"/>
    <cellStyle name="Normal 4 4 5 5 5" xfId="26127" xr:uid="{2DD365CD-FB9E-49F5-A878-1F844E5D5E7A}"/>
    <cellStyle name="Normal 4 4 5 5 6" xfId="14467" xr:uid="{688B7E6C-0744-4936-B55F-64DABA60ED6C}"/>
    <cellStyle name="Normal 4 4 5 6" xfId="2962" xr:uid="{00000000-0005-0000-0000-0000BA0B0000}"/>
    <cellStyle name="Normal 4 4 5 6 2" xfId="8125" xr:uid="{E4AA775E-FC1B-43E1-A491-4170A2357E2E}"/>
    <cellStyle name="Normal 4 4 5 6 2 2" xfId="28247" xr:uid="{713C7B9E-12A6-49C8-9F7C-85C320C412F5}"/>
    <cellStyle name="Normal 4 4 5 6 2 3" xfId="19288" xr:uid="{B563FE52-31E6-418E-8B4A-0BCCF2AC135E}"/>
    <cellStyle name="Normal 4 4 5 6 3" xfId="10870" xr:uid="{9FB60B8A-24C8-47C0-830A-1D5AA612DADC}"/>
    <cellStyle name="Normal 4 4 5 6 3 2" xfId="22106" xr:uid="{5D47D1BA-064B-40E2-B2ED-98BDCAC3A49A}"/>
    <cellStyle name="Normal 4 4 5 6 4" xfId="24725" xr:uid="{EC33C641-5575-4C82-B39C-D6DD8D455126}"/>
    <cellStyle name="Normal 4 4 5 6 5" xfId="16550" xr:uid="{1F0A051B-7F87-4343-BBE1-DAFEEC8A2915}"/>
    <cellStyle name="Normal 4 4 5 7" xfId="4579" xr:uid="{5B640253-28C6-4702-8B5F-13E40935AF6A}"/>
    <cellStyle name="Normal 4 4 5 7 2" xfId="9985" xr:uid="{51E7E526-6B64-4DD6-8FE7-AE3DE6E65DEE}"/>
    <cellStyle name="Normal 4 4 5 7 2 2" xfId="20595" xr:uid="{0C555FA1-9855-4087-B3BE-8B46BFE2001B}"/>
    <cellStyle name="Normal 4 4 5 7 3" xfId="13542" xr:uid="{92B3044F-9D3B-4D43-B21A-99C363DA9860}"/>
    <cellStyle name="Normal 4 4 5 7 3 2" xfId="23424" xr:uid="{8031C477-980C-4481-9122-1536EF40569A}"/>
    <cellStyle name="Normal 4 4 5 7 4" xfId="27615" xr:uid="{99E644B1-B841-4E90-AD04-9E0408420942}"/>
    <cellStyle name="Normal 4 4 5 7 5" xfId="17802" xr:uid="{3C23FFA3-FB60-48FE-8240-909DD4C80130}"/>
    <cellStyle name="Normal 4 4 5 8" xfId="6244" xr:uid="{9300226D-8F8B-4575-AFF0-E14753FF6E02}"/>
    <cellStyle name="Normal 4 4 5 8 2" xfId="16110" xr:uid="{BAF2963D-7B2E-433B-B2FC-5771BF81C885}"/>
    <cellStyle name="Normal 4 4 5 9" xfId="9021" xr:uid="{190B15E7-3E74-4434-AF89-75BD307C635D}"/>
    <cellStyle name="Normal 4 4 5 9 2" xfId="18869" xr:uid="{55728E1D-193B-4926-BC01-BE62D38E980F}"/>
    <cellStyle name="Normal 4 4 6" xfId="622" xr:uid="{00000000-0005-0000-0000-00006E020000}"/>
    <cellStyle name="Normal 4 4 6 10" xfId="12164" xr:uid="{C735166E-7CC5-4B5D-9E84-BFC6E48D15C4}"/>
    <cellStyle name="Normal 4 4 6 10 2" xfId="21671" xr:uid="{E932A3F9-7AEA-47AC-9841-A9BA977A0A35}"/>
    <cellStyle name="Normal 4 4 6 11" xfId="24599" xr:uid="{87CBA9A3-BCFC-4985-8D13-9007B97120F8}"/>
    <cellStyle name="Normal 4 4 6 12" xfId="14173" xr:uid="{BD23ACD9-BD32-4950-972F-CEAA951C1A41}"/>
    <cellStyle name="Normal 4 4 6 2" xfId="623" xr:uid="{00000000-0005-0000-0000-00006F020000}"/>
    <cellStyle name="Normal 4 4 6 2 2" xfId="2963" xr:uid="{00000000-0005-0000-0000-0000BB0B0000}"/>
    <cellStyle name="Normal 4 4 6 2 2 2" xfId="5674" xr:uid="{B1EE7479-FFFA-461C-A048-580ABAB57C75}"/>
    <cellStyle name="Normal 4 4 6 2 2 2 2" xfId="8126" xr:uid="{C8C3F112-1813-4DC6-B99C-C1E558B4A4BB}"/>
    <cellStyle name="Normal 4 4 6 2 2 2 3" xfId="10871" xr:uid="{8AD53133-EAE7-400E-A288-8E02FFE1D67C}"/>
    <cellStyle name="Normal 4 4 6 2 2 2 4" xfId="16117" xr:uid="{BAEABC7B-141F-4F8F-987F-D845A5B5F0EE}"/>
    <cellStyle name="Normal 4 4 6 2 2 3" xfId="6681" xr:uid="{88D70D94-FDB4-41A4-9598-B2DEE3B3C3FC}"/>
    <cellStyle name="Normal 4 4 6 2 2 3 2" xfId="28403" xr:uid="{2A9C6C9A-5A4C-4A55-B96A-376CEA61A4F5}"/>
    <cellStyle name="Normal 4 4 6 2 2 3 3" xfId="28772" xr:uid="{37E2859A-1FE7-483E-9192-23B4CB65A1D9}"/>
    <cellStyle name="Normal 4 4 6 2 2 3 4" xfId="18876" xr:uid="{76AC8BF5-5A78-4347-88B3-E6FCA58FC32E}"/>
    <cellStyle name="Normal 4 4 6 2 2 4" xfId="9477" xr:uid="{1B4849B0-7969-4026-8B22-9DC677B826F7}"/>
    <cellStyle name="Normal 4 4 6 2 2 4 2" xfId="30031" xr:uid="{F6C3E5E6-EDE2-4D6F-AECD-369F17B79AA5}"/>
    <cellStyle name="Normal 4 4 6 2 2 4 3" xfId="21673" xr:uid="{026AC506-A70E-4DB1-8B37-71652CFD1C2C}"/>
    <cellStyle name="Normal 4 4 6 2 2 5" xfId="24041" xr:uid="{5A06C3D7-8D77-4C19-8A3F-241D9DC00607}"/>
    <cellStyle name="Normal 4 4 6 2 2 6" xfId="15462" xr:uid="{A65CD4E8-6E3E-4925-9DB3-434825D8C098}"/>
    <cellStyle name="Normal 4 4 6 2 3" xfId="2964" xr:uid="{00000000-0005-0000-0000-0000BC0B0000}"/>
    <cellStyle name="Normal 4 4 6 2 3 2" xfId="8127" xr:uid="{7139EF5E-1831-4D65-9E84-2284ED646E00}"/>
    <cellStyle name="Normal 4 4 6 2 3 2 2" xfId="26967" xr:uid="{D8829D21-23A0-42D9-801F-AF2EEE260568}"/>
    <cellStyle name="Normal 4 4 6 2 3 2 3" xfId="16947" xr:uid="{BC02C991-F67C-41AE-BCCD-26EAA6CB15CC}"/>
    <cellStyle name="Normal 4 4 6 2 3 3" xfId="10872" xr:uid="{A53166D9-0EE0-4704-B6F2-FE94407C98C7}"/>
    <cellStyle name="Normal 4 4 6 2 3 3 2" xfId="19697" xr:uid="{D97B9B2B-D880-4FB0-80CE-075519EDE329}"/>
    <cellStyle name="Normal 4 4 6 2 3 4" xfId="12796" xr:uid="{EF9BC290-8156-4F48-81F5-BDF1554A6C63}"/>
    <cellStyle name="Normal 4 4 6 2 3 4 2" xfId="22526" xr:uid="{5C004D6B-8B7E-4D79-88F3-755A8350B440}"/>
    <cellStyle name="Normal 4 4 6 2 3 5" xfId="25612" xr:uid="{F6D0D2F9-8EDA-40E3-B3C7-9F2355A336BB}"/>
    <cellStyle name="Normal 4 4 6 2 3 6" xfId="14815" xr:uid="{DE98F0FD-EBE2-4AF4-943F-D4730CB75F87}"/>
    <cellStyle name="Normal 4 4 6 2 4" xfId="4784" xr:uid="{7B7B6605-64D9-4BB1-B12A-CBC35324EDF4}"/>
    <cellStyle name="Normal 4 4 6 2 4 2" xfId="7110" xr:uid="{17D8F481-B79A-4046-B06A-01DAF03815A6}"/>
    <cellStyle name="Normal 4 4 6 2 4 2 2" xfId="29658" xr:uid="{71C8833C-37A5-4AA2-95EB-0D31FB4A940F}"/>
    <cellStyle name="Normal 4 4 6 2 4 2 3" xfId="20751" xr:uid="{CE0A805D-6EF0-475B-AB1A-0B18747F7912}"/>
    <cellStyle name="Normal 4 4 6 2 4 3" xfId="9988" xr:uid="{E1986CA9-7020-42EC-A0B7-4B0077B6E699}"/>
    <cellStyle name="Normal 4 4 6 2 4 3 2" xfId="23580" xr:uid="{92CF6A15-E9E5-4B8E-88F4-8C104DA7D836}"/>
    <cellStyle name="Normal 4 4 6 2 4 4" xfId="26557" xr:uid="{DEFD82B1-D59E-40F9-AEFC-E06ED38044B5}"/>
    <cellStyle name="Normal 4 4 6 2 4 5" xfId="17958" xr:uid="{FC20F980-473C-4C1C-8410-770670AB220C}"/>
    <cellStyle name="Normal 4 4 6 2 5" xfId="6247" xr:uid="{61E509A1-8E4A-40B8-B7D4-396FCDD9EF28}"/>
    <cellStyle name="Normal 4 4 6 2 5 2" xfId="27084" xr:uid="{6554B0AE-56AF-4EEA-9FCA-FC31F1F80428}"/>
    <cellStyle name="Normal 4 4 6 2 5 3" xfId="16116" xr:uid="{337192F0-2647-4CF7-93D9-488B6C8BC483}"/>
    <cellStyle name="Normal 4 4 6 2 6" xfId="9024" xr:uid="{89147292-6F92-4757-B7B8-0AA01481F172}"/>
    <cellStyle name="Normal 4 4 6 2 6 2" xfId="18875" xr:uid="{C2578D6D-0A2D-4377-923C-BF1749A62243}"/>
    <cellStyle name="Normal 4 4 6 2 7" xfId="12165" xr:uid="{D074B4BE-6E1C-4CC8-8420-33B3A78AF398}"/>
    <cellStyle name="Normal 4 4 6 2 7 2" xfId="21672" xr:uid="{BA883163-B41D-4968-B1FC-D80A1F2BE179}"/>
    <cellStyle name="Normal 4 4 6 2 8" xfId="26339" xr:uid="{222307DA-E7DE-406F-A535-478A3E480DFC}"/>
    <cellStyle name="Normal 4 4 6 2 9" xfId="14331" xr:uid="{416B225F-0E10-4AD1-BE1E-7A5977A581FE}"/>
    <cellStyle name="Normal 4 4 6 3" xfId="2965" xr:uid="{00000000-0005-0000-0000-0000BD0B0000}"/>
    <cellStyle name="Normal 4 4 6 3 2" xfId="5127" xr:uid="{6F217C91-8FEC-4F60-A0D3-2C6EB87C7AAE}"/>
    <cellStyle name="Normal 4 4 6 3 2 2" xfId="8128" xr:uid="{6A7C81A0-AAA3-4C92-AEE4-D3D549C7CF11}"/>
    <cellStyle name="Normal 4 4 6 3 2 2 2" xfId="29894" xr:uid="{9BA14C20-D7EB-4E29-8F90-87AF1A7D17EE}"/>
    <cellStyle name="Normal 4 4 6 3 2 2 3" xfId="21094" xr:uid="{09647463-31B7-4BE5-9137-EF22B59C6A98}"/>
    <cellStyle name="Normal 4 4 6 3 2 3" xfId="10873" xr:uid="{062D35EA-B84C-4593-8CD0-023DAD0E33C3}"/>
    <cellStyle name="Normal 4 4 6 3 2 3 2" xfId="23923" xr:uid="{AE6C4C9A-90A5-434B-82F5-AD0C15DE9442}"/>
    <cellStyle name="Normal 4 4 6 3 2 4" xfId="26176" xr:uid="{AC834AC3-E905-44C9-A943-4D6797F23A37}"/>
    <cellStyle name="Normal 4 4 6 3 2 5" xfId="18301" xr:uid="{ADC92E88-5864-4D75-A1D7-B3DDB95FA14E}"/>
    <cellStyle name="Normal 4 4 6 3 3" xfId="6680" xr:uid="{BC6ACCB4-CA38-4DFB-A67A-75BE04680124}"/>
    <cellStyle name="Normal 4 4 6 3 3 2" xfId="27720" xr:uid="{8CF9F102-4ED1-4466-833B-AD452496E908}"/>
    <cellStyle name="Normal 4 4 6 3 3 3" xfId="27786" xr:uid="{B48D2491-958C-4431-B038-AF9184AE0E79}"/>
    <cellStyle name="Normal 4 4 6 3 3 4" xfId="16118" xr:uid="{CBC73C29-0D07-4A27-8609-19398C499113}"/>
    <cellStyle name="Normal 4 4 6 3 4" xfId="9476" xr:uid="{1BD94944-3A2B-4C27-B20D-4430954C155D}"/>
    <cellStyle name="Normal 4 4 6 3 4 2" xfId="27163" xr:uid="{338D4CAC-44C5-4617-AF9B-3AF80BCB8ADF}"/>
    <cellStyle name="Normal 4 4 6 3 4 3" xfId="28498" xr:uid="{EEE82BD7-848D-4D4A-B20D-A2F958823622}"/>
    <cellStyle name="Normal 4 4 6 3 4 4" xfId="18877" xr:uid="{EC443A1D-6D36-4038-8D5F-06E474DAADC3}"/>
    <cellStyle name="Normal 4 4 6 3 5" xfId="12166" xr:uid="{FFE57660-0262-46C3-8580-88A124F3914F}"/>
    <cellStyle name="Normal 4 4 6 3 5 2" xfId="30032" xr:uid="{F7D1348E-DA36-4D0E-9C1F-DEA5B44148C6}"/>
    <cellStyle name="Normal 4 4 6 3 5 3" xfId="21674" xr:uid="{1BFE05EA-CFE2-4B9B-AA85-BD5974E4F5A1}"/>
    <cellStyle name="Normal 4 4 6 3 6" xfId="25723" xr:uid="{6B3E751B-82EC-4ED8-B9BA-95DF34B0917E}"/>
    <cellStyle name="Normal 4 4 6 3 7" xfId="15463" xr:uid="{A767344E-26E9-4AD2-9905-9545B6D75AC1}"/>
    <cellStyle name="Normal 4 4 6 4" xfId="2966" xr:uid="{00000000-0005-0000-0000-0000BE0B0000}"/>
    <cellStyle name="Normal 4 4 6 4 2" xfId="5792" xr:uid="{E3958F97-E7DE-4A39-824F-6A2FA6E7D2A9}"/>
    <cellStyle name="Normal 4 4 6 4 2 2" xfId="8129" xr:uid="{36200786-8962-4AC5-AD27-9991F99A19DB}"/>
    <cellStyle name="Normal 4 4 6 4 2 3" xfId="10874" xr:uid="{552DC91D-32FC-48F7-9AAD-3AD609F2817D}"/>
    <cellStyle name="Normal 4 4 6 4 2 4" xfId="16119" xr:uid="{B4C6E29A-665E-48C8-8BB5-A6FABF58EF24}"/>
    <cellStyle name="Normal 4 4 6 4 3" xfId="6877" xr:uid="{0B5F8BB6-2F94-4897-92E7-015D609326CC}"/>
    <cellStyle name="Normal 4 4 6 4 3 2" xfId="26976" xr:uid="{5C7E4398-8502-4321-A104-7071D66BE1D6}"/>
    <cellStyle name="Normal 4 4 6 4 3 3" xfId="18878" xr:uid="{38E8F0A6-3876-4110-8C67-C64BA089CB08}"/>
    <cellStyle name="Normal 4 4 6 4 4" xfId="9673" xr:uid="{684E9630-BAE2-4D82-BF87-805946983D79}"/>
    <cellStyle name="Normal 4 4 6 4 4 2" xfId="21675" xr:uid="{AF840AED-DDA6-4139-9DBC-95D93426D88B}"/>
    <cellStyle name="Normal 4 4 6 4 5" xfId="26037" xr:uid="{9B6C727D-344B-424C-9BCE-A1C8725030E9}"/>
    <cellStyle name="Normal 4 4 6 4 6" xfId="14999" xr:uid="{8FBD698A-06C3-4E5B-B004-400829552C93}"/>
    <cellStyle name="Normal 4 4 6 5" xfId="2967" xr:uid="{00000000-0005-0000-0000-0000BF0B0000}"/>
    <cellStyle name="Normal 4 4 6 5 2" xfId="8130" xr:uid="{74BDBBF7-052B-4997-B7F2-1823355BD553}"/>
    <cellStyle name="Normal 4 4 6 5 2 2" xfId="28544" xr:uid="{FEF07841-9BEE-490C-A676-381D6D39A55F}"/>
    <cellStyle name="Normal 4 4 6 5 2 3" xfId="16746" xr:uid="{BCFA0A5D-7D30-4211-B8E8-A5EC57F6D262}"/>
    <cellStyle name="Normal 4 4 6 5 3" xfId="10875" xr:uid="{3787E679-AAD1-429C-9CAE-4CC79E559AD8}"/>
    <cellStyle name="Normal 4 4 6 5 3 2" xfId="19483" xr:uid="{29C108F0-447B-4B9C-A0C5-F57C8EFF6862}"/>
    <cellStyle name="Normal 4 4 6 5 4" xfId="12595" xr:uid="{898FC395-EEBA-4056-B3A1-26710421B8E7}"/>
    <cellStyle name="Normal 4 4 6 5 4 2" xfId="22312" xr:uid="{1DD58BB5-5D7C-4636-B508-F29BE92D41C7}"/>
    <cellStyle name="Normal 4 4 6 5 5" xfId="26025" xr:uid="{9AA9EE47-439F-4CD8-8F45-8B1AAB67038E}"/>
    <cellStyle name="Normal 4 4 6 5 6" xfId="14530" xr:uid="{09355688-3239-414B-8051-8B3B72322018}"/>
    <cellStyle name="Normal 4 4 6 6" xfId="2968" xr:uid="{00000000-0005-0000-0000-0000C00B0000}"/>
    <cellStyle name="Normal 4 4 6 6 2" xfId="8131" xr:uid="{58D6656F-70F2-4E42-88FA-E27B3F9DBE5E}"/>
    <cellStyle name="Normal 4 4 6 6 2 2" xfId="28252" xr:uid="{0EE6E01F-9785-4CE2-AA4E-9AC7A6150FD9}"/>
    <cellStyle name="Normal 4 4 6 6 2 3" xfId="19289" xr:uid="{3451B264-8BA7-4BAF-9AD5-DDE7B02A1548}"/>
    <cellStyle name="Normal 4 4 6 6 3" xfId="10876" xr:uid="{C0F651B2-3488-4C87-A898-AD6E2D57F9DE}"/>
    <cellStyle name="Normal 4 4 6 6 3 2" xfId="22107" xr:uid="{391A054D-14B9-4710-9619-F41ECA837077}"/>
    <cellStyle name="Normal 4 4 6 6 4" xfId="24135" xr:uid="{CE071F15-7D6D-4A67-A5DA-27368EFC615E}"/>
    <cellStyle name="Normal 4 4 6 6 5" xfId="16551" xr:uid="{D9E59A75-7754-4AC1-8182-D99C4D4A45F7}"/>
    <cellStyle name="Normal 4 4 6 7" xfId="4580" xr:uid="{531F8111-D5E0-4C8C-B76A-11DB64E82045}"/>
    <cellStyle name="Normal 4 4 6 7 2" xfId="9987" xr:uid="{E027517C-3DBC-4768-B8A5-704CC16598FE}"/>
    <cellStyle name="Normal 4 4 6 7 2 2" xfId="20596" xr:uid="{BECBC923-3A4D-48E4-932A-FABAF75533F4}"/>
    <cellStyle name="Normal 4 4 6 7 3" xfId="13543" xr:uid="{6CC05140-8786-4BF9-8F5A-D4DF989A0F7F}"/>
    <cellStyle name="Normal 4 4 6 7 3 2" xfId="23425" xr:uid="{431BF310-4D8D-4F00-BC82-9359341E747E}"/>
    <cellStyle name="Normal 4 4 6 7 4" xfId="28437" xr:uid="{FDC5F448-028E-4C8E-9355-CA67D404734D}"/>
    <cellStyle name="Normal 4 4 6 7 5" xfId="17803" xr:uid="{6814AA7B-53B2-4059-B5BC-9D862D3C5E84}"/>
    <cellStyle name="Normal 4 4 6 8" xfId="6246" xr:uid="{45FE2974-18C9-4864-987D-E24C3AB4482C}"/>
    <cellStyle name="Normal 4 4 6 8 2" xfId="16115" xr:uid="{E1E11BCD-C097-4D04-9890-64DDB944F441}"/>
    <cellStyle name="Normal 4 4 6 9" xfId="9023" xr:uid="{414BCE88-F470-47A6-B94A-14933DD1CEB1}"/>
    <cellStyle name="Normal 4 4 6 9 2" xfId="18874" xr:uid="{883243D5-76AE-4DA5-A354-A327F7761948}"/>
    <cellStyle name="Normal 4 4 7" xfId="624" xr:uid="{00000000-0005-0000-0000-000070020000}"/>
    <cellStyle name="Normal 4 4 7 10" xfId="14174" xr:uid="{4E08C379-FFE4-48A4-9329-396358851471}"/>
    <cellStyle name="Normal 4 4 7 2" xfId="625" xr:uid="{00000000-0005-0000-0000-000071020000}"/>
    <cellStyle name="Normal 4 4 7 2 2" xfId="2969" xr:uid="{00000000-0005-0000-0000-0000C10B0000}"/>
    <cellStyle name="Normal 4 4 7 2 2 2" xfId="5676" xr:uid="{48510544-FCDB-41A5-A52F-E353DC4EB06B}"/>
    <cellStyle name="Normal 4 4 7 2 2 2 2" xfId="8132" xr:uid="{38D5C3FD-64DC-48A6-BEFA-C023D7858C97}"/>
    <cellStyle name="Normal 4 4 7 2 2 2 3" xfId="10877" xr:uid="{8998C7AB-6615-4C48-8A12-D775709C1FD8}"/>
    <cellStyle name="Normal 4 4 7 2 2 2 4" xfId="17060" xr:uid="{87E5686F-0CB5-4512-BD33-B6AEF0DECFB4}"/>
    <cellStyle name="Normal 4 4 7 2 2 3" xfId="6683" xr:uid="{3E9E015C-602E-4EBE-85C1-22865B65AA68}"/>
    <cellStyle name="Normal 4 4 7 2 2 3 2" xfId="29360" xr:uid="{112F7B2E-585B-4E88-AED0-2AB9642E19B8}"/>
    <cellStyle name="Normal 4 4 7 2 2 3 3" xfId="19832" xr:uid="{A55402CA-757C-4FC1-85B3-0DD6B940431A}"/>
    <cellStyle name="Normal 4 4 7 2 2 4" xfId="9479" xr:uid="{C55DE12E-72D9-432B-A80B-F8479C089FD1}"/>
    <cellStyle name="Normal 4 4 7 2 2 4 2" xfId="22661" xr:uid="{C2D633F3-428B-4164-9F2B-8747CF3D1CD7}"/>
    <cellStyle name="Normal 4 4 7 2 2 5" xfId="26456" xr:uid="{444996FD-CBB9-4119-BDB1-57E6789ECC6F}"/>
    <cellStyle name="Normal 4 4 7 2 2 6" xfId="15000" xr:uid="{6CA0E5BE-FF53-4904-BB85-00A7902A7018}"/>
    <cellStyle name="Normal 4 4 7 2 3" xfId="5414" xr:uid="{D908079C-9A9C-441A-8112-ED4F29DCF9F1}"/>
    <cellStyle name="Normal 4 4 7 2 3 2" xfId="7112" xr:uid="{B4D53ADB-A291-48DB-A929-973097A6892C}"/>
    <cellStyle name="Normal 4 4 7 2 3 3" xfId="9990" xr:uid="{D4907F62-32D2-4ED3-9A0F-7122913BB179}"/>
    <cellStyle name="Normal 4 4 7 2 3 4" xfId="16121" xr:uid="{0147CA40-6851-4577-9737-0D83B7F4A8A7}"/>
    <cellStyle name="Normal 4 4 7 2 4" xfId="5529" xr:uid="{A4CD6059-2D5A-463D-86C3-6B7AE0C4A47E}"/>
    <cellStyle name="Normal 4 4 7 2 4 2" xfId="27112" xr:uid="{11A324D8-D493-45BF-AF73-18015ED273DA}"/>
    <cellStyle name="Normal 4 4 7 2 4 3" xfId="27727" xr:uid="{454B9A8F-8A92-4B32-AFA7-EDACBD29FDEA}"/>
    <cellStyle name="Normal 4 4 7 2 4 4" xfId="18880" xr:uid="{89B3E6F5-CFFD-44FB-8B0D-9A7E1053F25C}"/>
    <cellStyle name="Normal 4 4 7 2 5" xfId="6249" xr:uid="{6B3A7110-6735-44AE-8B48-C6879619D089}"/>
    <cellStyle name="Normal 4 4 7 2 5 2" xfId="30033" xr:uid="{DFECB826-EA53-4784-AB81-5D1896194285}"/>
    <cellStyle name="Normal 4 4 7 2 5 3" xfId="21677" xr:uid="{450A9B33-48CB-4AFD-9CA2-4433731DEC17}"/>
    <cellStyle name="Normal 4 4 7 2 6" xfId="9026" xr:uid="{A5940B20-D072-4010-BD6E-8A49FBB57504}"/>
    <cellStyle name="Normal 4 4 7 2 7" xfId="14332" xr:uid="{3D4E9B9F-0933-45CB-91DD-FCA93FBDCD8D}"/>
    <cellStyle name="Normal 4 4 7 3" xfId="2970" xr:uid="{00000000-0005-0000-0000-0000C20B0000}"/>
    <cellStyle name="Normal 4 4 7 3 2" xfId="5675" xr:uid="{89967702-4861-42E7-BF3A-A3AD956FE3B9}"/>
    <cellStyle name="Normal 4 4 7 3 2 2" xfId="8133" xr:uid="{40620EE3-2FF5-45B8-AD14-6C88DFA7E772}"/>
    <cellStyle name="Normal 4 4 7 3 2 3" xfId="10878" xr:uid="{72E8DF6A-64E0-4E0E-96A4-E0225A49046C}"/>
    <cellStyle name="Normal 4 4 7 3 2 4" xfId="16122" xr:uid="{EA21A42B-888A-43BB-A718-FA4D14DD97D7}"/>
    <cellStyle name="Normal 4 4 7 3 3" xfId="6682" xr:uid="{E668D3E6-6468-4DEE-9E7D-365D1ED3D6B7}"/>
    <cellStyle name="Normal 4 4 7 3 3 2" xfId="28628" xr:uid="{E7FFDB58-B5E8-4B0F-A990-44CE099E57DC}"/>
    <cellStyle name="Normal 4 4 7 3 3 3" xfId="27584" xr:uid="{CC78132E-4B32-498F-8F03-16A21C2E9E12}"/>
    <cellStyle name="Normal 4 4 7 3 3 4" xfId="18881" xr:uid="{9848A771-2BF1-4569-A645-6C28144A3275}"/>
    <cellStyle name="Normal 4 4 7 3 4" xfId="9478" xr:uid="{29C30CDA-752A-4AA3-979B-F142AB05D2D2}"/>
    <cellStyle name="Normal 4 4 7 3 4 2" xfId="30034" xr:uid="{A84F9551-CDBC-4BCA-9968-E305E06C65C2}"/>
    <cellStyle name="Normal 4 4 7 3 4 3" xfId="21678" xr:uid="{DBDDCDD7-0681-494E-AC56-59F49DC2E869}"/>
    <cellStyle name="Normal 4 4 7 3 5" xfId="24897" xr:uid="{F669FE8A-959F-4752-9475-3288406FEC9A}"/>
    <cellStyle name="Normal 4 4 7 3 6" xfId="14816" xr:uid="{C0E650E2-0A73-4314-A86A-F5876745E579}"/>
    <cellStyle name="Normal 4 4 7 4" xfId="2971" xr:uid="{00000000-0005-0000-0000-0000C30B0000}"/>
    <cellStyle name="Normal 4 4 7 4 2" xfId="5774" xr:uid="{D60BB26E-448A-4244-BA55-E06551E903BA}"/>
    <cellStyle name="Normal 4 4 7 4 2 2" xfId="8134" xr:uid="{8DAB8F8C-24CB-4944-8B34-23E330CEC55A}"/>
    <cellStyle name="Normal 4 4 7 4 2 3" xfId="10879" xr:uid="{5A526ADE-530B-417E-8C3A-8104D45A46C6}"/>
    <cellStyle name="Normal 4 4 7 4 3" xfId="6859" xr:uid="{F6A8F369-B597-475B-8915-4163E1E225E1}"/>
    <cellStyle name="Normal 4 4 7 4 3 2" xfId="22108" xr:uid="{AC2A0348-CA35-473E-A508-C304EFCFB1DC}"/>
    <cellStyle name="Normal 4 4 7 4 4" xfId="9655" xr:uid="{BF2A0BC0-D403-4C28-926E-56BEF38C3746}"/>
    <cellStyle name="Normal 4 4 7 4 5" xfId="16552" xr:uid="{7293CA21-7174-4FA5-A20A-5E890B0CE0C9}"/>
    <cellStyle name="Normal 4 4 7 5" xfId="4581" xr:uid="{97DE5907-35AF-4D9E-AE4E-9565F82D00F1}"/>
    <cellStyle name="Normal 4 4 7 5 2" xfId="7111" xr:uid="{08685605-CEA3-475B-AC32-CB74477B7C67}"/>
    <cellStyle name="Normal 4 4 7 5 2 2" xfId="29593" xr:uid="{C12DE706-B7E0-47D0-B95B-E44F77C43F3E}"/>
    <cellStyle name="Normal 4 4 7 5 2 3" xfId="20597" xr:uid="{43591151-CE51-4E6C-86DA-51B719C6227A}"/>
    <cellStyle name="Normal 4 4 7 5 3" xfId="9989" xr:uid="{247A586D-CD66-4807-8DE2-C6246E7F9F95}"/>
    <cellStyle name="Normal 4 4 7 5 3 2" xfId="23426" xr:uid="{4CE9A772-5393-4DF5-BEA6-2399A2DC9874}"/>
    <cellStyle name="Normal 4 4 7 5 4" xfId="24151" xr:uid="{7BE02CF6-AE86-4E61-BDCC-6D8E8B1F6F8A}"/>
    <cellStyle name="Normal 4 4 7 5 5" xfId="17804" xr:uid="{A8260278-B420-48CD-BB26-6E6BE1760957}"/>
    <cellStyle name="Normal 4 4 7 6" xfId="5528" xr:uid="{6CA3AADA-0D86-4774-B39A-E7AE860DF90F}"/>
    <cellStyle name="Normal 4 4 7 6 2" xfId="26864" xr:uid="{6AB28E76-3F0D-42A3-B87A-A132EB430F05}"/>
    <cellStyle name="Normal 4 4 7 6 3" xfId="27011" xr:uid="{5A03DE7C-2CBF-4C31-A6EC-A7DCE1C37529}"/>
    <cellStyle name="Normal 4 4 7 6 4" xfId="16120" xr:uid="{827B92E9-BD26-4A29-B3A0-5223E53CF9E1}"/>
    <cellStyle name="Normal 4 4 7 7" xfId="6248" xr:uid="{3859F78D-B4AB-4567-9AB9-9F759742F4F8}"/>
    <cellStyle name="Normal 4 4 7 7 2" xfId="27178" xr:uid="{81BEA4B1-393F-4EDC-A12E-A73288EA46FD}"/>
    <cellStyle name="Normal 4 4 7 7 3" xfId="18879" xr:uid="{6542EA8C-D977-4851-B88C-E35AE479573C}"/>
    <cellStyle name="Normal 4 4 7 8" xfId="9025" xr:uid="{792619AA-7FBE-4D8E-9D00-2CD61F486F08}"/>
    <cellStyle name="Normal 4 4 7 8 2" xfId="21676" xr:uid="{913EE310-B905-46DE-913F-00003BAF5064}"/>
    <cellStyle name="Normal 4 4 7 9" xfId="25369" xr:uid="{12B56943-76BE-4EEA-9255-4871ABFF74E2}"/>
    <cellStyle name="Normal 4 4 8" xfId="626" xr:uid="{00000000-0005-0000-0000-000072020000}"/>
    <cellStyle name="Normal 4 4 8 10" xfId="14175" xr:uid="{4FEB8271-8A55-4D50-B2E9-F2E7C20B57D0}"/>
    <cellStyle name="Normal 4 4 8 2" xfId="627" xr:uid="{00000000-0005-0000-0000-000073020000}"/>
    <cellStyle name="Normal 4 4 8 2 2" xfId="2972" xr:uid="{00000000-0005-0000-0000-0000C40B0000}"/>
    <cellStyle name="Normal 4 4 8 2 2 2" xfId="5678" xr:uid="{8B95AB5E-3396-4744-9D55-A9E348D89F70}"/>
    <cellStyle name="Normal 4 4 8 2 2 2 2" xfId="8135" xr:uid="{DA811A3C-1394-43C5-9272-675252C722E9}"/>
    <cellStyle name="Normal 4 4 8 2 2 2 3" xfId="10880" xr:uid="{6CE75E48-4364-4F24-A397-C33FB6B94E92}"/>
    <cellStyle name="Normal 4 4 8 2 2 2 4" xfId="17061" xr:uid="{7EA2822C-F61B-4066-A793-0A03BD4C3545}"/>
    <cellStyle name="Normal 4 4 8 2 2 3" xfId="6685" xr:uid="{9FC1C5B2-919A-4271-9DCE-BD47A6D86C76}"/>
    <cellStyle name="Normal 4 4 8 2 2 3 2" xfId="29361" xr:uid="{075B7455-3323-4103-838D-8661033443D9}"/>
    <cellStyle name="Normal 4 4 8 2 2 3 3" xfId="19833" xr:uid="{4C37CB4E-2DB7-41EC-B597-2566E692AD4E}"/>
    <cellStyle name="Normal 4 4 8 2 2 4" xfId="9481" xr:uid="{BCE9A078-7AF6-489A-BCC2-20F0EDD33143}"/>
    <cellStyle name="Normal 4 4 8 2 2 4 2" xfId="22662" xr:uid="{34DEA5FD-464C-4D1A-8399-BF34DA5E0770}"/>
    <cellStyle name="Normal 4 4 8 2 2 5" xfId="25746" xr:uid="{BEB30731-68EC-423A-8C72-294DA7A98CCB}"/>
    <cellStyle name="Normal 4 4 8 2 2 6" xfId="15001" xr:uid="{D4853161-9CD1-4D20-BB7B-84CF79B2918B}"/>
    <cellStyle name="Normal 4 4 8 2 3" xfId="5415" xr:uid="{4B600179-54E0-4A83-8DA9-44BAB03B63B0}"/>
    <cellStyle name="Normal 4 4 8 2 3 2" xfId="7114" xr:uid="{110E3B37-D9D6-4F84-A1C0-CBC878553423}"/>
    <cellStyle name="Normal 4 4 8 2 3 3" xfId="9992" xr:uid="{C13B000C-8B39-4757-83B1-F0CC7E736E81}"/>
    <cellStyle name="Normal 4 4 8 2 3 4" xfId="16124" xr:uid="{2ED4EF60-5CE5-47A4-8D3F-8063803D68FB}"/>
    <cellStyle name="Normal 4 4 8 2 4" xfId="5531" xr:uid="{88CC09B0-7549-4F00-B45E-D2E3871798D5}"/>
    <cellStyle name="Normal 4 4 8 2 4 2" xfId="28655" xr:uid="{928F334F-5096-4E30-B1DC-F4C4FFAD1F94}"/>
    <cellStyle name="Normal 4 4 8 2 4 3" xfId="27264" xr:uid="{52D3EE43-D169-417F-AB38-F91FDC969661}"/>
    <cellStyle name="Normal 4 4 8 2 4 4" xfId="18883" xr:uid="{AA859655-374C-4FB5-B4D5-265601118393}"/>
    <cellStyle name="Normal 4 4 8 2 5" xfId="6251" xr:uid="{E717F3AB-7847-460B-B522-6EE504925C3E}"/>
    <cellStyle name="Normal 4 4 8 2 5 2" xfId="30035" xr:uid="{CB88F5BF-863D-4B90-8096-6F71FB93B763}"/>
    <cellStyle name="Normal 4 4 8 2 5 3" xfId="21680" xr:uid="{4B67E6BD-E4D9-4D97-A161-B06530686E0F}"/>
    <cellStyle name="Normal 4 4 8 2 6" xfId="9028" xr:uid="{048FE4CB-5FFB-4D33-8BFC-991DF0C21EF9}"/>
    <cellStyle name="Normal 4 4 8 2 7" xfId="14333" xr:uid="{4B6B38E0-7C6F-41D7-9810-576A4FB6F4E0}"/>
    <cellStyle name="Normal 4 4 8 3" xfId="2973" xr:uid="{00000000-0005-0000-0000-0000C50B0000}"/>
    <cellStyle name="Normal 4 4 8 3 2" xfId="5677" xr:uid="{30B56C5F-4274-42D9-B80E-6FF6AAE40208}"/>
    <cellStyle name="Normal 4 4 8 3 2 2" xfId="8136" xr:uid="{A7883A4F-04A8-48EB-94AA-8890B9C8F211}"/>
    <cellStyle name="Normal 4 4 8 3 2 3" xfId="10881" xr:uid="{37480195-2109-49E2-9C56-A58B7882FFCE}"/>
    <cellStyle name="Normal 4 4 8 3 2 4" xfId="16125" xr:uid="{6F13183E-E068-49BB-890F-B0A169B24667}"/>
    <cellStyle name="Normal 4 4 8 3 3" xfId="6684" xr:uid="{9440AFDE-738F-48CC-BA56-170218C6D5FF}"/>
    <cellStyle name="Normal 4 4 8 3 3 2" xfId="27242" xr:uid="{3F92CCD0-7084-4D06-B86E-E94F0A4ED321}"/>
    <cellStyle name="Normal 4 4 8 3 3 3" xfId="29090" xr:uid="{47C34FAD-A46C-45EE-9B4F-AEA213637B7E}"/>
    <cellStyle name="Normal 4 4 8 3 3 4" xfId="18884" xr:uid="{6F0C9D0A-75DE-4F41-B260-798BDFFA41B1}"/>
    <cellStyle name="Normal 4 4 8 3 4" xfId="9480" xr:uid="{EA160278-E8E5-440E-90C0-E46AA7F20F78}"/>
    <cellStyle name="Normal 4 4 8 3 4 2" xfId="30036" xr:uid="{046F5072-450F-4F71-9997-5B5C9382D64B}"/>
    <cellStyle name="Normal 4 4 8 3 4 3" xfId="21681" xr:uid="{9F9705F4-EA27-43C5-BD25-CA6483E2D189}"/>
    <cellStyle name="Normal 4 4 8 3 5" xfId="24624" xr:uid="{C4B2E53E-0ED7-4A63-A0A7-C05CB215F962}"/>
    <cellStyle name="Normal 4 4 8 3 6" xfId="14817" xr:uid="{5B721E3B-C5FC-4526-A126-17AE0B0A4BE4}"/>
    <cellStyle name="Normal 4 4 8 4" xfId="2974" xr:uid="{00000000-0005-0000-0000-0000C60B0000}"/>
    <cellStyle name="Normal 4 4 8 4 2" xfId="5759" xr:uid="{B2009E95-4F96-4455-9C1A-EB4A1DABA58C}"/>
    <cellStyle name="Normal 4 4 8 4 2 2" xfId="8137" xr:uid="{44AAC1AB-8FA2-4924-9BA0-D5BF268AD9F7}"/>
    <cellStyle name="Normal 4 4 8 4 2 3" xfId="10882" xr:uid="{18AD9CAF-0B6D-462E-BF75-E2BE009345BB}"/>
    <cellStyle name="Normal 4 4 8 4 3" xfId="6841" xr:uid="{A602B133-5C18-471F-A185-9A6C7025432B}"/>
    <cellStyle name="Normal 4 4 8 4 3 2" xfId="22109" xr:uid="{6A814F12-5FB6-4928-B7B5-07874A1372AC}"/>
    <cellStyle name="Normal 4 4 8 4 4" xfId="9637" xr:uid="{11FBC6B3-53DD-4772-8B1D-C8D9BB4A14CB}"/>
    <cellStyle name="Normal 4 4 8 4 5" xfId="16553" xr:uid="{28A61337-CE5D-4DBC-858C-2CF321707549}"/>
    <cellStyle name="Normal 4 4 8 5" xfId="4582" xr:uid="{BB30A939-38F9-4698-B037-90E3A69AB8E8}"/>
    <cellStyle name="Normal 4 4 8 5 2" xfId="7113" xr:uid="{02E9F5BD-68B3-420F-BA2A-E69171051BD8}"/>
    <cellStyle name="Normal 4 4 8 5 2 2" xfId="29594" xr:uid="{7A47EF39-B888-4FD3-856E-BBAEE73E9BAA}"/>
    <cellStyle name="Normal 4 4 8 5 2 3" xfId="20598" xr:uid="{7075D8DE-BC04-4051-98CE-920AE3CD717E}"/>
    <cellStyle name="Normal 4 4 8 5 3" xfId="9991" xr:uid="{4B5D6E19-6FA1-46B2-87A0-C078F9D1ADB6}"/>
    <cellStyle name="Normal 4 4 8 5 3 2" xfId="23427" xr:uid="{5E4F88F9-710A-4FD9-8DD5-E3F7D243DC28}"/>
    <cellStyle name="Normal 4 4 8 5 4" xfId="25556" xr:uid="{55EED5A5-2BD7-456D-BB63-477B6E81483E}"/>
    <cellStyle name="Normal 4 4 8 5 5" xfId="17805" xr:uid="{78F0473D-A2EE-45AD-9922-09AB124B0501}"/>
    <cellStyle name="Normal 4 4 8 6" xfId="5530" xr:uid="{2103F6DB-7410-4613-9E3A-73BFB3500DB9}"/>
    <cellStyle name="Normal 4 4 8 6 2" xfId="28317" xr:uid="{F6FD71D7-0A35-4219-AB47-EB48A029DEB7}"/>
    <cellStyle name="Normal 4 4 8 6 3" xfId="28729" xr:uid="{2DE84C20-C28A-49F6-9722-EF3BFCF0F8DF}"/>
    <cellStyle name="Normal 4 4 8 6 4" xfId="16123" xr:uid="{C3E63CF6-3414-42DD-AE87-AA2AADCF7BDC}"/>
    <cellStyle name="Normal 4 4 8 7" xfId="6250" xr:uid="{224EF477-F8D2-49C8-80EB-77BFBF686DF8}"/>
    <cellStyle name="Normal 4 4 8 7 2" xfId="28983" xr:uid="{EFC3427B-E8C0-4ACE-9BBA-88FEA6894DE2}"/>
    <cellStyle name="Normal 4 4 8 7 3" xfId="18882" xr:uid="{C11B438C-6C03-40DC-895E-5C8CC101B2CF}"/>
    <cellStyle name="Normal 4 4 8 8" xfId="9027" xr:uid="{75979C0F-8222-468A-BFD2-57231A8E19CB}"/>
    <cellStyle name="Normal 4 4 8 8 2" xfId="21679" xr:uid="{C508076D-D6BE-43B7-AF72-7D3C67D39AE1}"/>
    <cellStyle name="Normal 4 4 8 9" xfId="25389" xr:uid="{C4FE819A-8282-40F2-B2E0-04BA2F87B7C9}"/>
    <cellStyle name="Normal 4 4 9" xfId="628" xr:uid="{00000000-0005-0000-0000-000074020000}"/>
    <cellStyle name="Normal 4 4 9 10" xfId="14168" xr:uid="{3C0C2F73-5C1F-411B-B8AC-5A32BD91A13F}"/>
    <cellStyle name="Normal 4 4 9 2" xfId="2975" xr:uid="{00000000-0005-0000-0000-0000C70B0000}"/>
    <cellStyle name="Normal 4 4 9 2 2" xfId="5679" xr:uid="{6E6ECB70-5876-44E6-821B-3A3C95E4AC9C}"/>
    <cellStyle name="Normal 4 4 9 2 2 2" xfId="8138" xr:uid="{0D3A5893-D908-4966-97B3-D6AE158BC7E6}"/>
    <cellStyle name="Normal 4 4 9 2 2 3" xfId="10883" xr:uid="{FC276B43-382A-4775-942D-E346ACFE0921}"/>
    <cellStyle name="Normal 4 4 9 2 2 4" xfId="17433" xr:uid="{EE5ABE50-FE84-437A-B18E-87251ACCF8A7}"/>
    <cellStyle name="Normal 4 4 9 2 3" xfId="6686" xr:uid="{E20783BD-63B2-4650-8391-4E705B907619}"/>
    <cellStyle name="Normal 4 4 9 2 3 2" xfId="27683" xr:uid="{EFE2F771-3BBB-4F82-9349-A954A8DC4477}"/>
    <cellStyle name="Normal 4 4 9 2 3 3" xfId="29519" xr:uid="{F3AB5BEB-3025-4DE5-82F5-F7D3ABF1EFA3}"/>
    <cellStyle name="Normal 4 4 9 2 3 4" xfId="20222" xr:uid="{DC256BC3-56DC-41B1-B237-DAA16EB59713}"/>
    <cellStyle name="Normal 4 4 9 2 4" xfId="9482" xr:uid="{36B4E336-5D72-4A66-B97F-18565453E8C4}"/>
    <cellStyle name="Normal 4 4 9 2 4 2" xfId="30085" xr:uid="{30746E7A-0F00-4723-A80E-A8E8CF63E2A6}"/>
    <cellStyle name="Normal 4 4 9 2 4 3" xfId="23051" xr:uid="{ED4C5EB2-F806-408A-A328-E686776E7147}"/>
    <cellStyle name="Normal 4 4 9 2 5" xfId="26354" xr:uid="{65D101C7-1217-45CC-A1E8-51D7D74E4F73}"/>
    <cellStyle name="Normal 4 4 9 2 6" xfId="15464" xr:uid="{671BE23A-B833-46F6-B294-0B69EBBB413B}"/>
    <cellStyle name="Normal 4 4 9 3" xfId="2976" xr:uid="{00000000-0005-0000-0000-0000C80B0000}"/>
    <cellStyle name="Normal 4 4 9 3 2" xfId="5742" xr:uid="{D9C0D758-73EB-4916-A267-51A27356F85E}"/>
    <cellStyle name="Normal 4 4 9 3 2 2" xfId="8139" xr:uid="{11C43272-7F0A-4927-A037-7727506842F4}"/>
    <cellStyle name="Normal 4 4 9 3 2 3" xfId="10884" xr:uid="{C2EF9175-74AE-4C0B-A829-99390EC29723}"/>
    <cellStyle name="Normal 4 4 9 3 3" xfId="6815" xr:uid="{B242E973-7B14-4430-8C21-87296166BE07}"/>
    <cellStyle name="Normal 4 4 9 3 3 2" xfId="19689" xr:uid="{5DB1739F-9A76-4439-BA39-4375ECC4843A}"/>
    <cellStyle name="Normal 4 4 9 3 4" xfId="9611" xr:uid="{9571AECC-A331-449F-8EC3-52552396C378}"/>
    <cellStyle name="Normal 4 4 9 3 4 2" xfId="22518" xr:uid="{204F90C9-1026-4635-A0D1-936F6DB44772}"/>
    <cellStyle name="Normal 4 4 9 3 5" xfId="25818" xr:uid="{BE1061CF-E670-4930-BD96-5980620A141D}"/>
    <cellStyle name="Normal 4 4 9 3 6" xfId="14804" xr:uid="{4A5B4A96-B94C-4208-A06F-AE80DDD2C3A8}"/>
    <cellStyle name="Normal 4 4 9 4" xfId="2977" xr:uid="{00000000-0005-0000-0000-0000C90B0000}"/>
    <cellStyle name="Normal 4 4 9 4 2" xfId="8140" xr:uid="{64B0A73D-9CCD-4852-ACCE-EC87D0BEF599}"/>
    <cellStyle name="Normal 4 4 9 4 2 2" xfId="28585" xr:uid="{847E8C92-6711-4395-9F46-B94016AF24E5}"/>
    <cellStyle name="Normal 4 4 9 4 2 3" xfId="19284" xr:uid="{7D0AFE5E-1003-4EFB-98A5-06C88F45D447}"/>
    <cellStyle name="Normal 4 4 9 4 3" xfId="10885" xr:uid="{DA0CB336-EA8B-4E22-88F4-41B69581B3D1}"/>
    <cellStyle name="Normal 4 4 9 4 3 2" xfId="22102" xr:uid="{3CD2BA3A-0E29-4094-87AB-FC342AE1BF46}"/>
    <cellStyle name="Normal 4 4 9 4 4" xfId="26657" xr:uid="{823AD066-D4EE-4E13-BB2E-13880A94612D}"/>
    <cellStyle name="Normal 4 4 9 4 5" xfId="16546" xr:uid="{BFEF12C6-BF6C-4BAD-A520-7E3FF0C484E1}"/>
    <cellStyle name="Normal 4 4 9 5" xfId="4490" xr:uid="{FFF22501-A7BF-4AB7-9833-452D9F0EA6A5}"/>
    <cellStyle name="Normal 4 4 9 5 2" xfId="7115" xr:uid="{66D4AD92-B34E-4C11-883A-704E6F7F6BAE}"/>
    <cellStyle name="Normal 4 4 9 5 2 2" xfId="20513" xr:uid="{B57F8BE0-6BDD-4D00-BC40-D86E1C490DDD}"/>
    <cellStyle name="Normal 4 4 9 5 3" xfId="9993" xr:uid="{A4EF7B0B-3828-42CA-985C-1E2FC2BAF334}"/>
    <cellStyle name="Normal 4 4 9 5 3 2" xfId="23342" xr:uid="{E7445D4C-16BA-4A15-BB77-589BD232E7E9}"/>
    <cellStyle name="Normal 4 4 9 5 4" xfId="27236" xr:uid="{88C31EBB-9DE1-4D1E-A39C-15BDBF7B25AE}"/>
    <cellStyle name="Normal 4 4 9 5 5" xfId="17720" xr:uid="{5C9AF769-060D-4DDF-B2D1-EB5F9CF49BCE}"/>
    <cellStyle name="Normal 4 4 9 6" xfId="6252" xr:uid="{4FF891FF-1544-4CEE-A59E-E8B9E077E2E8}"/>
    <cellStyle name="Normal 4 4 9 6 2" xfId="16126" xr:uid="{D226EA2C-7DBB-4B55-8092-528FFCED6C27}"/>
    <cellStyle name="Normal 4 4 9 7" xfId="9029" xr:uid="{19F6992D-5D29-4D71-B6EC-034A34555A2D}"/>
    <cellStyle name="Normal 4 4 9 7 2" xfId="18885" xr:uid="{A5A39D45-666D-448F-99E8-E194DCD4B643}"/>
    <cellStyle name="Normal 4 4 9 8" xfId="12167" xr:uid="{B10A5E70-B23B-45FC-A0DB-B330C45E46C6}"/>
    <cellStyle name="Normal 4 4 9 8 2" xfId="21682" xr:uid="{1A146900-98C2-43EB-BE8B-40A7967DF584}"/>
    <cellStyle name="Normal 4 4 9 9" xfId="24759" xr:uid="{1127A95B-3CFA-4F1B-8EF0-44D517FD742E}"/>
    <cellStyle name="Normal 4 5" xfId="629" xr:uid="{00000000-0005-0000-0000-000075020000}"/>
    <cellStyle name="Normal 4 5 10" xfId="5920" xr:uid="{684C97FB-8101-4FED-AA0A-676A83AE246B}"/>
    <cellStyle name="Normal 4 5 10 2" xfId="16127" xr:uid="{207FDCBC-6964-4217-B59F-943E9A131671}"/>
    <cellStyle name="Normal 4 5 11" xfId="8660" xr:uid="{60DFAA32-AA1A-4CEB-8718-0352AD5094E0}"/>
    <cellStyle name="Normal 4 5 11 2" xfId="18886" xr:uid="{758289E6-FAC0-4372-B3E1-AAB40424CD2A}"/>
    <cellStyle name="Normal 4 5 12" xfId="12168" xr:uid="{58810FA3-0C4D-41C4-BC7E-B67D8167B79F}"/>
    <cellStyle name="Normal 4 5 12 2" xfId="21683" xr:uid="{D56C97A4-4516-4E14-BE05-E2A8CA196509}"/>
    <cellStyle name="Normal 4 5 13" xfId="26633" xr:uid="{0368D7F7-2884-49F5-8E53-88D548D8F196}"/>
    <cellStyle name="Normal 4 5 14" xfId="13978" xr:uid="{396496A4-B7E1-40BA-9909-FAFE12BFC93B}"/>
    <cellStyle name="Normal 4 5 15" xfId="30163" xr:uid="{423E1073-6964-4328-AECE-011E122F1090}"/>
    <cellStyle name="Normal 4 5 2" xfId="630" xr:uid="{00000000-0005-0000-0000-000076020000}"/>
    <cellStyle name="Normal 4 5 2 10" xfId="9031" xr:uid="{69F6C73F-A351-42BD-AF2A-D1C950FF1B6D}"/>
    <cellStyle name="Normal 4 5 2 10 2" xfId="18887" xr:uid="{71A84548-F8A8-4971-9E4D-F2C60902CDB0}"/>
    <cellStyle name="Normal 4 5 2 11" xfId="12169" xr:uid="{ECA0D81D-5C71-41D3-BC9D-C29FA3653103}"/>
    <cellStyle name="Normal 4 5 2 11 2" xfId="21684" xr:uid="{79EE341C-844D-4ECB-B542-96CE678EFE08}"/>
    <cellStyle name="Normal 4 5 2 12" xfId="24042" xr:uid="{C7566661-364D-460E-97B6-BA6FFC7C1970}"/>
    <cellStyle name="Normal 4 5 2 13" xfId="14038" xr:uid="{499E5184-B1F7-4FF2-A4C4-B3597756EE60}"/>
    <cellStyle name="Normal 4 5 2 2" xfId="631" xr:uid="{00000000-0005-0000-0000-000077020000}"/>
    <cellStyle name="Normal 4 5 2 2 10" xfId="12170" xr:uid="{3FB3DAAF-3ED5-41FC-99BF-7BE84A9B77F0}"/>
    <cellStyle name="Normal 4 5 2 2 10 2" xfId="21685" xr:uid="{1992D2BA-1A84-4346-BE90-9C0F712CC04B}"/>
    <cellStyle name="Normal 4 5 2 2 11" xfId="26642" xr:uid="{00D95FC4-52A5-4F6C-8138-081B9ACD5B5F}"/>
    <cellStyle name="Normal 4 5 2 2 12" xfId="14177" xr:uid="{103F9D9A-76F8-4DB7-8C7B-EEB68345CC04}"/>
    <cellStyle name="Normal 4 5 2 2 2" xfId="2978" xr:uid="{00000000-0005-0000-0000-0000CA0B0000}"/>
    <cellStyle name="Normal 4 5 2 2 2 2" xfId="2979" xr:uid="{00000000-0005-0000-0000-0000CB0B0000}"/>
    <cellStyle name="Normal 4 5 2 2 2 2 2" xfId="8141" xr:uid="{FDCCC6C8-F3A7-4420-BA8E-0B69F5555C61}"/>
    <cellStyle name="Normal 4 5 2 2 2 2 2 2" xfId="28269" xr:uid="{CD434557-CBB7-4F5E-8C9E-1B0FAD271CAB}"/>
    <cellStyle name="Normal 4 5 2 2 2 2 2 3" xfId="28458" xr:uid="{E73586B7-B479-4F93-A444-420BA25FB97C}"/>
    <cellStyle name="Normal 4 5 2 2 2 2 2 4" xfId="17435" xr:uid="{0B80716F-FD63-4AD2-814D-644433FA7E36}"/>
    <cellStyle name="Normal 4 5 2 2 2 2 3" xfId="10887" xr:uid="{9834F5CF-4285-426A-B77B-97CCC297BE72}"/>
    <cellStyle name="Normal 4 5 2 2 2 2 3 2" xfId="29520" xr:uid="{58323094-5504-4FF5-96DE-741EB2EE1C52}"/>
    <cellStyle name="Normal 4 5 2 2 2 2 3 3" xfId="20224" xr:uid="{8E43A1F8-C0A3-462D-9AA1-892F7FD4D1A7}"/>
    <cellStyle name="Normal 4 5 2 2 2 2 4" xfId="13220" xr:uid="{9D09B00D-450E-417B-9D24-E4C15DE7FDE4}"/>
    <cellStyle name="Normal 4 5 2 2 2 2 4 2" xfId="23053" xr:uid="{1E386D56-E836-4920-BAA6-CB5A6555A6CF}"/>
    <cellStyle name="Normal 4 5 2 2 2 2 5" xfId="26064" xr:uid="{51C43161-6870-4265-B5B3-3E5BBA757FE8}"/>
    <cellStyle name="Normal 4 5 2 2 2 2 6" xfId="15466" xr:uid="{30395D6C-A35E-4339-B7E5-A73339D4AA4A}"/>
    <cellStyle name="Normal 4 5 2 2 2 3" xfId="4932" xr:uid="{AB94323B-4FF3-4F43-B3F3-663C79EA89BB}"/>
    <cellStyle name="Normal 4 5 2 2 2 3 2" xfId="10886" xr:uid="{4B3CE409-B011-48D4-9404-35438CA6C8CC}"/>
    <cellStyle name="Normal 4 5 2 2 2 3 2 2" xfId="29765" xr:uid="{E4BFA1CB-5A4B-47D1-B918-12E224B59F54}"/>
    <cellStyle name="Normal 4 5 2 2 2 3 2 3" xfId="20899" xr:uid="{D8F6E21E-778E-4723-924F-CCAFCDCE52EC}"/>
    <cellStyle name="Normal 4 5 2 2 2 3 3" xfId="13791" xr:uid="{B81CC56D-95FE-49DA-B475-FB5A3CA5EBDA}"/>
    <cellStyle name="Normal 4 5 2 2 2 3 3 2" xfId="23728" xr:uid="{F5BCFA9B-8EE4-4746-8B58-7346B28921BC}"/>
    <cellStyle name="Normal 4 5 2 2 2 3 4" xfId="26013" xr:uid="{A5A6FB60-31DB-4680-882A-CC1386DC4337}"/>
    <cellStyle name="Normal 4 5 2 2 2 3 5" xfId="18106" xr:uid="{2A3D46EC-63E7-467D-84C6-45791C3EAACC}"/>
    <cellStyle name="Normal 4 5 2 2 2 4" xfId="6404" xr:uid="{BE5B0153-C648-4FD0-89DC-10F8BE61C83A}"/>
    <cellStyle name="Normal 4 5 2 2 2 4 2" xfId="27074" xr:uid="{13591760-189B-4CF9-B382-A06F7C5B9631}"/>
    <cellStyle name="Normal 4 5 2 2 2 4 3" xfId="16950" xr:uid="{406C72A8-0993-4C97-B594-4F1ECA1E998A}"/>
    <cellStyle name="Normal 4 5 2 2 2 5" xfId="9181" xr:uid="{644F2A9A-2DD6-4384-8E23-9B9588C095E9}"/>
    <cellStyle name="Normal 4 5 2 2 2 5 2" xfId="19700" xr:uid="{267AAEF4-576E-42CE-85DB-739907A94A61}"/>
    <cellStyle name="Normal 4 5 2 2 2 6" xfId="12799" xr:uid="{B6B92428-15D4-4A57-850D-DD51DED35664}"/>
    <cellStyle name="Normal 4 5 2 2 2 6 2" xfId="22529" xr:uid="{786902FD-5BC4-49DA-8A32-3BC19604784A}"/>
    <cellStyle name="Normal 4 5 2 2 2 7" xfId="26080" xr:uid="{EFF8EB87-76EF-4ECE-A566-82CB5FD05348}"/>
    <cellStyle name="Normal 4 5 2 2 2 8" xfId="14820" xr:uid="{B0A0F46C-F6AB-45D4-A12A-617D4B80DB78}"/>
    <cellStyle name="Normal 4 5 2 2 3" xfId="2980" xr:uid="{00000000-0005-0000-0000-0000CC0B0000}"/>
    <cellStyle name="Normal 4 5 2 2 3 2" xfId="5128" xr:uid="{9C64243D-B02B-4582-9754-55E701973871}"/>
    <cellStyle name="Normal 4 5 2 2 3 2 2" xfId="8142" xr:uid="{DD6E668E-0BD1-4FF7-9CBE-3C3945D96019}"/>
    <cellStyle name="Normal 4 5 2 2 3 2 2 2" xfId="29895" xr:uid="{0D6B34FD-64A7-4848-B83A-F1D5440D4DAD}"/>
    <cellStyle name="Normal 4 5 2 2 3 2 2 3" xfId="21095" xr:uid="{81B74653-B26C-4361-A481-DD41C486BA5B}"/>
    <cellStyle name="Normal 4 5 2 2 3 2 3" xfId="10888" xr:uid="{9C0F7B82-D348-4D57-B312-92B3D25297BF}"/>
    <cellStyle name="Normal 4 5 2 2 3 2 3 2" xfId="23924" xr:uid="{EB8DE49B-74C9-478A-9C04-30A5B8BE0F6C}"/>
    <cellStyle name="Normal 4 5 2 2 3 2 4" xfId="27030" xr:uid="{A5658480-D49F-4082-B046-780E43121FE2}"/>
    <cellStyle name="Normal 4 5 2 2 3 2 5" xfId="18302" xr:uid="{539EDA7D-72E4-481C-9216-C82DE7614694}"/>
    <cellStyle name="Normal 4 5 2 2 3 3" xfId="6689" xr:uid="{500D0A75-1570-4E6B-9AE9-3CA50C448B35}"/>
    <cellStyle name="Normal 4 5 2 2 3 3 2" xfId="27618" xr:uid="{4CE81A9A-D8FF-4728-96AE-13989C2DB598}"/>
    <cellStyle name="Normal 4 5 2 2 3 3 3" xfId="17436" xr:uid="{95749EA8-4A41-49CC-BBA3-D34787957187}"/>
    <cellStyle name="Normal 4 5 2 2 3 4" xfId="9485" xr:uid="{296E5BCC-46BD-4EA1-BC45-4D8BE30F2D66}"/>
    <cellStyle name="Normal 4 5 2 2 3 4 2" xfId="20225" xr:uid="{538012F0-7FA3-4AEB-B251-86619790A8C7}"/>
    <cellStyle name="Normal 4 5 2 2 3 5" xfId="13221" xr:uid="{984A3C28-3922-4748-AAA5-4C34A198B8EB}"/>
    <cellStyle name="Normal 4 5 2 2 3 5 2" xfId="23054" xr:uid="{034E693F-3CC5-44FF-875F-2991C6C9FD0F}"/>
    <cellStyle name="Normal 4 5 2 2 3 6" xfId="24628" xr:uid="{D65256BD-F4DA-49BF-A447-5459D32D355B}"/>
    <cellStyle name="Normal 4 5 2 2 3 7" xfId="15467" xr:uid="{969B8E1A-9B66-470D-B743-BB80909973B0}"/>
    <cellStyle name="Normal 4 5 2 2 4" xfId="2981" xr:uid="{00000000-0005-0000-0000-0000CD0B0000}"/>
    <cellStyle name="Normal 4 5 2 2 4 2" xfId="8143" xr:uid="{248AB8BF-40FA-4F0F-974C-97FF1232CEC3}"/>
    <cellStyle name="Normal 4 5 2 2 4 2 2" xfId="28590" xr:uid="{9FD65D37-059A-4370-9BAB-98461D1A0A1C}"/>
    <cellStyle name="Normal 4 5 2 2 4 2 3" xfId="17434" xr:uid="{2501D708-4298-4FA7-9FF6-662E331A7DA2}"/>
    <cellStyle name="Normal 4 5 2 2 4 3" xfId="10889" xr:uid="{B182C539-AB47-4000-B012-45EA010270AD}"/>
    <cellStyle name="Normal 4 5 2 2 4 3 2" xfId="20223" xr:uid="{78FA2FBC-67F7-4ADB-B37D-0F6E8AD63A4D}"/>
    <cellStyle name="Normal 4 5 2 2 4 4" xfId="13219" xr:uid="{722F60E5-2FA2-482A-B4E2-79A8ADDD285C}"/>
    <cellStyle name="Normal 4 5 2 2 4 4 2" xfId="23052" xr:uid="{3DEA4EA9-CFCC-4E85-A1CE-42A88057497C}"/>
    <cellStyle name="Normal 4 5 2 2 4 5" xfId="26168" xr:uid="{1F68A992-7373-4A7D-8A69-5BB638D434F2}"/>
    <cellStyle name="Normal 4 5 2 2 4 6" xfId="15465" xr:uid="{B737285D-D715-4EC7-918D-C81391C283A5}"/>
    <cellStyle name="Normal 4 5 2 2 5" xfId="2982" xr:uid="{00000000-0005-0000-0000-0000CE0B0000}"/>
    <cellStyle name="Normal 4 5 2 2 5 2" xfId="8144" xr:uid="{D37AD6D1-DBF7-44DE-8954-35D0823E32F3}"/>
    <cellStyle name="Normal 4 5 2 2 5 2 2" xfId="26888" xr:uid="{9F7D67BD-5293-4EF7-A927-91045F3EE44C}"/>
    <cellStyle name="Normal 4 5 2 2 5 2 3" xfId="16814" xr:uid="{BC7DE1D3-CE43-4EF4-A2FF-D009ADDF5AAC}"/>
    <cellStyle name="Normal 4 5 2 2 5 3" xfId="10890" xr:uid="{8F0FF510-FD4E-4D93-8946-223D40F17AFD}"/>
    <cellStyle name="Normal 4 5 2 2 5 3 2" xfId="19551" xr:uid="{B5FDC9AC-7FDE-470A-825A-4C61D0A23397}"/>
    <cellStyle name="Normal 4 5 2 2 5 4" xfId="12663" xr:uid="{D8D2D029-3078-4B66-AA99-07D832728763}"/>
    <cellStyle name="Normal 4 5 2 2 5 4 2" xfId="22380" xr:uid="{3D28BD4E-FE7A-4697-A586-03E874D19CDE}"/>
    <cellStyle name="Normal 4 5 2 2 5 5" xfId="24460" xr:uid="{A21C0E70-E9C1-413B-B295-DB52A102EC26}"/>
    <cellStyle name="Normal 4 5 2 2 5 6" xfId="14599" xr:uid="{AD5A08C2-1DD4-4FA5-AED1-B74C8062967E}"/>
    <cellStyle name="Normal 4 5 2 2 6" xfId="2983" xr:uid="{00000000-0005-0000-0000-0000CF0B0000}"/>
    <cellStyle name="Normal 4 5 2 2 6 2" xfId="10891" xr:uid="{B1CA4128-5DBF-4BAC-85E6-2C819E4006F2}"/>
    <cellStyle name="Normal 4 5 2 2 6 2 2" xfId="19291" xr:uid="{F7A42A00-E2A4-47C3-968E-9FDBE42B57A4}"/>
    <cellStyle name="Normal 4 5 2 2 6 3" xfId="12431" xr:uid="{6FD348F8-E6BF-4632-9BD8-417FE912D7DB}"/>
    <cellStyle name="Normal 4 5 2 2 6 3 2" xfId="22111" xr:uid="{D3C145EF-FFC1-4282-BFBB-8C0C5156B412}"/>
    <cellStyle name="Normal 4 5 2 2 6 4" xfId="24701" xr:uid="{57BE63A7-5D64-4F8D-863E-5E8AD5C58149}"/>
    <cellStyle name="Normal 4 5 2 2 6 5" xfId="16555" xr:uid="{6B3897DC-4B6C-4E79-8A74-2AC5726268BA}"/>
    <cellStyle name="Normal 4 5 2 2 7" xfId="4515" xr:uid="{C7300996-E84E-40D1-A839-2B4650952594}"/>
    <cellStyle name="Normal 4 5 2 2 7 2" xfId="9996" xr:uid="{D5A45C44-B866-4A3C-AE4A-AFE7F8D84BA6}"/>
    <cellStyle name="Normal 4 5 2 2 7 2 2" xfId="20538" xr:uid="{216B20C7-51D9-4066-8AF4-4CA6535AB5BB}"/>
    <cellStyle name="Normal 4 5 2 2 7 3" xfId="13501" xr:uid="{28248917-C237-4CD7-A366-8A4F55C1D349}"/>
    <cellStyle name="Normal 4 5 2 2 7 3 2" xfId="23367" xr:uid="{1C445FE1-5AD8-47D0-84EA-0BF0F89E36DA}"/>
    <cellStyle name="Normal 4 5 2 2 7 4" xfId="17745" xr:uid="{A09D4936-8562-4A19-BCF3-2220EACFA981}"/>
    <cellStyle name="Normal 4 5 2 2 8" xfId="6255" xr:uid="{5413D83C-5161-49D6-B808-1FA8C6A88395}"/>
    <cellStyle name="Normal 4 5 2 2 8 2" xfId="16129" xr:uid="{DADAE79F-2AED-4607-B4AA-C3307ABEEDD8}"/>
    <cellStyle name="Normal 4 5 2 2 9" xfId="9032" xr:uid="{B2BDB022-7C5B-43EE-A38B-AE537D2F797D}"/>
    <cellStyle name="Normal 4 5 2 2 9 2" xfId="18888" xr:uid="{3D773326-AA01-426C-A5EF-8AF6BC00F6CF}"/>
    <cellStyle name="Normal 4 5 2 3" xfId="2984" xr:uid="{00000000-0005-0000-0000-0000D00B0000}"/>
    <cellStyle name="Normal 4 5 2 3 2" xfId="2985" xr:uid="{00000000-0005-0000-0000-0000D10B0000}"/>
    <cellStyle name="Normal 4 5 2 3 2 2" xfId="8145" xr:uid="{4D4C7206-0464-40FC-B378-8BBE6C8F3A4B}"/>
    <cellStyle name="Normal 4 5 2 3 2 2 2" xfId="27616" xr:uid="{D1EADE0F-5BA3-4D86-8030-A69AECA41671}"/>
    <cellStyle name="Normal 4 5 2 3 2 2 3" xfId="28887" xr:uid="{9D6FE23C-2898-4AAA-A2E0-73E51E1C7440}"/>
    <cellStyle name="Normal 4 5 2 3 2 2 4" xfId="17437" xr:uid="{565AD8AC-9FF4-4333-BA1B-5A2CDF67C52C}"/>
    <cellStyle name="Normal 4 5 2 3 2 3" xfId="10893" xr:uid="{76CDE8CB-BCC8-4AF8-9605-6F06B8F806F9}"/>
    <cellStyle name="Normal 4 5 2 3 2 3 2" xfId="29521" xr:uid="{C9980D15-7483-47F2-9277-91641A85A04B}"/>
    <cellStyle name="Normal 4 5 2 3 2 3 3" xfId="20226" xr:uid="{5B64EA94-FBDB-4576-8625-CA9A09EA2510}"/>
    <cellStyle name="Normal 4 5 2 3 2 4" xfId="13222" xr:uid="{FBC69304-A456-45DD-9A69-5E7A9B38FCC3}"/>
    <cellStyle name="Normal 4 5 2 3 2 4 2" xfId="23055" xr:uid="{3DCD4762-14DC-4AFF-A123-E4B8323DEFE4}"/>
    <cellStyle name="Normal 4 5 2 3 2 5" xfId="25176" xr:uid="{38A9E8DA-2390-4EAA-9729-F71F9550AFA1}"/>
    <cellStyle name="Normal 4 5 2 3 2 6" xfId="15468" xr:uid="{FC6E72B1-8423-4B4F-B87F-2A18E4A3F690}"/>
    <cellStyle name="Normal 4 5 2 3 3" xfId="2986" xr:uid="{00000000-0005-0000-0000-0000D20B0000}"/>
    <cellStyle name="Normal 4 5 2 3 3 2" xfId="10894" xr:uid="{67ADF955-CC49-4D22-8F2A-A4CFA5CFD4E6}"/>
    <cellStyle name="Normal 4 5 2 3 3 2 2" xfId="27312" xr:uid="{2DB5D540-6CF8-40ED-9AB7-2AC61BF1217B}"/>
    <cellStyle name="Normal 4 5 2 3 3 2 3" xfId="16949" xr:uid="{AE99394C-242C-474D-A5CA-E572E70A74E7}"/>
    <cellStyle name="Normal 4 5 2 3 3 3" xfId="11594" xr:uid="{67575E8E-0E96-46E7-B911-7FBB9AB9092F}"/>
    <cellStyle name="Normal 4 5 2 3 3 3 2" xfId="19699" xr:uid="{0581280D-91E2-4D4F-BF3F-0AF164A7B047}"/>
    <cellStyle name="Normal 4 5 2 3 3 4" xfId="12798" xr:uid="{16892A90-9884-4EEA-BE24-E2D9DD92B2B9}"/>
    <cellStyle name="Normal 4 5 2 3 3 4 2" xfId="22528" xr:uid="{E2175C27-EF2F-4D37-9F1A-3CB1EE070854}"/>
    <cellStyle name="Normal 4 5 2 3 3 5" xfId="25926" xr:uid="{8ACA22BE-79DC-4884-8A08-811D764FDF71}"/>
    <cellStyle name="Normal 4 5 2 3 3 6" xfId="14819" xr:uid="{1AB5E094-58CA-494B-A369-A4F03B9837A7}"/>
    <cellStyle name="Normal 4 5 2 3 4" xfId="4786" xr:uid="{0C1305EC-3636-402C-B395-66C30C0D7DDB}"/>
    <cellStyle name="Normal 4 5 2 3 4 2" xfId="10892" xr:uid="{5C4A7101-F301-440E-804D-D4B1CDFBDC64}"/>
    <cellStyle name="Normal 4 5 2 3 4 2 2" xfId="29660" xr:uid="{77885718-6FF5-4F46-84B8-D65FDA25DDE7}"/>
    <cellStyle name="Normal 4 5 2 3 4 2 3" xfId="20753" xr:uid="{EA550174-0E35-4E4A-8467-4FF6D844C732}"/>
    <cellStyle name="Normal 4 5 2 3 4 3" xfId="13659" xr:uid="{17025E32-2567-426B-BF30-2607F3C1538D}"/>
    <cellStyle name="Normal 4 5 2 3 4 3 2" xfId="23582" xr:uid="{17F64079-43F6-4F6F-9865-5D9DB15EA1BE}"/>
    <cellStyle name="Normal 4 5 2 3 4 4" xfId="24467" xr:uid="{7A45FEFD-F4A5-4ED5-A0C5-E8D0CECFCDB0}"/>
    <cellStyle name="Normal 4 5 2 3 4 5" xfId="17960" xr:uid="{39F7479D-CAE4-405E-8052-8F8D795C2911}"/>
    <cellStyle name="Normal 4 5 2 3 5" xfId="6403" xr:uid="{44D9888A-D276-47C5-96D7-A1E9084A862C}"/>
    <cellStyle name="Normal 4 5 2 3 5 2" xfId="28808" xr:uid="{F2C90973-E953-4653-9325-DB00BA4D7748}"/>
    <cellStyle name="Normal 4 5 2 3 5 3" xfId="16130" xr:uid="{AC6178E0-7867-4E88-AFDC-A3CE678BE5EB}"/>
    <cellStyle name="Normal 4 5 2 3 6" xfId="9180" xr:uid="{44501CB4-7131-4480-A8EB-D4C3FCB52C6E}"/>
    <cellStyle name="Normal 4 5 2 3 6 2" xfId="18889" xr:uid="{D6EBF4FE-9F9B-41E3-B720-F870590BBD99}"/>
    <cellStyle name="Normal 4 5 2 3 7" xfId="12171" xr:uid="{F381DDF7-163B-4576-A3CD-48565BDAE22F}"/>
    <cellStyle name="Normal 4 5 2 3 7 2" xfId="21686" xr:uid="{4CDB0F7E-DA7D-410B-8BE3-E38599F22720}"/>
    <cellStyle name="Normal 4 5 2 3 8" xfId="25492" xr:uid="{E5C233D6-8587-4DBD-9809-667B9F6BE527}"/>
    <cellStyle name="Normal 4 5 2 3 9" xfId="14335" xr:uid="{F57A9C10-A2CA-4423-97A8-A78920269A12}"/>
    <cellStyle name="Normal 4 5 2 4" xfId="2987" xr:uid="{00000000-0005-0000-0000-0000D30B0000}"/>
    <cellStyle name="Normal 4 5 2 4 2" xfId="5129" xr:uid="{8AD3BDD5-E63D-4607-B8D7-0C747F4BBC40}"/>
    <cellStyle name="Normal 4 5 2 4 2 2" xfId="8146" xr:uid="{9DDF9FCB-4A9A-4B8E-818C-5D3901B752E7}"/>
    <cellStyle name="Normal 4 5 2 4 2 2 2" xfId="29896" xr:uid="{AC568192-F671-48CE-B138-A885EC26E94C}"/>
    <cellStyle name="Normal 4 5 2 4 2 2 3" xfId="21096" xr:uid="{A8B77721-7532-4544-A29A-02C5517B6788}"/>
    <cellStyle name="Normal 4 5 2 4 2 3" xfId="10895" xr:uid="{3B9A7A1C-2BB0-4247-8807-98F7956F2A09}"/>
    <cellStyle name="Normal 4 5 2 4 2 3 2" xfId="23925" xr:uid="{0BE00376-4E42-401F-835C-58E2B75C13CC}"/>
    <cellStyle name="Normal 4 5 2 4 2 4" xfId="26154" xr:uid="{D1491B02-D728-4FD1-8CF5-C806F14E72C5}"/>
    <cellStyle name="Normal 4 5 2 4 2 5" xfId="18303" xr:uid="{01FBB171-0646-4738-9DFA-AF5528B528E4}"/>
    <cellStyle name="Normal 4 5 2 4 3" xfId="6688" xr:uid="{821428AB-E0FE-49FA-875B-524930CD3574}"/>
    <cellStyle name="Normal 4 5 2 4 3 2" xfId="28303" xr:uid="{455CCA67-270B-4C80-B944-D48A45C4AAFE}"/>
    <cellStyle name="Normal 4 5 2 4 3 3" xfId="17438" xr:uid="{A422F356-EBE5-4511-84C2-DF8EEDA36F75}"/>
    <cellStyle name="Normal 4 5 2 4 4" xfId="9484" xr:uid="{FC3B0D65-3F22-41EE-9E7B-E7E5EE605459}"/>
    <cellStyle name="Normal 4 5 2 4 4 2" xfId="20227" xr:uid="{BF229A6C-5752-4C1F-AE68-86DC94805FAC}"/>
    <cellStyle name="Normal 4 5 2 4 5" xfId="13223" xr:uid="{B62AD9CD-51E0-430F-9975-54C76AA1CDF4}"/>
    <cellStyle name="Normal 4 5 2 4 5 2" xfId="23056" xr:uid="{D0777309-D111-4DC8-BD33-020850791D6C}"/>
    <cellStyle name="Normal 4 5 2 4 6" xfId="26159" xr:uid="{748C422C-AD33-4E82-8E1A-F0C824EEC635}"/>
    <cellStyle name="Normal 4 5 2 4 7" xfId="15469" xr:uid="{BF78296E-60C9-4B0C-8278-BE4586593770}"/>
    <cellStyle name="Normal 4 5 2 5" xfId="2988" xr:uid="{00000000-0005-0000-0000-0000D40B0000}"/>
    <cellStyle name="Normal 4 5 2 5 2" xfId="5847" xr:uid="{8437A403-5AF6-490D-9BDE-8642F43FEF15}"/>
    <cellStyle name="Normal 4 5 2 5 2 2" xfId="8147" xr:uid="{6369A655-C439-4AD0-951A-2D2850F00EBC}"/>
    <cellStyle name="Normal 4 5 2 5 2 3" xfId="10896" xr:uid="{9EA894D1-1DCA-4530-BC29-1EF2CB33D6CB}"/>
    <cellStyle name="Normal 4 5 2 5 2 4" xfId="17063" xr:uid="{E2DEAB1F-E2DC-453C-AF9C-CAD4E4FD3A19}"/>
    <cellStyle name="Normal 4 5 2 5 3" xfId="6942" xr:uid="{E0C4EE17-19FC-4B1F-A46F-E7F878ECF634}"/>
    <cellStyle name="Normal 4 5 2 5 3 2" xfId="28301" xr:uid="{16861E44-EE47-4198-A4C5-1F02FD599CA4}"/>
    <cellStyle name="Normal 4 5 2 5 3 3" xfId="19835" xr:uid="{2BE5D58C-BA18-4963-87C4-0A009103C6E7}"/>
    <cellStyle name="Normal 4 5 2 5 4" xfId="9738" xr:uid="{D310F2A0-FFCD-49B3-A988-EF69A7230B65}"/>
    <cellStyle name="Normal 4 5 2 5 4 2" xfId="22664" xr:uid="{5456005A-F57A-4164-9CE3-489291EA57A2}"/>
    <cellStyle name="Normal 4 5 2 5 5" xfId="25063" xr:uid="{9BAE9606-2C00-40D9-AC07-E6C237B6C155}"/>
    <cellStyle name="Normal 4 5 2 5 6" xfId="15003" xr:uid="{8B15BFA2-1F0D-466E-A572-D16B25E25709}"/>
    <cellStyle name="Normal 4 5 2 6" xfId="2989" xr:uid="{00000000-0005-0000-0000-0000D50B0000}"/>
    <cellStyle name="Normal 4 5 2 6 2" xfId="8148" xr:uid="{8E9AE7A6-1607-4690-9CB8-CFD6E2126C9D}"/>
    <cellStyle name="Normal 4 5 2 6 2 2" xfId="28700" xr:uid="{A1EABC5D-0A51-4E5A-9C9D-B5EB98FEF14D}"/>
    <cellStyle name="Normal 4 5 2 6 2 3" xfId="16712" xr:uid="{A07B836C-A3FE-495B-81A9-C283289F749A}"/>
    <cellStyle name="Normal 4 5 2 6 3" xfId="10897" xr:uid="{BCEDBE9C-B9EE-448F-9F25-E0E511945152}"/>
    <cellStyle name="Normal 4 5 2 6 3 2" xfId="19449" xr:uid="{1A092E7F-0658-43CB-82AA-00EC18BA6648}"/>
    <cellStyle name="Normal 4 5 2 6 4" xfId="12561" xr:uid="{043158A9-AB72-44D1-9C49-E375C2975597}"/>
    <cellStyle name="Normal 4 5 2 6 4 2" xfId="22278" xr:uid="{5C77A362-E42E-4589-816C-04CEB631512E}"/>
    <cellStyle name="Normal 4 5 2 6 5" xfId="24494" xr:uid="{913FFD2D-C161-4BC7-AF64-C0200AA38CC8}"/>
    <cellStyle name="Normal 4 5 2 6 6" xfId="14496" xr:uid="{3651F588-411C-4DEA-BC10-B8BB750D0957}"/>
    <cellStyle name="Normal 4 5 2 7" xfId="2990" xr:uid="{00000000-0005-0000-0000-0000D60B0000}"/>
    <cellStyle name="Normal 4 5 2 7 2" xfId="8149" xr:uid="{D1183D80-ED6D-49B9-BCD9-A06E4D590BFE}"/>
    <cellStyle name="Normal 4 5 2 7 2 2" xfId="19169" xr:uid="{CFC6EA5C-B1C7-466E-8CB6-8DF790F39466}"/>
    <cellStyle name="Normal 4 5 2 7 3" xfId="10898" xr:uid="{DD9FBBD4-3D08-4E42-9B0F-70DCF045B2DF}"/>
    <cellStyle name="Normal 4 5 2 7 3 2" xfId="21974" xr:uid="{7624F196-EDFD-4DA0-86F2-8B7E822924C9}"/>
    <cellStyle name="Normal 4 5 2 7 4" xfId="24546" xr:uid="{ABE838FD-DB76-4177-94CD-F64494D5C95A}"/>
    <cellStyle name="Normal 4 5 2 7 5" xfId="16418" xr:uid="{94FE45FF-8544-4420-BAB8-B1580A4FC7AC}"/>
    <cellStyle name="Normal 4 5 2 8" xfId="4584" xr:uid="{BE7CC6E4-698A-4B86-9CC8-E75E8BA36D02}"/>
    <cellStyle name="Normal 4 5 2 8 2" xfId="9995" xr:uid="{0873274E-010A-444D-B10E-9E63026EB5B6}"/>
    <cellStyle name="Normal 4 5 2 8 2 2" xfId="20600" xr:uid="{62AEC0FD-9F46-43C0-9F9A-DB958E7D783B}"/>
    <cellStyle name="Normal 4 5 2 8 3" xfId="13545" xr:uid="{C3685C4D-DA42-4F24-83BD-2523AD16E52D}"/>
    <cellStyle name="Normal 4 5 2 8 3 2" xfId="23429" xr:uid="{18AA7325-00A8-46DF-A3C8-B085D8FF3507}"/>
    <cellStyle name="Normal 4 5 2 8 4" xfId="17807" xr:uid="{A0E95D67-48FB-4105-828E-40D9111FB5F5}"/>
    <cellStyle name="Normal 4 5 2 9" xfId="6254" xr:uid="{81674FB5-D8A7-4151-B8C8-59D8048BCC60}"/>
    <cellStyle name="Normal 4 5 2 9 2" xfId="16128" xr:uid="{62078F46-6EE8-4AB8-BDB5-B150B877975B}"/>
    <cellStyle name="Normal 4 5 3" xfId="632" xr:uid="{00000000-0005-0000-0000-000078020000}"/>
    <cellStyle name="Normal 4 5 3 10" xfId="12172" xr:uid="{152B4A68-CFAA-4263-97CE-E8A705A73556}"/>
    <cellStyle name="Normal 4 5 3 10 2" xfId="21687" xr:uid="{4999D650-513D-4BA4-A47A-F254E35C05C9}"/>
    <cellStyle name="Normal 4 5 3 11" xfId="24864" xr:uid="{278EDF59-B728-4486-A9EE-6F9BD602BEBD}"/>
    <cellStyle name="Normal 4 5 3 12" xfId="14176" xr:uid="{C486BE6E-4F39-44AF-9314-179D610B02AC}"/>
    <cellStyle name="Normal 4 5 3 2" xfId="2991" xr:uid="{00000000-0005-0000-0000-0000D70B0000}"/>
    <cellStyle name="Normal 4 5 3 2 2" xfId="2992" xr:uid="{00000000-0005-0000-0000-0000D80B0000}"/>
    <cellStyle name="Normal 4 5 3 2 2 2" xfId="8150" xr:uid="{DC46559F-7F55-4C18-87DC-24A1E9FC51FA}"/>
    <cellStyle name="Normal 4 5 3 2 2 2 2" xfId="27898" xr:uid="{64F9C4D6-71BB-4231-BC35-5A36872BF816}"/>
    <cellStyle name="Normal 4 5 3 2 2 2 3" xfId="27025" xr:uid="{1BCE34B9-9FB7-4762-9134-47DC333ED3A0}"/>
    <cellStyle name="Normal 4 5 3 2 2 2 4" xfId="17440" xr:uid="{FFE3D865-92E4-4F0B-BB3E-A5A1BB63F4DB}"/>
    <cellStyle name="Normal 4 5 3 2 2 3" xfId="10900" xr:uid="{BA8B04F5-1B7E-4C52-8CB0-4AC54A831708}"/>
    <cellStyle name="Normal 4 5 3 2 2 3 2" xfId="29522" xr:uid="{2143306E-CDDD-4CBE-85CB-5F8C24862379}"/>
    <cellStyle name="Normal 4 5 3 2 2 3 3" xfId="20229" xr:uid="{54437D8B-C5D2-4626-9705-BCC3B5CD0A2F}"/>
    <cellStyle name="Normal 4 5 3 2 2 4" xfId="13225" xr:uid="{F16E904D-45E3-431B-9EA2-9213E461905C}"/>
    <cellStyle name="Normal 4 5 3 2 2 4 2" xfId="23058" xr:uid="{149BBDD9-1EBA-455A-89FF-B672F168EF78}"/>
    <cellStyle name="Normal 4 5 3 2 2 5" xfId="24695" xr:uid="{E8B29751-9B1C-4F8B-AE0F-8F5F7164A085}"/>
    <cellStyle name="Normal 4 5 3 2 2 6" xfId="15471" xr:uid="{6896C483-7BF6-4DF3-B865-12B15884DEA8}"/>
    <cellStyle name="Normal 4 5 3 2 3" xfId="4933" xr:uid="{A98149BF-9597-4E05-B9DB-8D29BA65F1A4}"/>
    <cellStyle name="Normal 4 5 3 2 3 2" xfId="10899" xr:uid="{089B517A-6C1D-408E-8D8F-51A7FCFBD077}"/>
    <cellStyle name="Normal 4 5 3 2 3 2 2" xfId="29766" xr:uid="{2DA683D7-F7C1-4737-91DF-DC5694DCB2DE}"/>
    <cellStyle name="Normal 4 5 3 2 3 2 3" xfId="20900" xr:uid="{C7761AA0-CAD8-4674-BF23-EE8DCA292387}"/>
    <cellStyle name="Normal 4 5 3 2 3 3" xfId="13792" xr:uid="{B2E245C0-6843-45F5-97B3-9009EA6A6A21}"/>
    <cellStyle name="Normal 4 5 3 2 3 3 2" xfId="23729" xr:uid="{50B30F21-3729-4D9A-AFEA-FBDE187CCDA6}"/>
    <cellStyle name="Normal 4 5 3 2 3 4" xfId="26087" xr:uid="{7B72E77D-7FD4-482D-9860-29C7167B6F8E}"/>
    <cellStyle name="Normal 4 5 3 2 3 5" xfId="18107" xr:uid="{C7186456-81DD-477B-A244-6F79833CE8C7}"/>
    <cellStyle name="Normal 4 5 3 2 4" xfId="6405" xr:uid="{6B3CCBD6-22D4-477E-AF3B-917D8731C1EC}"/>
    <cellStyle name="Normal 4 5 3 2 4 2" xfId="28889" xr:uid="{29085FC6-703F-46C5-9B5A-0779340B7008}"/>
    <cellStyle name="Normal 4 5 3 2 4 3" xfId="16951" xr:uid="{0DFE71F0-7958-4608-975A-5E653F554BE0}"/>
    <cellStyle name="Normal 4 5 3 2 5" xfId="9182" xr:uid="{90A3AE10-4FDE-46E8-B6A1-DD0391784466}"/>
    <cellStyle name="Normal 4 5 3 2 5 2" xfId="19701" xr:uid="{C3920280-9C5B-4519-B650-2EAD3BA4F439}"/>
    <cellStyle name="Normal 4 5 3 2 6" xfId="12800" xr:uid="{8821C506-035E-4552-AF52-34CC7F3A7D95}"/>
    <cellStyle name="Normal 4 5 3 2 6 2" xfId="22530" xr:uid="{1FACA39E-CC4B-44CE-9354-9383750ADF85}"/>
    <cellStyle name="Normal 4 5 3 2 7" xfId="24462" xr:uid="{A062F964-702E-479A-AD62-04C02FA9C973}"/>
    <cellStyle name="Normal 4 5 3 2 8" xfId="14821" xr:uid="{727916AC-8DE7-43D9-8548-1EAE0FB07CB5}"/>
    <cellStyle name="Normal 4 5 3 3" xfId="2993" xr:uid="{00000000-0005-0000-0000-0000D90B0000}"/>
    <cellStyle name="Normal 4 5 3 3 2" xfId="5130" xr:uid="{F974BCF7-32C1-44C5-AAED-7253361D1F55}"/>
    <cellStyle name="Normal 4 5 3 3 2 2" xfId="8151" xr:uid="{008CDB50-580A-4458-9AF7-14B027E00403}"/>
    <cellStyle name="Normal 4 5 3 3 2 2 2" xfId="29897" xr:uid="{A348C3B1-DD6E-4EDA-B1BC-23344031D5E4}"/>
    <cellStyle name="Normal 4 5 3 3 2 2 3" xfId="21097" xr:uid="{E97A39D9-91CC-4027-9D21-D15990A2B1BB}"/>
    <cellStyle name="Normal 4 5 3 3 2 3" xfId="10901" xr:uid="{39E2A5A9-4ABF-4C67-9371-610BE7D6B66B}"/>
    <cellStyle name="Normal 4 5 3 3 2 3 2" xfId="23926" xr:uid="{5A08456F-3901-49A4-847B-88D05CD198CC}"/>
    <cellStyle name="Normal 4 5 3 3 2 4" xfId="24803" xr:uid="{A8CD735E-5192-4674-8195-A3E00B0CD2C0}"/>
    <cellStyle name="Normal 4 5 3 3 2 5" xfId="18304" xr:uid="{5EDED1AD-DCC7-4753-A88D-4D5A06476C23}"/>
    <cellStyle name="Normal 4 5 3 3 3" xfId="6690" xr:uid="{F7694BB3-7370-4A0F-8A8D-1C6C14909A27}"/>
    <cellStyle name="Normal 4 5 3 3 3 2" xfId="28184" xr:uid="{56D4662C-8D58-4759-B40B-5B1656501334}"/>
    <cellStyle name="Normal 4 5 3 3 3 3" xfId="17441" xr:uid="{768F54BA-7AC3-4AAA-8C10-CE4F6709981C}"/>
    <cellStyle name="Normal 4 5 3 3 4" xfId="9486" xr:uid="{C8099C94-CD3B-4A4F-A6F0-834341AD4E68}"/>
    <cellStyle name="Normal 4 5 3 3 4 2" xfId="20230" xr:uid="{BF7278B3-7AF5-4BB6-8FC8-F5A0B52C9E75}"/>
    <cellStyle name="Normal 4 5 3 3 5" xfId="13226" xr:uid="{53FE4472-838B-4D62-827A-78F43149532D}"/>
    <cellStyle name="Normal 4 5 3 3 5 2" xfId="23059" xr:uid="{DF36DCC6-038E-429B-A5CA-ECE651DFAC60}"/>
    <cellStyle name="Normal 4 5 3 3 6" xfId="24248" xr:uid="{B36E50F1-8494-4EEA-A0BE-25CEAF9265EF}"/>
    <cellStyle name="Normal 4 5 3 3 7" xfId="15472" xr:uid="{10CF3F97-D35D-491D-B993-BAE669A9BA6D}"/>
    <cellStyle name="Normal 4 5 3 4" xfId="2994" xr:uid="{00000000-0005-0000-0000-0000DA0B0000}"/>
    <cellStyle name="Normal 4 5 3 4 2" xfId="8152" xr:uid="{BF3DD289-EEBE-4034-BEC7-88942F91079F}"/>
    <cellStyle name="Normal 4 5 3 4 2 2" xfId="27644" xr:uid="{30E86C69-3EF8-4AC1-94E9-CE3F7889E903}"/>
    <cellStyle name="Normal 4 5 3 4 2 3" xfId="17439" xr:uid="{84E01654-42FD-4843-83F6-A8E581C79BF4}"/>
    <cellStyle name="Normal 4 5 3 4 3" xfId="10902" xr:uid="{411A7459-17AA-4F42-A216-0C3AE4C41F6D}"/>
    <cellStyle name="Normal 4 5 3 4 3 2" xfId="20228" xr:uid="{680F4E77-A6B9-4CD1-B23A-A4BA7596DB1C}"/>
    <cellStyle name="Normal 4 5 3 4 4" xfId="13224" xr:uid="{928857BC-997C-4FDE-9AFB-6A9A1B062A26}"/>
    <cellStyle name="Normal 4 5 3 4 4 2" xfId="23057" xr:uid="{E41A322E-FE69-470D-BCBE-0380057217FF}"/>
    <cellStyle name="Normal 4 5 3 4 5" xfId="25803" xr:uid="{64B277AD-BCB7-4E7B-95F5-708DAE6EA282}"/>
    <cellStyle name="Normal 4 5 3 4 6" xfId="15470" xr:uid="{E7FE39AC-9A14-44F7-8998-00A54EF04C43}"/>
    <cellStyle name="Normal 4 5 3 5" xfId="2995" xr:uid="{00000000-0005-0000-0000-0000DB0B0000}"/>
    <cellStyle name="Normal 4 5 3 5 2" xfId="8153" xr:uid="{8704F2A6-33E8-44D6-AF18-CEF2D0AC9A54}"/>
    <cellStyle name="Normal 4 5 3 5 2 2" xfId="28210" xr:uid="{958191AE-37BE-461F-9A93-0580D6C6DA3C}"/>
    <cellStyle name="Normal 4 5 3 5 2 3" xfId="16755" xr:uid="{DBF3CA69-CB77-4924-BBA0-80814C75752B}"/>
    <cellStyle name="Normal 4 5 3 5 3" xfId="10903" xr:uid="{76DB96FF-8569-4177-90D8-E0D525BF5B5C}"/>
    <cellStyle name="Normal 4 5 3 5 3 2" xfId="19492" xr:uid="{7BA7A0C5-ACD5-4FA7-B80F-5BCBD35735BA}"/>
    <cellStyle name="Normal 4 5 3 5 4" xfId="12604" xr:uid="{E73EB5CC-C37A-4E20-A89E-A8273583A22D}"/>
    <cellStyle name="Normal 4 5 3 5 4 2" xfId="22321" xr:uid="{4106ACA2-EC19-4127-B323-CF95E75CA20A}"/>
    <cellStyle name="Normal 4 5 3 5 5" xfId="24328" xr:uid="{64CA8ADB-5276-43A7-AC80-3F50BB3FD2B7}"/>
    <cellStyle name="Normal 4 5 3 5 6" xfId="14539" xr:uid="{79F9D5E2-04B6-4617-AF14-330DEB606D12}"/>
    <cellStyle name="Normal 4 5 3 6" xfId="2996" xr:uid="{00000000-0005-0000-0000-0000DC0B0000}"/>
    <cellStyle name="Normal 4 5 3 6 2" xfId="10904" xr:uid="{080003DF-E3A1-48D8-9B13-31A444D2F41E}"/>
    <cellStyle name="Normal 4 5 3 6 2 2" xfId="19290" xr:uid="{992A1C84-8DAD-4A89-8A2C-CE26976F6507}"/>
    <cellStyle name="Normal 4 5 3 6 3" xfId="12430" xr:uid="{14FC6D75-6108-420A-A74D-4153F22DAD2D}"/>
    <cellStyle name="Normal 4 5 3 6 3 2" xfId="22110" xr:uid="{A4E9F1FF-B383-4BCE-AA1B-9DFCDB15E659}"/>
    <cellStyle name="Normal 4 5 3 6 4" xfId="25557" xr:uid="{0F97F96D-267E-4927-A543-765F158DC0E8}"/>
    <cellStyle name="Normal 4 5 3 6 5" xfId="16554" xr:uid="{517884AC-5D71-4C28-B4F6-A2DD4D34D6E4}"/>
    <cellStyle name="Normal 4 5 3 7" xfId="4506" xr:uid="{9EBCC0AC-3112-482F-8B0C-413E2AF89E4A}"/>
    <cellStyle name="Normal 4 5 3 7 2" xfId="9997" xr:uid="{217E4AE1-F604-4C1E-B20F-E2D645329215}"/>
    <cellStyle name="Normal 4 5 3 7 2 2" xfId="20529" xr:uid="{4ACD6ECE-119F-4FEF-9120-D5EEECCC627D}"/>
    <cellStyle name="Normal 4 5 3 7 3" xfId="13497" xr:uid="{4F0F2D13-28CD-4019-A92A-719CAC5C7651}"/>
    <cellStyle name="Normal 4 5 3 7 3 2" xfId="23358" xr:uid="{9D3CED7A-3A12-47D0-BA7F-B2D14B9AE7D7}"/>
    <cellStyle name="Normal 4 5 3 7 4" xfId="17736" xr:uid="{CEBB4376-68A9-458A-9F50-8643605C6F7E}"/>
    <cellStyle name="Normal 4 5 3 8" xfId="6256" xr:uid="{B485D451-DD15-4E76-AADB-454220C01649}"/>
    <cellStyle name="Normal 4 5 3 8 2" xfId="16131" xr:uid="{7A78AFE7-3721-425F-806C-46853877E54E}"/>
    <cellStyle name="Normal 4 5 3 9" xfId="9033" xr:uid="{39097D81-DB1B-4669-B4F7-36D4A9781371}"/>
    <cellStyle name="Normal 4 5 3 9 2" xfId="18890" xr:uid="{B779FAD0-4352-4186-AA73-0A90AC1604E3}"/>
    <cellStyle name="Normal 4 5 4" xfId="2997" xr:uid="{00000000-0005-0000-0000-0000DD0B0000}"/>
    <cellStyle name="Normal 4 5 4 2" xfId="2998" xr:uid="{00000000-0005-0000-0000-0000DE0B0000}"/>
    <cellStyle name="Normal 4 5 4 2 2" xfId="8154" xr:uid="{CF9DE21E-541D-4B0C-90F4-8B35FC6E013E}"/>
    <cellStyle name="Normal 4 5 4 2 2 2" xfId="25661" xr:uid="{97858842-634B-4B29-82E1-208E0AD59C12}"/>
    <cellStyle name="Normal 4 5 4 2 2 3" xfId="27510" xr:uid="{ADBB4BFB-13A1-4DBE-99FF-0DE5BA9153DE}"/>
    <cellStyle name="Normal 4 5 4 2 2 4" xfId="17442" xr:uid="{46F9716C-330D-4B9E-B6BC-9A1B1D5FF86F}"/>
    <cellStyle name="Normal 4 5 4 2 3" xfId="10906" xr:uid="{983C6538-05A0-44B1-B70A-D3CC94E0A5E0}"/>
    <cellStyle name="Normal 4 5 4 2 3 2" xfId="29523" xr:uid="{C8AEF74D-A851-4D13-B57B-56C17F4AFD23}"/>
    <cellStyle name="Normal 4 5 4 2 3 3" xfId="20231" xr:uid="{914F5397-1C6F-4917-A507-D90D30E94DDD}"/>
    <cellStyle name="Normal 4 5 4 2 4" xfId="13227" xr:uid="{F56F4A86-A1EA-4A3D-8A69-0334FF760FC9}"/>
    <cellStyle name="Normal 4 5 4 2 4 2" xfId="23060" xr:uid="{6F61F199-942B-41FA-979E-2EC2D2E1E871}"/>
    <cellStyle name="Normal 4 5 4 2 5" xfId="25336" xr:uid="{01953A02-0A1B-417A-9878-A160D8940118}"/>
    <cellStyle name="Normal 4 5 4 2 6" xfId="15473" xr:uid="{C69A4B9D-0637-4E09-95AD-EAA339825836}"/>
    <cellStyle name="Normal 4 5 4 3" xfId="2999" xr:uid="{00000000-0005-0000-0000-0000DF0B0000}"/>
    <cellStyle name="Normal 4 5 4 3 2" xfId="10907" xr:uid="{31C235CA-B69D-42F2-B0DD-03AC80A560AA}"/>
    <cellStyle name="Normal 4 5 4 3 2 2" xfId="28236" xr:uid="{2BF9D077-9752-4FF1-BEC0-868B5AE9AF64}"/>
    <cellStyle name="Normal 4 5 4 3 2 3" xfId="16948" xr:uid="{244DE128-42E4-43DE-B6D2-07CB03BDDC4E}"/>
    <cellStyle name="Normal 4 5 4 3 3" xfId="11593" xr:uid="{8CF91BBB-79EC-4A75-98C8-9E463A76CD0D}"/>
    <cellStyle name="Normal 4 5 4 3 3 2" xfId="19698" xr:uid="{D24439DC-94CC-4257-94CC-363C708DAD73}"/>
    <cellStyle name="Normal 4 5 4 3 4" xfId="12797" xr:uid="{167F5529-52CF-40D3-9389-F983F1916662}"/>
    <cellStyle name="Normal 4 5 4 3 4 2" xfId="22527" xr:uid="{6F1D207D-8CC5-49DF-9F5B-E4C942AC32D3}"/>
    <cellStyle name="Normal 4 5 4 3 5" xfId="24442" xr:uid="{27A77CC6-B8FE-40D7-9441-872BC1F8FCE9}"/>
    <cellStyle name="Normal 4 5 4 3 6" xfId="14818" xr:uid="{D2737BD6-B85E-4565-AA50-726F4129F4E0}"/>
    <cellStyle name="Normal 4 5 4 4" xfId="4785" xr:uid="{AF7A7225-EA2E-4965-B1CB-2B5AB533F8B0}"/>
    <cellStyle name="Normal 4 5 4 4 2" xfId="10905" xr:uid="{1315BF18-55E5-4526-AE0D-DF028EDD8AD4}"/>
    <cellStyle name="Normal 4 5 4 4 2 2" xfId="29659" xr:uid="{35CAFF71-C3EB-434C-8D72-29F5B659B750}"/>
    <cellStyle name="Normal 4 5 4 4 2 3" xfId="20752" xr:uid="{29FCB516-FF21-49D1-91C1-B3D9CFA4239B}"/>
    <cellStyle name="Normal 4 5 4 4 3" xfId="13658" xr:uid="{57EFD568-2102-4FB6-9D94-146525E5BA52}"/>
    <cellStyle name="Normal 4 5 4 4 3 2" xfId="23581" xr:uid="{A3E78A82-96CD-44DD-BCF5-2EBAC84E9B4B}"/>
    <cellStyle name="Normal 4 5 4 4 4" xfId="24429" xr:uid="{5BC5FB31-5BE7-40F5-BAC7-747CB3CA3716}"/>
    <cellStyle name="Normal 4 5 4 4 5" xfId="17959" xr:uid="{0BA32309-E76B-442A-9DEA-AA1B0E4D4538}"/>
    <cellStyle name="Normal 4 5 4 5" xfId="6253" xr:uid="{601FFA22-D89B-432B-BD39-6E60A829A978}"/>
    <cellStyle name="Normal 4 5 4 5 2" xfId="28901" xr:uid="{33B95AAA-EFA0-4DD5-B78A-1ED0E475C17A}"/>
    <cellStyle name="Normal 4 5 4 5 3" xfId="16132" xr:uid="{4B99D4EB-3F8A-4EF4-8C57-DA66F9AC41DA}"/>
    <cellStyle name="Normal 4 5 4 6" xfId="9030" xr:uid="{0716C9D2-F843-4550-B80B-9196D014CB74}"/>
    <cellStyle name="Normal 4 5 4 6 2" xfId="18891" xr:uid="{71E8D472-51E3-4942-82CA-3C2A190DBD7B}"/>
    <cellStyle name="Normal 4 5 4 7" xfId="12173" xr:uid="{D9C65110-FA46-4F5D-98BF-D47BD30389CF}"/>
    <cellStyle name="Normal 4 5 4 7 2" xfId="21688" xr:uid="{35223A2A-5CB3-4578-ACC4-F9EF93834858}"/>
    <cellStyle name="Normal 4 5 4 8" xfId="25106" xr:uid="{2EA90B88-68E1-4AA4-AE11-1E9AE1B520F3}"/>
    <cellStyle name="Normal 4 5 4 9" xfId="14334" xr:uid="{F65FE994-6049-462D-AB6F-BEAE3F41B9B3}"/>
    <cellStyle name="Normal 4 5 5" xfId="3000" xr:uid="{00000000-0005-0000-0000-0000E00B0000}"/>
    <cellStyle name="Normal 4 5 5 2" xfId="5131" xr:uid="{BCCBB3AF-4EA9-4493-B60D-9251017EEC01}"/>
    <cellStyle name="Normal 4 5 5 2 2" xfId="8155" xr:uid="{D2653C58-2971-4DCC-A061-094E4D544ACD}"/>
    <cellStyle name="Normal 4 5 5 2 2 2" xfId="29898" xr:uid="{BD3EAE93-5F6B-44C9-ACC6-A39DF26D0709}"/>
    <cellStyle name="Normal 4 5 5 2 2 3" xfId="21098" xr:uid="{E204BD98-CE53-49CF-8F09-1E31EF790552}"/>
    <cellStyle name="Normal 4 5 5 2 3" xfId="10908" xr:uid="{C01031F9-9C66-4FCC-BACE-894EE4C094B6}"/>
    <cellStyle name="Normal 4 5 5 2 3 2" xfId="23927" xr:uid="{C2FDC516-B51E-4966-BE9A-803A662CD911}"/>
    <cellStyle name="Normal 4 5 5 2 4" xfId="25795" xr:uid="{191DCD89-7D88-4684-AB71-4571D748CC7C}"/>
    <cellStyle name="Normal 4 5 5 2 5" xfId="18305" xr:uid="{A9DC9D64-E085-4B48-9CEF-BB5CFD125A03}"/>
    <cellStyle name="Normal 4 5 5 3" xfId="6687" xr:uid="{32EADF1F-C5B0-494D-A868-F4C4DBF06384}"/>
    <cellStyle name="Normal 4 5 5 3 2" xfId="27628" xr:uid="{E277C358-092B-45FF-85DB-9AAEDAC606DE}"/>
    <cellStyle name="Normal 4 5 5 3 3" xfId="16133" xr:uid="{A684815A-627A-43A5-AB12-105422A280D2}"/>
    <cellStyle name="Normal 4 5 5 4" xfId="9483" xr:uid="{B63D9A36-7592-4401-B10A-CC0956279EA1}"/>
    <cellStyle name="Normal 4 5 5 4 2" xfId="18892" xr:uid="{22435B8C-2227-4D50-83EA-B1A37CFD9543}"/>
    <cellStyle name="Normal 4 5 5 5" xfId="12174" xr:uid="{FC16CDA1-2589-479C-BE86-7E4C1ECD506A}"/>
    <cellStyle name="Normal 4 5 5 5 2" xfId="21689" xr:uid="{AAF73566-DA06-4BC9-9908-B2A55BB72475}"/>
    <cellStyle name="Normal 4 5 5 6" xfId="25342" xr:uid="{869BD3BA-F7A2-4C2B-9B2A-F7E5B792662C}"/>
    <cellStyle name="Normal 4 5 5 7" xfId="15474" xr:uid="{250B9A5F-B8C4-4A6C-A6EA-8145322A9D0A}"/>
    <cellStyle name="Normal 4 5 6" xfId="3001" xr:uid="{00000000-0005-0000-0000-0000E10B0000}"/>
    <cellStyle name="Normal 4 5 6 2" xfId="5748" xr:uid="{BEF3C80F-8AC4-464F-94C9-8B209CC907ED}"/>
    <cellStyle name="Normal 4 5 6 2 2" xfId="8156" xr:uid="{02BC5AE3-03FA-4CFF-8AE8-9ACD75D5AE6F}"/>
    <cellStyle name="Normal 4 5 6 2 3" xfId="10909" xr:uid="{F284D09F-009A-4F65-B9EE-A042F97E66A3}"/>
    <cellStyle name="Normal 4 5 6 2 4" xfId="17062" xr:uid="{F285171A-3DA5-4714-B21B-603859802974}"/>
    <cellStyle name="Normal 4 5 6 3" xfId="6824" xr:uid="{E2ACD691-70B0-4FFF-B640-EF51422E9B14}"/>
    <cellStyle name="Normal 4 5 6 3 2" xfId="29362" xr:uid="{2DF26FDB-FDD7-4241-9265-B0136359F763}"/>
    <cellStyle name="Normal 4 5 6 3 3" xfId="19834" xr:uid="{3E8DFFC9-D42D-42FF-AA9A-72E6C5E03B42}"/>
    <cellStyle name="Normal 4 5 6 4" xfId="9620" xr:uid="{32692334-84D7-424C-9495-11CBB4725D9D}"/>
    <cellStyle name="Normal 4 5 6 4 2" xfId="22663" xr:uid="{D59FD1A7-7666-40B1-9067-8EE757E1ACE4}"/>
    <cellStyle name="Normal 4 5 6 5" xfId="26641" xr:uid="{D8F04281-CA9A-4338-9BB8-DC7E07189F22}"/>
    <cellStyle name="Normal 4 5 6 6" xfId="15002" xr:uid="{A12D781A-F2E0-489B-82B8-12BE00A7E764}"/>
    <cellStyle name="Normal 4 5 7" xfId="3002" xr:uid="{00000000-0005-0000-0000-0000E20B0000}"/>
    <cellStyle name="Normal 4 5 7 2" xfId="8157" xr:uid="{59423E2E-9E72-495B-9090-9C82795518B3}"/>
    <cellStyle name="Normal 4 5 7 2 2" xfId="29156" xr:uid="{CA28552E-BEFF-4396-AF77-2CF5D72E067D}"/>
    <cellStyle name="Normal 4 5 7 2 3" xfId="16652" xr:uid="{75F65D8D-CB1D-4006-B5A6-4D0F6E25A783}"/>
    <cellStyle name="Normal 4 5 7 3" xfId="10910" xr:uid="{B7AD5133-AE85-4FCD-91C2-78532CA559A9}"/>
    <cellStyle name="Normal 4 5 7 3 2" xfId="19389" xr:uid="{8F113D38-75F4-45B4-9A22-903EA6065321}"/>
    <cellStyle name="Normal 4 5 7 4" xfId="12501" xr:uid="{19A4BC04-A90D-43DF-A5DB-0292DCE4F0BD}"/>
    <cellStyle name="Normal 4 5 7 4 2" xfId="22218" xr:uid="{715E030A-8F6A-452F-813E-0460C590F54F}"/>
    <cellStyle name="Normal 4 5 7 5" xfId="26200" xr:uid="{95C879D4-4763-4E27-B348-7BAD915E0B7B}"/>
    <cellStyle name="Normal 4 5 7 6" xfId="14436" xr:uid="{69BA4319-DF7B-4FA3-8CB1-D7BD67C927C6}"/>
    <cellStyle name="Normal 4 5 8" xfId="3003" xr:uid="{00000000-0005-0000-0000-0000E30B0000}"/>
    <cellStyle name="Normal 4 5 8 2" xfId="8158" xr:uid="{FC31C17C-E881-46CB-9AFC-33862AB12AA3}"/>
    <cellStyle name="Normal 4 5 8 2 2" xfId="19109" xr:uid="{CE2195F7-59FE-43B9-9F77-CC8DFACEAD6C}"/>
    <cellStyle name="Normal 4 5 8 3" xfId="10911" xr:uid="{A9F77937-5870-4758-B55C-49B50ED6D9D1}"/>
    <cellStyle name="Normal 4 5 8 3 2" xfId="21914" xr:uid="{7DF8E13B-2634-46A5-A3A0-8AD39E5AEC8D}"/>
    <cellStyle name="Normal 4 5 8 4" xfId="24256" xr:uid="{421F2CC0-279F-4092-866A-FC9B7F0AC4B7}"/>
    <cellStyle name="Normal 4 5 8 5" xfId="16358" xr:uid="{E5D503A4-308B-447A-B623-FF09E16D2121}"/>
    <cellStyle name="Normal 4 5 9" xfId="4583" xr:uid="{A50F9EE4-E191-4A60-88B6-5C4108CE2586}"/>
    <cellStyle name="Normal 4 5 9 2" xfId="9994" xr:uid="{5F0C3725-75BD-41DB-9CDE-33B9F670E9C8}"/>
    <cellStyle name="Normal 4 5 9 2 2" xfId="20599" xr:uid="{94DDFB92-1370-4C96-92A1-128BD195FE82}"/>
    <cellStyle name="Normal 4 5 9 3" xfId="13544" xr:uid="{8FE6D09A-9BF4-4CBC-8843-A9EC695E46B3}"/>
    <cellStyle name="Normal 4 5 9 3 2" xfId="23428" xr:uid="{0B385CB2-4BC6-4C5C-94E3-83B66E6AAA29}"/>
    <cellStyle name="Normal 4 5 9 4" xfId="17806" xr:uid="{6C870BCC-3821-4D8E-8C3E-0119CF8BE9D1}"/>
    <cellStyle name="Normal 4 6" xfId="633" xr:uid="{00000000-0005-0000-0000-000079020000}"/>
    <cellStyle name="Normal 4 6 10" xfId="6257" xr:uid="{B9176C99-DE98-4408-8FC2-76299D98D9A8}"/>
    <cellStyle name="Normal 4 6 10 2" xfId="16134" xr:uid="{ADA9B14D-C509-483B-BE35-688817F5BFBE}"/>
    <cellStyle name="Normal 4 6 11" xfId="9034" xr:uid="{23453A30-C7F7-49EA-AA8B-1D95E4AD6414}"/>
    <cellStyle name="Normal 4 6 11 2" xfId="18893" xr:uid="{4418119F-B558-4415-97FE-F8D973A8D36F}"/>
    <cellStyle name="Normal 4 6 12" xfId="12175" xr:uid="{9D652F52-C74F-48F2-B6B0-19ACE22AAB4C}"/>
    <cellStyle name="Normal 4 6 12 2" xfId="21690" xr:uid="{A30A199B-181D-4E3A-A2E8-9CE521D8D335}"/>
    <cellStyle name="Normal 4 6 13" xfId="24632" xr:uid="{02E60FF7-6FC6-47F6-A3C4-745033937C1D}"/>
    <cellStyle name="Normal 4 6 14" xfId="13984" xr:uid="{A0E3F48C-B665-4721-A017-86B6299E35B5}"/>
    <cellStyle name="Normal 4 6 2" xfId="634" xr:uid="{00000000-0005-0000-0000-00007A020000}"/>
    <cellStyle name="Normal 4 6 2 10" xfId="9035" xr:uid="{9FA9BBD9-2346-4CBE-A1E8-EC4B9FBAF6A0}"/>
    <cellStyle name="Normal 4 6 2 10 2" xfId="18894" xr:uid="{6FBB2042-71E5-4C5C-9C6D-042868938292}"/>
    <cellStyle name="Normal 4 6 2 11" xfId="12176" xr:uid="{F0FA9F05-93D4-4798-A652-7B24A9F50314}"/>
    <cellStyle name="Normal 4 6 2 11 2" xfId="21691" xr:uid="{324818C4-4597-4D1F-AB50-D7E5C1DF029E}"/>
    <cellStyle name="Normal 4 6 2 12" xfId="24085" xr:uid="{B5555676-0DB9-4CD0-9063-3182B8CCB7B2}"/>
    <cellStyle name="Normal 4 6 2 13" xfId="14044" xr:uid="{F2A52F39-C015-4FBF-B47A-230CA3C01FE5}"/>
    <cellStyle name="Normal 4 6 2 2" xfId="3004" xr:uid="{00000000-0005-0000-0000-0000E40B0000}"/>
    <cellStyle name="Normal 4 6 2 2 10" xfId="14605" xr:uid="{D8E6A15B-1892-4BC7-AC0A-9201CE242623}"/>
    <cellStyle name="Normal 4 6 2 2 2" xfId="3005" xr:uid="{00000000-0005-0000-0000-0000E50B0000}"/>
    <cellStyle name="Normal 4 6 2 2 2 2" xfId="3006" xr:uid="{00000000-0005-0000-0000-0000E60B0000}"/>
    <cellStyle name="Normal 4 6 2 2 2 2 2" xfId="8159" xr:uid="{C5B1DDE2-2716-4759-83E8-7F116F5CDC3E}"/>
    <cellStyle name="Normal 4 6 2 2 2 2 2 2" xfId="26957" xr:uid="{56ECB77C-7B7B-4656-8F9A-F8BF5EA4349F}"/>
    <cellStyle name="Normal 4 6 2 2 2 2 2 3" xfId="17445" xr:uid="{73357DFB-3F56-4F03-B8F1-6AA3ADA11960}"/>
    <cellStyle name="Normal 4 6 2 2 2 2 3" xfId="10914" xr:uid="{8FCBDB4B-29BC-4BB8-A71B-74896F0E081F}"/>
    <cellStyle name="Normal 4 6 2 2 2 2 3 2" xfId="20234" xr:uid="{91DFEFB8-A2D2-441E-ABCF-8E848491C8CD}"/>
    <cellStyle name="Normal 4 6 2 2 2 2 4" xfId="13230" xr:uid="{9B028DB1-99C8-465C-A93F-A81F06260416}"/>
    <cellStyle name="Normal 4 6 2 2 2 2 4 2" xfId="23063" xr:uid="{77596969-2E18-456A-92E8-CF18AC85CC4C}"/>
    <cellStyle name="Normal 4 6 2 2 2 2 5" xfId="24102" xr:uid="{695D14A5-E461-4972-A230-E4083B44DF18}"/>
    <cellStyle name="Normal 4 6 2 2 2 2 6" xfId="15477" xr:uid="{2B1626B5-88A9-4557-9BF7-1E2D751A757E}"/>
    <cellStyle name="Normal 4 6 2 2 2 3" xfId="4935" xr:uid="{10605D64-5165-4813-BF7E-7D17D903DB4B}"/>
    <cellStyle name="Normal 4 6 2 2 2 3 2" xfId="10913" xr:uid="{AC79AA88-178B-4F43-B3BD-BA9F9BD6A145}"/>
    <cellStyle name="Normal 4 6 2 2 2 3 2 2" xfId="29768" xr:uid="{75FE4003-D8AD-45C6-A1CD-9405F1D7E1A0}"/>
    <cellStyle name="Normal 4 6 2 2 2 3 2 3" xfId="20902" xr:uid="{FA7FAB46-CA83-4C4E-90DB-DC4EE24E1D1B}"/>
    <cellStyle name="Normal 4 6 2 2 2 3 3" xfId="13794" xr:uid="{7574B6C9-133E-4436-BD08-EC17B7CFE48B}"/>
    <cellStyle name="Normal 4 6 2 2 2 3 3 2" xfId="23731" xr:uid="{7B5EBCDF-5B55-452E-99E7-9AFFAEFC607C}"/>
    <cellStyle name="Normal 4 6 2 2 2 3 4" xfId="26522" xr:uid="{2AD71066-2BD1-4D3C-B917-F7F00FB419D8}"/>
    <cellStyle name="Normal 4 6 2 2 2 3 5" xfId="18109" xr:uid="{041EFE8C-FADA-4388-A647-F9BF80969FAB}"/>
    <cellStyle name="Normal 4 6 2 2 2 4" xfId="6408" xr:uid="{5755CD41-6D5D-43E9-A434-479CA245020A}"/>
    <cellStyle name="Normal 4 6 2 2 2 4 2" xfId="27079" xr:uid="{FC59CBFF-BA13-4ABB-B953-B6813BF43719}"/>
    <cellStyle name="Normal 4 6 2 2 2 4 3" xfId="16954" xr:uid="{068562ED-2FFB-4BF1-98BE-EAD3108BE601}"/>
    <cellStyle name="Normal 4 6 2 2 2 5" xfId="9185" xr:uid="{50787AB4-33B8-4717-801A-9280BDC465DB}"/>
    <cellStyle name="Normal 4 6 2 2 2 5 2" xfId="19704" xr:uid="{456EB5D8-4798-4400-A141-2B40620A7F09}"/>
    <cellStyle name="Normal 4 6 2 2 2 6" xfId="12803" xr:uid="{0010A3E4-CB27-4BD4-AD3F-465469180DF9}"/>
    <cellStyle name="Normal 4 6 2 2 2 6 2" xfId="22533" xr:uid="{D68E8991-CD9A-471F-A337-AE5B1872319E}"/>
    <cellStyle name="Normal 4 6 2 2 2 7" xfId="25558" xr:uid="{D75B370E-095D-442D-8C54-76F2403C3831}"/>
    <cellStyle name="Normal 4 6 2 2 2 8" xfId="14824" xr:uid="{107E25FE-A607-4763-9BCE-A36477E442A7}"/>
    <cellStyle name="Normal 4 6 2 2 3" xfId="3007" xr:uid="{00000000-0005-0000-0000-0000E70B0000}"/>
    <cellStyle name="Normal 4 6 2 2 3 2" xfId="5132" xr:uid="{75F15DAD-8AC9-4CC3-9EA0-30B6B088AEBB}"/>
    <cellStyle name="Normal 4 6 2 2 3 2 2" xfId="11854" xr:uid="{B39A201E-50C6-4754-BE4B-0320B850BE75}"/>
    <cellStyle name="Normal 4 6 2 2 3 2 2 2" xfId="21099" xr:uid="{B69897F3-528C-4A22-8480-86E8B2CA7712}"/>
    <cellStyle name="Normal 4 6 2 2 3 2 3" xfId="13910" xr:uid="{1B4BF943-89DC-4B74-B1D7-D6E852D2F33E}"/>
    <cellStyle name="Normal 4 6 2 2 3 2 3 2" xfId="23928" xr:uid="{B1936F82-DBEF-4007-8E19-B89E971C83EC}"/>
    <cellStyle name="Normal 4 6 2 2 3 2 4" xfId="28263" xr:uid="{C7466371-C180-496F-BD8B-A0D299112022}"/>
    <cellStyle name="Normal 4 6 2 2 3 2 5" xfId="18306" xr:uid="{11547D1A-1E0D-41F2-8AD7-785249338375}"/>
    <cellStyle name="Normal 4 6 2 2 3 3" xfId="10915" xr:uid="{838C3D69-03E0-4DCA-A0F1-977A3BF87BDD}"/>
    <cellStyle name="Normal 4 6 2 2 3 3 2" xfId="17446" xr:uid="{D9E0B47B-7711-46DF-9751-F9F4F651029C}"/>
    <cellStyle name="Normal 4 6 2 2 3 4" xfId="11685" xr:uid="{2520938F-B3C5-477E-9A65-832D15112867}"/>
    <cellStyle name="Normal 4 6 2 2 3 4 2" xfId="20235" xr:uid="{EE3208D8-4AA6-449D-9A0A-9DB29A4D284D}"/>
    <cellStyle name="Normal 4 6 2 2 3 5" xfId="13231" xr:uid="{72759C94-2217-410C-88A7-B966FB939E87}"/>
    <cellStyle name="Normal 4 6 2 2 3 5 2" xfId="23064" xr:uid="{9ED7D605-3EF8-4C73-A506-5400C0BD0FB0}"/>
    <cellStyle name="Normal 4 6 2 2 3 6" xfId="24874" xr:uid="{7C382EC5-D263-4D4C-BFAA-30F9519A9636}"/>
    <cellStyle name="Normal 4 6 2 2 3 7" xfId="15478" xr:uid="{FC35C1E2-6232-4778-9E48-311A838D1AFC}"/>
    <cellStyle name="Normal 4 6 2 2 4" xfId="3008" xr:uid="{00000000-0005-0000-0000-0000E80B0000}"/>
    <cellStyle name="Normal 4 6 2 2 4 2" xfId="10916" xr:uid="{2718E119-F4EC-4915-A2F6-A6FDC59C5C83}"/>
    <cellStyle name="Normal 4 6 2 2 4 2 2" xfId="28448" xr:uid="{6B93496D-B3B7-4BB2-B5DA-F18C151723B3}"/>
    <cellStyle name="Normal 4 6 2 2 4 2 3" xfId="17444" xr:uid="{5BEB500B-9E5B-4926-8861-4AE2CAC98210}"/>
    <cellStyle name="Normal 4 6 2 2 4 3" xfId="11684" xr:uid="{AC3DAD9D-BD93-430E-B8A6-EEF5F5301D2C}"/>
    <cellStyle name="Normal 4 6 2 2 4 3 2" xfId="20233" xr:uid="{5296AE29-D51B-4E0F-9F9B-E50E2C94D9A0}"/>
    <cellStyle name="Normal 4 6 2 2 4 4" xfId="13229" xr:uid="{96711D97-D8CB-4E03-8563-667DFF49C90E}"/>
    <cellStyle name="Normal 4 6 2 2 4 4 2" xfId="23062" xr:uid="{5A6DB4D0-E28C-413A-A184-39F19E51E645}"/>
    <cellStyle name="Normal 4 6 2 2 4 5" xfId="26650" xr:uid="{75375E80-5AAF-45AC-A802-465C77348CCE}"/>
    <cellStyle name="Normal 4 6 2 2 4 6" xfId="15476" xr:uid="{A4759E63-B2E9-4F13-9CDC-0BFBA40D4A52}"/>
    <cellStyle name="Normal 4 6 2 2 5" xfId="4827" xr:uid="{BDC1DB2A-94FE-461B-928C-7B831765B200}"/>
    <cellStyle name="Normal 4 6 2 2 5 2" xfId="10912" xr:uid="{4E13F3E5-EB8A-4656-9E77-CEBCE81D7F2A}"/>
    <cellStyle name="Normal 4 6 2 2 5 2 2" xfId="29688" xr:uid="{7CB702CD-6648-4841-8ECE-4DF669D90726}"/>
    <cellStyle name="Normal 4 6 2 2 5 2 3" xfId="20794" xr:uid="{2B34532D-EF10-4B38-B8FC-81E535B3C364}"/>
    <cellStyle name="Normal 4 6 2 2 5 3" xfId="13686" xr:uid="{CF72D83B-A89E-4FF4-82FE-5354868CCEF0}"/>
    <cellStyle name="Normal 4 6 2 2 5 3 2" xfId="23623" xr:uid="{CA97A7F9-D4B7-4990-B59D-EF771F09512C}"/>
    <cellStyle name="Normal 4 6 2 2 5 4" xfId="24251" xr:uid="{A4B013C9-D67A-4C08-BFEE-344C9A6E8852}"/>
    <cellStyle name="Normal 4 6 2 2 5 5" xfId="18001" xr:uid="{253A0AB4-6A62-4B57-87DE-B5FF1D07062A}"/>
    <cellStyle name="Normal 4 6 2 2 6" xfId="5953" xr:uid="{120D237D-27CE-4E20-B59F-0CAB5CAACDAE}"/>
    <cellStyle name="Normal 4 6 2 2 6 2" xfId="27449" xr:uid="{3514F751-B8EF-4C38-A47C-29D27FD100A7}"/>
    <cellStyle name="Normal 4 6 2 2 6 3" xfId="16136" xr:uid="{D4AAEE25-7C42-4C3E-A6A3-144BD1C83B64}"/>
    <cellStyle name="Normal 4 6 2 2 7" xfId="8699" xr:uid="{831EEE20-64D1-4FA0-A4E8-47CBACEA81C1}"/>
    <cellStyle name="Normal 4 6 2 2 7 2" xfId="18895" xr:uid="{995155A4-AE3E-4A8D-96D3-3A4ABC33021B}"/>
    <cellStyle name="Normal 4 6 2 2 8" xfId="12177" xr:uid="{6B3196F1-54DB-4210-9031-D2FB5DEF378E}"/>
    <cellStyle name="Normal 4 6 2 2 8 2" xfId="21692" xr:uid="{95182339-DDC9-47FA-BD76-A4105AF388ED}"/>
    <cellStyle name="Normal 4 6 2 2 9" xfId="26632" xr:uid="{64E686AA-5B24-4347-8966-34A4A4764D5A}"/>
    <cellStyle name="Normal 4 6 2 3" xfId="3009" xr:uid="{00000000-0005-0000-0000-0000E90B0000}"/>
    <cellStyle name="Normal 4 6 2 3 2" xfId="3010" xr:uid="{00000000-0005-0000-0000-0000EA0B0000}"/>
    <cellStyle name="Normal 4 6 2 3 2 2" xfId="8160" xr:uid="{262CA1CD-C82B-4BA0-B9D0-3A1D254DAE75}"/>
    <cellStyle name="Normal 4 6 2 3 2 2 2" xfId="28260" xr:uid="{0D072C53-3189-421E-B4E1-988220E895F7}"/>
    <cellStyle name="Normal 4 6 2 3 2 2 3" xfId="17447" xr:uid="{8A2BC753-8849-42CA-93F1-03F39FE4629E}"/>
    <cellStyle name="Normal 4 6 2 3 2 3" xfId="10918" xr:uid="{94DD525D-F9D5-4E94-93A0-6056F13B026C}"/>
    <cellStyle name="Normal 4 6 2 3 2 3 2" xfId="20236" xr:uid="{F0B72D7A-FF4E-4540-BDCD-1D263EE86A91}"/>
    <cellStyle name="Normal 4 6 2 3 2 4" xfId="13232" xr:uid="{094D2AF5-9B57-4D1C-BAD4-DF0533505E1A}"/>
    <cellStyle name="Normal 4 6 2 3 2 4 2" xfId="23065" xr:uid="{4542F26B-1BD6-4A61-AC67-0ABF5D3A30FF}"/>
    <cellStyle name="Normal 4 6 2 3 2 5" xfId="24771" xr:uid="{C7E8B3BB-CC3E-4791-A5A3-358B37C4EC3A}"/>
    <cellStyle name="Normal 4 6 2 3 2 6" xfId="15479" xr:uid="{3C40A9F6-AFA9-4713-A640-FBFAB597F49C}"/>
    <cellStyle name="Normal 4 6 2 3 3" xfId="4934" xr:uid="{F4BC1CD6-7178-47CF-B044-78361C7C6ED2}"/>
    <cellStyle name="Normal 4 6 2 3 3 2" xfId="10917" xr:uid="{87A2CC8C-DEEF-45E9-8F68-6415168F9DE6}"/>
    <cellStyle name="Normal 4 6 2 3 3 2 2" xfId="29767" xr:uid="{8EBC297C-C3D8-485A-82FE-3BC14B0078A5}"/>
    <cellStyle name="Normal 4 6 2 3 3 2 3" xfId="20901" xr:uid="{9F355D19-0831-4E49-BFD1-10AE87C7CCE3}"/>
    <cellStyle name="Normal 4 6 2 3 3 3" xfId="13793" xr:uid="{72CB9E42-53ED-4560-A683-6D04D534C20B}"/>
    <cellStyle name="Normal 4 6 2 3 3 3 2" xfId="23730" xr:uid="{17EC00D1-1AA5-4C17-AE31-3843E08BB722}"/>
    <cellStyle name="Normal 4 6 2 3 3 4" xfId="25060" xr:uid="{3A40E148-D951-4D7D-A3C4-258C0498526B}"/>
    <cellStyle name="Normal 4 6 2 3 3 5" xfId="18108" xr:uid="{170BE4A1-3002-4A67-8A57-1ACDE0997EF9}"/>
    <cellStyle name="Normal 4 6 2 3 4" xfId="6407" xr:uid="{74CAC93D-944B-4448-8500-FA37DFC5FD84}"/>
    <cellStyle name="Normal 4 6 2 3 4 2" xfId="29348" xr:uid="{4B576D3B-FC27-482B-ABCF-0D21CBDA2CDC}"/>
    <cellStyle name="Normal 4 6 2 3 4 3" xfId="16953" xr:uid="{61175628-4536-4F3F-8A25-0DCA7DE96176}"/>
    <cellStyle name="Normal 4 6 2 3 5" xfId="9184" xr:uid="{6602CEC9-2A3E-4FB6-9DD1-6E9F0F3864B3}"/>
    <cellStyle name="Normal 4 6 2 3 5 2" xfId="19703" xr:uid="{57A9BA2E-7FAF-4053-A37E-0BCEDF3DDCED}"/>
    <cellStyle name="Normal 4 6 2 3 6" xfId="12802" xr:uid="{312036FC-CB1E-40F0-BF3B-AA3C64A612D0}"/>
    <cellStyle name="Normal 4 6 2 3 6 2" xfId="22532" xr:uid="{196EEB15-A257-4AF0-A9A5-5F506C2E9A42}"/>
    <cellStyle name="Normal 4 6 2 3 7" xfId="25997" xr:uid="{5E4771B9-2E10-47FA-B94A-8E3D22FAB6E3}"/>
    <cellStyle name="Normal 4 6 2 3 8" xfId="14823" xr:uid="{7202A293-5FA8-441C-A9F3-2177731CEE5F}"/>
    <cellStyle name="Normal 4 6 2 4" xfId="3011" xr:uid="{00000000-0005-0000-0000-0000EB0B0000}"/>
    <cellStyle name="Normal 4 6 2 4 2" xfId="5133" xr:uid="{CBC14561-29E3-4827-AED6-1F0D5D29EC27}"/>
    <cellStyle name="Normal 4 6 2 4 2 2" xfId="8161" xr:uid="{E63FBF82-B6E2-4C7B-9121-E04345A94EBF}"/>
    <cellStyle name="Normal 4 6 2 4 2 2 2" xfId="21100" xr:uid="{9EDE18F1-64E8-4D14-B43D-16969D9FA218}"/>
    <cellStyle name="Normal 4 6 2 4 2 3" xfId="10919" xr:uid="{3579BE25-B070-4F36-9292-867319426A10}"/>
    <cellStyle name="Normal 4 6 2 4 2 3 2" xfId="23929" xr:uid="{D37D7146-5319-428D-ADCB-FC1600EB36E4}"/>
    <cellStyle name="Normal 4 6 2 4 2 4" xfId="28903" xr:uid="{7B387AC1-520D-4C64-917E-75FCC68A7125}"/>
    <cellStyle name="Normal 4 6 2 4 2 5" xfId="18307" xr:uid="{9F7906C3-2341-4490-951A-D936EF8504F7}"/>
    <cellStyle name="Normal 4 6 2 4 3" xfId="6692" xr:uid="{7F731B36-27AC-4789-833C-255FF474F2DB}"/>
    <cellStyle name="Normal 4 6 2 4 3 2" xfId="17448" xr:uid="{6A6ED36C-9A84-480F-9EAE-1C77D3AE725E}"/>
    <cellStyle name="Normal 4 6 2 4 4" xfId="9488" xr:uid="{EAC6B6F5-14EA-4A8A-AE28-C427290F6B22}"/>
    <cellStyle name="Normal 4 6 2 4 4 2" xfId="20237" xr:uid="{01239023-A8F7-402A-BF20-3EAAC1EDEA7C}"/>
    <cellStyle name="Normal 4 6 2 4 5" xfId="13233" xr:uid="{54369209-B4D8-4FCC-80EE-CE3E743A9E41}"/>
    <cellStyle name="Normal 4 6 2 4 5 2" xfId="23066" xr:uid="{E876888E-0918-4643-8D70-6693E78AB379}"/>
    <cellStyle name="Normal 4 6 2 4 6" xfId="25087" xr:uid="{44EEF42A-A0F2-4DEE-AB43-3340BAD2D784}"/>
    <cellStyle name="Normal 4 6 2 4 7" xfId="15480" xr:uid="{F6752190-EB4D-4C5E-A31A-73AC905DA0C8}"/>
    <cellStyle name="Normal 4 6 2 5" xfId="3012" xr:uid="{00000000-0005-0000-0000-0000EC0B0000}"/>
    <cellStyle name="Normal 4 6 2 5 2" xfId="8162" xr:uid="{DAFAF9F6-27DD-43BC-AFE0-1525DE7C4E3A}"/>
    <cellStyle name="Normal 4 6 2 5 2 2" xfId="27338" xr:uid="{04141C12-28CF-46B2-B619-0E3E3EE2CE03}"/>
    <cellStyle name="Normal 4 6 2 5 2 3" xfId="17443" xr:uid="{23088393-DD67-4D65-A224-D7CA3BD2167C}"/>
    <cellStyle name="Normal 4 6 2 5 3" xfId="10920" xr:uid="{8A7A9F2B-DE2A-4DE3-B7F0-BFF7242813FD}"/>
    <cellStyle name="Normal 4 6 2 5 3 2" xfId="20232" xr:uid="{2757AA00-60C9-4ED1-A495-D43A25E66A26}"/>
    <cellStyle name="Normal 4 6 2 5 4" xfId="13228" xr:uid="{DA15DF6B-AB40-4649-B872-B4E6A82518F8}"/>
    <cellStyle name="Normal 4 6 2 5 4 2" xfId="23061" xr:uid="{03ED359E-2DEC-4686-B73D-47B8DA25282F}"/>
    <cellStyle name="Normal 4 6 2 5 5" xfId="24567" xr:uid="{C6D3F250-EDD8-4300-9780-39D90EA2D54D}"/>
    <cellStyle name="Normal 4 6 2 5 6" xfId="15475" xr:uid="{3DC968AD-D4F3-48B9-8DA9-BBD41257A65A}"/>
    <cellStyle name="Normal 4 6 2 6" xfId="3013" xr:uid="{00000000-0005-0000-0000-0000ED0B0000}"/>
    <cellStyle name="Normal 4 6 2 6 2" xfId="8163" xr:uid="{DA6FF1A6-7459-4FA2-BFB5-B90E27061B6B}"/>
    <cellStyle name="Normal 4 6 2 6 2 2" xfId="28297" xr:uid="{10B17C31-7AAD-48CC-82D2-34A88F4E5FC3}"/>
    <cellStyle name="Normal 4 6 2 6 2 3" xfId="16718" xr:uid="{73B8E775-2290-4AD3-B489-65F6E9D0664C}"/>
    <cellStyle name="Normal 4 6 2 6 3" xfId="10921" xr:uid="{A4581DE5-5B6F-46C5-860E-F44C9FA1777A}"/>
    <cellStyle name="Normal 4 6 2 6 3 2" xfId="19455" xr:uid="{52EB297D-BF67-4F68-82F9-74DCFAD8B85F}"/>
    <cellStyle name="Normal 4 6 2 6 4" xfId="12567" xr:uid="{A0A9440B-9175-4D58-B587-70164015A903}"/>
    <cellStyle name="Normal 4 6 2 6 4 2" xfId="22284" xr:uid="{DB7A9D9F-A998-461E-AF70-68F69BCB8F56}"/>
    <cellStyle name="Normal 4 6 2 6 5" xfId="24249" xr:uid="{5C95D9EA-AFEF-46A7-8A56-71AE79476949}"/>
    <cellStyle name="Normal 4 6 2 6 6" xfId="14502" xr:uid="{C1151C42-412A-492C-8A31-3298E29918B7}"/>
    <cellStyle name="Normal 4 6 2 7" xfId="3014" xr:uid="{00000000-0005-0000-0000-0000EE0B0000}"/>
    <cellStyle name="Normal 4 6 2 7 2" xfId="10922" xr:uid="{BF7ACF0E-95E1-443B-9A2A-A855A29B0E44}"/>
    <cellStyle name="Normal 4 6 2 7 2 2" xfId="19175" xr:uid="{B05680B7-12A5-446A-AD0C-1EBF053F5E62}"/>
    <cellStyle name="Normal 4 6 2 7 3" xfId="12352" xr:uid="{EAC75FD3-BD1E-40F9-873A-417899867B39}"/>
    <cellStyle name="Normal 4 6 2 7 3 2" xfId="21980" xr:uid="{30628553-08D3-4296-9EC2-904A972B9DBD}"/>
    <cellStyle name="Normal 4 6 2 7 4" xfId="26421" xr:uid="{DF7ED8CA-AA97-4A14-B2B2-07FE316C6A75}"/>
    <cellStyle name="Normal 4 6 2 7 5" xfId="16424" xr:uid="{AE079A33-AE84-493C-A4DF-877651F9D06B}"/>
    <cellStyle name="Normal 4 6 2 8" xfId="4389" xr:uid="{1A983B1D-EFAF-44E9-8364-B4D47A709DFF}"/>
    <cellStyle name="Normal 4 6 2 8 2" xfId="9999" xr:uid="{61E6CC64-327D-4E2E-8391-92EECC1DCF1B}"/>
    <cellStyle name="Normal 4 6 2 8 2 2" xfId="20413" xr:uid="{FA5B4A4B-1806-45A3-B7B8-2B9FE9ADA7D0}"/>
    <cellStyle name="Normal 4 6 2 8 3" xfId="13393" xr:uid="{ECD51F22-09D0-4024-8980-B1CA5AE0CA1E}"/>
    <cellStyle name="Normal 4 6 2 8 3 2" xfId="23242" xr:uid="{C60A57D6-CF49-47AF-8F0C-9E521755EFD2}"/>
    <cellStyle name="Normal 4 6 2 8 4" xfId="17620" xr:uid="{19C13237-9160-4FAE-BD78-D8CDC7896D7E}"/>
    <cellStyle name="Normal 4 6 2 9" xfId="6258" xr:uid="{F3EE91C9-DD81-45C6-8879-596C9F0DA6BD}"/>
    <cellStyle name="Normal 4 6 2 9 2" xfId="16135" xr:uid="{967C29D9-D1E4-48BC-8BF8-7EC4A06A374E}"/>
    <cellStyle name="Normal 4 6 3" xfId="3015" xr:uid="{00000000-0005-0000-0000-0000EF0B0000}"/>
    <cellStyle name="Normal 4 6 3 10" xfId="12178" xr:uid="{2F35F664-E1BD-4D00-86A6-D00C9BE255B0}"/>
    <cellStyle name="Normal 4 6 3 10 2" xfId="21693" xr:uid="{C893F46D-6201-462A-BFDB-260BBA87F54D}"/>
    <cellStyle name="Normal 4 6 3 11" xfId="25436" xr:uid="{8B637159-2EEF-4188-8DBA-B829D0ADBC5B}"/>
    <cellStyle name="Normal 4 6 3 12" xfId="14178" xr:uid="{5F8D7BB6-7823-4179-915A-28BB06FDB9A1}"/>
    <cellStyle name="Normal 4 6 3 2" xfId="3016" xr:uid="{00000000-0005-0000-0000-0000F00B0000}"/>
    <cellStyle name="Normal 4 6 3 2 2" xfId="3017" xr:uid="{00000000-0005-0000-0000-0000F10B0000}"/>
    <cellStyle name="Normal 4 6 3 2 2 2" xfId="8164" xr:uid="{5D21DF99-8030-445B-B64D-7B180A1E0CB7}"/>
    <cellStyle name="Normal 4 6 3 2 2 2 2" xfId="28975" xr:uid="{E02F1968-6DCD-4BFE-A146-6E9416219D3F}"/>
    <cellStyle name="Normal 4 6 3 2 2 2 3" xfId="17450" xr:uid="{E6C9C689-C79E-4999-AD3B-123B99AAC044}"/>
    <cellStyle name="Normal 4 6 3 2 2 3" xfId="10925" xr:uid="{DB5DCA1D-D39D-4078-ABD0-09C114D3778E}"/>
    <cellStyle name="Normal 4 6 3 2 2 3 2" xfId="20239" xr:uid="{1814FFD1-ACFC-4C47-8B03-4F1C64B0E472}"/>
    <cellStyle name="Normal 4 6 3 2 2 4" xfId="13235" xr:uid="{18F8A9C8-B8DF-4C29-867E-02A5CD5D03DD}"/>
    <cellStyle name="Normal 4 6 3 2 2 4 2" xfId="23068" xr:uid="{52A5F5E9-E76F-431E-8CF9-3B6E3A5D4D76}"/>
    <cellStyle name="Normal 4 6 3 2 2 5" xfId="25157" xr:uid="{0CA7202C-853E-4E0F-8B8D-80CB447D321D}"/>
    <cellStyle name="Normal 4 6 3 2 2 6" xfId="15482" xr:uid="{B72AE12F-BBB6-4903-9A37-2E0767AC9716}"/>
    <cellStyle name="Normal 4 6 3 2 3" xfId="4936" xr:uid="{EECB45AD-60FD-48BA-9ECE-20422554CC49}"/>
    <cellStyle name="Normal 4 6 3 2 3 2" xfId="10924" xr:uid="{03EE45C1-C013-4949-B191-CA50A4627FD1}"/>
    <cellStyle name="Normal 4 6 3 2 3 2 2" xfId="29769" xr:uid="{871604FC-4B3A-4125-8C4E-AABBD30EE326}"/>
    <cellStyle name="Normal 4 6 3 2 3 2 3" xfId="20903" xr:uid="{2748E8ED-E1F5-42F7-9633-A475BC29CC17}"/>
    <cellStyle name="Normal 4 6 3 2 3 3" xfId="13795" xr:uid="{D5391251-1110-4AA8-9593-7BE9BA0353EA}"/>
    <cellStyle name="Normal 4 6 3 2 3 3 2" xfId="23732" xr:uid="{BF59AAD6-3468-4EE5-99F4-71F0DDC0AFDF}"/>
    <cellStyle name="Normal 4 6 3 2 3 4" xfId="25268" xr:uid="{EAA041A3-95DC-4791-81CA-ECFE4C97AC9F}"/>
    <cellStyle name="Normal 4 6 3 2 3 5" xfId="18110" xr:uid="{35E787AB-1868-4B02-8874-327A1D2A0FE2}"/>
    <cellStyle name="Normal 4 6 3 2 4" xfId="6409" xr:uid="{473FC2DF-AD9B-4B85-957F-454D8184845E}"/>
    <cellStyle name="Normal 4 6 3 2 4 2" xfId="27824" xr:uid="{D7B596E0-A5BA-44A1-B401-FDED4462A655}"/>
    <cellStyle name="Normal 4 6 3 2 4 3" xfId="16955" xr:uid="{55A0993E-2981-4C22-9810-82F6310925AF}"/>
    <cellStyle name="Normal 4 6 3 2 5" xfId="9186" xr:uid="{26BC3AE4-7474-4837-979D-482F6A25423B}"/>
    <cellStyle name="Normal 4 6 3 2 5 2" xfId="19705" xr:uid="{9F1D840E-E8CC-4360-8286-79BF95C00AC0}"/>
    <cellStyle name="Normal 4 6 3 2 6" xfId="12804" xr:uid="{DA88BBDA-72B1-4611-8CF3-CAD19CF27D90}"/>
    <cellStyle name="Normal 4 6 3 2 6 2" xfId="22534" xr:uid="{6B32F37A-893A-4A46-9C7C-0D81FF2B7C21}"/>
    <cellStyle name="Normal 4 6 3 2 7" xfId="24391" xr:uid="{E1CFDD82-7599-44FD-951D-B101A6866AB3}"/>
    <cellStyle name="Normal 4 6 3 2 8" xfId="14825" xr:uid="{909378B9-1E5D-4A9C-AB55-1232D2EFED6B}"/>
    <cellStyle name="Normal 4 6 3 3" xfId="3018" xr:uid="{00000000-0005-0000-0000-0000F20B0000}"/>
    <cellStyle name="Normal 4 6 3 3 2" xfId="5134" xr:uid="{348BB035-D681-46CF-8A5B-777555D578A6}"/>
    <cellStyle name="Normal 4 6 3 3 2 2" xfId="11855" xr:uid="{9579CE95-7518-47CC-B75F-0C9D949AF7DA}"/>
    <cellStyle name="Normal 4 6 3 3 2 2 2" xfId="29899" xr:uid="{B5BB8995-D066-4A9A-967F-8F3A4EABC250}"/>
    <cellStyle name="Normal 4 6 3 3 2 2 3" xfId="21101" xr:uid="{9EA0BD91-5AB3-49DC-BF3C-61D3539B24EA}"/>
    <cellStyle name="Normal 4 6 3 3 2 3" xfId="13911" xr:uid="{58E5A6A5-5913-464B-ADE9-F7F2581BC66D}"/>
    <cellStyle name="Normal 4 6 3 3 2 3 2" xfId="23930" xr:uid="{6695A8BD-FD00-4D2E-ABA6-67B885BB5651}"/>
    <cellStyle name="Normal 4 6 3 3 2 4" xfId="25321" xr:uid="{1088F0F8-BCB1-4905-B9A1-CE54618AE4BE}"/>
    <cellStyle name="Normal 4 6 3 3 2 5" xfId="18308" xr:uid="{704E9F86-5115-4F83-81B7-D6C580D3B2FE}"/>
    <cellStyle name="Normal 4 6 3 3 3" xfId="10926" xr:uid="{505232D6-A4C7-4889-82D8-6AC9357175DE}"/>
    <cellStyle name="Normal 4 6 3 3 3 2" xfId="28563" xr:uid="{F300C889-5156-4F48-8A36-7549636B5F77}"/>
    <cellStyle name="Normal 4 6 3 3 3 3" xfId="17451" xr:uid="{70D80C9C-DD79-48C2-8CA9-4894E5B5375A}"/>
    <cellStyle name="Normal 4 6 3 3 4" xfId="11687" xr:uid="{643DA554-E626-44AE-BC45-17DF95415DA6}"/>
    <cellStyle name="Normal 4 6 3 3 4 2" xfId="20240" xr:uid="{60C201FE-F721-41F1-81AC-4286A2280E57}"/>
    <cellStyle name="Normal 4 6 3 3 5" xfId="13236" xr:uid="{4D5794EB-7340-456A-A361-9E762A6A3F62}"/>
    <cellStyle name="Normal 4 6 3 3 5 2" xfId="23069" xr:uid="{69E1B7DA-24BE-412F-9941-D805C6B40045}"/>
    <cellStyle name="Normal 4 6 3 3 6" xfId="26586" xr:uid="{32386E71-E6A9-418A-A3B6-D8E11AA5EED8}"/>
    <cellStyle name="Normal 4 6 3 3 7" xfId="15483" xr:uid="{5D659C9F-504E-4678-831D-AD701F690485}"/>
    <cellStyle name="Normal 4 6 3 4" xfId="3019" xr:uid="{00000000-0005-0000-0000-0000F30B0000}"/>
    <cellStyle name="Normal 4 6 3 4 2" xfId="10927" xr:uid="{22245DB5-4D94-472E-B316-75853938BED5}"/>
    <cellStyle name="Normal 4 6 3 4 2 2" xfId="27609" xr:uid="{0928CD8A-A98A-4977-9027-DDC7D90C0821}"/>
    <cellStyle name="Normal 4 6 3 4 2 3" xfId="17449" xr:uid="{3E0A46B7-1FD5-4EA1-845D-29C81CCC916B}"/>
    <cellStyle name="Normal 4 6 3 4 3" xfId="11686" xr:uid="{DEF450D4-F642-4865-9849-55CAF293441A}"/>
    <cellStyle name="Normal 4 6 3 4 3 2" xfId="20238" xr:uid="{54980FB0-26D7-4DD5-A184-4B939ECBE0B3}"/>
    <cellStyle name="Normal 4 6 3 4 4" xfId="13234" xr:uid="{3CED013D-3741-44E7-A892-A92EC95B67CE}"/>
    <cellStyle name="Normal 4 6 3 4 4 2" xfId="23067" xr:uid="{01DA5856-826E-4144-BF2F-944183DB4EB3}"/>
    <cellStyle name="Normal 4 6 3 4 5" xfId="26242" xr:uid="{A826D9E7-2611-4019-9BAB-DFB37A3FD08F}"/>
    <cellStyle name="Normal 4 6 3 4 6" xfId="15481" xr:uid="{44C2A19A-36D9-4CB0-B3D0-BEFE648640E3}"/>
    <cellStyle name="Normal 4 6 3 5" xfId="3020" xr:uid="{00000000-0005-0000-0000-0000F40B0000}"/>
    <cellStyle name="Normal 4 6 3 5 2" xfId="10928" xr:uid="{0C6164D0-59BF-464A-9489-BFFB3D316214}"/>
    <cellStyle name="Normal 4 6 3 5 2 2" xfId="27682" xr:uid="{093E455F-7E0D-45E1-9743-15F35F61DFFB}"/>
    <cellStyle name="Normal 4 6 3 5 2 3" xfId="16761" xr:uid="{21316689-235B-43D1-B059-5CC257C89A39}"/>
    <cellStyle name="Normal 4 6 3 5 3" xfId="11532" xr:uid="{8346513E-0B50-4C68-A055-053698AEB179}"/>
    <cellStyle name="Normal 4 6 3 5 3 2" xfId="19498" xr:uid="{F2522002-4F6F-491B-A4B4-9317974E5D70}"/>
    <cellStyle name="Normal 4 6 3 5 4" xfId="12610" xr:uid="{786E384E-C087-4E34-97AE-493DE6A33F73}"/>
    <cellStyle name="Normal 4 6 3 5 4 2" xfId="22327" xr:uid="{A371F054-B28F-482B-A71D-6B15CAD4931E}"/>
    <cellStyle name="Normal 4 6 3 5 5" xfId="25180" xr:uid="{AC8BD581-A8C9-4C95-B822-C0579851B3C1}"/>
    <cellStyle name="Normal 4 6 3 5 6" xfId="14545" xr:uid="{1BC42A94-D330-4552-AD1C-F9B9DE92F52F}"/>
    <cellStyle name="Normal 4 6 3 6" xfId="3021" xr:uid="{00000000-0005-0000-0000-0000F50B0000}"/>
    <cellStyle name="Normal 4 6 3 6 2" xfId="10929" xr:uid="{4956D336-BEAC-4214-8BA0-830AD343A790}"/>
    <cellStyle name="Normal 4 6 3 6 2 2" xfId="19292" xr:uid="{DF769FF0-FBB0-42A6-931E-D8F1A1BDC19F}"/>
    <cellStyle name="Normal 4 6 3 6 3" xfId="12432" xr:uid="{8DCB9BAB-6ACC-41F9-8FCE-F179D604FAD7}"/>
    <cellStyle name="Normal 4 6 3 6 3 2" xfId="22112" xr:uid="{E85CEE83-6C50-492D-8842-1E45BD75AA48}"/>
    <cellStyle name="Normal 4 6 3 6 4" xfId="26535" xr:uid="{B57BC1CB-F677-4A6E-BE4F-C1F339D42C4D}"/>
    <cellStyle name="Normal 4 6 3 6 5" xfId="16556" xr:uid="{07529660-5EDF-4528-972F-5DA6E6D2C871}"/>
    <cellStyle name="Normal 4 6 3 7" xfId="4516" xr:uid="{811E1947-F098-450F-AB51-84B90438A849}"/>
    <cellStyle name="Normal 4 6 3 7 2" xfId="10923" xr:uid="{BEF18D8B-C904-4134-A4F0-616D227C2D4A}"/>
    <cellStyle name="Normal 4 6 3 7 2 2" xfId="20539" xr:uid="{6FCB3BFD-81ED-4B4B-A275-7DE77B637C3F}"/>
    <cellStyle name="Normal 4 6 3 7 3" xfId="13502" xr:uid="{3C3A2BC3-4C31-4299-80B7-48A1D998353E}"/>
    <cellStyle name="Normal 4 6 3 7 3 2" xfId="23368" xr:uid="{8A81523B-731E-4291-BC77-51C9525DDF8F}"/>
    <cellStyle name="Normal 4 6 3 7 4" xfId="17746" xr:uid="{D562E748-0BEC-4E0A-A27F-861F8A78A2F4}"/>
    <cellStyle name="Normal 4 6 3 8" xfId="5924" xr:uid="{072C7A1B-5449-4ECC-B516-90F7F13183D5}"/>
    <cellStyle name="Normal 4 6 3 8 2" xfId="16137" xr:uid="{C2AE6B5C-4181-4CAE-A9DC-7C79370FF731}"/>
    <cellStyle name="Normal 4 6 3 9" xfId="8665" xr:uid="{7CFB67FE-6DEB-4A57-9DC1-113648F42EF6}"/>
    <cellStyle name="Normal 4 6 3 9 2" xfId="18896" xr:uid="{70B18D34-1EFD-4A79-9D8C-3092BCBF52B0}"/>
    <cellStyle name="Normal 4 6 4" xfId="3022" xr:uid="{00000000-0005-0000-0000-0000F60B0000}"/>
    <cellStyle name="Normal 4 6 4 2" xfId="3023" xr:uid="{00000000-0005-0000-0000-0000F70B0000}"/>
    <cellStyle name="Normal 4 6 4 2 2" xfId="8165" xr:uid="{87CE99C6-C947-4E48-91AA-1BEB221E695E}"/>
    <cellStyle name="Normal 4 6 4 2 2 2" xfId="27847" xr:uid="{29D3370D-01BB-4B8B-B78B-31A186855B3E}"/>
    <cellStyle name="Normal 4 6 4 2 2 3" xfId="17452" xr:uid="{695E1081-CEDE-41B5-A680-57463A0DDAA0}"/>
    <cellStyle name="Normal 4 6 4 2 3" xfId="10931" xr:uid="{2191ACF2-FDFB-4C3E-B563-0A9DCC07048B}"/>
    <cellStyle name="Normal 4 6 4 2 3 2" xfId="20241" xr:uid="{A179C44E-630B-4CAF-999C-B4BBCA872B9C}"/>
    <cellStyle name="Normal 4 6 4 2 4" xfId="13237" xr:uid="{C05C4666-5F25-4A59-B62F-E21AEC64FA2C}"/>
    <cellStyle name="Normal 4 6 4 2 4 2" xfId="23070" xr:uid="{787288EF-5058-4C17-B9CA-DA08FB181260}"/>
    <cellStyle name="Normal 4 6 4 2 5" xfId="25033" xr:uid="{F14AD007-EA16-4322-A86A-C7073814D8D9}"/>
    <cellStyle name="Normal 4 6 4 2 6" xfId="15484" xr:uid="{C47B8848-1BCC-4E46-BC56-2B08048A85C1}"/>
    <cellStyle name="Normal 4 6 4 3" xfId="3024" xr:uid="{00000000-0005-0000-0000-0000F80B0000}"/>
    <cellStyle name="Normal 4 6 4 3 2" xfId="10932" xr:uid="{C8B3C770-823E-42F7-B52B-4D490D3B961E}"/>
    <cellStyle name="Normal 4 6 4 3 2 2" xfId="28293" xr:uid="{002C1736-A204-4274-8F11-1E84DB71B23B}"/>
    <cellStyle name="Normal 4 6 4 3 2 3" xfId="16952" xr:uid="{1609BFAF-1E25-4C11-B089-C716D986C269}"/>
    <cellStyle name="Normal 4 6 4 3 3" xfId="11595" xr:uid="{4280D428-3064-4669-A037-613607D8D5A9}"/>
    <cellStyle name="Normal 4 6 4 3 3 2" xfId="19702" xr:uid="{ABF5E5B7-F535-4B97-B8ED-2B7D0CB4C461}"/>
    <cellStyle name="Normal 4 6 4 3 4" xfId="12801" xr:uid="{DB174249-7C72-40AE-8A68-EF0381499B21}"/>
    <cellStyle name="Normal 4 6 4 3 4 2" xfId="22531" xr:uid="{A227172F-876B-4957-9343-B3EF509127D0}"/>
    <cellStyle name="Normal 4 6 4 3 5" xfId="26034" xr:uid="{0DABD391-6848-4635-966D-1755C79ED22D}"/>
    <cellStyle name="Normal 4 6 4 3 6" xfId="14822" xr:uid="{B21F132B-7A97-47E7-963C-ACDF8262992C}"/>
    <cellStyle name="Normal 4 6 4 4" xfId="4787" xr:uid="{9BAA39A8-E578-481E-AA71-A83CE7E58A01}"/>
    <cellStyle name="Normal 4 6 4 4 2" xfId="10930" xr:uid="{CF5E59B2-F34B-4D35-920E-DE96037DD353}"/>
    <cellStyle name="Normal 4 6 4 4 2 2" xfId="20754" xr:uid="{606DC418-EAE8-4121-B573-083432FDC167}"/>
    <cellStyle name="Normal 4 6 4 4 3" xfId="13660" xr:uid="{4CA35EDA-FB63-4C29-8938-6C1F23B6F201}"/>
    <cellStyle name="Normal 4 6 4 4 3 2" xfId="23583" xr:uid="{BA2BB0E5-899E-4B39-83ED-5CD53DF74EA7}"/>
    <cellStyle name="Normal 4 6 4 4 4" xfId="24426" xr:uid="{148D0EC7-7003-4E13-BE1C-CCAEB65D5FEA}"/>
    <cellStyle name="Normal 4 6 4 4 5" xfId="17961" xr:uid="{AA75A119-9677-4A2B-8C4F-7BEB8BA8EAEF}"/>
    <cellStyle name="Normal 4 6 4 5" xfId="6406" xr:uid="{EF2CEA33-D09D-4AB7-82D8-6730D373A5B9}"/>
    <cellStyle name="Normal 4 6 4 5 2" xfId="16138" xr:uid="{8A540344-8BFE-4BE4-9E48-941B94E7A6DD}"/>
    <cellStyle name="Normal 4 6 4 6" xfId="9183" xr:uid="{9A106A91-CAD9-4D41-90E8-F8C02F92D845}"/>
    <cellStyle name="Normal 4 6 4 6 2" xfId="18897" xr:uid="{AC98FDA6-5C89-45E8-AEA9-F492F7C3422C}"/>
    <cellStyle name="Normal 4 6 4 7" xfId="12179" xr:uid="{DFB6F3D2-575D-429A-A0A8-2E9ABAEA8177}"/>
    <cellStyle name="Normal 4 6 4 7 2" xfId="21694" xr:uid="{42E61691-F873-4275-8B70-FAE371860C89}"/>
    <cellStyle name="Normal 4 6 4 8" xfId="26085" xr:uid="{5A258ADB-711C-4285-B688-09D914D21A4B}"/>
    <cellStyle name="Normal 4 6 4 9" xfId="14336" xr:uid="{A7584109-FD4B-4B23-9481-BBC93426635C}"/>
    <cellStyle name="Normal 4 6 5" xfId="3025" xr:uid="{00000000-0005-0000-0000-0000F90B0000}"/>
    <cellStyle name="Normal 4 6 5 2" xfId="5135" xr:uid="{F713D73D-0EE1-49E8-B8C5-FBC27B1FF1F5}"/>
    <cellStyle name="Normal 4 6 5 2 2" xfId="8166" xr:uid="{FAB2617A-A7AD-40C1-AB1E-71C834198079}"/>
    <cellStyle name="Normal 4 6 5 2 2 2" xfId="29900" xr:uid="{183436D0-E2D5-4F14-8D88-77694ED2F125}"/>
    <cellStyle name="Normal 4 6 5 2 2 3" xfId="21102" xr:uid="{DFA2BEAA-7B32-442F-9670-4F6972D62B5F}"/>
    <cellStyle name="Normal 4 6 5 2 3" xfId="10933" xr:uid="{DE076350-ECBB-4FCD-A45C-66496DAD1445}"/>
    <cellStyle name="Normal 4 6 5 2 3 2" xfId="23931" xr:uid="{0A2C3743-CF54-4588-8086-21F62E964DF9}"/>
    <cellStyle name="Normal 4 6 5 2 4" xfId="24635" xr:uid="{A408951C-CFE3-416F-BCDE-57FEF258C70F}"/>
    <cellStyle name="Normal 4 6 5 2 5" xfId="18309" xr:uid="{BFFCEAF7-7599-41F0-9424-C6F1AF93D633}"/>
    <cellStyle name="Normal 4 6 5 3" xfId="6691" xr:uid="{A99B8809-ECB8-46C4-81C5-C3CD65C318C7}"/>
    <cellStyle name="Normal 4 6 5 3 2" xfId="27217" xr:uid="{880633F5-4753-41EF-A435-EFCDE3671E29}"/>
    <cellStyle name="Normal 4 6 5 3 3" xfId="17453" xr:uid="{AE2C8F9D-E4D9-4AD4-BF99-10E6DCE0E8D2}"/>
    <cellStyle name="Normal 4 6 5 4" xfId="9487" xr:uid="{04CA02D0-E796-4B36-A12F-5E1EFD679671}"/>
    <cellStyle name="Normal 4 6 5 4 2" xfId="20242" xr:uid="{C31EAAB0-09FA-40C6-8D02-EAD647164EB9}"/>
    <cellStyle name="Normal 4 6 5 5" xfId="13238" xr:uid="{691FE19E-7074-437A-B8E9-49FDDF628B18}"/>
    <cellStyle name="Normal 4 6 5 5 2" xfId="23071" xr:uid="{7C85C323-5037-4F01-9A83-90531B611313}"/>
    <cellStyle name="Normal 4 6 5 6" xfId="26233" xr:uid="{7F3BC54D-4CCC-4FAE-942D-9571AECA3D4D}"/>
    <cellStyle name="Normal 4 6 5 7" xfId="15485" xr:uid="{8BFDEDEC-68AB-477D-8B8B-86661385A90C}"/>
    <cellStyle name="Normal 4 6 6" xfId="3026" xr:uid="{00000000-0005-0000-0000-0000FA0B0000}"/>
    <cellStyle name="Normal 4 6 6 2" xfId="5852" xr:uid="{46743274-CE40-44AA-BC31-CF969492F0D0}"/>
    <cellStyle name="Normal 4 6 6 2 2" xfId="8167" xr:uid="{86BBDD11-24D0-4F76-A073-875CD46FF31E}"/>
    <cellStyle name="Normal 4 6 6 2 3" xfId="10934" xr:uid="{2FF4FB32-6363-4621-916D-317E790B126C}"/>
    <cellStyle name="Normal 4 6 6 3" xfId="6948" xr:uid="{A3DB3117-C51E-413A-9527-E8C9B6213C59}"/>
    <cellStyle name="Normal 4 6 6 3 2" xfId="19836" xr:uid="{B98DA26D-4DB3-4AC7-A87F-2A5B8A7DD4A8}"/>
    <cellStyle name="Normal 4 6 6 4" xfId="9744" xr:uid="{7EC73341-524C-40F0-B9C4-72E89F01CECE}"/>
    <cellStyle name="Normal 4 6 6 4 2" xfId="22665" xr:uid="{10594E40-8F82-4E8F-A43A-5EFCB4B6C83B}"/>
    <cellStyle name="Normal 4 6 6 5" xfId="25277" xr:uid="{429A3D5F-FE54-4B3A-8CDF-79424DDBB057}"/>
    <cellStyle name="Normal 4 6 6 6" xfId="15004" xr:uid="{76670C7E-E9E9-47D8-B2A3-D61B8AA05DD1}"/>
    <cellStyle name="Normal 4 6 7" xfId="3027" xr:uid="{00000000-0005-0000-0000-0000FB0B0000}"/>
    <cellStyle name="Normal 4 6 7 2" xfId="8168" xr:uid="{11A9980E-8DF3-4E95-86B6-E620658028A7}"/>
    <cellStyle name="Normal 4 6 7 2 2" xfId="27146" xr:uid="{B28209FB-181C-47CB-BC2A-542A74C0A5B6}"/>
    <cellStyle name="Normal 4 6 7 2 3" xfId="16658" xr:uid="{3ED103D8-BCB4-443C-B05F-8AB356780394}"/>
    <cellStyle name="Normal 4 6 7 3" xfId="10935" xr:uid="{E69E447C-B91F-496E-BFFD-488A10D08DD4}"/>
    <cellStyle name="Normal 4 6 7 3 2" xfId="19395" xr:uid="{CB45E67D-A796-4964-A2DB-89E858110563}"/>
    <cellStyle name="Normal 4 6 7 4" xfId="12507" xr:uid="{B979ED91-ACE3-4640-9311-8B751EB876EB}"/>
    <cellStyle name="Normal 4 6 7 4 2" xfId="22224" xr:uid="{0201B25D-1596-4415-87EE-94C8A2BFF650}"/>
    <cellStyle name="Normal 4 6 7 5" xfId="24650" xr:uid="{2222C62E-8E06-4F53-B30E-DF7900199C23}"/>
    <cellStyle name="Normal 4 6 7 6" xfId="14442" xr:uid="{54EFC03A-4E6E-4B91-B4E5-0A35CA1E7670}"/>
    <cellStyle name="Normal 4 6 8" xfId="3028" xr:uid="{00000000-0005-0000-0000-0000FC0B0000}"/>
    <cellStyle name="Normal 4 6 8 2" xfId="8169" xr:uid="{492E1831-5C71-4AAC-8FD4-2CABD059FEDE}"/>
    <cellStyle name="Normal 4 6 8 2 2" xfId="19115" xr:uid="{7387CD34-1554-4476-88D4-B356E11C5D0A}"/>
    <cellStyle name="Normal 4 6 8 3" xfId="10936" xr:uid="{C68A462E-1C2C-45D9-A185-65C5954A0C5A}"/>
    <cellStyle name="Normal 4 6 8 3 2" xfId="21920" xr:uid="{A9C0D906-2DEF-45BE-B5A2-12C844BFD211}"/>
    <cellStyle name="Normal 4 6 8 4" xfId="25491" xr:uid="{93D8E792-490A-4EB0-9601-94C83FD9D509}"/>
    <cellStyle name="Normal 4 6 8 5" xfId="16364" xr:uid="{AF00F9CD-92A4-4DF2-A31A-58472BD1B646}"/>
    <cellStyle name="Normal 4 6 9" xfId="4585" xr:uid="{72FA0B83-5C3B-4528-B62B-85AB40DFD372}"/>
    <cellStyle name="Normal 4 6 9 2" xfId="9998" xr:uid="{44BD56A5-CBD2-4B99-B494-EA78EA50FADC}"/>
    <cellStyle name="Normal 4 6 9 2 2" xfId="20601" xr:uid="{638B5727-2F54-4244-8E3E-41EAD6F1C434}"/>
    <cellStyle name="Normal 4 6 9 3" xfId="13546" xr:uid="{B670F277-283C-44B5-BF37-22428CE280BD}"/>
    <cellStyle name="Normal 4 6 9 3 2" xfId="23430" xr:uid="{FCEC39B7-66D7-4A1A-A43A-1E90B97B025A}"/>
    <cellStyle name="Normal 4 6 9 4" xfId="17808" xr:uid="{4E3D1E9D-F589-4342-8035-B3DC5224A8D6}"/>
    <cellStyle name="Normal 4 7" xfId="635" xr:uid="{00000000-0005-0000-0000-00007B020000}"/>
    <cellStyle name="Normal 4 7 10" xfId="6259" xr:uid="{36D669FF-D6E2-40CF-AB52-84D67E4B3859}"/>
    <cellStyle name="Normal 4 7 10 2" xfId="16139" xr:uid="{13076F25-E192-41B5-9CF8-39A01943497C}"/>
    <cellStyle name="Normal 4 7 11" xfId="9036" xr:uid="{8B59E9F2-6943-4FC9-B29E-A27145AF36A1}"/>
    <cellStyle name="Normal 4 7 11 2" xfId="18898" xr:uid="{29B97258-7AEB-4A6B-B970-A5F9E35C8152}"/>
    <cellStyle name="Normal 4 7 12" xfId="12180" xr:uid="{B08E3C80-4E9E-40F7-B047-D0B56FBF52EF}"/>
    <cellStyle name="Normal 4 7 12 2" xfId="21695" xr:uid="{B50372F0-0339-43B3-88AA-8114C30EB9A2}"/>
    <cellStyle name="Normal 4 7 13" xfId="25118" xr:uid="{D14A0C3A-4B31-4BBE-9A4F-352346D7CA74}"/>
    <cellStyle name="Normal 4 7 14" xfId="14018" xr:uid="{0E051466-3B1A-41B4-8D5F-04A31F4EE729}"/>
    <cellStyle name="Normal 4 7 2" xfId="636" xr:uid="{00000000-0005-0000-0000-00007C020000}"/>
    <cellStyle name="Normal 4 7 2 10" xfId="12181" xr:uid="{6A439F39-6A08-4E93-B27E-DD4995854349}"/>
    <cellStyle name="Normal 4 7 2 10 2" xfId="21696" xr:uid="{583F62EF-3534-4D3B-A1EF-5E4CD86765BF}"/>
    <cellStyle name="Normal 4 7 2 11" xfId="24410" xr:uid="{EF4DF103-E75E-4764-8E25-170455F67085}"/>
    <cellStyle name="Normal 4 7 2 12" xfId="14179" xr:uid="{EA12B4DF-3C84-46F2-B5F6-7393AC21841C}"/>
    <cellStyle name="Normal 4 7 2 2" xfId="3029" xr:uid="{00000000-0005-0000-0000-0000FD0B0000}"/>
    <cellStyle name="Normal 4 7 2 2 2" xfId="3030" xr:uid="{00000000-0005-0000-0000-0000FE0B0000}"/>
    <cellStyle name="Normal 4 7 2 2 2 2" xfId="8170" xr:uid="{77DCF443-FE95-4DB5-9A3F-5924146A1047}"/>
    <cellStyle name="Normal 4 7 2 2 2 2 2" xfId="28778" xr:uid="{3E04CD25-27E2-4852-BCA7-0859F1B73473}"/>
    <cellStyle name="Normal 4 7 2 2 2 2 3" xfId="28882" xr:uid="{1BA485D6-880A-4BE0-8BE6-8A5E83372ED7}"/>
    <cellStyle name="Normal 4 7 2 2 2 2 4" xfId="17455" xr:uid="{2FB13DB0-4633-43FE-9DD8-9ABA1B5F3F25}"/>
    <cellStyle name="Normal 4 7 2 2 2 3" xfId="10938" xr:uid="{E17E160F-0BD1-4A94-9004-C5F956817488}"/>
    <cellStyle name="Normal 4 7 2 2 2 3 2" xfId="29524" xr:uid="{137EE13F-BFD5-49CA-BFC7-6FC338015A14}"/>
    <cellStyle name="Normal 4 7 2 2 2 3 3" xfId="20244" xr:uid="{FFE6201D-3CA9-47B8-B877-5C3CF74AEA37}"/>
    <cellStyle name="Normal 4 7 2 2 2 4" xfId="13240" xr:uid="{AF105473-6C2B-481A-9D8A-979C054B9C42}"/>
    <cellStyle name="Normal 4 7 2 2 2 4 2" xfId="23073" xr:uid="{CD1AFD72-D527-4BF7-AC5F-49A266556815}"/>
    <cellStyle name="Normal 4 7 2 2 2 5" xfId="26425" xr:uid="{45EEC84C-9F5D-4178-8DA9-7DA7AB69C954}"/>
    <cellStyle name="Normal 4 7 2 2 2 6" xfId="15487" xr:uid="{20B79C16-22D6-45DF-A2CB-BEA9B89E8113}"/>
    <cellStyle name="Normal 4 7 2 2 3" xfId="4938" xr:uid="{5D9469C0-3E9F-4DB3-BEB4-9F0F720D9970}"/>
    <cellStyle name="Normal 4 7 2 2 3 2" xfId="10937" xr:uid="{3D494848-B56C-4BFB-8902-903EB925F3CA}"/>
    <cellStyle name="Normal 4 7 2 2 3 2 2" xfId="29771" xr:uid="{EE63DF4A-1688-43A6-903B-8638D550CBA0}"/>
    <cellStyle name="Normal 4 7 2 2 3 2 3" xfId="20905" xr:uid="{C8A1E1FC-A863-4CF3-A92A-44D04EF7D5CA}"/>
    <cellStyle name="Normal 4 7 2 2 3 3" xfId="13797" xr:uid="{8DAEEE3A-89DB-47FC-898E-F86AC255ADEE}"/>
    <cellStyle name="Normal 4 7 2 2 3 3 2" xfId="23734" xr:uid="{D0348D2B-D134-4682-876B-4DCF4328B695}"/>
    <cellStyle name="Normal 4 7 2 2 3 4" xfId="25867" xr:uid="{BEAB85AC-1193-4684-86B0-57C2B9C95935}"/>
    <cellStyle name="Normal 4 7 2 2 3 5" xfId="18112" xr:uid="{3E732490-FAEF-4AB1-8E64-FECA3B93190F}"/>
    <cellStyle name="Normal 4 7 2 2 4" xfId="6411" xr:uid="{9B79E32D-866D-48FA-B98B-BC5D94D9C707}"/>
    <cellStyle name="Normal 4 7 2 2 4 2" xfId="28876" xr:uid="{4D1DF26C-7F35-443C-B2B6-BFA2D93FDB21}"/>
    <cellStyle name="Normal 4 7 2 2 4 3" xfId="16141" xr:uid="{9D5C8196-36B3-4F2C-BEED-DD95A2D7EA3A}"/>
    <cellStyle name="Normal 4 7 2 2 5" xfId="9188" xr:uid="{E6C87D21-661C-4C4D-AD42-DB52CD04FEF7}"/>
    <cellStyle name="Normal 4 7 2 2 5 2" xfId="18900" xr:uid="{05B17A59-AE80-4F20-902A-A2A3FA8A123A}"/>
    <cellStyle name="Normal 4 7 2 2 6" xfId="12182" xr:uid="{3845DBCB-FC5F-4AD8-84A5-E2425CBF4E5B}"/>
    <cellStyle name="Normal 4 7 2 2 6 2" xfId="21697" xr:uid="{2D0E4DBB-BAD8-4F8F-8C0E-57D12C75A238}"/>
    <cellStyle name="Normal 4 7 2 2 7" xfId="26524" xr:uid="{5905E4C8-B07D-4589-BF15-EAB0FA2DF25E}"/>
    <cellStyle name="Normal 4 7 2 2 8" xfId="14827" xr:uid="{F4B4EAB0-1262-481F-952D-6FAAE53A3988}"/>
    <cellStyle name="Normal 4 7 2 3" xfId="3031" xr:uid="{00000000-0005-0000-0000-0000FF0B0000}"/>
    <cellStyle name="Normal 4 7 2 3 2" xfId="5136" xr:uid="{746A914C-5D8F-42FC-AD5C-16384705924E}"/>
    <cellStyle name="Normal 4 7 2 3 2 2" xfId="8171" xr:uid="{03CA33C7-E31B-48C0-B60E-AD4F8BC9AE74}"/>
    <cellStyle name="Normal 4 7 2 3 2 2 2" xfId="29901" xr:uid="{E2DA96EE-8082-4E0D-898D-1088C7D8E76E}"/>
    <cellStyle name="Normal 4 7 2 3 2 2 3" xfId="21103" xr:uid="{016A0492-037A-4564-BBD5-B89F2758D404}"/>
    <cellStyle name="Normal 4 7 2 3 2 3" xfId="10939" xr:uid="{A7BFC60D-291D-4C42-82BC-E97F6AAD3BE7}"/>
    <cellStyle name="Normal 4 7 2 3 2 3 2" xfId="23932" xr:uid="{63D0EA8F-4907-4EFD-94A4-CAABDD85271F}"/>
    <cellStyle name="Normal 4 7 2 3 2 4" xfId="24800" xr:uid="{E9767516-7704-449D-90A4-59DAAC4FEE5A}"/>
    <cellStyle name="Normal 4 7 2 3 2 5" xfId="18310" xr:uid="{91336432-40A8-477D-BC8B-660B298E4597}"/>
    <cellStyle name="Normal 4 7 2 3 3" xfId="6694" xr:uid="{E20739F4-80A8-4ADA-98B0-21E1DDE1905A}"/>
    <cellStyle name="Normal 4 7 2 3 3 2" xfId="27891" xr:uid="{4B595D30-67EB-449B-BBDA-FD93DD45B157}"/>
    <cellStyle name="Normal 4 7 2 3 3 3" xfId="17456" xr:uid="{68FF37A6-3F68-477D-918F-0AB4F0A60245}"/>
    <cellStyle name="Normal 4 7 2 3 4" xfId="9490" xr:uid="{D8FD0C67-085C-4444-9E5C-503A767344C1}"/>
    <cellStyle name="Normal 4 7 2 3 4 2" xfId="20245" xr:uid="{AD8FFE78-FD59-478E-9CF9-0551E7C5083F}"/>
    <cellStyle name="Normal 4 7 2 3 5" xfId="13241" xr:uid="{A5B877FC-B373-418D-B99A-999D0C94C016}"/>
    <cellStyle name="Normal 4 7 2 3 5 2" xfId="23074" xr:uid="{C3F43805-E4BC-489D-9B56-ED954234D35D}"/>
    <cellStyle name="Normal 4 7 2 3 6" xfId="26153" xr:uid="{039F9065-2D7A-4DD3-8821-51242E7776EB}"/>
    <cellStyle name="Normal 4 7 2 3 7" xfId="15488" xr:uid="{04BB5703-A6B2-4E65-8E0E-88507A7EC09B}"/>
    <cellStyle name="Normal 4 7 2 4" xfId="3032" xr:uid="{00000000-0005-0000-0000-0000000C0000}"/>
    <cellStyle name="Normal 4 7 2 4 2" xfId="8172" xr:uid="{929EC590-41AC-4BA1-BA6D-31C2E93A1B67}"/>
    <cellStyle name="Normal 4 7 2 4 2 2" xfId="29076" xr:uid="{44344296-C4F8-482B-8660-912579541864}"/>
    <cellStyle name="Normal 4 7 2 4 2 3" xfId="17454" xr:uid="{435D0DD5-F606-48F5-83E2-EC63FEADD53D}"/>
    <cellStyle name="Normal 4 7 2 4 3" xfId="10940" xr:uid="{E2670033-7383-4032-BA1D-9763ED1963D4}"/>
    <cellStyle name="Normal 4 7 2 4 3 2" xfId="20243" xr:uid="{B24D8BDA-4316-4FEA-B0C3-73709B505647}"/>
    <cellStyle name="Normal 4 7 2 4 4" xfId="13239" xr:uid="{90C78417-FD4F-40C9-81D8-684BFE0C593C}"/>
    <cellStyle name="Normal 4 7 2 4 4 2" xfId="23072" xr:uid="{ADADEDE0-1705-4498-B710-26819A2B1C7D}"/>
    <cellStyle name="Normal 4 7 2 4 5" xfId="25552" xr:uid="{9A2B7285-F21D-445C-98B9-3FCA72C9A86B}"/>
    <cellStyle name="Normal 4 7 2 4 6" xfId="15486" xr:uid="{5AE64412-1CCD-47BF-9C44-8A0A0611D469}"/>
    <cellStyle name="Normal 4 7 2 5" xfId="3033" xr:uid="{00000000-0005-0000-0000-0000010C0000}"/>
    <cellStyle name="Normal 4 7 2 5 2" xfId="8173" xr:uid="{04E780D0-0461-452B-98E0-8C437645CCAF}"/>
    <cellStyle name="Normal 4 7 2 5 2 2" xfId="27411" xr:uid="{4E0F2314-EA54-40FD-92CC-565BC59AB801}"/>
    <cellStyle name="Normal 4 7 2 5 2 3" xfId="16692" xr:uid="{C05C5D91-F2C8-442F-B120-1A87CFF9DCFD}"/>
    <cellStyle name="Normal 4 7 2 5 3" xfId="10941" xr:uid="{48719ADC-7E32-4AFD-A007-A73FC2998127}"/>
    <cellStyle name="Normal 4 7 2 5 3 2" xfId="19429" xr:uid="{6392AAA2-B62F-41F8-9C40-7E95BC11CFEB}"/>
    <cellStyle name="Normal 4 7 2 5 4" xfId="12541" xr:uid="{BC6B4B37-510B-4EF4-A304-F8B755DB8318}"/>
    <cellStyle name="Normal 4 7 2 5 4 2" xfId="22258" xr:uid="{A3AD4AC2-1FF3-49FF-A467-7006AB2C047E}"/>
    <cellStyle name="Normal 4 7 2 5 5" xfId="24430" xr:uid="{0D679EE4-F5EA-4FBE-8F18-D03EABA7D3B2}"/>
    <cellStyle name="Normal 4 7 2 5 6" xfId="14476" xr:uid="{7C0A04E3-8C72-40BE-859E-DDAD3E459FFA}"/>
    <cellStyle name="Normal 4 7 2 6" xfId="3034" xr:uid="{00000000-0005-0000-0000-0000020C0000}"/>
    <cellStyle name="Normal 4 7 2 6 2" xfId="10942" xr:uid="{E8BC475B-94CB-411F-AB79-E4D898569083}"/>
    <cellStyle name="Normal 4 7 2 6 2 2" xfId="19293" xr:uid="{E7E9A5E0-4374-4123-85A1-794240708621}"/>
    <cellStyle name="Normal 4 7 2 6 3" xfId="12433" xr:uid="{0FCF02E5-7652-4B68-B0ED-1C6F1E59ED76}"/>
    <cellStyle name="Normal 4 7 2 6 3 2" xfId="22113" xr:uid="{1B750C5C-FAC4-4ADB-B5D8-69CC1D57FC05}"/>
    <cellStyle name="Normal 4 7 2 6 4" xfId="25694" xr:uid="{426FBD12-7749-4A3A-A926-6A3285D86DF5}"/>
    <cellStyle name="Normal 4 7 2 6 5" xfId="16557" xr:uid="{AD69A070-11D4-4F5E-81FF-F3CC14DA1DA6}"/>
    <cellStyle name="Normal 4 7 2 7" xfId="4531" xr:uid="{2296C27D-9650-4E9B-BE19-CAAA3E1EBA31}"/>
    <cellStyle name="Normal 4 7 2 7 2" xfId="10001" xr:uid="{1EA615C1-77DC-4467-BC6C-EA60E825472F}"/>
    <cellStyle name="Normal 4 7 2 7 2 2" xfId="20554" xr:uid="{F44827BA-8EC5-4AF3-9516-5E64AE5E859E}"/>
    <cellStyle name="Normal 4 7 2 7 3" xfId="13514" xr:uid="{B40801D7-549E-4643-8946-E4D8E6455E60}"/>
    <cellStyle name="Normal 4 7 2 7 3 2" xfId="23383" xr:uid="{215B36D5-B3BE-4F0C-BB02-B8B8A09C9CA1}"/>
    <cellStyle name="Normal 4 7 2 7 4" xfId="17761" xr:uid="{05DE5F85-A566-41E3-979A-576372CF12A8}"/>
    <cellStyle name="Normal 4 7 2 8" xfId="6260" xr:uid="{52792422-7781-4C10-ABF2-2805DC0CA3CB}"/>
    <cellStyle name="Normal 4 7 2 8 2" xfId="16140" xr:uid="{BDF83A7C-F0E1-495C-8855-5DD000579A1D}"/>
    <cellStyle name="Normal 4 7 2 9" xfId="9037" xr:uid="{259FB626-75FF-48D8-A708-BC5787BD583D}"/>
    <cellStyle name="Normal 4 7 2 9 2" xfId="18899" xr:uid="{30D8A024-F0E2-442F-A422-A6CBDEB77445}"/>
    <cellStyle name="Normal 4 7 3" xfId="3035" xr:uid="{00000000-0005-0000-0000-0000030C0000}"/>
    <cellStyle name="Normal 4 7 3 10" xfId="24557" xr:uid="{C66FE37C-FDB4-48CD-A5EC-A0173E910B2C}"/>
    <cellStyle name="Normal 4 7 3 11" xfId="14337" xr:uid="{E96D6990-5BE8-4411-884A-45B482E91BE5}"/>
    <cellStyle name="Normal 4 7 3 2" xfId="3036" xr:uid="{00000000-0005-0000-0000-0000040C0000}"/>
    <cellStyle name="Normal 4 7 3 2 2" xfId="3037" xr:uid="{00000000-0005-0000-0000-0000050C0000}"/>
    <cellStyle name="Normal 4 7 3 2 2 2" xfId="8174" xr:uid="{CCD2EF47-3BFB-4C79-ACE8-6498D2AD5A00}"/>
    <cellStyle name="Normal 4 7 3 2 2 2 2" xfId="28597" xr:uid="{AAF2D17C-BE0C-4CDF-A8CB-FAC273E253CB}"/>
    <cellStyle name="Normal 4 7 3 2 2 2 3" xfId="17458" xr:uid="{97B9A0F9-9C8E-4C40-8114-6BB89B608720}"/>
    <cellStyle name="Normal 4 7 3 2 2 3" xfId="10945" xr:uid="{30B77920-028B-4326-A23D-7F1A35F56CF1}"/>
    <cellStyle name="Normal 4 7 3 2 2 3 2" xfId="20247" xr:uid="{504E9413-C246-4FE0-B23F-F15A38CFA3DA}"/>
    <cellStyle name="Normal 4 7 3 2 2 4" xfId="13243" xr:uid="{7A7B83AD-FC41-4012-B48D-AC3CEB0140C8}"/>
    <cellStyle name="Normal 4 7 3 2 2 4 2" xfId="23076" xr:uid="{7152B698-79C1-4F9E-888B-BECF1D68E7B2}"/>
    <cellStyle name="Normal 4 7 3 2 2 5" xfId="25459" xr:uid="{763C2D1D-0AA0-43E2-8E8A-6856D6A229BC}"/>
    <cellStyle name="Normal 4 7 3 2 2 6" xfId="15490" xr:uid="{1F3C7BCA-9A4C-4E00-9A95-24B0610F535C}"/>
    <cellStyle name="Normal 4 7 3 2 3" xfId="4939" xr:uid="{30672BA2-2A59-493D-A6EE-254F5B3B0B22}"/>
    <cellStyle name="Normal 4 7 3 2 3 2" xfId="10944" xr:uid="{B74A2AED-0D6F-4629-A143-B143DDB427CC}"/>
    <cellStyle name="Normal 4 7 3 2 3 2 2" xfId="29772" xr:uid="{1088D767-8AA4-4CF5-8C9C-89D8D0C35493}"/>
    <cellStyle name="Normal 4 7 3 2 3 2 3" xfId="20906" xr:uid="{C2A1D3D1-85B8-4273-ACD3-271D44E7C2A5}"/>
    <cellStyle name="Normal 4 7 3 2 3 3" xfId="13798" xr:uid="{AE34B410-84FF-4359-9592-164B1DF6594B}"/>
    <cellStyle name="Normal 4 7 3 2 3 3 2" xfId="23735" xr:uid="{FC6BAB88-6F4D-4DB0-A055-E0DA278ACB63}"/>
    <cellStyle name="Normal 4 7 3 2 3 4" xfId="26612" xr:uid="{64DA828B-456D-41EE-8B1C-42D9E420AD03}"/>
    <cellStyle name="Normal 4 7 3 2 3 5" xfId="18113" xr:uid="{756E3AE6-8223-4632-8CD7-E0877898A5E2}"/>
    <cellStyle name="Normal 4 7 3 2 4" xfId="6412" xr:uid="{A0B56ACC-0A7B-4E12-BC52-530F1E48AB1D}"/>
    <cellStyle name="Normal 4 7 3 2 4 2" xfId="29262" xr:uid="{68349A37-B747-4B71-A3CD-A6AC59343175}"/>
    <cellStyle name="Normal 4 7 3 2 4 3" xfId="16956" xr:uid="{D3843BA7-4D88-4A8F-8BA4-20FC246FEAF9}"/>
    <cellStyle name="Normal 4 7 3 2 5" xfId="9189" xr:uid="{32BB0E08-EED3-4F20-A675-685DFB545C4A}"/>
    <cellStyle name="Normal 4 7 3 2 5 2" xfId="19706" xr:uid="{6931A639-C5E9-4FED-82A0-7094BA39310D}"/>
    <cellStyle name="Normal 4 7 3 2 6" xfId="12805" xr:uid="{3112A1F2-A200-45E3-A755-6BED9C9383BA}"/>
    <cellStyle name="Normal 4 7 3 2 6 2" xfId="22535" xr:uid="{E8235A5A-CD93-4CFA-A7AC-1503D3E41E12}"/>
    <cellStyle name="Normal 4 7 3 2 7" xfId="24294" xr:uid="{107A4206-4A90-46D3-AB3C-65E040B3ED86}"/>
    <cellStyle name="Normal 4 7 3 2 8" xfId="14828" xr:uid="{58EF9892-4C6D-44A3-92F4-79988460CC3C}"/>
    <cellStyle name="Normal 4 7 3 3" xfId="3038" xr:uid="{00000000-0005-0000-0000-0000060C0000}"/>
    <cellStyle name="Normal 4 7 3 3 2" xfId="5137" xr:uid="{7AC19D07-9D86-443A-98D3-9182F616E677}"/>
    <cellStyle name="Normal 4 7 3 3 2 2" xfId="11856" xr:uid="{8B511F76-68FC-4FED-98AD-B530412DEBD2}"/>
    <cellStyle name="Normal 4 7 3 3 2 2 2" xfId="29902" xr:uid="{56BDEC81-1F63-4906-BBAB-9270B3A4832E}"/>
    <cellStyle name="Normal 4 7 3 3 2 2 3" xfId="21104" xr:uid="{78CF23C9-3286-49F7-8707-DEFB13FCD26B}"/>
    <cellStyle name="Normal 4 7 3 3 2 3" xfId="13912" xr:uid="{E1C4A9D7-EB9C-40B4-886F-4D86B39BFAFE}"/>
    <cellStyle name="Normal 4 7 3 3 2 3 2" xfId="23933" xr:uid="{F07B04FD-CDA9-4CD4-B29C-8CF081145621}"/>
    <cellStyle name="Normal 4 7 3 3 2 4" xfId="26686" xr:uid="{1789491E-17CB-4BE7-A2D1-97654D3D8440}"/>
    <cellStyle name="Normal 4 7 3 3 2 5" xfId="18311" xr:uid="{559E38BC-6F42-4C8E-A749-04BAF36E54E8}"/>
    <cellStyle name="Normal 4 7 3 3 3" xfId="10946" xr:uid="{CD06484E-07EB-4304-B81B-1237FCC70160}"/>
    <cellStyle name="Normal 4 7 3 3 3 2" xfId="28823" xr:uid="{3B986523-B1F9-4C80-AFB0-4BD46E1515A2}"/>
    <cellStyle name="Normal 4 7 3 3 3 3" xfId="17459" xr:uid="{0B01A305-E64D-4B6F-B02F-C8C78C0045D5}"/>
    <cellStyle name="Normal 4 7 3 3 4" xfId="11689" xr:uid="{ECA51D42-CC1E-414B-B730-79B38690FA0E}"/>
    <cellStyle name="Normal 4 7 3 3 4 2" xfId="20248" xr:uid="{AE0E6983-5530-4E2F-88A9-2911E8B6C50C}"/>
    <cellStyle name="Normal 4 7 3 3 5" xfId="13244" xr:uid="{D681670C-98D5-4A14-86F0-B21506FB72D8}"/>
    <cellStyle name="Normal 4 7 3 3 5 2" xfId="23077" xr:uid="{43FA0FCD-CBEE-4541-9985-E94AD84E5B32}"/>
    <cellStyle name="Normal 4 7 3 3 6" xfId="26135" xr:uid="{841C94EC-548D-4B33-821E-604E5A11687C}"/>
    <cellStyle name="Normal 4 7 3 3 7" xfId="15491" xr:uid="{A0129D5D-AA50-43C1-A4BF-132ADC45DAC1}"/>
    <cellStyle name="Normal 4 7 3 4" xfId="3039" xr:uid="{00000000-0005-0000-0000-0000070C0000}"/>
    <cellStyle name="Normal 4 7 3 4 2" xfId="10947" xr:uid="{9E6756C9-19C1-463C-80A1-D0B62F618DBB}"/>
    <cellStyle name="Normal 4 7 3 4 2 2" xfId="28474" xr:uid="{490FD745-CBBA-4ED3-86EA-6FF3C2D329B4}"/>
    <cellStyle name="Normal 4 7 3 4 2 3" xfId="17457" xr:uid="{45A14E40-630D-4555-A3B1-A833E0A8DB95}"/>
    <cellStyle name="Normal 4 7 3 4 3" xfId="11688" xr:uid="{7E9FE57A-239E-4D01-8E21-DBDA05BA6A3C}"/>
    <cellStyle name="Normal 4 7 3 4 3 2" xfId="20246" xr:uid="{86C68A01-F167-4D26-AE79-BFDBF3037EBE}"/>
    <cellStyle name="Normal 4 7 3 4 4" xfId="13242" xr:uid="{AC2DB6DD-A680-40DB-BD08-930E5963EF5B}"/>
    <cellStyle name="Normal 4 7 3 4 4 2" xfId="23075" xr:uid="{5D97E83A-8BC4-44A2-852C-0F0189F42B1B}"/>
    <cellStyle name="Normal 4 7 3 4 5" xfId="25643" xr:uid="{829D0293-98B0-4A33-B6AE-8AFF13CE1D6C}"/>
    <cellStyle name="Normal 4 7 3 4 6" xfId="15489" xr:uid="{A0A08BD8-852A-41D7-9758-765E8DB73E40}"/>
    <cellStyle name="Normal 4 7 3 5" xfId="3040" xr:uid="{00000000-0005-0000-0000-0000080C0000}"/>
    <cellStyle name="Normal 4 7 3 5 2" xfId="10948" xr:uid="{C3DBD6B9-A1A9-4479-9E45-EDD01D0EBDDD}"/>
    <cellStyle name="Normal 4 7 3 5 2 2" xfId="27465" xr:uid="{A93957D5-AC39-44B0-AD59-18E9571FC200}"/>
    <cellStyle name="Normal 4 7 3 5 2 3" xfId="16795" xr:uid="{77C367F3-7193-4438-91D2-B6C00582E355}"/>
    <cellStyle name="Normal 4 7 3 5 3" xfId="11548" xr:uid="{BF3CA92A-554F-4454-B168-C0C63FDFBA4E}"/>
    <cellStyle name="Normal 4 7 3 5 3 2" xfId="19532" xr:uid="{900BA833-12FB-4458-B888-629A470E74DB}"/>
    <cellStyle name="Normal 4 7 3 5 4" xfId="12644" xr:uid="{653849CE-7C49-46E5-829C-D4D885937F66}"/>
    <cellStyle name="Normal 4 7 3 5 4 2" xfId="22361" xr:uid="{3BF0436E-4E0F-4920-ACD1-567E37FAA3D2}"/>
    <cellStyle name="Normal 4 7 3 5 5" xfId="25504" xr:uid="{4786E129-E19A-4CDB-8F8E-2B5B57BED5B3}"/>
    <cellStyle name="Normal 4 7 3 5 6" xfId="14579" xr:uid="{DA0BAA98-69C3-4D07-8A2F-E9D00087EC8C}"/>
    <cellStyle name="Normal 4 7 3 6" xfId="4788" xr:uid="{3DA03B20-6CC3-4006-8FCD-D3853FF1E82A}"/>
    <cellStyle name="Normal 4 7 3 6 2" xfId="10943" xr:uid="{F79899F3-F06D-4EBE-BCD9-6EC318978064}"/>
    <cellStyle name="Normal 4 7 3 6 2 2" xfId="20755" xr:uid="{9442FDCE-EFD9-4D18-8D36-FB94F4E8B8EA}"/>
    <cellStyle name="Normal 4 7 3 6 3" xfId="13661" xr:uid="{FF0E7679-DD1A-4200-81ED-2768BE0D8AAA}"/>
    <cellStyle name="Normal 4 7 3 6 3 2" xfId="23584" xr:uid="{6470A036-63FE-4EE9-A05A-AD2A11C712EC}"/>
    <cellStyle name="Normal 4 7 3 6 4" xfId="25487" xr:uid="{84487826-3DBC-4FB4-BFBA-072F6FC0DE6F}"/>
    <cellStyle name="Normal 4 7 3 6 5" xfId="17962" xr:uid="{450EF174-EEEA-43B6-B661-1B8E41F26D0D}"/>
    <cellStyle name="Normal 4 7 3 7" xfId="5937" xr:uid="{7D29C383-02B5-4952-817E-9420823877CC}"/>
    <cellStyle name="Normal 4 7 3 7 2" xfId="16142" xr:uid="{B09B9363-A6D3-4B75-B40E-C74FC8A30327}"/>
    <cellStyle name="Normal 4 7 3 8" xfId="8679" xr:uid="{F8CFF903-8D76-4E1C-8B6B-E475401D8775}"/>
    <cellStyle name="Normal 4 7 3 8 2" xfId="18901" xr:uid="{06D9A1F0-DAA4-4F9D-815B-A2B0C89FDA6C}"/>
    <cellStyle name="Normal 4 7 3 9" xfId="12183" xr:uid="{7EF1FDCF-21C1-4237-B3CB-5C6A315A6D8C}"/>
    <cellStyle name="Normal 4 7 3 9 2" xfId="21698" xr:uid="{AC6DD171-CAD7-436C-8F00-3AC02CD7E1A0}"/>
    <cellStyle name="Normal 4 7 4" xfId="3041" xr:uid="{00000000-0005-0000-0000-0000090C0000}"/>
    <cellStyle name="Normal 4 7 4 2" xfId="3042" xr:uid="{00000000-0005-0000-0000-00000A0C0000}"/>
    <cellStyle name="Normal 4 7 4 2 2" xfId="8175" xr:uid="{79DBB03F-6418-4992-8225-11F4DC3C1E67}"/>
    <cellStyle name="Normal 4 7 4 2 2 2" xfId="28012" xr:uid="{C71E839B-0B1C-4041-B564-998FFA1C6568}"/>
    <cellStyle name="Normal 4 7 4 2 2 3" xfId="17460" xr:uid="{BD7F62EA-F92F-4C09-BA09-7330393B0055}"/>
    <cellStyle name="Normal 4 7 4 2 3" xfId="10950" xr:uid="{BEB289D5-EDAB-44DB-800F-8E87CEBE0740}"/>
    <cellStyle name="Normal 4 7 4 2 3 2" xfId="20249" xr:uid="{DF8908E0-27C5-4681-90AD-1F01253DB0EC}"/>
    <cellStyle name="Normal 4 7 4 2 4" xfId="13245" xr:uid="{F4D9DC7F-1ACF-4102-9402-FAEB3F48E43E}"/>
    <cellStyle name="Normal 4 7 4 2 4 2" xfId="23078" xr:uid="{F5B60C75-2A5E-4787-B16C-4DBB5EF5D15D}"/>
    <cellStyle name="Normal 4 7 4 2 5" xfId="26591" xr:uid="{393A3AD2-E54B-47EA-BF5D-0A7131CE1086}"/>
    <cellStyle name="Normal 4 7 4 2 6" xfId="15492" xr:uid="{B25F4A45-5E8B-490D-929A-D837F34A9793}"/>
    <cellStyle name="Normal 4 7 4 3" xfId="4937" xr:uid="{5865209E-FCC6-4512-9DF4-5FAC19CEB177}"/>
    <cellStyle name="Normal 4 7 4 3 2" xfId="10949" xr:uid="{BA9EB533-CFCC-4B69-9351-9B39222B8E9F}"/>
    <cellStyle name="Normal 4 7 4 3 2 2" xfId="29770" xr:uid="{044EC2DE-3715-4E1C-A58C-94E607781A88}"/>
    <cellStyle name="Normal 4 7 4 3 2 3" xfId="20904" xr:uid="{4F88E21E-6F9E-4BB2-8349-4C2A2DDC0B61}"/>
    <cellStyle name="Normal 4 7 4 3 3" xfId="13796" xr:uid="{49A8927B-1C93-49F8-9512-0BC115E54745}"/>
    <cellStyle name="Normal 4 7 4 3 3 2" xfId="23733" xr:uid="{FC1860B8-FBB3-4C72-8360-225F6FD302A0}"/>
    <cellStyle name="Normal 4 7 4 3 4" xfId="25838" xr:uid="{A7A5B1BB-5A51-435C-B67B-9D29B9EA2357}"/>
    <cellStyle name="Normal 4 7 4 3 5" xfId="18111" xr:uid="{7C3087B0-E57F-47F0-9EBB-4E20B01C48ED}"/>
    <cellStyle name="Normal 4 7 4 4" xfId="6410" xr:uid="{6B5E76F7-5D4B-47B3-9A78-FAD725F92810}"/>
    <cellStyle name="Normal 4 7 4 4 2" xfId="27982" xr:uid="{BA33EE8F-9655-4482-A70D-A2F3E2F43F15}"/>
    <cellStyle name="Normal 4 7 4 4 3" xfId="16143" xr:uid="{5B3841C3-FBE7-4BF4-80F3-50A80EB2890C}"/>
    <cellStyle name="Normal 4 7 4 5" xfId="9187" xr:uid="{F9A79684-5973-43D1-BF0D-F8D114EC74B0}"/>
    <cellStyle name="Normal 4 7 4 5 2" xfId="18902" xr:uid="{8011521C-0A3B-4793-B6CE-9D4453065D48}"/>
    <cellStyle name="Normal 4 7 4 6" xfId="12184" xr:uid="{E99E437E-23BD-4CD1-BB26-9B9F01967047}"/>
    <cellStyle name="Normal 4 7 4 6 2" xfId="21699" xr:uid="{36AF873E-9882-449E-BF35-8D16EEF36E7F}"/>
    <cellStyle name="Normal 4 7 4 7" xfId="24931" xr:uid="{1DD8E31D-FCC5-44D1-A639-221A0258A8F9}"/>
    <cellStyle name="Normal 4 7 4 8" xfId="14826" xr:uid="{0C3EC1F3-2FDF-4C78-8D96-48B3CEE66F0A}"/>
    <cellStyle name="Normal 4 7 5" xfId="3043" xr:uid="{00000000-0005-0000-0000-00000B0C0000}"/>
    <cellStyle name="Normal 4 7 5 2" xfId="5138" xr:uid="{7AE665CD-86FB-4D0E-BDB7-66ACD8E7A255}"/>
    <cellStyle name="Normal 4 7 5 2 2" xfId="8176" xr:uid="{41403049-47A7-4F60-B5D3-EBDB2C032DB1}"/>
    <cellStyle name="Normal 4 7 5 2 2 2" xfId="29903" xr:uid="{B4A53A2C-AAA6-4192-A535-B3690FF0F021}"/>
    <cellStyle name="Normal 4 7 5 2 2 3" xfId="21105" xr:uid="{62C480DD-F0F0-4327-B581-0624394ED59C}"/>
    <cellStyle name="Normal 4 7 5 2 3" xfId="10951" xr:uid="{60348A2E-7B97-4639-B557-23B8B663B6E3}"/>
    <cellStyle name="Normal 4 7 5 2 3 2" xfId="23934" xr:uid="{F8BD12D2-6795-46F7-9ABA-0D4D878C5C49}"/>
    <cellStyle name="Normal 4 7 5 2 4" xfId="24816" xr:uid="{B3CA3436-E69F-475F-9D9F-B9ABFB799124}"/>
    <cellStyle name="Normal 4 7 5 2 5" xfId="18312" xr:uid="{A90C9310-4668-45A1-ABAA-6A98768D626C}"/>
    <cellStyle name="Normal 4 7 5 3" xfId="6693" xr:uid="{61AAE14F-B77A-4213-8914-31742E2F0E22}"/>
    <cellStyle name="Normal 4 7 5 3 2" xfId="29063" xr:uid="{BDE881CC-0E3E-4748-BD40-EC273DD1B5E9}"/>
    <cellStyle name="Normal 4 7 5 3 3" xfId="17461" xr:uid="{06B8F55A-303A-4CD2-9795-1D341ECF4A11}"/>
    <cellStyle name="Normal 4 7 5 4" xfId="9489" xr:uid="{666BC9F5-A887-4CB6-B546-D8DFFFABE08D}"/>
    <cellStyle name="Normal 4 7 5 4 2" xfId="20250" xr:uid="{0B9E1609-BB6F-4932-9F9F-CC744677B688}"/>
    <cellStyle name="Normal 4 7 5 5" xfId="13246" xr:uid="{2EA61C32-31E4-4220-801A-19CB4CDA41F2}"/>
    <cellStyle name="Normal 4 7 5 5 2" xfId="23079" xr:uid="{4340BC58-AA43-4AED-9C18-442FC6C5B8C6}"/>
    <cellStyle name="Normal 4 7 5 6" xfId="25341" xr:uid="{0DE66F3F-8880-4DE3-8835-203FD94D0311}"/>
    <cellStyle name="Normal 4 7 5 7" xfId="15493" xr:uid="{196E2922-D2DC-42E4-85D3-76B874E5803A}"/>
    <cellStyle name="Normal 4 7 6" xfId="3044" xr:uid="{00000000-0005-0000-0000-00000C0C0000}"/>
    <cellStyle name="Normal 4 7 6 2" xfId="5832" xr:uid="{DBFEBF7B-22F3-4996-9F89-50574EF4887D}"/>
    <cellStyle name="Normal 4 7 6 2 2" xfId="8177" xr:uid="{538FEFE6-21C1-455F-855D-96E7CB483BB0}"/>
    <cellStyle name="Normal 4 7 6 2 3" xfId="10952" xr:uid="{DC6EC4BF-433C-4490-88EA-F85ED51826CC}"/>
    <cellStyle name="Normal 4 7 6 3" xfId="6922" xr:uid="{A2EE840E-CEC1-4F88-9DCF-6A6133F35A3F}"/>
    <cellStyle name="Normal 4 7 6 3 2" xfId="19837" xr:uid="{A38F278E-0543-4A49-A071-5FDA28A0B0A9}"/>
    <cellStyle name="Normal 4 7 6 4" xfId="9718" xr:uid="{B068F026-EC9B-485F-85B0-CE37BB043145}"/>
    <cellStyle name="Normal 4 7 6 4 2" xfId="22666" xr:uid="{7CAFD667-DD38-481A-B00A-DA843E8F3079}"/>
    <cellStyle name="Normal 4 7 6 5" xfId="24981" xr:uid="{499F8A5B-841F-43FE-A27D-010E5B9041EF}"/>
    <cellStyle name="Normal 4 7 6 6" xfId="15005" xr:uid="{C0B9A04D-8D61-480A-8DCC-9499A6FDA539}"/>
    <cellStyle name="Normal 4 7 7" xfId="3045" xr:uid="{00000000-0005-0000-0000-00000D0C0000}"/>
    <cellStyle name="Normal 4 7 7 2" xfId="8178" xr:uid="{F3813CA5-0456-4BEE-9077-808D427A4FB5}"/>
    <cellStyle name="Normal 4 7 7 2 2" xfId="27559" xr:uid="{A199B4BF-A5B0-44DF-8CD0-6EFC17B959D1}"/>
    <cellStyle name="Normal 4 7 7 2 3" xfId="16632" xr:uid="{08B51DE1-7536-4830-8C44-1DF72085F3E2}"/>
    <cellStyle name="Normal 4 7 7 3" xfId="10953" xr:uid="{376F5A5B-036F-4424-B298-05143BC36226}"/>
    <cellStyle name="Normal 4 7 7 3 2" xfId="19369" xr:uid="{06F422D8-E060-4DC8-817E-023E4E6CF9F7}"/>
    <cellStyle name="Normal 4 7 7 4" xfId="12481" xr:uid="{F288664E-541F-4852-8836-75F1044911F5}"/>
    <cellStyle name="Normal 4 7 7 4 2" xfId="22198" xr:uid="{9FCC32B4-AAB7-4E0C-8900-93A9663856E8}"/>
    <cellStyle name="Normal 4 7 7 5" xfId="26494" xr:uid="{A98EA8BD-6C34-487A-8137-E71B26559D8C}"/>
    <cellStyle name="Normal 4 7 7 6" xfId="14416" xr:uid="{AB5935A9-590D-4415-BB04-186AF410EAF2}"/>
    <cellStyle name="Normal 4 7 8" xfId="3046" xr:uid="{00000000-0005-0000-0000-00000E0C0000}"/>
    <cellStyle name="Normal 4 7 8 2" xfId="8179" xr:uid="{5729E9A6-6C1D-4544-AA40-3E4D3A8C5718}"/>
    <cellStyle name="Normal 4 7 8 2 2" xfId="19149" xr:uid="{C827DF82-841A-4AEA-85A3-836900F7DFC5}"/>
    <cellStyle name="Normal 4 7 8 3" xfId="10954" xr:uid="{D21013C8-63A0-4E4D-A5FD-684B63B97688}"/>
    <cellStyle name="Normal 4 7 8 3 2" xfId="21954" xr:uid="{06DEAC9A-E8A8-48CB-BD51-A704011F5D21}"/>
    <cellStyle name="Normal 4 7 8 4" xfId="26373" xr:uid="{13DBA48E-DBAF-43DF-81B8-E15199608F0B}"/>
    <cellStyle name="Normal 4 7 8 5" xfId="16398" xr:uid="{32A38751-01D5-4A29-A757-38185E20114F}"/>
    <cellStyle name="Normal 4 7 9" xfId="4586" xr:uid="{7E66450E-A8C8-4BCB-94B7-201F9A354041}"/>
    <cellStyle name="Normal 4 7 9 2" xfId="10000" xr:uid="{E144BB94-8EB8-4B7C-9A85-C250D1F05F4A}"/>
    <cellStyle name="Normal 4 7 9 2 2" xfId="20602" xr:uid="{40CCAB9B-EA85-4518-A25A-2C8F0E5CC0BB}"/>
    <cellStyle name="Normal 4 7 9 3" xfId="13547" xr:uid="{C9C3BC7D-5AC1-41B6-9065-0685E6EF009D}"/>
    <cellStyle name="Normal 4 7 9 3 2" xfId="23431" xr:uid="{7FCAF23E-549B-492F-AE4B-D6F12F84AEE8}"/>
    <cellStyle name="Normal 4 7 9 4" xfId="17809" xr:uid="{AF04A694-EBA2-4970-9C5F-57E9368669DB}"/>
    <cellStyle name="Normal 4 8" xfId="637" xr:uid="{00000000-0005-0000-0000-00007D020000}"/>
    <cellStyle name="Normal 4 8 10" xfId="9038" xr:uid="{3CC9873E-3F1F-490D-AFB6-169B8AD9A377}"/>
    <cellStyle name="Normal 4 8 10 2" xfId="18903" xr:uid="{21D6EBA9-E5D0-4475-A8D9-74247873F7D9}"/>
    <cellStyle name="Normal 4 8 11" xfId="12185" xr:uid="{76E33C3B-FF8B-4B8A-8CC0-04F30EA59C9C}"/>
    <cellStyle name="Normal 4 8 11 2" xfId="21700" xr:uid="{C2C5320A-4CE6-408E-BFB0-978B77A5AB99}"/>
    <cellStyle name="Normal 4 8 12" xfId="26125" xr:uid="{BCA4B394-1191-47F9-BB3C-2EFE0D91D620}"/>
    <cellStyle name="Normal 4 8 13" xfId="14001" xr:uid="{DF364B81-35E0-4549-A52E-12DD92BBA8D9}"/>
    <cellStyle name="Normal 4 8 2" xfId="638" xr:uid="{00000000-0005-0000-0000-00007E020000}"/>
    <cellStyle name="Normal 4 8 2 10" xfId="12186" xr:uid="{1F23CEAF-4A21-42E1-B1D5-A3E609B99D90}"/>
    <cellStyle name="Normal 4 8 2 10 2" xfId="21701" xr:uid="{2F1AC22C-79C5-43A1-9B51-AEDD97FFEE85}"/>
    <cellStyle name="Normal 4 8 2 11" xfId="24835" xr:uid="{8B96FC47-1FEE-420A-9183-012A5F85C0FE}"/>
    <cellStyle name="Normal 4 8 2 12" xfId="14180" xr:uid="{F275EEB3-B97D-461E-8280-FF691124C929}"/>
    <cellStyle name="Normal 4 8 2 2" xfId="3047" xr:uid="{00000000-0005-0000-0000-00000F0C0000}"/>
    <cellStyle name="Normal 4 8 2 2 2" xfId="3048" xr:uid="{00000000-0005-0000-0000-0000100C0000}"/>
    <cellStyle name="Normal 4 8 2 2 2 2" xfId="8180" xr:uid="{408B5544-23C8-4A52-97CA-FC7753EC2FD5}"/>
    <cellStyle name="Normal 4 8 2 2 2 2 2" xfId="27305" xr:uid="{7A3A75F8-45C4-4191-9D53-460760CD575B}"/>
    <cellStyle name="Normal 4 8 2 2 2 2 3" xfId="28126" xr:uid="{7D576AEB-8D1F-4A16-AA8D-4D92E31CF190}"/>
    <cellStyle name="Normal 4 8 2 2 2 2 4" xfId="17463" xr:uid="{1C80B4F8-DCC5-4D51-BF6F-01FDCC6E50CC}"/>
    <cellStyle name="Normal 4 8 2 2 2 3" xfId="10956" xr:uid="{655ED91A-7EBB-4F28-A0BD-74C9009A65AA}"/>
    <cellStyle name="Normal 4 8 2 2 2 3 2" xfId="29525" xr:uid="{8E3B8BC4-B0A8-44A6-B02D-5814018A3E44}"/>
    <cellStyle name="Normal 4 8 2 2 2 3 3" xfId="20252" xr:uid="{49B4590B-D2B0-419E-AE39-59F6DFB113BD}"/>
    <cellStyle name="Normal 4 8 2 2 2 4" xfId="13248" xr:uid="{C0AD1B86-E82F-4528-BA14-6F889D5077BA}"/>
    <cellStyle name="Normal 4 8 2 2 2 4 2" xfId="23081" xr:uid="{D2A7B0F8-8879-4FD0-8875-CC52C54C2C8C}"/>
    <cellStyle name="Normal 4 8 2 2 2 5" xfId="24987" xr:uid="{A47B66B1-9E43-41EC-9493-9CEAA2D219D1}"/>
    <cellStyle name="Normal 4 8 2 2 2 6" xfId="15495" xr:uid="{ED91EDBB-AEFF-4953-BBE2-4A9BCC10A8C1}"/>
    <cellStyle name="Normal 4 8 2 2 3" xfId="4940" xr:uid="{85A0B2C6-7DC4-421C-9558-FA5BFE6451D1}"/>
    <cellStyle name="Normal 4 8 2 2 3 2" xfId="10955" xr:uid="{0CD430FF-8A15-4F5A-A6BF-F55FFFF98A54}"/>
    <cellStyle name="Normal 4 8 2 2 3 2 2" xfId="29773" xr:uid="{EED74409-E2A4-48EA-A7FD-1277A6FB9954}"/>
    <cellStyle name="Normal 4 8 2 2 3 2 3" xfId="20907" xr:uid="{50C59DAB-E3FD-4A47-9E89-205805AFE069}"/>
    <cellStyle name="Normal 4 8 2 2 3 3" xfId="13799" xr:uid="{4F60ECAB-D7D8-42BF-A9AB-C205CDAFE96E}"/>
    <cellStyle name="Normal 4 8 2 2 3 3 2" xfId="23736" xr:uid="{4EA97190-4ADB-40C2-B0B2-596B3206969D}"/>
    <cellStyle name="Normal 4 8 2 2 3 4" xfId="24168" xr:uid="{AC3BDEF0-A122-4864-8852-4E80D98BE9D8}"/>
    <cellStyle name="Normal 4 8 2 2 3 5" xfId="18114" xr:uid="{F077A837-605B-4280-B92C-F24BF2F6BD67}"/>
    <cellStyle name="Normal 4 8 2 2 4" xfId="6414" xr:uid="{9D5E6ED9-E436-4051-8575-5C44B28FE0E9}"/>
    <cellStyle name="Normal 4 8 2 2 4 2" xfId="26964" xr:uid="{0267DBD8-684C-4ABE-AE03-EF7B628FCBB6}"/>
    <cellStyle name="Normal 4 8 2 2 4 3" xfId="16146" xr:uid="{469E53A7-9246-4DC5-A1CB-1BEB0196C5A3}"/>
    <cellStyle name="Normal 4 8 2 2 5" xfId="9191" xr:uid="{A97F6396-8A60-417B-A607-3A2FE21429DC}"/>
    <cellStyle name="Normal 4 8 2 2 5 2" xfId="18905" xr:uid="{7BCE5881-9CE8-4348-AD34-833265DA3C35}"/>
    <cellStyle name="Normal 4 8 2 2 6" xfId="12187" xr:uid="{51D6C06C-B182-45D0-BD37-6D40985CC47E}"/>
    <cellStyle name="Normal 4 8 2 2 6 2" xfId="21702" xr:uid="{A590DE75-D000-4376-96F4-50994AFD5BD9}"/>
    <cellStyle name="Normal 4 8 2 2 7" xfId="25535" xr:uid="{9926080E-A0EC-43A2-A99C-32EB267F5866}"/>
    <cellStyle name="Normal 4 8 2 2 8" xfId="14830" xr:uid="{371797D4-9C07-4437-BA57-541047CF1E5B}"/>
    <cellStyle name="Normal 4 8 2 3" xfId="3049" xr:uid="{00000000-0005-0000-0000-0000110C0000}"/>
    <cellStyle name="Normal 4 8 2 3 2" xfId="5139" xr:uid="{BD87707E-3D3C-4DC8-9520-35B68913B9FC}"/>
    <cellStyle name="Normal 4 8 2 3 2 2" xfId="8181" xr:uid="{E01B25E5-C3AE-42A9-8B06-E2611564BF6F}"/>
    <cellStyle name="Normal 4 8 2 3 2 2 2" xfId="29904" xr:uid="{D83F9241-ACFE-4B22-A799-5CD443DC7035}"/>
    <cellStyle name="Normal 4 8 2 3 2 2 3" xfId="21106" xr:uid="{AB78B8B3-FD98-4B3E-B28A-D68A0E60581B}"/>
    <cellStyle name="Normal 4 8 2 3 2 3" xfId="10957" xr:uid="{4B35BBBB-1D44-4608-9F38-CF15F7DB8C3E}"/>
    <cellStyle name="Normal 4 8 2 3 2 3 2" xfId="23935" xr:uid="{8D1AE777-B65A-492D-A62B-361FEA2EA754}"/>
    <cellStyle name="Normal 4 8 2 3 2 4" xfId="26411" xr:uid="{497E2D90-E840-46FD-90C6-AE3C24A96F51}"/>
    <cellStyle name="Normal 4 8 2 3 2 5" xfId="18313" xr:uid="{B0557959-165C-4B31-A383-B3B0BAFED957}"/>
    <cellStyle name="Normal 4 8 2 3 3" xfId="6696" xr:uid="{8F61C7DB-B0F2-44F3-B340-55EA99B2D485}"/>
    <cellStyle name="Normal 4 8 2 3 3 2" xfId="28813" xr:uid="{E6655108-1CE3-4624-97C8-8C7E0FE9AD9A}"/>
    <cellStyle name="Normal 4 8 2 3 3 3" xfId="17464" xr:uid="{BF5E0F20-81F7-4B12-BEE1-D9C827CF9B4F}"/>
    <cellStyle name="Normal 4 8 2 3 4" xfId="9492" xr:uid="{EFA9F4B7-5B80-49A9-A60F-548F9AD9B846}"/>
    <cellStyle name="Normal 4 8 2 3 4 2" xfId="20253" xr:uid="{3C1EBE57-5354-4FFE-AA69-9CE856CEF842}"/>
    <cellStyle name="Normal 4 8 2 3 5" xfId="13249" xr:uid="{B6203AC9-044A-41ED-B2C1-41C94A9B0D5E}"/>
    <cellStyle name="Normal 4 8 2 3 5 2" xfId="23082" xr:uid="{DC8D7A36-01F4-4C08-9799-A4B8D4436CBA}"/>
    <cellStyle name="Normal 4 8 2 3 6" xfId="25946" xr:uid="{EC3B23CB-D93D-4838-8C1D-596C5DD928A0}"/>
    <cellStyle name="Normal 4 8 2 3 7" xfId="15496" xr:uid="{BE687D48-3E81-44EB-A047-76D7705E6EFE}"/>
    <cellStyle name="Normal 4 8 2 4" xfId="3050" xr:uid="{00000000-0005-0000-0000-0000120C0000}"/>
    <cellStyle name="Normal 4 8 2 4 2" xfId="8182" xr:uid="{842BEE1A-9E81-49BB-84DE-7885E29777A2}"/>
    <cellStyle name="Normal 4 8 2 4 2 2" xfId="27001" xr:uid="{2224C7D2-7416-40B7-B436-E3E3FEB56095}"/>
    <cellStyle name="Normal 4 8 2 4 2 3" xfId="17462" xr:uid="{9ED005E8-4DF6-4AEE-B6BB-DE50227ECEA7}"/>
    <cellStyle name="Normal 4 8 2 4 3" xfId="10958" xr:uid="{DB43FCA7-C123-47FE-A110-C3783F9CB27A}"/>
    <cellStyle name="Normal 4 8 2 4 3 2" xfId="20251" xr:uid="{E2BB42A1-5BCD-42E4-9E49-618F4E9196EA}"/>
    <cellStyle name="Normal 4 8 2 4 4" xfId="13247" xr:uid="{0FA09B38-F408-48EC-8197-4885C6B3F768}"/>
    <cellStyle name="Normal 4 8 2 4 4 2" xfId="23080" xr:uid="{CEDE523A-0D06-47D2-B65C-FE8A0FCE3F59}"/>
    <cellStyle name="Normal 4 8 2 4 5" xfId="26191" xr:uid="{2A8E3473-88A9-4188-8C32-8BF265A406A8}"/>
    <cellStyle name="Normal 4 8 2 4 6" xfId="15494" xr:uid="{F4EDDFA9-E874-4B0F-BE25-27EFA676D852}"/>
    <cellStyle name="Normal 4 8 2 5" xfId="3051" xr:uid="{00000000-0005-0000-0000-0000130C0000}"/>
    <cellStyle name="Normal 4 8 2 5 2" xfId="8183" xr:uid="{5F01A9BC-AD6F-4850-893F-FD6CA9DDC142}"/>
    <cellStyle name="Normal 4 8 2 5 2 2" xfId="29202" xr:uid="{F5B04864-32CC-4148-8918-801C966A2296}"/>
    <cellStyle name="Normal 4 8 2 5 2 3" xfId="16778" xr:uid="{F0F8F19A-FEE0-456B-A9D7-EC41AB779D60}"/>
    <cellStyle name="Normal 4 8 2 5 3" xfId="10959" xr:uid="{69EF22F9-5198-480D-BC25-0E2759904DD2}"/>
    <cellStyle name="Normal 4 8 2 5 3 2" xfId="19515" xr:uid="{A8F30E2E-C825-49FA-A106-051BA6B035BA}"/>
    <cellStyle name="Normal 4 8 2 5 4" xfId="12627" xr:uid="{903F6909-DF5C-427E-80FE-4598685482A5}"/>
    <cellStyle name="Normal 4 8 2 5 4 2" xfId="22344" xr:uid="{D9ACFDD7-4167-48C7-9FAE-64A7FE8E8267}"/>
    <cellStyle name="Normal 4 8 2 5 5" xfId="25368" xr:uid="{3A67BE57-70D2-41E8-8BFC-45FF9984CBE6}"/>
    <cellStyle name="Normal 4 8 2 5 6" xfId="14562" xr:uid="{AC3118C0-F8FB-4524-9CDF-36722A846C9E}"/>
    <cellStyle name="Normal 4 8 2 6" xfId="3052" xr:uid="{00000000-0005-0000-0000-0000140C0000}"/>
    <cellStyle name="Normal 4 8 2 6 2" xfId="10960" xr:uid="{C27FB990-61C5-4003-96C6-07ED1CF56674}"/>
    <cellStyle name="Normal 4 8 2 6 2 2" xfId="19294" xr:uid="{79BB961A-8AE1-4AD5-B56C-88D8A291F1E6}"/>
    <cellStyle name="Normal 4 8 2 6 3" xfId="12434" xr:uid="{FD96274C-A428-43B1-8927-4F080A4F04C9}"/>
    <cellStyle name="Normal 4 8 2 6 3 2" xfId="22114" xr:uid="{39CE6D2E-C56F-4F13-AA19-C9BCE0B109A1}"/>
    <cellStyle name="Normal 4 8 2 6 4" xfId="25814" xr:uid="{D4593D45-C63E-4DEB-82E7-C0AC1C59807A}"/>
    <cellStyle name="Normal 4 8 2 6 5" xfId="16558" xr:uid="{E870AC4D-504B-4545-B271-870585A389ED}"/>
    <cellStyle name="Normal 4 8 2 7" xfId="4532" xr:uid="{D649BCD6-7581-42BE-9EB5-18510B67B92E}"/>
    <cellStyle name="Normal 4 8 2 7 2" xfId="10003" xr:uid="{66C7C380-9E41-4C0B-A311-578D7057EA74}"/>
    <cellStyle name="Normal 4 8 2 7 2 2" xfId="20555" xr:uid="{B65AF087-B7CC-4F05-8AF5-E9E6DE882CB9}"/>
    <cellStyle name="Normal 4 8 2 7 3" xfId="13515" xr:uid="{E4CC5F1B-D56B-41A1-8897-0A82E12CE8EF}"/>
    <cellStyle name="Normal 4 8 2 7 3 2" xfId="23384" xr:uid="{B9417D40-A900-4168-8291-144C8BA11914}"/>
    <cellStyle name="Normal 4 8 2 7 4" xfId="17762" xr:uid="{00341B41-D49F-46FF-8E64-A206A2EDA1DD}"/>
    <cellStyle name="Normal 4 8 2 8" xfId="6262" xr:uid="{10EBD81C-3DB5-452B-9B4D-A149CD9A1006}"/>
    <cellStyle name="Normal 4 8 2 8 2" xfId="16145" xr:uid="{52B5D259-95EB-44CC-8998-AFA4ADB13826}"/>
    <cellStyle name="Normal 4 8 2 9" xfId="9039" xr:uid="{263375B0-12A6-4095-B41D-58A769E7FFB8}"/>
    <cellStyle name="Normal 4 8 2 9 2" xfId="18904" xr:uid="{CB5FA032-33B1-4910-AAFD-AAF1083C6378}"/>
    <cellStyle name="Normal 4 8 3" xfId="3053" xr:uid="{00000000-0005-0000-0000-0000150C0000}"/>
    <cellStyle name="Normal 4 8 3 2" xfId="3054" xr:uid="{00000000-0005-0000-0000-0000160C0000}"/>
    <cellStyle name="Normal 4 8 3 2 2" xfId="8184" xr:uid="{481C696F-433A-4A9A-AACF-1E413B4C7759}"/>
    <cellStyle name="Normal 4 8 3 2 2 2" xfId="26827" xr:uid="{805853BA-5B77-4BAD-8CCE-A1E0AB2BC125}"/>
    <cellStyle name="Normal 4 8 3 2 2 3" xfId="28687" xr:uid="{9D352D5D-D370-40C0-BA93-5054B38A8E78}"/>
    <cellStyle name="Normal 4 8 3 2 2 4" xfId="17465" xr:uid="{50B6E6D7-8E57-4724-8390-F8EB45249C2F}"/>
    <cellStyle name="Normal 4 8 3 2 3" xfId="10962" xr:uid="{09DCB3D2-A0C0-4982-8AD3-680C56CF4211}"/>
    <cellStyle name="Normal 4 8 3 2 3 2" xfId="29526" xr:uid="{4529A094-8D58-4D06-A67F-B8027093E063}"/>
    <cellStyle name="Normal 4 8 3 2 3 3" xfId="20254" xr:uid="{6221E690-F486-4555-A37D-E5ECBD2D1F49}"/>
    <cellStyle name="Normal 4 8 3 2 4" xfId="13250" xr:uid="{4272390E-1E08-4B86-B313-00ADD6851B65}"/>
    <cellStyle name="Normal 4 8 3 2 4 2" xfId="23083" xr:uid="{358AEC70-37F1-4727-8D22-406672437971}"/>
    <cellStyle name="Normal 4 8 3 2 5" xfId="24200" xr:uid="{EBE03749-772D-4707-B734-29BB28996CAE}"/>
    <cellStyle name="Normal 4 8 3 2 6" xfId="15497" xr:uid="{0A31B581-6F5B-4419-8AE5-9691468B4D8B}"/>
    <cellStyle name="Normal 4 8 3 3" xfId="3055" xr:uid="{00000000-0005-0000-0000-0000170C0000}"/>
    <cellStyle name="Normal 4 8 3 3 2" xfId="10963" xr:uid="{49CE9C2E-43D8-41B1-8C22-9F1CEC6E45C7}"/>
    <cellStyle name="Normal 4 8 3 3 2 2" xfId="27493" xr:uid="{3AC7E873-ACD6-4399-B1BF-D69B94139106}"/>
    <cellStyle name="Normal 4 8 3 3 2 3" xfId="16957" xr:uid="{31CE5B33-3AD5-43BA-9AB4-E908931D91FE}"/>
    <cellStyle name="Normal 4 8 3 3 3" xfId="11596" xr:uid="{918BE25F-8AE2-45B4-8A15-A348DE850342}"/>
    <cellStyle name="Normal 4 8 3 3 3 2" xfId="19707" xr:uid="{E594395E-A7C4-4817-9875-FB1CBCFA8503}"/>
    <cellStyle name="Normal 4 8 3 3 4" xfId="12806" xr:uid="{7955A050-459A-43F2-8CF0-15F817DDC06A}"/>
    <cellStyle name="Normal 4 8 3 3 4 2" xfId="22536" xr:uid="{28621278-0D8F-4D1B-BF65-84E95F1A4396}"/>
    <cellStyle name="Normal 4 8 3 3 5" xfId="24905" xr:uid="{5107D461-CA7C-4290-918E-3FE7DC180B04}"/>
    <cellStyle name="Normal 4 8 3 3 6" xfId="14829" xr:uid="{5C8C5F68-69A9-4AAB-B98B-78EFB0D62211}"/>
    <cellStyle name="Normal 4 8 3 4" xfId="4789" xr:uid="{8279EC26-69FC-4970-86B4-74A0EB4559CA}"/>
    <cellStyle name="Normal 4 8 3 4 2" xfId="10961" xr:uid="{370F89C5-415D-4948-BD0F-5A8EEC29BE63}"/>
    <cellStyle name="Normal 4 8 3 4 2 2" xfId="29661" xr:uid="{DEF6C203-29A5-4E51-BA8F-EF0CDBC56AA9}"/>
    <cellStyle name="Normal 4 8 3 4 2 3" xfId="20756" xr:uid="{1D3BA5A6-325B-47ED-992F-9AEAE2BDD1C3}"/>
    <cellStyle name="Normal 4 8 3 4 3" xfId="13662" xr:uid="{5C92CEDC-8450-49D6-831E-47FDA46AC69E}"/>
    <cellStyle name="Normal 4 8 3 4 3 2" xfId="23585" xr:uid="{92035795-DA84-4B01-B9D0-19DEC1E97030}"/>
    <cellStyle name="Normal 4 8 3 4 4" xfId="25567" xr:uid="{04EB581B-EC66-449A-8EBF-BDF92BC13EFB}"/>
    <cellStyle name="Normal 4 8 3 4 5" xfId="17963" xr:uid="{255ED6C6-DBE1-4CFA-BBB9-A8890E396255}"/>
    <cellStyle name="Normal 4 8 3 5" xfId="6413" xr:uid="{FB9E9210-4EE1-416C-9399-2C7302370C4B}"/>
    <cellStyle name="Normal 4 8 3 5 2" xfId="28361" xr:uid="{71010E80-7501-4C87-82D7-A1CE74B057E4}"/>
    <cellStyle name="Normal 4 8 3 5 3" xfId="16147" xr:uid="{2354CFCD-DFA3-4C84-91D3-83B991A1A79F}"/>
    <cellStyle name="Normal 4 8 3 6" xfId="9190" xr:uid="{43587B93-FCDC-4807-8339-36DD7C30D7CC}"/>
    <cellStyle name="Normal 4 8 3 6 2" xfId="18906" xr:uid="{7FD63669-6C99-4E76-8D78-68CB8AC1A9CB}"/>
    <cellStyle name="Normal 4 8 3 7" xfId="12188" xr:uid="{31BE26E3-FCAA-4C8B-931F-4C5F224F34E2}"/>
    <cellStyle name="Normal 4 8 3 7 2" xfId="21703" xr:uid="{CEC95D03-7AA4-4E8B-8D20-27713781B02F}"/>
    <cellStyle name="Normal 4 8 3 8" xfId="24687" xr:uid="{6897022A-C726-4680-883E-76BE265A669C}"/>
    <cellStyle name="Normal 4 8 3 9" xfId="14338" xr:uid="{923A5426-76CF-424E-AFEC-58756C83CBC0}"/>
    <cellStyle name="Normal 4 8 4" xfId="3056" xr:uid="{00000000-0005-0000-0000-0000180C0000}"/>
    <cellStyle name="Normal 4 8 4 2" xfId="5140" xr:uid="{0F445E18-2BDF-4221-9ED6-B3A6A5776BE7}"/>
    <cellStyle name="Normal 4 8 4 2 2" xfId="8185" xr:uid="{89A04D53-159B-4293-8C90-8C14A3371CBD}"/>
    <cellStyle name="Normal 4 8 4 2 2 2" xfId="29905" xr:uid="{A0B4425F-BE88-4377-8A80-97B5B52703C1}"/>
    <cellStyle name="Normal 4 8 4 2 2 3" xfId="21107" xr:uid="{0BBAF014-222B-40BD-8263-012AB4B9B38F}"/>
    <cellStyle name="Normal 4 8 4 2 3" xfId="10964" xr:uid="{6D567002-68DF-41EA-B9F9-63F971BDC987}"/>
    <cellStyle name="Normal 4 8 4 2 3 2" xfId="23936" xr:uid="{EA15C502-C353-481E-8A36-DDFD69DA1883}"/>
    <cellStyle name="Normal 4 8 4 2 4" xfId="26766" xr:uid="{8D32CC46-DB4A-4D90-A3CF-650F0431B968}"/>
    <cellStyle name="Normal 4 8 4 2 5" xfId="18314" xr:uid="{6CD9AB60-7E8A-4B49-BFD4-5AD7EA1849EF}"/>
    <cellStyle name="Normal 4 8 4 3" xfId="6695" xr:uid="{83444F8A-42C2-47F7-8C7C-5E40BEBB7C3D}"/>
    <cellStyle name="Normal 4 8 4 3 2" xfId="28299" xr:uid="{C774BCAA-F8DA-4AB3-A6D5-AD7672381198}"/>
    <cellStyle name="Normal 4 8 4 3 3" xfId="16148" xr:uid="{375B57A8-4756-4F7A-A906-0E56A408DCEC}"/>
    <cellStyle name="Normal 4 8 4 4" xfId="9491" xr:uid="{96E26441-8030-4AB0-A294-884D2E09A112}"/>
    <cellStyle name="Normal 4 8 4 4 2" xfId="18907" xr:uid="{6D26B679-9440-404A-B530-A9D270ED73A1}"/>
    <cellStyle name="Normal 4 8 4 5" xfId="12189" xr:uid="{86FEEE5C-901E-4D59-A07C-527FA14624F0}"/>
    <cellStyle name="Normal 4 8 4 5 2" xfId="21704" xr:uid="{CAE49675-B2C1-4F9A-9C13-4B6182F14DEE}"/>
    <cellStyle name="Normal 4 8 4 6" xfId="25783" xr:uid="{9249881A-3581-47B7-A196-B1BB48A69BDA}"/>
    <cellStyle name="Normal 4 8 4 7" xfId="15498" xr:uid="{9B722681-3AE1-4D4A-AFB5-E61EAC872F4E}"/>
    <cellStyle name="Normal 4 8 5" xfId="3057" xr:uid="{00000000-0005-0000-0000-0000190C0000}"/>
    <cellStyle name="Normal 4 8 5 2" xfId="5818" xr:uid="{0179D0FF-9EED-45FA-A757-5986CEA759CC}"/>
    <cellStyle name="Normal 4 8 5 2 2" xfId="8186" xr:uid="{D9342B45-0793-4D73-A2EB-24E844C72724}"/>
    <cellStyle name="Normal 4 8 5 2 3" xfId="10965" xr:uid="{46C7B5ED-5E88-464D-BEE5-E55BFC81EF26}"/>
    <cellStyle name="Normal 4 8 5 2 4" xfId="17064" xr:uid="{401D07AB-8678-4602-ABDA-76E7DC607353}"/>
    <cellStyle name="Normal 4 8 5 3" xfId="6905" xr:uid="{5523328D-65B1-4350-81D6-EA1DFCF76BDE}"/>
    <cellStyle name="Normal 4 8 5 3 2" xfId="29363" xr:uid="{DDDC5B50-D707-4349-9518-E9AB9EE2B976}"/>
    <cellStyle name="Normal 4 8 5 3 3" xfId="19838" xr:uid="{D08C7907-4ACF-4CE9-8819-FB002AD55562}"/>
    <cellStyle name="Normal 4 8 5 4" xfId="9701" xr:uid="{26E19557-4442-4B9C-AD98-F4751BC7A24F}"/>
    <cellStyle name="Normal 4 8 5 4 2" xfId="22667" xr:uid="{A1ABAFB2-F2A2-4964-8C51-AC0B955ADCF8}"/>
    <cellStyle name="Normal 4 8 5 5" xfId="25357" xr:uid="{9CF0405C-EF79-4C38-B378-460C91C9FB7B}"/>
    <cellStyle name="Normal 4 8 5 6" xfId="15006" xr:uid="{C4B7810A-EA8E-493C-A4D6-59DA9D7C4612}"/>
    <cellStyle name="Normal 4 8 6" xfId="3058" xr:uid="{00000000-0005-0000-0000-00001A0C0000}"/>
    <cellStyle name="Normal 4 8 6 2" xfId="8187" xr:uid="{911B8E65-9EEE-4B4A-BF08-165ACB5145A2}"/>
    <cellStyle name="Normal 4 8 6 2 2" xfId="27957" xr:uid="{AC2E4167-2669-4A03-9A59-6E4D5929EB43}"/>
    <cellStyle name="Normal 4 8 6 2 3" xfId="16615" xr:uid="{D4BB81E9-712B-4294-B49C-697C9E9A9DEB}"/>
    <cellStyle name="Normal 4 8 6 3" xfId="10966" xr:uid="{D5E82E8A-B996-4B9E-B61E-6B61F4E085AB}"/>
    <cellStyle name="Normal 4 8 6 3 2" xfId="19352" xr:uid="{366AB308-22CA-420C-8ABD-0F83D8784BF4}"/>
    <cellStyle name="Normal 4 8 6 4" xfId="12464" xr:uid="{0C5C1E47-C9E8-455C-A66D-7D0DF89F1B84}"/>
    <cellStyle name="Normal 4 8 6 4 2" xfId="22181" xr:uid="{507FD405-1D6B-4BA7-8526-83C6F14C37D7}"/>
    <cellStyle name="Normal 4 8 6 5" xfId="24087" xr:uid="{04F5C725-24C0-4DEF-B754-73005F4FB543}"/>
    <cellStyle name="Normal 4 8 6 6" xfId="14399" xr:uid="{C76FFB4C-73A6-451F-A3B3-900CF13A56EA}"/>
    <cellStyle name="Normal 4 8 7" xfId="3059" xr:uid="{00000000-0005-0000-0000-00001B0C0000}"/>
    <cellStyle name="Normal 4 8 7 2" xfId="8188" xr:uid="{5D6E8840-21B6-4321-B2C1-D1DCD15CE1CC}"/>
    <cellStyle name="Normal 4 8 7 2 2" xfId="19132" xr:uid="{38F983E9-716B-4F07-9F9B-4B985BA31D95}"/>
    <cellStyle name="Normal 4 8 7 3" xfId="10967" xr:uid="{DCEBED9B-20CF-43C1-B86F-C398AD20C188}"/>
    <cellStyle name="Normal 4 8 7 3 2" xfId="21937" xr:uid="{9602D2F2-2A3E-4334-BC83-F0EA51345735}"/>
    <cellStyle name="Normal 4 8 7 4" xfId="26177" xr:uid="{0A62135B-E077-4BA6-9C9C-5F40262C4DA5}"/>
    <cellStyle name="Normal 4 8 7 5" xfId="16381" xr:uid="{E36561C3-C7B6-4390-B3ED-4D65C1928C35}"/>
    <cellStyle name="Normal 4 8 8" xfId="4587" xr:uid="{1F0DFAAF-14E3-4AA9-B3C3-729F329E67BF}"/>
    <cellStyle name="Normal 4 8 8 2" xfId="10002" xr:uid="{9B96E491-A483-42DF-9BA6-AEC81C4D68AF}"/>
    <cellStyle name="Normal 4 8 8 2 2" xfId="20603" xr:uid="{98B4E9DE-DA45-4D0A-8B67-459842C6B9F8}"/>
    <cellStyle name="Normal 4 8 8 3" xfId="13548" xr:uid="{3D35D917-0FF5-464E-8155-7EC1C22B3852}"/>
    <cellStyle name="Normal 4 8 8 3 2" xfId="23432" xr:uid="{0D65752F-0E59-482D-9DDD-BAEB2A4AB20A}"/>
    <cellStyle name="Normal 4 8 8 4" xfId="17810" xr:uid="{160EB787-E32F-478A-AAA7-03D504D79EEF}"/>
    <cellStyle name="Normal 4 8 9" xfId="6261" xr:uid="{4F401214-4CAF-42BE-A758-42524B2288B5}"/>
    <cellStyle name="Normal 4 8 9 2" xfId="16144" xr:uid="{E7B88E88-7D12-4972-86D8-F294F4EB2309}"/>
    <cellStyle name="Normal 4 9" xfId="639" xr:uid="{00000000-0005-0000-0000-00007F020000}"/>
    <cellStyle name="Normal 4 9 10" xfId="9040" xr:uid="{427B253B-F42E-47A8-8C84-D607E4AB814D}"/>
    <cellStyle name="Normal 4 9 10 2" xfId="18908" xr:uid="{0DF65A47-EF53-4FE7-9FB0-9BAF1E6BCBC2}"/>
    <cellStyle name="Normal 4 9 11" xfId="12190" xr:uid="{4E7E3E27-0E9D-4523-99DF-DF227E9813D1}"/>
    <cellStyle name="Normal 4 9 11 2" xfId="21705" xr:uid="{11847976-B362-499D-952D-D32C737C6F23}"/>
    <cellStyle name="Normal 4 9 12" xfId="25012" xr:uid="{688FE84F-3867-425D-8E50-6515BAAA9711}"/>
    <cellStyle name="Normal 4 9 13" xfId="14063" xr:uid="{A3599328-0328-4F16-AD89-885F995E8E3F}"/>
    <cellStyle name="Normal 4 9 2" xfId="640" xr:uid="{00000000-0005-0000-0000-000080020000}"/>
    <cellStyle name="Normal 4 9 2 10" xfId="12191" xr:uid="{96B20B38-0674-40F5-B614-5447A180328B}"/>
    <cellStyle name="Normal 4 9 2 10 2" xfId="21706" xr:uid="{96B31A10-347A-47E4-8873-822F12AE50F7}"/>
    <cellStyle name="Normal 4 9 2 11" xfId="24145" xr:uid="{353EC4FA-917E-4F9E-8960-424D079055ED}"/>
    <cellStyle name="Normal 4 9 2 12" xfId="14181" xr:uid="{101FEC4F-4986-4483-982D-9C3D483387BD}"/>
    <cellStyle name="Normal 4 9 2 2" xfId="3060" xr:uid="{00000000-0005-0000-0000-00001C0C0000}"/>
    <cellStyle name="Normal 4 9 2 2 2" xfId="3061" xr:uid="{00000000-0005-0000-0000-00001D0C0000}"/>
    <cellStyle name="Normal 4 9 2 2 2 2" xfId="8189" xr:uid="{A66B982D-1271-4F0D-A8B7-AFE9C3864E1B}"/>
    <cellStyle name="Normal 4 9 2 2 2 2 2" xfId="29310" xr:uid="{D0393572-8A31-4AF9-B120-EE20C72C19AC}"/>
    <cellStyle name="Normal 4 9 2 2 2 2 3" xfId="28883" xr:uid="{44908DA3-3204-4CBE-A9D0-9DE0B3350066}"/>
    <cellStyle name="Normal 4 9 2 2 2 2 4" xfId="17467" xr:uid="{E2676DA8-3DFE-4ACF-A50A-4733D7D981F9}"/>
    <cellStyle name="Normal 4 9 2 2 2 3" xfId="10969" xr:uid="{AD25C30C-FC21-4909-8D84-2E10CDC22FAC}"/>
    <cellStyle name="Normal 4 9 2 2 2 3 2" xfId="29527" xr:uid="{8A8A7212-5891-42F6-BFA3-9FB3D93C9760}"/>
    <cellStyle name="Normal 4 9 2 2 2 3 3" xfId="20256" xr:uid="{F2465EE4-C200-43CA-B3B5-A7224E4C24FB}"/>
    <cellStyle name="Normal 4 9 2 2 2 4" xfId="13252" xr:uid="{DF7973D7-3C21-41A8-AD64-6CACC843F0BC}"/>
    <cellStyle name="Normal 4 9 2 2 2 4 2" xfId="23085" xr:uid="{D18354E7-1837-4FF8-8BE0-5EF487CD3EA4}"/>
    <cellStyle name="Normal 4 9 2 2 2 5" xfId="25589" xr:uid="{19A81C34-FE5A-41AB-B19F-6A010F2E7E59}"/>
    <cellStyle name="Normal 4 9 2 2 2 6" xfId="15500" xr:uid="{2E4DB2E7-B2E0-4DF6-819C-C377DD87117B}"/>
    <cellStyle name="Normal 4 9 2 2 3" xfId="4941" xr:uid="{09C96C1C-5062-4C35-B45C-74B5A87A07F5}"/>
    <cellStyle name="Normal 4 9 2 2 3 2" xfId="10968" xr:uid="{5ADDEC74-0CF2-4B87-B4EE-96919D7CC87A}"/>
    <cellStyle name="Normal 4 9 2 2 3 2 2" xfId="29774" xr:uid="{BB7134F4-85CC-43DA-9FE3-53C23FD570BA}"/>
    <cellStyle name="Normal 4 9 2 2 3 2 3" xfId="20908" xr:uid="{C05B72E8-FEC3-4D19-B80A-F54DFD7DD5FF}"/>
    <cellStyle name="Normal 4 9 2 2 3 3" xfId="13800" xr:uid="{D995C341-CC76-457E-935F-95B19447EE03}"/>
    <cellStyle name="Normal 4 9 2 2 3 3 2" xfId="23737" xr:uid="{D6A54D74-51B7-4963-BCF8-C8603549B047}"/>
    <cellStyle name="Normal 4 9 2 2 3 4" xfId="25911" xr:uid="{B9FCEBE5-F755-47B6-8D61-960A05002A78}"/>
    <cellStyle name="Normal 4 9 2 2 3 5" xfId="18115" xr:uid="{E80DCA32-3A12-44D5-8EFC-BA9E0A005282}"/>
    <cellStyle name="Normal 4 9 2 2 4" xfId="6416" xr:uid="{847454B3-B842-4B56-9F43-71802E6FC811}"/>
    <cellStyle name="Normal 4 9 2 2 4 2" xfId="27890" xr:uid="{A0EB0734-A9A9-42E9-BD1C-8E2463DF5347}"/>
    <cellStyle name="Normal 4 9 2 2 4 3" xfId="16151" xr:uid="{98786FAA-5CD1-4D10-BEA9-24C4587FAA0D}"/>
    <cellStyle name="Normal 4 9 2 2 5" xfId="9193" xr:uid="{BF4C01CA-D1D5-45BF-8560-2653E60F5197}"/>
    <cellStyle name="Normal 4 9 2 2 5 2" xfId="18910" xr:uid="{5944FAAC-7D76-4607-A626-BEAE41FB6974}"/>
    <cellStyle name="Normal 4 9 2 2 6" xfId="12192" xr:uid="{0F956E46-3B48-47AB-B454-0064771B1661}"/>
    <cellStyle name="Normal 4 9 2 2 6 2" xfId="21707" xr:uid="{888BF95C-B9EA-445B-BB3F-1DB888B49C9F}"/>
    <cellStyle name="Normal 4 9 2 2 7" xfId="24470" xr:uid="{7101B2EC-B976-4BCC-8F4B-A2E66272D645}"/>
    <cellStyle name="Normal 4 9 2 2 8" xfId="14832" xr:uid="{6A09AA70-C7A0-47E0-B749-7780A640DB92}"/>
    <cellStyle name="Normal 4 9 2 3" xfId="3062" xr:uid="{00000000-0005-0000-0000-00001E0C0000}"/>
    <cellStyle name="Normal 4 9 2 3 2" xfId="5141" xr:uid="{C412C481-68CE-41D0-9807-92696042A792}"/>
    <cellStyle name="Normal 4 9 2 3 2 2" xfId="8190" xr:uid="{6FAAD569-4F02-418A-8ECE-903423BFC7A5}"/>
    <cellStyle name="Normal 4 9 2 3 2 2 2" xfId="29906" xr:uid="{3035DAA8-C425-419A-BD6A-50E68ED3E553}"/>
    <cellStyle name="Normal 4 9 2 3 2 2 3" xfId="21108" xr:uid="{12DE8CEB-F5E4-4D3F-BD6E-00ECE61D1383}"/>
    <cellStyle name="Normal 4 9 2 3 2 3" xfId="10970" xr:uid="{2F72B4CF-FA15-4FDB-966F-794DCDFCE0C6}"/>
    <cellStyle name="Normal 4 9 2 3 2 3 2" xfId="23937" xr:uid="{D0048FF1-3296-4050-B66B-909C94A52909}"/>
    <cellStyle name="Normal 4 9 2 3 2 4" xfId="25518" xr:uid="{27F16FE8-743C-4197-AEA0-C0D4F4E30E61}"/>
    <cellStyle name="Normal 4 9 2 3 2 5" xfId="18315" xr:uid="{2C28FA8F-6167-46E4-BCAE-9C55AC48194B}"/>
    <cellStyle name="Normal 4 9 2 3 3" xfId="6698" xr:uid="{51F05F26-F2FD-4C0B-B43A-DF94E8975D0B}"/>
    <cellStyle name="Normal 4 9 2 3 3 2" xfId="27757" xr:uid="{75263CE6-966D-4EB7-8F81-4B0CC67B1B61}"/>
    <cellStyle name="Normal 4 9 2 3 3 3" xfId="17468" xr:uid="{761212F3-616A-4B7F-A599-57410734B6CC}"/>
    <cellStyle name="Normal 4 9 2 3 4" xfId="9494" xr:uid="{B8D74E6F-0F5A-49D5-A189-1A031FBC3A56}"/>
    <cellStyle name="Normal 4 9 2 3 4 2" xfId="20257" xr:uid="{1BB10B40-2D42-4DB8-9333-854371F9103A}"/>
    <cellStyle name="Normal 4 9 2 3 5" xfId="13253" xr:uid="{8010618F-0874-4A94-869C-861BFF1123C1}"/>
    <cellStyle name="Normal 4 9 2 3 5 2" xfId="23086" xr:uid="{419EDBE6-F254-49F9-8068-47C211ED9246}"/>
    <cellStyle name="Normal 4 9 2 3 6" xfId="25237" xr:uid="{D6F58382-6876-44D1-A1F9-155B9F955BA4}"/>
    <cellStyle name="Normal 4 9 2 3 7" xfId="15501" xr:uid="{D357EB22-8290-47E7-88B0-66457158E571}"/>
    <cellStyle name="Normal 4 9 2 4" xfId="3063" xr:uid="{00000000-0005-0000-0000-00001F0C0000}"/>
    <cellStyle name="Normal 4 9 2 4 2" xfId="8191" xr:uid="{CD5D5A5E-2092-4694-AEB5-9DDE6C611466}"/>
    <cellStyle name="Normal 4 9 2 4 2 2" xfId="28404" xr:uid="{947B709A-A6D7-42A6-BFB3-1EB5FC784FD5}"/>
    <cellStyle name="Normal 4 9 2 4 2 3" xfId="17466" xr:uid="{A4E0EF0B-21B3-4518-ABA3-A3EF84C10D49}"/>
    <cellStyle name="Normal 4 9 2 4 3" xfId="10971" xr:uid="{442B6D0F-49D9-4748-B3E6-DA84CBCDDCD3}"/>
    <cellStyle name="Normal 4 9 2 4 3 2" xfId="20255" xr:uid="{0BE624EB-9F1A-4E28-B09D-53F015083D57}"/>
    <cellStyle name="Normal 4 9 2 4 4" xfId="13251" xr:uid="{B0AD8BCD-33E3-47C1-8652-1725B13104A4}"/>
    <cellStyle name="Normal 4 9 2 4 4 2" xfId="23084" xr:uid="{22E79388-4BD9-4BC6-8C54-3253450144E8}"/>
    <cellStyle name="Normal 4 9 2 4 5" xfId="26424" xr:uid="{9D9E4BC1-1FAC-4591-9525-03970D953A6C}"/>
    <cellStyle name="Normal 4 9 2 4 6" xfId="15499" xr:uid="{8B4958C0-8122-456E-8FC3-A65C26FC926D}"/>
    <cellStyle name="Normal 4 9 2 5" xfId="3064" xr:uid="{00000000-0005-0000-0000-0000200C0000}"/>
    <cellStyle name="Normal 4 9 2 5 2" xfId="8192" xr:uid="{DFE7074D-366E-4DEC-9AD0-8CB90DE9A57A}"/>
    <cellStyle name="Normal 4 9 2 5 2 2" xfId="28433" xr:uid="{25D0B53E-7F2C-41DC-9DE1-0FAC89F905FC}"/>
    <cellStyle name="Normal 4 9 2 5 2 3" xfId="16825" xr:uid="{4EA274A2-28A3-431E-9202-C183A70A8588}"/>
    <cellStyle name="Normal 4 9 2 5 3" xfId="10972" xr:uid="{FF14B066-5230-4947-8967-F1E018FC99EB}"/>
    <cellStyle name="Normal 4 9 2 5 3 2" xfId="19563" xr:uid="{E0BE000B-F713-48E8-A565-FE64A693878A}"/>
    <cellStyle name="Normal 4 9 2 5 4" xfId="12674" xr:uid="{62C98EC8-F385-4465-B6F4-68F515754BBD}"/>
    <cellStyle name="Normal 4 9 2 5 4 2" xfId="22392" xr:uid="{209BEE0B-4C05-4C8D-9827-165B37BEF921}"/>
    <cellStyle name="Normal 4 9 2 5 5" xfId="25593" xr:uid="{F0FA0A13-4485-4F22-B976-2E8A1087674F}"/>
    <cellStyle name="Normal 4 9 2 5 6" xfId="14624" xr:uid="{E552897B-D0B0-4C53-8FCB-407A6C213878}"/>
    <cellStyle name="Normal 4 9 2 6" xfId="3065" xr:uid="{00000000-0005-0000-0000-0000210C0000}"/>
    <cellStyle name="Normal 4 9 2 6 2" xfId="10973" xr:uid="{D3FE78B6-FD0A-450F-904E-88E0E7FFEBD2}"/>
    <cellStyle name="Normal 4 9 2 6 2 2" xfId="19295" xr:uid="{CE0C4045-1813-4667-9EDD-ADB567F3FE51}"/>
    <cellStyle name="Normal 4 9 2 6 3" xfId="12435" xr:uid="{83AABB13-CBAE-48DD-B234-CBD1C96160A3}"/>
    <cellStyle name="Normal 4 9 2 6 3 2" xfId="22115" xr:uid="{985EA52A-8753-4D2A-A96E-4C669F47CB6F}"/>
    <cellStyle name="Normal 4 9 2 6 4" xfId="25733" xr:uid="{8C1B539D-12FD-4C62-BBF4-FED319B7B3EA}"/>
    <cellStyle name="Normal 4 9 2 6 5" xfId="16559" xr:uid="{7C767D01-9D82-4B82-88E2-D3F0DF6600A8}"/>
    <cellStyle name="Normal 4 9 2 7" xfId="4545" xr:uid="{58ABB0B0-8F87-413B-BAB2-30E2E797524D}"/>
    <cellStyle name="Normal 4 9 2 7 2" xfId="10005" xr:uid="{E93A82F3-F23B-4BEA-875B-D75F992EBEF3}"/>
    <cellStyle name="Normal 4 9 2 7 2 2" xfId="20568" xr:uid="{CACADC84-6C0B-421B-9ACD-53236E61DAB1}"/>
    <cellStyle name="Normal 4 9 2 7 3" xfId="13525" xr:uid="{ABF2FE14-2103-4881-9385-BD2F80DFEB14}"/>
    <cellStyle name="Normal 4 9 2 7 3 2" xfId="23397" xr:uid="{6D7DEBB4-07F1-44B6-9336-D4AB40085F29}"/>
    <cellStyle name="Normal 4 9 2 7 4" xfId="17775" xr:uid="{5B138E5F-96F4-483B-B5E5-0873677BCE00}"/>
    <cellStyle name="Normal 4 9 2 8" xfId="6264" xr:uid="{6DB847AF-24DA-4317-B70E-C9C9F1436CA5}"/>
    <cellStyle name="Normal 4 9 2 8 2" xfId="16150" xr:uid="{3EC00B00-0413-45E1-86A6-27F204F24744}"/>
    <cellStyle name="Normal 4 9 2 9" xfId="9041" xr:uid="{82A227AC-C0D0-41B4-93DE-9E6AA0A9ED98}"/>
    <cellStyle name="Normal 4 9 2 9 2" xfId="18909" xr:uid="{141A232E-53A0-431D-9EB1-0E787FA24394}"/>
    <cellStyle name="Normal 4 9 3" xfId="3066" xr:uid="{00000000-0005-0000-0000-0000220C0000}"/>
    <cellStyle name="Normal 4 9 3 2" xfId="3067" xr:uid="{00000000-0005-0000-0000-0000230C0000}"/>
    <cellStyle name="Normal 4 9 3 2 2" xfId="8193" xr:uid="{9FBA052F-A48A-4272-B12B-C949D078AEF6}"/>
    <cellStyle name="Normal 4 9 3 2 2 2" xfId="25048" xr:uid="{89AEC57B-2125-4F26-ADDB-FF754357DE8F}"/>
    <cellStyle name="Normal 4 9 3 2 2 3" xfId="28424" xr:uid="{2BDA46B9-1FB6-4E8C-88F9-A5BFDBE8C666}"/>
    <cellStyle name="Normal 4 9 3 2 2 4" xfId="17469" xr:uid="{96726D29-103D-4B21-832A-A1E3C340A771}"/>
    <cellStyle name="Normal 4 9 3 2 3" xfId="10975" xr:uid="{BBC854E0-92C1-4A27-AEE6-F752F22DC3F2}"/>
    <cellStyle name="Normal 4 9 3 2 3 2" xfId="29528" xr:uid="{7AF7DCD6-1F36-489A-84BF-473D0B9A4C43}"/>
    <cellStyle name="Normal 4 9 3 2 3 3" xfId="20258" xr:uid="{872B6A1A-E8CB-42F4-BA17-0781A1A67037}"/>
    <cellStyle name="Normal 4 9 3 2 4" xfId="13254" xr:uid="{1F5EA8B8-F418-48CD-8024-FDBDC5FAE228}"/>
    <cellStyle name="Normal 4 9 3 2 4 2" xfId="23087" xr:uid="{1B705D61-24C1-4241-B071-704AE40F1CBF}"/>
    <cellStyle name="Normal 4 9 3 2 5" xfId="26051" xr:uid="{56536BAC-EE7C-4440-B8AE-09174F5362BC}"/>
    <cellStyle name="Normal 4 9 3 2 6" xfId="15502" xr:uid="{856D974D-5012-4F8C-917D-DF326A1097C6}"/>
    <cellStyle name="Normal 4 9 3 3" xfId="3068" xr:uid="{00000000-0005-0000-0000-0000240C0000}"/>
    <cellStyle name="Normal 4 9 3 3 2" xfId="10976" xr:uid="{851726A3-0526-4B2B-BADC-A5E2C68D976B}"/>
    <cellStyle name="Normal 4 9 3 3 2 2" xfId="27436" xr:uid="{8546BCB9-1C75-4ED0-9E84-AD079E478ACE}"/>
    <cellStyle name="Normal 4 9 3 3 2 3" xfId="16958" xr:uid="{665EC3C9-B9D4-477A-842A-3389C839BF49}"/>
    <cellStyle name="Normal 4 9 3 3 3" xfId="11597" xr:uid="{87EC5EEF-FEDE-4F8A-B6F2-1C273B8535EF}"/>
    <cellStyle name="Normal 4 9 3 3 3 2" xfId="19708" xr:uid="{9AFC896F-4927-4C59-9C23-2CF67935CF4B}"/>
    <cellStyle name="Normal 4 9 3 3 4" xfId="12807" xr:uid="{E8F1C71F-3356-437B-A8C8-D4BB8A46B166}"/>
    <cellStyle name="Normal 4 9 3 3 4 2" xfId="22537" xr:uid="{D017BDDE-35CC-4272-813D-CD2D78C5A26E}"/>
    <cellStyle name="Normal 4 9 3 3 5" xfId="24747" xr:uid="{13DB4898-627B-4510-9EB3-A56BEB766F16}"/>
    <cellStyle name="Normal 4 9 3 3 6" xfId="14831" xr:uid="{5AE141BF-2295-4F03-A94F-A317E9BB607A}"/>
    <cellStyle name="Normal 4 9 3 4" xfId="4790" xr:uid="{5346C516-0D9F-465C-BCD8-DAF1A3001F0B}"/>
    <cellStyle name="Normal 4 9 3 4 2" xfId="10974" xr:uid="{68442C11-5011-4AF3-B0A4-C5D07083B3E2}"/>
    <cellStyle name="Normal 4 9 3 4 2 2" xfId="29662" xr:uid="{06C80957-7857-40D8-BF2A-7EC5F393E9B8}"/>
    <cellStyle name="Normal 4 9 3 4 2 3" xfId="20757" xr:uid="{E104CCDB-1576-46B9-82A7-8CE07C303E9B}"/>
    <cellStyle name="Normal 4 9 3 4 3" xfId="13663" xr:uid="{C431DB87-F6FE-4103-9BFF-9F4C1B03EF13}"/>
    <cellStyle name="Normal 4 9 3 4 3 2" xfId="23586" xr:uid="{F406D01C-6A1E-4FE6-8A88-3A7532750C1D}"/>
    <cellStyle name="Normal 4 9 3 4 4" xfId="25645" xr:uid="{59581C14-8C5D-4233-AA4C-9F382933FF57}"/>
    <cellStyle name="Normal 4 9 3 4 5" xfId="17964" xr:uid="{63F8E148-347F-4CBD-B70D-99171357CB34}"/>
    <cellStyle name="Normal 4 9 3 5" xfId="6415" xr:uid="{8ABF69AE-7BB0-450B-B2DF-80B5CF5F97B4}"/>
    <cellStyle name="Normal 4 9 3 5 2" xfId="27033" xr:uid="{6F55215E-915F-4401-9647-538C63E6A56A}"/>
    <cellStyle name="Normal 4 9 3 5 3" xfId="16152" xr:uid="{B61A3DA2-73D1-436B-9A77-89AC97B727E6}"/>
    <cellStyle name="Normal 4 9 3 6" xfId="9192" xr:uid="{47FCFA43-C6C1-446E-B4FE-E6941AF49C18}"/>
    <cellStyle name="Normal 4 9 3 6 2" xfId="18911" xr:uid="{AC4DCCC0-24BA-489C-80A2-21AD8B11406A}"/>
    <cellStyle name="Normal 4 9 3 7" xfId="12193" xr:uid="{01488B2E-6141-4F45-8E08-A2164A9FB3B3}"/>
    <cellStyle name="Normal 4 9 3 7 2" xfId="21708" xr:uid="{C6E400AA-715C-4288-93A9-BBA486D50829}"/>
    <cellStyle name="Normal 4 9 3 8" xfId="25964" xr:uid="{B5EC47DF-202D-4CD4-A042-7E4251081575}"/>
    <cellStyle name="Normal 4 9 3 9" xfId="14339" xr:uid="{58253495-6918-4B22-82D8-E37604BE05B0}"/>
    <cellStyle name="Normal 4 9 4" xfId="3069" xr:uid="{00000000-0005-0000-0000-0000250C0000}"/>
    <cellStyle name="Normal 4 9 4 2" xfId="5142" xr:uid="{D9D7892D-5100-49BF-B149-9F154777368D}"/>
    <cellStyle name="Normal 4 9 4 2 2" xfId="8194" xr:uid="{5B1DF219-6367-481E-8526-D683BCA257BD}"/>
    <cellStyle name="Normal 4 9 4 2 2 2" xfId="29907" xr:uid="{B38FBACD-7A4E-429D-991F-563C7E54C959}"/>
    <cellStyle name="Normal 4 9 4 2 2 3" xfId="21109" xr:uid="{39FAAEFA-93FB-4CE5-A053-C11F1F498183}"/>
    <cellStyle name="Normal 4 9 4 2 3" xfId="10977" xr:uid="{9A68FF43-49F6-41CF-A2E1-CFD9E8A44E0F}"/>
    <cellStyle name="Normal 4 9 4 2 3 2" xfId="23938" xr:uid="{9437297F-ED34-4635-A23A-DA20872A9744}"/>
    <cellStyle name="Normal 4 9 4 2 4" xfId="25600" xr:uid="{D2C4615A-E22D-43DE-BA8F-577D182FC1B8}"/>
    <cellStyle name="Normal 4 9 4 2 5" xfId="18316" xr:uid="{E8FF93D4-AC6C-4092-830E-C4172A6CB4E0}"/>
    <cellStyle name="Normal 4 9 4 3" xfId="6697" xr:uid="{A1887445-7F84-49A5-B308-132DFA09F06E}"/>
    <cellStyle name="Normal 4 9 4 3 2" xfId="27370" xr:uid="{5B74BF1F-70BB-469A-82C7-B88E6510BA24}"/>
    <cellStyle name="Normal 4 9 4 3 3" xfId="16153" xr:uid="{3F89D1EF-53A6-4350-9759-0BA0697DFB8A}"/>
    <cellStyle name="Normal 4 9 4 4" xfId="9493" xr:uid="{4A554894-1D2F-4FF9-BB58-EE7663E96F67}"/>
    <cellStyle name="Normal 4 9 4 4 2" xfId="18912" xr:uid="{5E7E36FF-875D-491D-AC54-BB709DB68761}"/>
    <cellStyle name="Normal 4 9 4 5" xfId="12194" xr:uid="{F2675A21-0DA1-4F79-8496-5F2494528334}"/>
    <cellStyle name="Normal 4 9 4 5 2" xfId="21709" xr:uid="{34D64BCB-5EAE-426C-85AC-0E89FF775BF7}"/>
    <cellStyle name="Normal 4 9 4 6" xfId="26499" xr:uid="{BDE6BB09-53A8-41AE-AF37-CA30FCFFDDA9}"/>
    <cellStyle name="Normal 4 9 4 7" xfId="15503" xr:uid="{4A93EB5C-0B2C-4A4A-8C66-A987D7806BB1}"/>
    <cellStyle name="Normal 4 9 5" xfId="3070" xr:uid="{00000000-0005-0000-0000-0000260C0000}"/>
    <cellStyle name="Normal 4 9 5 2" xfId="5801" xr:uid="{2ED92755-1532-43F5-B615-56C61E71119C}"/>
    <cellStyle name="Normal 4 9 5 2 2" xfId="8195" xr:uid="{ECE0ED2D-5E52-4F4C-8675-E4209E645233}"/>
    <cellStyle name="Normal 4 9 5 2 3" xfId="10978" xr:uid="{DF532069-989D-4DAA-9791-39DF8CE71AF8}"/>
    <cellStyle name="Normal 4 9 5 2 4" xfId="17065" xr:uid="{2B94D78F-52F8-4B97-897A-4AF2D2911144}"/>
    <cellStyle name="Normal 4 9 5 3" xfId="6887" xr:uid="{CED3AACC-87A0-49F7-B4A7-61257A67E471}"/>
    <cellStyle name="Normal 4 9 5 3 2" xfId="29364" xr:uid="{3D5E08F0-D4FF-411B-AAFA-26E63F7CA171}"/>
    <cellStyle name="Normal 4 9 5 3 3" xfId="19839" xr:uid="{EAF286AF-25E0-4164-9B2A-E3CF0F24D584}"/>
    <cellStyle name="Normal 4 9 5 4" xfId="9683" xr:uid="{853BEA0C-08F2-42A9-AE74-38DC65A1B88E}"/>
    <cellStyle name="Normal 4 9 5 4 2" xfId="22668" xr:uid="{FC35B669-8341-4DDE-A188-E23EF97A4495}"/>
    <cellStyle name="Normal 4 9 5 5" xfId="25220" xr:uid="{08FD3C0D-CC61-4DAE-96EA-7C1DEE4C0DC7}"/>
    <cellStyle name="Normal 4 9 5 6" xfId="15007" xr:uid="{32323140-30BB-4E13-9966-3ED0831A0B9C}"/>
    <cellStyle name="Normal 4 9 6" xfId="3071" xr:uid="{00000000-0005-0000-0000-0000270C0000}"/>
    <cellStyle name="Normal 4 9 6 2" xfId="8196" xr:uid="{2CF4DEF6-4A7D-4DE8-96BF-8391CCAD91AD}"/>
    <cellStyle name="Normal 4 9 6 2 2" xfId="28608" xr:uid="{81CB27E9-E605-45CA-96C8-45E479439774}"/>
    <cellStyle name="Normal 4 9 6 2 3" xfId="16675" xr:uid="{A61B79CD-4D06-41A8-8127-0A27DB0A563A}"/>
    <cellStyle name="Normal 4 9 6 3" xfId="10979" xr:uid="{AE62D374-BD8C-4670-81DE-94100F38D682}"/>
    <cellStyle name="Normal 4 9 6 3 2" xfId="19412" xr:uid="{3E2B9A0F-5891-4B74-BC43-618825F8742F}"/>
    <cellStyle name="Normal 4 9 6 4" xfId="12524" xr:uid="{6EB04B18-DF23-42BB-9ADC-B86CFF65C165}"/>
    <cellStyle name="Normal 4 9 6 4 2" xfId="22241" xr:uid="{C02C7CA9-6F5B-4BDF-9DC1-FFB5F385A277}"/>
    <cellStyle name="Normal 4 9 6 5" xfId="24513" xr:uid="{706A318E-1B0B-47EE-AD42-31DECDADFA5E}"/>
    <cellStyle name="Normal 4 9 6 6" xfId="14459" xr:uid="{99E43B7D-C04B-4C51-8D3E-5304EF80EF80}"/>
    <cellStyle name="Normal 4 9 7" xfId="3072" xr:uid="{00000000-0005-0000-0000-0000280C0000}"/>
    <cellStyle name="Normal 4 9 7 2" xfId="8197" xr:uid="{08E1AF2D-02F8-4161-B18C-18DE09DDBE3F}"/>
    <cellStyle name="Normal 4 9 7 2 2" xfId="19194" xr:uid="{0B2E02D5-FC8E-4822-AD07-B66EFA5CFE8E}"/>
    <cellStyle name="Normal 4 9 7 3" xfId="10980" xr:uid="{1F7F3D80-0556-4724-9BC9-1BF7699267A6}"/>
    <cellStyle name="Normal 4 9 7 3 2" xfId="21999" xr:uid="{47C93DB7-1F32-4152-9A58-AF1FA4FA38C3}"/>
    <cellStyle name="Normal 4 9 7 4" xfId="25995" xr:uid="{2FB189EA-5AC9-4E87-BB54-7BED30A5CCCB}"/>
    <cellStyle name="Normal 4 9 7 5" xfId="16443" xr:uid="{6B3F39E1-343B-4104-AA39-C752A8A5A1DC}"/>
    <cellStyle name="Normal 4 9 8" xfId="4588" xr:uid="{9C5B0A96-09F3-4806-B75A-48F833794E23}"/>
    <cellStyle name="Normal 4 9 8 2" xfId="10004" xr:uid="{863B3FED-B99B-4412-80E3-BD20068ED6DE}"/>
    <cellStyle name="Normal 4 9 8 2 2" xfId="20604" xr:uid="{69F700E9-0B47-40C0-ABB6-A6B7B6C27DE0}"/>
    <cellStyle name="Normal 4 9 8 3" xfId="13549" xr:uid="{DD88244B-BD36-4038-A756-8D6DF0F48D1C}"/>
    <cellStyle name="Normal 4 9 8 3 2" xfId="23433" xr:uid="{3DAFF686-5BF2-44D4-8F11-028FBD7DE3C7}"/>
    <cellStyle name="Normal 4 9 8 4" xfId="17811" xr:uid="{84A27639-842F-4115-AD7D-75E50D099501}"/>
    <cellStyle name="Normal 4 9 9" xfId="6263" xr:uid="{6F274C1A-8D31-4E24-B441-A3745AF1194D}"/>
    <cellStyle name="Normal 4 9 9 2" xfId="16149" xr:uid="{85B6AADE-0AFE-4A3C-966B-51ADD14D8023}"/>
    <cellStyle name="Normal 5" xfId="641" xr:uid="{00000000-0005-0000-0000-000081020000}"/>
    <cellStyle name="Normal 5 2" xfId="642" xr:uid="{00000000-0005-0000-0000-000082020000}"/>
    <cellStyle name="Normal 5 2 2" xfId="643" xr:uid="{00000000-0005-0000-0000-000083020000}"/>
    <cellStyle name="Normal 5 2 2 2" xfId="644" xr:uid="{00000000-0005-0000-0000-000084020000}"/>
    <cellStyle name="Normal 5 2 2 3" xfId="645" xr:uid="{00000000-0005-0000-0000-000085020000}"/>
    <cellStyle name="Normal 5 2 2 3 2" xfId="646" xr:uid="{00000000-0005-0000-0000-000086020000}"/>
    <cellStyle name="Normal 5 2 2 3 3" xfId="647" xr:uid="{00000000-0005-0000-0000-000087020000}"/>
    <cellStyle name="Normal 5 2 2 3 3 2" xfId="648" xr:uid="{00000000-0005-0000-0000-000088020000}"/>
    <cellStyle name="Normal 5 2 2 3 3 2 2" xfId="649" xr:uid="{00000000-0005-0000-0000-000089020000}"/>
    <cellStyle name="Normal 5 2 2 3 3 2 3" xfId="650" xr:uid="{00000000-0005-0000-0000-00008A020000}"/>
    <cellStyle name="Normal 5 2 2 3 3 2 3 2" xfId="651" xr:uid="{00000000-0005-0000-0000-00008B020000}"/>
    <cellStyle name="Normal 5 2 2 3 3 2 3 2 2" xfId="3073" xr:uid="{00000000-0005-0000-0000-0000290C0000}"/>
    <cellStyle name="Normal 5 2 2 3 3 2 3 2 2 2" xfId="26849" xr:uid="{4591C00E-192F-4FFD-AD4D-5A972EE89310}"/>
    <cellStyle name="Normal 5 2 2 3 3 2 3 2 2 3" xfId="24329" xr:uid="{3FD07654-DDF7-47E6-9033-D604DA695B2C}"/>
    <cellStyle name="Normal 5 2 2 3 3 2 3 2 3" xfId="3074" xr:uid="{00000000-0005-0000-0000-00002A0C0000}"/>
    <cellStyle name="Normal 5 2 2 3 3 2 3 2 3 2" xfId="3075" xr:uid="{00000000-0005-0000-0000-00002B0C0000}"/>
    <cellStyle name="Normal 5 2 2 3 3 2 3 2 3 3" xfId="3076" xr:uid="{00000000-0005-0000-0000-00002C0C0000}"/>
    <cellStyle name="Normal 5 2 2 3 3 2 3 2 3 3 2" xfId="3077" xr:uid="{00000000-0005-0000-0000-00002D0C0000}"/>
    <cellStyle name="Normal 5 2 2 3 3 2 3 2 4" xfId="26819" xr:uid="{336FC386-3A74-4D85-9591-C5E608D0CDFC}"/>
    <cellStyle name="Normal 5 2 2 3 3 2 3 3" xfId="3078" xr:uid="{00000000-0005-0000-0000-00002E0C0000}"/>
    <cellStyle name="Normal 5 2 2 3 3 2 3 4" xfId="3079" xr:uid="{00000000-0005-0000-0000-00002F0C0000}"/>
    <cellStyle name="Normal 5 2 2 3 3 2 3 5" xfId="3080" xr:uid="{00000000-0005-0000-0000-0000300C0000}"/>
    <cellStyle name="Normal 5 2 2 3 3 2 3 5 2" xfId="3081" xr:uid="{00000000-0005-0000-0000-0000310C0000}"/>
    <cellStyle name="Normal 5 2 2 3 3 2 3 6" xfId="4590" xr:uid="{DE19C53E-B3B8-4ECC-8DF0-980E452E9950}"/>
    <cellStyle name="Normal 5 2 2 3 3 2 3 6 2" xfId="5243" xr:uid="{09996742-4A5E-4C77-8BDD-F7F27B549386}"/>
    <cellStyle name="Normal 5 2 2 3 3 2 3 7" xfId="5314" xr:uid="{E14EF3DF-2B76-419E-AFB1-35E114C0929D}"/>
    <cellStyle name="Normal 5 2 2 3 3 2 4" xfId="3082" xr:uid="{00000000-0005-0000-0000-0000320C0000}"/>
    <cellStyle name="Normal 5 2 2 3 3 2 4 2" xfId="3083" xr:uid="{00000000-0005-0000-0000-0000330C0000}"/>
    <cellStyle name="Normal 5 2 2 3 3 2 4 3" xfId="26667" xr:uid="{A9943000-623C-46C8-9542-CCFF04E9EB9C}"/>
    <cellStyle name="Normal 5 2 2 3 3 2 4 3 2" xfId="30210" xr:uid="{2CA304DD-B486-44B4-A452-E2C044BC4A55}"/>
    <cellStyle name="Normal 5 2 2 3 3 2 4 3 3" xfId="30190" xr:uid="{640296E0-45E2-4333-9197-B3E2D5DDAC9E}"/>
    <cellStyle name="Normal 5 2 2 3 3 2 5" xfId="3084" xr:uid="{00000000-0005-0000-0000-0000340C0000}"/>
    <cellStyle name="Normal 5 2 2 3 3 2 5 2" xfId="3085" xr:uid="{00000000-0005-0000-0000-0000350C0000}"/>
    <cellStyle name="Normal 5 2 2 3 3 2 6" xfId="4589" xr:uid="{F95B2A43-9140-4982-B9AE-1A2F84332DA9}"/>
    <cellStyle name="Normal 5 2 2 3 3 2 6 2" xfId="5289" xr:uid="{66862D45-F060-4069-BED3-990AC64EB568}"/>
    <cellStyle name="Normal 5 2 2 3 3 2 7" xfId="5313" xr:uid="{8C0E4EBB-2D3F-491F-8E22-C590C4C7E96B}"/>
    <cellStyle name="Normal 5 2 2 3 3 3" xfId="652" xr:uid="{00000000-0005-0000-0000-00008C020000}"/>
    <cellStyle name="Normal 5 2 2 3 3 4" xfId="653" xr:uid="{00000000-0005-0000-0000-00008D020000}"/>
    <cellStyle name="Normal 5 2 2 3 3 4 2" xfId="654" xr:uid="{00000000-0005-0000-0000-00008E020000}"/>
    <cellStyle name="Normal 5 2 2 3 3 4 2 2" xfId="655" xr:uid="{00000000-0005-0000-0000-00008F020000}"/>
    <cellStyle name="Normal 5 2 2 3 3 4 2 2 2" xfId="3086" xr:uid="{00000000-0005-0000-0000-0000360C0000}"/>
    <cellStyle name="Normal 5 2 2 3 3 4 2 2 2 2" xfId="3087" xr:uid="{00000000-0005-0000-0000-0000370C0000}"/>
    <cellStyle name="Normal 5 2 2 3 3 4 2 2 2 3" xfId="3088" xr:uid="{00000000-0005-0000-0000-0000380C0000}"/>
    <cellStyle name="Normal 5 2 2 3 3 4 2 2 2 3 2" xfId="3089" xr:uid="{00000000-0005-0000-0000-0000390C0000}"/>
    <cellStyle name="Normal 5 2 2 3 3 4 2 2 2 4" xfId="26814" xr:uid="{CD29A5B4-FB32-44B2-AD3A-F43C6FB8B596}"/>
    <cellStyle name="Normal 5 2 2 3 3 4 2 2 3" xfId="3090" xr:uid="{00000000-0005-0000-0000-00003A0C0000}"/>
    <cellStyle name="Normal 5 2 2 3 3 4 2 2 4" xfId="24733" xr:uid="{8D86823B-2136-46A9-9A72-3354FECD9A84}"/>
    <cellStyle name="Normal 5 2 2 3 3 4 2 3" xfId="656" xr:uid="{00000000-0005-0000-0000-000090020000}"/>
    <cellStyle name="Normal 5 2 2 3 3 4 2 3 2" xfId="3091" xr:uid="{00000000-0005-0000-0000-00003B0C0000}"/>
    <cellStyle name="Normal 5 2 2 3 3 4 2 3 2 2" xfId="26842" xr:uid="{D273FE63-728E-4444-A035-6870209324B5}"/>
    <cellStyle name="Normal 5 2 2 3 3 4 2 3 2 3" xfId="24536" xr:uid="{C15FEC31-DE8C-407F-AB94-9A58B97F4D9C}"/>
    <cellStyle name="Normal 5 2 2 3 3 4 2 3 3" xfId="3092" xr:uid="{00000000-0005-0000-0000-00003C0C0000}"/>
    <cellStyle name="Normal 5 2 2 3 3 4 2 3 3 2" xfId="25483" xr:uid="{F3610A86-3FBA-47EC-BEE3-C86A9168A53E}"/>
    <cellStyle name="Normal 5 2 2 3 3 4 2 3 3 3" xfId="25859" xr:uid="{0FD3FB71-06AC-41EF-B5EB-4AF72891FC56}"/>
    <cellStyle name="Normal 5 2 2 3 3 4 2 3 4" xfId="3093" xr:uid="{00000000-0005-0000-0000-00003D0C0000}"/>
    <cellStyle name="Normal 5 2 2 3 3 4 2 3 4 2" xfId="3094" xr:uid="{00000000-0005-0000-0000-00003E0C0000}"/>
    <cellStyle name="Normal 5 2 2 3 3 4 2 3 5" xfId="3095" xr:uid="{00000000-0005-0000-0000-00003F0C0000}"/>
    <cellStyle name="Normal 5 2 2 3 3 4 2 3 6" xfId="5368" xr:uid="{530EF229-2746-4A6C-8782-D015FF36DEB1}"/>
    <cellStyle name="Normal 5 2 2 3 3 4 2 4" xfId="25422" xr:uid="{CC4D0B88-13FC-467C-9CFC-C052743458DC}"/>
    <cellStyle name="Normal 5 2 2 3 3 4 3" xfId="3096" xr:uid="{00000000-0005-0000-0000-0000400C0000}"/>
    <cellStyle name="Normal 5 2 2 3 3 4 4" xfId="3097" xr:uid="{00000000-0005-0000-0000-0000410C0000}"/>
    <cellStyle name="Normal 5 2 2 3 3 4 5" xfId="3098" xr:uid="{00000000-0005-0000-0000-0000420C0000}"/>
    <cellStyle name="Normal 5 2 2 3 3 4 5 2" xfId="3099" xr:uid="{00000000-0005-0000-0000-0000430C0000}"/>
    <cellStyle name="Normal 5 2 2 3 3 4 6" xfId="4591" xr:uid="{45DE9D9A-72D1-4CCC-ABED-681B2B7E612A}"/>
    <cellStyle name="Normal 5 2 2 3 3 4 6 2" xfId="5242" xr:uid="{3224F8CE-3E4B-4CE7-BD9B-B2CFCFC11517}"/>
    <cellStyle name="Normal 5 2 2 3 3 4 7" xfId="5315" xr:uid="{22A0CFCA-C142-4537-8FEE-F6B3151A37B7}"/>
    <cellStyle name="Normal 5 2 2 3 3 5" xfId="657" xr:uid="{00000000-0005-0000-0000-000091020000}"/>
    <cellStyle name="Normal 5 2 2 3 3 5 2" xfId="3100" xr:uid="{00000000-0005-0000-0000-0000440C0000}"/>
    <cellStyle name="Normal 5 2 2 3 3 5 3" xfId="3101" xr:uid="{00000000-0005-0000-0000-0000450C0000}"/>
    <cellStyle name="Normal 5 2 2 3 3 5 3 2" xfId="3102" xr:uid="{00000000-0005-0000-0000-0000460C0000}"/>
    <cellStyle name="Normal 5 2 2 3 3 5 3 2 2" xfId="28144" xr:uid="{4024C645-2AD0-454A-BB95-D69ED51607F5}"/>
    <cellStyle name="Normal 5 2 2 3 3 5 3 3" xfId="24220" xr:uid="{F8D785BA-9FED-47BF-B160-2096A8D6328E}"/>
    <cellStyle name="Normal 5 2 2 3 3 5 4" xfId="26447" xr:uid="{687C2263-1767-4813-A14A-5825A27F6A57}"/>
    <cellStyle name="Normal 5 2 2 3 4" xfId="658" xr:uid="{00000000-0005-0000-0000-000092020000}"/>
    <cellStyle name="Normal 5 2 2 3 4 2" xfId="659" xr:uid="{00000000-0005-0000-0000-000093020000}"/>
    <cellStyle name="Normal 5 2 2 3 4 3" xfId="660" xr:uid="{00000000-0005-0000-0000-000094020000}"/>
    <cellStyle name="Normal 5 2 2 3 4 3 2" xfId="661" xr:uid="{00000000-0005-0000-0000-000095020000}"/>
    <cellStyle name="Normal 5 2 2 3 4 3 2 2" xfId="3103" xr:uid="{00000000-0005-0000-0000-0000470C0000}"/>
    <cellStyle name="Normal 5 2 2 3 4 3 2 2 2" xfId="25622" xr:uid="{72C8731D-6884-421C-AE12-6EAC6A72688A}"/>
    <cellStyle name="Normal 5 2 2 3 4 3 2 2 3" xfId="26733" xr:uid="{36F14820-9AFB-4C5E-8610-D479D435677F}"/>
    <cellStyle name="Normal 5 2 2 3 4 3 2 3" xfId="3104" xr:uid="{00000000-0005-0000-0000-0000480C0000}"/>
    <cellStyle name="Normal 5 2 2 3 4 3 2 3 2" xfId="3105" xr:uid="{00000000-0005-0000-0000-0000490C0000}"/>
    <cellStyle name="Normal 5 2 2 3 4 3 2 3 3" xfId="3106" xr:uid="{00000000-0005-0000-0000-00004A0C0000}"/>
    <cellStyle name="Normal 5 2 2 3 4 3 2 3 3 2" xfId="3107" xr:uid="{00000000-0005-0000-0000-00004B0C0000}"/>
    <cellStyle name="Normal 5 2 2 3 4 3 2 4" xfId="26734" xr:uid="{BB61DA52-5089-4A54-8686-8E67C573C98C}"/>
    <cellStyle name="Normal 5 2 2 3 4 3 3" xfId="3108" xr:uid="{00000000-0005-0000-0000-00004C0C0000}"/>
    <cellStyle name="Normal 5 2 2 3 4 3 4" xfId="3109" xr:uid="{00000000-0005-0000-0000-00004D0C0000}"/>
    <cellStyle name="Normal 5 2 2 3 4 3 5" xfId="3110" xr:uid="{00000000-0005-0000-0000-00004E0C0000}"/>
    <cellStyle name="Normal 5 2 2 3 4 3 5 2" xfId="3111" xr:uid="{00000000-0005-0000-0000-00004F0C0000}"/>
    <cellStyle name="Normal 5 2 2 3 4 3 6" xfId="4593" xr:uid="{D473D046-18CC-42F1-9421-5C9B8E84009F}"/>
    <cellStyle name="Normal 5 2 2 3 4 3 6 2" xfId="5283" xr:uid="{0136E833-608B-492E-A48C-913AA37BB73B}"/>
    <cellStyle name="Normal 5 2 2 3 4 3 7" xfId="5317" xr:uid="{EC904C8D-E9F2-4564-8948-F0EEED72301E}"/>
    <cellStyle name="Normal 5 2 2 3 4 4" xfId="3112" xr:uid="{00000000-0005-0000-0000-0000500C0000}"/>
    <cellStyle name="Normal 5 2 2 3 4 4 2" xfId="3113" xr:uid="{00000000-0005-0000-0000-0000510C0000}"/>
    <cellStyle name="Normal 5 2 2 3 4 4 3" xfId="3114" xr:uid="{00000000-0005-0000-0000-0000520C0000}"/>
    <cellStyle name="Normal 5 2 2 3 4 4 3 2" xfId="3115" xr:uid="{00000000-0005-0000-0000-0000530C0000}"/>
    <cellStyle name="Normal 5 2 2 3 4 5" xfId="3116" xr:uid="{00000000-0005-0000-0000-0000540C0000}"/>
    <cellStyle name="Normal 5 2 2 3 4 5 2" xfId="3117" xr:uid="{00000000-0005-0000-0000-0000550C0000}"/>
    <cellStyle name="Normal 5 2 2 3 4 6" xfId="4592" xr:uid="{A07B9023-110F-411C-A056-3BE622910B05}"/>
    <cellStyle name="Normal 5 2 2 3 4 6 2" xfId="5255" xr:uid="{510DA867-D991-4D46-8E7E-9B4EE4AEF57E}"/>
    <cellStyle name="Normal 5 2 2 3 4 7" xfId="5316" xr:uid="{917C73DB-2407-4468-A798-1E7225248966}"/>
    <cellStyle name="Normal 5 2 2 3 5" xfId="662" xr:uid="{00000000-0005-0000-0000-000096020000}"/>
    <cellStyle name="Normal 5 2 2 3 5 2" xfId="3118" xr:uid="{00000000-0005-0000-0000-0000560C0000}"/>
    <cellStyle name="Normal 5 2 2 3 5 3" xfId="5318" xr:uid="{2FC06DC1-F575-4BCC-B351-93BE86EE0042}"/>
    <cellStyle name="Normal 5 2 2 3 6" xfId="5298" xr:uid="{8C371445-AA4C-4252-A9C4-EC66CA222A60}"/>
    <cellStyle name="Normal 5 2 2 4" xfId="663" xr:uid="{00000000-0005-0000-0000-000097020000}"/>
    <cellStyle name="Normal 5 2 2 4 2" xfId="664" xr:uid="{00000000-0005-0000-0000-000098020000}"/>
    <cellStyle name="Normal 5 2 2 4 3" xfId="665" xr:uid="{00000000-0005-0000-0000-000099020000}"/>
    <cellStyle name="Normal 5 2 2 4 3 2" xfId="666" xr:uid="{00000000-0005-0000-0000-00009A020000}"/>
    <cellStyle name="Normal 5 2 2 4 3 2 2" xfId="3119" xr:uid="{00000000-0005-0000-0000-0000570C0000}"/>
    <cellStyle name="Normal 5 2 2 4 3 2 2 2" xfId="24959" xr:uid="{83F2D564-7367-46A6-B94C-A87329C88D4D}"/>
    <cellStyle name="Normal 5 2 2 4 3 2 2 3" xfId="26805" xr:uid="{11FB4199-E09F-413A-A2F8-CC5CCFAB6DC7}"/>
    <cellStyle name="Normal 5 2 2 4 3 2 3" xfId="3120" xr:uid="{00000000-0005-0000-0000-0000580C0000}"/>
    <cellStyle name="Normal 5 2 2 4 3 2 3 2" xfId="3121" xr:uid="{00000000-0005-0000-0000-0000590C0000}"/>
    <cellStyle name="Normal 5 2 2 4 3 2 3 3" xfId="3122" xr:uid="{00000000-0005-0000-0000-00005A0C0000}"/>
    <cellStyle name="Normal 5 2 2 4 3 2 3 3 2" xfId="3123" xr:uid="{00000000-0005-0000-0000-00005B0C0000}"/>
    <cellStyle name="Normal 5 2 2 4 3 2 4" xfId="25760" xr:uid="{8B8EFCD1-C764-48BD-A5ED-0A51A66601B3}"/>
    <cellStyle name="Normal 5 2 2 4 3 3" xfId="3124" xr:uid="{00000000-0005-0000-0000-00005C0C0000}"/>
    <cellStyle name="Normal 5 2 2 4 3 4" xfId="3125" xr:uid="{00000000-0005-0000-0000-00005D0C0000}"/>
    <cellStyle name="Normal 5 2 2 4 3 5" xfId="3126" xr:uid="{00000000-0005-0000-0000-00005E0C0000}"/>
    <cellStyle name="Normal 5 2 2 4 3 5 2" xfId="3127" xr:uid="{00000000-0005-0000-0000-00005F0C0000}"/>
    <cellStyle name="Normal 5 2 2 4 3 6" xfId="4595" xr:uid="{36AD8C7B-865C-4E87-BDC6-9F3C54824BBE}"/>
    <cellStyle name="Normal 5 2 2 4 3 6 2" xfId="5252" xr:uid="{C3DFFD1D-10BA-4C90-B6C4-379D864892E1}"/>
    <cellStyle name="Normal 5 2 2 4 3 7" xfId="5320" xr:uid="{1121B34A-10CA-462C-AA9B-910410D774E2}"/>
    <cellStyle name="Normal 5 2 2 4 4" xfId="3128" xr:uid="{00000000-0005-0000-0000-0000600C0000}"/>
    <cellStyle name="Normal 5 2 2 4 4 2" xfId="3129" xr:uid="{00000000-0005-0000-0000-0000610C0000}"/>
    <cellStyle name="Normal 5 2 2 4 4 3" xfId="3130" xr:uid="{00000000-0005-0000-0000-0000620C0000}"/>
    <cellStyle name="Normal 5 2 2 4 4 3 2" xfId="3131" xr:uid="{00000000-0005-0000-0000-0000630C0000}"/>
    <cellStyle name="Normal 5 2 2 4 5" xfId="3132" xr:uid="{00000000-0005-0000-0000-0000640C0000}"/>
    <cellStyle name="Normal 5 2 2 4 5 2" xfId="3133" xr:uid="{00000000-0005-0000-0000-0000650C0000}"/>
    <cellStyle name="Normal 5 2 2 4 6" xfId="4594" xr:uid="{F239AF00-7220-4F5F-9B3A-3885863390FA}"/>
    <cellStyle name="Normal 5 2 2 4 6 2" xfId="5273" xr:uid="{6724181B-E437-442A-89D4-963F2ADF5FDE}"/>
    <cellStyle name="Normal 5 2 2 4 7" xfId="5319" xr:uid="{A4D36076-6314-441A-8F86-E87C6C6EA5DA}"/>
    <cellStyle name="Normal 5 2 2 5" xfId="667" xr:uid="{00000000-0005-0000-0000-00009B020000}"/>
    <cellStyle name="Normal 5 2 2 5 2" xfId="4009" xr:uid="{00000000-0005-0000-0000-0000D10F0000}"/>
    <cellStyle name="Normal 5 2 2 5 3" xfId="5321" xr:uid="{F446A0F2-7EBB-4F44-AF7A-41021C32FD07}"/>
    <cellStyle name="Normal 5 2 3" xfId="668" xr:uid="{00000000-0005-0000-0000-00009C020000}"/>
    <cellStyle name="Normal 5 2 3 2" xfId="669" xr:uid="{00000000-0005-0000-0000-00009D020000}"/>
    <cellStyle name="Normal 5 2 3 3" xfId="3134" xr:uid="{00000000-0005-0000-0000-0000660C0000}"/>
    <cellStyle name="Normal 5 2 3 4" xfId="3135" xr:uid="{00000000-0005-0000-0000-0000670C0000}"/>
    <cellStyle name="Normal 5 2 4" xfId="670" xr:uid="{00000000-0005-0000-0000-00009E020000}"/>
    <cellStyle name="Normal 5 2 4 2" xfId="671" xr:uid="{00000000-0005-0000-0000-00009F020000}"/>
    <cellStyle name="Normal 5 2 4 3" xfId="672" xr:uid="{00000000-0005-0000-0000-0000A0020000}"/>
    <cellStyle name="Normal 5 2 4 3 2" xfId="673" xr:uid="{00000000-0005-0000-0000-0000A1020000}"/>
    <cellStyle name="Normal 5 2 4 3 2 2" xfId="674" xr:uid="{00000000-0005-0000-0000-0000A2020000}"/>
    <cellStyle name="Normal 5 2 4 3 2 3" xfId="675" xr:uid="{00000000-0005-0000-0000-0000A3020000}"/>
    <cellStyle name="Normal 5 2 4 3 2 3 2" xfId="676" xr:uid="{00000000-0005-0000-0000-0000A4020000}"/>
    <cellStyle name="Normal 5 2 4 3 2 3 2 2" xfId="3136" xr:uid="{00000000-0005-0000-0000-0000680C0000}"/>
    <cellStyle name="Normal 5 2 4 3 2 3 2 2 2" xfId="25288" xr:uid="{4E003ED7-88DB-4ABD-9A3D-117CB3DCB35B}"/>
    <cellStyle name="Normal 5 2 4 3 2 3 2 2 3" xfId="26666" xr:uid="{0A3B55D7-D8B5-4B6B-8963-64925B040884}"/>
    <cellStyle name="Normal 5 2 4 3 2 3 2 3" xfId="3137" xr:uid="{00000000-0005-0000-0000-0000690C0000}"/>
    <cellStyle name="Normal 5 2 4 3 2 3 2 3 2" xfId="3138" xr:uid="{00000000-0005-0000-0000-00006A0C0000}"/>
    <cellStyle name="Normal 5 2 4 3 2 3 2 3 3" xfId="3139" xr:uid="{00000000-0005-0000-0000-00006B0C0000}"/>
    <cellStyle name="Normal 5 2 4 3 2 3 2 3 3 2" xfId="3140" xr:uid="{00000000-0005-0000-0000-00006C0C0000}"/>
    <cellStyle name="Normal 5 2 4 3 2 3 2 4" xfId="24488" xr:uid="{A5A97AE0-C780-47DA-947A-9C3A0C023FBA}"/>
    <cellStyle name="Normal 5 2 4 3 2 3 3" xfId="3141" xr:uid="{00000000-0005-0000-0000-00006D0C0000}"/>
    <cellStyle name="Normal 5 2 4 3 2 3 4" xfId="3142" xr:uid="{00000000-0005-0000-0000-00006E0C0000}"/>
    <cellStyle name="Normal 5 2 4 3 2 3 5" xfId="3143" xr:uid="{00000000-0005-0000-0000-00006F0C0000}"/>
    <cellStyle name="Normal 5 2 4 3 2 3 5 2" xfId="3144" xr:uid="{00000000-0005-0000-0000-0000700C0000}"/>
    <cellStyle name="Normal 5 2 4 3 2 3 6" xfId="4597" xr:uid="{B09B9183-6157-442A-B8BB-CE44CE87A597}"/>
    <cellStyle name="Normal 5 2 4 3 2 3 6 2" xfId="5241" xr:uid="{5FE732FD-E704-40C6-89B2-C9F0F77C6400}"/>
    <cellStyle name="Normal 5 2 4 3 2 3 7" xfId="5323" xr:uid="{4558C902-2A8A-4FDD-9AF0-CDAA2DFAEFDF}"/>
    <cellStyle name="Normal 5 2 4 3 2 4" xfId="3145" xr:uid="{00000000-0005-0000-0000-0000710C0000}"/>
    <cellStyle name="Normal 5 2 4 3 2 4 2" xfId="3146" xr:uid="{00000000-0005-0000-0000-0000720C0000}"/>
    <cellStyle name="Normal 5 2 4 3 2 4 3" xfId="25866" xr:uid="{C98E5933-F9F1-46AE-AD73-46DC964A6E13}"/>
    <cellStyle name="Normal 5 2 4 3 2 4 3 2" xfId="30207" xr:uid="{4FE8F852-D2D7-4CA6-86CC-4A944C64D2EB}"/>
    <cellStyle name="Normal 5 2 4 3 2 4 3 3" xfId="30191" xr:uid="{72DA0235-4AD6-4FDE-B5BC-EF37203401D0}"/>
    <cellStyle name="Normal 5 2 4 3 2 5" xfId="3147" xr:uid="{00000000-0005-0000-0000-0000730C0000}"/>
    <cellStyle name="Normal 5 2 4 3 2 5 2" xfId="3148" xr:uid="{00000000-0005-0000-0000-0000740C0000}"/>
    <cellStyle name="Normal 5 2 4 3 2 6" xfId="4596" xr:uid="{FD02F9F5-A6D0-4FB3-93BD-0742FD6C7EB2}"/>
    <cellStyle name="Normal 5 2 4 3 2 6 2" xfId="5286" xr:uid="{92039BAE-B6B5-49A3-BC6C-F242DFCD0EC6}"/>
    <cellStyle name="Normal 5 2 4 3 2 7" xfId="5322" xr:uid="{38C7FC1A-989A-410C-8DB3-8C54E3B57204}"/>
    <cellStyle name="Normal 5 2 4 3 3" xfId="677" xr:uid="{00000000-0005-0000-0000-0000A5020000}"/>
    <cellStyle name="Normal 5 2 4 3 4" xfId="678" xr:uid="{00000000-0005-0000-0000-0000A6020000}"/>
    <cellStyle name="Normal 5 2 4 3 4 2" xfId="679" xr:uid="{00000000-0005-0000-0000-0000A7020000}"/>
    <cellStyle name="Normal 5 2 4 3 4 2 2" xfId="680" xr:uid="{00000000-0005-0000-0000-0000A8020000}"/>
    <cellStyle name="Normal 5 2 4 3 4 2 2 2" xfId="3149" xr:uid="{00000000-0005-0000-0000-0000750C0000}"/>
    <cellStyle name="Normal 5 2 4 3 4 2 2 2 2" xfId="3150" xr:uid="{00000000-0005-0000-0000-0000760C0000}"/>
    <cellStyle name="Normal 5 2 4 3 4 2 2 2 3" xfId="3151" xr:uid="{00000000-0005-0000-0000-0000770C0000}"/>
    <cellStyle name="Normal 5 2 4 3 4 2 2 2 3 2" xfId="3152" xr:uid="{00000000-0005-0000-0000-0000780C0000}"/>
    <cellStyle name="Normal 5 2 4 3 4 2 2 2 4" xfId="26841" xr:uid="{1FADA4D5-A94A-4A38-AA33-03F924E20334}"/>
    <cellStyle name="Normal 5 2 4 3 4 2 2 3" xfId="3153" xr:uid="{00000000-0005-0000-0000-0000790C0000}"/>
    <cellStyle name="Normal 5 2 4 3 4 2 2 4" xfId="25753" xr:uid="{6BDC457B-6B8D-4918-860A-74D2C4728F77}"/>
    <cellStyle name="Normal 5 2 4 3 4 2 3" xfId="681" xr:uid="{00000000-0005-0000-0000-0000A9020000}"/>
    <cellStyle name="Normal 5 2 4 3 4 2 3 2" xfId="3154" xr:uid="{00000000-0005-0000-0000-00007A0C0000}"/>
    <cellStyle name="Normal 5 2 4 3 4 2 3 2 2" xfId="26812" xr:uid="{5CD70BE1-2FA1-4C49-BD6F-11B868C88AF5}"/>
    <cellStyle name="Normal 5 2 4 3 4 2 3 2 3" xfId="25869" xr:uid="{5F19D818-D5F6-4C3C-9F68-2F311D224D74}"/>
    <cellStyle name="Normal 5 2 4 3 4 2 3 3" xfId="3155" xr:uid="{00000000-0005-0000-0000-00007B0C0000}"/>
    <cellStyle name="Normal 5 2 4 3 4 2 3 3 2" xfId="26473" xr:uid="{85450FA9-224D-44A9-91D0-429758AE28AD}"/>
    <cellStyle name="Normal 5 2 4 3 4 2 3 3 3" xfId="26798" xr:uid="{F3D3E010-5D75-4FFF-BAA1-E0EC5A7F3BBB}"/>
    <cellStyle name="Normal 5 2 4 3 4 2 3 4" xfId="3156" xr:uid="{00000000-0005-0000-0000-00007C0C0000}"/>
    <cellStyle name="Normal 5 2 4 3 4 2 3 4 2" xfId="3157" xr:uid="{00000000-0005-0000-0000-00007D0C0000}"/>
    <cellStyle name="Normal 5 2 4 3 4 2 3 5" xfId="3158" xr:uid="{00000000-0005-0000-0000-00007E0C0000}"/>
    <cellStyle name="Normal 5 2 4 3 4 2 3 6" xfId="5369" xr:uid="{F033DFC1-040C-4783-8281-75C03970F979}"/>
    <cellStyle name="Normal 5 2 4 3 4 2 4" xfId="24409" xr:uid="{E5416688-48DC-437B-91BF-EBD8958F0DD4}"/>
    <cellStyle name="Normal 5 2 4 3 4 3" xfId="3159" xr:uid="{00000000-0005-0000-0000-00007F0C0000}"/>
    <cellStyle name="Normal 5 2 4 3 4 4" xfId="3160" xr:uid="{00000000-0005-0000-0000-0000800C0000}"/>
    <cellStyle name="Normal 5 2 4 3 4 5" xfId="3161" xr:uid="{00000000-0005-0000-0000-0000810C0000}"/>
    <cellStyle name="Normal 5 2 4 3 4 5 2" xfId="3162" xr:uid="{00000000-0005-0000-0000-0000820C0000}"/>
    <cellStyle name="Normal 5 2 4 3 4 6" xfId="4598" xr:uid="{DEE13D75-0CEE-4816-AD05-76C693684D83}"/>
    <cellStyle name="Normal 5 2 4 3 4 6 2" xfId="5293" xr:uid="{B993FBCE-02A0-4B74-B3B4-CF1D70394C6F}"/>
    <cellStyle name="Normal 5 2 4 3 4 7" xfId="5324" xr:uid="{FB2958CC-31D7-42D7-9B76-BDAF7CF6CEA9}"/>
    <cellStyle name="Normal 5 2 4 3 5" xfId="682" xr:uid="{00000000-0005-0000-0000-0000AA020000}"/>
    <cellStyle name="Normal 5 2 4 3 5 2" xfId="3163" xr:uid="{00000000-0005-0000-0000-0000830C0000}"/>
    <cellStyle name="Normal 5 2 4 3 5 3" xfId="3164" xr:uid="{00000000-0005-0000-0000-0000840C0000}"/>
    <cellStyle name="Normal 5 2 4 3 5 3 2" xfId="3165" xr:uid="{00000000-0005-0000-0000-0000850C0000}"/>
    <cellStyle name="Normal 5 2 4 3 5 3 2 2" xfId="28145" xr:uid="{6CF0026B-3174-47B8-B600-F49C518E1939}"/>
    <cellStyle name="Normal 5 2 4 3 5 3 3" xfId="26702" xr:uid="{0B133312-DB48-4874-982E-619CC3D3EB14}"/>
    <cellStyle name="Normal 5 2 4 3 5 4" xfId="25629" xr:uid="{4FA49D0A-0B0B-4B46-B480-8B04FF469843}"/>
    <cellStyle name="Normal 5 2 4 4" xfId="683" xr:uid="{00000000-0005-0000-0000-0000AB020000}"/>
    <cellStyle name="Normal 5 2 4 4 2" xfId="684" xr:uid="{00000000-0005-0000-0000-0000AC020000}"/>
    <cellStyle name="Normal 5 2 4 4 3" xfId="685" xr:uid="{00000000-0005-0000-0000-0000AD020000}"/>
    <cellStyle name="Normal 5 2 4 4 3 2" xfId="686" xr:uid="{00000000-0005-0000-0000-0000AE020000}"/>
    <cellStyle name="Normal 5 2 4 4 3 2 2" xfId="3166" xr:uid="{00000000-0005-0000-0000-0000860C0000}"/>
    <cellStyle name="Normal 5 2 4 4 3 2 2 2" xfId="24975" xr:uid="{B97F4B4B-3357-463C-86A0-7342C4774F3D}"/>
    <cellStyle name="Normal 5 2 4 4 3 2 2 3" xfId="26388" xr:uid="{C34C0E12-A87E-4CC1-B7B2-F15AAA2A50EF}"/>
    <cellStyle name="Normal 5 2 4 4 3 2 3" xfId="3167" xr:uid="{00000000-0005-0000-0000-0000870C0000}"/>
    <cellStyle name="Normal 5 2 4 4 3 2 3 2" xfId="3168" xr:uid="{00000000-0005-0000-0000-0000880C0000}"/>
    <cellStyle name="Normal 5 2 4 4 3 2 3 3" xfId="3169" xr:uid="{00000000-0005-0000-0000-0000890C0000}"/>
    <cellStyle name="Normal 5 2 4 4 3 2 3 3 2" xfId="3170" xr:uid="{00000000-0005-0000-0000-00008A0C0000}"/>
    <cellStyle name="Normal 5 2 4 4 3 2 4" xfId="25955" xr:uid="{2CB1647E-6094-4A96-97D5-BF61D6FF97C5}"/>
    <cellStyle name="Normal 5 2 4 4 3 3" xfId="3171" xr:uid="{00000000-0005-0000-0000-00008B0C0000}"/>
    <cellStyle name="Normal 5 2 4 4 3 4" xfId="3172" xr:uid="{00000000-0005-0000-0000-00008C0C0000}"/>
    <cellStyle name="Normal 5 2 4 4 3 5" xfId="3173" xr:uid="{00000000-0005-0000-0000-00008D0C0000}"/>
    <cellStyle name="Normal 5 2 4 4 3 5 2" xfId="3174" xr:uid="{00000000-0005-0000-0000-00008E0C0000}"/>
    <cellStyle name="Normal 5 2 4 4 3 6" xfId="4600" xr:uid="{0885E391-51CF-4949-A61E-09F2537D6A97}"/>
    <cellStyle name="Normal 5 2 4 4 3 6 2" xfId="5250" xr:uid="{61543BA0-45C0-422D-8F8D-73DED3F3B8D4}"/>
    <cellStyle name="Normal 5 2 4 4 3 7" xfId="5326" xr:uid="{8E728F6D-58E6-4D18-9630-A59E9155156D}"/>
    <cellStyle name="Normal 5 2 4 4 4" xfId="3175" xr:uid="{00000000-0005-0000-0000-00008F0C0000}"/>
    <cellStyle name="Normal 5 2 4 4 4 2" xfId="3176" xr:uid="{00000000-0005-0000-0000-0000900C0000}"/>
    <cellStyle name="Normal 5 2 4 4 4 3" xfId="3177" xr:uid="{00000000-0005-0000-0000-0000910C0000}"/>
    <cellStyle name="Normal 5 2 4 4 4 3 2" xfId="3178" xr:uid="{00000000-0005-0000-0000-0000920C0000}"/>
    <cellStyle name="Normal 5 2 4 4 5" xfId="3179" xr:uid="{00000000-0005-0000-0000-0000930C0000}"/>
    <cellStyle name="Normal 5 2 4 4 5 2" xfId="5237" xr:uid="{F92526C8-C434-43ED-BFB4-DE60549262B5}"/>
    <cellStyle name="Normal 5 2 4 4 5 2 2" xfId="5296" xr:uid="{E9E72B4B-2CB1-4066-B82D-4BEBF2F6D8F0}"/>
    <cellStyle name="Normal 5 2 4 4 5 3" xfId="5226" xr:uid="{C10C4173-15D3-4E6F-AEAE-F46656E12B93}"/>
    <cellStyle name="Normal 5 2 4 4 5 4" xfId="25825" xr:uid="{6393732C-DCDF-4308-AFD1-8F662085E545}"/>
    <cellStyle name="Normal 5 2 4 4 6" xfId="3180" xr:uid="{00000000-0005-0000-0000-0000940C0000}"/>
    <cellStyle name="Normal 5 2 4 4 6 2" xfId="3181" xr:uid="{00000000-0005-0000-0000-0000950C0000}"/>
    <cellStyle name="Normal 5 2 4 4 7" xfId="4599" xr:uid="{255E3137-D2E5-44B7-83D9-41F8CD05D4FE}"/>
    <cellStyle name="Normal 5 2 4 4 7 2" xfId="5279" xr:uid="{F2F36117-DCEE-43F0-8A02-869FAED6B335}"/>
    <cellStyle name="Normal 5 2 4 4 8" xfId="5325" xr:uid="{754CF54E-441B-4C19-9FF3-0070A090E5A7}"/>
    <cellStyle name="Normal 5 2 4 5" xfId="687" xr:uid="{00000000-0005-0000-0000-0000AF020000}"/>
    <cellStyle name="Normal 5 2 4 5 2" xfId="3182" xr:uid="{00000000-0005-0000-0000-0000960C0000}"/>
    <cellStyle name="Normal 5 2 4 5 3" xfId="3183" xr:uid="{00000000-0005-0000-0000-0000970C0000}"/>
    <cellStyle name="Normal 5 2 4 5 3 2" xfId="3184" xr:uid="{00000000-0005-0000-0000-0000980C0000}"/>
    <cellStyle name="Normal 5 2 4 5 4" xfId="3185" xr:uid="{00000000-0005-0000-0000-0000990C0000}"/>
    <cellStyle name="Normal 5 2 4 5 5" xfId="5327" xr:uid="{36CC9F03-304F-4530-9AD9-8A42F740FD59}"/>
    <cellStyle name="Normal 5 2 4 6" xfId="3186" xr:uid="{00000000-0005-0000-0000-00009A0C0000}"/>
    <cellStyle name="Normal 5 2 4 6 2" xfId="3187" xr:uid="{00000000-0005-0000-0000-00009B0C0000}"/>
    <cellStyle name="Normal 5 2 4 7" xfId="5299" xr:uid="{73399EC7-7084-4C70-8258-93C8CA47459C}"/>
    <cellStyle name="Normal 5 2 5" xfId="688" xr:uid="{00000000-0005-0000-0000-0000B0020000}"/>
    <cellStyle name="Normal 5 2 6" xfId="689" xr:uid="{00000000-0005-0000-0000-0000B1020000}"/>
    <cellStyle name="Normal 5 2 6 2" xfId="690" xr:uid="{00000000-0005-0000-0000-0000B2020000}"/>
    <cellStyle name="Normal 5 2 6 3" xfId="691" xr:uid="{00000000-0005-0000-0000-0000B3020000}"/>
    <cellStyle name="Normal 5 2 6 3 2" xfId="692" xr:uid="{00000000-0005-0000-0000-0000B4020000}"/>
    <cellStyle name="Normal 5 2 6 3 2 2" xfId="3188" xr:uid="{00000000-0005-0000-0000-00009C0C0000}"/>
    <cellStyle name="Normal 5 2 6 3 2 2 2" xfId="26729" xr:uid="{78A96A88-EFDD-4220-891A-B910604B0763}"/>
    <cellStyle name="Normal 5 2 6 3 2 2 3" xfId="24506" xr:uid="{1C1C0645-A38F-480B-9607-EB23786E06A0}"/>
    <cellStyle name="Normal 5 2 6 3 2 3" xfId="3189" xr:uid="{00000000-0005-0000-0000-00009D0C0000}"/>
    <cellStyle name="Normal 5 2 6 3 2 3 2" xfId="3190" xr:uid="{00000000-0005-0000-0000-00009E0C0000}"/>
    <cellStyle name="Normal 5 2 6 3 2 3 3" xfId="3191" xr:uid="{00000000-0005-0000-0000-00009F0C0000}"/>
    <cellStyle name="Normal 5 2 6 3 2 3 3 2" xfId="3192" xr:uid="{00000000-0005-0000-0000-0000A00C0000}"/>
    <cellStyle name="Normal 5 2 6 3 2 4" xfId="24444" xr:uid="{1E1D7861-B570-4C00-B303-481B8FC656F7}"/>
    <cellStyle name="Normal 5 2 6 3 3" xfId="3193" xr:uid="{00000000-0005-0000-0000-0000A10C0000}"/>
    <cellStyle name="Normal 5 2 6 3 4" xfId="3194" xr:uid="{00000000-0005-0000-0000-0000A20C0000}"/>
    <cellStyle name="Normal 5 2 6 3 5" xfId="3195" xr:uid="{00000000-0005-0000-0000-0000A30C0000}"/>
    <cellStyle name="Normal 5 2 6 3 5 2" xfId="3196" xr:uid="{00000000-0005-0000-0000-0000A40C0000}"/>
    <cellStyle name="Normal 5 2 6 3 6" xfId="4602" xr:uid="{C8F4FD59-B4DF-4501-BD3A-E43F227946C2}"/>
    <cellStyle name="Normal 5 2 6 3 6 2" xfId="5245" xr:uid="{57B4F9C5-E948-4B0F-ACB5-7AC42360E2B2}"/>
    <cellStyle name="Normal 5 2 6 3 7" xfId="5329" xr:uid="{EB2F20E6-ABB4-4826-8675-51782A74E276}"/>
    <cellStyle name="Normal 5 2 6 4" xfId="3197" xr:uid="{00000000-0005-0000-0000-0000A50C0000}"/>
    <cellStyle name="Normal 5 2 6 4 2" xfId="25601" xr:uid="{0CF731C2-7254-4FB3-A1D0-B02B37DFF9B6}"/>
    <cellStyle name="Normal 5 2 6 4 2 2" xfId="30205" xr:uid="{95B8C278-405C-4831-89D4-C985A5F1B08F}"/>
    <cellStyle name="Normal 5 2 6 4 2 3" xfId="30192" xr:uid="{B8769D93-F69C-427B-9185-25B7014B667C}"/>
    <cellStyle name="Normal 5 2 6 4 3" xfId="26771" xr:uid="{DBCD3F26-18DA-4817-9D69-AB742EBECE7B}"/>
    <cellStyle name="Normal 5 2 6 5" xfId="3198" xr:uid="{00000000-0005-0000-0000-0000A60C0000}"/>
    <cellStyle name="Normal 5 2 6 5 2" xfId="3199" xr:uid="{00000000-0005-0000-0000-0000A70C0000}"/>
    <cellStyle name="Normal 5 2 6 6" xfId="4601" xr:uid="{86C12C3C-5DE8-4B7D-B51A-223F1664E4F9}"/>
    <cellStyle name="Normal 5 2 6 6 2" xfId="5271" xr:uid="{61305405-6CBD-4259-BEA8-0CFE00EA9E1E}"/>
    <cellStyle name="Normal 5 2 6 7" xfId="5328" xr:uid="{2743636E-0AA4-4169-8987-9074C3F870E0}"/>
    <cellStyle name="Normal 5 2 7" xfId="693" xr:uid="{00000000-0005-0000-0000-0000B5020000}"/>
    <cellStyle name="Normal 5 2 7 2" xfId="3200" xr:uid="{00000000-0005-0000-0000-0000A80C0000}"/>
    <cellStyle name="Normal 5 2 7 2 2" xfId="5433" xr:uid="{2C72B17C-A6F8-4489-AC3E-2A1AA258CFAB}"/>
    <cellStyle name="Normal 5 2 7 2 2 2" xfId="8198" xr:uid="{060A13AB-B159-4030-AE44-318FAB22658F}"/>
    <cellStyle name="Normal 5 2 7 3" xfId="3201" xr:uid="{00000000-0005-0000-0000-0000A90C0000}"/>
    <cellStyle name="Normal 5 2 7 4" xfId="3202" xr:uid="{00000000-0005-0000-0000-0000AA0C0000}"/>
    <cellStyle name="Normal 5 2 7 4 2" xfId="3203" xr:uid="{00000000-0005-0000-0000-0000AB0C0000}"/>
    <cellStyle name="Normal 5 2 7 5" xfId="3204" xr:uid="{00000000-0005-0000-0000-0000AC0C0000}"/>
    <cellStyle name="Normal 5 2 7 5 2" xfId="30220" xr:uid="{5F0B017C-F8E5-48D9-8630-C60CD2248682}"/>
    <cellStyle name="Normal 5 2 7 5 3" xfId="30193" xr:uid="{072761C7-0BE4-4DF6-9D78-D03AFFC9C102}"/>
    <cellStyle name="Normal 5 2 7 6" xfId="4008" xr:uid="{00000000-0005-0000-0000-0000D20F0000}"/>
    <cellStyle name="Normal 5 2 7 7" xfId="5330" xr:uid="{78315039-4FDD-4D00-8725-B26BCE6B5A5D}"/>
    <cellStyle name="Normal 5 3" xfId="694" xr:uid="{00000000-0005-0000-0000-0000B6020000}"/>
    <cellStyle name="Normal 5 3 2" xfId="695" xr:uid="{00000000-0005-0000-0000-0000B7020000}"/>
    <cellStyle name="Normal 5 3 3" xfId="696" xr:uid="{00000000-0005-0000-0000-0000B8020000}"/>
    <cellStyle name="Normal 5 3 3 2" xfId="697" xr:uid="{00000000-0005-0000-0000-0000B9020000}"/>
    <cellStyle name="Normal 5 3 3 2 2" xfId="698" xr:uid="{00000000-0005-0000-0000-0000BA020000}"/>
    <cellStyle name="Normal 5 3 3 2 3" xfId="699" xr:uid="{00000000-0005-0000-0000-0000BB020000}"/>
    <cellStyle name="Normal 5 3 3 2 3 2" xfId="700" xr:uid="{00000000-0005-0000-0000-0000BC020000}"/>
    <cellStyle name="Normal 5 3 3 2 3 2 2" xfId="3205" xr:uid="{00000000-0005-0000-0000-0000AD0C0000}"/>
    <cellStyle name="Normal 5 3 3 2 3 2 2 2" xfId="24100" xr:uid="{E167B10A-E7B5-4835-A301-86404DFE1164}"/>
    <cellStyle name="Normal 5 3 3 2 3 2 2 3" xfId="24541" xr:uid="{08045FB0-F675-48E8-AC7B-32CB8F3A86B2}"/>
    <cellStyle name="Normal 5 3 3 2 3 2 3" xfId="3206" xr:uid="{00000000-0005-0000-0000-0000AE0C0000}"/>
    <cellStyle name="Normal 5 3 3 2 3 2 3 2" xfId="3207" xr:uid="{00000000-0005-0000-0000-0000AF0C0000}"/>
    <cellStyle name="Normal 5 3 3 2 3 2 3 3" xfId="3208" xr:uid="{00000000-0005-0000-0000-0000B00C0000}"/>
    <cellStyle name="Normal 5 3 3 2 3 2 3 3 2" xfId="3209" xr:uid="{00000000-0005-0000-0000-0000B10C0000}"/>
    <cellStyle name="Normal 5 3 3 2 3 2 4" xfId="26797" xr:uid="{AF274712-9DCA-42AB-BE34-1324024F1E99}"/>
    <cellStyle name="Normal 5 3 3 2 3 3" xfId="3210" xr:uid="{00000000-0005-0000-0000-0000B20C0000}"/>
    <cellStyle name="Normal 5 3 3 2 3 4" xfId="3211" xr:uid="{00000000-0005-0000-0000-0000B30C0000}"/>
    <cellStyle name="Normal 5 3 3 2 3 5" xfId="3212" xr:uid="{00000000-0005-0000-0000-0000B40C0000}"/>
    <cellStyle name="Normal 5 3 3 2 3 5 2" xfId="3213" xr:uid="{00000000-0005-0000-0000-0000B50C0000}"/>
    <cellStyle name="Normal 5 3 3 2 3 6" xfId="4604" xr:uid="{8A472905-5CB1-474E-B5EA-5AB44D218695}"/>
    <cellStyle name="Normal 5 3 3 2 3 6 2" xfId="5261" xr:uid="{21B58359-4BF9-419D-B7EB-B5D482834389}"/>
    <cellStyle name="Normal 5 3 3 2 3 7" xfId="5332" xr:uid="{7D24C6AA-4BE9-4D55-BD60-53A327EFFAEF}"/>
    <cellStyle name="Normal 5 3 3 2 4" xfId="3214" xr:uid="{00000000-0005-0000-0000-0000B60C0000}"/>
    <cellStyle name="Normal 5 3 3 2 4 2" xfId="3215" xr:uid="{00000000-0005-0000-0000-0000B70C0000}"/>
    <cellStyle name="Normal 5 3 3 2 4 3" xfId="3216" xr:uid="{00000000-0005-0000-0000-0000B80C0000}"/>
    <cellStyle name="Normal 5 3 3 2 4 4" xfId="3217" xr:uid="{00000000-0005-0000-0000-0000B90C0000}"/>
    <cellStyle name="Normal 5 3 3 2 4 4 2" xfId="3218" xr:uid="{00000000-0005-0000-0000-0000BA0C0000}"/>
    <cellStyle name="Normal 5 3 3 2 5" xfId="3219" xr:uid="{00000000-0005-0000-0000-0000BB0C0000}"/>
    <cellStyle name="Normal 5 3 3 2 5 2" xfId="3220" xr:uid="{00000000-0005-0000-0000-0000BC0C0000}"/>
    <cellStyle name="Normal 5 3 3 2 6" xfId="4603" xr:uid="{BD41C860-EB49-4EA9-A249-101DAE31BC6F}"/>
    <cellStyle name="Normal 5 3 3 2 6 2" xfId="5263" xr:uid="{E9959CD4-CCED-41A7-A3D2-92F5A2A7A098}"/>
    <cellStyle name="Normal 5 3 3 2 7" xfId="5331" xr:uid="{39E9F536-7B6A-4C9A-B85D-FFDF5542106C}"/>
    <cellStyle name="Normal 5 3 3 3" xfId="701" xr:uid="{00000000-0005-0000-0000-0000BD020000}"/>
    <cellStyle name="Normal 5 3 3 3 2" xfId="3221" xr:uid="{00000000-0005-0000-0000-0000BD0C0000}"/>
    <cellStyle name="Normal 5 3 3 3 3" xfId="3222" xr:uid="{00000000-0005-0000-0000-0000BE0C0000}"/>
    <cellStyle name="Normal 5 3 3 3 3 2" xfId="3223" xr:uid="{00000000-0005-0000-0000-0000BF0C0000}"/>
    <cellStyle name="Normal 5 3 3 4" xfId="702" xr:uid="{00000000-0005-0000-0000-0000BE020000}"/>
    <cellStyle name="Normal 5 3 3 4 2" xfId="703" xr:uid="{00000000-0005-0000-0000-0000BF020000}"/>
    <cellStyle name="Normal 5 3 3 4 2 2" xfId="704" xr:uid="{00000000-0005-0000-0000-0000C0020000}"/>
    <cellStyle name="Normal 5 3 3 4 2 2 2" xfId="3224" xr:uid="{00000000-0005-0000-0000-0000C00C0000}"/>
    <cellStyle name="Normal 5 3 3 4 2 2 2 2" xfId="3225" xr:uid="{00000000-0005-0000-0000-0000C10C0000}"/>
    <cellStyle name="Normal 5 3 3 4 2 2 2 3" xfId="3226" xr:uid="{00000000-0005-0000-0000-0000C20C0000}"/>
    <cellStyle name="Normal 5 3 3 4 2 2 2 3 2" xfId="3227" xr:uid="{00000000-0005-0000-0000-0000C30C0000}"/>
    <cellStyle name="Normal 5 3 3 4 2 2 2 4" xfId="25522" xr:uid="{D65F38C4-5A69-4BE8-A47E-4568837075D5}"/>
    <cellStyle name="Normal 5 3 3 4 2 2 3" xfId="3228" xr:uid="{00000000-0005-0000-0000-0000C40C0000}"/>
    <cellStyle name="Normal 5 3 3 4 2 2 4" xfId="26546" xr:uid="{E48ABB5D-6765-4D71-A59D-F162D4391EB2}"/>
    <cellStyle name="Normal 5 3 3 4 2 3" xfId="705" xr:uid="{00000000-0005-0000-0000-0000C1020000}"/>
    <cellStyle name="Normal 5 3 3 4 2 3 2" xfId="3229" xr:uid="{00000000-0005-0000-0000-0000C50C0000}"/>
    <cellStyle name="Normal 5 3 3 4 2 3 2 2" xfId="24425" xr:uid="{5AC07E8E-3AAC-4356-BFFF-A811E0F2B218}"/>
    <cellStyle name="Normal 5 3 3 4 2 3 2 3" xfId="24574" xr:uid="{7CDBFE64-5556-42DB-ACF2-98F33B08AF20}"/>
    <cellStyle name="Normal 5 3 3 4 2 3 3" xfId="3230" xr:uid="{00000000-0005-0000-0000-0000C60C0000}"/>
    <cellStyle name="Normal 5 3 3 4 2 3 3 2" xfId="26774" xr:uid="{549539A1-F377-4344-8338-CD977E7954F5}"/>
    <cellStyle name="Normal 5 3 3 4 2 3 3 3" xfId="26214" xr:uid="{2E564464-2955-41E5-911F-75B5F2902486}"/>
    <cellStyle name="Normal 5 3 3 4 2 3 4" xfId="3231" xr:uid="{00000000-0005-0000-0000-0000C70C0000}"/>
    <cellStyle name="Normal 5 3 3 4 2 3 4 2" xfId="3232" xr:uid="{00000000-0005-0000-0000-0000C80C0000}"/>
    <cellStyle name="Normal 5 3 3 4 2 3 5" xfId="3233" xr:uid="{00000000-0005-0000-0000-0000C90C0000}"/>
    <cellStyle name="Normal 5 3 3 4 2 3 6" xfId="5370" xr:uid="{CB57E20F-5465-484D-B022-356AD1020AC3}"/>
    <cellStyle name="Normal 5 3 3 4 2 4" xfId="25340" xr:uid="{78C1FC2B-ADDF-48A3-85EF-4A1899D0C20D}"/>
    <cellStyle name="Normal 5 3 3 4 3" xfId="3234" xr:uid="{00000000-0005-0000-0000-0000CA0C0000}"/>
    <cellStyle name="Normal 5 3 3 4 4" xfId="3235" xr:uid="{00000000-0005-0000-0000-0000CB0C0000}"/>
    <cellStyle name="Normal 5 3 3 4 5" xfId="3236" xr:uid="{00000000-0005-0000-0000-0000CC0C0000}"/>
    <cellStyle name="Normal 5 3 3 4 5 2" xfId="3237" xr:uid="{00000000-0005-0000-0000-0000CD0C0000}"/>
    <cellStyle name="Normal 5 3 3 4 6" xfId="4605" xr:uid="{9171BBD9-A4E5-4B5A-86E4-CE961755B30E}"/>
    <cellStyle name="Normal 5 3 3 4 6 2" xfId="5275" xr:uid="{20A965E1-A88C-42A3-8EE9-AC9A8CDE0482}"/>
    <cellStyle name="Normal 5 3 3 4 7" xfId="5333" xr:uid="{2CB699F1-33DC-4240-AB70-8A6E1061A4A0}"/>
    <cellStyle name="Normal 5 3 3 5" xfId="706" xr:uid="{00000000-0005-0000-0000-0000C2020000}"/>
    <cellStyle name="Normal 5 3 3 5 2" xfId="3238" xr:uid="{00000000-0005-0000-0000-0000CE0C0000}"/>
    <cellStyle name="Normal 5 3 3 5 3" xfId="3239" xr:uid="{00000000-0005-0000-0000-0000CF0C0000}"/>
    <cellStyle name="Normal 5 3 3 5 3 2" xfId="3240" xr:uid="{00000000-0005-0000-0000-0000D00C0000}"/>
    <cellStyle name="Normal 5 3 3 5 3 2 2" xfId="28146" xr:uid="{47F759D0-169D-4DC7-B0B4-0B06D96D9EDE}"/>
    <cellStyle name="Normal 5 3 3 5 3 3" xfId="26732" xr:uid="{D8381D96-9960-43F7-873A-65A0B653366B}"/>
    <cellStyle name="Normal 5 3 3 5 4" xfId="26450" xr:uid="{9BE29F7F-13AC-4382-B29B-9A3E5E931095}"/>
    <cellStyle name="Normal 5 3 3 6" xfId="3241" xr:uid="{00000000-0005-0000-0000-0000D10C0000}"/>
    <cellStyle name="Normal 5 3 3 6 2" xfId="3242" xr:uid="{00000000-0005-0000-0000-0000D20C0000}"/>
    <cellStyle name="Normal 5 3 3 6 3" xfId="3243" xr:uid="{00000000-0005-0000-0000-0000D30C0000}"/>
    <cellStyle name="Normal 5 3 3 6 3 2" xfId="3244" xr:uid="{00000000-0005-0000-0000-0000D40C0000}"/>
    <cellStyle name="Normal 5 3 4" xfId="707" xr:uid="{00000000-0005-0000-0000-0000C3020000}"/>
    <cellStyle name="Normal 5 3 4 2" xfId="708" xr:uid="{00000000-0005-0000-0000-0000C4020000}"/>
    <cellStyle name="Normal 5 3 4 3" xfId="709" xr:uid="{00000000-0005-0000-0000-0000C5020000}"/>
    <cellStyle name="Normal 5 3 4 3 2" xfId="710" xr:uid="{00000000-0005-0000-0000-0000C6020000}"/>
    <cellStyle name="Normal 5 3 4 3 2 2" xfId="3245" xr:uid="{00000000-0005-0000-0000-0000D50C0000}"/>
    <cellStyle name="Normal 5 3 4 3 2 2 2" xfId="24982" xr:uid="{F288F377-DFB2-4D40-95C9-982FFB6F4704}"/>
    <cellStyle name="Normal 5 3 4 3 2 2 3" xfId="25371" xr:uid="{37723B76-683C-4A8A-8528-DFB58B151B6B}"/>
    <cellStyle name="Normal 5 3 4 3 2 3" xfId="3246" xr:uid="{00000000-0005-0000-0000-0000D60C0000}"/>
    <cellStyle name="Normal 5 3 4 3 2 3 2" xfId="3247" xr:uid="{00000000-0005-0000-0000-0000D70C0000}"/>
    <cellStyle name="Normal 5 3 4 3 2 3 3" xfId="3248" xr:uid="{00000000-0005-0000-0000-0000D80C0000}"/>
    <cellStyle name="Normal 5 3 4 3 2 3 3 2" xfId="3249" xr:uid="{00000000-0005-0000-0000-0000D90C0000}"/>
    <cellStyle name="Normal 5 3 4 3 2 4" xfId="25837" xr:uid="{5EBC842D-5202-41F8-B80A-30CACEC9C896}"/>
    <cellStyle name="Normal 5 3 4 3 3" xfId="3250" xr:uid="{00000000-0005-0000-0000-0000DA0C0000}"/>
    <cellStyle name="Normal 5 3 4 3 4" xfId="3251" xr:uid="{00000000-0005-0000-0000-0000DB0C0000}"/>
    <cellStyle name="Normal 5 3 4 3 5" xfId="3252" xr:uid="{00000000-0005-0000-0000-0000DC0C0000}"/>
    <cellStyle name="Normal 5 3 4 3 5 2" xfId="3253" xr:uid="{00000000-0005-0000-0000-0000DD0C0000}"/>
    <cellStyle name="Normal 5 3 4 3 6" xfId="4607" xr:uid="{383953BB-B5E0-4BC9-BB64-C19FD69F5353}"/>
    <cellStyle name="Normal 5 3 4 3 6 2" xfId="5244" xr:uid="{0ED1D757-DA09-4E7E-8BEB-175A7DA93D02}"/>
    <cellStyle name="Normal 5 3 4 3 7" xfId="5335" xr:uid="{BCE27D0C-B751-422B-A74D-19B97D6406A4}"/>
    <cellStyle name="Normal 5 3 4 4" xfId="3254" xr:uid="{00000000-0005-0000-0000-0000DE0C0000}"/>
    <cellStyle name="Normal 5 3 4 4 2" xfId="3255" xr:uid="{00000000-0005-0000-0000-0000DF0C0000}"/>
    <cellStyle name="Normal 5 3 4 4 3" xfId="3256" xr:uid="{00000000-0005-0000-0000-0000E00C0000}"/>
    <cellStyle name="Normal 5 3 4 4 3 2" xfId="3257" xr:uid="{00000000-0005-0000-0000-0000E10C0000}"/>
    <cellStyle name="Normal 5 3 4 5" xfId="3258" xr:uid="{00000000-0005-0000-0000-0000E20C0000}"/>
    <cellStyle name="Normal 5 3 4 5 2" xfId="3259" xr:uid="{00000000-0005-0000-0000-0000E30C0000}"/>
    <cellStyle name="Normal 5 3 4 6" xfId="4606" xr:uid="{2E60B14C-A21A-417E-907B-E5C6DB347B13}"/>
    <cellStyle name="Normal 5 3 4 6 2" xfId="5239" xr:uid="{1C3CB882-A1EA-4E3E-B413-1D0C943A0F75}"/>
    <cellStyle name="Normal 5 3 4 7" xfId="5334" xr:uid="{751FFC6B-7FF8-4957-8351-85C88983357C}"/>
    <cellStyle name="Normal 5 3 5" xfId="711" xr:uid="{00000000-0005-0000-0000-0000C7020000}"/>
    <cellStyle name="Normal 5 3 5 2" xfId="3260" xr:uid="{00000000-0005-0000-0000-0000E40C0000}"/>
    <cellStyle name="Normal 5 3 5 3" xfId="5336" xr:uid="{732BAF3B-BA3C-4BA5-9B1B-35C41A3619FE}"/>
    <cellStyle name="Normal 5 3 6" xfId="5300" xr:uid="{58F6E97A-F64F-4715-A527-E7F2C28E9916}"/>
    <cellStyle name="Normal 5 4" xfId="712" xr:uid="{00000000-0005-0000-0000-0000C8020000}"/>
    <cellStyle name="Normal 5 4 2" xfId="713" xr:uid="{00000000-0005-0000-0000-0000C9020000}"/>
    <cellStyle name="Normal 5 4 3" xfId="3261" xr:uid="{00000000-0005-0000-0000-0000E50C0000}"/>
    <cellStyle name="Normal 5 4 3 2" xfId="3262" xr:uid="{00000000-0005-0000-0000-0000E60C0000}"/>
    <cellStyle name="Normal 5 4 3 3" xfId="3263" xr:uid="{00000000-0005-0000-0000-0000E70C0000}"/>
    <cellStyle name="Normal 5 4 3 3 2" xfId="3264" xr:uid="{00000000-0005-0000-0000-0000E80C0000}"/>
    <cellStyle name="Normal 5 5" xfId="714" xr:uid="{00000000-0005-0000-0000-0000CA020000}"/>
    <cellStyle name="Normal 5 5 10" xfId="715" xr:uid="{00000000-0005-0000-0000-0000CB020000}"/>
    <cellStyle name="Normal 5 5 10 2" xfId="716" xr:uid="{00000000-0005-0000-0000-0000CC020000}"/>
    <cellStyle name="Normal 5 5 10 2 2" xfId="3265" xr:uid="{00000000-0005-0000-0000-0000E90C0000}"/>
    <cellStyle name="Normal 5 5 10 2 2 2" xfId="26623" xr:uid="{144BB97F-8692-4E46-A8EE-9B6796E11F79}"/>
    <cellStyle name="Normal 5 5 10 2 2 3" xfId="25945" xr:uid="{1E77AD73-9E63-4F20-8CAE-1D5DFAF6B0BA}"/>
    <cellStyle name="Normal 5 5 10 2 3" xfId="3266" xr:uid="{00000000-0005-0000-0000-0000EA0C0000}"/>
    <cellStyle name="Normal 5 5 10 2 3 2" xfId="3267" xr:uid="{00000000-0005-0000-0000-0000EB0C0000}"/>
    <cellStyle name="Normal 5 5 10 2 3 3" xfId="3268" xr:uid="{00000000-0005-0000-0000-0000EC0C0000}"/>
    <cellStyle name="Normal 5 5 10 2 3 3 2" xfId="3269" xr:uid="{00000000-0005-0000-0000-0000ED0C0000}"/>
    <cellStyle name="Normal 5 5 10 2 4" xfId="26806" xr:uid="{59621A3F-6D1B-4511-BFFD-4457E7B827C6}"/>
    <cellStyle name="Normal 5 5 10 3" xfId="3270" xr:uid="{00000000-0005-0000-0000-0000EE0C0000}"/>
    <cellStyle name="Normal 5 5 10 4" xfId="3271" xr:uid="{00000000-0005-0000-0000-0000EF0C0000}"/>
    <cellStyle name="Normal 5 5 10 5" xfId="3272" xr:uid="{00000000-0005-0000-0000-0000F00C0000}"/>
    <cellStyle name="Normal 5 5 10 5 2" xfId="3273" xr:uid="{00000000-0005-0000-0000-0000F10C0000}"/>
    <cellStyle name="Normal 5 5 10 6" xfId="4609" xr:uid="{FBEBA1AC-6C32-4243-9CAE-80BC20CAEA7B}"/>
    <cellStyle name="Normal 5 5 10 6 2" xfId="5284" xr:uid="{EAFAE84F-C673-4D55-AC73-6CF8044876C2}"/>
    <cellStyle name="Normal 5 5 10 7" xfId="5338" xr:uid="{6E967A7E-1811-4824-A7C2-9AC32E168256}"/>
    <cellStyle name="Normal 5 5 11" xfId="717" xr:uid="{00000000-0005-0000-0000-0000CD020000}"/>
    <cellStyle name="Normal 5 5 11 10" xfId="14182" xr:uid="{0BF355A7-806D-4C2A-A583-65F06B55469C}"/>
    <cellStyle name="Normal 5 5 11 2" xfId="3274" xr:uid="{00000000-0005-0000-0000-0000F20C0000}"/>
    <cellStyle name="Normal 5 5 11 2 2" xfId="3275" xr:uid="{00000000-0005-0000-0000-0000F30C0000}"/>
    <cellStyle name="Normal 5 5 11 2 2 2" xfId="8200" xr:uid="{508B8D28-5A9E-4A35-95AD-A17A76C8CC9C}"/>
    <cellStyle name="Normal 5 5 11 2 2 2 2" xfId="29283" xr:uid="{ABB10293-D5D9-420F-9267-04258C3AF004}"/>
    <cellStyle name="Normal 5 5 11 2 2 2 3" xfId="17066" xr:uid="{3B1E16AB-1E75-4525-B6EA-846F36428EC4}"/>
    <cellStyle name="Normal 5 5 11 2 2 3" xfId="10982" xr:uid="{F765BA21-8729-45BD-B0BF-B9EFF08ACC39}"/>
    <cellStyle name="Normal 5 5 11 2 2 3 2" xfId="19840" xr:uid="{A40315A8-F3E5-4E62-8458-4F34456CEC52}"/>
    <cellStyle name="Normal 5 5 11 2 2 4" xfId="12882" xr:uid="{F96F6073-E74E-4DB0-9E66-3444D91E209E}"/>
    <cellStyle name="Normal 5 5 11 2 2 4 2" xfId="22669" xr:uid="{7A695F3C-8939-449E-914A-7C4211BD184A}"/>
    <cellStyle name="Normal 5 5 11 2 2 5" xfId="24186" xr:uid="{A1BEC64F-882A-4C55-8801-5A43C2B3B31F}"/>
    <cellStyle name="Normal 5 5 11 2 2 6" xfId="15008" xr:uid="{8F269B35-273F-47D1-8F85-006767E91AE9}"/>
    <cellStyle name="Normal 5 5 11 2 3" xfId="8199" xr:uid="{EB8DF734-6E4F-4C38-83E3-D7665D66F12C}"/>
    <cellStyle name="Normal 5 5 11 2 3 2" xfId="10981" xr:uid="{71B32FE0-A0A9-4886-AE46-7E7B0CA74774}"/>
    <cellStyle name="Normal 5 5 11 2 3 3" xfId="28003" xr:uid="{E355F1F8-A69B-4871-8498-AE876E143F1B}"/>
    <cellStyle name="Normal 5 5 11 2 3 4" xfId="16603" xr:uid="{C5D47665-70B0-4B0A-833F-D9978E62C8BF}"/>
    <cellStyle name="Normal 5 5 11 2 4" xfId="6699" xr:uid="{D89DE954-9F81-48A5-97F1-5ED000C8F81B}"/>
    <cellStyle name="Normal 5 5 11 2 4 2" xfId="28111" xr:uid="{75E53BF6-4B11-4C51-BBAB-599F7606579F}"/>
    <cellStyle name="Normal 5 5 11 2 4 3" xfId="19331" xr:uid="{50DC6DEE-B076-48E2-A405-7B12C6260D7E}"/>
    <cellStyle name="Normal 5 5 11 2 5" xfId="9495" xr:uid="{29792CE5-FEBB-4F4E-B275-AF9999201086}"/>
    <cellStyle name="Normal 5 5 11 2 5 2" xfId="22159" xr:uid="{36A8D5C0-FC8C-408F-A3A3-C90338A182DB}"/>
    <cellStyle name="Normal 5 5 11 2 6" xfId="25339" xr:uid="{2FEFB5C7-2B52-4D06-AE40-CFB3A92FC5BA}"/>
    <cellStyle name="Normal 5 5 11 2 7" xfId="14340" xr:uid="{CCD3D8A2-19A2-4028-8965-993B54A429AF}"/>
    <cellStyle name="Normal 5 5 11 3" xfId="3276" xr:uid="{00000000-0005-0000-0000-0000F40C0000}"/>
    <cellStyle name="Normal 5 5 11 3 2" xfId="8201" xr:uid="{9BA88D2D-843F-4EF9-B4E2-5FCF8BCDE68D}"/>
    <cellStyle name="Normal 5 5 11 3 2 2" xfId="28081" xr:uid="{72B3010F-CA64-45EA-B90C-493EFF42CD26}"/>
    <cellStyle name="Normal 5 5 11 3 2 3" xfId="16959" xr:uid="{538007DB-BC9F-43C7-9CA0-BDB8902DB799}"/>
    <cellStyle name="Normal 5 5 11 3 3" xfId="10983" xr:uid="{CEA99B83-CFC5-497E-B2C2-2DA64F053119}"/>
    <cellStyle name="Normal 5 5 11 3 3 2" xfId="19709" xr:uid="{B3B371E1-598D-40F6-B683-C09C7039C317}"/>
    <cellStyle name="Normal 5 5 11 3 4" xfId="12808" xr:uid="{9B9866C8-3268-4BC7-841C-39C1BA266405}"/>
    <cellStyle name="Normal 5 5 11 3 4 2" xfId="22538" xr:uid="{31BDCE70-F4B1-4B71-80B7-FCC5E4E725B7}"/>
    <cellStyle name="Normal 5 5 11 3 5" xfId="24057" xr:uid="{4D3FC0FB-3767-4031-9497-164B74D7EE7B}"/>
    <cellStyle name="Normal 5 5 11 3 6" xfId="14833" xr:uid="{2377B90F-0AD3-4216-8F2A-E1AE1D5BC22E}"/>
    <cellStyle name="Normal 5 5 11 4" xfId="3277" xr:uid="{00000000-0005-0000-0000-0000F50C0000}"/>
    <cellStyle name="Normal 5 5 11 4 2" xfId="8202" xr:uid="{82056F21-1FB6-4268-B766-2E215AF59F4B}"/>
    <cellStyle name="Normal 5 5 11 4 2 2" xfId="26984" xr:uid="{D0268886-D00C-467B-A483-4D6E86DC6173}"/>
    <cellStyle name="Normal 5 5 11 4 2 3" xfId="19296" xr:uid="{246B7043-126A-43C8-8A77-B10CF3C28D4D}"/>
    <cellStyle name="Normal 5 5 11 4 3" xfId="10984" xr:uid="{5DCBD2C2-C9AA-4CB3-BD40-0CADDD08DDD8}"/>
    <cellStyle name="Normal 5 5 11 4 3 2" xfId="22116" xr:uid="{4C44F1E1-84C6-4CE8-90B6-E9105FD40706}"/>
    <cellStyle name="Normal 5 5 11 4 4" xfId="25944" xr:uid="{D7D6E207-73F2-4BC8-B8D3-16A7283E1DC7}"/>
    <cellStyle name="Normal 5 5 11 4 5" xfId="16560" xr:uid="{0FA2367C-2B63-4631-B10B-82196592304F}"/>
    <cellStyle name="Normal 5 5 11 5" xfId="4610" xr:uid="{44B872CD-F74F-44C1-8A21-A75AA24F0207}"/>
    <cellStyle name="Normal 5 5 11 5 2" xfId="10006" xr:uid="{6D35CD4B-584E-414F-88FD-CB3798FC999C}"/>
    <cellStyle name="Normal 5 5 11 5 2 2" xfId="20605" xr:uid="{D63F132A-C049-43C4-9879-65AAC42C2B36}"/>
    <cellStyle name="Normal 5 5 11 5 3" xfId="13550" xr:uid="{0166E995-1BAC-4E99-B806-11C8CDE39FB5}"/>
    <cellStyle name="Normal 5 5 11 5 3 2" xfId="23434" xr:uid="{315483A0-0631-45E1-9E97-DB046E98AA4D}"/>
    <cellStyle name="Normal 5 5 11 5 4" xfId="28084" xr:uid="{ABC7D355-2017-4D5A-988A-DA7F5A7404F1}"/>
    <cellStyle name="Normal 5 5 11 5 5" xfId="17812" xr:uid="{51670BC2-A7B6-4EB0-9404-29C8B1DD9DE3}"/>
    <cellStyle name="Normal 5 5 11 6" xfId="6278" xr:uid="{ADEAA5C3-D04B-4218-8E71-83B13979B44C}"/>
    <cellStyle name="Normal 5 5 11 6 2" xfId="16154" xr:uid="{4FCEEEDB-27B8-454B-8336-4BD996220E34}"/>
    <cellStyle name="Normal 5 5 11 7" xfId="9055" xr:uid="{A86AF741-49F6-4592-8194-2B475A55DDFC}"/>
    <cellStyle name="Normal 5 5 11 7 2" xfId="18913" xr:uid="{1C204C5F-5A97-4801-9B91-A183E4DE0232}"/>
    <cellStyle name="Normal 5 5 11 8" xfId="12195" xr:uid="{759BAEC4-0778-47DF-9DF5-73AD7ABEBCA6}"/>
    <cellStyle name="Normal 5 5 11 8 2" xfId="21710" xr:uid="{6A0793B2-CE95-4037-9F59-91E5F66CA349}"/>
    <cellStyle name="Normal 5 5 11 9" xfId="25448" xr:uid="{74888DFF-DD8F-414A-805A-B038C2524F2D}"/>
    <cellStyle name="Normal 5 5 12" xfId="718" xr:uid="{00000000-0005-0000-0000-0000CE020000}"/>
    <cellStyle name="Normal 5 5 12 2" xfId="3278" xr:uid="{00000000-0005-0000-0000-0000F60C0000}"/>
    <cellStyle name="Normal 5 5 12 2 2" xfId="26924" xr:uid="{84DC1CA7-8499-49EE-BC97-ED8E3DC567BF}"/>
    <cellStyle name="Normal 5 5 12 2 2 2" xfId="27918" xr:uid="{9626F762-F8D9-4760-AB3D-BB85C1F86FB3}"/>
    <cellStyle name="Normal 5 5 12 2 3" xfId="28290" xr:uid="{DC9A6F99-175F-4180-99E4-7CC0B0D823F2}"/>
    <cellStyle name="Normal 5 5 12 2 4" xfId="28178" xr:uid="{F604BDFB-6BEF-44B1-949E-DA488BD5DD79}"/>
    <cellStyle name="Normal 5 5 12 3" xfId="3279" xr:uid="{00000000-0005-0000-0000-0000F70C0000}"/>
    <cellStyle name="Normal 5 5 12 3 2" xfId="3280" xr:uid="{00000000-0005-0000-0000-0000F80C0000}"/>
    <cellStyle name="Normal 5 5 12 3 2 2" xfId="10985" xr:uid="{3CC04961-A14A-415F-9A17-99F925761374}"/>
    <cellStyle name="Normal 5 5 12 3 2 2 2" xfId="18914" xr:uid="{A6571594-8D9E-470D-91C0-9A73919C24A2}"/>
    <cellStyle name="Normal 5 5 12 3 2 3" xfId="12196" xr:uid="{AFE5C0E4-A6E2-4D96-8108-6C5DE43B128D}"/>
    <cellStyle name="Normal 5 5 12 3 2 3 2" xfId="21711" xr:uid="{8D45CC13-B26F-485A-ADFD-17A7D0AAAB2E}"/>
    <cellStyle name="Normal 5 5 12 3 2 4" xfId="26656" xr:uid="{385ADE72-6492-4C48-821A-C7AA9BEB9123}"/>
    <cellStyle name="Normal 5 5 12 3 2 5" xfId="16155" xr:uid="{4541171F-4B3F-4E3E-8401-A62965404A17}"/>
    <cellStyle name="Normal 5 5 12 3 3" xfId="4372" xr:uid="{A7C17C49-6AE5-4BA6-9EE3-701DBE52422C}"/>
    <cellStyle name="Normal 5 5 12 3 3 2" xfId="5285" xr:uid="{8E784044-0905-41F0-90BE-03EE73707BFC}"/>
    <cellStyle name="Normal 5 5 12 3 4" xfId="25952" xr:uid="{91BAD075-FC3D-42BA-8EA6-F85E3312E6BB}"/>
    <cellStyle name="Normal 5 5 12 4" xfId="3281" xr:uid="{00000000-0005-0000-0000-0000F90C0000}"/>
    <cellStyle name="Normal 5 5 12 4 2" xfId="3282" xr:uid="{00000000-0005-0000-0000-0000FA0C0000}"/>
    <cellStyle name="Normal 5 5 12 4 2 2" xfId="28920" xr:uid="{D4574B1D-7757-4758-A38F-701CB7A10046}"/>
    <cellStyle name="Normal 5 5 12 4 2 3" xfId="28280" xr:uid="{65584C86-51FA-40F4-91C8-F3B63D0D277B}"/>
    <cellStyle name="Normal 5 5 12 4 3" xfId="3283" xr:uid="{00000000-0005-0000-0000-0000FB0C0000}"/>
    <cellStyle name="Normal 5 5 12 4 3 2" xfId="3284" xr:uid="{00000000-0005-0000-0000-0000FC0C0000}"/>
    <cellStyle name="Normal 5 5 12 4 4" xfId="25019" xr:uid="{3B1AADFC-D943-43B0-A9F3-9B9D1139714E}"/>
    <cellStyle name="Normal 5 5 12 4 5" xfId="24421" xr:uid="{9F2977D7-A553-46F1-AFE6-96DD7F6EEF15}"/>
    <cellStyle name="Normal 5 5 12 4 6" xfId="27111" xr:uid="{95AA5A6C-D1C9-40A1-8DC6-F8EAFDC23ED2}"/>
    <cellStyle name="Normal 5 5 12 5" xfId="3285" xr:uid="{00000000-0005-0000-0000-0000FD0C0000}"/>
    <cellStyle name="Normal 5 5 12 5 2" xfId="27118" xr:uid="{A8F7304A-F30D-4C48-B9EB-6CE5941410B9}"/>
    <cellStyle name="Normal 5 5 12 5 3" xfId="27486" xr:uid="{348ACBC6-7DC1-473C-AD06-02F28B483DA0}"/>
    <cellStyle name="Normal 5 5 12 6" xfId="3286" xr:uid="{00000000-0005-0000-0000-0000FE0C0000}"/>
    <cellStyle name="Normal 5 5 12 6 2" xfId="26758" xr:uid="{7A35A40D-9A96-48FD-B98C-F9109CC0716D}"/>
    <cellStyle name="Normal 5 5 12 6 3" xfId="25677" xr:uid="{30A64358-28BA-4CC5-BA03-9180664F8D2F}"/>
    <cellStyle name="Normal 5 5 12 7" xfId="3287" xr:uid="{00000000-0005-0000-0000-0000FF0C0000}"/>
    <cellStyle name="Normal 5 5 12 7 2" xfId="3288" xr:uid="{00000000-0005-0000-0000-0000000D0000}"/>
    <cellStyle name="Normal 5 5 12 8" xfId="3289" xr:uid="{00000000-0005-0000-0000-0000010D0000}"/>
    <cellStyle name="Normal 5 5 12 8 2" xfId="5291" xr:uid="{F8F22B84-6E3C-45E2-AF9A-44035DC90ED7}"/>
    <cellStyle name="Normal 5 5 12 8 3" xfId="4628" xr:uid="{7DC48E7A-C435-4F4E-9068-6681AEFECC46}"/>
    <cellStyle name="Normal 5 5 12 9" xfId="5337" xr:uid="{E08FCC3A-4D63-44EF-BABC-6EE26F2DCAE2}"/>
    <cellStyle name="Normal 5 5 12 9 2" xfId="27355" xr:uid="{7A7476D3-A490-492D-AA29-E276FA8053D9}"/>
    <cellStyle name="Normal 5 5 12 9 3" xfId="26825" xr:uid="{ED7B9938-D4CE-40E3-A13E-09C58C76DD8D}"/>
    <cellStyle name="Normal 5 5 13" xfId="3290" xr:uid="{00000000-0005-0000-0000-0000020D0000}"/>
    <cellStyle name="Normal 5 5 13 2" xfId="5143" xr:uid="{103D685B-9AF0-44A7-B7CE-BFFB10403E39}"/>
    <cellStyle name="Normal 5 5 13 2 2" xfId="8203" xr:uid="{C0FFB5E4-43F7-4C8D-B836-C8723A77B06B}"/>
    <cellStyle name="Normal 5 5 13 2 2 2" xfId="29908" xr:uid="{003BD0E1-2503-426A-8876-C3C20B3825ED}"/>
    <cellStyle name="Normal 5 5 13 2 2 3" xfId="21110" xr:uid="{F2415EFC-54A9-452B-AD1D-051D6F5A1C7C}"/>
    <cellStyle name="Normal 5 5 13 2 3" xfId="10986" xr:uid="{248BEA04-232D-4291-840B-44F995191E7A}"/>
    <cellStyle name="Normal 5 5 13 2 3 2" xfId="23939" xr:uid="{E3117E85-736B-4BA5-825E-6B703A600C6B}"/>
    <cellStyle name="Normal 5 5 13 2 4" xfId="25039" xr:uid="{A9EFB29C-183F-46D0-9839-5FBA1E5D4D77}"/>
    <cellStyle name="Normal 5 5 13 2 5" xfId="18317" xr:uid="{69EF76F5-6D55-436C-9AB3-122BAC88B0F7}"/>
    <cellStyle name="Normal 5 5 13 3" xfId="6817" xr:uid="{C650D8AC-1A4E-4803-B667-8D49CC5EE729}"/>
    <cellStyle name="Normal 5 5 13 3 2" xfId="26757" xr:uid="{2FB2A4E0-718B-4C87-B64E-114B4CB22BA0}"/>
    <cellStyle name="Normal 5 5 13 3 3" xfId="26893" xr:uid="{D942D6FF-45F4-45EA-8423-AB6EFEF6AE9D}"/>
    <cellStyle name="Normal 5 5 13 3 4" xfId="16156" xr:uid="{E01D7030-DDB4-4614-99B0-59E6E0FA832C}"/>
    <cellStyle name="Normal 5 5 13 4" xfId="9613" xr:uid="{3529C0EB-91F9-44F9-8E0B-7A0255DA20E5}"/>
    <cellStyle name="Normal 5 5 13 4 2" xfId="24307" xr:uid="{8B41551D-EB85-4F79-BBAD-A76CC82BC930}"/>
    <cellStyle name="Normal 5 5 13 4 3" xfId="27923" xr:uid="{65DAAF7F-2755-4754-9ED5-95F731949DB3}"/>
    <cellStyle name="Normal 5 5 13 4 4" xfId="18915" xr:uid="{547CAB2A-3439-4D67-ABFE-A1353EE9E9CE}"/>
    <cellStyle name="Normal 5 5 13 5" xfId="12197" xr:uid="{76718F9F-783F-41AC-8439-AB218455194C}"/>
    <cellStyle name="Normal 5 5 13 5 2" xfId="30037" xr:uid="{173DCFDA-3806-444B-80FB-17C6E044461B}"/>
    <cellStyle name="Normal 5 5 13 5 3" xfId="21712" xr:uid="{537E9182-C739-43E7-935C-90E4E3E0AF6E}"/>
    <cellStyle name="Normal 5 5 13 6" xfId="25440" xr:uid="{5CB9ADBB-EA4E-4A2F-B529-0DBFCD856194}"/>
    <cellStyle name="Normal 5 5 13 7" xfId="15504" xr:uid="{4CFC3E5D-EA90-4C0C-915E-9CA2646AD187}"/>
    <cellStyle name="Normal 5 5 14" xfId="3291" xr:uid="{00000000-0005-0000-0000-0000030D0000}"/>
    <cellStyle name="Normal 5 5 14 2" xfId="3292" xr:uid="{00000000-0005-0000-0000-0000040D0000}"/>
    <cellStyle name="Normal 5 5 14 3" xfId="3293" xr:uid="{00000000-0005-0000-0000-0000050D0000}"/>
    <cellStyle name="Normal 5 5 14 3 2" xfId="3294" xr:uid="{00000000-0005-0000-0000-0000060D0000}"/>
    <cellStyle name="Normal 5 5 14 3 2 2" xfId="29112" xr:uid="{8D6CBD50-3CBA-4EE4-9277-22643BC28AC8}"/>
    <cellStyle name="Normal 5 5 14 3 3" xfId="27769" xr:uid="{6CEB3FBC-1F2B-4E76-BACB-617BB256E58B}"/>
    <cellStyle name="Normal 5 5 14 4" xfId="29186" xr:uid="{3F409EFE-A298-49FD-A936-2B05B5B7604B}"/>
    <cellStyle name="Normal 5 5 15" xfId="3295" xr:uid="{00000000-0005-0000-0000-0000070D0000}"/>
    <cellStyle name="Normal 5 5 15 2" xfId="10987" xr:uid="{248AE81E-359D-4AD2-882A-8CC1779638F1}"/>
    <cellStyle name="Normal 5 5 15 2 2" xfId="28122" xr:uid="{B4EC9C61-81F2-4D58-ADFA-C3AE47778B47}"/>
    <cellStyle name="Normal 5 5 15 2 3" xfId="16610" xr:uid="{508D340B-C1D5-4E46-BDB0-7AD6FD12F0DA}"/>
    <cellStyle name="Normal 5 5 15 3" xfId="11522" xr:uid="{B41B194A-5237-4748-B5EE-AB338CE98F5F}"/>
    <cellStyle name="Normal 5 5 15 3 2" xfId="19346" xr:uid="{573440B5-32B5-4FDE-A41B-F8F151B01F7C}"/>
    <cellStyle name="Normal 5 5 15 4" xfId="12459" xr:uid="{412E8520-31BE-4B42-9FCE-0A9D7FF973EF}"/>
    <cellStyle name="Normal 5 5 15 4 2" xfId="22175" xr:uid="{9559964B-124D-498D-9AFF-21AF50407012}"/>
    <cellStyle name="Normal 5 5 15 5" xfId="25951" xr:uid="{3B841023-18CF-481F-AC69-DDB9ABAEABAE}"/>
    <cellStyle name="Normal 5 5 15 6" xfId="14392" xr:uid="{0D93E76C-A5CA-4E7D-844F-C895B6F77517}"/>
    <cellStyle name="Normal 5 5 16" xfId="3296" xr:uid="{00000000-0005-0000-0000-0000080D0000}"/>
    <cellStyle name="Normal 5 5 16 2" xfId="10988" xr:uid="{53AC571A-E465-4685-93C9-62C348ADC7DB}"/>
    <cellStyle name="Normal 5 5 16 2 2" xfId="28846" xr:uid="{DA9D7C9B-1E9A-4CC4-AC3C-62E9E11F191B}"/>
    <cellStyle name="Normal 5 5 16 2 3" xfId="19103" xr:uid="{744012A2-0925-4E08-847F-DEFE6D478770}"/>
    <cellStyle name="Normal 5 5 16 3" xfId="12330" xr:uid="{2E8294B0-F6EA-4AF6-B786-DFCF911878D7}"/>
    <cellStyle name="Normal 5 5 16 3 2" xfId="21907" xr:uid="{3C52BB34-E100-465B-BC3F-700360F1AF0D}"/>
    <cellStyle name="Normal 5 5 16 4" xfId="24217" xr:uid="{9C8F2667-BD46-422D-A942-C141BED76371}"/>
    <cellStyle name="Normal 5 5 16 5" xfId="16351" xr:uid="{14D73B8D-92DF-4F80-A991-46693E8A7ABA}"/>
    <cellStyle name="Normal 5 5 17" xfId="3297" xr:uid="{00000000-0005-0000-0000-0000090D0000}"/>
    <cellStyle name="Normal 5 5 17 2" xfId="3298" xr:uid="{00000000-0005-0000-0000-00000A0D0000}"/>
    <cellStyle name="Normal 5 5 17 2 2" xfId="29167" xr:uid="{1D0032D2-005B-4AA5-BE59-8462D61885F5}"/>
    <cellStyle name="Normal 5 5 17 3" xfId="28599" xr:uid="{F9440BBB-B503-4AC5-8072-81FC47FCBF58}"/>
    <cellStyle name="Normal 5 5 18" xfId="4608" xr:uid="{44868F62-61FD-4F8E-8877-9C12325E2C12}"/>
    <cellStyle name="Normal 5 5 18 2" xfId="5287" xr:uid="{07912CAB-9F57-46F2-9038-E4A882B4E67F}"/>
    <cellStyle name="Normal 5 5 19" xfId="25703" xr:uid="{ACA25D1C-EC9D-4EB1-A894-07AC5DD009EE}"/>
    <cellStyle name="Normal 5 5 2" xfId="719" xr:uid="{00000000-0005-0000-0000-0000CF020000}"/>
    <cellStyle name="Normal 5 5 2 10" xfId="27227" xr:uid="{A760D8E7-DC3D-400A-9481-DF21FB25AEC9}"/>
    <cellStyle name="Normal 5 5 2 11" xfId="28038" xr:uid="{D8C24E89-6F73-4F01-9F3E-1A81DE50E5D5}"/>
    <cellStyle name="Normal 5 5 2 12" xfId="13994" xr:uid="{5A80F215-3D98-491B-813B-65501130A25A}"/>
    <cellStyle name="Normal 5 5 2 2" xfId="720" xr:uid="{00000000-0005-0000-0000-0000D0020000}"/>
    <cellStyle name="Normal 5 5 2 2 10" xfId="9056" xr:uid="{44D80EC9-D878-445E-A450-F24EF9E0FDCB}"/>
    <cellStyle name="Normal 5 5 2 2 10 2" xfId="18916" xr:uid="{74CCB8AA-372A-4944-9A05-591AE8804971}"/>
    <cellStyle name="Normal 5 5 2 2 11" xfId="12198" xr:uid="{A52D8C51-0028-4957-B4C4-CAB5CD035DB4}"/>
    <cellStyle name="Normal 5 5 2 2 11 2" xfId="21713" xr:uid="{20DD6C4E-685F-40B9-A9C3-F706F9E86DAB}"/>
    <cellStyle name="Normal 5 5 2 2 12" xfId="25748" xr:uid="{9CBE1039-6E90-452E-BB4B-2FF8247E3180}"/>
    <cellStyle name="Normal 5 5 2 2 13" xfId="14054" xr:uid="{7F1531AB-EB82-4925-A851-81B5B408FC9D}"/>
    <cellStyle name="Normal 5 5 2 2 2" xfId="721" xr:uid="{00000000-0005-0000-0000-0000D1020000}"/>
    <cellStyle name="Normal 5 5 2 2 2 10" xfId="12199" xr:uid="{40D3C760-FE0E-459A-9934-ECB39804F3E7}"/>
    <cellStyle name="Normal 5 5 2 2 2 10 2" xfId="21714" xr:uid="{4C88F7F6-CA59-45F2-AF00-EFBBCAC4251C}"/>
    <cellStyle name="Normal 5 5 2 2 2 11" xfId="24265" xr:uid="{E4C9EF6A-2BC4-4D98-B8E2-D425000CA057}"/>
    <cellStyle name="Normal 5 5 2 2 2 12" xfId="14183" xr:uid="{CED59A9A-DD7C-42F4-8968-EB35B0C97648}"/>
    <cellStyle name="Normal 5 5 2 2 2 2" xfId="3299" xr:uid="{00000000-0005-0000-0000-00000B0D0000}"/>
    <cellStyle name="Normal 5 5 2 2 2 2 2" xfId="3300" xr:uid="{00000000-0005-0000-0000-00000C0D0000}"/>
    <cellStyle name="Normal 5 5 2 2 2 2 2 2" xfId="8204" xr:uid="{FEE3158D-ECD2-400C-860A-37F9C7298B84}"/>
    <cellStyle name="Normal 5 5 2 2 2 2 2 2 2" xfId="28553" xr:uid="{B7345C37-BC9E-4D1E-9DAD-E587B3781222}"/>
    <cellStyle name="Normal 5 5 2 2 2 2 2 2 3" xfId="27468" xr:uid="{06535F4F-D6FA-48B2-9931-A9DE8767C388}"/>
    <cellStyle name="Normal 5 5 2 2 2 2 2 2 4" xfId="17471" xr:uid="{321FCE6A-BC3B-40DD-BE89-83ED1529E5C5}"/>
    <cellStyle name="Normal 5 5 2 2 2 2 2 3" xfId="10990" xr:uid="{CBB18637-D0F0-4A8F-861F-20E53F9BCBFC}"/>
    <cellStyle name="Normal 5 5 2 2 2 2 2 3 2" xfId="29529" xr:uid="{45E5BD1C-5799-47AF-99BD-4FAB64955122}"/>
    <cellStyle name="Normal 5 5 2 2 2 2 2 3 3" xfId="20260" xr:uid="{0DED17F8-ED9C-4DBD-B322-2B3AC4580A7D}"/>
    <cellStyle name="Normal 5 5 2 2 2 2 2 4" xfId="13256" xr:uid="{9F2F3F3B-4CEA-4FEF-8850-CDC607DC1198}"/>
    <cellStyle name="Normal 5 5 2 2 2 2 2 4 2" xfId="23089" xr:uid="{2F8379B1-9011-4D25-843E-64C41A51A417}"/>
    <cellStyle name="Normal 5 5 2 2 2 2 2 5" xfId="26381" xr:uid="{01AD0DFA-6F7F-4D3A-8BC7-152C7453A700}"/>
    <cellStyle name="Normal 5 5 2 2 2 2 2 6" xfId="15506" xr:uid="{6E73DB83-EA1F-4F72-89B2-797D7601A5D0}"/>
    <cellStyle name="Normal 5 5 2 2 2 2 3" xfId="4942" xr:uid="{EF0D4EFB-A08C-43D5-8C36-01BD0849B5F4}"/>
    <cellStyle name="Normal 5 5 2 2 2 2 3 2" xfId="10989" xr:uid="{F1AEB771-A799-4054-9242-E95E0D55588F}"/>
    <cellStyle name="Normal 5 5 2 2 2 2 3 2 2" xfId="29775" xr:uid="{19FEB69D-FB14-4CB1-8022-0D8FA1DDE181}"/>
    <cellStyle name="Normal 5 5 2 2 2 2 3 2 3" xfId="20909" xr:uid="{AE53611C-79F1-4DE7-8B48-4B520EF98BE5}"/>
    <cellStyle name="Normal 5 5 2 2 2 2 3 3" xfId="13801" xr:uid="{B458C9CA-8128-426E-A9CF-47A3AF80C9BF}"/>
    <cellStyle name="Normal 5 5 2 2 2 2 3 3 2" xfId="23738" xr:uid="{1F9717FB-49A8-4A3A-AC92-4EDE39301AA5}"/>
    <cellStyle name="Normal 5 5 2 2 2 2 3 4" xfId="24468" xr:uid="{EAB534A2-32C2-490B-9253-AE9F9ED00143}"/>
    <cellStyle name="Normal 5 5 2 2 2 2 3 5" xfId="18116" xr:uid="{18CFD84E-932F-4B09-80DA-23B032B05D33}"/>
    <cellStyle name="Normal 5 5 2 2 2 2 4" xfId="6418" xr:uid="{B8EE4091-1909-4886-B839-DA0D8A2144AA}"/>
    <cellStyle name="Normal 5 5 2 2 2 2 4 2" xfId="27573" xr:uid="{6AA6BAB9-9450-4571-B533-258E59EF0813}"/>
    <cellStyle name="Normal 5 5 2 2 2 2 4 3" xfId="16961" xr:uid="{043A4DA8-B947-4743-A995-1C1FEA1CE16A}"/>
    <cellStyle name="Normal 5 5 2 2 2 2 5" xfId="9195" xr:uid="{81E3F0C9-B2B7-4026-8555-DD8A11EDDABE}"/>
    <cellStyle name="Normal 5 5 2 2 2 2 5 2" xfId="19711" xr:uid="{D091F65D-1300-4FC7-98D5-07393871DD16}"/>
    <cellStyle name="Normal 5 5 2 2 2 2 6" xfId="12810" xr:uid="{13B462DF-226D-443A-9911-DAC4A9786BF2}"/>
    <cellStyle name="Normal 5 5 2 2 2 2 6 2" xfId="22540" xr:uid="{C658F6D0-DABA-474F-B6BA-4767546155C9}"/>
    <cellStyle name="Normal 5 5 2 2 2 2 7" xfId="25069" xr:uid="{CA29FBED-FEAF-40B5-B46E-C21FD210BB26}"/>
    <cellStyle name="Normal 5 5 2 2 2 2 8" xfId="14835" xr:uid="{C9B186FC-BAC6-4412-ADAB-324B91C76376}"/>
    <cellStyle name="Normal 5 5 2 2 2 3" xfId="3301" xr:uid="{00000000-0005-0000-0000-00000D0D0000}"/>
    <cellStyle name="Normal 5 5 2 2 2 3 2" xfId="5144" xr:uid="{8C2CA0AF-098F-4D42-91AE-2DAB75053558}"/>
    <cellStyle name="Normal 5 5 2 2 2 3 2 2" xfId="8205" xr:uid="{F32499A8-575C-47CE-9B4C-C84CF427D9A6}"/>
    <cellStyle name="Normal 5 5 2 2 2 3 2 2 2" xfId="29909" xr:uid="{431637AA-FA28-47AF-8A33-8533F2F4AC50}"/>
    <cellStyle name="Normal 5 5 2 2 2 3 2 2 3" xfId="21111" xr:uid="{92BDC846-0954-4EE1-A1BB-C40D055514F0}"/>
    <cellStyle name="Normal 5 5 2 2 2 3 2 3" xfId="10991" xr:uid="{E391B2BB-4E3C-4618-B2E2-A69AF83CA895}"/>
    <cellStyle name="Normal 5 5 2 2 2 3 2 3 2" xfId="23940" xr:uid="{4B23BCE4-2281-4AF7-94F4-0DFB1A9470A9}"/>
    <cellStyle name="Normal 5 5 2 2 2 3 2 4" xfId="28819" xr:uid="{1504AC26-0B0D-4558-AB9F-24390F5D21AF}"/>
    <cellStyle name="Normal 5 5 2 2 2 3 2 5" xfId="18318" xr:uid="{A7A55D8F-4B96-4DDE-8E31-3476CB48AA29}"/>
    <cellStyle name="Normal 5 5 2 2 2 3 3" xfId="6701" xr:uid="{64CF75D9-0471-47C8-A3C2-B5D5B99B4254}"/>
    <cellStyle name="Normal 5 5 2 2 2 3 3 2" xfId="27271" xr:uid="{4A6E6D0D-2B8C-4DF2-8D07-F22FD77C56E9}"/>
    <cellStyle name="Normal 5 5 2 2 2 3 3 3" xfId="17472" xr:uid="{68503C9C-62BC-4091-BAFC-82FFCA4041D1}"/>
    <cellStyle name="Normal 5 5 2 2 2 3 4" xfId="9497" xr:uid="{4E84BD79-D96D-49F9-9822-046BD513ACEC}"/>
    <cellStyle name="Normal 5 5 2 2 2 3 4 2" xfId="20261" xr:uid="{D1503263-2575-4D8C-A044-72981A20F432}"/>
    <cellStyle name="Normal 5 5 2 2 2 3 5" xfId="13257" xr:uid="{5C9277B3-61E5-4A70-A1A8-590BF14C1E7B}"/>
    <cellStyle name="Normal 5 5 2 2 2 3 5 2" xfId="23090" xr:uid="{27F878E9-1D9E-4486-A533-BD914504DF41}"/>
    <cellStyle name="Normal 5 5 2 2 2 3 6" xfId="26236" xr:uid="{FB9A0D1F-6D5D-4AD8-863D-6301133B3731}"/>
    <cellStyle name="Normal 5 5 2 2 2 3 7" xfId="15507" xr:uid="{395E65FE-4809-4B90-B368-B378BE4A17F4}"/>
    <cellStyle name="Normal 5 5 2 2 2 4" xfId="3302" xr:uid="{00000000-0005-0000-0000-00000E0D0000}"/>
    <cellStyle name="Normal 5 5 2 2 2 4 2" xfId="8206" xr:uid="{50322653-F7D5-45FB-9073-2769EE2CA16D}"/>
    <cellStyle name="Normal 5 5 2 2 2 4 2 2" xfId="27024" xr:uid="{4E56EC4D-DC02-478C-B129-0ED6D134E74E}"/>
    <cellStyle name="Normal 5 5 2 2 2 4 2 3" xfId="17470" xr:uid="{5AF27F93-3DAC-4284-BF14-3D1AA2A42551}"/>
    <cellStyle name="Normal 5 5 2 2 2 4 3" xfId="10992" xr:uid="{23A85A92-32FC-45DC-8651-4F0EDFFA8753}"/>
    <cellStyle name="Normal 5 5 2 2 2 4 3 2" xfId="20259" xr:uid="{82ADC7E6-EF25-4277-AC6B-B1205B261B95}"/>
    <cellStyle name="Normal 5 5 2 2 2 4 4" xfId="13255" xr:uid="{066D63B4-91B2-4A55-8E0A-82980EA29A34}"/>
    <cellStyle name="Normal 5 5 2 2 2 4 4 2" xfId="23088" xr:uid="{18DBC263-AD38-45E9-9169-41E7B7CDC462}"/>
    <cellStyle name="Normal 5 5 2 2 2 4 5" xfId="25699" xr:uid="{F27F35A0-B89B-4CEA-9AC1-B1652D9C3A15}"/>
    <cellStyle name="Normal 5 5 2 2 2 4 6" xfId="15505" xr:uid="{7588C7A9-679B-42BD-B117-2F701E3603EE}"/>
    <cellStyle name="Normal 5 5 2 2 2 5" xfId="3303" xr:uid="{00000000-0005-0000-0000-00000F0D0000}"/>
    <cellStyle name="Normal 5 5 2 2 2 5 2" xfId="8207" xr:uid="{C2B1D1FA-875B-45EF-A6EC-D47510CAD826}"/>
    <cellStyle name="Normal 5 5 2 2 2 5 2 2" xfId="27196" xr:uid="{1624A3BC-64A1-43AD-8318-B8BB203CA2A5}"/>
    <cellStyle name="Normal 5 5 2 2 2 5 2 3" xfId="16819" xr:uid="{FBCC9345-C326-48F0-BEB8-592176AFF504}"/>
    <cellStyle name="Normal 5 5 2 2 2 5 3" xfId="10993" xr:uid="{BCDC94E7-1A0D-43C5-A518-99AD368EE39F}"/>
    <cellStyle name="Normal 5 5 2 2 2 5 3 2" xfId="19556" xr:uid="{8AFFEE01-6FBE-4058-BD23-605FE224F393}"/>
    <cellStyle name="Normal 5 5 2 2 2 5 4" xfId="12668" xr:uid="{5B47960B-7586-4662-B948-88265DE22856}"/>
    <cellStyle name="Normal 5 5 2 2 2 5 4 2" xfId="22385" xr:uid="{888C8942-5C9C-477A-A7AF-0B359345CCC3}"/>
    <cellStyle name="Normal 5 5 2 2 2 5 5" xfId="26441" xr:uid="{ED639659-39CB-400F-8EA6-5088020B21F5}"/>
    <cellStyle name="Normal 5 5 2 2 2 5 6" xfId="14615" xr:uid="{94939CC4-DD91-43FB-93C3-805E8685F6AA}"/>
    <cellStyle name="Normal 5 5 2 2 2 6" xfId="3304" xr:uid="{00000000-0005-0000-0000-0000100D0000}"/>
    <cellStyle name="Normal 5 5 2 2 2 6 2" xfId="10994" xr:uid="{61087B3D-D2CB-48C6-A19D-4F69CDAFB739}"/>
    <cellStyle name="Normal 5 5 2 2 2 6 2 2" xfId="19297" xr:uid="{4AC64304-22F4-4854-8DAE-CF024962E2AC}"/>
    <cellStyle name="Normal 5 5 2 2 2 6 3" xfId="12436" xr:uid="{F6DAF6EF-0D46-44B9-8560-CFA4AA9BAC58}"/>
    <cellStyle name="Normal 5 5 2 2 2 6 3 2" xfId="22117" xr:uid="{A38D0CCE-8C10-4C87-A118-0B84B05FBBB3}"/>
    <cellStyle name="Normal 5 5 2 2 2 6 4" xfId="26128" xr:uid="{B146B634-E75E-43E7-8D35-F199B2F2C309}"/>
    <cellStyle name="Normal 5 5 2 2 2 6 5" xfId="16561" xr:uid="{3A8BFAC8-9266-47A7-92E3-FBB76CACD52D}"/>
    <cellStyle name="Normal 5 5 2 2 2 7" xfId="4640" xr:uid="{D2BB6D5C-2F90-48EC-836E-6DA5FE783120}"/>
    <cellStyle name="Normal 5 5 2 2 2 7 2" xfId="10008" xr:uid="{958C7A5C-4665-4761-A427-AF3F44083487}"/>
    <cellStyle name="Normal 5 5 2 2 2 7 2 2" xfId="20619" xr:uid="{A6AADB28-F09D-424E-9D66-C1064C84AC1D}"/>
    <cellStyle name="Normal 5 5 2 2 2 7 3" xfId="13560" xr:uid="{1A5E94E2-31F9-4ECD-92B7-EF03FF4CBBD8}"/>
    <cellStyle name="Normal 5 5 2 2 2 7 3 2" xfId="23448" xr:uid="{E1C15377-599B-496C-B04F-2B00F1AF7075}"/>
    <cellStyle name="Normal 5 5 2 2 2 7 4" xfId="17826" xr:uid="{B12C4F2D-F7C2-4FCF-BCA6-0BE88A5FA455}"/>
    <cellStyle name="Normal 5 5 2 2 2 8" xfId="6280" xr:uid="{F831A88C-3818-4952-8828-61ECE865E301}"/>
    <cellStyle name="Normal 5 5 2 2 2 8 2" xfId="16158" xr:uid="{48A5F438-9DBB-43B5-B7DE-EE6007D6FF05}"/>
    <cellStyle name="Normal 5 5 2 2 2 9" xfId="9057" xr:uid="{4B3C2166-F139-458A-85C2-19B49097F09A}"/>
    <cellStyle name="Normal 5 5 2 2 2 9 2" xfId="18917" xr:uid="{C42FA661-3F01-40B5-9071-2010926AFA0E}"/>
    <cellStyle name="Normal 5 5 2 2 3" xfId="3305" xr:uid="{00000000-0005-0000-0000-0000110D0000}"/>
    <cellStyle name="Normal 5 5 2 2 3 2" xfId="3306" xr:uid="{00000000-0005-0000-0000-0000120D0000}"/>
    <cellStyle name="Normal 5 5 2 2 3 2 2" xfId="8208" xr:uid="{38172A7E-9DF2-4BEF-86CE-DE032034C269}"/>
    <cellStyle name="Normal 5 5 2 2 3 2 2 2" xfId="28641" xr:uid="{10B04B90-7A4A-4223-8EEF-4D63A6119C4B}"/>
    <cellStyle name="Normal 5 5 2 2 3 2 2 3" xfId="28726" xr:uid="{3C48F909-5FF3-4B63-BD51-D649C64A33F5}"/>
    <cellStyle name="Normal 5 5 2 2 3 2 2 4" xfId="17473" xr:uid="{0318D73F-2997-4A8A-943E-0549FAFF1DF1}"/>
    <cellStyle name="Normal 5 5 2 2 3 2 3" xfId="10996" xr:uid="{89587D00-A3CC-4665-919B-3774D1552115}"/>
    <cellStyle name="Normal 5 5 2 2 3 2 3 2" xfId="29530" xr:uid="{B8DA581D-BE28-43F4-B961-2BFB3329782E}"/>
    <cellStyle name="Normal 5 5 2 2 3 2 3 3" xfId="20262" xr:uid="{F26DBC14-C60C-4F4E-9285-5C99278668A5}"/>
    <cellStyle name="Normal 5 5 2 2 3 2 4" xfId="13258" xr:uid="{6AF80EF1-72DB-45FF-954F-0561933128B5}"/>
    <cellStyle name="Normal 5 5 2 2 3 2 4 2" xfId="23091" xr:uid="{0D1684C8-1794-438F-BEB2-4102C97596AB}"/>
    <cellStyle name="Normal 5 5 2 2 3 2 5" xfId="25891" xr:uid="{546864C9-5058-405B-9158-17B8C5F3982F}"/>
    <cellStyle name="Normal 5 5 2 2 3 2 6" xfId="15508" xr:uid="{3E58DD19-0BFF-4724-A2B4-23F89B532097}"/>
    <cellStyle name="Normal 5 5 2 2 3 3" xfId="3307" xr:uid="{00000000-0005-0000-0000-0000130D0000}"/>
    <cellStyle name="Normal 5 5 2 2 3 3 2" xfId="10997" xr:uid="{92FE79A9-F1D0-472F-BCF7-6869F8BA8908}"/>
    <cellStyle name="Normal 5 5 2 2 3 3 2 2" xfId="27868" xr:uid="{1A571082-D50E-473A-988B-66A111D03627}"/>
    <cellStyle name="Normal 5 5 2 2 3 3 2 3" xfId="16960" xr:uid="{7AFD9809-B354-4CF2-B2C7-C37AB36A594F}"/>
    <cellStyle name="Normal 5 5 2 2 3 3 3" xfId="11598" xr:uid="{1697F086-D966-44AC-A98B-54173DA82C92}"/>
    <cellStyle name="Normal 5 5 2 2 3 3 3 2" xfId="19710" xr:uid="{A9B78800-917B-4AD2-B858-04FF241F52AF}"/>
    <cellStyle name="Normal 5 5 2 2 3 3 4" xfId="12809" xr:uid="{B99EF178-2802-4457-86C6-56C5111B1B4D}"/>
    <cellStyle name="Normal 5 5 2 2 3 3 4 2" xfId="22539" xr:uid="{FC8AC9BF-7454-4AAB-8E5D-670A54A4B885}"/>
    <cellStyle name="Normal 5 5 2 2 3 3 5" xfId="24449" xr:uid="{DC7FED0A-754A-48EC-970A-D3BCD8648432}"/>
    <cellStyle name="Normal 5 5 2 2 3 3 6" xfId="14834" xr:uid="{DD22E9FA-4BEB-4205-9D6A-D107EB1B7D42}"/>
    <cellStyle name="Normal 5 5 2 2 3 4" xfId="4791" xr:uid="{0FB85618-3DD2-45A2-945E-B1FC4040B401}"/>
    <cellStyle name="Normal 5 5 2 2 3 4 2" xfId="10995" xr:uid="{1FD90716-D0A6-4EEB-93F3-DC1D07F145BD}"/>
    <cellStyle name="Normal 5 5 2 2 3 4 2 2" xfId="29663" xr:uid="{A46AA47D-F831-44CF-91E0-8B88C0B6B68E}"/>
    <cellStyle name="Normal 5 5 2 2 3 4 2 3" xfId="20758" xr:uid="{7A140AED-A112-4918-A835-AA0585F1D6E1}"/>
    <cellStyle name="Normal 5 5 2 2 3 4 3" xfId="13664" xr:uid="{7B50855B-88EE-4410-8338-3DA6EBD67518}"/>
    <cellStyle name="Normal 5 5 2 2 3 4 3 2" xfId="23587" xr:uid="{AEE91A6A-DC09-40F8-92F2-2BD538F5BC62}"/>
    <cellStyle name="Normal 5 5 2 2 3 4 4" xfId="25879" xr:uid="{968EB633-1A5F-4005-B314-12DBD49E3A0A}"/>
    <cellStyle name="Normal 5 5 2 2 3 4 5" xfId="17965" xr:uid="{7665CD67-0D4C-40B0-B396-25B956586F56}"/>
    <cellStyle name="Normal 5 5 2 2 3 5" xfId="6417" xr:uid="{AC1FE460-AA75-4CF4-B3BD-B2049FF62B80}"/>
    <cellStyle name="Normal 5 5 2 2 3 5 2" xfId="26896" xr:uid="{66E9DA6D-033C-4868-8BA8-5ACB235CC6D7}"/>
    <cellStyle name="Normal 5 5 2 2 3 5 3" xfId="16159" xr:uid="{C4374C14-A35D-405F-9A06-CE4039A74452}"/>
    <cellStyle name="Normal 5 5 2 2 3 6" xfId="9194" xr:uid="{4B677A59-E6E9-4F67-BD12-5C9364DA6BC6}"/>
    <cellStyle name="Normal 5 5 2 2 3 6 2" xfId="18918" xr:uid="{B4914E16-6729-4A28-8D57-FD3EAD00EF99}"/>
    <cellStyle name="Normal 5 5 2 2 3 7" xfId="12200" xr:uid="{C4F8E1C3-DC6C-4C45-BCE9-4D664D62C3BC}"/>
    <cellStyle name="Normal 5 5 2 2 3 7 2" xfId="21715" xr:uid="{0D11AE18-1412-42C2-96FA-293B316631F5}"/>
    <cellStyle name="Normal 5 5 2 2 3 8" xfId="26310" xr:uid="{6E13A183-5ACD-4DBD-82A8-20EBB628D6C7}"/>
    <cellStyle name="Normal 5 5 2 2 3 9" xfId="14341" xr:uid="{59C6CB82-1AAD-46C2-A820-4F5E1E3688DC}"/>
    <cellStyle name="Normal 5 5 2 2 4" xfId="3308" xr:uid="{00000000-0005-0000-0000-0000140D0000}"/>
    <cellStyle name="Normal 5 5 2 2 4 2" xfId="5145" xr:uid="{9AD919ED-12D2-465F-BDFC-E3D730CB7929}"/>
    <cellStyle name="Normal 5 5 2 2 4 2 2" xfId="8209" xr:uid="{D0039F82-0F5E-47B9-92B1-B3190D89AA2A}"/>
    <cellStyle name="Normal 5 5 2 2 4 2 2 2" xfId="29910" xr:uid="{1CBDB1A2-0B2C-4A91-830A-343391DD8980}"/>
    <cellStyle name="Normal 5 5 2 2 4 2 2 3" xfId="21112" xr:uid="{37AFB7EA-0E8B-4A56-9BB9-A9ACBAAEC8B8}"/>
    <cellStyle name="Normal 5 5 2 2 4 2 3" xfId="10998" xr:uid="{A1960C8A-107B-4715-8F9F-C64A2BC4FF24}"/>
    <cellStyle name="Normal 5 5 2 2 4 2 3 2" xfId="23941" xr:uid="{FD6EB6E4-55F0-4E21-A5E9-DA0A8031D507}"/>
    <cellStyle name="Normal 5 5 2 2 4 2 4" xfId="26551" xr:uid="{48F7859E-5DA8-4A61-A88D-E69AF10F2CA4}"/>
    <cellStyle name="Normal 5 5 2 2 4 2 5" xfId="18319" xr:uid="{2D8C8CC7-56C3-4274-85CC-4628CB956F22}"/>
    <cellStyle name="Normal 5 5 2 2 4 3" xfId="6700" xr:uid="{6AC5E654-CE05-4E1A-BF17-B3F8D980EE1C}"/>
    <cellStyle name="Normal 5 5 2 2 4 3 2" xfId="27210" xr:uid="{10C6804A-5CEB-419B-97CD-933CC766A5C6}"/>
    <cellStyle name="Normal 5 5 2 2 4 3 3" xfId="17474" xr:uid="{4A138566-C558-48BF-ABFD-F52451D45CB5}"/>
    <cellStyle name="Normal 5 5 2 2 4 4" xfId="9496" xr:uid="{5A8F58B0-552A-4DB6-9C29-DF05C5201FD1}"/>
    <cellStyle name="Normal 5 5 2 2 4 4 2" xfId="20263" xr:uid="{EF8DBD43-983F-4C5C-BD26-FD73B54ABD73}"/>
    <cellStyle name="Normal 5 5 2 2 4 5" xfId="13259" xr:uid="{A5158425-555A-4020-96F7-F8F8637AAC4B}"/>
    <cellStyle name="Normal 5 5 2 2 4 5 2" xfId="23092" xr:uid="{03C8ED3D-4ED2-46FD-A360-DB7FE2500C9D}"/>
    <cellStyle name="Normal 5 5 2 2 4 6" xfId="26620" xr:uid="{5D615A0C-6921-484D-B9AF-814D4EBCE630}"/>
    <cellStyle name="Normal 5 5 2 2 4 7" xfId="15509" xr:uid="{70091FE8-EA8E-457E-A017-9B9CCFE3D9BA}"/>
    <cellStyle name="Normal 5 5 2 2 5" xfId="3309" xr:uid="{00000000-0005-0000-0000-0000150D0000}"/>
    <cellStyle name="Normal 5 5 2 2 5 2" xfId="5860" xr:uid="{A9E39776-2951-484F-B59F-A94AB6360EF8}"/>
    <cellStyle name="Normal 5 5 2 2 5 2 2" xfId="8210" xr:uid="{95C6A15D-AC91-4ED3-8D05-6BE3925FD4B4}"/>
    <cellStyle name="Normal 5 5 2 2 5 2 3" xfId="10999" xr:uid="{48C2928A-5514-4931-9F8A-F2FDF38818A2}"/>
    <cellStyle name="Normal 5 5 2 2 5 2 4" xfId="17067" xr:uid="{92699932-8098-44E4-8882-F21746779B07}"/>
    <cellStyle name="Normal 5 5 2 2 5 3" xfId="6958" xr:uid="{85AA1798-776A-4659-8594-714FD048534E}"/>
    <cellStyle name="Normal 5 5 2 2 5 3 2" xfId="29034" xr:uid="{A03D133D-E6AC-4594-B091-CE86229D18C5}"/>
    <cellStyle name="Normal 5 5 2 2 5 3 3" xfId="19841" xr:uid="{FC60117E-2B5A-4FA7-8809-EAF0F971E3DD}"/>
    <cellStyle name="Normal 5 5 2 2 5 4" xfId="9754" xr:uid="{E45D527F-E8C3-45DE-85C4-29F823D09722}"/>
    <cellStyle name="Normal 5 5 2 2 5 4 2" xfId="22670" xr:uid="{507992A8-A9F1-4C24-A3E3-1B19C1E4C522}"/>
    <cellStyle name="Normal 5 5 2 2 5 5" xfId="26647" xr:uid="{8C9EE449-6A25-476E-9F3E-8863151779F6}"/>
    <cellStyle name="Normal 5 5 2 2 5 6" xfId="15009" xr:uid="{E17F2F96-7615-48DC-88E9-0CADFB693D92}"/>
    <cellStyle name="Normal 5 5 2 2 6" xfId="3310" xr:uid="{00000000-0005-0000-0000-0000160D0000}"/>
    <cellStyle name="Normal 5 5 2 2 6 2" xfId="8211" xr:uid="{1BBD33E5-87C5-459E-AB8C-3A317F62B9C2}"/>
    <cellStyle name="Normal 5 5 2 2 6 2 2" xfId="27626" xr:uid="{A11A90F7-EF44-47B6-8D2F-CB5738DF0C53}"/>
    <cellStyle name="Normal 5 5 2 2 6 2 3" xfId="16728" xr:uid="{92C0E669-5DD5-4115-806A-C9474B03BAC9}"/>
    <cellStyle name="Normal 5 5 2 2 6 3" xfId="11000" xr:uid="{5AAABE05-AA6F-4F51-81E1-E61A7C9D3215}"/>
    <cellStyle name="Normal 5 5 2 2 6 3 2" xfId="19465" xr:uid="{6FE4DA33-6ED9-4DDB-AD47-A72072350E98}"/>
    <cellStyle name="Normal 5 5 2 2 6 4" xfId="12577" xr:uid="{044BD08A-E384-45F2-BBBA-B9709142B99E}"/>
    <cellStyle name="Normal 5 5 2 2 6 4 2" xfId="22294" xr:uid="{EC4C6209-EA48-415D-A3D4-1257A2F53325}"/>
    <cellStyle name="Normal 5 5 2 2 6 5" xfId="26561" xr:uid="{FDDE99DA-992A-47CE-AC60-02705716D564}"/>
    <cellStyle name="Normal 5 5 2 2 6 6" xfId="14512" xr:uid="{7CF1A3E7-FAA2-487C-BA4E-8143CCC9DBD6}"/>
    <cellStyle name="Normal 5 5 2 2 7" xfId="3311" xr:uid="{00000000-0005-0000-0000-0000170D0000}"/>
    <cellStyle name="Normal 5 5 2 2 7 2" xfId="8212" xr:uid="{C8CDEB96-BA46-442A-9DC6-A05BF73C40A1}"/>
    <cellStyle name="Normal 5 5 2 2 7 2 2" xfId="19185" xr:uid="{C4EF202C-5285-4DAF-B95D-9C6347CC4412}"/>
    <cellStyle name="Normal 5 5 2 2 7 3" xfId="11001" xr:uid="{083477AA-748D-4622-8456-D2A7203F77A2}"/>
    <cellStyle name="Normal 5 5 2 2 7 3 2" xfId="21990" xr:uid="{AC1FC498-F181-4BEF-AE29-4393BA1B93F0}"/>
    <cellStyle name="Normal 5 5 2 2 7 4" xfId="25853" xr:uid="{AFAE2B88-0000-4A3D-B651-20CAFD142D4A}"/>
    <cellStyle name="Normal 5 5 2 2 7 5" xfId="16434" xr:uid="{978D4C0B-CCFA-4397-BFB5-3CD78908829C}"/>
    <cellStyle name="Normal 5 5 2 2 8" xfId="4611" xr:uid="{4B3130F6-70E4-4568-94E9-ED43445C5980}"/>
    <cellStyle name="Normal 5 5 2 2 8 2" xfId="10007" xr:uid="{7C185E6C-88F0-4F7C-AB1A-3A13A71BB9D4}"/>
    <cellStyle name="Normal 5 5 2 2 8 2 2" xfId="20606" xr:uid="{3D1FD789-EE1E-4EF7-9875-30FA236F7AB6}"/>
    <cellStyle name="Normal 5 5 2 2 8 3" xfId="13551" xr:uid="{39EB597A-E8E8-4254-A327-4E7DC6E14E4B}"/>
    <cellStyle name="Normal 5 5 2 2 8 3 2" xfId="23435" xr:uid="{5AC2AF61-8145-4982-A7AF-9F1744922357}"/>
    <cellStyle name="Normal 5 5 2 2 8 4" xfId="17813" xr:uid="{611E9A65-7EF0-4246-8E10-8DB4687F82EB}"/>
    <cellStyle name="Normal 5 5 2 2 9" xfId="6279" xr:uid="{AAE4465D-D69A-41DD-844E-454F17A9A949}"/>
    <cellStyle name="Normal 5 5 2 2 9 2" xfId="16157" xr:uid="{6D4871F3-C5F9-47A3-A807-5EB7B72D7D06}"/>
    <cellStyle name="Normal 5 5 2 3" xfId="722" xr:uid="{00000000-0005-0000-0000-0000D2020000}"/>
    <cellStyle name="Normal 5 5 2 3 2" xfId="3312" xr:uid="{00000000-0005-0000-0000-0000180D0000}"/>
    <cellStyle name="Normal 5 5 2 3 2 2" xfId="3313" xr:uid="{00000000-0005-0000-0000-0000190D0000}"/>
    <cellStyle name="Normal 5 5 2 3 2 2 2" xfId="8213" xr:uid="{95294FDB-2884-4787-80F6-5AFD6CEA361E}"/>
    <cellStyle name="Normal 5 5 2 3 2 2 2 2" xfId="28558" xr:uid="{7A1BEEE7-40C2-4F2D-B0AD-7FFAFE5E4486}"/>
    <cellStyle name="Normal 5 5 2 3 2 2 2 3" xfId="17475" xr:uid="{E3767B7F-9196-4E87-B18F-2B7C1CC06C62}"/>
    <cellStyle name="Normal 5 5 2 3 2 2 3" xfId="11003" xr:uid="{DB0DAB73-2874-45B8-9A5F-D067C036B45E}"/>
    <cellStyle name="Normal 5 5 2 3 2 2 3 2" xfId="20264" xr:uid="{07640E63-AC15-4F83-91BC-A388DB99EAA5}"/>
    <cellStyle name="Normal 5 5 2 3 2 2 4" xfId="13260" xr:uid="{858E5035-0FD7-44FA-9AEF-C23C7B3A8633}"/>
    <cellStyle name="Normal 5 5 2 3 2 2 4 2" xfId="23093" xr:uid="{484D5B02-3A3B-448F-B3A2-373694403167}"/>
    <cellStyle name="Normal 5 5 2 3 2 2 5" xfId="25211" xr:uid="{6EBE5920-E886-43FA-8571-7BD631E0A5A8}"/>
    <cellStyle name="Normal 5 5 2 3 2 2 6" xfId="15510" xr:uid="{1FED85AB-D87B-43FD-AD24-B48F02C31D23}"/>
    <cellStyle name="Normal 5 5 2 3 2 3" xfId="4943" xr:uid="{00F880F8-73C6-4955-839E-9CD32DF981FF}"/>
    <cellStyle name="Normal 5 5 2 3 2 3 2" xfId="11002" xr:uid="{6AE7FA42-673C-4B2E-A89E-D459C5EEA1A6}"/>
    <cellStyle name="Normal 5 5 2 3 2 3 2 2" xfId="29776" xr:uid="{DACD171B-F66B-402C-865C-3A026A8DA8B0}"/>
    <cellStyle name="Normal 5 5 2 3 2 3 2 3" xfId="20910" xr:uid="{02E3B13E-5A08-4B90-8FDD-69B06F0464F4}"/>
    <cellStyle name="Normal 5 5 2 3 2 3 3" xfId="13802" xr:uid="{0F600465-B1C2-4362-B8A3-B44F68F98052}"/>
    <cellStyle name="Normal 5 5 2 3 2 3 3 2" xfId="23739" xr:uid="{A19FAF96-41BB-4788-A281-CECFB5D63BCF}"/>
    <cellStyle name="Normal 5 5 2 3 2 3 4" xfId="26074" xr:uid="{60A029B9-75DE-433C-8D4F-C1D75E6266FA}"/>
    <cellStyle name="Normal 5 5 2 3 2 3 5" xfId="18117" xr:uid="{47CDC2FA-E7B2-48C4-812E-F0DE6B2F9D7E}"/>
    <cellStyle name="Normal 5 5 2 3 2 4" xfId="6419" xr:uid="{778EA9D8-4611-4086-8B61-BDF7CBB47A83}"/>
    <cellStyle name="Normal 5 5 2 3 2 4 2" xfId="29178" xr:uid="{B3C162D5-6229-4DF8-9C56-DAE4B7000666}"/>
    <cellStyle name="Normal 5 5 2 3 2 4 3" xfId="16962" xr:uid="{0A350D53-51F8-44C4-A894-664AC08ADD85}"/>
    <cellStyle name="Normal 5 5 2 3 2 5" xfId="9196" xr:uid="{5B5ED235-A8F4-4151-9A13-D3AD6B377343}"/>
    <cellStyle name="Normal 5 5 2 3 2 5 2" xfId="19712" xr:uid="{2D4B8227-3567-437D-8495-8765D9B836B5}"/>
    <cellStyle name="Normal 5 5 2 3 2 6" xfId="12811" xr:uid="{246B2D7B-5C5F-459A-BC82-2424A8B28379}"/>
    <cellStyle name="Normal 5 5 2 3 2 6 2" xfId="22541" xr:uid="{0A46EAAB-E1DF-4CE1-AA1F-26E1ABA7D585}"/>
    <cellStyle name="Normal 5 5 2 3 2 7" xfId="25883" xr:uid="{505BA9FD-77B7-480B-AD2A-4B0FD045FAF5}"/>
    <cellStyle name="Normal 5 5 2 3 2 8" xfId="14836" xr:uid="{2556FE39-04C6-4A6D-9306-443A3948E7B6}"/>
    <cellStyle name="Normal 5 5 2 3 3" xfId="3314" xr:uid="{00000000-0005-0000-0000-00001A0D0000}"/>
    <cellStyle name="Normal 5 5 2 3 4" xfId="3315" xr:uid="{00000000-0005-0000-0000-00001B0D0000}"/>
    <cellStyle name="Normal 5 5 2 3 4 2" xfId="5146" xr:uid="{5D930F08-4F34-4737-AFA4-0E0BB30A8873}"/>
    <cellStyle name="Normal 5 5 2 3 4 2 2" xfId="8214" xr:uid="{1172E368-55A2-4494-9C59-261093BB6DF5}"/>
    <cellStyle name="Normal 5 5 2 3 4 2 2 2" xfId="29911" xr:uid="{9B8E1B51-9AAC-41B6-BC64-89DDBEEE0319}"/>
    <cellStyle name="Normal 5 5 2 3 4 2 2 3" xfId="21113" xr:uid="{4EEC6EC8-0628-493F-9C40-92FE54EDE55D}"/>
    <cellStyle name="Normal 5 5 2 3 4 2 3" xfId="11004" xr:uid="{4759EEC5-C9D1-4529-B013-B18D35A869F5}"/>
    <cellStyle name="Normal 5 5 2 3 4 2 3 2" xfId="23942" xr:uid="{B02D1D59-998C-438E-8920-A3CC02E32CE4}"/>
    <cellStyle name="Normal 5 5 2 3 4 2 4" xfId="25506" xr:uid="{47A0B357-BC4B-4309-ABDC-B1A74ADCD5F2}"/>
    <cellStyle name="Normal 5 5 2 3 4 2 5" xfId="18320" xr:uid="{83E1DDEA-5AC1-4D4B-8F49-884A7604CD04}"/>
    <cellStyle name="Normal 5 5 2 3 4 3" xfId="5932" xr:uid="{4FC57057-8537-418A-AF90-E6B8CF5249EA}"/>
    <cellStyle name="Normal 5 5 2 3 4 3 2" xfId="29148" xr:uid="{4E2E9837-5878-47D0-8A46-862156E8BBE4}"/>
    <cellStyle name="Normal 5 5 2 3 4 3 3" xfId="17476" xr:uid="{A94D021E-FFF7-407F-9B66-AC10712E8925}"/>
    <cellStyle name="Normal 5 5 2 3 4 4" xfId="8673" xr:uid="{E77E972A-C0B2-456F-991D-DEBC67DE725C}"/>
    <cellStyle name="Normal 5 5 2 3 4 4 2" xfId="20265" xr:uid="{4B31D6F7-FC2F-4B9C-9D20-7EA990996714}"/>
    <cellStyle name="Normal 5 5 2 3 4 5" xfId="13261" xr:uid="{F4725042-9EE4-4D7A-8258-E56925A77241}"/>
    <cellStyle name="Normal 5 5 2 3 4 5 2" xfId="23094" xr:uid="{36D6E68F-25B5-4528-8660-CEAE11F032DC}"/>
    <cellStyle name="Normal 5 5 2 3 4 6" xfId="26549" xr:uid="{D34B3971-8415-4956-985E-B1BFB922E00B}"/>
    <cellStyle name="Normal 5 5 2 3 4 7" xfId="15511" xr:uid="{19A74E8E-4CE2-46AD-9FAD-8C74B3C8137C}"/>
    <cellStyle name="Normal 5 5 2 3 5" xfId="3316" xr:uid="{00000000-0005-0000-0000-00001C0D0000}"/>
    <cellStyle name="Normal 5 5 2 3 5 2" xfId="11005" xr:uid="{B2F833EF-3817-4954-9094-AD8D87AA1A44}"/>
    <cellStyle name="Normal 5 5 2 3 5 2 2" xfId="28441" xr:uid="{0A0D296C-C83E-497F-903E-F6C70824F519}"/>
    <cellStyle name="Normal 5 5 2 3 5 2 3" xfId="16771" xr:uid="{A4BC9D79-C012-4570-A5B5-BE71EBAF4F29}"/>
    <cellStyle name="Normal 5 5 2 3 5 3" xfId="11542" xr:uid="{44089168-908E-475B-850D-110BBDFBE363}"/>
    <cellStyle name="Normal 5 5 2 3 5 3 2" xfId="19508" xr:uid="{C18ED8AB-A75E-48D1-8CC9-680B7DBB3D4C}"/>
    <cellStyle name="Normal 5 5 2 3 5 4" xfId="12620" xr:uid="{988480C0-EAEB-4CAA-A213-BA9F41CD0094}"/>
    <cellStyle name="Normal 5 5 2 3 5 4 2" xfId="22337" xr:uid="{5C02C18F-55D7-4E20-9C2F-668147AAD76E}"/>
    <cellStyle name="Normal 5 5 2 3 5 5" xfId="24309" xr:uid="{333019D7-8862-47D8-933A-46DD53F85FB9}"/>
    <cellStyle name="Normal 5 5 2 3 5 6" xfId="14555" xr:uid="{E62EC1AE-F7A4-4C6E-9039-7434B2EC2237}"/>
    <cellStyle name="Normal 5 5 2 4" xfId="723" xr:uid="{00000000-0005-0000-0000-0000D3020000}"/>
    <cellStyle name="Normal 5 5 2 4 10" xfId="14184" xr:uid="{84389032-701A-481F-BD43-A6D7432373CE}"/>
    <cellStyle name="Normal 5 5 2 4 2" xfId="3317" xr:uid="{00000000-0005-0000-0000-00001D0D0000}"/>
    <cellStyle name="Normal 5 5 2 4 2 2" xfId="3318" xr:uid="{00000000-0005-0000-0000-00001E0D0000}"/>
    <cellStyle name="Normal 5 5 2 4 2 2 2" xfId="8216" xr:uid="{1D3A924B-F76B-4B31-B35E-BB6F2518CEC1}"/>
    <cellStyle name="Normal 5 5 2 4 2 2 2 2" xfId="29102" xr:uid="{7E1025F8-2EB5-4938-A0CA-435FE898EE08}"/>
    <cellStyle name="Normal 5 5 2 4 2 2 2 3" xfId="17068" xr:uid="{49F1AA75-6310-4937-BCF9-BFED24222329}"/>
    <cellStyle name="Normal 5 5 2 4 2 2 3" xfId="11007" xr:uid="{994E3F23-2F26-4369-AE38-B32C82ECE1DC}"/>
    <cellStyle name="Normal 5 5 2 4 2 2 3 2" xfId="19842" xr:uid="{090C2852-B87A-45FA-9465-297D5940696C}"/>
    <cellStyle name="Normal 5 5 2 4 2 2 4" xfId="12883" xr:uid="{CA1543E4-3695-4124-921B-CA6534E3A811}"/>
    <cellStyle name="Normal 5 5 2 4 2 2 4 2" xfId="22671" xr:uid="{F974622D-9E3E-4EAD-A274-30811E5DE154}"/>
    <cellStyle name="Normal 5 5 2 4 2 2 5" xfId="25840" xr:uid="{C550DF06-9E64-49E3-9E5A-BE2548748E03}"/>
    <cellStyle name="Normal 5 5 2 4 2 2 6" xfId="15010" xr:uid="{3F1A89DA-BE48-4CCC-B23D-0CDF9F994933}"/>
    <cellStyle name="Normal 5 5 2 4 2 3" xfId="8215" xr:uid="{D8DC9967-C406-4EC4-9AD3-5BCA35F781CB}"/>
    <cellStyle name="Normal 5 5 2 4 2 3 2" xfId="11006" xr:uid="{7B64B6EE-AC81-4C30-80BB-61792180EFD0}"/>
    <cellStyle name="Normal 5 5 2 4 2 3 3" xfId="28024" xr:uid="{215F98D1-B09F-4949-B76B-E839F64D5051}"/>
    <cellStyle name="Normal 5 5 2 4 2 3 4" xfId="16604" xr:uid="{037E5035-74D6-4EF3-A867-B1025BFDC7EC}"/>
    <cellStyle name="Normal 5 5 2 4 2 4" xfId="6702" xr:uid="{C763DBA5-2339-46DE-B9D3-0243DBB3F33E}"/>
    <cellStyle name="Normal 5 5 2 4 2 4 2" xfId="28919" xr:uid="{1287F1F0-6C0D-4D9D-A2E8-E7D2ADD50A4C}"/>
    <cellStyle name="Normal 5 5 2 4 2 4 3" xfId="19332" xr:uid="{8EB6EEDC-53D4-424C-9DAD-C19774374ED9}"/>
    <cellStyle name="Normal 5 5 2 4 2 5" xfId="9498" xr:uid="{2AF9A4AF-AD31-409E-BE30-0837BA939D52}"/>
    <cellStyle name="Normal 5 5 2 4 2 5 2" xfId="22160" xr:uid="{094F7EFB-6D9C-4807-9208-032C6EBBF8FD}"/>
    <cellStyle name="Normal 5 5 2 4 2 6" xfId="25046" xr:uid="{142E55A3-FA30-44A7-B384-A77CFE6DBA40}"/>
    <cellStyle name="Normal 5 5 2 4 2 7" xfId="14342" xr:uid="{C72FDA94-652D-4D2E-B1FE-4C6589D391F1}"/>
    <cellStyle name="Normal 5 5 2 4 3" xfId="3319" xr:uid="{00000000-0005-0000-0000-00001F0D0000}"/>
    <cellStyle name="Normal 5 5 2 4 3 2" xfId="8217" xr:uid="{CDEADD5A-63C4-4526-8509-D2864672ADCF}"/>
    <cellStyle name="Normal 5 5 2 4 3 2 2" xfId="28606" xr:uid="{D782D8A1-5FA4-4F65-B2D5-B5426123B6E2}"/>
    <cellStyle name="Normal 5 5 2 4 3 2 3" xfId="16963" xr:uid="{55984DB4-8DBF-4D05-B20D-A2D71841B156}"/>
    <cellStyle name="Normal 5 5 2 4 3 3" xfId="11008" xr:uid="{E079F570-E3A2-4A8E-9919-A09338B50F7D}"/>
    <cellStyle name="Normal 5 5 2 4 3 3 2" xfId="19713" xr:uid="{AEC416DA-FB3F-4CE2-9C62-7CBA9CD28003}"/>
    <cellStyle name="Normal 5 5 2 4 3 4" xfId="12812" xr:uid="{B2A90D41-7D5D-44BC-A312-78B495C6A9A0}"/>
    <cellStyle name="Normal 5 5 2 4 3 4 2" xfId="22542" xr:uid="{DD44789B-E078-41E1-A890-583BA27EA366}"/>
    <cellStyle name="Normal 5 5 2 4 3 5" xfId="26566" xr:uid="{48B23A70-532E-4E85-81F0-F0E969882AF9}"/>
    <cellStyle name="Normal 5 5 2 4 3 6" xfId="14837" xr:uid="{9660FB2E-EF03-4DE6-8486-59A64FA3D84F}"/>
    <cellStyle name="Normal 5 5 2 4 4" xfId="3320" xr:uid="{00000000-0005-0000-0000-0000200D0000}"/>
    <cellStyle name="Normal 5 5 2 4 4 2" xfId="8218" xr:uid="{98BF1BD4-ED8C-4305-9042-E13B3B1995D3}"/>
    <cellStyle name="Normal 5 5 2 4 4 2 2" xfId="29260" xr:uid="{F0D239AE-F6C3-4562-A844-2DEF15CA8336}"/>
    <cellStyle name="Normal 5 5 2 4 4 2 3" xfId="19298" xr:uid="{560C823E-71D5-4CAC-80F5-941FB228A18D}"/>
    <cellStyle name="Normal 5 5 2 4 4 3" xfId="11009" xr:uid="{E5C4CFEE-05BA-466D-8BA4-AFAC31F1942B}"/>
    <cellStyle name="Normal 5 5 2 4 4 3 2" xfId="22118" xr:uid="{D8E2F300-2777-4D43-9632-E5952BB9E75F}"/>
    <cellStyle name="Normal 5 5 2 4 4 4" xfId="25203" xr:uid="{A6F618C1-EF6D-4EA7-A121-2D130329DBA9}"/>
    <cellStyle name="Normal 5 5 2 4 4 5" xfId="16562" xr:uid="{4A87028C-76A7-4636-8F27-99F832EB599D}"/>
    <cellStyle name="Normal 5 5 2 4 5" xfId="4612" xr:uid="{79C30735-6F87-46CE-8FED-E395A617B02D}"/>
    <cellStyle name="Normal 5 5 2 4 5 2" xfId="10009" xr:uid="{8328083E-1238-45B8-A652-ADC3D109E445}"/>
    <cellStyle name="Normal 5 5 2 4 5 2 2" xfId="20607" xr:uid="{5288AED6-86C5-4CD4-8DCA-E72BEA35601C}"/>
    <cellStyle name="Normal 5 5 2 4 5 3" xfId="13552" xr:uid="{0E0B0028-7959-4976-B981-56B72992C11F}"/>
    <cellStyle name="Normal 5 5 2 4 5 3 2" xfId="23436" xr:uid="{0C8D2C3E-343D-41AB-A438-808B4CCC11A5}"/>
    <cellStyle name="Normal 5 5 2 4 5 4" xfId="26980" xr:uid="{28D67E5F-E60A-4890-8798-A040FB8B7E5B}"/>
    <cellStyle name="Normal 5 5 2 4 5 5" xfId="17814" xr:uid="{345C0058-7DDD-4ECF-B3AB-E3ACCDFDA1BF}"/>
    <cellStyle name="Normal 5 5 2 4 6" xfId="6281" xr:uid="{510E299A-57BB-438E-BEC1-0245DD58A881}"/>
    <cellStyle name="Normal 5 5 2 4 6 2" xfId="16160" xr:uid="{8AEFBB17-2B0D-40EA-944A-3BA67C2CE200}"/>
    <cellStyle name="Normal 5 5 2 4 7" xfId="9058" xr:uid="{69DDD2C1-9806-48DF-B440-0FE3FED9977B}"/>
    <cellStyle name="Normal 5 5 2 4 7 2" xfId="18919" xr:uid="{967565A2-FBAB-4D83-8B8D-255BD8F197AB}"/>
    <cellStyle name="Normal 5 5 2 4 8" xfId="12201" xr:uid="{E78D74BB-0D4E-4E94-8C31-C8BE786EE1A0}"/>
    <cellStyle name="Normal 5 5 2 4 8 2" xfId="21716" xr:uid="{187DABDE-5546-402D-A416-2843BA0B93BC}"/>
    <cellStyle name="Normal 5 5 2 4 9" xfId="24317" xr:uid="{BFBA140D-450C-430F-8F56-251CE60C0E1F}"/>
    <cellStyle name="Normal 5 5 2 5" xfId="724" xr:uid="{00000000-0005-0000-0000-0000D4020000}"/>
    <cellStyle name="Normal 5 5 2 5 2" xfId="3321" xr:uid="{00000000-0005-0000-0000-0000210D0000}"/>
    <cellStyle name="Normal 5 5 2 5 2 2" xfId="11010" xr:uid="{7EB96771-28D0-4612-9406-FE3DDA3B929A}"/>
    <cellStyle name="Normal 5 5 2 5 2 2 2" xfId="29097" xr:uid="{F0F6E2E0-C11C-42FE-A260-FD2A43CFFC7C}"/>
    <cellStyle name="Normal 5 5 2 5 2 2 3" xfId="29284" xr:uid="{7B33FB17-A413-48F6-BF55-C2502B7C25A9}"/>
    <cellStyle name="Normal 5 5 2 5 2 2 4" xfId="18920" xr:uid="{D0DE8785-A8FC-4D3B-BF37-DF1D96342F38}"/>
    <cellStyle name="Normal 5 5 2 5 2 3" xfId="12202" xr:uid="{586B6B6E-E333-489E-9FBC-6DBFAC9D3F6E}"/>
    <cellStyle name="Normal 5 5 2 5 2 3 2" xfId="30038" xr:uid="{0B16909B-F712-4876-A9B3-53C890FB4102}"/>
    <cellStyle name="Normal 5 5 2 5 2 3 3" xfId="21717" xr:uid="{2C32223D-C2D0-4258-9F3A-BCDC223475B8}"/>
    <cellStyle name="Normal 5 5 2 5 2 4" xfId="24681" xr:uid="{5E3D39A8-8CD6-41BA-B395-D46F1BE4CBCB}"/>
    <cellStyle name="Normal 5 5 2 5 2 5" xfId="16161" xr:uid="{1B3D66AD-A2A8-48AA-AED1-A59093C7E7B4}"/>
    <cellStyle name="Normal 5 5 2 5 3" xfId="26932" xr:uid="{DF10341B-D4C0-4376-91E9-AB737F66DA6B}"/>
    <cellStyle name="Normal 5 5 2 5 4" xfId="27387" xr:uid="{5FC876AA-F39B-472A-9AA7-91D0C648E08D}"/>
    <cellStyle name="Normal 5 5 2 6" xfId="3322" xr:uid="{00000000-0005-0000-0000-0000220D0000}"/>
    <cellStyle name="Normal 5 5 2 6 2" xfId="5147" xr:uid="{1DB34FE5-3E72-4B78-A5DD-E8EAC0E3998E}"/>
    <cellStyle name="Normal 5 5 2 6 2 2" xfId="8219" xr:uid="{4392A93D-1F42-4822-9B6C-C6FC33AEAEBE}"/>
    <cellStyle name="Normal 5 5 2 6 2 2 2" xfId="29912" xr:uid="{81257506-7DA5-4D1D-AF53-0DB0CAD74C70}"/>
    <cellStyle name="Normal 5 5 2 6 2 2 3" xfId="21114" xr:uid="{6509BB6B-0EF6-4CD3-9C24-6B70C11688F9}"/>
    <cellStyle name="Normal 5 5 2 6 2 3" xfId="11011" xr:uid="{BE640A69-582E-4BB6-AD5A-08439FB86F16}"/>
    <cellStyle name="Normal 5 5 2 6 2 3 2" xfId="23943" xr:uid="{D3DD7D57-A511-4D99-AF00-27DC530BE602}"/>
    <cellStyle name="Normal 5 5 2 6 2 4" xfId="26755" xr:uid="{5E10B950-8EE0-4E74-AE9B-0FB826D0AA37}"/>
    <cellStyle name="Normal 5 5 2 6 2 5" xfId="18321" xr:uid="{6E6223A4-739E-4F78-A906-099FC011A4F0}"/>
    <cellStyle name="Normal 5 5 2 6 3" xfId="6829" xr:uid="{8E9CF20F-87B0-4F4A-B805-9891B0AF83F5}"/>
    <cellStyle name="Normal 5 5 2 6 3 2" xfId="26040" xr:uid="{39E19B6A-564A-449F-B488-C0B9F3AAF552}"/>
    <cellStyle name="Normal 5 5 2 6 3 3" xfId="27230" xr:uid="{886BA13E-B331-41DA-9E32-DCCD7662520B}"/>
    <cellStyle name="Normal 5 5 2 6 3 4" xfId="16162" xr:uid="{442267F8-CD61-4A8B-80E4-564E1A5255A7}"/>
    <cellStyle name="Normal 5 5 2 6 4" xfId="9625" xr:uid="{6293E740-03C1-4958-AB61-A8AD584277EC}"/>
    <cellStyle name="Normal 5 5 2 6 4 2" xfId="24721" xr:uid="{F34C52E5-FA43-4F61-B877-BA168A5DC8F4}"/>
    <cellStyle name="Normal 5 5 2 6 4 3" xfId="27776" xr:uid="{F6347F10-470E-49DF-A15C-2805C6578DCF}"/>
    <cellStyle name="Normal 5 5 2 6 4 4" xfId="18921" xr:uid="{E79CB825-0B09-4522-9C5D-5141CE684E7E}"/>
    <cellStyle name="Normal 5 5 2 6 5" xfId="12203" xr:uid="{FECCFB6D-E0F6-4185-B86E-FC87C678FFB5}"/>
    <cellStyle name="Normal 5 5 2 6 5 2" xfId="30039" xr:uid="{2C68125D-6FAA-4291-9A35-6791F4D22E76}"/>
    <cellStyle name="Normal 5 5 2 6 5 3" xfId="21718" xr:uid="{CAD81114-D2F6-4A65-894C-8B86D48F0D70}"/>
    <cellStyle name="Normal 5 5 2 6 6" xfId="25580" xr:uid="{8190C1B4-5021-4EEF-8B26-3F15C05EE0F9}"/>
    <cellStyle name="Normal 5 5 2 6 7" xfId="15512" xr:uid="{2A1994ED-924B-4323-AFC2-A794ACBDAE32}"/>
    <cellStyle name="Normal 5 5 2 7" xfId="3323" xr:uid="{00000000-0005-0000-0000-0000230D0000}"/>
    <cellStyle name="Normal 5 5 2 7 2" xfId="3324" xr:uid="{00000000-0005-0000-0000-0000240D0000}"/>
    <cellStyle name="Normal 5 5 2 7 2 2" xfId="11012" xr:uid="{39F35A2C-68D0-47B0-965E-EF6643CFF307}"/>
    <cellStyle name="Normal 5 5 2 7 2 2 2" xfId="19405" xr:uid="{92C684E2-296B-4FA2-B893-27A6CE469965}"/>
    <cellStyle name="Normal 5 5 2 7 2 3" xfId="12517" xr:uid="{F1D9AA94-6794-46DC-8309-DD5D4418C344}"/>
    <cellStyle name="Normal 5 5 2 7 2 3 2" xfId="22234" xr:uid="{1F4D8A45-532E-48D0-86F9-5FD930B80505}"/>
    <cellStyle name="Normal 5 5 2 7 2 4" xfId="27780" xr:uid="{36FCCACB-325A-41C2-BC9F-6055352363F8}"/>
    <cellStyle name="Normal 5 5 2 7 2 5" xfId="16668" xr:uid="{031EC210-9939-44AE-8CB3-05AEBE86115E}"/>
    <cellStyle name="Normal 5 5 2 7 3" xfId="3325" xr:uid="{00000000-0005-0000-0000-0000250D0000}"/>
    <cellStyle name="Normal 5 5 2 7 4" xfId="11440" xr:uid="{F7BC913D-E48F-4829-A146-A991D4FAE8D0}"/>
    <cellStyle name="Normal 5 5 2 7 5" xfId="24948" xr:uid="{E66F3550-CBA0-42BA-8022-BEE3F4507A2C}"/>
    <cellStyle name="Normal 5 5 2 7 6" xfId="14452" xr:uid="{5DA410C6-A358-4970-8E4E-FC494F252B3D}"/>
    <cellStyle name="Normal 5 5 2 8" xfId="3326" xr:uid="{00000000-0005-0000-0000-0000260D0000}"/>
    <cellStyle name="Normal 5 5 2 8 2" xfId="11013" xr:uid="{AD281422-8D0D-451F-AEE1-2C61F37DC97B}"/>
    <cellStyle name="Normal 5 5 2 8 2 2" xfId="28560" xr:uid="{3FEA99E6-713B-46D6-A12D-FBBF30D1A7CE}"/>
    <cellStyle name="Normal 5 5 2 8 2 3" xfId="19125" xr:uid="{AC42D2E8-9352-40A8-A268-CCE03FE482CD}"/>
    <cellStyle name="Normal 5 5 2 8 3" xfId="12337" xr:uid="{4AD7460B-CCB2-44A3-85C9-31B37282D59B}"/>
    <cellStyle name="Normal 5 5 2 8 3 2" xfId="21930" xr:uid="{BD81D084-24DE-441B-B361-F61B39834BAE}"/>
    <cellStyle name="Normal 5 5 2 8 4" xfId="24054" xr:uid="{537A295B-7083-4282-899E-D44BDD165F21}"/>
    <cellStyle name="Normal 5 5 2 8 5" xfId="16374" xr:uid="{AAACB991-759F-4F4D-BBA4-656196436CE7}"/>
    <cellStyle name="Normal 5 5 2 9" xfId="25109" xr:uid="{80EBEF2F-B928-4035-BE50-1301B1EAB2F6}"/>
    <cellStyle name="Normal 5 5 2 9 2" xfId="28499" xr:uid="{42752C97-A52D-4AD5-8E09-2D0C1D1B7E3E}"/>
    <cellStyle name="Normal 5 5 20" xfId="13971" xr:uid="{4E16DD75-3CFB-4F71-B2FC-AC3DF3BD66C6}"/>
    <cellStyle name="Normal 5 5 3" xfId="725" xr:uid="{00000000-0005-0000-0000-0000D5020000}"/>
    <cellStyle name="Normal 5 5 3 10" xfId="6282" xr:uid="{A77CBB96-7A1C-40B7-A43C-889200B9186D}"/>
    <cellStyle name="Normal 5 5 3 10 2" xfId="16163" xr:uid="{9459D810-4D4F-4EAE-AA3C-027A9D1DD975}"/>
    <cellStyle name="Normal 5 5 3 11" xfId="9059" xr:uid="{3C834A85-CB5D-42D0-88B4-6375FBC19D0B}"/>
    <cellStyle name="Normal 5 5 3 11 2" xfId="18922" xr:uid="{6C580B7A-4C9D-4740-B0B6-920F23AA603B}"/>
    <cellStyle name="Normal 5 5 3 12" xfId="12204" xr:uid="{AF231143-ABE7-4E08-BDCB-DF74F2B604A9}"/>
    <cellStyle name="Normal 5 5 3 12 2" xfId="21719" xr:uid="{C6B2BA3A-1529-4B27-B1DA-8654AD1E6B61}"/>
    <cellStyle name="Normal 5 5 3 13" xfId="24115" xr:uid="{F3A1B99E-0A3A-427E-8939-F3110A272765}"/>
    <cellStyle name="Normal 5 5 3 14" xfId="14031" xr:uid="{2129DC14-51E9-4DB5-BF67-695F12E68419}"/>
    <cellStyle name="Normal 5 5 3 2" xfId="726" xr:uid="{00000000-0005-0000-0000-0000D6020000}"/>
    <cellStyle name="Normal 5 5 3 2 10" xfId="12205" xr:uid="{EE83790E-B141-4D13-A426-BA04BE075317}"/>
    <cellStyle name="Normal 5 5 3 2 10 2" xfId="21720" xr:uid="{DBC29CE3-A68C-4A4B-B349-B0051AB58A99}"/>
    <cellStyle name="Normal 5 5 3 2 11" xfId="26187" xr:uid="{4ED5B1DA-D566-4FF4-92DC-8BA06408B770}"/>
    <cellStyle name="Normal 5 5 3 2 12" xfId="14185" xr:uid="{A26C17AB-F1D8-4E4E-BD11-A9DFE8C43924}"/>
    <cellStyle name="Normal 5 5 3 2 2" xfId="3327" xr:uid="{00000000-0005-0000-0000-0000270D0000}"/>
    <cellStyle name="Normal 5 5 3 2 2 2" xfId="3328" xr:uid="{00000000-0005-0000-0000-0000280D0000}"/>
    <cellStyle name="Normal 5 5 3 2 2 2 2" xfId="8220" xr:uid="{235E517E-6CCE-465F-B282-609A56761F1C}"/>
    <cellStyle name="Normal 5 5 3 2 2 2 2 2" xfId="24711" xr:uid="{B3C97688-28F8-4C26-A768-78E47AF69602}"/>
    <cellStyle name="Normal 5 5 3 2 2 2 2 3" xfId="27283" xr:uid="{7011A957-A2DF-416D-9A3C-81FDCD05CE0E}"/>
    <cellStyle name="Normal 5 5 3 2 2 2 2 4" xfId="17478" xr:uid="{FB064A0D-5BD7-48E7-923E-30737B1F0607}"/>
    <cellStyle name="Normal 5 5 3 2 2 2 3" xfId="11015" xr:uid="{98BDBAA6-8BEA-4E37-81F0-2AF859876727}"/>
    <cellStyle name="Normal 5 5 3 2 2 2 3 2" xfId="29531" xr:uid="{18AFD310-4DC0-4935-A49B-5D22657E4B79}"/>
    <cellStyle name="Normal 5 5 3 2 2 2 3 3" xfId="20267" xr:uid="{C2C1C35E-819A-452B-B200-ABC1FAF8B4A6}"/>
    <cellStyle name="Normal 5 5 3 2 2 2 4" xfId="13263" xr:uid="{4782F249-C850-47FB-A227-31228AA75F52}"/>
    <cellStyle name="Normal 5 5 3 2 2 2 4 2" xfId="23096" xr:uid="{9AE42641-E27F-4299-9588-C114F91EC8CC}"/>
    <cellStyle name="Normal 5 5 3 2 2 2 5" xfId="25802" xr:uid="{BA35A475-77F3-4121-BB79-935353B94A1B}"/>
    <cellStyle name="Normal 5 5 3 2 2 2 6" xfId="15514" xr:uid="{132E15DB-0855-45CF-BB80-01D912F60812}"/>
    <cellStyle name="Normal 5 5 3 2 2 3" xfId="4944" xr:uid="{AFFC75C5-EF6B-44CF-8282-B2CFFF8476B6}"/>
    <cellStyle name="Normal 5 5 3 2 2 3 2" xfId="11014" xr:uid="{85831B4E-2CD6-4EDC-9763-1F4A6601CDEF}"/>
    <cellStyle name="Normal 5 5 3 2 2 3 2 2" xfId="29777" xr:uid="{206DE8CD-FA76-4DCB-AD2D-108FB03C862C}"/>
    <cellStyle name="Normal 5 5 3 2 2 3 2 3" xfId="20911" xr:uid="{05FBE347-D7DD-4412-B85C-E9F2C9735A7B}"/>
    <cellStyle name="Normal 5 5 3 2 2 3 3" xfId="13803" xr:uid="{7636CEB2-0395-47C1-BC0C-B449ED54457B}"/>
    <cellStyle name="Normal 5 5 3 2 2 3 3 2" xfId="23740" xr:uid="{2E1ADD64-4BD2-4B68-A2A6-8CE32E17B6E2}"/>
    <cellStyle name="Normal 5 5 3 2 2 3 4" xfId="25472" xr:uid="{7C3A73A1-14B3-47A4-A4D6-242DAA55C1B7}"/>
    <cellStyle name="Normal 5 5 3 2 2 3 5" xfId="18118" xr:uid="{00A9E8F4-E76D-4AA4-82A2-1169A97F010B}"/>
    <cellStyle name="Normal 5 5 3 2 2 4" xfId="6420" xr:uid="{AF5E5095-BC07-498A-8289-3D9D590D9E9E}"/>
    <cellStyle name="Normal 5 5 3 2 2 4 2" xfId="27772" xr:uid="{01C0C6C0-1B9A-4014-AEC2-F504E935241C}"/>
    <cellStyle name="Normal 5 5 3 2 2 4 3" xfId="16165" xr:uid="{78ACE564-BB4B-47E7-A96D-5AD1ED3A0374}"/>
    <cellStyle name="Normal 5 5 3 2 2 5" xfId="9197" xr:uid="{CCBDB9A8-3947-403C-ABD9-E03034FF9796}"/>
    <cellStyle name="Normal 5 5 3 2 2 5 2" xfId="18924" xr:uid="{E0DCC1EF-CBAD-4862-84A9-A6D410744333}"/>
    <cellStyle name="Normal 5 5 3 2 2 6" xfId="12206" xr:uid="{DA2A0680-4220-4316-B923-1F841FAD1DFA}"/>
    <cellStyle name="Normal 5 5 3 2 2 6 2" xfId="21721" xr:uid="{397905C0-A404-47E6-83AE-1ACCC7336BFF}"/>
    <cellStyle name="Normal 5 5 3 2 2 7" xfId="25829" xr:uid="{D542DA0D-B220-4604-A783-0FB93CA18A70}"/>
    <cellStyle name="Normal 5 5 3 2 2 8" xfId="14839" xr:uid="{BA1D5E9C-85B2-4502-8DB1-0D7F46FF41AC}"/>
    <cellStyle name="Normal 5 5 3 2 3" xfId="3329" xr:uid="{00000000-0005-0000-0000-0000290D0000}"/>
    <cellStyle name="Normal 5 5 3 2 3 2" xfId="5148" xr:uid="{B2C181B7-7013-4A20-B497-FA5A2E997746}"/>
    <cellStyle name="Normal 5 5 3 2 3 2 2" xfId="8221" xr:uid="{393BCF2C-2E9E-441F-9E52-459CE0449A47}"/>
    <cellStyle name="Normal 5 5 3 2 3 2 2 2" xfId="29913" xr:uid="{2A5D53A1-E611-44A9-A4C2-5B02A75B7C50}"/>
    <cellStyle name="Normal 5 5 3 2 3 2 2 3" xfId="21115" xr:uid="{647E28C0-A4D0-4513-8000-6A737E190A0E}"/>
    <cellStyle name="Normal 5 5 3 2 3 2 3" xfId="11016" xr:uid="{F11193C9-136D-4B2E-A05C-D03EEDDE6AC7}"/>
    <cellStyle name="Normal 5 5 3 2 3 2 3 2" xfId="23944" xr:uid="{3A348904-D3CB-46C2-93E3-3427D1FF6E2F}"/>
    <cellStyle name="Normal 5 5 3 2 3 2 4" xfId="25965" xr:uid="{E28B0523-82D5-4482-B45E-CB00C1591ED0}"/>
    <cellStyle name="Normal 5 5 3 2 3 2 5" xfId="18322" xr:uid="{9D216062-F48D-4434-87F1-ADF540FA2AFB}"/>
    <cellStyle name="Normal 5 5 3 2 3 3" xfId="6704" xr:uid="{CED08EDD-6D45-4EDF-9120-AF2EEFCB3ECE}"/>
    <cellStyle name="Normal 5 5 3 2 3 3 2" xfId="28879" xr:uid="{7B35C4C8-53D8-42A9-9C6A-7E1D04DF222C}"/>
    <cellStyle name="Normal 5 5 3 2 3 3 3" xfId="17479" xr:uid="{9DF9C65F-41D3-4933-96FD-0531787533BD}"/>
    <cellStyle name="Normal 5 5 3 2 3 4" xfId="9500" xr:uid="{4B8774BF-08C5-4566-A369-90E6B9577DC0}"/>
    <cellStyle name="Normal 5 5 3 2 3 4 2" xfId="20268" xr:uid="{38AD7F2B-BEDF-435D-987F-B406F6602E7E}"/>
    <cellStyle name="Normal 5 5 3 2 3 5" xfId="13264" xr:uid="{B4D9A85F-AD34-41D3-AA8A-5527CA1C6F0D}"/>
    <cellStyle name="Normal 5 5 3 2 3 5 2" xfId="23097" xr:uid="{86BFEE62-33BA-4C77-9ED8-0323D430893F}"/>
    <cellStyle name="Normal 5 5 3 2 3 6" xfId="25987" xr:uid="{082AD108-045A-4855-9B88-D583A7DE44D0}"/>
    <cellStyle name="Normal 5 5 3 2 3 7" xfId="15515" xr:uid="{801EBEAC-8FDE-4168-8BA4-1374CC4C0B68}"/>
    <cellStyle name="Normal 5 5 3 2 4" xfId="3330" xr:uid="{00000000-0005-0000-0000-00002A0D0000}"/>
    <cellStyle name="Normal 5 5 3 2 4 2" xfId="8222" xr:uid="{380E5999-F6D9-4230-9835-9F0A019195DA}"/>
    <cellStyle name="Normal 5 5 3 2 4 2 2" xfId="27276" xr:uid="{D65E2E88-DA9E-42AF-8EDC-93DE346CB4F4}"/>
    <cellStyle name="Normal 5 5 3 2 4 2 3" xfId="17477" xr:uid="{932C7DEC-0015-4446-A753-E890BA949A1E}"/>
    <cellStyle name="Normal 5 5 3 2 4 3" xfId="11017" xr:uid="{4B84EE06-5F6E-4137-BE26-33E87EFDBB0C}"/>
    <cellStyle name="Normal 5 5 3 2 4 3 2" xfId="20266" xr:uid="{9C23679F-9BA8-42FF-AE63-D9E5614D043B}"/>
    <cellStyle name="Normal 5 5 3 2 4 4" xfId="13262" xr:uid="{8982309B-5765-4570-B9A3-018241DF54C8}"/>
    <cellStyle name="Normal 5 5 3 2 4 4 2" xfId="23095" xr:uid="{2ACF3A96-2627-42F4-89D5-908B1118FB78}"/>
    <cellStyle name="Normal 5 5 3 2 4 5" xfId="24302" xr:uid="{D769FDD8-8E5F-4DB4-B5E6-8FA8665B3EF5}"/>
    <cellStyle name="Normal 5 5 3 2 4 6" xfId="15513" xr:uid="{2F2C95FB-D0CB-415A-B03C-DE7D8E8C3F81}"/>
    <cellStyle name="Normal 5 5 3 2 5" xfId="3331" xr:uid="{00000000-0005-0000-0000-00002B0D0000}"/>
    <cellStyle name="Normal 5 5 3 2 5 2" xfId="8223" xr:uid="{52680706-3A03-49BD-A0F1-78EBBD277710}"/>
    <cellStyle name="Normal 5 5 3 2 5 2 2" xfId="27581" xr:uid="{94FB5D18-2C5A-43A3-87DF-F8DB3CA3A08F}"/>
    <cellStyle name="Normal 5 5 3 2 5 2 3" xfId="16705" xr:uid="{3E3E404C-B2C6-404D-97F4-2662289CB186}"/>
    <cellStyle name="Normal 5 5 3 2 5 3" xfId="11018" xr:uid="{09287478-45AC-43B6-8867-B2C1F523861C}"/>
    <cellStyle name="Normal 5 5 3 2 5 3 2" xfId="19442" xr:uid="{9BD7CD45-8355-482B-B1E8-1AE1E4B03603}"/>
    <cellStyle name="Normal 5 5 3 2 5 4" xfId="12554" xr:uid="{F79BD42B-EA24-4B18-AAB3-D867E2687FE7}"/>
    <cellStyle name="Normal 5 5 3 2 5 4 2" xfId="22271" xr:uid="{73A2105C-7292-4042-9139-EDF3F9073A43}"/>
    <cellStyle name="Normal 5 5 3 2 5 5" xfId="26444" xr:uid="{AC4E91DD-FDBA-4A4E-B5E8-27F506CA9F84}"/>
    <cellStyle name="Normal 5 5 3 2 5 6" xfId="14489" xr:uid="{6842E9A2-8E37-4119-8581-B6EF97116F1B}"/>
    <cellStyle name="Normal 5 5 3 2 6" xfId="3332" xr:uid="{00000000-0005-0000-0000-00002C0D0000}"/>
    <cellStyle name="Normal 5 5 3 2 6 2" xfId="11019" xr:uid="{41733D7D-9FA6-402E-B5BC-E3EE7A58BB84}"/>
    <cellStyle name="Normal 5 5 3 2 6 2 2" xfId="19299" xr:uid="{50DFBC38-EDE3-4F6F-8D0A-3CE17B10E056}"/>
    <cellStyle name="Normal 5 5 3 2 6 3" xfId="12437" xr:uid="{9B8BE6FF-9BB1-4338-9914-9090A4D9EA7A}"/>
    <cellStyle name="Normal 5 5 3 2 6 3 2" xfId="22119" xr:uid="{B237A329-DB86-495D-B484-5A8912C7FFC2}"/>
    <cellStyle name="Normal 5 5 3 2 6 4" xfId="25500" xr:uid="{336B34AC-0683-4D47-9A80-9CCD8EC2C942}"/>
    <cellStyle name="Normal 5 5 3 2 6 5" xfId="16563" xr:uid="{CB641DDE-22B3-4B99-869C-EFFDB3890FC0}"/>
    <cellStyle name="Normal 5 5 3 2 7" xfId="4614" xr:uid="{92AB8001-6C35-4BCE-A374-CD209C8DA511}"/>
    <cellStyle name="Normal 5 5 3 2 7 2" xfId="10011" xr:uid="{0F3DC69B-5B43-4A29-A30C-DBFC3D7D6C8F}"/>
    <cellStyle name="Normal 5 5 3 2 7 2 2" xfId="20609" xr:uid="{98C349AD-EDFE-4B2C-A257-B8952B370D00}"/>
    <cellStyle name="Normal 5 5 3 2 7 3" xfId="13554" xr:uid="{06A03662-6B91-4538-9EB8-642F973DA328}"/>
    <cellStyle name="Normal 5 5 3 2 7 3 2" xfId="23438" xr:uid="{83158E19-E0AC-409B-8217-CEF4DD79D2AB}"/>
    <cellStyle name="Normal 5 5 3 2 7 4" xfId="17816" xr:uid="{9E92E3B1-2D67-4403-917C-3573ADB574AB}"/>
    <cellStyle name="Normal 5 5 3 2 8" xfId="6283" xr:uid="{9D248E99-830E-4A3A-88F1-F0CBD2AF910B}"/>
    <cellStyle name="Normal 5 5 3 2 8 2" xfId="16164" xr:uid="{DD0A90C4-7A51-4FC9-9E17-E19577686FBD}"/>
    <cellStyle name="Normal 5 5 3 2 9" xfId="9060" xr:uid="{5FA241B2-43AA-4D06-86D3-2B02B3859D27}"/>
    <cellStyle name="Normal 5 5 3 2 9 2" xfId="18923" xr:uid="{A15B9A07-F576-45E1-A6AD-5EB5BB76E9C6}"/>
    <cellStyle name="Normal 5 5 3 3" xfId="727" xr:uid="{00000000-0005-0000-0000-0000D7020000}"/>
    <cellStyle name="Normal 5 5 3 3 2" xfId="3333" xr:uid="{00000000-0005-0000-0000-00002D0D0000}"/>
    <cellStyle name="Normal 5 5 3 3 2 2" xfId="3334" xr:uid="{00000000-0005-0000-0000-00002E0D0000}"/>
    <cellStyle name="Normal 5 5 3 3 2 2 2" xfId="3335" xr:uid="{00000000-0005-0000-0000-00002F0D0000}"/>
    <cellStyle name="Normal 5 5 3 3 2 2 2 2" xfId="11020" xr:uid="{08833F32-B455-4D10-8E6E-E26A4D390609}"/>
    <cellStyle name="Normal 5 5 3 3 2 2 2 2 2" xfId="29533" xr:uid="{95FF621F-6D69-44F2-97EA-D746A4C994A1}"/>
    <cellStyle name="Normal 5 5 3 3 2 2 2 2 3" xfId="20270" xr:uid="{867B00A9-CCB1-400F-9422-29289916EE7F}"/>
    <cellStyle name="Normal 5 5 3 3 2 2 2 3" xfId="13266" xr:uid="{E059766F-B3E2-4380-BA2E-0C48AC4DA316}"/>
    <cellStyle name="Normal 5 5 3 3 2 2 2 3 2" xfId="23099" xr:uid="{8E0DDACE-B4DD-4187-A7CC-2BCDCF7CE955}"/>
    <cellStyle name="Normal 5 5 3 3 2 2 2 4" xfId="26224" xr:uid="{51E620AA-C80A-414C-825D-362CBC04D9FA}"/>
    <cellStyle name="Normal 5 5 3 3 2 2 2 5" xfId="17481" xr:uid="{0C005C54-3548-4C44-9A2B-40A6BB7BD99F}"/>
    <cellStyle name="Normal 5 5 3 3 2 2 3" xfId="3336" xr:uid="{00000000-0005-0000-0000-0000300D0000}"/>
    <cellStyle name="Normal 5 5 3 3 2 2 3 2" xfId="28337" xr:uid="{A5C3D593-2BE9-4753-A210-4C4C9E454F57}"/>
    <cellStyle name="Normal 5 5 3 3 2 2 3 3" xfId="28141" xr:uid="{08319997-1A37-4649-AF0C-EF833E8F392C}"/>
    <cellStyle name="Normal 5 5 3 3 2 2 4" xfId="8225" xr:uid="{65EF62EE-89C9-413B-BC2A-266D05186000}"/>
    <cellStyle name="Normal 5 5 3 3 2 2 5" xfId="25871" xr:uid="{3106E248-EFC1-4620-8F3B-FA9EBF6F2274}"/>
    <cellStyle name="Normal 5 5 3 3 2 2 6" xfId="15517" xr:uid="{B813600D-EFFF-402F-8930-2F84374F8979}"/>
    <cellStyle name="Normal 5 5 3 3 2 3" xfId="3337" xr:uid="{00000000-0005-0000-0000-0000310D0000}"/>
    <cellStyle name="Normal 5 5 3 3 2 4" xfId="3338" xr:uid="{00000000-0005-0000-0000-0000320D0000}"/>
    <cellStyle name="Normal 5 5 3 3 2 4 2" xfId="11021" xr:uid="{A9CF29A4-9E31-4CC6-B20B-28D746F2B6B5}"/>
    <cellStyle name="Normal 5 5 3 3 2 4 2 2" xfId="26990" xr:uid="{1E58775E-C0C8-43D8-9261-535CD6BD73AB}"/>
    <cellStyle name="Normal 5 5 3 3 2 4 2 3" xfId="19715" xr:uid="{28F602C7-AEDD-47A2-B932-90532D3DA83C}"/>
    <cellStyle name="Normal 5 5 3 3 2 4 3" xfId="12814" xr:uid="{A2E869F4-9119-420B-9EC8-D7BAD2DA55D3}"/>
    <cellStyle name="Normal 5 5 3 3 2 4 3 2" xfId="22544" xr:uid="{06C5BB47-7C87-4105-AFF9-716C41D16BD4}"/>
    <cellStyle name="Normal 5 5 3 3 2 4 4" xfId="25002" xr:uid="{3A567932-A7D1-43E6-A00F-4F3BB98D3892}"/>
    <cellStyle name="Normal 5 5 3 3 2 4 5" xfId="16965" xr:uid="{F6E876C9-3121-40C7-AE30-89934E1148CD}"/>
    <cellStyle name="Normal 5 5 3 3 2 5" xfId="3339" xr:uid="{00000000-0005-0000-0000-0000330D0000}"/>
    <cellStyle name="Normal 5 5 3 3 2 5 2" xfId="3340" xr:uid="{00000000-0005-0000-0000-0000340D0000}"/>
    <cellStyle name="Normal 5 5 3 3 2 5 3" xfId="24113" xr:uid="{C1B5BC08-9FD5-4934-8216-7BD49E5D5053}"/>
    <cellStyle name="Normal 5 5 3 3 2 5 4" xfId="24762" xr:uid="{655CC908-E26B-47F3-AA1C-2552B4452167}"/>
    <cellStyle name="Normal 5 5 3 3 2 6" xfId="8224" xr:uid="{21667782-0EB9-48D6-8660-F1931FD51DB4}"/>
    <cellStyle name="Normal 5 5 3 3 2 6 2" xfId="24516" xr:uid="{E01A5FB6-647F-4236-BAC5-A7CA651E7E87}"/>
    <cellStyle name="Normal 5 5 3 3 2 7" xfId="6421" xr:uid="{B5271E7D-70D1-4C75-9DFD-B495A58DB43F}"/>
    <cellStyle name="Normal 5 5 3 3 2 8" xfId="9198" xr:uid="{B3257BEA-9B2C-45E1-B57F-3451C5B7DADC}"/>
    <cellStyle name="Normal 5 5 3 3 3" xfId="3341" xr:uid="{00000000-0005-0000-0000-0000350D0000}"/>
    <cellStyle name="Normal 5 5 3 3 3 2" xfId="3342" xr:uid="{00000000-0005-0000-0000-0000360D0000}"/>
    <cellStyle name="Normal 5 5 3 3 3 2 2" xfId="8227" xr:uid="{11E5FB8F-AF97-41D4-B175-625F226679B8}"/>
    <cellStyle name="Normal 5 5 3 3 3 2 2 2" xfId="29534" xr:uid="{DF82169C-8E0F-4E64-8CAC-80B3474DC494}"/>
    <cellStyle name="Normal 5 5 3 3 3 2 2 3" xfId="20271" xr:uid="{540B9E11-548B-4BE8-AEA8-77A602422FD6}"/>
    <cellStyle name="Normal 5 5 3 3 3 2 3" xfId="11022" xr:uid="{836AACB7-AD30-4E50-921F-E34DA0C1B840}"/>
    <cellStyle name="Normal 5 5 3 3 3 2 3 2" xfId="23100" xr:uid="{12F25AD3-6A26-49DF-AE84-B8F2D5F8DB30}"/>
    <cellStyle name="Normal 5 5 3 3 3 2 4" xfId="26327" xr:uid="{4D6FFAFA-3174-410B-9D01-5254864D89D7}"/>
    <cellStyle name="Normal 5 5 3 3 3 2 5" xfId="26698" xr:uid="{6A004176-FD67-4A06-9497-022818E7BDFD}"/>
    <cellStyle name="Normal 5 5 3 3 3 2 6" xfId="17482" xr:uid="{FDC4D7BB-86E5-438B-9E8E-7A36CB840897}"/>
    <cellStyle name="Normal 5 5 3 3 3 3" xfId="3343" xr:uid="{00000000-0005-0000-0000-0000370D0000}"/>
    <cellStyle name="Normal 5 5 3 3 3 3 2" xfId="26673" xr:uid="{F52C0ECB-4D16-4493-ACB9-7CC2E1A18006}"/>
    <cellStyle name="Normal 5 5 3 3 3 3 3" xfId="24498" xr:uid="{F5A234F9-87AC-4F74-A0B2-F878DBB4C0A4}"/>
    <cellStyle name="Normal 5 5 3 3 3 4" xfId="5149" xr:uid="{51389C25-FA95-4A3E-90A9-3DF6431529BF}"/>
    <cellStyle name="Normal 5 5 3 3 3 4 2" xfId="8226" xr:uid="{A7CD0A26-9730-46FF-B649-46994857BA9A}"/>
    <cellStyle name="Normal 5 5 3 3 3 4 2 2" xfId="21116" xr:uid="{D0E19148-65F8-42AE-A38C-40F37F493A8A}"/>
    <cellStyle name="Normal 5 5 3 3 3 4 2 3" xfId="11857" xr:uid="{A60E38B4-A988-489D-BE84-CD78E324FE00}"/>
    <cellStyle name="Normal 5 5 3 3 3 4 3" xfId="13913" xr:uid="{95F2C48C-33A9-412D-B148-447983A57631}"/>
    <cellStyle name="Normal 5 5 3 3 3 4 3 2" xfId="23945" xr:uid="{E2539D41-3921-46D6-82F7-0C433AB10C7B}"/>
    <cellStyle name="Normal 5 5 3 3 3 4 4" xfId="18323" xr:uid="{1B5EE9B0-E0B0-47D9-ADFC-FBC2D2B1F838}"/>
    <cellStyle name="Normal 5 5 3 3 3 5" xfId="5947" xr:uid="{F1C41D34-D84E-4459-B824-C0F8F2F7B6C3}"/>
    <cellStyle name="Normal 5 5 3 3 3 5 2" xfId="11441" xr:uid="{A158B242-EEFF-4912-BC6D-A733D88B564C}"/>
    <cellStyle name="Normal 5 5 3 3 3 6" xfId="8692" xr:uid="{506EDEB1-3B6B-4E8C-AB33-ABF0B0A1FAE0}"/>
    <cellStyle name="Normal 5 5 3 3 3 7" xfId="24368" xr:uid="{5E92A3F9-94C6-4BD8-B1C9-8A764C6B0EA4}"/>
    <cellStyle name="Normal 5 5 3 3 3 8" xfId="15518" xr:uid="{5C3858DF-9254-4368-A61E-A8915FCB82C0}"/>
    <cellStyle name="Normal 5 5 3 3 4" xfId="3344" xr:uid="{00000000-0005-0000-0000-0000380D0000}"/>
    <cellStyle name="Normal 5 5 3 3 4 2" xfId="5434" xr:uid="{643BE3E0-EB66-4EE9-ABEA-5D4D42536BDC}"/>
    <cellStyle name="Normal 5 5 3 3 4 2 2" xfId="11023" xr:uid="{AD893B54-F64B-4299-A67A-B0197A872560}"/>
    <cellStyle name="Normal 5 5 3 3 4 2 3" xfId="8228" xr:uid="{CEA1B441-2944-4C38-9B36-E91A3FB2538F}"/>
    <cellStyle name="Normal 5 5 3 3 4 2 4" xfId="17480" xr:uid="{693E9AE5-37AF-491D-AB92-D2D4EC1AA9E3}"/>
    <cellStyle name="Normal 5 5 3 3 4 3" xfId="11690" xr:uid="{D2D84707-9728-441E-A66E-1A3A3E3DBD4E}"/>
    <cellStyle name="Normal 5 5 3 3 4 3 2" xfId="29532" xr:uid="{C496C28A-C520-4C12-B64B-D526221BC6AD}"/>
    <cellStyle name="Normal 5 5 3 3 4 3 3" xfId="20269" xr:uid="{5AF52E72-DEC6-42C2-A568-806D6EE880C3}"/>
    <cellStyle name="Normal 5 5 3 3 4 4" xfId="13265" xr:uid="{2F7A5B1B-C0EE-4836-B0D9-AFBDAFEB34C9}"/>
    <cellStyle name="Normal 5 5 3 3 4 4 2" xfId="23098" xr:uid="{BA4C91CC-181E-4EBE-8997-D021BE996FDF}"/>
    <cellStyle name="Normal 5 5 3 3 4 5" xfId="26209" xr:uid="{D6F7661E-A951-413C-88B5-35EDD9A283D1}"/>
    <cellStyle name="Normal 5 5 3 3 4 6" xfId="27225" xr:uid="{FD1A60AA-325D-4DB6-B226-2981E4E8935E}"/>
    <cellStyle name="Normal 5 5 3 3 4 7" xfId="15516" xr:uid="{F12F461A-6836-48D1-A373-B985D93BDB20}"/>
    <cellStyle name="Normal 5 5 3 3 5" xfId="3345" xr:uid="{00000000-0005-0000-0000-0000390D0000}"/>
    <cellStyle name="Normal 5 5 3 3 5 2" xfId="11024" xr:uid="{3E148637-CE2C-465D-8A95-54C56D9E5D94}"/>
    <cellStyle name="Normal 5 5 3 3 5 2 2" xfId="16807" xr:uid="{615C1C4A-2D50-44EE-A9BE-89B4AD7F813D}"/>
    <cellStyle name="Normal 5 5 3 3 5 3" xfId="11560" xr:uid="{6DC9752D-C527-4E8C-BA9F-50C9A0A3E83D}"/>
    <cellStyle name="Normal 5 5 3 3 5 3 2" xfId="19544" xr:uid="{A68A036B-A27D-406E-87CC-76B3612E64B0}"/>
    <cellStyle name="Normal 5 5 3 3 5 4" xfId="12656" xr:uid="{EBB4810D-1028-42B5-83A6-95C4D7FF0414}"/>
    <cellStyle name="Normal 5 5 3 3 5 4 2" xfId="22373" xr:uid="{45FBA6C1-7A81-46F4-9D72-57CA7552103E}"/>
    <cellStyle name="Normal 5 5 3 3 5 5" xfId="24370" xr:uid="{ED455031-D4ED-46B0-A842-B3C238189C90}"/>
    <cellStyle name="Normal 5 5 3 3 5 6" xfId="26987" xr:uid="{3C32C53F-2EA2-4325-8E45-214D7B4B77D3}"/>
    <cellStyle name="Normal 5 5 3 3 5 7" xfId="14592" xr:uid="{77CAB145-5FE3-4AF9-AE28-CF3A7412CAF1}"/>
    <cellStyle name="Normal 5 5 3 3 6" xfId="3346" xr:uid="{00000000-0005-0000-0000-00003A0D0000}"/>
    <cellStyle name="Normal 5 5 3 3 6 2" xfId="3347" xr:uid="{00000000-0005-0000-0000-00003B0D0000}"/>
    <cellStyle name="Normal 5 5 3 3 7" xfId="3348" xr:uid="{00000000-0005-0000-0000-00003C0D0000}"/>
    <cellStyle name="Normal 5 5 3 3 7 2" xfId="5265" xr:uid="{C3D28150-BA77-4150-805B-E7DD33C34D51}"/>
    <cellStyle name="Normal 5 5 3 3 7 2 2" xfId="28531" xr:uid="{A1D98F8C-BA85-4368-AE8C-399147154437}"/>
    <cellStyle name="Normal 5 5 3 3 7 3" xfId="4615" xr:uid="{CFF1977F-BDA2-4EC5-A1BF-E0CDE53E3459}"/>
    <cellStyle name="Normal 5 5 3 3 7 3 2" xfId="27255" xr:uid="{EB0606CC-5C60-446F-B4E8-902A5C530263}"/>
    <cellStyle name="Normal 5 5 3 3 7 4" xfId="27323" xr:uid="{F779D5BB-910E-4DE9-BE55-9C9E1773B2B6}"/>
    <cellStyle name="Normal 5 5 3 3 8" xfId="5371" xr:uid="{3E93BB76-DC6A-485A-B3FF-B1138D3B9734}"/>
    <cellStyle name="Normal 5 5 3 4" xfId="728" xr:uid="{00000000-0005-0000-0000-0000D8020000}"/>
    <cellStyle name="Normal 5 5 3 4 2" xfId="3349" xr:uid="{00000000-0005-0000-0000-00003D0D0000}"/>
    <cellStyle name="Normal 5 5 3 4 2 2" xfId="5680" xr:uid="{A500C75F-8AEA-4843-938A-A506BFDEBED5}"/>
    <cellStyle name="Normal 5 5 3 4 2 2 2" xfId="8229" xr:uid="{F4529DE7-C0E8-4235-82C5-A6D5030F46E0}"/>
    <cellStyle name="Normal 5 5 3 4 2 2 3" xfId="11025" xr:uid="{6F22B16E-49CF-48C5-A8EE-1CBABCDF5F81}"/>
    <cellStyle name="Normal 5 5 3 4 2 3" xfId="6705" xr:uid="{7F12AFB3-F9B3-4508-9E1C-B208DB3830E7}"/>
    <cellStyle name="Normal 5 5 3 4 2 3 2" xfId="20272" xr:uid="{31BE20D3-D14E-4FAF-87CD-0B10096DE14F}"/>
    <cellStyle name="Normal 5 5 3 4 2 4" xfId="9501" xr:uid="{60F1FFB2-89EA-4D80-9D28-E4666000800F}"/>
    <cellStyle name="Normal 5 5 3 4 2 4 2" xfId="23101" xr:uid="{BAA4EDB2-F5D8-4B87-822F-93D818FF20E8}"/>
    <cellStyle name="Normal 5 5 3 4 2 5" xfId="24666" xr:uid="{7520F0C7-7190-4F4F-82FC-96C46D69DE00}"/>
    <cellStyle name="Normal 5 5 3 4 2 6" xfId="15519" xr:uid="{88612E44-367B-42B1-A8B5-3A7DD8ACAE30}"/>
    <cellStyle name="Normal 5 5 3 4 3" xfId="3350" xr:uid="{00000000-0005-0000-0000-00003E0D0000}"/>
    <cellStyle name="Normal 5 5 3 4 3 2" xfId="8230" xr:uid="{29781F89-A706-4BE0-9FB0-4EA7A5F3DDC1}"/>
    <cellStyle name="Normal 5 5 3 4 3 2 2" xfId="26859" xr:uid="{D7484D01-BB28-49DC-B04C-CA16AF55D5EE}"/>
    <cellStyle name="Normal 5 5 3 4 3 2 3" xfId="16964" xr:uid="{1F84D402-1632-4FF1-9D6B-1512E784517B}"/>
    <cellStyle name="Normal 5 5 3 4 3 3" xfId="11026" xr:uid="{2B73D47C-91FD-4F7D-91EE-6A6A5B3A6D3E}"/>
    <cellStyle name="Normal 5 5 3 4 3 3 2" xfId="19714" xr:uid="{2054C5EF-303E-4127-A69C-BBA0E7FF66CC}"/>
    <cellStyle name="Normal 5 5 3 4 3 4" xfId="12813" xr:uid="{1EB59E7F-1E5C-4CFE-BC73-8FD01DA8A583}"/>
    <cellStyle name="Normal 5 5 3 4 3 4 2" xfId="22543" xr:uid="{764DD1B6-F53A-45D7-8641-86653729F1E7}"/>
    <cellStyle name="Normal 5 5 3 4 3 5" xfId="24156" xr:uid="{A172EB07-7653-4FC7-B89B-E5F25EC20C9D}"/>
    <cellStyle name="Normal 5 5 3 4 3 6" xfId="14838" xr:uid="{D0DFD034-47B0-483F-9037-2A23E0BC6B60}"/>
    <cellStyle name="Normal 5 5 3 4 4" xfId="4792" xr:uid="{04606176-35BA-470D-A4A6-9D7104CF913F}"/>
    <cellStyle name="Normal 5 5 3 4 4 2" xfId="7116" xr:uid="{A8340A8F-A707-41CB-B194-532658560096}"/>
    <cellStyle name="Normal 5 5 3 4 4 2 2" xfId="20759" xr:uid="{36BB5A6D-AB29-41B1-851A-3A95392E2469}"/>
    <cellStyle name="Normal 5 5 3 4 4 3" xfId="10012" xr:uid="{5906E8A4-6C8F-4B18-AC3E-C00003CB7EBA}"/>
    <cellStyle name="Normal 5 5 3 4 4 3 2" xfId="23588" xr:uid="{040C598C-AADD-4F9A-AB02-5D33AB41D34A}"/>
    <cellStyle name="Normal 5 5 3 4 4 4" xfId="25333" xr:uid="{AC9EB5C3-DA6E-4702-8809-14BAE30FE1FB}"/>
    <cellStyle name="Normal 5 5 3 4 4 5" xfId="17966" xr:uid="{B6C0F1DC-6A50-434B-9F3A-A8EFFEDFBA86}"/>
    <cellStyle name="Normal 5 5 3 4 5" xfId="6284" xr:uid="{90A18E70-39E6-4246-911F-A4AE4B452CCC}"/>
    <cellStyle name="Normal 5 5 3 4 5 2" xfId="16166" xr:uid="{16DD07A2-80A6-4CCC-AE17-7895E5B3A702}"/>
    <cellStyle name="Normal 5 5 3 4 6" xfId="9061" xr:uid="{CF50D26B-CFF2-4A36-9A90-92BD1A953893}"/>
    <cellStyle name="Normal 5 5 3 4 6 2" xfId="18925" xr:uid="{47FBC283-F4C2-420C-8CD1-7E8FF5565C13}"/>
    <cellStyle name="Normal 5 5 3 4 7" xfId="12207" xr:uid="{4CFAAD12-B67F-41B3-96C2-6B43603CEF6A}"/>
    <cellStyle name="Normal 5 5 3 4 7 2" xfId="21722" xr:uid="{871A821D-D91B-4277-978F-DC6999BC7BF6}"/>
    <cellStyle name="Normal 5 5 3 4 8" xfId="26144" xr:uid="{85F4850B-EA56-4AC0-8CD7-1622A992C5D4}"/>
    <cellStyle name="Normal 5 5 3 4 9" xfId="14343" xr:uid="{15BECE1C-7E9B-4FF9-B79B-2D10EC12E33E}"/>
    <cellStyle name="Normal 5 5 3 5" xfId="3351" xr:uid="{00000000-0005-0000-0000-00003F0D0000}"/>
    <cellStyle name="Normal 5 5 3 5 2" xfId="5150" xr:uid="{A015B01F-3279-4B15-AC19-E183EED819F3}"/>
    <cellStyle name="Normal 5 5 3 5 2 2" xfId="8231" xr:uid="{A9E8A5E1-7B0C-42B2-BDE8-5B0DD0BA81B4}"/>
    <cellStyle name="Normal 5 5 3 5 2 2 2" xfId="29914" xr:uid="{1216781D-58C7-4172-9DE6-AC36FE294FBB}"/>
    <cellStyle name="Normal 5 5 3 5 2 2 3" xfId="21117" xr:uid="{FCA5290B-B2F2-4A8B-8A50-FC72ACC983B7}"/>
    <cellStyle name="Normal 5 5 3 5 2 3" xfId="11027" xr:uid="{18D85299-97FE-44F6-9407-8D1F4333B796}"/>
    <cellStyle name="Normal 5 5 3 5 2 3 2" xfId="23946" xr:uid="{D4B8006A-509C-4DDE-A35E-9FB0D87158A7}"/>
    <cellStyle name="Normal 5 5 3 5 2 4" xfId="26714" xr:uid="{09107A39-54EB-4F87-B4C1-61C79BDC8494}"/>
    <cellStyle name="Normal 5 5 3 5 2 5" xfId="18324" xr:uid="{B3A3A6CE-3E5B-4EEB-8624-93286EC36AEA}"/>
    <cellStyle name="Normal 5 5 3 5 3" xfId="6703" xr:uid="{FD12CE7C-9A84-4FCB-8EAA-915CF39FA010}"/>
    <cellStyle name="Normal 5 5 3 5 3 2" xfId="29206" xr:uid="{AD40CE32-0A92-4E52-895A-B735485155BA}"/>
    <cellStyle name="Normal 5 5 3 5 3 3" xfId="16167" xr:uid="{F45F60AF-0D3A-4EDA-A006-92532B52F669}"/>
    <cellStyle name="Normal 5 5 3 5 4" xfId="9499" xr:uid="{D4AA4BED-020F-4B7E-9F38-06B0165E667D}"/>
    <cellStyle name="Normal 5 5 3 5 4 2" xfId="18926" xr:uid="{497DD16E-91E1-4640-94F0-75DD1897E583}"/>
    <cellStyle name="Normal 5 5 3 5 5" xfId="12208" xr:uid="{05665C4B-CAA0-4087-982C-C89D428ABAE5}"/>
    <cellStyle name="Normal 5 5 3 5 5 2" xfId="21723" xr:uid="{F4D69F10-B6BF-44C0-B033-7E1E271C2E7D}"/>
    <cellStyle name="Normal 5 5 3 5 6" xfId="24097" xr:uid="{C2B692BA-4F66-40C3-B06E-356F841BC881}"/>
    <cellStyle name="Normal 5 5 3 5 7" xfId="15520" xr:uid="{E59A20CC-2001-4FF5-BB01-ED18924CCBD2}"/>
    <cellStyle name="Normal 5 5 3 6" xfId="3352" xr:uid="{00000000-0005-0000-0000-0000400D0000}"/>
    <cellStyle name="Normal 5 5 3 6 2" xfId="5842" xr:uid="{C3786D1E-09B6-442F-85E3-AE24D403B839}"/>
    <cellStyle name="Normal 5 5 3 6 2 2" xfId="8232" xr:uid="{783299C5-5409-4FC4-96C3-268A9E67DD30}"/>
    <cellStyle name="Normal 5 5 3 6 2 3" xfId="11028" xr:uid="{C15855E1-3ABC-4806-8295-3AF75730DA4B}"/>
    <cellStyle name="Normal 5 5 3 6 3" xfId="6935" xr:uid="{1C34661C-F929-4D05-8685-29BB0E9AAB8D}"/>
    <cellStyle name="Normal 5 5 3 6 3 2" xfId="19843" xr:uid="{D4F620C2-C852-4394-A406-36C460E0C002}"/>
    <cellStyle name="Normal 5 5 3 6 4" xfId="9731" xr:uid="{1D5107F9-C224-42C7-8869-79B280F12D31}"/>
    <cellStyle name="Normal 5 5 3 6 4 2" xfId="22672" xr:uid="{329938C5-61C3-48D1-BFB8-4727F7BF3242}"/>
    <cellStyle name="Normal 5 5 3 6 5" xfId="25931" xr:uid="{B4399F21-7BF5-41FA-BE4C-6755D2F10816}"/>
    <cellStyle name="Normal 5 5 3 6 6" xfId="15011" xr:uid="{D96EA99C-E1AD-40C7-9F88-35416B97C531}"/>
    <cellStyle name="Normal 5 5 3 7" xfId="3353" xr:uid="{00000000-0005-0000-0000-0000410D0000}"/>
    <cellStyle name="Normal 5 5 3 7 2" xfId="8233" xr:uid="{051ADBA0-34E6-40B8-8222-8A7D7B82FA33}"/>
    <cellStyle name="Normal 5 5 3 7 2 2" xfId="29055" xr:uid="{3662B472-C563-49FF-8BB9-D8A8B6E90A29}"/>
    <cellStyle name="Normal 5 5 3 7 2 3" xfId="16645" xr:uid="{5C18A973-072C-46B5-9184-A64B77879064}"/>
    <cellStyle name="Normal 5 5 3 7 3" xfId="11029" xr:uid="{4D9638C0-4E90-4C21-8B6A-7519B2D846AC}"/>
    <cellStyle name="Normal 5 5 3 7 3 2" xfId="19382" xr:uid="{AC41ECBB-8E53-471A-9437-600C6A7DF917}"/>
    <cellStyle name="Normal 5 5 3 7 4" xfId="12494" xr:uid="{8A46D818-F9A4-4894-A19C-30D546C8CE26}"/>
    <cellStyle name="Normal 5 5 3 7 4 2" xfId="22211" xr:uid="{9F27C703-4C4C-4ED9-9BE5-61C165793606}"/>
    <cellStyle name="Normal 5 5 3 7 5" xfId="24118" xr:uid="{B7985DEE-5C45-4FC2-A8DE-D42AA97344DE}"/>
    <cellStyle name="Normal 5 5 3 7 6" xfId="14429" xr:uid="{8C38B6A1-60CA-4396-9811-6C47CEFD7760}"/>
    <cellStyle name="Normal 5 5 3 8" xfId="3354" xr:uid="{00000000-0005-0000-0000-0000420D0000}"/>
    <cellStyle name="Normal 5 5 3 8 2" xfId="8234" xr:uid="{F1ACC210-76BF-443D-AA5E-3E9D45BB3489}"/>
    <cellStyle name="Normal 5 5 3 8 2 2" xfId="19162" xr:uid="{1B275C60-9A96-4346-AAF6-B100B338C245}"/>
    <cellStyle name="Normal 5 5 3 8 3" xfId="11030" xr:uid="{B035166F-EE55-4CD8-A4BF-01C1EDFA819E}"/>
    <cellStyle name="Normal 5 5 3 8 3 2" xfId="21967" xr:uid="{A6F4991D-7E66-4FA3-8DD8-F2D32DEB5D9A}"/>
    <cellStyle name="Normal 5 5 3 8 4" xfId="24461" xr:uid="{431D15D5-E708-48A9-9159-C0EBB2F0D94B}"/>
    <cellStyle name="Normal 5 5 3 8 5" xfId="16411" xr:uid="{C9F600E2-D71B-4EB4-B634-69EDED34FD38}"/>
    <cellStyle name="Normal 5 5 3 9" xfId="4613" xr:uid="{7ED56908-CF32-4A52-9398-C74D479DCA72}"/>
    <cellStyle name="Normal 5 5 3 9 2" xfId="10010" xr:uid="{71F3866B-E78B-4683-8979-5B1D797A3BDC}"/>
    <cellStyle name="Normal 5 5 3 9 2 2" xfId="20608" xr:uid="{14C9202F-424B-4DE4-A131-C09F88AA1E6B}"/>
    <cellStyle name="Normal 5 5 3 9 3" xfId="13553" xr:uid="{1D70F594-F31C-4C7A-944E-1669401129A0}"/>
    <cellStyle name="Normal 5 5 3 9 3 2" xfId="23437" xr:uid="{2DEAA6B6-85F4-47C9-88DB-40F242D4941B}"/>
    <cellStyle name="Normal 5 5 3 9 4" xfId="17815" xr:uid="{35F5160D-AB0B-4ACC-A655-08BAE30BFEC5}"/>
    <cellStyle name="Normal 5 5 4" xfId="729" xr:uid="{00000000-0005-0000-0000-0000D9020000}"/>
    <cellStyle name="Normal 5 5 4 10" xfId="9062" xr:uid="{C8AB0C59-C213-498A-8D5E-A946B0CFB217}"/>
    <cellStyle name="Normal 5 5 4 10 2" xfId="18927" xr:uid="{240E29A5-2C96-4B50-90E5-BAC8CFDD9CC3}"/>
    <cellStyle name="Normal 5 5 4 11" xfId="12209" xr:uid="{84484FBC-FB56-4AA3-A4A3-D598F35E7DC2}"/>
    <cellStyle name="Normal 5 5 4 11 2" xfId="21724" xr:uid="{A053E836-7E83-46FA-8CA6-99FE3BCE61B5}"/>
    <cellStyle name="Normal 5 5 4 12" xfId="24063" xr:uid="{ADC97409-4CA3-4EEC-98D5-E76C3AA77E1F}"/>
    <cellStyle name="Normal 5 5 4 13" xfId="14011" xr:uid="{7C852BAE-B17A-4FCC-8CE9-FE25420790A7}"/>
    <cellStyle name="Normal 5 5 4 2" xfId="730" xr:uid="{00000000-0005-0000-0000-0000DA020000}"/>
    <cellStyle name="Normal 5 5 4 2 10" xfId="12210" xr:uid="{7FECBD83-06A3-422F-84C1-19620B0565C0}"/>
    <cellStyle name="Normal 5 5 4 2 10 2" xfId="21725" xr:uid="{41E9F7A1-FD12-4917-8BC2-C95A3500DACE}"/>
    <cellStyle name="Normal 5 5 4 2 11" xfId="26597" xr:uid="{BB5C21D3-F11A-469F-A1FC-015E60F858FB}"/>
    <cellStyle name="Normal 5 5 4 2 12" xfId="14186" xr:uid="{6845EDD1-F511-41FF-8B33-13CBB6346C20}"/>
    <cellStyle name="Normal 5 5 4 2 2" xfId="3355" xr:uid="{00000000-0005-0000-0000-0000430D0000}"/>
    <cellStyle name="Normal 5 5 4 2 2 2" xfId="3356" xr:uid="{00000000-0005-0000-0000-0000440D0000}"/>
    <cellStyle name="Normal 5 5 4 2 2 2 2" xfId="8235" xr:uid="{D45FA148-A3F7-4AB5-BF43-2AE70B93ACA4}"/>
    <cellStyle name="Normal 5 5 4 2 2 2 2 2" xfId="27994" xr:uid="{1E5D0148-5D71-41B3-AC47-EA9F66383376}"/>
    <cellStyle name="Normal 5 5 4 2 2 2 2 3" xfId="28588" xr:uid="{9764EEB1-46B7-4DBF-AD82-95E071C086CA}"/>
    <cellStyle name="Normal 5 5 4 2 2 2 2 4" xfId="17484" xr:uid="{89F0225A-34A5-408A-B11F-D7B9870D6190}"/>
    <cellStyle name="Normal 5 5 4 2 2 2 3" xfId="11032" xr:uid="{8CFBE9B1-FAA0-4146-B5B6-E7D78FE458D0}"/>
    <cellStyle name="Normal 5 5 4 2 2 2 3 2" xfId="29535" xr:uid="{CE0F748E-22E6-4453-AC05-D9C8AAC08315}"/>
    <cellStyle name="Normal 5 5 4 2 2 2 3 3" xfId="20274" xr:uid="{1D8D976C-70ED-45FF-8568-A6749B48E533}"/>
    <cellStyle name="Normal 5 5 4 2 2 2 4" xfId="13268" xr:uid="{4C228DBD-4D99-430B-9B18-BC8D5CF59044}"/>
    <cellStyle name="Normal 5 5 4 2 2 2 4 2" xfId="23103" xr:uid="{DCE3B43B-6E44-4F01-82B2-33F513179701}"/>
    <cellStyle name="Normal 5 5 4 2 2 2 5" xfId="25923" xr:uid="{9279A875-3A64-49AB-A259-1B4905CCD756}"/>
    <cellStyle name="Normal 5 5 4 2 2 2 6" xfId="15522" xr:uid="{ACA08DB2-C122-49DA-B6F9-343F4DD10680}"/>
    <cellStyle name="Normal 5 5 4 2 2 3" xfId="4945" xr:uid="{4E5F5E7D-124D-44B1-A733-48DBC80C85D5}"/>
    <cellStyle name="Normal 5 5 4 2 2 3 2" xfId="11031" xr:uid="{B0DFEFC9-4CE0-4EDF-8552-FE7F9F0B3730}"/>
    <cellStyle name="Normal 5 5 4 2 2 3 2 2" xfId="29778" xr:uid="{08666CC0-85C1-45EE-A96F-E2D35BEDCAF5}"/>
    <cellStyle name="Normal 5 5 4 2 2 3 2 3" xfId="20912" xr:uid="{4BD9ABC2-206B-47E6-AB53-29E798D46597}"/>
    <cellStyle name="Normal 5 5 4 2 2 3 3" xfId="13804" xr:uid="{840BFEB5-8D8F-454A-9975-20E546E06102}"/>
    <cellStyle name="Normal 5 5 4 2 2 3 3 2" xfId="23741" xr:uid="{807208C5-B67D-44FC-8A24-94BDFA21FA9B}"/>
    <cellStyle name="Normal 5 5 4 2 2 3 4" xfId="26288" xr:uid="{285EABEE-4894-4CB6-B110-97F6678AE10E}"/>
    <cellStyle name="Normal 5 5 4 2 2 3 5" xfId="18119" xr:uid="{444A4218-D74F-4C9A-A420-BEA1772F85EF}"/>
    <cellStyle name="Normal 5 5 4 2 2 4" xfId="6423" xr:uid="{693089E6-65CB-41AC-9889-2CAF25DB76D1}"/>
    <cellStyle name="Normal 5 5 4 2 2 4 2" xfId="29218" xr:uid="{5108D383-70D6-4919-A956-C67B190A0077}"/>
    <cellStyle name="Normal 5 5 4 2 2 4 3" xfId="16170" xr:uid="{CB719BBA-1836-48FC-98B3-67228D7947B9}"/>
    <cellStyle name="Normal 5 5 4 2 2 5" xfId="9200" xr:uid="{4C5DA340-87C9-4F97-A9D9-B02B401FFB5C}"/>
    <cellStyle name="Normal 5 5 4 2 2 5 2" xfId="18929" xr:uid="{9366BA11-0E9A-49E7-9D60-F49C56916710}"/>
    <cellStyle name="Normal 5 5 4 2 2 6" xfId="12211" xr:uid="{82F534BA-C276-41FE-876B-E2B75E11D871}"/>
    <cellStyle name="Normal 5 5 4 2 2 6 2" xfId="21726" xr:uid="{3522A041-E91B-4752-A3A4-66C51F51DB97}"/>
    <cellStyle name="Normal 5 5 4 2 2 7" xfId="25366" xr:uid="{94AA0411-9D82-4A3B-830C-3EBEB46CD920}"/>
    <cellStyle name="Normal 5 5 4 2 2 8" xfId="14841" xr:uid="{C0D824C1-F997-4FF0-B080-04307691251F}"/>
    <cellStyle name="Normal 5 5 4 2 3" xfId="3357" xr:uid="{00000000-0005-0000-0000-0000450D0000}"/>
    <cellStyle name="Normal 5 5 4 2 3 2" xfId="5151" xr:uid="{08C9F3C1-F1EA-46C2-8277-B064FCECA39A}"/>
    <cellStyle name="Normal 5 5 4 2 3 2 2" xfId="8236" xr:uid="{E5A1EF5A-C7B9-4200-931D-3BF28572DE02}"/>
    <cellStyle name="Normal 5 5 4 2 3 2 2 2" xfId="29915" xr:uid="{31B75AA8-DA53-4BCB-8FDD-7456B76D585E}"/>
    <cellStyle name="Normal 5 5 4 2 3 2 2 3" xfId="21118" xr:uid="{52137E72-A5A0-4DCF-8F16-F7EBECCABC02}"/>
    <cellStyle name="Normal 5 5 4 2 3 2 3" xfId="11033" xr:uid="{92B6E115-C937-4086-A9B2-2D9D97228DC0}"/>
    <cellStyle name="Normal 5 5 4 2 3 2 3 2" xfId="23947" xr:uid="{44CAF9A0-AC45-44BC-A02A-46BBAE34AD0F}"/>
    <cellStyle name="Normal 5 5 4 2 3 2 4" xfId="25980" xr:uid="{53F14FBA-B745-4E0C-830F-D6BA6482BF4F}"/>
    <cellStyle name="Normal 5 5 4 2 3 2 5" xfId="18325" xr:uid="{ECE42B25-E5E9-4AC5-83A2-1ADB0A6CC203}"/>
    <cellStyle name="Normal 5 5 4 2 3 3" xfId="6707" xr:uid="{F4D0BA08-4650-4E04-BDE6-67CCD8B78C69}"/>
    <cellStyle name="Normal 5 5 4 2 3 3 2" xfId="28867" xr:uid="{E8E7E00A-C5F2-45DB-AEC0-485247D33EB9}"/>
    <cellStyle name="Normal 5 5 4 2 3 3 3" xfId="17485" xr:uid="{DB9E444B-1197-4DC4-9A89-0EF28F26A31D}"/>
    <cellStyle name="Normal 5 5 4 2 3 4" xfId="9503" xr:uid="{BEAE6EDB-F745-4A19-87CE-17FE87F9DB0A}"/>
    <cellStyle name="Normal 5 5 4 2 3 4 2" xfId="20275" xr:uid="{AC7D3018-404E-43FC-8EF4-97F2B81C6AC5}"/>
    <cellStyle name="Normal 5 5 4 2 3 5" xfId="13269" xr:uid="{24EBFFFA-6B27-445A-A191-D2836B15780D}"/>
    <cellStyle name="Normal 5 5 4 2 3 5 2" xfId="23104" xr:uid="{4F12750C-F461-404A-B3DD-B33396C6A142}"/>
    <cellStyle name="Normal 5 5 4 2 3 6" xfId="25907" xr:uid="{A9668ECD-5DE6-47F9-8171-F9F2755B5E19}"/>
    <cellStyle name="Normal 5 5 4 2 3 7" xfId="15523" xr:uid="{0DB775A4-199B-4B4C-B317-B5E13DA1769D}"/>
    <cellStyle name="Normal 5 5 4 2 4" xfId="3358" xr:uid="{00000000-0005-0000-0000-0000460D0000}"/>
    <cellStyle name="Normal 5 5 4 2 4 2" xfId="8237" xr:uid="{FD1AD9CD-CC67-466F-A61B-1FEF7D044B2E}"/>
    <cellStyle name="Normal 5 5 4 2 4 2 2" xfId="28916" xr:uid="{773D65C6-7CAE-4B3F-B41C-A673782763AA}"/>
    <cellStyle name="Normal 5 5 4 2 4 2 3" xfId="17483" xr:uid="{D520D269-390E-49FE-922C-137ECF6B99FB}"/>
    <cellStyle name="Normal 5 5 4 2 4 3" xfId="11034" xr:uid="{FA8E030C-F9CB-42FB-BB08-89514C1D6F66}"/>
    <cellStyle name="Normal 5 5 4 2 4 3 2" xfId="20273" xr:uid="{9E646458-5005-4D84-8257-DC9491926C20}"/>
    <cellStyle name="Normal 5 5 4 2 4 4" xfId="13267" xr:uid="{5F361F31-B4DD-40B4-AEAF-A73CB62AB6DB}"/>
    <cellStyle name="Normal 5 5 4 2 4 4 2" xfId="23102" xr:uid="{9B0CE794-C108-45C5-AE90-8404FB7AA7BF}"/>
    <cellStyle name="Normal 5 5 4 2 4 5" xfId="26170" xr:uid="{64804BB7-40B0-4029-A608-5F56E4CAD2E1}"/>
    <cellStyle name="Normal 5 5 4 2 4 6" xfId="15521" xr:uid="{795D7052-1AAB-4349-B48E-290A3C522218}"/>
    <cellStyle name="Normal 5 5 4 2 5" xfId="3359" xr:uid="{00000000-0005-0000-0000-0000470D0000}"/>
    <cellStyle name="Normal 5 5 4 2 5 2" xfId="8238" xr:uid="{9DBF440E-D979-41D0-81E7-E8D961B97CBC}"/>
    <cellStyle name="Normal 5 5 4 2 5 2 2" xfId="27862" xr:uid="{E570FDBD-9FE1-4268-BD68-90A43325E723}"/>
    <cellStyle name="Normal 5 5 4 2 5 2 3" xfId="16788" xr:uid="{88F80D95-0C9C-434A-B9E1-F71799AEA1F3}"/>
    <cellStyle name="Normal 5 5 4 2 5 3" xfId="11035" xr:uid="{B5DC4B0C-FEE4-4208-B3C2-B3C03D227254}"/>
    <cellStyle name="Normal 5 5 4 2 5 3 2" xfId="19525" xr:uid="{E8B89D77-5FCC-4D3F-B361-094594308E92}"/>
    <cellStyle name="Normal 5 5 4 2 5 4" xfId="12637" xr:uid="{3FAF519C-9F81-422D-B12A-A59834A9ECF5}"/>
    <cellStyle name="Normal 5 5 4 2 5 4 2" xfId="22354" xr:uid="{7824E9A8-113D-456D-8AEC-59DBCA30F818}"/>
    <cellStyle name="Normal 5 5 4 2 5 5" xfId="24651" xr:uid="{2C1F11A9-8AF0-4597-853A-93BF305066AE}"/>
    <cellStyle name="Normal 5 5 4 2 5 6" xfId="14572" xr:uid="{C6E7A353-AFE6-42BF-809E-DE9C729AFBAA}"/>
    <cellStyle name="Normal 5 5 4 2 6" xfId="3360" xr:uid="{00000000-0005-0000-0000-0000480D0000}"/>
    <cellStyle name="Normal 5 5 4 2 6 2" xfId="11036" xr:uid="{E75A57E9-ACCE-4A53-AD2F-990BF0FB33F5}"/>
    <cellStyle name="Normal 5 5 4 2 6 2 2" xfId="19300" xr:uid="{113D9A16-7C39-47D4-A63C-68C9D86D14EA}"/>
    <cellStyle name="Normal 5 5 4 2 6 3" xfId="12438" xr:uid="{E06A6A5C-AD82-4714-B93A-B19A878EF1A0}"/>
    <cellStyle name="Normal 5 5 4 2 6 3 2" xfId="22120" xr:uid="{DCABB0B9-9DA2-4D76-9ADF-81193B2779FB}"/>
    <cellStyle name="Normal 5 5 4 2 6 4" xfId="26380" xr:uid="{247E29EF-35F8-492C-B993-DE01FCCF9A14}"/>
    <cellStyle name="Normal 5 5 4 2 6 5" xfId="16564" xr:uid="{F4E69BD6-DB7D-4297-8BBD-FFD63D1C81FB}"/>
    <cellStyle name="Normal 5 5 4 2 7" xfId="4664" xr:uid="{C451A29F-CE85-427F-B558-6CF473A720E2}"/>
    <cellStyle name="Normal 5 5 4 2 7 2" xfId="10014" xr:uid="{1E25A2BC-A087-46FE-9F29-A7BC980D3927}"/>
    <cellStyle name="Normal 5 5 4 2 7 2 2" xfId="20638" xr:uid="{65205313-8B0B-439E-86E2-8D40209F6FCF}"/>
    <cellStyle name="Normal 5 5 4 2 7 3" xfId="13573" xr:uid="{0A0B4799-0336-4885-81B4-0B841D7B8F6F}"/>
    <cellStyle name="Normal 5 5 4 2 7 3 2" xfId="23467" xr:uid="{19FD4186-FB15-4A58-A030-A8BCC52F1A7D}"/>
    <cellStyle name="Normal 5 5 4 2 7 4" xfId="17845" xr:uid="{B5081B9E-8F0F-4B74-B1E7-FC9211B3E628}"/>
    <cellStyle name="Normal 5 5 4 2 8" xfId="6286" xr:uid="{6B57D9C2-C36C-4C6E-9DFC-846BD3F7A43D}"/>
    <cellStyle name="Normal 5 5 4 2 8 2" xfId="16169" xr:uid="{87E9721F-3363-475E-9EB2-55A8D750F035}"/>
    <cellStyle name="Normal 5 5 4 2 9" xfId="9063" xr:uid="{0EEBAFA9-DC69-433C-88A7-FA336D209521}"/>
    <cellStyle name="Normal 5 5 4 2 9 2" xfId="18928" xr:uid="{5CE768CD-E03E-4242-BA9C-2BDEB6796CCA}"/>
    <cellStyle name="Normal 5 5 4 3" xfId="3361" xr:uid="{00000000-0005-0000-0000-0000490D0000}"/>
    <cellStyle name="Normal 5 5 4 3 2" xfId="3362" xr:uid="{00000000-0005-0000-0000-00004A0D0000}"/>
    <cellStyle name="Normal 5 5 4 3 2 2" xfId="8239" xr:uid="{B694996D-39B2-4B4C-8C99-94D75D294030}"/>
    <cellStyle name="Normal 5 5 4 3 2 2 2" xfId="26276" xr:uid="{8C0EC3CA-0AB0-49FC-B711-004E7E7F1406}"/>
    <cellStyle name="Normal 5 5 4 3 2 2 3" xfId="28224" xr:uid="{FE00C7F9-649E-46AA-A655-89400D236528}"/>
    <cellStyle name="Normal 5 5 4 3 2 2 4" xfId="17486" xr:uid="{B7BA5BA7-A52F-4F3F-9C5B-38D66CD3CDB9}"/>
    <cellStyle name="Normal 5 5 4 3 2 3" xfId="11038" xr:uid="{120D6E23-A744-4BCD-AEDB-3D359059655F}"/>
    <cellStyle name="Normal 5 5 4 3 2 3 2" xfId="29536" xr:uid="{40054CC3-409D-4EC5-87D7-1F92AA079E76}"/>
    <cellStyle name="Normal 5 5 4 3 2 3 3" xfId="20276" xr:uid="{F8B2F815-48E6-4977-BBF3-9CB716B06C94}"/>
    <cellStyle name="Normal 5 5 4 3 2 4" xfId="13270" xr:uid="{A8CB64E9-D3E6-410C-B206-A987DAB05C2A}"/>
    <cellStyle name="Normal 5 5 4 3 2 4 2" xfId="23105" xr:uid="{172F6E89-A241-4CAF-A14C-CD9A0AE9EB3F}"/>
    <cellStyle name="Normal 5 5 4 3 2 5" xfId="25790" xr:uid="{7636BDEA-07DA-46B6-909D-7D15B381943A}"/>
    <cellStyle name="Normal 5 5 4 3 2 6" xfId="15524" xr:uid="{8BE33936-B814-4FD0-ADE0-89D6A6908649}"/>
    <cellStyle name="Normal 5 5 4 3 3" xfId="3363" xr:uid="{00000000-0005-0000-0000-00004B0D0000}"/>
    <cellStyle name="Normal 5 5 4 3 3 2" xfId="11039" xr:uid="{13DF367A-1EE0-432E-915A-66BFE6559849}"/>
    <cellStyle name="Normal 5 5 4 3 3 2 2" xfId="26995" xr:uid="{52CCC287-353F-409C-8C16-93EA99F8173A}"/>
    <cellStyle name="Normal 5 5 4 3 3 2 3" xfId="16966" xr:uid="{7B8BF8CF-FBCD-4117-9D22-A01A890AA497}"/>
    <cellStyle name="Normal 5 5 4 3 3 3" xfId="11599" xr:uid="{FDD0AA82-9170-40CC-8A99-6BFFB99DE15B}"/>
    <cellStyle name="Normal 5 5 4 3 3 3 2" xfId="19716" xr:uid="{F484CCFB-F867-47C5-BCD7-7AC06E625869}"/>
    <cellStyle name="Normal 5 5 4 3 3 4" xfId="12815" xr:uid="{72264CBB-67A7-4649-958D-B30E67FFBF27}"/>
    <cellStyle name="Normal 5 5 4 3 3 4 2" xfId="22545" xr:uid="{C8FDCC41-CE83-4D30-B3AF-19B8786BCB43}"/>
    <cellStyle name="Normal 5 5 4 3 3 5" xfId="25499" xr:uid="{77208285-62C4-4A4C-AB43-FD12F0FD3822}"/>
    <cellStyle name="Normal 5 5 4 3 3 6" xfId="14840" xr:uid="{8190491E-ECCA-46CA-9507-05CDCF836C88}"/>
    <cellStyle name="Normal 5 5 4 3 4" xfId="4793" xr:uid="{91BA5B64-07D2-41D7-95FC-F1E8D6737295}"/>
    <cellStyle name="Normal 5 5 4 3 4 2" xfId="11037" xr:uid="{ADDBCBA2-E50F-4C82-B123-615EB23A063B}"/>
    <cellStyle name="Normal 5 5 4 3 4 2 2" xfId="29664" xr:uid="{4976E66C-0EC0-49E0-A171-B5B9FF6EA3C0}"/>
    <cellStyle name="Normal 5 5 4 3 4 2 3" xfId="20760" xr:uid="{B2099A8B-73B2-4DF9-A4E7-03EB1DE18975}"/>
    <cellStyle name="Normal 5 5 4 3 4 3" xfId="13665" xr:uid="{8C2CE324-F0D9-4DC0-B015-04C5454CCA9E}"/>
    <cellStyle name="Normal 5 5 4 3 4 3 2" xfId="23589" xr:uid="{49D78D2E-E938-41E3-B290-8AAEBF5BA2A7}"/>
    <cellStyle name="Normal 5 5 4 3 4 4" xfId="25026" xr:uid="{F548B0AA-F1F4-4795-949C-F82875D1CB16}"/>
    <cellStyle name="Normal 5 5 4 3 4 5" xfId="17967" xr:uid="{3F9A5D3E-5BB6-40E9-85F7-0EBCB7572FF8}"/>
    <cellStyle name="Normal 5 5 4 3 5" xfId="6422" xr:uid="{424E5A17-CE5D-4EC9-81BF-E96CA09D15F2}"/>
    <cellStyle name="Normal 5 5 4 3 5 2" xfId="27797" xr:uid="{EB56F8E3-680B-40D2-8C89-6E8F418BE255}"/>
    <cellStyle name="Normal 5 5 4 3 5 3" xfId="16171" xr:uid="{7C619B76-65D8-4F73-B0E2-2672E058F3C5}"/>
    <cellStyle name="Normal 5 5 4 3 6" xfId="9199" xr:uid="{38309ABC-576A-4676-8B72-6D3F675DB0C3}"/>
    <cellStyle name="Normal 5 5 4 3 6 2" xfId="18930" xr:uid="{5AFAAA88-35C2-485E-9046-0DF0B25C4109}"/>
    <cellStyle name="Normal 5 5 4 3 7" xfId="12212" xr:uid="{B2DA2534-63BD-4044-A3D7-448B01A68105}"/>
    <cellStyle name="Normal 5 5 4 3 7 2" xfId="21727" xr:uid="{2A278BB2-90C7-45FA-B662-EFEA39BFE67A}"/>
    <cellStyle name="Normal 5 5 4 3 8" xfId="25413" xr:uid="{C3F5D32E-E448-46CC-AFF7-A2E4D4930507}"/>
    <cellStyle name="Normal 5 5 4 3 9" xfId="14344" xr:uid="{6ED06C55-EF2F-4E5E-A757-E6DB20AB7B84}"/>
    <cellStyle name="Normal 5 5 4 4" xfId="3364" xr:uid="{00000000-0005-0000-0000-00004C0D0000}"/>
    <cellStyle name="Normal 5 5 4 4 2" xfId="5152" xr:uid="{669F6217-A4AD-4BB3-B62A-5915C1DEC50E}"/>
    <cellStyle name="Normal 5 5 4 4 2 2" xfId="8240" xr:uid="{AE05DB01-52DB-4100-85FF-55CCB4F6B29D}"/>
    <cellStyle name="Normal 5 5 4 4 2 2 2" xfId="29916" xr:uid="{810FCDA5-9289-4A96-8DDB-B44FF3F3CE89}"/>
    <cellStyle name="Normal 5 5 4 4 2 2 3" xfId="21119" xr:uid="{26610C4E-C53D-46EE-9BA0-6F962E8A94AC}"/>
    <cellStyle name="Normal 5 5 4 4 2 3" xfId="11040" xr:uid="{50FC4382-31C5-4E08-8867-FEC53F6EBF40}"/>
    <cellStyle name="Normal 5 5 4 4 2 3 2" xfId="23948" xr:uid="{72E6FC57-EFD2-4D4C-812D-668A007DA6A8}"/>
    <cellStyle name="Normal 5 5 4 4 2 4" xfId="24311" xr:uid="{BF02FC3F-B395-4274-BE38-C7ED98FB7097}"/>
    <cellStyle name="Normal 5 5 4 4 2 5" xfId="18326" xr:uid="{8FBF744C-8361-49D3-BA2B-0A071F82B354}"/>
    <cellStyle name="Normal 5 5 4 4 3" xfId="6706" xr:uid="{60B14E2C-3172-49B2-A0BE-D825328960A6}"/>
    <cellStyle name="Normal 5 5 4 4 3 2" xfId="29146" xr:uid="{507DE5AC-6E62-4821-92F7-51168AB7CE4D}"/>
    <cellStyle name="Normal 5 5 4 4 3 3" xfId="16172" xr:uid="{5071701D-BF70-4AC6-B9AF-FC30C5677233}"/>
    <cellStyle name="Normal 5 5 4 4 4" xfId="9502" xr:uid="{1E73E313-8061-4706-89BA-9F320426268A}"/>
    <cellStyle name="Normal 5 5 4 4 4 2" xfId="18931" xr:uid="{4C68D2E9-3D21-45CB-87DF-9FA80AD22150}"/>
    <cellStyle name="Normal 5 5 4 4 5" xfId="12213" xr:uid="{CED1B9F7-7BEF-49A8-972B-A77A84CBF73E}"/>
    <cellStyle name="Normal 5 5 4 4 5 2" xfId="21728" xr:uid="{77A1E013-9F80-41A0-B7C4-E112409D15DB}"/>
    <cellStyle name="Normal 5 5 4 4 6" xfId="25426" xr:uid="{C129B78C-13AF-4978-9A39-F5C866AEBEA7}"/>
    <cellStyle name="Normal 5 5 4 4 7" xfId="15525" xr:uid="{89B50030-48B6-47C0-823C-2013F0F2A5D2}"/>
    <cellStyle name="Normal 5 5 4 5" xfId="3365" xr:uid="{00000000-0005-0000-0000-00004D0D0000}"/>
    <cellStyle name="Normal 5 5 4 5 2" xfId="5826" xr:uid="{ED05547B-51E9-4E85-96AB-C84F0CC54E10}"/>
    <cellStyle name="Normal 5 5 4 5 2 2" xfId="8241" xr:uid="{166A3630-AF71-49A2-AC6A-8ADF9341D74E}"/>
    <cellStyle name="Normal 5 5 4 5 2 3" xfId="11041" xr:uid="{037D0FB0-7326-4A72-94C6-041542CD2A8B}"/>
    <cellStyle name="Normal 5 5 4 5 2 4" xfId="17069" xr:uid="{319D5E05-BBDA-429B-AE95-886AF203B153}"/>
    <cellStyle name="Normal 5 5 4 5 3" xfId="6915" xr:uid="{AA42A98B-6226-475F-82F7-9657461249A1}"/>
    <cellStyle name="Normal 5 5 4 5 3 2" xfId="29365" xr:uid="{C12A9E00-816F-4FB1-A618-84AEC18C3352}"/>
    <cellStyle name="Normal 5 5 4 5 3 3" xfId="19844" xr:uid="{5F4AD471-CC67-4A3A-904C-6375E90E3803}"/>
    <cellStyle name="Normal 5 5 4 5 4" xfId="9711" xr:uid="{0635F392-884A-4A97-BDAF-1461A3D5407A}"/>
    <cellStyle name="Normal 5 5 4 5 4 2" xfId="22673" xr:uid="{CBEC09B0-0E5E-4A29-84FC-26565FEA6C9E}"/>
    <cellStyle name="Normal 5 5 4 5 5" xfId="26322" xr:uid="{2BA2C79C-1B4D-4730-AE64-BEB09980E5C0}"/>
    <cellStyle name="Normal 5 5 4 5 6" xfId="15012" xr:uid="{3FBD88FF-E149-4043-B18A-5E68B0148ADE}"/>
    <cellStyle name="Normal 5 5 4 6" xfId="3366" xr:uid="{00000000-0005-0000-0000-00004E0D0000}"/>
    <cellStyle name="Normal 5 5 4 6 2" xfId="8242" xr:uid="{98B23C0E-C074-4FF2-A964-9E8B483073E7}"/>
    <cellStyle name="Normal 5 5 4 6 2 2" xfId="28262" xr:uid="{CDD7E9DD-E022-4B28-BDC9-6BA3BCBB22A5}"/>
    <cellStyle name="Normal 5 5 4 6 2 3" xfId="16625" xr:uid="{FD75C1D9-265D-40C9-8363-F4A1B8AA7A2C}"/>
    <cellStyle name="Normal 5 5 4 6 3" xfId="11042" xr:uid="{78A21545-B944-4747-8293-6CB4257F8CCB}"/>
    <cellStyle name="Normal 5 5 4 6 3 2" xfId="19362" xr:uid="{0FCAA2F5-5C5C-4D17-9249-BAEFF3FE0A36}"/>
    <cellStyle name="Normal 5 5 4 6 4" xfId="12474" xr:uid="{E34258AD-B2B4-4309-9875-00837016A0CC}"/>
    <cellStyle name="Normal 5 5 4 6 4 2" xfId="22191" xr:uid="{864D7247-4B7C-4A73-B98A-E07574BD7703}"/>
    <cellStyle name="Normal 5 5 4 6 5" xfId="26483" xr:uid="{0679DB48-D0E8-47A1-8005-2ADC2D73761F}"/>
    <cellStyle name="Normal 5 5 4 6 6" xfId="14409" xr:uid="{6172C7BC-649D-4F77-B2C7-D27D15FAB1BE}"/>
    <cellStyle name="Normal 5 5 4 7" xfId="3367" xr:uid="{00000000-0005-0000-0000-00004F0D0000}"/>
    <cellStyle name="Normal 5 5 4 7 2" xfId="8243" xr:uid="{D2DCCAB0-BC56-4C3F-B1B6-083AEA5EF513}"/>
    <cellStyle name="Normal 5 5 4 7 2 2" xfId="19142" xr:uid="{DCAE6451-B3BF-4282-9CCE-F136F44B755D}"/>
    <cellStyle name="Normal 5 5 4 7 3" xfId="11043" xr:uid="{6CAC5BA5-4D9F-4E0C-B06E-D0271C8DE7CF}"/>
    <cellStyle name="Normal 5 5 4 7 3 2" xfId="21947" xr:uid="{C321329E-3156-4967-8754-13D629865B00}"/>
    <cellStyle name="Normal 5 5 4 7 4" xfId="25495" xr:uid="{5F5E85B0-2681-4C3F-9CA0-0BD66DCD32DB}"/>
    <cellStyle name="Normal 5 5 4 7 5" xfId="16391" xr:uid="{1F0A718C-AB3A-4C77-96CA-05AC52BD7B39}"/>
    <cellStyle name="Normal 5 5 4 8" xfId="4616" xr:uid="{22C5CF64-FE61-48C9-980A-8E53EB7B6DEE}"/>
    <cellStyle name="Normal 5 5 4 8 2" xfId="10013" xr:uid="{F7E0C428-308E-4EBE-B165-AD1BCA7A7C5E}"/>
    <cellStyle name="Normal 5 5 4 8 2 2" xfId="20610" xr:uid="{58BF5E92-7542-4108-86BA-A6A56F3D5ACA}"/>
    <cellStyle name="Normal 5 5 4 8 3" xfId="13555" xr:uid="{656C4064-115D-449A-A66E-F73C95F167E5}"/>
    <cellStyle name="Normal 5 5 4 8 3 2" xfId="23439" xr:uid="{5090B92E-2D89-46BC-BE7D-B401DBB47CEF}"/>
    <cellStyle name="Normal 5 5 4 8 4" xfId="17817" xr:uid="{A4AB3EF5-3BE7-4410-8A48-049A37CB9F52}"/>
    <cellStyle name="Normal 5 5 4 9" xfId="6285" xr:uid="{D9743B4C-A7E0-4519-AFD3-86CBCA9EDA73}"/>
    <cellStyle name="Normal 5 5 4 9 2" xfId="16168" xr:uid="{7322F761-09DB-49F4-A49B-865BFC597489}"/>
    <cellStyle name="Normal 5 5 5" xfId="731" xr:uid="{00000000-0005-0000-0000-0000DB020000}"/>
    <cellStyle name="Normal 5 5 5 10" xfId="12214" xr:uid="{E0B0646C-2DD5-4E70-9287-3AFAA580DCBB}"/>
    <cellStyle name="Normal 5 5 5 10 2" xfId="21729" xr:uid="{1F9F3C22-DF55-450B-AE1E-9A51D9D181DD}"/>
    <cellStyle name="Normal 5 5 5 11" xfId="26649" xr:uid="{3CEB8AF8-AF04-4A68-A03D-08B691A6692B}"/>
    <cellStyle name="Normal 5 5 5 12" xfId="14187" xr:uid="{89279512-4C32-41F0-91F2-25B185299334}"/>
    <cellStyle name="Normal 5 5 5 2" xfId="732" xr:uid="{00000000-0005-0000-0000-0000DC020000}"/>
    <cellStyle name="Normal 5 5 5 2 2" xfId="3368" xr:uid="{00000000-0005-0000-0000-0000500D0000}"/>
    <cellStyle name="Normal 5 5 5 2 2 2" xfId="5681" xr:uid="{0776F22C-9810-4263-8705-E2659102E957}"/>
    <cellStyle name="Normal 5 5 5 2 2 2 2" xfId="8244" xr:uid="{08044117-7772-40FC-BF07-28E719E7A60C}"/>
    <cellStyle name="Normal 5 5 5 2 2 2 3" xfId="11044" xr:uid="{A40F1574-1433-4AF0-AEE9-2BBB01B7A436}"/>
    <cellStyle name="Normal 5 5 5 2 2 2 4" xfId="16175" xr:uid="{5C2B56F3-73F0-4B97-AD58-72C96717BCB1}"/>
    <cellStyle name="Normal 5 5 5 2 2 3" xfId="6709" xr:uid="{FAE280E4-CA85-45B7-B1B5-2CC85C83A911}"/>
    <cellStyle name="Normal 5 5 5 2 2 3 2" xfId="28414" xr:uid="{DD0B4718-805C-4E42-AECD-55150663DB36}"/>
    <cellStyle name="Normal 5 5 5 2 2 3 3" xfId="28752" xr:uid="{4B35B4B4-4E13-496A-8742-91C88531A81C}"/>
    <cellStyle name="Normal 5 5 5 2 2 3 4" xfId="18934" xr:uid="{5F7BC7DF-D80A-42DB-9607-4F01793BB9AD}"/>
    <cellStyle name="Normal 5 5 5 2 2 4" xfId="9505" xr:uid="{6363DF7A-6747-4799-B587-339B054E2F97}"/>
    <cellStyle name="Normal 5 5 5 2 2 4 2" xfId="30040" xr:uid="{BB7C9F28-FEC1-4CC0-BE77-14F03A61C082}"/>
    <cellStyle name="Normal 5 5 5 2 2 4 3" xfId="21731" xr:uid="{707535EA-568A-42B1-A001-8420AE94ADA5}"/>
    <cellStyle name="Normal 5 5 5 2 2 5" xfId="26033" xr:uid="{5C1C80C1-948E-4E77-B521-239FF2052465}"/>
    <cellStyle name="Normal 5 5 5 2 2 6" xfId="15526" xr:uid="{4D754DC3-C4FA-45F0-BB94-9107CCFE23F4}"/>
    <cellStyle name="Normal 5 5 5 2 3" xfId="3369" xr:uid="{00000000-0005-0000-0000-0000510D0000}"/>
    <cellStyle name="Normal 5 5 5 2 3 2" xfId="8245" xr:uid="{182275F7-76E1-42BA-8770-B33AE3C2CA82}"/>
    <cellStyle name="Normal 5 5 5 2 3 2 2" xfId="27193" xr:uid="{3DCA0CF2-2013-4DB1-B4BB-1C634BECD672}"/>
    <cellStyle name="Normal 5 5 5 2 3 2 3" xfId="16967" xr:uid="{B2AAA20E-3241-40B6-B666-C3194BB2A29F}"/>
    <cellStyle name="Normal 5 5 5 2 3 3" xfId="11045" xr:uid="{E28DEC5C-24A7-4980-818B-F03D956356BE}"/>
    <cellStyle name="Normal 5 5 5 2 3 3 2" xfId="19717" xr:uid="{D6CF2B1B-7C68-459D-8510-80F1535DF18C}"/>
    <cellStyle name="Normal 5 5 5 2 3 4" xfId="12816" xr:uid="{34806A6C-D441-4F87-ADE2-69A2E036327E}"/>
    <cellStyle name="Normal 5 5 5 2 3 4 2" xfId="22546" xr:uid="{27FE7B6C-3D5D-4B4F-A4B1-EB2F19932102}"/>
    <cellStyle name="Normal 5 5 5 2 3 5" xfId="25846" xr:uid="{7ED4FC6D-CC5C-4D51-B333-4A171CB1F25A}"/>
    <cellStyle name="Normal 5 5 5 2 3 6" xfId="14842" xr:uid="{1CF8D1FA-BA6F-4A73-8C7B-B7BA75CFA99C}"/>
    <cellStyle name="Normal 5 5 5 2 4" xfId="4794" xr:uid="{65F4332C-8B1A-4914-A997-DE815F1FF762}"/>
    <cellStyle name="Normal 5 5 5 2 4 2" xfId="7117" xr:uid="{2F883CCA-9109-4832-9125-63AA084BBB2E}"/>
    <cellStyle name="Normal 5 5 5 2 4 2 2" xfId="29665" xr:uid="{9F544227-C01B-4707-AC80-1C6FC4CD4C20}"/>
    <cellStyle name="Normal 5 5 5 2 4 2 3" xfId="20761" xr:uid="{CE6B0DCD-0D01-4665-AE46-6DF56C9175D1}"/>
    <cellStyle name="Normal 5 5 5 2 4 3" xfId="10016" xr:uid="{3A8DD820-73C6-4DEF-A8DF-22E5EC1C5A75}"/>
    <cellStyle name="Normal 5 5 5 2 4 3 2" xfId="23590" xr:uid="{B941160F-DDDD-4D81-978C-38DCBCD4A190}"/>
    <cellStyle name="Normal 5 5 5 2 4 4" xfId="25100" xr:uid="{305809CC-3B3B-460A-910A-207EA91EE0D0}"/>
    <cellStyle name="Normal 5 5 5 2 4 5" xfId="17968" xr:uid="{D84699DD-322F-4BAE-86A2-EBE96EBD6671}"/>
    <cellStyle name="Normal 5 5 5 2 5" xfId="6288" xr:uid="{FFA73DB0-6FDE-4C8C-81BA-29841C69DECA}"/>
    <cellStyle name="Normal 5 5 5 2 5 2" xfId="28996" xr:uid="{8ACA98B2-3522-46DF-81FA-69CCD4DDD2B1}"/>
    <cellStyle name="Normal 5 5 5 2 5 3" xfId="16174" xr:uid="{F71AC4E6-41EF-4A3A-8684-364BF4D798CB}"/>
    <cellStyle name="Normal 5 5 5 2 6" xfId="9065" xr:uid="{E5396F9D-C7CB-4515-8EBD-A8753DF9928F}"/>
    <cellStyle name="Normal 5 5 5 2 6 2" xfId="18933" xr:uid="{5EEC7C9D-8BD1-40B2-ADA1-2C9599AFC31A}"/>
    <cellStyle name="Normal 5 5 5 2 7" xfId="12215" xr:uid="{97AD672C-8BB0-448E-9206-23444B3CBBE0}"/>
    <cellStyle name="Normal 5 5 5 2 7 2" xfId="21730" xr:uid="{46334FA1-5E58-405B-88BD-BD883C99092D}"/>
    <cellStyle name="Normal 5 5 5 2 8" xfId="25720" xr:uid="{AE782859-3935-41ED-98E4-7DA498367F92}"/>
    <cellStyle name="Normal 5 5 5 2 9" xfId="14345" xr:uid="{A2087185-13A7-4BED-AE4E-7E0C17DC2976}"/>
    <cellStyle name="Normal 5 5 5 3" xfId="3370" xr:uid="{00000000-0005-0000-0000-0000520D0000}"/>
    <cellStyle name="Normal 5 5 5 3 2" xfId="5153" xr:uid="{92ADA2AA-F75C-460E-AA45-6B648F42568A}"/>
    <cellStyle name="Normal 5 5 5 3 2 2" xfId="8246" xr:uid="{66758E2D-8E25-4D3C-B234-0E2F8230A8DE}"/>
    <cellStyle name="Normal 5 5 5 3 2 2 2" xfId="29917" xr:uid="{3D101A65-6CF4-4531-9906-AD509325F49D}"/>
    <cellStyle name="Normal 5 5 5 3 2 2 3" xfId="21120" xr:uid="{83124694-AD60-4E9A-A5D7-A7D31D599AFB}"/>
    <cellStyle name="Normal 5 5 5 3 2 3" xfId="11046" xr:uid="{070F946B-DAE3-462C-A402-E28582AF4747}"/>
    <cellStyle name="Normal 5 5 5 3 2 3 2" xfId="23949" xr:uid="{375A0C50-1048-4709-A217-B2CD836E254A}"/>
    <cellStyle name="Normal 5 5 5 3 2 4" xfId="24660" xr:uid="{35DD86AB-2953-43AB-9120-928CB8D2FC20}"/>
    <cellStyle name="Normal 5 5 5 3 2 5" xfId="18327" xr:uid="{471D9D01-1BB4-453F-93D4-4C54BB0A5965}"/>
    <cellStyle name="Normal 5 5 5 3 3" xfId="6708" xr:uid="{9CA64758-9FFF-482D-9D16-0F59B8361707}"/>
    <cellStyle name="Normal 5 5 5 3 3 2" xfId="24314" xr:uid="{49AC7BA9-18A5-43B6-A9CB-E94D027C91B0}"/>
    <cellStyle name="Normal 5 5 5 3 3 3" xfId="29083" xr:uid="{2E972D94-A01F-4EA5-AE99-B8A647900B37}"/>
    <cellStyle name="Normal 5 5 5 3 3 4" xfId="16176" xr:uid="{9494579C-A946-4BF5-A09E-69E1CE1A7370}"/>
    <cellStyle name="Normal 5 5 5 3 4" xfId="9504" xr:uid="{C0EBB9A4-CDA1-4438-8D87-4C065ED23565}"/>
    <cellStyle name="Normal 5 5 5 3 4 2" xfId="26259" xr:uid="{AE8EDAB1-C57F-4129-8A9B-D18A90772661}"/>
    <cellStyle name="Normal 5 5 5 3 4 3" xfId="27540" xr:uid="{547B820A-F258-4BC9-94B2-E75723C15249}"/>
    <cellStyle name="Normal 5 5 5 3 4 4" xfId="18935" xr:uid="{02069D30-D0DA-479E-A6F3-D2C9863DED71}"/>
    <cellStyle name="Normal 5 5 5 3 5" xfId="12216" xr:uid="{850B1659-0424-422F-96FD-FEA5F4EE1789}"/>
    <cellStyle name="Normal 5 5 5 3 5 2" xfId="30041" xr:uid="{02437580-23F5-41D5-894E-75F7F4CA926E}"/>
    <cellStyle name="Normal 5 5 5 3 5 3" xfId="21732" xr:uid="{BEF10BA2-DCC8-4DAB-826A-6F3005855B5B}"/>
    <cellStyle name="Normal 5 5 5 3 6" xfId="25747" xr:uid="{E7D39E65-62D6-4DD6-B0F7-B95343B7E6BC}"/>
    <cellStyle name="Normal 5 5 5 3 7" xfId="15527" xr:uid="{1D271FE9-B059-4334-BCDD-BD0950A04702}"/>
    <cellStyle name="Normal 5 5 5 4" xfId="3371" xr:uid="{00000000-0005-0000-0000-0000530D0000}"/>
    <cellStyle name="Normal 5 5 5 4 2" xfId="5811" xr:uid="{54656B01-035C-4F52-809D-F0F4D6969A70}"/>
    <cellStyle name="Normal 5 5 5 4 2 2" xfId="8247" xr:uid="{16C4556B-2340-4F6A-841F-1CD5CC87A450}"/>
    <cellStyle name="Normal 5 5 5 4 2 3" xfId="11047" xr:uid="{B2B2AFE2-59F1-43AB-BA07-F3750270E963}"/>
    <cellStyle name="Normal 5 5 5 4 2 4" xfId="16177" xr:uid="{54C1BE42-971C-4692-9E02-EDEFC468D033}"/>
    <cellStyle name="Normal 5 5 5 4 3" xfId="6897" xr:uid="{998B329B-EA60-46E0-955F-029B1758ADD5}"/>
    <cellStyle name="Normal 5 5 5 4 3 2" xfId="26922" xr:uid="{818633AC-4483-4275-A957-2DA196144692}"/>
    <cellStyle name="Normal 5 5 5 4 3 3" xfId="18936" xr:uid="{FB674A3A-E4B7-4576-BE97-B35490DEF710}"/>
    <cellStyle name="Normal 5 5 5 4 4" xfId="9693" xr:uid="{410903A6-0FAB-48C2-A1C8-1ABCAA7821CC}"/>
    <cellStyle name="Normal 5 5 5 4 4 2" xfId="21733" xr:uid="{676B44B6-5A29-45B0-B14E-00D65188A666}"/>
    <cellStyle name="Normal 5 5 5 4 5" xfId="24211" xr:uid="{19E7D962-A87A-4262-B80C-9DE9BE756E13}"/>
    <cellStyle name="Normal 5 5 5 4 6" xfId="15013" xr:uid="{B133F88D-84DA-42A4-B599-3B4CF7384BB7}"/>
    <cellStyle name="Normal 5 5 5 5" xfId="3372" xr:uid="{00000000-0005-0000-0000-0000540D0000}"/>
    <cellStyle name="Normal 5 5 5 5 2" xfId="8248" xr:uid="{4176042E-F06C-413B-9585-C026D41A10F6}"/>
    <cellStyle name="Normal 5 5 5 5 2 2" xfId="28034" xr:uid="{9D6FF6FD-1518-43BC-80BC-A85B148136E5}"/>
    <cellStyle name="Normal 5 5 5 5 2 3" xfId="16685" xr:uid="{96BD372E-7C5B-4ED6-AE6E-82A7A8E28D47}"/>
    <cellStyle name="Normal 5 5 5 5 3" xfId="11048" xr:uid="{071941C8-B192-45BA-9027-7C5D39FDECE6}"/>
    <cellStyle name="Normal 5 5 5 5 3 2" xfId="19422" xr:uid="{F5EBD3D0-A029-4998-8D2D-06296A2991A7}"/>
    <cellStyle name="Normal 5 5 5 5 4" xfId="12534" xr:uid="{2BB05066-623B-4431-AA09-FFB12687A734}"/>
    <cellStyle name="Normal 5 5 5 5 4 2" xfId="22251" xr:uid="{B4826937-7F0F-42C8-B589-FFD33B75D705}"/>
    <cellStyle name="Normal 5 5 5 5 5" xfId="24127" xr:uid="{33210EF1-FFA6-46DC-84D4-E281A2FCC316}"/>
    <cellStyle name="Normal 5 5 5 5 6" xfId="14469" xr:uid="{CB9AF1ED-AAF4-48A1-B4F8-04B40D4877D0}"/>
    <cellStyle name="Normal 5 5 5 6" xfId="3373" xr:uid="{00000000-0005-0000-0000-0000550D0000}"/>
    <cellStyle name="Normal 5 5 5 6 2" xfId="8249" xr:uid="{896A7C2C-4D32-45E7-8DAA-FD156666C60D}"/>
    <cellStyle name="Normal 5 5 5 6 2 2" xfId="28567" xr:uid="{A5520822-3C6E-4FF9-BE84-10F100D8ED0B}"/>
    <cellStyle name="Normal 5 5 5 6 2 3" xfId="19301" xr:uid="{845640A4-9DDC-4CFF-9823-7C5E26E55EB0}"/>
    <cellStyle name="Normal 5 5 5 6 3" xfId="11049" xr:uid="{685064F2-6E88-4A15-B14C-B72CB278BC62}"/>
    <cellStyle name="Normal 5 5 5 6 3 2" xfId="22121" xr:uid="{1C8C3771-E6E6-4DFE-AC67-F8B8A00A0AB6}"/>
    <cellStyle name="Normal 5 5 5 6 4" xfId="24545" xr:uid="{A821BD53-DB70-46C4-843F-A86507A26D4A}"/>
    <cellStyle name="Normal 5 5 5 6 5" xfId="16565" xr:uid="{BD47051D-8734-4B76-9CED-4DF376B37E90}"/>
    <cellStyle name="Normal 5 5 5 7" xfId="4617" xr:uid="{16406CEB-2D26-4848-8E35-B59094AEF0DD}"/>
    <cellStyle name="Normal 5 5 5 7 2" xfId="10015" xr:uid="{0F76F11E-85CD-4E87-9060-F38138C94E5D}"/>
    <cellStyle name="Normal 5 5 5 7 2 2" xfId="20611" xr:uid="{3DB2E346-45B1-47A1-A8AB-542B6B7C5556}"/>
    <cellStyle name="Normal 5 5 5 7 3" xfId="13556" xr:uid="{ACD4B9A9-E3CD-497F-B98C-69115A9F51DF}"/>
    <cellStyle name="Normal 5 5 5 7 3 2" xfId="23440" xr:uid="{AC4E59B0-2066-4985-A511-2CD0B530E4BE}"/>
    <cellStyle name="Normal 5 5 5 7 4" xfId="29269" xr:uid="{845828FF-CFAF-400B-8EA1-4F0942E68C75}"/>
    <cellStyle name="Normal 5 5 5 7 5" xfId="17818" xr:uid="{E3EAFD6B-B730-471B-B275-8C36C7CD0081}"/>
    <cellStyle name="Normal 5 5 5 8" xfId="6287" xr:uid="{7381ECD2-A148-4CD2-8B92-94712DEFD3B6}"/>
    <cellStyle name="Normal 5 5 5 8 2" xfId="16173" xr:uid="{42F3483A-4E5B-4AF4-A130-A89A7082F403}"/>
    <cellStyle name="Normal 5 5 5 9" xfId="9064" xr:uid="{A2150B80-5C76-44A6-A6D8-D4F512841CBF}"/>
    <cellStyle name="Normal 5 5 5 9 2" xfId="18932" xr:uid="{DDAEC2A4-2856-4DEA-8193-0384E34F4617}"/>
    <cellStyle name="Normal 5 5 6" xfId="733" xr:uid="{00000000-0005-0000-0000-0000DD020000}"/>
    <cellStyle name="Normal 5 5 6 10" xfId="12217" xr:uid="{4ECEB435-553B-4F87-B8BE-AF8CC0386583}"/>
    <cellStyle name="Normal 5 5 6 10 2" xfId="21734" xr:uid="{352C0512-DF78-434F-9DC6-6D30BDA05B3D}"/>
    <cellStyle name="Normal 5 5 6 11" xfId="25392" xr:uid="{97A59410-09FA-4780-A62A-8366EF7644BB}"/>
    <cellStyle name="Normal 5 5 6 12" xfId="14188" xr:uid="{BCD8AEB0-5099-40CB-8CEE-BC66979ABFA1}"/>
    <cellStyle name="Normal 5 5 6 2" xfId="734" xr:uid="{00000000-0005-0000-0000-0000DE020000}"/>
    <cellStyle name="Normal 5 5 6 2 2" xfId="3374" xr:uid="{00000000-0005-0000-0000-0000560D0000}"/>
    <cellStyle name="Normal 5 5 6 2 2 2" xfId="5682" xr:uid="{6092F77E-EBF9-4DD6-B0B3-9B9B3761B6BD}"/>
    <cellStyle name="Normal 5 5 6 2 2 2 2" xfId="8250" xr:uid="{87E6AFC1-DCD3-49AF-9D2E-B77BF9770201}"/>
    <cellStyle name="Normal 5 5 6 2 2 2 3" xfId="11050" xr:uid="{069AE1E8-6932-43BB-9AE3-3D63C24D7645}"/>
    <cellStyle name="Normal 5 5 6 2 2 2 4" xfId="16180" xr:uid="{03FD9D90-37D5-49CF-878D-AA3BE665E05C}"/>
    <cellStyle name="Normal 5 5 6 2 2 3" xfId="6711" xr:uid="{96EFED36-1128-47F9-95C7-9B406AA1872B}"/>
    <cellStyle name="Normal 5 5 6 2 2 3 2" xfId="28415" xr:uid="{989F6786-86C0-4801-B1DA-3C1BDE201DD6}"/>
    <cellStyle name="Normal 5 5 6 2 2 3 3" xfId="27176" xr:uid="{F978607E-6A0C-4ED9-B627-82FEB48F7878}"/>
    <cellStyle name="Normal 5 5 6 2 2 3 4" xfId="18939" xr:uid="{453B7B97-F7C8-4131-BA1A-384F617B4A9D}"/>
    <cellStyle name="Normal 5 5 6 2 2 4" xfId="9507" xr:uid="{D25E6983-12D0-4CF4-A17B-C5ECAEBA7254}"/>
    <cellStyle name="Normal 5 5 6 2 2 4 2" xfId="30042" xr:uid="{122493E5-F74A-4CE0-82B6-5AD5D67DD1A4}"/>
    <cellStyle name="Normal 5 5 6 2 2 4 3" xfId="21736" xr:uid="{BA06EB34-AF50-4F23-BA48-F643A0BEBD09}"/>
    <cellStyle name="Normal 5 5 6 2 2 5" xfId="24947" xr:uid="{3C405F88-3B55-4FC4-AA33-2B81BA621DCB}"/>
    <cellStyle name="Normal 5 5 6 2 2 6" xfId="15528" xr:uid="{3BF52062-FB70-41AF-A6FD-6F91910CC7CB}"/>
    <cellStyle name="Normal 5 5 6 2 3" xfId="3375" xr:uid="{00000000-0005-0000-0000-0000570D0000}"/>
    <cellStyle name="Normal 5 5 6 2 3 2" xfId="8251" xr:uid="{942693AB-202B-4130-99FB-519F44A9E06D}"/>
    <cellStyle name="Normal 5 5 6 2 3 2 2" xfId="27617" xr:uid="{4B2CEAD1-06C0-409A-A593-5E0073CCCB07}"/>
    <cellStyle name="Normal 5 5 6 2 3 2 3" xfId="16968" xr:uid="{01D6D017-F8D7-4C9F-AD59-2CBBEF02DBC2}"/>
    <cellStyle name="Normal 5 5 6 2 3 3" xfId="11051" xr:uid="{A35607F4-A969-4544-9BC0-24E04AAF0554}"/>
    <cellStyle name="Normal 5 5 6 2 3 3 2" xfId="19718" xr:uid="{79D163E7-BF7B-4501-B986-05CB5D12C4E7}"/>
    <cellStyle name="Normal 5 5 6 2 3 4" xfId="12817" xr:uid="{5BB9EDEC-360B-429F-AE81-A77488077C8B}"/>
    <cellStyle name="Normal 5 5 6 2 3 4 2" xfId="22547" xr:uid="{53956D95-5AC7-4CD5-88BC-DFFFF1A3A9F1}"/>
    <cellStyle name="Normal 5 5 6 2 3 5" xfId="26472" xr:uid="{67397AB8-9D47-4D65-A20A-6CAA7A5B3487}"/>
    <cellStyle name="Normal 5 5 6 2 3 6" xfId="14843" xr:uid="{76566824-DFF2-4037-9EBB-0F6DEF25F6BE}"/>
    <cellStyle name="Normal 5 5 6 2 4" xfId="4795" xr:uid="{6EE33009-544A-426E-8C3E-E2890FB588A7}"/>
    <cellStyle name="Normal 5 5 6 2 4 2" xfId="7118" xr:uid="{A6A1CF39-C5C8-446E-B1A6-D1405D0ECA76}"/>
    <cellStyle name="Normal 5 5 6 2 4 2 2" xfId="29666" xr:uid="{B9EC21B4-F563-409B-BDE6-8A7D36F43196}"/>
    <cellStyle name="Normal 5 5 6 2 4 2 3" xfId="20762" xr:uid="{EDACE6F9-8993-4473-910F-6DAD884C48F7}"/>
    <cellStyle name="Normal 5 5 6 2 4 3" xfId="10018" xr:uid="{0B45C408-E01C-48DA-B0BB-082FE962E3D8}"/>
    <cellStyle name="Normal 5 5 6 2 4 3 2" xfId="23591" xr:uid="{75607F59-7FB3-400E-8E5B-55424AF21C89}"/>
    <cellStyle name="Normal 5 5 6 2 4 4" xfId="25412" xr:uid="{7444264D-0FEA-42D8-9286-1920BCDCAAE0}"/>
    <cellStyle name="Normal 5 5 6 2 4 5" xfId="17969" xr:uid="{3F05205A-88A9-4791-8FF6-35BC43BA47DC}"/>
    <cellStyle name="Normal 5 5 6 2 5" xfId="6290" xr:uid="{B41536BD-3E30-43CE-809F-FE6919F06E33}"/>
    <cellStyle name="Normal 5 5 6 2 5 2" xfId="27325" xr:uid="{0AABEE59-9A88-4223-88AA-3E130EDA1EBC}"/>
    <cellStyle name="Normal 5 5 6 2 5 3" xfId="16179" xr:uid="{CFECA2DF-C910-4EE2-BB2A-578193266D96}"/>
    <cellStyle name="Normal 5 5 6 2 6" xfId="9067" xr:uid="{3A01D886-678B-42C6-8E23-0633964576D9}"/>
    <cellStyle name="Normal 5 5 6 2 6 2" xfId="18938" xr:uid="{56692825-C717-4F64-AC88-8E46B9FC5519}"/>
    <cellStyle name="Normal 5 5 6 2 7" xfId="12218" xr:uid="{5C794050-7D23-4CF5-B06F-34FD66744FA0}"/>
    <cellStyle name="Normal 5 5 6 2 7 2" xfId="21735" xr:uid="{0033C490-7ADF-4E4E-B900-17C32DD21111}"/>
    <cellStyle name="Normal 5 5 6 2 8" xfId="25670" xr:uid="{232A6F52-1DD8-4725-B130-CB0242FDB518}"/>
    <cellStyle name="Normal 5 5 6 2 9" xfId="14346" xr:uid="{EB36D204-2AF4-4E03-B68B-2A3F7220AF5E}"/>
    <cellStyle name="Normal 5 5 6 3" xfId="3376" xr:uid="{00000000-0005-0000-0000-0000580D0000}"/>
    <cellStyle name="Normal 5 5 6 3 2" xfId="5154" xr:uid="{8D2ECDC6-916A-462F-BAA8-47AE95ACECA5}"/>
    <cellStyle name="Normal 5 5 6 3 2 2" xfId="8252" xr:uid="{C0F8C506-B305-446B-B370-7A19D7819375}"/>
    <cellStyle name="Normal 5 5 6 3 2 2 2" xfId="29918" xr:uid="{0072AA44-4F7C-4D13-8223-22AD6D5BAAD3}"/>
    <cellStyle name="Normal 5 5 6 3 2 2 3" xfId="21121" xr:uid="{B58BFAE1-CA1F-4C72-83F6-9DB08A5ECBAB}"/>
    <cellStyle name="Normal 5 5 6 3 2 3" xfId="11052" xr:uid="{3B123BE3-EE16-4532-9D88-3BDCFE659F7F}"/>
    <cellStyle name="Normal 5 5 6 3 2 3 2" xfId="23950" xr:uid="{4421CC0F-46A2-4D66-85E7-1825C796A6A8}"/>
    <cellStyle name="Normal 5 5 6 3 2 4" xfId="25939" xr:uid="{6135ED96-7F99-454C-A18F-C8D856ADAEBF}"/>
    <cellStyle name="Normal 5 5 6 3 2 5" xfId="18328" xr:uid="{D457E9C9-3AF9-454B-A9BA-92B881FC6645}"/>
    <cellStyle name="Normal 5 5 6 3 3" xfId="6710" xr:uid="{091FC385-D21A-44E2-B8FA-4FC975058F55}"/>
    <cellStyle name="Normal 5 5 6 3 3 2" xfId="27737" xr:uid="{C34C655C-ADB9-403A-AB01-BDE8060FDF3A}"/>
    <cellStyle name="Normal 5 5 6 3 3 3" xfId="28486" xr:uid="{39FD3C6F-A687-4651-BB01-5B40C442F6D3}"/>
    <cellStyle name="Normal 5 5 6 3 3 4" xfId="16181" xr:uid="{2FBAEBCB-0CAC-4FE8-8CB7-DA0D94314E4B}"/>
    <cellStyle name="Normal 5 5 6 3 4" xfId="9506" xr:uid="{B1424C71-2803-4F65-8611-9312456B0217}"/>
    <cellStyle name="Normal 5 5 6 3 4 2" xfId="27260" xr:uid="{8BDED91D-9C7E-46E7-BA2D-4D4152D39F75}"/>
    <cellStyle name="Normal 5 5 6 3 4 3" xfId="29057" xr:uid="{A4B1646E-E402-4021-A6A2-FB06C3312134}"/>
    <cellStyle name="Normal 5 5 6 3 4 4" xfId="18940" xr:uid="{A18746F5-195A-4DB1-88A0-C08CADEC291D}"/>
    <cellStyle name="Normal 5 5 6 3 5" xfId="12219" xr:uid="{9E2DE8B8-0478-4146-9F57-62A279A1FFE8}"/>
    <cellStyle name="Normal 5 5 6 3 5 2" xfId="30043" xr:uid="{B419AA74-B9CD-4F03-B710-DAD877CCE210}"/>
    <cellStyle name="Normal 5 5 6 3 5 3" xfId="21737" xr:uid="{35E101E4-0334-44CB-BC47-6E71879F1F7E}"/>
    <cellStyle name="Normal 5 5 6 3 6" xfId="24432" xr:uid="{735F760B-479C-469E-8BB0-401F6FAD17FD}"/>
    <cellStyle name="Normal 5 5 6 3 7" xfId="15529" xr:uid="{EEA2F9DD-7D8C-486B-BD2E-C05F54A76A15}"/>
    <cellStyle name="Normal 5 5 6 4" xfId="3377" xr:uid="{00000000-0005-0000-0000-0000590D0000}"/>
    <cellStyle name="Normal 5 5 6 4 2" xfId="5794" xr:uid="{EA26B47B-8997-4CD2-84C5-5BCB6FBB3623}"/>
    <cellStyle name="Normal 5 5 6 4 2 2" xfId="8253" xr:uid="{970BE91A-FCA5-4171-AC76-4A5B931A99C7}"/>
    <cellStyle name="Normal 5 5 6 4 2 3" xfId="11053" xr:uid="{DC213BFF-754B-4B75-B20E-7F37D47243E5}"/>
    <cellStyle name="Normal 5 5 6 4 2 4" xfId="16182" xr:uid="{0E036120-4E21-4C6C-9491-A1754967DB61}"/>
    <cellStyle name="Normal 5 5 6 4 3" xfId="6879" xr:uid="{692680CA-83FF-4D9B-8661-76C00E39540F}"/>
    <cellStyle name="Normal 5 5 6 4 3 2" xfId="29070" xr:uid="{8ACB2B29-E695-4DBB-B16C-6E37BC85005C}"/>
    <cellStyle name="Normal 5 5 6 4 3 3" xfId="18941" xr:uid="{55AF031A-911C-48D0-BA63-7AB4052A19F5}"/>
    <cellStyle name="Normal 5 5 6 4 4" xfId="9675" xr:uid="{75C3046D-CF4B-4291-91AB-E1B957A41891}"/>
    <cellStyle name="Normal 5 5 6 4 4 2" xfId="21738" xr:uid="{D01A3EE5-4944-4622-B02E-34402A362206}"/>
    <cellStyle name="Normal 5 5 6 4 5" xfId="24304" xr:uid="{B16CE024-049C-469B-A508-5AD78FB14BC4}"/>
    <cellStyle name="Normal 5 5 6 4 6" xfId="15014" xr:uid="{AC329D57-8D63-4316-85EB-7C381752ADF6}"/>
    <cellStyle name="Normal 5 5 6 5" xfId="3378" xr:uid="{00000000-0005-0000-0000-00005A0D0000}"/>
    <cellStyle name="Normal 5 5 6 5 2" xfId="8254" xr:uid="{72A479BE-96A6-428A-935B-F2763AD31759}"/>
    <cellStyle name="Normal 5 5 6 5 2 2" xfId="28630" xr:uid="{80A23393-FD47-4D1B-868E-34721641BBAE}"/>
    <cellStyle name="Normal 5 5 6 5 2 3" xfId="16748" xr:uid="{52DF629C-02C0-4B72-8DC1-715A57EE0D36}"/>
    <cellStyle name="Normal 5 5 6 5 3" xfId="11054" xr:uid="{A15C7087-51B0-470E-AA74-743DBA816F57}"/>
    <cellStyle name="Normal 5 5 6 5 3 2" xfId="19485" xr:uid="{B2DC6026-0E8B-4556-A29F-588EA39D5B29}"/>
    <cellStyle name="Normal 5 5 6 5 4" xfId="12597" xr:uid="{472EAE89-DB17-4EE2-861E-4399D6D64F39}"/>
    <cellStyle name="Normal 5 5 6 5 4 2" xfId="22314" xr:uid="{D171FFD3-E8DA-4D5F-9352-A51EF88F8E0F}"/>
    <cellStyle name="Normal 5 5 6 5 5" xfId="26173" xr:uid="{5C1A0960-86F1-4BAB-B041-146EBCBFA9E6}"/>
    <cellStyle name="Normal 5 5 6 5 6" xfId="14532" xr:uid="{C36F3FB7-8D2F-47A1-8E5E-0D1940A56A5F}"/>
    <cellStyle name="Normal 5 5 6 6" xfId="3379" xr:uid="{00000000-0005-0000-0000-00005B0D0000}"/>
    <cellStyle name="Normal 5 5 6 6 2" xfId="8255" xr:uid="{7E93B1F9-CDF3-437D-BF6D-81A21C5CBB4A}"/>
    <cellStyle name="Normal 5 5 6 6 2 2" xfId="28308" xr:uid="{30ADAE7B-A76D-4D82-8578-780666C4A9E0}"/>
    <cellStyle name="Normal 5 5 6 6 2 3" xfId="19302" xr:uid="{74C79C6F-FE1C-4E9B-B129-524C6B383D50}"/>
    <cellStyle name="Normal 5 5 6 6 3" xfId="11055" xr:uid="{3D7A69F6-B22A-49F8-869F-95E986D1344F}"/>
    <cellStyle name="Normal 5 5 6 6 3 2" xfId="22122" xr:uid="{DE2D8459-481A-4970-87D1-86188BBC0F84}"/>
    <cellStyle name="Normal 5 5 6 6 4" xfId="26493" xr:uid="{44B0B08F-BE6E-4EFC-AF2B-278A2B83AD54}"/>
    <cellStyle name="Normal 5 5 6 6 5" xfId="16566" xr:uid="{3CBF1F85-3E9D-426B-882D-70F32341DE8E}"/>
    <cellStyle name="Normal 5 5 6 7" xfId="4618" xr:uid="{5A5855B6-D63A-4C6D-A767-22FC0F624DC3}"/>
    <cellStyle name="Normal 5 5 6 7 2" xfId="10017" xr:uid="{457AB3B7-822D-45EF-8C83-B8347BDFE530}"/>
    <cellStyle name="Normal 5 5 6 7 2 2" xfId="20612" xr:uid="{E2771DFD-6890-46F4-97E3-91E4055E7BD3}"/>
    <cellStyle name="Normal 5 5 6 7 3" xfId="13557" xr:uid="{A7D095D6-1868-413C-85BF-724345DE0A45}"/>
    <cellStyle name="Normal 5 5 6 7 3 2" xfId="23441" xr:uid="{97A59A9B-98D5-4704-B016-25147A46D39F}"/>
    <cellStyle name="Normal 5 5 6 7 4" xfId="27660" xr:uid="{1BE55C0A-F24A-460E-89FB-06D77CC38BBF}"/>
    <cellStyle name="Normal 5 5 6 7 5" xfId="17819" xr:uid="{0FE6B50B-A4C6-472A-8174-867B85A179CB}"/>
    <cellStyle name="Normal 5 5 6 8" xfId="6289" xr:uid="{DFD16D84-2B08-4046-B7F5-656106FA6505}"/>
    <cellStyle name="Normal 5 5 6 8 2" xfId="16178" xr:uid="{9839B93F-F0B2-45B1-AA8C-6A3D0E5D07A1}"/>
    <cellStyle name="Normal 5 5 6 9" xfId="9066" xr:uid="{A24517A0-B026-4F63-B4A0-8520EB909F07}"/>
    <cellStyle name="Normal 5 5 6 9 2" xfId="18937" xr:uid="{478118F4-8C7A-4ABB-93EB-4617E76AE730}"/>
    <cellStyle name="Normal 5 5 7" xfId="735" xr:uid="{00000000-0005-0000-0000-0000DF020000}"/>
    <cellStyle name="Normal 5 5 7 10" xfId="14189" xr:uid="{D6FB5EAB-D6A1-46FC-8957-00E96DB6AF64}"/>
    <cellStyle name="Normal 5 5 7 2" xfId="736" xr:uid="{00000000-0005-0000-0000-0000E0020000}"/>
    <cellStyle name="Normal 5 5 7 2 2" xfId="3380" xr:uid="{00000000-0005-0000-0000-00005C0D0000}"/>
    <cellStyle name="Normal 5 5 7 2 2 2" xfId="5684" xr:uid="{1308E75F-EABD-4B36-B30A-D31818BF90E5}"/>
    <cellStyle name="Normal 5 5 7 2 2 2 2" xfId="8256" xr:uid="{BF118806-5858-430F-BF6F-6F3833513597}"/>
    <cellStyle name="Normal 5 5 7 2 2 2 3" xfId="11056" xr:uid="{77613879-5CB9-4C81-929E-A5478F4CBC62}"/>
    <cellStyle name="Normal 5 5 7 2 2 2 4" xfId="17070" xr:uid="{559A17D3-B210-453A-B089-1A07034BE30C}"/>
    <cellStyle name="Normal 5 5 7 2 2 3" xfId="6713" xr:uid="{77526AA8-C988-49D6-9E8B-241F2AE27E83}"/>
    <cellStyle name="Normal 5 5 7 2 2 3 2" xfId="29366" xr:uid="{9B7F2256-8563-4CF1-9B97-244874ED1847}"/>
    <cellStyle name="Normal 5 5 7 2 2 3 3" xfId="19845" xr:uid="{B1C96902-DE4A-4C25-B8B5-C99BA226741E}"/>
    <cellStyle name="Normal 5 5 7 2 2 4" xfId="9509" xr:uid="{A6B34D53-0EE9-49A6-8697-6F50E254E65A}"/>
    <cellStyle name="Normal 5 5 7 2 2 4 2" xfId="22674" xr:uid="{5A394774-8475-4156-9AF4-03E9805FA6CE}"/>
    <cellStyle name="Normal 5 5 7 2 2 5" xfId="24173" xr:uid="{E9A96A2D-C6FF-489B-8F6E-B95F8A4D99C3}"/>
    <cellStyle name="Normal 5 5 7 2 2 6" xfId="15015" xr:uid="{F11DA308-3E59-46C1-8A7F-908D5A1B58F1}"/>
    <cellStyle name="Normal 5 5 7 2 3" xfId="5416" xr:uid="{C3FA974B-8A3B-44FE-9E78-8F769B6F9F9E}"/>
    <cellStyle name="Normal 5 5 7 2 3 2" xfId="7120" xr:uid="{233C152B-3321-47E5-BBA9-CFD167083EEB}"/>
    <cellStyle name="Normal 5 5 7 2 3 3" xfId="10020" xr:uid="{72AC1F38-B66B-495E-812A-D11C9839455A}"/>
    <cellStyle name="Normal 5 5 7 2 3 4" xfId="16184" xr:uid="{1FBBE04A-2DDB-4398-84E3-6800E2F3A990}"/>
    <cellStyle name="Normal 5 5 7 2 4" xfId="5533" xr:uid="{631433AB-35D3-40A7-922F-4B6F3630F5BB}"/>
    <cellStyle name="Normal 5 5 7 2 4 2" xfId="27612" xr:uid="{43BC62D5-8BB4-404D-ABEB-36F299DB4494}"/>
    <cellStyle name="Normal 5 5 7 2 4 3" xfId="27527" xr:uid="{98C02EF0-4CC0-443D-99FE-F2AC6DB323B9}"/>
    <cellStyle name="Normal 5 5 7 2 4 4" xfId="18943" xr:uid="{1F26C8C7-533C-4A83-BF75-345500526683}"/>
    <cellStyle name="Normal 5 5 7 2 5" xfId="6292" xr:uid="{B32EB431-A6F0-4C7D-B010-CF061ADC44C1}"/>
    <cellStyle name="Normal 5 5 7 2 5 2" xfId="30044" xr:uid="{58B129AA-97AB-45F7-95BF-D0F706E718D3}"/>
    <cellStyle name="Normal 5 5 7 2 5 3" xfId="21740" xr:uid="{6B95FC0D-6F92-45BF-BC90-B4BE7C08390D}"/>
    <cellStyle name="Normal 5 5 7 2 6" xfId="9069" xr:uid="{E9F6BF30-CA27-4A89-A746-183B1298DDDF}"/>
    <cellStyle name="Normal 5 5 7 2 7" xfId="14347" xr:uid="{804D9544-5BA0-4287-A504-CD4E4E941654}"/>
    <cellStyle name="Normal 5 5 7 3" xfId="3381" xr:uid="{00000000-0005-0000-0000-00005D0D0000}"/>
    <cellStyle name="Normal 5 5 7 3 2" xfId="5683" xr:uid="{31CA76D2-D9FC-4D80-A921-CC9577968E35}"/>
    <cellStyle name="Normal 5 5 7 3 2 2" xfId="8257" xr:uid="{6B9AF018-140E-44A7-937D-36252DAC0F5A}"/>
    <cellStyle name="Normal 5 5 7 3 2 3" xfId="11057" xr:uid="{11193113-CE8C-43C0-8B10-3B136ACF65C9}"/>
    <cellStyle name="Normal 5 5 7 3 2 4" xfId="16185" xr:uid="{51742D8C-39E6-42E2-A249-414B68055A68}"/>
    <cellStyle name="Normal 5 5 7 3 3" xfId="6712" xr:uid="{A358F0C8-6521-46FD-879F-22BF1230E0FC}"/>
    <cellStyle name="Normal 5 5 7 3 3 2" xfId="28232" xr:uid="{3C9FE3D6-6076-48C5-A34E-4C2167CDCB1A}"/>
    <cellStyle name="Normal 5 5 7 3 3 3" xfId="27728" xr:uid="{7B0D305A-BEEF-4B23-99DF-21D54F810CE9}"/>
    <cellStyle name="Normal 5 5 7 3 3 4" xfId="18944" xr:uid="{EA958CAD-1AA1-4312-9A2D-7898401202C9}"/>
    <cellStyle name="Normal 5 5 7 3 4" xfId="9508" xr:uid="{27E8F63A-B16F-4C5D-8D0C-A52970668989}"/>
    <cellStyle name="Normal 5 5 7 3 4 2" xfId="30045" xr:uid="{75FC287F-44C8-4098-A8F2-DF545E059806}"/>
    <cellStyle name="Normal 5 5 7 3 4 3" xfId="21741" xr:uid="{B76B63CC-43F7-461C-9855-ED7C90FCD5EF}"/>
    <cellStyle name="Normal 5 5 7 3 5" xfId="24226" xr:uid="{66833B35-54CB-4730-B2FE-04B124DB59AE}"/>
    <cellStyle name="Normal 5 5 7 3 6" xfId="14844" xr:uid="{C58012B2-568D-4F96-9864-51582442D5C7}"/>
    <cellStyle name="Normal 5 5 7 4" xfId="3382" xr:uid="{00000000-0005-0000-0000-00005E0D0000}"/>
    <cellStyle name="Normal 5 5 7 4 2" xfId="5776" xr:uid="{8E71259F-2E0B-47B5-A87B-115FEE845BCB}"/>
    <cellStyle name="Normal 5 5 7 4 2 2" xfId="8258" xr:uid="{AECC3B0B-1278-49B1-B512-F30B7A32A47D}"/>
    <cellStyle name="Normal 5 5 7 4 2 3" xfId="11058" xr:uid="{AD9AF63D-4D96-4415-8586-7F3E55ABFC6D}"/>
    <cellStyle name="Normal 5 5 7 4 3" xfId="6861" xr:uid="{DF73DF19-2F29-405A-A482-B73129D915CE}"/>
    <cellStyle name="Normal 5 5 7 4 3 2" xfId="22123" xr:uid="{D5866277-888C-4FAC-B0E8-CD95E7DDF8A1}"/>
    <cellStyle name="Normal 5 5 7 4 4" xfId="9657" xr:uid="{D57F8972-F46E-45F2-A398-B9C5A876BE9E}"/>
    <cellStyle name="Normal 5 5 7 4 5" xfId="16567" xr:uid="{DFCF33CD-4974-417E-8504-C387356BE06C}"/>
    <cellStyle name="Normal 5 5 7 5" xfId="4619" xr:uid="{E82E90AB-E4EC-4B83-A830-0DDFD9D85D3E}"/>
    <cellStyle name="Normal 5 5 7 5 2" xfId="7119" xr:uid="{0D304A26-6FF1-4871-B27A-6ADD0F885434}"/>
    <cellStyle name="Normal 5 5 7 5 2 2" xfId="29595" xr:uid="{A5D0732A-2F18-4903-BEEF-5D9CA72E2308}"/>
    <cellStyle name="Normal 5 5 7 5 2 3" xfId="20613" xr:uid="{EE778C14-4194-4016-8F72-11DA974A7CEE}"/>
    <cellStyle name="Normal 5 5 7 5 3" xfId="10019" xr:uid="{9495584F-76FC-4573-9006-B3C712974F94}"/>
    <cellStyle name="Normal 5 5 7 5 3 2" xfId="23442" xr:uid="{0C8A6F41-8E55-47A7-8FCB-7826399F675C}"/>
    <cellStyle name="Normal 5 5 7 5 4" xfId="25225" xr:uid="{1EFC9BD8-966E-4EAE-B48B-41072C7F6A83}"/>
    <cellStyle name="Normal 5 5 7 5 5" xfId="17820" xr:uid="{4F98A655-483C-420D-9A81-0FAD4D5223FC}"/>
    <cellStyle name="Normal 5 5 7 6" xfId="5532" xr:uid="{E49F8B27-92F4-468A-99C2-73A0674277A0}"/>
    <cellStyle name="Normal 5 5 7 6 2" xfId="28510" xr:uid="{5FF5DE3D-23F2-4DFA-A5CD-1A8C4CC77E3B}"/>
    <cellStyle name="Normal 5 5 7 6 3" xfId="28893" xr:uid="{E48E1908-5AE7-4EFE-B602-72A0F2E6138F}"/>
    <cellStyle name="Normal 5 5 7 6 4" xfId="16183" xr:uid="{7F7D210C-3965-47BA-BE2E-C2BBBF9878EA}"/>
    <cellStyle name="Normal 5 5 7 7" xfId="6291" xr:uid="{09A617F9-F575-4094-93F7-D39052F20434}"/>
    <cellStyle name="Normal 5 5 7 7 2" xfId="28114" xr:uid="{137BC142-B8F0-4981-B0B1-579D496B3206}"/>
    <cellStyle name="Normal 5 5 7 7 3" xfId="18942" xr:uid="{0C1D5A72-71E5-413A-82C6-3EF2287C8F3C}"/>
    <cellStyle name="Normal 5 5 7 8" xfId="9068" xr:uid="{BD8920C9-52DA-4C38-ADD8-769F1D8AA80A}"/>
    <cellStyle name="Normal 5 5 7 8 2" xfId="21739" xr:uid="{D9628FFB-4964-49F9-BF13-91C6EC9AEDB9}"/>
    <cellStyle name="Normal 5 5 7 9" xfId="25116" xr:uid="{C69CB819-A747-4E39-8659-3AA5C1923E10}"/>
    <cellStyle name="Normal 5 5 8" xfId="737" xr:uid="{00000000-0005-0000-0000-0000E1020000}"/>
    <cellStyle name="Normal 5 5 8 10" xfId="14190" xr:uid="{116740FE-C3B5-45C8-86DF-70F2530D95DA}"/>
    <cellStyle name="Normal 5 5 8 2" xfId="738" xr:uid="{00000000-0005-0000-0000-0000E2020000}"/>
    <cellStyle name="Normal 5 5 8 2 2" xfId="3383" xr:uid="{00000000-0005-0000-0000-00005F0D0000}"/>
    <cellStyle name="Normal 5 5 8 2 2 2" xfId="5686" xr:uid="{13236F64-66AC-43E2-B825-9054FB245DFE}"/>
    <cellStyle name="Normal 5 5 8 2 2 2 2" xfId="8259" xr:uid="{F4C7F9E5-1577-480A-9C9B-0C3A5F31CB45}"/>
    <cellStyle name="Normal 5 5 8 2 2 2 3" xfId="11059" xr:uid="{DC0022C6-6B7C-4449-8CD4-78EC6D8A8E27}"/>
    <cellStyle name="Normal 5 5 8 2 2 2 4" xfId="17071" xr:uid="{85C7E92B-53FA-4FD4-921B-ABD22E2A7693}"/>
    <cellStyle name="Normal 5 5 8 2 2 3" xfId="6715" xr:uid="{2129DA5F-3279-45A9-B8FD-32A1DF8A40DF}"/>
    <cellStyle name="Normal 5 5 8 2 2 3 2" xfId="29367" xr:uid="{B35B1209-A957-47D7-8A5D-F8700EFC9024}"/>
    <cellStyle name="Normal 5 5 8 2 2 3 3" xfId="19846" xr:uid="{E85B159E-7AE2-4E01-8EF5-44F440FF122A}"/>
    <cellStyle name="Normal 5 5 8 2 2 4" xfId="9511" xr:uid="{35BE412E-D9F0-4C5D-AA10-DFFC1EB48C36}"/>
    <cellStyle name="Normal 5 5 8 2 2 4 2" xfId="22675" xr:uid="{53E3C43C-1CA0-46DB-8A3C-B1B8B5B81E8C}"/>
    <cellStyle name="Normal 5 5 8 2 2 5" xfId="26484" xr:uid="{0F7A44E1-D6D1-4A87-B18B-A23BBA23FC8D}"/>
    <cellStyle name="Normal 5 5 8 2 2 6" xfId="15016" xr:uid="{E1690C42-37A9-4275-8DBB-BE6177FB2851}"/>
    <cellStyle name="Normal 5 5 8 2 3" xfId="5417" xr:uid="{5FFFFB27-40E5-4D30-A07F-B13EC1B7C5CD}"/>
    <cellStyle name="Normal 5 5 8 2 3 2" xfId="7122" xr:uid="{4859BACB-1F42-47EC-8589-BC443EA2759E}"/>
    <cellStyle name="Normal 5 5 8 2 3 3" xfId="10022" xr:uid="{C9BDF414-CC85-47B1-8652-EC36F1AC6341}"/>
    <cellStyle name="Normal 5 5 8 2 3 4" xfId="16187" xr:uid="{2F831459-2895-4F4B-8876-EDA45384457A}"/>
    <cellStyle name="Normal 5 5 8 2 4" xfId="5535" xr:uid="{76B67FD1-113E-41B9-86EC-9F40E5F4C0EA}"/>
    <cellStyle name="Normal 5 5 8 2 4 2" xfId="26950" xr:uid="{88A02A95-3148-4D41-8DE9-D19747114351}"/>
    <cellStyle name="Normal 5 5 8 2 4 3" xfId="29265" xr:uid="{E0D9EF2B-4B65-4FBC-8770-58B3E35FFF07}"/>
    <cellStyle name="Normal 5 5 8 2 4 4" xfId="18946" xr:uid="{9006A6A3-1297-40FD-9DF3-BE61E46DD944}"/>
    <cellStyle name="Normal 5 5 8 2 5" xfId="6294" xr:uid="{EDFE5783-D6AC-4A55-93EB-16066524E858}"/>
    <cellStyle name="Normal 5 5 8 2 5 2" xfId="30046" xr:uid="{8BC186FD-5FB2-4E9F-BECE-9503ACBC4770}"/>
    <cellStyle name="Normal 5 5 8 2 5 3" xfId="21743" xr:uid="{2EE22112-6385-4B0C-BC84-D05B29D3B8DA}"/>
    <cellStyle name="Normal 5 5 8 2 6" xfId="9071" xr:uid="{B3341ADA-76C0-432F-9CA4-3CF51E0725AB}"/>
    <cellStyle name="Normal 5 5 8 2 7" xfId="14348" xr:uid="{2DC047AE-F1B9-446E-90F5-935F98EB2303}"/>
    <cellStyle name="Normal 5 5 8 3" xfId="3384" xr:uid="{00000000-0005-0000-0000-0000600D0000}"/>
    <cellStyle name="Normal 5 5 8 3 2" xfId="5685" xr:uid="{77797A7C-B62B-4B96-948A-56026ABFE9BD}"/>
    <cellStyle name="Normal 5 5 8 3 2 2" xfId="8260" xr:uid="{4ABFFC12-6113-4BD6-8139-501115D2F861}"/>
    <cellStyle name="Normal 5 5 8 3 2 3" xfId="11060" xr:uid="{A12C6CEF-6D7E-495D-AC7D-973E9AD409DF}"/>
    <cellStyle name="Normal 5 5 8 3 2 4" xfId="16188" xr:uid="{7F7B0AA1-1784-4393-A32F-89477CC427C2}"/>
    <cellStyle name="Normal 5 5 8 3 3" xfId="6714" xr:uid="{40FB2013-8833-4459-A243-7FC158DC2E31}"/>
    <cellStyle name="Normal 5 5 8 3 3 2" xfId="28724" xr:uid="{B8F416D9-7585-403A-BB94-0C4BC55F34F5}"/>
    <cellStyle name="Normal 5 5 8 3 3 3" xfId="28831" xr:uid="{CA53081B-A7D2-4F6A-8D4E-3CBEC04D07E5}"/>
    <cellStyle name="Normal 5 5 8 3 3 4" xfId="18947" xr:uid="{938A241B-0AAD-4DC9-BA0E-572C11BD95DF}"/>
    <cellStyle name="Normal 5 5 8 3 4" xfId="9510" xr:uid="{09627DFC-298E-45A4-87BA-770F2E2E6088}"/>
    <cellStyle name="Normal 5 5 8 3 4 2" xfId="30047" xr:uid="{C2630C45-CFE8-4457-9276-93A4175CBC0B}"/>
    <cellStyle name="Normal 5 5 8 3 4 3" xfId="21744" xr:uid="{348D7895-D93E-43BC-9B09-BD762CEBA545}"/>
    <cellStyle name="Normal 5 5 8 3 5" xfId="25889" xr:uid="{6DF10BDA-252F-4552-A1F5-8B629AD6C684}"/>
    <cellStyle name="Normal 5 5 8 3 6" xfId="14845" xr:uid="{CBF6C233-7ED5-4063-9964-C3A2A2A87D14}"/>
    <cellStyle name="Normal 5 5 8 4" xfId="3385" xr:uid="{00000000-0005-0000-0000-0000610D0000}"/>
    <cellStyle name="Normal 5 5 8 4 2" xfId="5761" xr:uid="{71DA7DA9-0658-48E9-A75E-B0C3EED5BB17}"/>
    <cellStyle name="Normal 5 5 8 4 2 2" xfId="8261" xr:uid="{6240934F-05ED-4AC7-B758-6931B1D756AB}"/>
    <cellStyle name="Normal 5 5 8 4 2 3" xfId="11061" xr:uid="{DA417399-35A6-4AE2-9B44-971ECF75837A}"/>
    <cellStyle name="Normal 5 5 8 4 3" xfId="6843" xr:uid="{E2C7CD8E-BD41-471B-A9E8-B26896093F77}"/>
    <cellStyle name="Normal 5 5 8 4 3 2" xfId="22124" xr:uid="{353C493A-A524-4D84-B7B8-567D32018507}"/>
    <cellStyle name="Normal 5 5 8 4 4" xfId="9639" xr:uid="{D9ACE7CC-CEB5-4378-BAB2-6D5D1145C727}"/>
    <cellStyle name="Normal 5 5 8 4 5" xfId="16568" xr:uid="{36493C60-D87B-4613-B38C-96CF29553D05}"/>
    <cellStyle name="Normal 5 5 8 5" xfId="4620" xr:uid="{3B6CF547-A11F-4096-9D65-AB5CEB07B796}"/>
    <cellStyle name="Normal 5 5 8 5 2" xfId="7121" xr:uid="{6C3C5088-69A2-43ED-9491-69E6A0D87823}"/>
    <cellStyle name="Normal 5 5 8 5 2 2" xfId="29596" xr:uid="{EFA758A3-8B41-4867-84AF-76AAAD6A96CB}"/>
    <cellStyle name="Normal 5 5 8 5 2 3" xfId="20614" xr:uid="{BC789E3A-E71A-4A16-90FC-8886BD4763BA}"/>
    <cellStyle name="Normal 5 5 8 5 3" xfId="10021" xr:uid="{1B12CE51-D3E3-4433-A96E-1BEC64E3CC20}"/>
    <cellStyle name="Normal 5 5 8 5 3 2" xfId="23443" xr:uid="{FB9E7281-5419-4277-8A9E-EA74A2929226}"/>
    <cellStyle name="Normal 5 5 8 5 4" xfId="24372" xr:uid="{045891CF-6E48-48D0-AE4A-CACB99496D17}"/>
    <cellStyle name="Normal 5 5 8 5 5" xfId="17821" xr:uid="{1A69EEED-C941-4256-A8D7-3B28491646DC}"/>
    <cellStyle name="Normal 5 5 8 6" xfId="5534" xr:uid="{6199EF07-3D86-4CF5-B035-CF57990883A6}"/>
    <cellStyle name="Normal 5 5 8 6 2" xfId="29342" xr:uid="{7773F769-42DB-4E06-92CD-5B9191989766}"/>
    <cellStyle name="Normal 5 5 8 6 3" xfId="27205" xr:uid="{AD3E55C5-E780-4F6E-8F33-ECE0223B2BC8}"/>
    <cellStyle name="Normal 5 5 8 6 4" xfId="16186" xr:uid="{7880E9F9-7EB6-4DB5-B2CB-2EDB9672C9B1}"/>
    <cellStyle name="Normal 5 5 8 7" xfId="6293" xr:uid="{83C9C707-57FF-4A0C-B7EF-E827C08CCAAC}"/>
    <cellStyle name="Normal 5 5 8 7 2" xfId="27174" xr:uid="{2BD9ADF6-1191-48B3-AE75-17A9E5D85D44}"/>
    <cellStyle name="Normal 5 5 8 7 3" xfId="18945" xr:uid="{4A93DFB7-B651-4312-AF25-24919B3EDA56}"/>
    <cellStyle name="Normal 5 5 8 8" xfId="9070" xr:uid="{A7D4D266-E92D-41F6-B7DB-FEABBBE15A0D}"/>
    <cellStyle name="Normal 5 5 8 8 2" xfId="21742" xr:uid="{7F25AEE1-D0A7-48AC-8122-7389710BB6BA}"/>
    <cellStyle name="Normal 5 5 8 9" xfId="24993" xr:uid="{BF9D11A0-FD50-4252-BC83-73527995A551}"/>
    <cellStyle name="Normal 5 5 9" xfId="739" xr:uid="{00000000-0005-0000-0000-0000E3020000}"/>
    <cellStyle name="Normal 5 5 9 2" xfId="3386" xr:uid="{00000000-0005-0000-0000-0000620D0000}"/>
    <cellStyle name="Normal 5 5 9 3" xfId="3387" xr:uid="{00000000-0005-0000-0000-0000630D0000}"/>
    <cellStyle name="Normal 5 6" xfId="740" xr:uid="{00000000-0005-0000-0000-0000E4020000}"/>
    <cellStyle name="Normal 5 6 2" xfId="923" xr:uid="{00000000-0005-0000-0000-0000D30F0000}"/>
    <cellStyle name="Normal 5 6 3" xfId="5339" xr:uid="{EA56B401-AADA-4B0A-844D-B8CBF53B1B23}"/>
    <cellStyle name="Normal 6" xfId="741" xr:uid="{00000000-0005-0000-0000-0000E5020000}"/>
    <cellStyle name="Normal 6 2" xfId="742" xr:uid="{00000000-0005-0000-0000-0000E6020000}"/>
    <cellStyle name="Normal 6 2 2" xfId="743" xr:uid="{00000000-0005-0000-0000-0000E7020000}"/>
    <cellStyle name="Normal 6 2 2 2" xfId="30165" xr:uid="{7A045D49-CFBA-4F05-84DF-54E559698FA4}"/>
    <cellStyle name="Normal 6 2 3" xfId="3388" xr:uid="{00000000-0005-0000-0000-0000640D0000}"/>
    <cellStyle name="Normal 6 2 4" xfId="3389" xr:uid="{00000000-0005-0000-0000-0000650D0000}"/>
    <cellStyle name="Normal 6 2 4 2" xfId="3390" xr:uid="{00000000-0005-0000-0000-0000660D0000}"/>
    <cellStyle name="Normal 6 2 4 2 2" xfId="3391" xr:uid="{00000000-0005-0000-0000-0000670D0000}"/>
    <cellStyle name="Normal 6 2 4 2 3" xfId="3392" xr:uid="{00000000-0005-0000-0000-0000680D0000}"/>
    <cellStyle name="Normal 6 2 4 2 3 2" xfId="3393" xr:uid="{00000000-0005-0000-0000-0000690D0000}"/>
    <cellStyle name="Normal 6 2 4 3" xfId="3394" xr:uid="{00000000-0005-0000-0000-00006A0D0000}"/>
    <cellStyle name="Normal 6 2 5" xfId="3395" xr:uid="{00000000-0005-0000-0000-00006B0D0000}"/>
    <cellStyle name="Normal 6 3" xfId="744" xr:uid="{00000000-0005-0000-0000-0000E8020000}"/>
    <cellStyle name="Normal 6 3 2" xfId="745" xr:uid="{00000000-0005-0000-0000-0000E9020000}"/>
    <cellStyle name="Normal 6 3 3" xfId="746" xr:uid="{00000000-0005-0000-0000-0000EA020000}"/>
    <cellStyle name="Normal 6 3 3 2" xfId="747" xr:uid="{00000000-0005-0000-0000-0000EB020000}"/>
    <cellStyle name="Normal 6 3 3 3" xfId="748" xr:uid="{00000000-0005-0000-0000-0000EC020000}"/>
    <cellStyle name="Normal 6 3 3 3 2" xfId="749" xr:uid="{00000000-0005-0000-0000-0000ED020000}"/>
    <cellStyle name="Normal 6 3 3 3 2 2" xfId="750" xr:uid="{00000000-0005-0000-0000-0000EE020000}"/>
    <cellStyle name="Normal 6 3 3 3 2 3" xfId="751" xr:uid="{00000000-0005-0000-0000-0000EF020000}"/>
    <cellStyle name="Normal 6 3 3 3 2 3 2" xfId="752" xr:uid="{00000000-0005-0000-0000-0000F0020000}"/>
    <cellStyle name="Normal 6 3 3 3 2 3 2 2" xfId="3396" xr:uid="{00000000-0005-0000-0000-00006C0D0000}"/>
    <cellStyle name="Normal 6 3 3 3 2 3 2 2 2" xfId="24076" xr:uid="{890D9324-F1FC-42A9-8977-581D3CAAE68B}"/>
    <cellStyle name="Normal 6 3 3 3 2 3 2 2 3" xfId="24416" xr:uid="{C883171F-20CA-4BAE-BEF7-E130F1277533}"/>
    <cellStyle name="Normal 6 3 3 3 2 3 2 3" xfId="3397" xr:uid="{00000000-0005-0000-0000-00006D0D0000}"/>
    <cellStyle name="Normal 6 3 3 3 2 3 2 3 2" xfId="3398" xr:uid="{00000000-0005-0000-0000-00006E0D0000}"/>
    <cellStyle name="Normal 6 3 3 3 2 3 2 3 3" xfId="3399" xr:uid="{00000000-0005-0000-0000-00006F0D0000}"/>
    <cellStyle name="Normal 6 3 3 3 2 3 2 3 3 2" xfId="3400" xr:uid="{00000000-0005-0000-0000-0000700D0000}"/>
    <cellStyle name="Normal 6 3 3 3 2 3 2 4" xfId="25009" xr:uid="{6F2AE9C9-30E9-4015-8CB7-FE7BDF2A4BE0}"/>
    <cellStyle name="Normal 6 3 3 3 2 3 3" xfId="3401" xr:uid="{00000000-0005-0000-0000-0000710D0000}"/>
    <cellStyle name="Normal 6 3 3 3 2 3 4" xfId="3402" xr:uid="{00000000-0005-0000-0000-0000720D0000}"/>
    <cellStyle name="Normal 6 3 3 3 2 3 5" xfId="3403" xr:uid="{00000000-0005-0000-0000-0000730D0000}"/>
    <cellStyle name="Normal 6 3 3 3 2 3 5 2" xfId="3404" xr:uid="{00000000-0005-0000-0000-0000740D0000}"/>
    <cellStyle name="Normal 6 3 3 3 2 3 6" xfId="4622" xr:uid="{3CCA5B6E-AEA7-407D-BBDC-9298B4235074}"/>
    <cellStyle name="Normal 6 3 3 3 2 3 6 2" xfId="5288" xr:uid="{97BF3A2F-8F6E-47FC-A86B-058274727F1C}"/>
    <cellStyle name="Normal 6 3 3 3 2 3 7" xfId="5341" xr:uid="{B4937850-AD95-4930-B56E-DBB6C0EAC010}"/>
    <cellStyle name="Normal 6 3 3 3 2 4" xfId="3405" xr:uid="{00000000-0005-0000-0000-0000750D0000}"/>
    <cellStyle name="Normal 6 3 3 3 2 4 2" xfId="3406" xr:uid="{00000000-0005-0000-0000-0000760D0000}"/>
    <cellStyle name="Normal 6 3 3 3 2 4 3" xfId="25821" xr:uid="{F877EFC9-560C-4335-B488-E4B5E67EA99F}"/>
    <cellStyle name="Normal 6 3 3 3 2 4 3 2" xfId="30206" xr:uid="{3A481DF0-EAA2-4004-B057-0A82E8B658E8}"/>
    <cellStyle name="Normal 6 3 3 3 2 4 3 3" xfId="30194" xr:uid="{011297CC-D7C2-4170-B300-9DEC2269DF98}"/>
    <cellStyle name="Normal 6 3 3 3 2 5" xfId="3407" xr:uid="{00000000-0005-0000-0000-0000770D0000}"/>
    <cellStyle name="Normal 6 3 3 3 2 5 2" xfId="3408" xr:uid="{00000000-0005-0000-0000-0000780D0000}"/>
    <cellStyle name="Normal 6 3 3 3 2 6" xfId="4621" xr:uid="{E1355C08-206A-415B-A886-B3F407DBF25A}"/>
    <cellStyle name="Normal 6 3 3 3 2 6 2" xfId="5256" xr:uid="{881D159A-1A7E-4A3C-8602-39297FADFD03}"/>
    <cellStyle name="Normal 6 3 3 3 2 7" xfId="5340" xr:uid="{2F6B1DE0-EDE7-45DA-8DA0-68CF06E0FB9B}"/>
    <cellStyle name="Normal 6 3 3 3 3" xfId="753" xr:uid="{00000000-0005-0000-0000-0000F1020000}"/>
    <cellStyle name="Normal 6 3 3 3 4" xfId="754" xr:uid="{00000000-0005-0000-0000-0000F2020000}"/>
    <cellStyle name="Normal 6 3 3 3 4 2" xfId="755" xr:uid="{00000000-0005-0000-0000-0000F3020000}"/>
    <cellStyle name="Normal 6 3 3 3 4 2 2" xfId="756" xr:uid="{00000000-0005-0000-0000-0000F4020000}"/>
    <cellStyle name="Normal 6 3 3 3 4 2 2 2" xfId="3409" xr:uid="{00000000-0005-0000-0000-0000790D0000}"/>
    <cellStyle name="Normal 6 3 3 3 4 2 2 2 2" xfId="3410" xr:uid="{00000000-0005-0000-0000-00007A0D0000}"/>
    <cellStyle name="Normal 6 3 3 3 4 2 2 2 3" xfId="3411" xr:uid="{00000000-0005-0000-0000-00007B0D0000}"/>
    <cellStyle name="Normal 6 3 3 3 4 2 2 2 3 2" xfId="3412" xr:uid="{00000000-0005-0000-0000-00007C0D0000}"/>
    <cellStyle name="Normal 6 3 3 3 4 2 2 2 4" xfId="24056" xr:uid="{E434EA6D-9167-4DB6-B8DD-00046E7B70B1}"/>
    <cellStyle name="Normal 6 3 3 3 4 2 2 3" xfId="3413" xr:uid="{00000000-0005-0000-0000-00007D0D0000}"/>
    <cellStyle name="Normal 6 3 3 3 4 2 2 4" xfId="26749" xr:uid="{1E9E14AB-0116-4CE1-930F-4F244596EB58}"/>
    <cellStyle name="Normal 6 3 3 3 4 2 3" xfId="757" xr:uid="{00000000-0005-0000-0000-0000F5020000}"/>
    <cellStyle name="Normal 6 3 3 3 4 2 3 2" xfId="3414" xr:uid="{00000000-0005-0000-0000-00007E0D0000}"/>
    <cellStyle name="Normal 6 3 3 3 4 2 3 2 2" xfId="26725" xr:uid="{26E86D5D-7017-4E90-9B3F-C83C317E6F85}"/>
    <cellStyle name="Normal 6 3 3 3 4 2 3 2 3" xfId="24869" xr:uid="{BD19B050-C46D-4C4F-8138-019FF6A33504}"/>
    <cellStyle name="Normal 6 3 3 3 4 2 3 3" xfId="3415" xr:uid="{00000000-0005-0000-0000-00007F0D0000}"/>
    <cellStyle name="Normal 6 3 3 3 4 2 3 3 2" xfId="26831" xr:uid="{64B8DE02-B5FC-4DAF-AB31-D483A2A1740C}"/>
    <cellStyle name="Normal 6 3 3 3 4 2 3 3 3" xfId="25477" xr:uid="{E01BBEEA-39CE-49AF-89E2-EDF63E0F9000}"/>
    <cellStyle name="Normal 6 3 3 3 4 2 3 4" xfId="3416" xr:uid="{00000000-0005-0000-0000-0000800D0000}"/>
    <cellStyle name="Normal 6 3 3 3 4 2 3 4 2" xfId="3417" xr:uid="{00000000-0005-0000-0000-0000810D0000}"/>
    <cellStyle name="Normal 6 3 3 3 4 2 3 5" xfId="3418" xr:uid="{00000000-0005-0000-0000-0000820D0000}"/>
    <cellStyle name="Normal 6 3 3 3 4 2 3 6" xfId="5372" xr:uid="{AF837617-AE7B-4B60-BAE8-C4442288E966}"/>
    <cellStyle name="Normal 6 3 3 3 4 2 4" xfId="26701" xr:uid="{35C9CD3A-DFAA-43F9-87A7-70C98A963F44}"/>
    <cellStyle name="Normal 6 3 3 3 4 3" xfId="3419" xr:uid="{00000000-0005-0000-0000-0000830D0000}"/>
    <cellStyle name="Normal 6 3 3 3 4 4" xfId="3420" xr:uid="{00000000-0005-0000-0000-0000840D0000}"/>
    <cellStyle name="Normal 6 3 3 3 4 5" xfId="3421" xr:uid="{00000000-0005-0000-0000-0000850D0000}"/>
    <cellStyle name="Normal 6 3 3 3 4 5 2" xfId="3422" xr:uid="{00000000-0005-0000-0000-0000860D0000}"/>
    <cellStyle name="Normal 6 3 3 3 4 6" xfId="4623" xr:uid="{3B560188-3512-4C74-8AC3-0AA0E8B3E4E9}"/>
    <cellStyle name="Normal 6 3 3 3 4 6 2" xfId="5247" xr:uid="{EEB1899B-420F-4642-B27B-8D9CA403C5C5}"/>
    <cellStyle name="Normal 6 3 3 3 4 7" xfId="5342" xr:uid="{0D713DB3-A3A8-4F6D-873C-42AECB4DDCEA}"/>
    <cellStyle name="Normal 6 3 3 3 5" xfId="758" xr:uid="{00000000-0005-0000-0000-0000F6020000}"/>
    <cellStyle name="Normal 6 3 3 3 5 2" xfId="3423" xr:uid="{00000000-0005-0000-0000-0000870D0000}"/>
    <cellStyle name="Normal 6 3 3 3 5 3" xfId="3424" xr:uid="{00000000-0005-0000-0000-0000880D0000}"/>
    <cellStyle name="Normal 6 3 3 3 5 3 2" xfId="3425" xr:uid="{00000000-0005-0000-0000-0000890D0000}"/>
    <cellStyle name="Normal 6 3 3 3 5 3 2 2" xfId="28147" xr:uid="{AE95D4FD-266C-4154-8C45-3CF3BF41A530}"/>
    <cellStyle name="Normal 6 3 3 3 5 3 3" xfId="26055" xr:uid="{C61A93F3-41F3-42AE-8C5D-601BE2788457}"/>
    <cellStyle name="Normal 6 3 3 3 5 4" xfId="25466" xr:uid="{6944B08B-3BE4-4E09-B49E-9667735B19D4}"/>
    <cellStyle name="Normal 6 3 3 4" xfId="759" xr:uid="{00000000-0005-0000-0000-0000F7020000}"/>
    <cellStyle name="Normal 6 3 3 4 2" xfId="760" xr:uid="{00000000-0005-0000-0000-0000F8020000}"/>
    <cellStyle name="Normal 6 3 3 4 3" xfId="761" xr:uid="{00000000-0005-0000-0000-0000F9020000}"/>
    <cellStyle name="Normal 6 3 3 4 3 2" xfId="762" xr:uid="{00000000-0005-0000-0000-0000FA020000}"/>
    <cellStyle name="Normal 6 3 3 4 3 2 2" xfId="3426" xr:uid="{00000000-0005-0000-0000-00008A0D0000}"/>
    <cellStyle name="Normal 6 3 3 4 3 2 2 2" xfId="25097" xr:uid="{8D443F35-467E-4F1A-82A3-B83169CBF2B9}"/>
    <cellStyle name="Normal 6 3 3 4 3 2 2 3" xfId="24274" xr:uid="{0E035561-5DD3-48A4-91F6-C5893A29BCB1}"/>
    <cellStyle name="Normal 6 3 3 4 3 2 3" xfId="3427" xr:uid="{00000000-0005-0000-0000-00008B0D0000}"/>
    <cellStyle name="Normal 6 3 3 4 3 2 3 2" xfId="3428" xr:uid="{00000000-0005-0000-0000-00008C0D0000}"/>
    <cellStyle name="Normal 6 3 3 4 3 2 3 3" xfId="3429" xr:uid="{00000000-0005-0000-0000-00008D0D0000}"/>
    <cellStyle name="Normal 6 3 3 4 3 2 3 3 2" xfId="3430" xr:uid="{00000000-0005-0000-0000-00008E0D0000}"/>
    <cellStyle name="Normal 6 3 3 4 3 2 4" xfId="26762" xr:uid="{815B8AD4-D7B9-43E9-AE58-B47238EC34F3}"/>
    <cellStyle name="Normal 6 3 3 4 3 3" xfId="3431" xr:uid="{00000000-0005-0000-0000-00008F0D0000}"/>
    <cellStyle name="Normal 6 3 3 4 3 4" xfId="3432" xr:uid="{00000000-0005-0000-0000-0000900D0000}"/>
    <cellStyle name="Normal 6 3 3 4 3 5" xfId="3433" xr:uid="{00000000-0005-0000-0000-0000910D0000}"/>
    <cellStyle name="Normal 6 3 3 4 3 5 2" xfId="3434" xr:uid="{00000000-0005-0000-0000-0000920D0000}"/>
    <cellStyle name="Normal 6 3 3 4 3 6" xfId="4625" xr:uid="{198A593C-CF5A-41A0-975D-29E8528808A0}"/>
    <cellStyle name="Normal 6 3 3 4 3 6 2" xfId="5259" xr:uid="{CCA36AC2-0CC4-46ED-8761-17278AC29105}"/>
    <cellStyle name="Normal 6 3 3 4 3 7" xfId="5344" xr:uid="{D0D60438-13D2-4BD5-BA00-87CDDD3F99F3}"/>
    <cellStyle name="Normal 6 3 3 4 4" xfId="3435" xr:uid="{00000000-0005-0000-0000-0000930D0000}"/>
    <cellStyle name="Normal 6 3 3 4 4 2" xfId="3436" xr:uid="{00000000-0005-0000-0000-0000940D0000}"/>
    <cellStyle name="Normal 6 3 3 4 4 3" xfId="3437" xr:uid="{00000000-0005-0000-0000-0000950D0000}"/>
    <cellStyle name="Normal 6 3 3 4 4 3 2" xfId="3438" xr:uid="{00000000-0005-0000-0000-0000960D0000}"/>
    <cellStyle name="Normal 6 3 3 4 5" xfId="3439" xr:uid="{00000000-0005-0000-0000-0000970D0000}"/>
    <cellStyle name="Normal 6 3 3 4 5 2" xfId="3440" xr:uid="{00000000-0005-0000-0000-0000980D0000}"/>
    <cellStyle name="Normal 6 3 3 4 6" xfId="4624" xr:uid="{5E2F965B-A2B7-46F1-9387-59F4583A7ED1}"/>
    <cellStyle name="Normal 6 3 3 4 6 2" xfId="5257" xr:uid="{892F6049-003B-4080-B93A-E377AF516E00}"/>
    <cellStyle name="Normal 6 3 3 4 7" xfId="5343" xr:uid="{5AC2C8D2-E971-4DE9-A06E-ED6791486CC8}"/>
    <cellStyle name="Normal 6 3 3 5" xfId="763" xr:uid="{00000000-0005-0000-0000-0000FB020000}"/>
    <cellStyle name="Normal 6 3 3 5 2" xfId="3441" xr:uid="{00000000-0005-0000-0000-0000990D0000}"/>
    <cellStyle name="Normal 6 3 3 5 3" xfId="5345" xr:uid="{7418CECC-B82E-442D-AB13-786A27E0909D}"/>
    <cellStyle name="Normal 6 3 3 6" xfId="5301" xr:uid="{483A8579-1893-4012-91B7-9A230867F720}"/>
    <cellStyle name="Normal 6 3 4" xfId="764" xr:uid="{00000000-0005-0000-0000-0000FC020000}"/>
    <cellStyle name="Normal 6 3 4 2" xfId="765" xr:uid="{00000000-0005-0000-0000-0000FD020000}"/>
    <cellStyle name="Normal 6 3 4 3" xfId="766" xr:uid="{00000000-0005-0000-0000-0000FE020000}"/>
    <cellStyle name="Normal 6 3 4 3 2" xfId="767" xr:uid="{00000000-0005-0000-0000-0000FF020000}"/>
    <cellStyle name="Normal 6 3 4 3 2 2" xfId="3442" xr:uid="{00000000-0005-0000-0000-00009A0D0000}"/>
    <cellStyle name="Normal 6 3 4 3 2 2 2" xfId="25119" xr:uid="{6F825E01-B343-47D3-8FB6-D9CF06EBEA3E}"/>
    <cellStyle name="Normal 6 3 4 3 2 2 3" xfId="26132" xr:uid="{4097EED7-B0C0-4D1D-B785-61E40C23AA13}"/>
    <cellStyle name="Normal 6 3 4 3 2 3" xfId="3443" xr:uid="{00000000-0005-0000-0000-00009B0D0000}"/>
    <cellStyle name="Normal 6 3 4 3 2 3 2" xfId="3444" xr:uid="{00000000-0005-0000-0000-00009C0D0000}"/>
    <cellStyle name="Normal 6 3 4 3 2 3 3" xfId="3445" xr:uid="{00000000-0005-0000-0000-00009D0D0000}"/>
    <cellStyle name="Normal 6 3 4 3 2 3 3 2" xfId="3446" xr:uid="{00000000-0005-0000-0000-00009E0D0000}"/>
    <cellStyle name="Normal 6 3 4 3 2 4" xfId="26099" xr:uid="{6636E248-D502-486C-8266-34F22382387F}"/>
    <cellStyle name="Normal 6 3 4 3 3" xfId="3447" xr:uid="{00000000-0005-0000-0000-00009F0D0000}"/>
    <cellStyle name="Normal 6 3 4 3 4" xfId="3448" xr:uid="{00000000-0005-0000-0000-0000A00D0000}"/>
    <cellStyle name="Normal 6 3 4 3 5" xfId="3449" xr:uid="{00000000-0005-0000-0000-0000A10D0000}"/>
    <cellStyle name="Normal 6 3 4 3 5 2" xfId="3450" xr:uid="{00000000-0005-0000-0000-0000A20D0000}"/>
    <cellStyle name="Normal 6 3 4 3 6" xfId="4627" xr:uid="{25484CA4-FCB1-429F-98EC-BA6E317CE526}"/>
    <cellStyle name="Normal 6 3 4 3 6 2" xfId="5277" xr:uid="{1D17EF14-9C6E-41C3-A87F-9F987562A452}"/>
    <cellStyle name="Normal 6 3 4 3 7" xfId="5347" xr:uid="{16A79868-6379-42AB-A1AD-70712E8694B7}"/>
    <cellStyle name="Normal 6 3 4 4" xfId="3451" xr:uid="{00000000-0005-0000-0000-0000A30D0000}"/>
    <cellStyle name="Normal 6 3 4 4 2" xfId="25989" xr:uid="{97ADD068-21E9-46D9-8249-1CD0F1778590}"/>
    <cellStyle name="Normal 6 3 4 4 2 2" xfId="30208" xr:uid="{8960B937-D706-4459-BE9F-F3913E513722}"/>
    <cellStyle name="Normal 6 3 4 4 2 3" xfId="30195" xr:uid="{7C402963-C6F0-43AA-BA58-99B92AE29D2F}"/>
    <cellStyle name="Normal 6 3 4 4 3" xfId="26113" xr:uid="{20E89A62-55D0-489B-B9A9-1D3A8FB94ED0}"/>
    <cellStyle name="Normal 6 3 4 5" xfId="3452" xr:uid="{00000000-0005-0000-0000-0000A40D0000}"/>
    <cellStyle name="Normal 6 3 4 5 2" xfId="3453" xr:uid="{00000000-0005-0000-0000-0000A50D0000}"/>
    <cellStyle name="Normal 6 3 4 6" xfId="4626" xr:uid="{A465CEB0-3561-4165-A8D0-67CA36A1FB83}"/>
    <cellStyle name="Normal 6 3 4 6 2" xfId="5249" xr:uid="{479A5521-7751-4847-9A37-E4F14A0755C1}"/>
    <cellStyle name="Normal 6 3 4 7" xfId="5346" xr:uid="{4FF461A7-2A6C-4F10-AB41-B5650E1EE740}"/>
    <cellStyle name="Normal 6 3 5" xfId="768" xr:uid="{00000000-0005-0000-0000-000000030000}"/>
    <cellStyle name="Normal 6 3 5 2" xfId="964" xr:uid="{00000000-0005-0000-0000-0000D40F0000}"/>
    <cellStyle name="Normal 6 3 5 3" xfId="5348" xr:uid="{2D2BADE3-D6D4-42DE-87CD-75D032CB6AC9}"/>
    <cellStyle name="Normal 6 4" xfId="769" xr:uid="{00000000-0005-0000-0000-000001030000}"/>
    <cellStyle name="Normal 6 4 2" xfId="30166" xr:uid="{F8A5E445-41E7-42A8-820C-7512CB9F64D9}"/>
    <cellStyle name="Normal 6 5" xfId="770" xr:uid="{00000000-0005-0000-0000-000002030000}"/>
    <cellStyle name="Normal 6 5 2" xfId="771" xr:uid="{00000000-0005-0000-0000-000003030000}"/>
    <cellStyle name="Normal 6 5 3" xfId="772" xr:uid="{00000000-0005-0000-0000-000004030000}"/>
    <cellStyle name="Normal 6 5 3 2" xfId="773" xr:uid="{00000000-0005-0000-0000-000005030000}"/>
    <cellStyle name="Normal 6 5 3 2 2" xfId="774" xr:uid="{00000000-0005-0000-0000-000006030000}"/>
    <cellStyle name="Normal 6 5 3 2 3" xfId="775" xr:uid="{00000000-0005-0000-0000-000007030000}"/>
    <cellStyle name="Normal 6 5 3 2 3 2" xfId="776" xr:uid="{00000000-0005-0000-0000-000008030000}"/>
    <cellStyle name="Normal 6 5 3 2 3 2 2" xfId="3454" xr:uid="{00000000-0005-0000-0000-0000A60D0000}"/>
    <cellStyle name="Normal 6 5 3 2 3 2 2 2" xfId="24851" xr:uid="{4A0B1D7E-77F4-4428-84EC-A3BF42D2DEBF}"/>
    <cellStyle name="Normal 6 5 3 2 3 2 2 3" xfId="24379" xr:uid="{78708DD7-00E4-469E-9314-EC5F99A4C535}"/>
    <cellStyle name="Normal 6 5 3 2 3 2 3" xfId="3455" xr:uid="{00000000-0005-0000-0000-0000A70D0000}"/>
    <cellStyle name="Normal 6 5 3 2 3 2 3 2" xfId="3456" xr:uid="{00000000-0005-0000-0000-0000A80D0000}"/>
    <cellStyle name="Normal 6 5 3 2 3 2 3 3" xfId="3457" xr:uid="{00000000-0005-0000-0000-0000A90D0000}"/>
    <cellStyle name="Normal 6 5 3 2 3 2 3 3 2" xfId="3458" xr:uid="{00000000-0005-0000-0000-0000AA0D0000}"/>
    <cellStyle name="Normal 6 5 3 2 3 2 4" xfId="24075" xr:uid="{D877DCAC-4EE6-449B-B8B3-E4617436F52F}"/>
    <cellStyle name="Normal 6 5 3 2 3 3" xfId="3459" xr:uid="{00000000-0005-0000-0000-0000AB0D0000}"/>
    <cellStyle name="Normal 6 5 3 2 3 4" xfId="3460" xr:uid="{00000000-0005-0000-0000-0000AC0D0000}"/>
    <cellStyle name="Normal 6 5 3 2 3 5" xfId="3461" xr:uid="{00000000-0005-0000-0000-0000AD0D0000}"/>
    <cellStyle name="Normal 6 5 3 2 3 5 2" xfId="3462" xr:uid="{00000000-0005-0000-0000-0000AE0D0000}"/>
    <cellStyle name="Normal 6 5 3 2 3 6" xfId="4630" xr:uid="{3CF73A69-4DBF-414C-951D-F0B265AC2673}"/>
    <cellStyle name="Normal 6 5 3 2 3 6 2" xfId="5251" xr:uid="{42707F40-A7A1-4F81-91A7-5BACA189D7EF}"/>
    <cellStyle name="Normal 6 5 3 2 3 7" xfId="5350" xr:uid="{63727C2D-6D74-4E49-9739-38B3788A3EC5}"/>
    <cellStyle name="Normal 6 5 3 2 4" xfId="3463" xr:uid="{00000000-0005-0000-0000-0000AF0D0000}"/>
    <cellStyle name="Normal 6 5 3 2 4 2" xfId="3464" xr:uid="{00000000-0005-0000-0000-0000B00D0000}"/>
    <cellStyle name="Normal 6 5 3 2 4 3" xfId="24154" xr:uid="{70B62995-2EF5-456E-837B-9A39BE49B847}"/>
    <cellStyle name="Normal 6 5 3 2 4 3 2" xfId="30203" xr:uid="{CB994185-0E6C-4929-B561-7D7A535B2DE7}"/>
    <cellStyle name="Normal 6 5 3 2 4 3 3" xfId="30196" xr:uid="{C30BB2DE-515D-409A-BC10-68DD7D1342E9}"/>
    <cellStyle name="Normal 6 5 3 2 5" xfId="3465" xr:uid="{00000000-0005-0000-0000-0000B10D0000}"/>
    <cellStyle name="Normal 6 5 3 2 5 2" xfId="3466" xr:uid="{00000000-0005-0000-0000-0000B20D0000}"/>
    <cellStyle name="Normal 6 5 3 2 6" xfId="4629" xr:uid="{AB24E04F-4FA2-465E-A8F8-B61C8164C358}"/>
    <cellStyle name="Normal 6 5 3 2 6 2" xfId="5254" xr:uid="{8D679572-9B71-4C75-9DD3-EADD4F311850}"/>
    <cellStyle name="Normal 6 5 3 2 7" xfId="5349" xr:uid="{442A0602-671F-410D-A75C-152123E7C89D}"/>
    <cellStyle name="Normal 6 5 3 3" xfId="777" xr:uid="{00000000-0005-0000-0000-000009030000}"/>
    <cellStyle name="Normal 6 5 3 4" xfId="778" xr:uid="{00000000-0005-0000-0000-00000A030000}"/>
    <cellStyle name="Normal 6 5 3 4 2" xfId="779" xr:uid="{00000000-0005-0000-0000-00000B030000}"/>
    <cellStyle name="Normal 6 5 3 4 2 2" xfId="780" xr:uid="{00000000-0005-0000-0000-00000C030000}"/>
    <cellStyle name="Normal 6 5 3 4 2 2 2" xfId="3467" xr:uid="{00000000-0005-0000-0000-0000B30D0000}"/>
    <cellStyle name="Normal 6 5 3 4 2 2 2 2" xfId="3468" xr:uid="{00000000-0005-0000-0000-0000B40D0000}"/>
    <cellStyle name="Normal 6 5 3 4 2 2 2 3" xfId="3469" xr:uid="{00000000-0005-0000-0000-0000B50D0000}"/>
    <cellStyle name="Normal 6 5 3 4 2 2 2 3 2" xfId="3470" xr:uid="{00000000-0005-0000-0000-0000B60D0000}"/>
    <cellStyle name="Normal 6 5 3 4 2 2 2 4" xfId="26710" xr:uid="{F95F237E-5DE4-433B-87E3-CADCAEABD96A}"/>
    <cellStyle name="Normal 6 5 3 4 2 2 3" xfId="3471" xr:uid="{00000000-0005-0000-0000-0000B70D0000}"/>
    <cellStyle name="Normal 6 5 3 4 2 2 4" xfId="24978" xr:uid="{1B2D08E3-3502-422D-83B1-CA8DE6877032}"/>
    <cellStyle name="Normal 6 5 3 4 2 3" xfId="781" xr:uid="{00000000-0005-0000-0000-00000D030000}"/>
    <cellStyle name="Normal 6 5 3 4 2 3 2" xfId="3472" xr:uid="{00000000-0005-0000-0000-0000B80D0000}"/>
    <cellStyle name="Normal 6 5 3 4 2 3 2 2" xfId="26073" xr:uid="{8941E82C-5323-4EC7-A3B2-A8B8A7C2514F}"/>
    <cellStyle name="Normal 6 5 3 4 2 3 2 3" xfId="25737" xr:uid="{14FF4210-A1D8-4C61-AC41-3794C083CC8F}"/>
    <cellStyle name="Normal 6 5 3 4 2 3 3" xfId="3473" xr:uid="{00000000-0005-0000-0000-0000B90D0000}"/>
    <cellStyle name="Normal 6 5 3 4 2 3 3 2" xfId="24456" xr:uid="{D66CC5CD-371F-4C13-8245-9530A536B9A6}"/>
    <cellStyle name="Normal 6 5 3 4 2 3 3 3" xfId="25420" xr:uid="{D768FD3A-BE53-4AE9-B86E-D85E0D56AA44}"/>
    <cellStyle name="Normal 6 5 3 4 2 3 4" xfId="3474" xr:uid="{00000000-0005-0000-0000-0000BA0D0000}"/>
    <cellStyle name="Normal 6 5 3 4 2 3 4 2" xfId="3475" xr:uid="{00000000-0005-0000-0000-0000BB0D0000}"/>
    <cellStyle name="Normal 6 5 3 4 2 3 5" xfId="3476" xr:uid="{00000000-0005-0000-0000-0000BC0D0000}"/>
    <cellStyle name="Normal 6 5 3 4 2 3 6" xfId="5373" xr:uid="{AC6BFEE4-9B43-4A6D-8FF4-972857D9D1DA}"/>
    <cellStyle name="Normal 6 5 3 4 2 4" xfId="26082" xr:uid="{1AF2A48D-17E4-46A7-B810-AE85DFA3FDEE}"/>
    <cellStyle name="Normal 6 5 3 4 3" xfId="3477" xr:uid="{00000000-0005-0000-0000-0000BD0D0000}"/>
    <cellStyle name="Normal 6 5 3 4 4" xfId="3478" xr:uid="{00000000-0005-0000-0000-0000BE0D0000}"/>
    <cellStyle name="Normal 6 5 3 4 5" xfId="3479" xr:uid="{00000000-0005-0000-0000-0000BF0D0000}"/>
    <cellStyle name="Normal 6 5 3 4 5 2" xfId="3480" xr:uid="{00000000-0005-0000-0000-0000C00D0000}"/>
    <cellStyle name="Normal 6 5 3 4 6" xfId="4631" xr:uid="{C4D36933-28B6-4C05-B168-0DD92ADE5EAC}"/>
    <cellStyle name="Normal 6 5 3 4 6 2" xfId="5264" xr:uid="{30455C59-C805-470C-830B-5FB12560041D}"/>
    <cellStyle name="Normal 6 5 3 4 7" xfId="5351" xr:uid="{D6BB784B-0AE5-4858-BBA6-D46637AD698E}"/>
    <cellStyle name="Normal 6 5 3 5" xfId="782" xr:uid="{00000000-0005-0000-0000-00000E030000}"/>
    <cellStyle name="Normal 6 5 3 5 2" xfId="3481" xr:uid="{00000000-0005-0000-0000-0000C10D0000}"/>
    <cellStyle name="Normal 6 5 3 5 3" xfId="3482" xr:uid="{00000000-0005-0000-0000-0000C20D0000}"/>
    <cellStyle name="Normal 6 5 3 5 3 2" xfId="3483" xr:uid="{00000000-0005-0000-0000-0000C30D0000}"/>
    <cellStyle name="Normal 6 5 3 5 3 2 2" xfId="28148" xr:uid="{2590F2A6-2A97-4F33-9437-BCE6D1F73AC5}"/>
    <cellStyle name="Normal 6 5 3 5 3 3" xfId="25115" xr:uid="{6492EB68-3F91-4795-8E78-A4CB858A1C8B}"/>
    <cellStyle name="Normal 6 5 3 5 4" xfId="24607" xr:uid="{10DC1E4D-235A-4D03-9CD7-A35A5B7243A8}"/>
    <cellStyle name="Normal 6 5 4" xfId="783" xr:uid="{00000000-0005-0000-0000-00000F030000}"/>
    <cellStyle name="Normal 6 5 4 2" xfId="784" xr:uid="{00000000-0005-0000-0000-000010030000}"/>
    <cellStyle name="Normal 6 5 4 3" xfId="785" xr:uid="{00000000-0005-0000-0000-000011030000}"/>
    <cellStyle name="Normal 6 5 4 3 2" xfId="786" xr:uid="{00000000-0005-0000-0000-000012030000}"/>
    <cellStyle name="Normal 6 5 4 3 2 2" xfId="3484" xr:uid="{00000000-0005-0000-0000-0000C40D0000}"/>
    <cellStyle name="Normal 6 5 4 3 2 2 2" xfId="26778" xr:uid="{AB2E4FB6-AC6C-4193-BC99-DA0BC90BF5B7}"/>
    <cellStyle name="Normal 6 5 4 3 2 2 3" xfId="25550" xr:uid="{A125E7EA-02F5-4091-ADF5-9C3DD206533A}"/>
    <cellStyle name="Normal 6 5 4 3 2 3" xfId="3485" xr:uid="{00000000-0005-0000-0000-0000C50D0000}"/>
    <cellStyle name="Normal 6 5 4 3 2 3 2" xfId="3486" xr:uid="{00000000-0005-0000-0000-0000C60D0000}"/>
    <cellStyle name="Normal 6 5 4 3 2 3 3" xfId="3487" xr:uid="{00000000-0005-0000-0000-0000C70D0000}"/>
    <cellStyle name="Normal 6 5 4 3 2 3 3 2" xfId="3488" xr:uid="{00000000-0005-0000-0000-0000C80D0000}"/>
    <cellStyle name="Normal 6 5 4 3 2 4" xfId="25845" xr:uid="{5A239A4E-C212-4E85-8859-99445545D2D8}"/>
    <cellStyle name="Normal 6 5 4 3 3" xfId="3489" xr:uid="{00000000-0005-0000-0000-0000C90D0000}"/>
    <cellStyle name="Normal 6 5 4 3 4" xfId="3490" xr:uid="{00000000-0005-0000-0000-0000CA0D0000}"/>
    <cellStyle name="Normal 6 5 4 3 5" xfId="3491" xr:uid="{00000000-0005-0000-0000-0000CB0D0000}"/>
    <cellStyle name="Normal 6 5 4 3 5 2" xfId="3492" xr:uid="{00000000-0005-0000-0000-0000CC0D0000}"/>
    <cellStyle name="Normal 6 5 4 3 6" xfId="4633" xr:uid="{5BA018F3-4427-4C0C-A1FF-C33AB66D84DB}"/>
    <cellStyle name="Normal 6 5 4 3 6 2" xfId="5260" xr:uid="{355FFE94-0E2A-4641-981A-9901FA17663A}"/>
    <cellStyle name="Normal 6 5 4 3 7" xfId="5353" xr:uid="{9B72FFBD-161E-40AA-B576-71DF39649B41}"/>
    <cellStyle name="Normal 6 5 4 4" xfId="3493" xr:uid="{00000000-0005-0000-0000-0000CD0D0000}"/>
    <cellStyle name="Normal 6 5 4 4 2" xfId="3494" xr:uid="{00000000-0005-0000-0000-0000CE0D0000}"/>
    <cellStyle name="Normal 6 5 4 4 3" xfId="3495" xr:uid="{00000000-0005-0000-0000-0000CF0D0000}"/>
    <cellStyle name="Normal 6 5 4 4 3 2" xfId="3496" xr:uid="{00000000-0005-0000-0000-0000D00D0000}"/>
    <cellStyle name="Normal 6 5 4 5" xfId="3497" xr:uid="{00000000-0005-0000-0000-0000D10D0000}"/>
    <cellStyle name="Normal 6 5 4 5 2" xfId="3498" xr:uid="{00000000-0005-0000-0000-0000D20D0000}"/>
    <cellStyle name="Normal 6 5 4 6" xfId="4632" xr:uid="{A677AB82-7292-4A4E-A4A7-1A6B63C21E95}"/>
    <cellStyle name="Normal 6 5 4 6 2" xfId="5266" xr:uid="{027D7920-5368-4065-83E2-315F10A03F1C}"/>
    <cellStyle name="Normal 6 5 4 7" xfId="5352" xr:uid="{B4586D9D-A005-44EA-9DD5-D794FBB244BB}"/>
    <cellStyle name="Normal 6 5 5" xfId="787" xr:uid="{00000000-0005-0000-0000-000013030000}"/>
    <cellStyle name="Normal 6 5 5 2" xfId="3499" xr:uid="{00000000-0005-0000-0000-0000D30D0000}"/>
    <cellStyle name="Normal 6 5 5 3" xfId="5354" xr:uid="{72210BB3-3461-4D99-9F5D-16999AD0B436}"/>
    <cellStyle name="Normal 6 5 6" xfId="5302" xr:uid="{32315455-92EB-414B-8144-98488EEF11B5}"/>
    <cellStyle name="Normal 6 6" xfId="788" xr:uid="{00000000-0005-0000-0000-000014030000}"/>
    <cellStyle name="Normal 6 6 2" xfId="789" xr:uid="{00000000-0005-0000-0000-000015030000}"/>
    <cellStyle name="Normal 6 6 3" xfId="790" xr:uid="{00000000-0005-0000-0000-000016030000}"/>
    <cellStyle name="Normal 6 6 3 2" xfId="791" xr:uid="{00000000-0005-0000-0000-000017030000}"/>
    <cellStyle name="Normal 6 6 3 3" xfId="792" xr:uid="{00000000-0005-0000-0000-000018030000}"/>
    <cellStyle name="Normal 6 6 3 3 2" xfId="3500" xr:uid="{00000000-0005-0000-0000-0000D40D0000}"/>
    <cellStyle name="Normal 6 6 3 3 2 2" xfId="25647" xr:uid="{07385FCA-794C-4CB6-A9A9-5AF71873BEB7}"/>
    <cellStyle name="Normal 6 6 3 3 2 3" xfId="25037" xr:uid="{554BEF9C-C5F2-4668-979C-3F1F50C53D99}"/>
    <cellStyle name="Normal 6 6 3 3 3" xfId="3501" xr:uid="{00000000-0005-0000-0000-0000D50D0000}"/>
    <cellStyle name="Normal 6 6 3 3 4" xfId="3502" xr:uid="{00000000-0005-0000-0000-0000D60D0000}"/>
    <cellStyle name="Normal 6 6 3 3 4 2" xfId="3503" xr:uid="{00000000-0005-0000-0000-0000D70D0000}"/>
    <cellStyle name="Normal 6 6 3 3 4 3" xfId="26675" xr:uid="{D2AB3AE8-ACDE-4CB0-9B42-066FA8E0C441}"/>
    <cellStyle name="Normal 6 6 3 3 5" xfId="3504" xr:uid="{00000000-0005-0000-0000-0000D80D0000}"/>
    <cellStyle name="Normal 6 6 3 3 6" xfId="5374" xr:uid="{8C2EECBA-B22D-4110-8554-443825A76612}"/>
    <cellStyle name="Normal 6 6 3 4" xfId="3505" xr:uid="{00000000-0005-0000-0000-0000D90D0000}"/>
    <cellStyle name="Normal 6 6 3 4 2" xfId="3506" xr:uid="{00000000-0005-0000-0000-0000DA0D0000}"/>
    <cellStyle name="Normal 6 6 3 4 3" xfId="3507" xr:uid="{00000000-0005-0000-0000-0000DB0D0000}"/>
    <cellStyle name="Normal 6 6 3 4 3 2" xfId="3508" xr:uid="{00000000-0005-0000-0000-0000DC0D0000}"/>
    <cellStyle name="Normal 6 6 4" xfId="793" xr:uid="{00000000-0005-0000-0000-000019030000}"/>
    <cellStyle name="Normal 6 6 4 2" xfId="794" xr:uid="{00000000-0005-0000-0000-00001A030000}"/>
    <cellStyle name="Normal 6 6 4 2 2" xfId="3509" xr:uid="{00000000-0005-0000-0000-0000DD0D0000}"/>
    <cellStyle name="Normal 6 6 4 2 2 2" xfId="25614" xr:uid="{784E8F0D-4EB7-45A2-B10F-72AB5B060CF4}"/>
    <cellStyle name="Normal 6 6 4 2 2 3" xfId="26347" xr:uid="{426DA829-C6B7-403A-8362-9DC5A5C50399}"/>
    <cellStyle name="Normal 6 6 4 2 3" xfId="3510" xr:uid="{00000000-0005-0000-0000-0000DE0D0000}"/>
    <cellStyle name="Normal 6 6 4 2 3 2" xfId="3511" xr:uid="{00000000-0005-0000-0000-0000DF0D0000}"/>
    <cellStyle name="Normal 6 6 4 2 3 3" xfId="3512" xr:uid="{00000000-0005-0000-0000-0000E00D0000}"/>
    <cellStyle name="Normal 6 6 4 2 3 3 2" xfId="3513" xr:uid="{00000000-0005-0000-0000-0000E10D0000}"/>
    <cellStyle name="Normal 6 6 4 2 4" xfId="25798" xr:uid="{6D4F72EC-A9EC-4EF6-A19E-53513EC51E56}"/>
    <cellStyle name="Normal 6 6 4 3" xfId="3514" xr:uid="{00000000-0005-0000-0000-0000E20D0000}"/>
    <cellStyle name="Normal 6 6 4 4" xfId="3515" xr:uid="{00000000-0005-0000-0000-0000E30D0000}"/>
    <cellStyle name="Normal 6 6 4 5" xfId="3516" xr:uid="{00000000-0005-0000-0000-0000E40D0000}"/>
    <cellStyle name="Normal 6 6 4 5 2" xfId="3517" xr:uid="{00000000-0005-0000-0000-0000E50D0000}"/>
    <cellStyle name="Normal 6 6 4 6" xfId="4635" xr:uid="{1FFB5BED-E066-4A08-B580-8FD2DFE66EBD}"/>
    <cellStyle name="Normal 6 6 4 6 2" xfId="5253" xr:uid="{5DE89A57-6618-466F-BBA3-865B7D5586D1}"/>
    <cellStyle name="Normal 6 6 4 7" xfId="5356" xr:uid="{EC86582E-1080-44B1-AA87-5A6AF049DB53}"/>
    <cellStyle name="Normal 6 6 5" xfId="795" xr:uid="{00000000-0005-0000-0000-00001B030000}"/>
    <cellStyle name="Normal 6 6 6" xfId="796" xr:uid="{00000000-0005-0000-0000-00001C030000}"/>
    <cellStyle name="Normal 6 6 6 2" xfId="3518" xr:uid="{00000000-0005-0000-0000-0000E60D0000}"/>
    <cellStyle name="Normal 6 6 6 3" xfId="3519" xr:uid="{00000000-0005-0000-0000-0000E70D0000}"/>
    <cellStyle name="Normal 6 6 6 3 2" xfId="5212" xr:uid="{F10A2922-4078-4EF1-AF94-E1A00ADEA3DB}"/>
    <cellStyle name="Normal 6 6 6 3 2 2" xfId="5278" xr:uid="{0EB4A0CC-782A-4481-8D71-237E1636A6E1}"/>
    <cellStyle name="Normal 6 6 6 3 3" xfId="26458" xr:uid="{10140A76-C9D4-4DF6-B864-09053ACFF526}"/>
    <cellStyle name="Normal 6 6 6 4" xfId="3520" xr:uid="{00000000-0005-0000-0000-0000E80D0000}"/>
    <cellStyle name="Normal 6 6 6 4 2" xfId="3521" xr:uid="{00000000-0005-0000-0000-0000E90D0000}"/>
    <cellStyle name="Normal 6 6 6 5" xfId="3522" xr:uid="{00000000-0005-0000-0000-0000EA0D0000}"/>
    <cellStyle name="Normal 6 6 6 5 2" xfId="5270" xr:uid="{C996EC17-41D1-4477-81F2-64309D627C78}"/>
    <cellStyle name="Normal 6 6 6 5 3" xfId="4682" xr:uid="{2ADB327B-1582-4E91-A1E8-7B1F94979C2F}"/>
    <cellStyle name="Normal 6 6 6 6" xfId="5355" xr:uid="{2BB7391F-BFFE-487F-B40C-1B53A5F690EC}"/>
    <cellStyle name="Normal 6 6 6 6 2" xfId="27357" xr:uid="{04459427-06EE-4723-9A3C-5651A004886A}"/>
    <cellStyle name="Normal 6 6 6 6 3" xfId="26754" xr:uid="{40BE5D0D-3C79-4514-8F22-CC5C7E679CFA}"/>
    <cellStyle name="Normal 6 6 7" xfId="3523" xr:uid="{00000000-0005-0000-0000-0000EB0D0000}"/>
    <cellStyle name="Normal 6 6 7 2" xfId="3524" xr:uid="{00000000-0005-0000-0000-0000EC0D0000}"/>
    <cellStyle name="Normal 6 6 7 3" xfId="3525" xr:uid="{00000000-0005-0000-0000-0000ED0D0000}"/>
    <cellStyle name="Normal 6 6 7 3 2" xfId="3526" xr:uid="{00000000-0005-0000-0000-0000EE0D0000}"/>
    <cellStyle name="Normal 6 6 8" xfId="3527" xr:uid="{00000000-0005-0000-0000-0000EF0D0000}"/>
    <cellStyle name="Normal 6 6 8 2" xfId="3528" xr:uid="{00000000-0005-0000-0000-0000F00D0000}"/>
    <cellStyle name="Normal 6 6 9" xfId="4634" xr:uid="{A7DD791C-5CE7-405F-892E-9B7D96EA4929}"/>
    <cellStyle name="Normal 6 6 9 2" xfId="5294" xr:uid="{209188AA-529F-4DE9-83B2-0442A1879FAC}"/>
    <cellStyle name="Normal 6 7" xfId="797" xr:uid="{00000000-0005-0000-0000-00001D030000}"/>
    <cellStyle name="Normal 6 7 2" xfId="1005" xr:uid="{00000000-0005-0000-0000-0000D50F0000}"/>
    <cellStyle name="Normal 6 7 2 2" xfId="30217" xr:uid="{1CE0A94E-A03A-4303-89F9-4B019D38F925}"/>
    <cellStyle name="Normal 6 7 3" xfId="5357" xr:uid="{CFDF1D9F-67A0-4833-8AE1-689D8C25E960}"/>
    <cellStyle name="Normal 6 7 3 2" xfId="30197" xr:uid="{35AEC1D2-66C1-4ABF-B5A4-74BF773BF3CF}"/>
    <cellStyle name="Normal 6 7 4" xfId="30222" xr:uid="{9ED8391D-341D-497D-80CC-26B0AA3B03B7}"/>
    <cellStyle name="Normal 6 7 5" xfId="30164" xr:uid="{290C1EEC-DAA2-4E3D-B07A-B777FE67DBD3}"/>
    <cellStyle name="Normal 7" xfId="798" xr:uid="{00000000-0005-0000-0000-00001E030000}"/>
    <cellStyle name="Normal 7 10" xfId="799" xr:uid="{00000000-0005-0000-0000-00001F030000}"/>
    <cellStyle name="Normal 7 10 10" xfId="12220" xr:uid="{640B49AD-5FA0-46EE-BBE6-C4FD49B48295}"/>
    <cellStyle name="Normal 7 10 10 2" xfId="21745" xr:uid="{FE46D07B-92B2-47BA-BE54-E47A95633584}"/>
    <cellStyle name="Normal 7 10 11" xfId="25922" xr:uid="{69569C0B-4017-4CB2-945F-3EAB0FA8126E}"/>
    <cellStyle name="Normal 7 10 12" xfId="14191" xr:uid="{2861ABEE-3EBC-44D1-A6DB-AC14B606671A}"/>
    <cellStyle name="Normal 7 10 2" xfId="800" xr:uid="{00000000-0005-0000-0000-000020030000}"/>
    <cellStyle name="Normal 7 10 2 2" xfId="3529" xr:uid="{00000000-0005-0000-0000-0000F10D0000}"/>
    <cellStyle name="Normal 7 10 2 2 2" xfId="5687" xr:uid="{8120084D-AF38-4CD2-8425-3FA04002F566}"/>
    <cellStyle name="Normal 7 10 2 2 2 2" xfId="8262" xr:uid="{54D8753A-1128-44B4-AE24-CE9778498E7B}"/>
    <cellStyle name="Normal 7 10 2 2 2 3" xfId="11062" xr:uid="{D261884F-54F7-4CE9-8F4B-8FF0C3433A79}"/>
    <cellStyle name="Normal 7 10 2 2 2 4" xfId="16191" xr:uid="{8DE23825-E042-4A52-8782-E6483FBD4AC7}"/>
    <cellStyle name="Normal 7 10 2 2 3" xfId="6717" xr:uid="{FEC64EC0-F3B8-44CC-87A3-62D255236CC9}"/>
    <cellStyle name="Normal 7 10 2 2 3 2" xfId="28418" xr:uid="{BB2A794E-E251-4462-B805-AE409A36320E}"/>
    <cellStyle name="Normal 7 10 2 2 3 3" xfId="27407" xr:uid="{44F22611-FF3E-474B-AD22-9DE09A7C242C}"/>
    <cellStyle name="Normal 7 10 2 2 3 4" xfId="18950" xr:uid="{FB05C06B-44E1-4F49-9B17-7B988BB44B33}"/>
    <cellStyle name="Normal 7 10 2 2 4" xfId="9513" xr:uid="{6F4D86E1-65B7-499B-B815-ED72C3B70A7F}"/>
    <cellStyle name="Normal 7 10 2 2 4 2" xfId="30048" xr:uid="{8AE52540-2930-4291-8E35-F83C5D1903A7}"/>
    <cellStyle name="Normal 7 10 2 2 4 3" xfId="21747" xr:uid="{04018DA2-8EB6-488B-8053-B3C9D023EFD1}"/>
    <cellStyle name="Normal 7 10 2 2 5" xfId="24732" xr:uid="{755B0606-37CC-4FFA-88AA-095576DEEE9F}"/>
    <cellStyle name="Normal 7 10 2 2 6" xfId="15530" xr:uid="{75161634-67A0-481E-8772-31AACE33E380}"/>
    <cellStyle name="Normal 7 10 2 3" xfId="3530" xr:uid="{00000000-0005-0000-0000-0000F20D0000}"/>
    <cellStyle name="Normal 7 10 2 3 2" xfId="8263" xr:uid="{EBE70720-9B9A-443D-9EB3-2C89EB5220F4}"/>
    <cellStyle name="Normal 7 10 2 3 2 2" xfId="28383" xr:uid="{085EF136-0A63-48B3-8A24-EEDAF871C98A}"/>
    <cellStyle name="Normal 7 10 2 3 2 3" xfId="16969" xr:uid="{F6BF2BFA-9B6F-493D-B04A-2226E312A576}"/>
    <cellStyle name="Normal 7 10 2 3 3" xfId="11063" xr:uid="{EFB0F13C-2162-431A-B160-98783CEB1E83}"/>
    <cellStyle name="Normal 7 10 2 3 3 2" xfId="19719" xr:uid="{5BF96755-3704-43FC-94C4-01365398C062}"/>
    <cellStyle name="Normal 7 10 2 3 4" xfId="12818" xr:uid="{F8A45BDD-7013-4BFA-AF82-A0FFB6B4D916}"/>
    <cellStyle name="Normal 7 10 2 3 4 2" xfId="22548" xr:uid="{D3A00555-C6C7-4EA2-8BE7-E01B992B9F68}"/>
    <cellStyle name="Normal 7 10 2 3 5" xfId="26501" xr:uid="{C07E3E21-AFFE-4CDC-A357-84D6A561C9C8}"/>
    <cellStyle name="Normal 7 10 2 3 6" xfId="14846" xr:uid="{2E07FFAA-EC43-47B8-B9DD-143AFFA562D9}"/>
    <cellStyle name="Normal 7 10 2 4" xfId="4796" xr:uid="{35963C21-0231-4DEB-811C-D0FB9E743E0C}"/>
    <cellStyle name="Normal 7 10 2 4 2" xfId="7123" xr:uid="{3409B55A-E1F4-41EC-AF49-75237B33D5F1}"/>
    <cellStyle name="Normal 7 10 2 4 2 2" xfId="29667" xr:uid="{F409FDA4-F8DF-4790-AA3F-5D3863852384}"/>
    <cellStyle name="Normal 7 10 2 4 2 3" xfId="20763" xr:uid="{980437F9-8A03-4AB5-BEB1-C94EE842D8E9}"/>
    <cellStyle name="Normal 7 10 2 4 3" xfId="10024" xr:uid="{19620361-A39E-4EE8-AEA4-957DEB93D33A}"/>
    <cellStyle name="Normal 7 10 2 4 3 2" xfId="23592" xr:uid="{6CC2D41E-68F9-4FDE-965E-1BB9825A370E}"/>
    <cellStyle name="Normal 7 10 2 4 4" xfId="25704" xr:uid="{6A4E27CD-D50C-46F4-90B2-27431E57020F}"/>
    <cellStyle name="Normal 7 10 2 4 5" xfId="17970" xr:uid="{7DE048C0-6C13-4EC2-9DF2-DD0829CEF868}"/>
    <cellStyle name="Normal 7 10 2 5" xfId="6296" xr:uid="{6AC02F3F-1C3E-4569-B550-8E6C8B804EF5}"/>
    <cellStyle name="Normal 7 10 2 5 2" xfId="28494" xr:uid="{C9C8DCA8-C2F4-4430-9A0C-5F2E899764A9}"/>
    <cellStyle name="Normal 7 10 2 5 3" xfId="16190" xr:uid="{6BEF1F88-8957-4885-966A-FB4376D01724}"/>
    <cellStyle name="Normal 7 10 2 6" xfId="9073" xr:uid="{91180C0F-619C-411B-83E9-B11CC873BECF}"/>
    <cellStyle name="Normal 7 10 2 6 2" xfId="18949" xr:uid="{27526AD8-9121-42AC-AFA6-64F249C297E6}"/>
    <cellStyle name="Normal 7 10 2 7" xfId="12221" xr:uid="{14EB46C4-F2BA-4BE8-97C6-7065BCAAAFD9}"/>
    <cellStyle name="Normal 7 10 2 7 2" xfId="21746" xr:uid="{D9E9B927-B1BF-4430-95BE-0645D16CB24D}"/>
    <cellStyle name="Normal 7 10 2 8" xfId="24657" xr:uid="{02BADF02-E0A2-4267-A636-54B462EAA2FC}"/>
    <cellStyle name="Normal 7 10 2 9" xfId="14349" xr:uid="{97E3864B-7FAB-4390-AE2B-64A197567AAF}"/>
    <cellStyle name="Normal 7 10 3" xfId="3531" xr:uid="{00000000-0005-0000-0000-0000F30D0000}"/>
    <cellStyle name="Normal 7 10 3 2" xfId="5155" xr:uid="{BE7D2EBC-D20B-4135-ABFA-6993FB7C7490}"/>
    <cellStyle name="Normal 7 10 3 2 2" xfId="8264" xr:uid="{BAA7E8BD-9904-475F-8906-4C686F3ED3FB}"/>
    <cellStyle name="Normal 7 10 3 2 2 2" xfId="29919" xr:uid="{200857F6-2546-4A30-B6A5-0BC0C10FEBFF}"/>
    <cellStyle name="Normal 7 10 3 2 2 3" xfId="21122" xr:uid="{16FD0527-236D-4612-A9EF-4F8DF6A81E35}"/>
    <cellStyle name="Normal 7 10 3 2 3" xfId="11064" xr:uid="{F5C18D03-1BA4-4984-A0CE-D292CD436C56}"/>
    <cellStyle name="Normal 7 10 3 2 3 2" xfId="23951" xr:uid="{13B83690-3C75-4AF8-8ECF-FDEA769DA52F}"/>
    <cellStyle name="Normal 7 10 3 2 4" xfId="25937" xr:uid="{9114F113-215D-49EA-BB13-BF1639C7E52E}"/>
    <cellStyle name="Normal 7 10 3 2 5" xfId="18329" xr:uid="{CD57CE5A-C35B-4993-84BE-C98EEFDD80C0}"/>
    <cellStyle name="Normal 7 10 3 3" xfId="6716" xr:uid="{AC6073CE-782A-4357-8555-CBA926E84269}"/>
    <cellStyle name="Normal 7 10 3 3 2" xfId="24772" xr:uid="{55158564-2AC2-4B03-A74F-465EDEFD14B3}"/>
    <cellStyle name="Normal 7 10 3 3 3" xfId="28866" xr:uid="{5E6A555D-C3A4-4B11-8BA4-B2A886E792EE}"/>
    <cellStyle name="Normal 7 10 3 3 4" xfId="16192" xr:uid="{A27DBC08-CDE7-4114-BC1C-D3A3770BCECA}"/>
    <cellStyle name="Normal 7 10 3 4" xfId="9512" xr:uid="{5CD741DC-D6EF-454C-850E-563F1E11368E}"/>
    <cellStyle name="Normal 7 10 3 4 2" xfId="24716" xr:uid="{72B2BA64-6484-49C9-A19F-BF49ADA998B0}"/>
    <cellStyle name="Normal 7 10 3 4 3" xfId="27376" xr:uid="{33B3F0D5-5984-47B6-828C-54DE5FEA6D4E}"/>
    <cellStyle name="Normal 7 10 3 4 4" xfId="18951" xr:uid="{EF441815-12EB-468F-8094-133EDEE1D46F}"/>
    <cellStyle name="Normal 7 10 3 5" xfId="12222" xr:uid="{86979AB0-25E3-4EB6-9676-C7929B026579}"/>
    <cellStyle name="Normal 7 10 3 5 2" xfId="30049" xr:uid="{DB21651F-D215-4BC0-95C5-9EC0C14F7EFC}"/>
    <cellStyle name="Normal 7 10 3 5 3" xfId="21748" xr:uid="{DBBFEA24-9D40-4F9A-8C4F-A3718E13AF13}"/>
    <cellStyle name="Normal 7 10 3 6" xfId="25756" xr:uid="{737046E4-02ED-4C62-8346-27755543C7E5}"/>
    <cellStyle name="Normal 7 10 3 7" xfId="15531" xr:uid="{F7DAF550-4DCF-4AA6-8F38-5C839819973B}"/>
    <cellStyle name="Normal 7 10 4" xfId="3532" xr:uid="{00000000-0005-0000-0000-0000F40D0000}"/>
    <cellStyle name="Normal 7 10 4 2" xfId="5803" xr:uid="{6C653ACC-5448-4A7C-906A-6B0B55A9C279}"/>
    <cellStyle name="Normal 7 10 4 2 2" xfId="8265" xr:uid="{79D77536-025D-4C02-9C26-A1495905A68E}"/>
    <cellStyle name="Normal 7 10 4 2 3" xfId="11065" xr:uid="{7F91FC7C-1DBD-4E58-AD81-8706323A5CC6}"/>
    <cellStyle name="Normal 7 10 4 2 4" xfId="16193" xr:uid="{04BDF223-1FC9-4B94-8D2F-B4C6BFE8E578}"/>
    <cellStyle name="Normal 7 10 4 3" xfId="6889" xr:uid="{4617FCA6-A15F-4EA9-ABC0-71528867935E}"/>
    <cellStyle name="Normal 7 10 4 3 2" xfId="29123" xr:uid="{C4F604F0-3A32-4ECD-81BD-B6768E07C082}"/>
    <cellStyle name="Normal 7 10 4 3 3" xfId="18952" xr:uid="{781D6AEB-FA18-4886-8DC0-7FAED49C0371}"/>
    <cellStyle name="Normal 7 10 4 4" xfId="9685" xr:uid="{5AFD37EC-EFD4-456B-AA24-20A3010E6697}"/>
    <cellStyle name="Normal 7 10 4 4 2" xfId="21749" xr:uid="{D2FEB904-448E-41FD-A8AE-811F9DEC6754}"/>
    <cellStyle name="Normal 7 10 4 5" xfId="24132" xr:uid="{787BA0B9-54EA-401B-8902-12A22EDABE4C}"/>
    <cellStyle name="Normal 7 10 4 6" xfId="15017" xr:uid="{9F6AF5F9-0815-473D-B68E-47C891FF3D3B}"/>
    <cellStyle name="Normal 7 10 5" xfId="3533" xr:uid="{00000000-0005-0000-0000-0000F50D0000}"/>
    <cellStyle name="Normal 7 10 5 2" xfId="8266" xr:uid="{07D0C381-51F4-45F0-A868-4C47FBE974D1}"/>
    <cellStyle name="Normal 7 10 5 2 2" xfId="26887" xr:uid="{BDB6ECB8-2049-43CB-8CD1-D50F5F1AC970}"/>
    <cellStyle name="Normal 7 10 5 2 3" xfId="16677" xr:uid="{B2EEE1BC-FBA5-47DB-B362-A5162DCBD864}"/>
    <cellStyle name="Normal 7 10 5 3" xfId="11066" xr:uid="{289A16C8-7737-4F53-A734-0EAF2DE9C1EA}"/>
    <cellStyle name="Normal 7 10 5 3 2" xfId="19414" xr:uid="{AFFB57BD-3792-49B7-BC48-4D758179D4EE}"/>
    <cellStyle name="Normal 7 10 5 4" xfId="12526" xr:uid="{CED51E7C-A335-49B4-9B10-A7E1314616A8}"/>
    <cellStyle name="Normal 7 10 5 4 2" xfId="22243" xr:uid="{680BCDEA-0C41-4B6A-B800-2DE597A17EF0}"/>
    <cellStyle name="Normal 7 10 5 5" xfId="26227" xr:uid="{61399842-63C3-47B1-9E47-62B73302AD58}"/>
    <cellStyle name="Normal 7 10 5 6" xfId="14461" xr:uid="{238B96C6-6699-4225-81B8-2D222F941466}"/>
    <cellStyle name="Normal 7 10 6" xfId="3534" xr:uid="{00000000-0005-0000-0000-0000F60D0000}"/>
    <cellStyle name="Normal 7 10 6 2" xfId="8267" xr:uid="{EF6BDAEE-7CE0-4DE6-B73E-3864D5E45917}"/>
    <cellStyle name="Normal 7 10 6 2 2" xfId="28482" xr:uid="{F5AC0B6F-91F9-4CA3-8614-EAA7E420269A}"/>
    <cellStyle name="Normal 7 10 6 2 3" xfId="19303" xr:uid="{2248E88E-783C-4AA8-832D-A48E59F1294E}"/>
    <cellStyle name="Normal 7 10 6 3" xfId="11067" xr:uid="{D46337A2-6D22-48A1-8023-DBF9A8D4C6CF}"/>
    <cellStyle name="Normal 7 10 6 3 2" xfId="22125" xr:uid="{47244D19-BBCE-4562-A83D-CAE18620DE42}"/>
    <cellStyle name="Normal 7 10 6 4" xfId="24357" xr:uid="{D07F8FD3-6595-4860-BACF-79DD737CCEE8}"/>
    <cellStyle name="Normal 7 10 6 5" xfId="16569" xr:uid="{955D0DE8-7DB5-4077-AD9B-D555F575750A}"/>
    <cellStyle name="Normal 7 10 7" xfId="4636" xr:uid="{CD92B66D-54C7-4CD7-A04F-BA3C9C55D60A}"/>
    <cellStyle name="Normal 7 10 7 2" xfId="10023" xr:uid="{296175B0-4A75-45A9-A68F-C6A0BF9D1EA0}"/>
    <cellStyle name="Normal 7 10 7 2 2" xfId="20615" xr:uid="{EDFCD262-A222-491B-8651-C35D558DFE3C}"/>
    <cellStyle name="Normal 7 10 7 3" xfId="13558" xr:uid="{C342F350-2B85-49B9-9ECC-E300110FC613}"/>
    <cellStyle name="Normal 7 10 7 3 2" xfId="23444" xr:uid="{645E9CAC-DE26-42F7-AD40-9846BC2D22C5}"/>
    <cellStyle name="Normal 7 10 7 4" xfId="28233" xr:uid="{D968C879-A301-4DDA-B2F1-A2BC97BA8877}"/>
    <cellStyle name="Normal 7 10 7 5" xfId="17822" xr:uid="{1631A8D2-036C-4143-AB1F-EE266C7FBF2F}"/>
    <cellStyle name="Normal 7 10 8" xfId="6295" xr:uid="{C47BCE64-8A4C-4079-9CA5-13764B55DE62}"/>
    <cellStyle name="Normal 7 10 8 2" xfId="16189" xr:uid="{25390246-F91E-4B80-A3E9-1A1D8E4FCD22}"/>
    <cellStyle name="Normal 7 10 9" xfId="9072" xr:uid="{8FFE9D5D-9FD3-4D13-82F1-42EA368587D6}"/>
    <cellStyle name="Normal 7 10 9 2" xfId="18948" xr:uid="{23FB4F6A-FF28-44F5-A6C6-F86BB18CC872}"/>
    <cellStyle name="Normal 7 11" xfId="801" xr:uid="{00000000-0005-0000-0000-000021030000}"/>
    <cellStyle name="Normal 7 11 10" xfId="12223" xr:uid="{2638C0FA-1BC8-4DB3-8AF1-4E08A4359295}"/>
    <cellStyle name="Normal 7 11 10 2" xfId="21750" xr:uid="{1262FBBE-74E4-49B7-9B59-82F2598C8F75}"/>
    <cellStyle name="Normal 7 11 11" xfId="25941" xr:uid="{83315B3F-5EFE-4245-BA30-020E33A0D901}"/>
    <cellStyle name="Normal 7 11 12" xfId="14192" xr:uid="{92603A8F-4A54-41D8-BF1F-7A96A7372DA7}"/>
    <cellStyle name="Normal 7 11 2" xfId="802" xr:uid="{00000000-0005-0000-0000-000022030000}"/>
    <cellStyle name="Normal 7 11 2 2" xfId="3535" xr:uid="{00000000-0005-0000-0000-0000F70D0000}"/>
    <cellStyle name="Normal 7 11 2 2 2" xfId="5688" xr:uid="{FE35CB89-5828-41B6-B142-9A25A864E847}"/>
    <cellStyle name="Normal 7 11 2 2 2 2" xfId="8268" xr:uid="{DD24F29A-3BEB-492E-97D7-B801DB3FD2E8}"/>
    <cellStyle name="Normal 7 11 2 2 2 3" xfId="11068" xr:uid="{1E655AF5-A967-4838-B5DE-EA10DA7C8402}"/>
    <cellStyle name="Normal 7 11 2 2 2 4" xfId="16196" xr:uid="{49312DB2-5FD5-4A03-AA9F-A505474C8A7C}"/>
    <cellStyle name="Normal 7 11 2 2 3" xfId="6719" xr:uid="{3B7ED3F5-736B-4DD0-B550-F69E691F84F0}"/>
    <cellStyle name="Normal 7 11 2 2 3 2" xfId="28420" xr:uid="{B027BD79-359D-4152-A7C2-074CB3F2E763}"/>
    <cellStyle name="Normal 7 11 2 2 3 3" xfId="27136" xr:uid="{4FD2D948-EAFA-43A5-8EA5-61B865BE9ED2}"/>
    <cellStyle name="Normal 7 11 2 2 3 4" xfId="18955" xr:uid="{6F560DB7-8E82-4505-95E3-E66748A38899}"/>
    <cellStyle name="Normal 7 11 2 2 4" xfId="9515" xr:uid="{340569D3-6838-4F53-93F5-39E241600E12}"/>
    <cellStyle name="Normal 7 11 2 2 4 2" xfId="30050" xr:uid="{AFC364DD-9298-4CB5-90F8-B91FDF56A140}"/>
    <cellStyle name="Normal 7 11 2 2 4 3" xfId="21752" xr:uid="{CBEF17AC-146D-43A0-99D6-13872241AE8B}"/>
    <cellStyle name="Normal 7 11 2 2 5" xfId="25949" xr:uid="{1A9BE9D3-6409-479C-BC61-BDDD80E1D42D}"/>
    <cellStyle name="Normal 7 11 2 2 6" xfId="15532" xr:uid="{277FBE43-9D50-43D5-B1A2-FC14BFD5F4A9}"/>
    <cellStyle name="Normal 7 11 2 3" xfId="3536" xr:uid="{00000000-0005-0000-0000-0000F80D0000}"/>
    <cellStyle name="Normal 7 11 2 3 2" xfId="8269" xr:uid="{E3E35F8F-F029-42EA-AB33-0118738714EC}"/>
    <cellStyle name="Normal 7 11 2 3 2 2" xfId="29116" xr:uid="{DADE5D8B-DB81-4C90-8EBD-7514DF3384DF}"/>
    <cellStyle name="Normal 7 11 2 3 2 3" xfId="16970" xr:uid="{2DAE4A79-EFF4-4A33-B284-A2FCB0F0BE86}"/>
    <cellStyle name="Normal 7 11 2 3 3" xfId="11069" xr:uid="{E7069DD2-2342-466F-AB55-EB56B05ABB81}"/>
    <cellStyle name="Normal 7 11 2 3 3 2" xfId="19720" xr:uid="{8391CB63-4A3B-4C50-A386-519A929D00C1}"/>
    <cellStyle name="Normal 7 11 2 3 4" xfId="12819" xr:uid="{225EED41-2901-4529-B325-F1C926E2C4B6}"/>
    <cellStyle name="Normal 7 11 2 3 4 2" xfId="22549" xr:uid="{3B0090D1-8404-4043-B9F7-72DFF355A34F}"/>
    <cellStyle name="Normal 7 11 2 3 5" xfId="24339" xr:uid="{6E52A586-6CDB-4311-9C4A-D6D3BFA4D6A8}"/>
    <cellStyle name="Normal 7 11 2 3 6" xfId="14847" xr:uid="{7819CD72-56C6-4242-95ED-BAC3AF2C87D0}"/>
    <cellStyle name="Normal 7 11 2 4" xfId="4797" xr:uid="{3603DF5C-0777-4291-ADCA-8C926843B600}"/>
    <cellStyle name="Normal 7 11 2 4 2" xfId="7124" xr:uid="{529F78E6-F885-44D9-88E5-DCC373FF649E}"/>
    <cellStyle name="Normal 7 11 2 4 2 2" xfId="29668" xr:uid="{FE214109-ABCA-4A55-AAAF-59D83F87120D}"/>
    <cellStyle name="Normal 7 11 2 4 2 3" xfId="20764" xr:uid="{098F877E-7388-431B-8B80-A41F0A21BE76}"/>
    <cellStyle name="Normal 7 11 2 4 3" xfId="10026" xr:uid="{0DB4BCA1-A376-45D3-AFF9-E5E399F93B71}"/>
    <cellStyle name="Normal 7 11 2 4 3 2" xfId="23593" xr:uid="{736FCAFA-617E-4B24-B093-289D3DFA6809}"/>
    <cellStyle name="Normal 7 11 2 4 4" xfId="24777" xr:uid="{D91AB637-A22D-4ED4-8F0F-1BB9C19B67A9}"/>
    <cellStyle name="Normal 7 11 2 4 5" xfId="17971" xr:uid="{BC4A0040-4885-490B-83CE-0903A9D61432}"/>
    <cellStyle name="Normal 7 11 2 5" xfId="6298" xr:uid="{B0114EA3-58BF-466D-930B-D4BA9ED3C213}"/>
    <cellStyle name="Normal 7 11 2 5 2" xfId="27597" xr:uid="{FB8675E0-542C-4A32-BE2E-180F1A0FA628}"/>
    <cellStyle name="Normal 7 11 2 5 3" xfId="16195" xr:uid="{B51118B4-F91C-4E39-AA21-FF5217A56EDA}"/>
    <cellStyle name="Normal 7 11 2 6" xfId="9075" xr:uid="{958D1E6C-7D95-4470-830E-934D2267B436}"/>
    <cellStyle name="Normal 7 11 2 6 2" xfId="18954" xr:uid="{F9824B37-07DA-4BCF-8A43-B260B5BACC53}"/>
    <cellStyle name="Normal 7 11 2 7" xfId="12224" xr:uid="{D654ED1B-8BCE-4D3B-AD57-D841E1DC4A32}"/>
    <cellStyle name="Normal 7 11 2 7 2" xfId="21751" xr:uid="{1FFAF382-BD80-41F7-8E31-C7E6645175C1}"/>
    <cellStyle name="Normal 7 11 2 8" xfId="24450" xr:uid="{FD8ABEBE-94C3-4E2D-B2CB-09AA7574C5E7}"/>
    <cellStyle name="Normal 7 11 2 9" xfId="14350" xr:uid="{9F91D801-7A89-49E6-BCB0-6B14EEFF0A11}"/>
    <cellStyle name="Normal 7 11 3" xfId="3537" xr:uid="{00000000-0005-0000-0000-0000F90D0000}"/>
    <cellStyle name="Normal 7 11 3 2" xfId="5156" xr:uid="{2FF90E4A-33B4-459F-BAD2-4FAD522C56E4}"/>
    <cellStyle name="Normal 7 11 3 2 2" xfId="8270" xr:uid="{80570873-5B4D-438F-A412-4D6F57669755}"/>
    <cellStyle name="Normal 7 11 3 2 2 2" xfId="29920" xr:uid="{8C9DF6A2-3AC7-4C7D-B8DA-A37284C96FC3}"/>
    <cellStyle name="Normal 7 11 3 2 2 3" xfId="21123" xr:uid="{A56A9337-2A39-4277-A5EB-EA1139B517F3}"/>
    <cellStyle name="Normal 7 11 3 2 3" xfId="11070" xr:uid="{3A628B8D-6019-4899-9BD2-FA9D84EA60B2}"/>
    <cellStyle name="Normal 7 11 3 2 3 2" xfId="23952" xr:uid="{EB8E7B89-108A-43FB-94DA-E9FDE4F8B858}"/>
    <cellStyle name="Normal 7 11 3 2 4" xfId="26044" xr:uid="{2257CA91-0212-4443-A239-9E4F175AEAE2}"/>
    <cellStyle name="Normal 7 11 3 2 5" xfId="18330" xr:uid="{69C37140-A16C-4A69-881D-3FFE771004AB}"/>
    <cellStyle name="Normal 7 11 3 3" xfId="6718" xr:uid="{3693C580-B436-4FEE-8D86-1439409EEF20}"/>
    <cellStyle name="Normal 7 11 3 3 2" xfId="27741" xr:uid="{D2FC4C5D-7523-4A8B-B22A-DA130F3F0FB3}"/>
    <cellStyle name="Normal 7 11 3 3 3" xfId="27343" xr:uid="{440FCE45-B9AD-4FA2-9D03-BEE0B74CD836}"/>
    <cellStyle name="Normal 7 11 3 3 4" xfId="16197" xr:uid="{5E4DB63C-3CEE-4F25-9D8A-B5F145875835}"/>
    <cellStyle name="Normal 7 11 3 4" xfId="9514" xr:uid="{EE35BFA8-AF27-4703-97D6-159280D825BE}"/>
    <cellStyle name="Normal 7 11 3 4 2" xfId="28885" xr:uid="{3BD96F89-C814-4578-9949-D5FB22147DFD}"/>
    <cellStyle name="Normal 7 11 3 4 3" xfId="27637" xr:uid="{FA8E0B36-B252-4EB5-83CD-4DC1EA00EEAB}"/>
    <cellStyle name="Normal 7 11 3 4 4" xfId="18956" xr:uid="{B88440DE-4CA0-45FB-B933-3A6588808450}"/>
    <cellStyle name="Normal 7 11 3 5" xfId="12225" xr:uid="{A635A3C6-3E52-4C73-ABC3-640418C479F6}"/>
    <cellStyle name="Normal 7 11 3 5 2" xfId="30051" xr:uid="{8BAC0E8C-143C-48B7-A9EF-14AE9BA54B5D}"/>
    <cellStyle name="Normal 7 11 3 5 3" xfId="21753" xr:uid="{1A145BF8-3BA8-41A1-B59B-A9EAEF85B0F1}"/>
    <cellStyle name="Normal 7 11 3 6" xfId="25236" xr:uid="{8D8704FC-A7B7-4D49-9AFC-F182B72AD6DC}"/>
    <cellStyle name="Normal 7 11 3 7" xfId="15533" xr:uid="{CB2F7784-C908-4B55-8095-985BE38751A1}"/>
    <cellStyle name="Normal 7 11 4" xfId="3538" xr:uid="{00000000-0005-0000-0000-0000FA0D0000}"/>
    <cellStyle name="Normal 7 11 4 2" xfId="5786" xr:uid="{B49A77AA-2898-4663-8700-EF78B8FEEF7F}"/>
    <cellStyle name="Normal 7 11 4 2 2" xfId="8271" xr:uid="{132468F4-6FED-4DA8-91AF-54D471244603}"/>
    <cellStyle name="Normal 7 11 4 2 3" xfId="11071" xr:uid="{5550B684-3FEF-46AA-8116-6619B83046DB}"/>
    <cellStyle name="Normal 7 11 4 2 4" xfId="16198" xr:uid="{79A5834B-B669-464B-9F0F-485B2C81F1AF}"/>
    <cellStyle name="Normal 7 11 4 3" xfId="6871" xr:uid="{129FB1D7-D438-4F04-80C2-07DF0719113C}"/>
    <cellStyle name="Normal 7 11 4 3 2" xfId="27129" xr:uid="{DBA4B378-9201-41A2-BB97-EAAAAC5AABD2}"/>
    <cellStyle name="Normal 7 11 4 3 3" xfId="18957" xr:uid="{5D5EC198-42DB-4C73-A976-77F963EAB6E7}"/>
    <cellStyle name="Normal 7 11 4 4" xfId="9667" xr:uid="{920CF79E-4F7C-4C64-80BD-516AB120C078}"/>
    <cellStyle name="Normal 7 11 4 4 2" xfId="21754" xr:uid="{BBA66CC6-B266-4B90-A590-263FF4014FDE}"/>
    <cellStyle name="Normal 7 11 4 5" xfId="24201" xr:uid="{B019B01F-7DC0-4E72-9109-77FD1351FEBC}"/>
    <cellStyle name="Normal 7 11 4 6" xfId="15018" xr:uid="{1B488392-5C14-41F3-8772-CB3B17C8BA88}"/>
    <cellStyle name="Normal 7 11 5" xfId="3539" xr:uid="{00000000-0005-0000-0000-0000FB0D0000}"/>
    <cellStyle name="Normal 7 11 5 2" xfId="8272" xr:uid="{8AB8D143-34A6-4208-9865-87B9ACDEF7B6}"/>
    <cellStyle name="Normal 7 11 5 2 2" xfId="29198" xr:uid="{1500D439-8C44-445E-BEAE-D98E296671B2}"/>
    <cellStyle name="Normal 7 11 5 2 3" xfId="16737" xr:uid="{192EA93F-F453-4D35-8229-BB72ACC5F7A0}"/>
    <cellStyle name="Normal 7 11 5 3" xfId="11072" xr:uid="{A5CEF907-2C4B-4192-BD66-BCC0F44B9E4C}"/>
    <cellStyle name="Normal 7 11 5 3 2" xfId="19474" xr:uid="{5EF30884-1E0B-4D08-9A3D-A1E74B5AE036}"/>
    <cellStyle name="Normal 7 11 5 4" xfId="12586" xr:uid="{E79B6D80-83F1-4336-B678-35014694C15E}"/>
    <cellStyle name="Normal 7 11 5 4 2" xfId="22303" xr:uid="{5707B873-3FC9-4ABA-9169-58F4B5377F23}"/>
    <cellStyle name="Normal 7 11 5 5" xfId="24319" xr:uid="{1BF44051-F314-47AE-A99E-3D8DA7FE2C41}"/>
    <cellStyle name="Normal 7 11 5 6" xfId="14521" xr:uid="{7CF72281-0082-468C-B426-DF16FC3C8CBF}"/>
    <cellStyle name="Normal 7 11 6" xfId="3540" xr:uid="{00000000-0005-0000-0000-0000FC0D0000}"/>
    <cellStyle name="Normal 7 11 6 2" xfId="8273" xr:uid="{7A4B39A8-7162-4C03-A366-C348107FFD3A}"/>
    <cellStyle name="Normal 7 11 6 2 2" xfId="27642" xr:uid="{3E0FCF81-0EFF-4DF1-B8FF-B4E683EBC87D}"/>
    <cellStyle name="Normal 7 11 6 2 3" xfId="19304" xr:uid="{D2EACCC9-12C7-45C5-B0C7-D42CC8860D5D}"/>
    <cellStyle name="Normal 7 11 6 3" xfId="11073" xr:uid="{50D907F6-D499-48EC-B7A0-DC2245B11682}"/>
    <cellStyle name="Normal 7 11 6 3 2" xfId="22126" xr:uid="{5348BD93-EFBD-409E-9F3A-34E581BDA3EF}"/>
    <cellStyle name="Normal 7 11 6 4" xfId="26335" xr:uid="{E889198E-5C5E-4ACF-8D7B-76DD43A8D4B1}"/>
    <cellStyle name="Normal 7 11 6 5" xfId="16570" xr:uid="{8BB41599-9562-40D0-820B-7A29C0128FE9}"/>
    <cellStyle name="Normal 7 11 7" xfId="4637" xr:uid="{6E444259-01C0-41D6-AD20-C0BC8B1AD016}"/>
    <cellStyle name="Normal 7 11 7 2" xfId="10025" xr:uid="{B5450E5B-E393-4A06-948A-E33EBD123B80}"/>
    <cellStyle name="Normal 7 11 7 2 2" xfId="20616" xr:uid="{0B3D0B3E-D73A-49EB-A2D4-4F69CBB63F37}"/>
    <cellStyle name="Normal 7 11 7 3" xfId="13559" xr:uid="{BFC39A81-5E06-4A78-B02C-3B080AB9F02A}"/>
    <cellStyle name="Normal 7 11 7 3 2" xfId="23445" xr:uid="{1750F8CC-0118-49FF-8F8C-E744C329D71C}"/>
    <cellStyle name="Normal 7 11 7 4" xfId="27530" xr:uid="{705B4598-DF8F-44FC-BB4F-610B517D73E6}"/>
    <cellStyle name="Normal 7 11 7 5" xfId="17823" xr:uid="{1EEC8E40-E7BB-4DBD-A0A1-A7D98C41C46E}"/>
    <cellStyle name="Normal 7 11 8" xfId="6297" xr:uid="{E4813D28-6809-48AB-9022-C33BE7740C3E}"/>
    <cellStyle name="Normal 7 11 8 2" xfId="16194" xr:uid="{8642DBE0-F625-459F-9355-FEA2AAA49147}"/>
    <cellStyle name="Normal 7 11 9" xfId="9074" xr:uid="{AC908102-5522-4D9F-AFCC-C62220B8FB29}"/>
    <cellStyle name="Normal 7 11 9 2" xfId="18953" xr:uid="{A9B254E2-46F4-469C-94A6-2194F6E45F4F}"/>
    <cellStyle name="Normal 7 12" xfId="803" xr:uid="{00000000-0005-0000-0000-000023030000}"/>
    <cellStyle name="Normal 7 12 10" xfId="24649" xr:uid="{9115C1D9-7587-47D6-A14F-95B21DF5CF19}"/>
    <cellStyle name="Normal 7 12 11" xfId="14193" xr:uid="{586117FA-6D2B-4547-86A8-23256AE7CFEE}"/>
    <cellStyle name="Normal 7 12 2" xfId="804" xr:uid="{00000000-0005-0000-0000-000024030000}"/>
    <cellStyle name="Normal 7 12 2 2" xfId="3541" xr:uid="{00000000-0005-0000-0000-0000FD0D0000}"/>
    <cellStyle name="Normal 7 12 2 2 2" xfId="5690" xr:uid="{EBEA0B56-7BEB-44F7-B575-833C9BD6C7BE}"/>
    <cellStyle name="Normal 7 12 2 2 2 2" xfId="8274" xr:uid="{F7FD4AA3-9C51-444F-823F-5F2E9FB02102}"/>
    <cellStyle name="Normal 7 12 2 2 2 3" xfId="11074" xr:uid="{DB951D68-2750-40C3-ABB6-4F943BA593FA}"/>
    <cellStyle name="Normal 7 12 2 2 2 4" xfId="17487" xr:uid="{9814FE6D-DCA3-4CC2-935E-32458D99E147}"/>
    <cellStyle name="Normal 7 12 2 2 3" xfId="6721" xr:uid="{0E27B3D1-879E-4FA0-8A09-570A53FF3977}"/>
    <cellStyle name="Normal 7 12 2 2 3 2" xfId="29537" xr:uid="{F800965A-9C48-441A-9053-18C85444F89D}"/>
    <cellStyle name="Normal 7 12 2 2 3 3" xfId="20277" xr:uid="{6C51F2F8-36BF-4755-9042-9601495CD33F}"/>
    <cellStyle name="Normal 7 12 2 2 4" xfId="9517" xr:uid="{69C0D3B9-DA5A-48DE-9D3A-2BC59F7FAF66}"/>
    <cellStyle name="Normal 7 12 2 2 4 2" xfId="23106" xr:uid="{6B2BC6C7-A45B-40AC-8BF5-C97136906CBB}"/>
    <cellStyle name="Normal 7 12 2 2 5" xfId="25615" xr:uid="{4A62B80F-ADB1-491F-9DDA-5E1FE0C7C20B}"/>
    <cellStyle name="Normal 7 12 2 2 6" xfId="15534" xr:uid="{4BF0C009-92B2-42C3-B657-E3E317519D20}"/>
    <cellStyle name="Normal 7 12 2 3" xfId="4798" xr:uid="{5FF8D6B3-037C-499E-95C4-94CC93B1473F}"/>
    <cellStyle name="Normal 7 12 2 3 2" xfId="7126" xr:uid="{8D129249-15CB-4A4E-B9E5-07A7C4BD7CE4}"/>
    <cellStyle name="Normal 7 12 2 3 2 2" xfId="29669" xr:uid="{3B6ECD81-7CB9-452A-B889-5A6AFF4A2890}"/>
    <cellStyle name="Normal 7 12 2 3 2 3" xfId="20765" xr:uid="{522358AC-1EB2-4A8C-A56F-269B542CED0D}"/>
    <cellStyle name="Normal 7 12 2 3 3" xfId="10028" xr:uid="{9153AC38-0398-4972-9ECC-399B7E554B20}"/>
    <cellStyle name="Normal 7 12 2 3 3 2" xfId="23594" xr:uid="{C352F836-65D9-44F3-979D-1561B2A1A5E0}"/>
    <cellStyle name="Normal 7 12 2 3 4" xfId="24507" xr:uid="{53CF0618-83A4-4143-86B9-0C0E73D8AF97}"/>
    <cellStyle name="Normal 7 12 2 3 5" xfId="17972" xr:uid="{E4B6D190-DB22-496D-B9E7-7C86C83B32ED}"/>
    <cellStyle name="Normal 7 12 2 4" xfId="5536" xr:uid="{0F92A53F-846A-46B4-9A8D-9CFBD2E13EE4}"/>
    <cellStyle name="Normal 7 12 2 4 2" xfId="28781" xr:uid="{DEEF39F2-7333-4429-94B7-9A65BE8F7FF0}"/>
    <cellStyle name="Normal 7 12 2 4 3" xfId="27764" xr:uid="{75B339E5-5F95-41E4-9C37-BB158677B756}"/>
    <cellStyle name="Normal 7 12 2 4 4" xfId="16200" xr:uid="{E37E8EA6-7ED3-4206-A9AA-CC0487435DC2}"/>
    <cellStyle name="Normal 7 12 2 5" xfId="6300" xr:uid="{D31A7095-1090-4153-B37F-762BD5B66090}"/>
    <cellStyle name="Normal 7 12 2 5 2" xfId="27745" xr:uid="{6BCAF477-E929-4302-A730-F160B63226CD}"/>
    <cellStyle name="Normal 7 12 2 5 3" xfId="18959" xr:uid="{0C57CACE-5425-4C4C-8174-2B0AD9ED8EFB}"/>
    <cellStyle name="Normal 7 12 2 6" xfId="9077" xr:uid="{8855FE1B-0FC1-4807-9F44-5B1A5DF1B4A0}"/>
    <cellStyle name="Normal 7 12 2 6 2" xfId="21756" xr:uid="{3D7E8016-F63B-46C3-9F44-54D75391DEB8}"/>
    <cellStyle name="Normal 7 12 2 7" xfId="24664" xr:uid="{65827CA5-ABE7-4AC7-84D9-437F784B1259}"/>
    <cellStyle name="Normal 7 12 2 8" xfId="14351" xr:uid="{F0360727-06E6-4AF5-8B55-3BAE379D6BDA}"/>
    <cellStyle name="Normal 7 12 3" xfId="3542" xr:uid="{00000000-0005-0000-0000-0000FE0D0000}"/>
    <cellStyle name="Normal 7 12 3 2" xfId="5689" xr:uid="{AEAA7734-2E6A-4194-B0B0-8D85F60670BD}"/>
    <cellStyle name="Normal 7 12 3 2 2" xfId="8275" xr:uid="{BD00230F-2C84-4989-85B7-4779B42C0B51}"/>
    <cellStyle name="Normal 7 12 3 2 3" xfId="11075" xr:uid="{48DBBEEF-4C94-4CA2-B7AE-9BE34BDFDE29}"/>
    <cellStyle name="Normal 7 12 3 2 4" xfId="16201" xr:uid="{54638000-68BA-4422-9369-EE392EBCE9CA}"/>
    <cellStyle name="Normal 7 12 3 3" xfId="6720" xr:uid="{2F4999F6-D985-4474-BE01-9708B7B57F5D}"/>
    <cellStyle name="Normal 7 12 3 3 2" xfId="27659" xr:uid="{B1031528-B2A9-4544-A571-00F0F4BE722A}"/>
    <cellStyle name="Normal 7 12 3 3 3" xfId="28185" xr:uid="{A5A67640-5938-4BB2-8CAE-57669C9D5819}"/>
    <cellStyle name="Normal 7 12 3 3 4" xfId="18960" xr:uid="{7815BD71-58F6-4C34-A1A6-DAAF754EFC3E}"/>
    <cellStyle name="Normal 7 12 3 4" xfId="9516" xr:uid="{412F4034-3F98-4D10-BF00-3B8D1CB8AAA8}"/>
    <cellStyle name="Normal 7 12 3 4 2" xfId="28353" xr:uid="{2BAD66CD-66B0-493B-8FC5-364ED093202A}"/>
    <cellStyle name="Normal 7 12 3 4 3" xfId="30052" xr:uid="{6563055F-6420-4837-930D-AB4436D6E838}"/>
    <cellStyle name="Normal 7 12 3 4 4" xfId="21757" xr:uid="{0700ED72-7C67-4189-8347-6F6175A129D8}"/>
    <cellStyle name="Normal 7 12 3 5" xfId="26360" xr:uid="{FAE48A4F-4D54-4871-9FB1-8821D1428285}"/>
    <cellStyle name="Normal 7 12 3 6" xfId="28948" xr:uid="{935E1105-C0FB-406B-B588-F4B9950E1562}"/>
    <cellStyle name="Normal 7 12 3 7" xfId="15019" xr:uid="{43C6E96A-5867-4FDC-BD54-9508C45354D0}"/>
    <cellStyle name="Normal 7 12 4" xfId="3543" xr:uid="{00000000-0005-0000-0000-0000FF0D0000}"/>
    <cellStyle name="Normal 7 12 4 2" xfId="5770" xr:uid="{B0F9A358-B7FB-4E49-8B91-7566E25F4A42}"/>
    <cellStyle name="Normal 7 12 4 2 2" xfId="8276" xr:uid="{4158E44C-26FB-4F52-BBAA-5AACF0D15D0A}"/>
    <cellStyle name="Normal 7 12 4 2 3" xfId="11076" xr:uid="{18B2B8CE-29A3-4EDE-8CB9-80DFFA6C22D5}"/>
    <cellStyle name="Normal 7 12 4 3" xfId="6853" xr:uid="{CF63B676-584C-42AE-8502-77431F75C8E7}"/>
    <cellStyle name="Normal 7 12 4 3 2" xfId="19721" xr:uid="{236B9890-2B8A-4476-A4C3-2D9A6A6FD377}"/>
    <cellStyle name="Normal 7 12 4 4" xfId="9649" xr:uid="{8E10BA0E-D90C-45FC-907A-9D4672F7FB36}"/>
    <cellStyle name="Normal 7 12 4 4 2" xfId="22550" xr:uid="{37140F3A-77C0-425A-B9BE-9FBB12AA5F3A}"/>
    <cellStyle name="Normal 7 12 4 5" xfId="24680" xr:uid="{2E99677A-5FDE-4393-BC0A-57B94791B2E4}"/>
    <cellStyle name="Normal 7 12 4 6" xfId="14848" xr:uid="{BB1AD46B-676F-481D-86C4-A934D67FC967}"/>
    <cellStyle name="Normal 7 12 5" xfId="3544" xr:uid="{00000000-0005-0000-0000-0000000E0000}"/>
    <cellStyle name="Normal 7 12 5 2" xfId="8277" xr:uid="{FBC5BC79-02D3-425B-92AD-70D779D67B97}"/>
    <cellStyle name="Normal 7 12 5 2 2" xfId="26876" xr:uid="{E21B6A2C-DA18-4387-983F-5D689E9D965B}"/>
    <cellStyle name="Normal 7 12 5 2 3" xfId="19305" xr:uid="{6F8BCC52-F65D-449E-8136-B459A2016E38}"/>
    <cellStyle name="Normal 7 12 5 3" xfId="11077" xr:uid="{317F31BF-E458-442B-B3A2-3A620A66D82D}"/>
    <cellStyle name="Normal 7 12 5 3 2" xfId="22127" xr:uid="{900095D5-3517-401D-AC53-2CAA16144C36}"/>
    <cellStyle name="Normal 7 12 5 4" xfId="24408" xr:uid="{D041A4A2-FA1F-459E-8B15-B19BA1236295}"/>
    <cellStyle name="Normal 7 12 5 5" xfId="16571" xr:uid="{DBED4E8C-0559-4278-B840-5887A9C4846A}"/>
    <cellStyle name="Normal 7 12 6" xfId="4638" xr:uid="{7C96C57C-D860-46BB-8A0D-827AD17D50FB}"/>
    <cellStyle name="Normal 7 12 6 2" xfId="7125" xr:uid="{B2C16531-992F-4677-9B68-E7CEA12A0792}"/>
    <cellStyle name="Normal 7 12 6 2 2" xfId="29597" xr:uid="{FE2AE1EB-E70D-48CE-8F93-27B1CD00068F}"/>
    <cellStyle name="Normal 7 12 6 2 3" xfId="20617" xr:uid="{071939D3-1FB1-49CB-92D3-BDE0EDD2FA85}"/>
    <cellStyle name="Normal 7 12 6 3" xfId="10027" xr:uid="{D44D60B1-640F-4A08-859E-E08125621F20}"/>
    <cellStyle name="Normal 7 12 6 3 2" xfId="23446" xr:uid="{225A6556-6A75-4712-AE17-89C6E4241329}"/>
    <cellStyle name="Normal 7 12 6 4" xfId="28564" xr:uid="{83F5E62F-BA1E-4AE0-B844-BDEAF18D406C}"/>
    <cellStyle name="Normal 7 12 6 5" xfId="17824" xr:uid="{7EAB0C4A-18F9-4E2B-88B3-3ED203527DD4}"/>
    <cellStyle name="Normal 7 12 7" xfId="6299" xr:uid="{90DB2BD3-3EA8-43ED-8DCC-96D0D6662627}"/>
    <cellStyle name="Normal 7 12 7 2" xfId="27719" xr:uid="{FFD14E59-570D-4F55-9E9B-BA8D9F54BE98}"/>
    <cellStyle name="Normal 7 12 7 3" xfId="16199" xr:uid="{24D97D67-3532-466D-B7D4-E95A86983AEC}"/>
    <cellStyle name="Normal 7 12 8" xfId="9076" xr:uid="{5F046EB7-2E99-47D8-8C15-162FD3A39EBF}"/>
    <cellStyle name="Normal 7 12 8 2" xfId="18958" xr:uid="{3CD9C888-579A-46EA-B494-2F3066B566E6}"/>
    <cellStyle name="Normal 7 12 9" xfId="12226" xr:uid="{1E2993E2-B7D1-42EE-BDCA-A706F7F6C676}"/>
    <cellStyle name="Normal 7 12 9 2" xfId="21755" xr:uid="{6C389F03-F48B-41A4-B2C0-3BBD47F356EA}"/>
    <cellStyle name="Normal 7 13" xfId="805" xr:uid="{00000000-0005-0000-0000-000025030000}"/>
    <cellStyle name="Normal 7 13 10" xfId="14194" xr:uid="{5DE4A4BD-B4D0-4383-B9D6-A5638DEB4DB0}"/>
    <cellStyle name="Normal 7 13 2" xfId="806" xr:uid="{00000000-0005-0000-0000-000026030000}"/>
    <cellStyle name="Normal 7 13 2 2" xfId="3545" xr:uid="{00000000-0005-0000-0000-0000010E0000}"/>
    <cellStyle name="Normal 7 13 2 2 2" xfId="5692" xr:uid="{36103981-4680-4BE6-B64F-2F81278C1ACA}"/>
    <cellStyle name="Normal 7 13 2 2 2 2" xfId="8278" xr:uid="{5668E7AF-9DC0-4D39-B906-301D8C8AB4D6}"/>
    <cellStyle name="Normal 7 13 2 2 2 3" xfId="11078" xr:uid="{F3BA7A70-6718-4580-B3B6-75018D58020B}"/>
    <cellStyle name="Normal 7 13 2 2 2 4" xfId="17072" xr:uid="{7520DFBD-409B-4327-8572-B042F6CC4E77}"/>
    <cellStyle name="Normal 7 13 2 2 3" xfId="6723" xr:uid="{34CBA985-365E-4BF7-8B36-8946779E3279}"/>
    <cellStyle name="Normal 7 13 2 2 3 2" xfId="29368" xr:uid="{F67C3008-781D-4B7E-8FAC-51D7A58A64C4}"/>
    <cellStyle name="Normal 7 13 2 2 3 3" xfId="19847" xr:uid="{963C59F8-F1B3-4A8C-A0AE-6E992D92BAAC}"/>
    <cellStyle name="Normal 7 13 2 2 4" xfId="9519" xr:uid="{6209712D-5BBD-4274-B2EA-483240653185}"/>
    <cellStyle name="Normal 7 13 2 2 4 2" xfId="22676" xr:uid="{BF51AEA5-D728-4E59-A1E3-F62BCAEA0086}"/>
    <cellStyle name="Normal 7 13 2 2 5" xfId="25635" xr:uid="{066ACCD6-4728-4761-A05D-56C17A910781}"/>
    <cellStyle name="Normal 7 13 2 2 6" xfId="15020" xr:uid="{2DCE0750-C2B8-433C-A3C0-722195BAF933}"/>
    <cellStyle name="Normal 7 13 2 3" xfId="5418" xr:uid="{9A1E79B7-E839-479B-AB8C-E5E1F2C6DE6E}"/>
    <cellStyle name="Normal 7 13 2 3 2" xfId="7128" xr:uid="{11F9913C-F57E-4D0E-BB8B-17D63620AC5A}"/>
    <cellStyle name="Normal 7 13 2 3 3" xfId="10030" xr:uid="{5762876E-4BF9-4740-8058-AEC580356A0B}"/>
    <cellStyle name="Normal 7 13 2 3 4" xfId="16203" xr:uid="{5DDB6312-5CAC-48C0-9669-85EF5D4059FC}"/>
    <cellStyle name="Normal 7 13 2 4" xfId="5538" xr:uid="{9F48B62A-621C-4533-9A20-A0DE40515384}"/>
    <cellStyle name="Normal 7 13 2 4 2" xfId="27134" xr:uid="{EC02F3DE-320D-45E1-99C6-0E48A07F300D}"/>
    <cellStyle name="Normal 7 13 2 4 3" xfId="28018" xr:uid="{2ECD78F8-5CA0-4341-A502-B401101E0998}"/>
    <cellStyle name="Normal 7 13 2 4 4" xfId="18962" xr:uid="{F0BB4D77-7C7A-486C-B7AC-44B3B1AD7166}"/>
    <cellStyle name="Normal 7 13 2 5" xfId="6302" xr:uid="{21F0D6A8-111F-4387-8816-BAEE263D058E}"/>
    <cellStyle name="Normal 7 13 2 5 2" xfId="30053" xr:uid="{624D3D88-F602-47FB-B3CD-0EF00CFD77AF}"/>
    <cellStyle name="Normal 7 13 2 5 3" xfId="21759" xr:uid="{8564944A-2484-4824-BA53-CDF72212132E}"/>
    <cellStyle name="Normal 7 13 2 6" xfId="9079" xr:uid="{05D10BE1-75D3-4D62-8499-36D3CE80B3C7}"/>
    <cellStyle name="Normal 7 13 2 7" xfId="14352" xr:uid="{E237DFF5-C4FC-40BF-B456-196CD6A3410E}"/>
    <cellStyle name="Normal 7 13 3" xfId="3546" xr:uid="{00000000-0005-0000-0000-0000020E0000}"/>
    <cellStyle name="Normal 7 13 3 2" xfId="5691" xr:uid="{29A273E4-26AF-468C-BB3B-07F9560A04BD}"/>
    <cellStyle name="Normal 7 13 3 2 2" xfId="8279" xr:uid="{3156F526-20BF-4A78-ADCF-68275F646BD2}"/>
    <cellStyle name="Normal 7 13 3 2 3" xfId="11079" xr:uid="{B8C4FFA8-A928-4A9C-A841-D73A34DF2F08}"/>
    <cellStyle name="Normal 7 13 3 2 4" xfId="16204" xr:uid="{D295E752-E96F-43D7-A36E-2E97C560CC6B}"/>
    <cellStyle name="Normal 7 13 3 3" xfId="6722" xr:uid="{D76612FF-65DC-49C0-8719-B3DB848C7216}"/>
    <cellStyle name="Normal 7 13 3 3 2" xfId="28192" xr:uid="{E6ECE935-6694-4DEA-9593-8943BE4BA88D}"/>
    <cellStyle name="Normal 7 13 3 3 3" xfId="28245" xr:uid="{FA5AE99C-A0FE-4ED6-BE8B-4C9952B0FB44}"/>
    <cellStyle name="Normal 7 13 3 3 4" xfId="18963" xr:uid="{19B84323-F70C-445C-ABB4-5332508F2C1D}"/>
    <cellStyle name="Normal 7 13 3 4" xfId="9518" xr:uid="{37B5763C-3E63-49CF-8DD9-854599FB2D27}"/>
    <cellStyle name="Normal 7 13 3 4 2" xfId="30054" xr:uid="{DA0CE477-0C47-44AA-BDCA-48BF03E46464}"/>
    <cellStyle name="Normal 7 13 3 4 3" xfId="21760" xr:uid="{00ACA44D-3966-497E-B1A3-40AFFD24EF25}"/>
    <cellStyle name="Normal 7 13 3 5" xfId="25494" xr:uid="{B0CA1DF0-3920-45BD-B0CC-CB7F9964CE58}"/>
    <cellStyle name="Normal 7 13 3 6" xfId="14849" xr:uid="{28C2291F-06ED-4AA2-961E-27D81E187576}"/>
    <cellStyle name="Normal 7 13 4" xfId="3547" xr:uid="{00000000-0005-0000-0000-0000030E0000}"/>
    <cellStyle name="Normal 7 13 4 2" xfId="5755" xr:uid="{6AF4C5A4-3904-43BC-9C78-DB38038B9BEF}"/>
    <cellStyle name="Normal 7 13 4 2 2" xfId="8280" xr:uid="{A06390D4-A2EC-42DD-A427-A05FA7B3F48C}"/>
    <cellStyle name="Normal 7 13 4 2 3" xfId="11080" xr:uid="{73413DEC-398E-4EC0-AAC9-444CF91EE4F2}"/>
    <cellStyle name="Normal 7 13 4 3" xfId="6835" xr:uid="{7BACFD03-0B4B-4224-8676-0A18163BD3D4}"/>
    <cellStyle name="Normal 7 13 4 3 2" xfId="22128" xr:uid="{25A266CD-8421-4302-9B0B-5B4CB87E559F}"/>
    <cellStyle name="Normal 7 13 4 4" xfId="9631" xr:uid="{7760BD28-B639-47FC-BE21-E5CBA67F8239}"/>
    <cellStyle name="Normal 7 13 4 5" xfId="16572" xr:uid="{4577DB8D-07BD-40E6-A458-89F89708C15A}"/>
    <cellStyle name="Normal 7 13 5" xfId="4639" xr:uid="{762A9A0A-ECE0-40DE-BB4A-6031504B56C9}"/>
    <cellStyle name="Normal 7 13 5 2" xfId="7127" xr:uid="{113564C2-2455-487C-93CA-F4FBB895184B}"/>
    <cellStyle name="Normal 7 13 5 2 2" xfId="29598" xr:uid="{851F9DEB-5EAE-4667-9636-F3403BADBD54}"/>
    <cellStyle name="Normal 7 13 5 2 3" xfId="20618" xr:uid="{FC713B3A-A4D5-41F2-8E50-04B751288C62}"/>
    <cellStyle name="Normal 7 13 5 3" xfId="10029" xr:uid="{1FC551FD-CC76-4DFC-BD2A-84E6DAA91D34}"/>
    <cellStyle name="Normal 7 13 5 3 2" xfId="23447" xr:uid="{84E7E9BC-47FA-4325-BF4A-756CE0F06B69}"/>
    <cellStyle name="Normal 7 13 5 4" xfId="25293" xr:uid="{F818ED98-4245-4F8A-BD9F-9B8C24D94D24}"/>
    <cellStyle name="Normal 7 13 5 5" xfId="17825" xr:uid="{B46BDF48-6476-4C8B-9C90-F98A3F87268E}"/>
    <cellStyle name="Normal 7 13 6" xfId="5537" xr:uid="{33305B2E-2A52-4C11-A648-6AC93BDEE570}"/>
    <cellStyle name="Normal 7 13 6 2" xfId="27075" xr:uid="{2FE4BE44-1906-4FC3-9160-F3BF6012D297}"/>
    <cellStyle name="Normal 7 13 6 3" xfId="28834" xr:uid="{0F4D372B-4F27-48B6-A35A-C9269AE15E4E}"/>
    <cellStyle name="Normal 7 13 6 4" xfId="16202" xr:uid="{0DA659DD-BBD9-4206-9B41-9D7D366DB558}"/>
    <cellStyle name="Normal 7 13 7" xfId="6301" xr:uid="{D4D98BFB-0E5B-4343-ADC1-A5E7A5A702E3}"/>
    <cellStyle name="Normal 7 13 7 2" xfId="28291" xr:uid="{9674BE8B-ABD0-4A62-819D-4E9B4DF23C46}"/>
    <cellStyle name="Normal 7 13 7 3" xfId="18961" xr:uid="{82F980D8-D891-4D79-A5F7-AC90FF2D508F}"/>
    <cellStyle name="Normal 7 13 8" xfId="9078" xr:uid="{16415656-3F6E-4990-B255-4D9E6B6A4B74}"/>
    <cellStyle name="Normal 7 13 8 2" xfId="21758" xr:uid="{44BBA4B0-847A-4857-9199-F6CD001EE33A}"/>
    <cellStyle name="Normal 7 13 9" xfId="25238" xr:uid="{9CEF78F9-49D7-4F09-BF4C-8FA924240906}"/>
    <cellStyle name="Normal 7 14" xfId="807" xr:uid="{00000000-0005-0000-0000-000027030000}"/>
    <cellStyle name="Normal 7 14 2" xfId="808" xr:uid="{00000000-0005-0000-0000-000028030000}"/>
    <cellStyle name="Normal 7 14 2 2" xfId="1027" xr:uid="{00000000-0005-0000-0000-0000D70F0000}"/>
    <cellStyle name="Normal 7 14 2 2 2" xfId="29921" xr:uid="{AA4355F8-3229-4FDA-BB98-EA420006D458}"/>
    <cellStyle name="Normal 7 14 2 2 3" xfId="21124" xr:uid="{8FD8E2F5-AFCC-427E-A0A4-EDC3421841A6}"/>
    <cellStyle name="Normal 7 14 2 2 4" xfId="11858" xr:uid="{4873E6A8-3948-45B5-B42C-E053358637E4}"/>
    <cellStyle name="Normal 7 14 2 3" xfId="5157" xr:uid="{B468C398-F417-4C0B-9432-C19189315C3A}"/>
    <cellStyle name="Normal 7 14 2 3 2" xfId="23953" xr:uid="{6CF6B695-6AD4-41E0-89E0-B3584EA75AC8}"/>
    <cellStyle name="Normal 7 14 2 4" xfId="5358" xr:uid="{894D4328-EA7C-4209-9300-A3B94462FF65}"/>
    <cellStyle name="Normal 7 14 2 4 2" xfId="25770" xr:uid="{5EA10D95-9068-4B7D-B4EF-7871B80735E1}"/>
    <cellStyle name="Normal 7 14 2 5" xfId="18331" xr:uid="{8318707A-0356-4348-AE85-AD27C897B0C4}"/>
    <cellStyle name="Normal 7 14 3" xfId="809" xr:uid="{00000000-0005-0000-0000-000029030000}"/>
    <cellStyle name="Normal 7 14 3 2" xfId="5435" xr:uid="{A0C59048-A638-4084-BE74-81548C094535}"/>
    <cellStyle name="Normal 7 14 3 2 2" xfId="5693" xr:uid="{817A0271-C39C-44CF-9635-E8FB3FA4433B}"/>
    <cellStyle name="Normal 7 14 3 2 3" xfId="6724" xr:uid="{683C8D12-F7BC-4F01-9DDF-45ED9990F427}"/>
    <cellStyle name="Normal 7 14 3 2 4" xfId="9520" xr:uid="{9DF851D5-78EC-48FA-B2AD-F2129F681AC8}"/>
    <cellStyle name="Normal 7 14 3 3" xfId="5539" xr:uid="{9779B46A-D8B7-446F-AC65-206B8380DAF7}"/>
    <cellStyle name="Normal 7 14 3 3 2" xfId="7129" xr:uid="{12BEE37D-BDD0-4642-85FA-29843C397CD6}"/>
    <cellStyle name="Normal 7 14 3 3 3" xfId="10031" xr:uid="{540FB427-F932-409B-A159-26D3B0CE9C39}"/>
    <cellStyle name="Normal 7 14 3 4" xfId="6303" xr:uid="{BAB0A68F-5C92-4791-9985-4C5382818537}"/>
    <cellStyle name="Normal 7 14 3 5" xfId="9080" xr:uid="{44710E13-4211-4A36-9617-2329F907712B}"/>
    <cellStyle name="Normal 7 14 3 6" xfId="30198" xr:uid="{9E58B614-DFA6-4FFD-B3DD-150DEE3B6FDC}"/>
    <cellStyle name="Normal 7 14 3 7" xfId="30219" xr:uid="{13BD5CD0-858B-4562-9C4C-511E168283CF}"/>
    <cellStyle name="Normal 7 14 4" xfId="1026" xr:uid="{00000000-0005-0000-0000-0000D60F0000}"/>
    <cellStyle name="Normal 7 14 4 2" xfId="25056" xr:uid="{08325F8F-4514-436C-BF54-B035B2D23211}"/>
    <cellStyle name="Normal 7 14 4 3" xfId="26894" xr:uid="{4BB09710-2C48-4708-A0EA-4CE6756EB11F}"/>
    <cellStyle name="Normal 7 14 4 4" xfId="18964" xr:uid="{2DFBA985-4C4F-4AE1-93F8-051E334D209B}"/>
    <cellStyle name="Normal 7 14 4 5" xfId="11521" xr:uid="{57F55B47-CA51-40CC-9689-732ADE56FC4B}"/>
    <cellStyle name="Normal 7 14 5" xfId="5441" xr:uid="{590AB028-204E-4CA9-AFB0-A3CD4AE52BE5}"/>
    <cellStyle name="Normal 7 14 5 2" xfId="5738" xr:uid="{180707AD-F0F4-40CB-A023-ADCC666D870E}"/>
    <cellStyle name="Normal 7 14 5 3" xfId="6809" xr:uid="{4793417E-C3CF-475E-A2DB-77DD05FA2EF6}"/>
    <cellStyle name="Normal 7 14 5 4" xfId="9605" xr:uid="{C6382C9B-38A0-43F8-9B21-58B07983CA68}"/>
    <cellStyle name="Normal 7 14 6" xfId="25367" xr:uid="{DA2E27AD-AC93-4B79-864A-3A261F5158A8}"/>
    <cellStyle name="Normal 7 14 7" xfId="15535" xr:uid="{87C8DE20-46D1-407D-BBA2-B6FAAACCAD66}"/>
    <cellStyle name="Normal 7 15" xfId="810" xr:uid="{00000000-0005-0000-0000-00002A030000}"/>
    <cellStyle name="Normal 7 15 2" xfId="5436" xr:uid="{B9CB9648-1A9E-419A-A176-0F8FCCE0B51E}"/>
    <cellStyle name="Normal 7 15 2 2" xfId="5694" xr:uid="{0E6A588B-AD42-47AA-9B8C-F92B8FE6B1DF}"/>
    <cellStyle name="Normal 7 15 2 3" xfId="6725" xr:uid="{4AFF37B1-1DB5-463D-9224-62DB889C19A9}"/>
    <cellStyle name="Normal 7 15 2 4" xfId="9521" xr:uid="{59FC7424-A8A2-4DBE-A18A-55A3B1B99BF3}"/>
    <cellStyle name="Normal 7 15 3" xfId="5419" xr:uid="{43EB1F32-FBB5-42B2-A3F3-3FD63D52D16B}"/>
    <cellStyle name="Normal 7 15 3 2" xfId="7130" xr:uid="{BF1A6F7C-8C3F-413C-BB29-8CC2C973A239}"/>
    <cellStyle name="Normal 7 15 3 3" xfId="10032" xr:uid="{6741E6EA-57B6-4B48-AACB-1CDDCD8CDB85}"/>
    <cellStyle name="Normal 7 15 4" xfId="5540" xr:uid="{A3C97197-4A83-4BC6-8A8B-6E70FF80C52D}"/>
    <cellStyle name="Normal 7 15 4 2" xfId="22167" xr:uid="{3037B5FC-276A-4F5D-ACB3-D04880A8D510}"/>
    <cellStyle name="Normal 7 15 5" xfId="6304" xr:uid="{89542773-81D6-482A-99A7-02B615E63859}"/>
    <cellStyle name="Normal 7 15 6" xfId="9081" xr:uid="{AE8D8AD4-4EF2-4DAC-9DFD-D9CB9FDDF772}"/>
    <cellStyle name="Normal 7 16" xfId="3548" xr:uid="{00000000-0005-0000-0000-0000040E0000}"/>
    <cellStyle name="Normal 7 16 2" xfId="5724" xr:uid="{3C207D31-BA92-432F-AA93-D476BA100878}"/>
    <cellStyle name="Normal 7 16 2 2" xfId="8281" xr:uid="{87C73B93-1473-4B46-AFE9-A24950473E27}"/>
    <cellStyle name="Normal 7 16 2 3" xfId="11081" xr:uid="{073FF61B-287D-4C11-8100-4E0A006A881C}"/>
    <cellStyle name="Normal 7 16 3" xfId="6793" xr:uid="{0070B94B-FEF0-49C4-A12D-0E7B703605F0}"/>
    <cellStyle name="Normal 7 16 3 2" xfId="21896" xr:uid="{677C66D7-C095-4A16-9BBA-2EB3B818A762}"/>
    <cellStyle name="Normal 7 16 4" xfId="9589" xr:uid="{99BFF476-B878-4284-93FF-70B2072F3B4C}"/>
    <cellStyle name="Normal 7 16 5" xfId="16340" xr:uid="{E765E51B-36F9-4587-A692-186BEC1FD7A6}"/>
    <cellStyle name="Normal 7 17" xfId="4380" xr:uid="{D8E19649-5ABA-4153-B6DA-B0FD1531E075}"/>
    <cellStyle name="Normal 7 17 2" xfId="11721" xr:uid="{D9B797D5-F35F-42D7-82E1-611531EFDFDC}"/>
    <cellStyle name="Normal 7 17 2 2" xfId="20404" xr:uid="{F3A3AE04-73CB-47E1-8231-0575CBA07DE5}"/>
    <cellStyle name="Normal 7 17 3" xfId="13386" xr:uid="{7A65CBCF-E074-4F68-9B36-3CF9303016F4}"/>
    <cellStyle name="Normal 7 17 3 2" xfId="23233" xr:uid="{987D34DA-2FC5-4334-AD62-6C0FF57AB4EE}"/>
    <cellStyle name="Normal 7 17 4" xfId="17611" xr:uid="{568132DF-6A07-4259-A717-DCA5AA82930E}"/>
    <cellStyle name="Normal 7 18" xfId="5450" xr:uid="{3F05D793-A361-4BE2-AACD-058F60426E12}"/>
    <cellStyle name="Normal 7 19" xfId="5908" xr:uid="{5CB71707-2DF0-477D-B7CF-9C53985E2A39}"/>
    <cellStyle name="Normal 7 2" xfId="811" xr:uid="{00000000-0005-0000-0000-00002B030000}"/>
    <cellStyle name="Normal 7 2 2" xfId="812" xr:uid="{00000000-0005-0000-0000-00002C030000}"/>
    <cellStyle name="Normal 7 2 3" xfId="30168" xr:uid="{FDBB132F-BCEF-4139-9CDE-3FD55279DA85}"/>
    <cellStyle name="Normal 7 20" xfId="8648" xr:uid="{7D5EF186-4EA1-41AB-9E00-1EE73D5A3EB4}"/>
    <cellStyle name="Normal 7 20 2" xfId="30167" xr:uid="{B3449506-B50B-4267-BE9A-E4C02C958FCE}"/>
    <cellStyle name="Normal 7 3" xfId="813" xr:uid="{00000000-0005-0000-0000-00002D030000}"/>
    <cellStyle name="Normal 7 3 2" xfId="814" xr:uid="{00000000-0005-0000-0000-00002E030000}"/>
    <cellStyle name="Normal 7 3 3" xfId="815" xr:uid="{00000000-0005-0000-0000-00002F030000}"/>
    <cellStyle name="Normal 7 3 3 2" xfId="816" xr:uid="{00000000-0005-0000-0000-000030030000}"/>
    <cellStyle name="Normal 7 3 3 2 2" xfId="817" xr:uid="{00000000-0005-0000-0000-000031030000}"/>
    <cellStyle name="Normal 7 3 3 2 3" xfId="818" xr:uid="{00000000-0005-0000-0000-000032030000}"/>
    <cellStyle name="Normal 7 3 3 2 3 2" xfId="819" xr:uid="{00000000-0005-0000-0000-000033030000}"/>
    <cellStyle name="Normal 7 3 3 2 3 2 2" xfId="3549" xr:uid="{00000000-0005-0000-0000-0000050E0000}"/>
    <cellStyle name="Normal 7 3 3 2 3 2 2 2" xfId="26836" xr:uid="{828FE643-B6B6-467B-874D-0B1C9E0CB0EF}"/>
    <cellStyle name="Normal 7 3 3 2 3 2 2 3" xfId="26317" xr:uid="{A03B69BF-6ECA-4BCF-8EB8-94F298FF1090}"/>
    <cellStyle name="Normal 7 3 3 2 3 2 3" xfId="3550" xr:uid="{00000000-0005-0000-0000-0000060E0000}"/>
    <cellStyle name="Normal 7 3 3 2 3 2 3 2" xfId="3551" xr:uid="{00000000-0005-0000-0000-0000070E0000}"/>
    <cellStyle name="Normal 7 3 3 2 3 2 3 3" xfId="3552" xr:uid="{00000000-0005-0000-0000-0000080E0000}"/>
    <cellStyle name="Normal 7 3 3 2 3 2 3 3 2" xfId="3553" xr:uid="{00000000-0005-0000-0000-0000090E0000}"/>
    <cellStyle name="Normal 7 3 3 2 3 2 4" xfId="25523" xr:uid="{756106F3-9309-4CB3-8C44-CDADED5FCEC3}"/>
    <cellStyle name="Normal 7 3 3 2 3 3" xfId="3554" xr:uid="{00000000-0005-0000-0000-00000A0E0000}"/>
    <cellStyle name="Normal 7 3 3 2 3 4" xfId="3555" xr:uid="{00000000-0005-0000-0000-00000B0E0000}"/>
    <cellStyle name="Normal 7 3 3 2 3 5" xfId="3556" xr:uid="{00000000-0005-0000-0000-00000C0E0000}"/>
    <cellStyle name="Normal 7 3 3 2 3 5 2" xfId="3557" xr:uid="{00000000-0005-0000-0000-00000D0E0000}"/>
    <cellStyle name="Normal 7 3 3 2 3 6" xfId="4642" xr:uid="{E8BBA924-38DE-4D2B-9267-2E481C8DE8A3}"/>
    <cellStyle name="Normal 7 3 3 2 3 6 2" xfId="5282" xr:uid="{C81D0AB8-1750-40CD-A0A4-7BFFA284083A}"/>
    <cellStyle name="Normal 7 3 3 2 3 7" xfId="5360" xr:uid="{56B419C8-F2BE-4961-AA29-5FB6E0816ECF}"/>
    <cellStyle name="Normal 7 3 3 2 4" xfId="3558" xr:uid="{00000000-0005-0000-0000-00000E0E0000}"/>
    <cellStyle name="Normal 7 3 3 2 4 2" xfId="3559" xr:uid="{00000000-0005-0000-0000-00000F0E0000}"/>
    <cellStyle name="Normal 7 3 3 2 4 3" xfId="26318" xr:uid="{E3679AFF-AB4D-41F1-9591-E7281611885C}"/>
    <cellStyle name="Normal 7 3 3 2 4 3 2" xfId="30209" xr:uid="{0CB42380-E917-4302-9D62-322E021E47E4}"/>
    <cellStyle name="Normal 7 3 3 2 4 3 3" xfId="30199" xr:uid="{D9832D8F-5188-414D-894E-B2379DE91394}"/>
    <cellStyle name="Normal 7 3 3 2 5" xfId="3560" xr:uid="{00000000-0005-0000-0000-0000100E0000}"/>
    <cellStyle name="Normal 7 3 3 2 5 2" xfId="3561" xr:uid="{00000000-0005-0000-0000-0000110E0000}"/>
    <cellStyle name="Normal 7 3 3 2 6" xfId="4641" xr:uid="{7F259F8F-CC16-4ECC-9347-F1D97B489D5B}"/>
    <cellStyle name="Normal 7 3 3 2 6 2" xfId="5248" xr:uid="{996E57CC-C643-4846-85A4-F2B7B3634DF1}"/>
    <cellStyle name="Normal 7 3 3 2 7" xfId="5359" xr:uid="{1AECFA65-1AAB-4E60-8279-98284D4794E4}"/>
    <cellStyle name="Normal 7 3 3 3" xfId="820" xr:uid="{00000000-0005-0000-0000-000034030000}"/>
    <cellStyle name="Normal 7 3 3 4" xfId="821" xr:uid="{00000000-0005-0000-0000-000035030000}"/>
    <cellStyle name="Normal 7 3 3 4 2" xfId="822" xr:uid="{00000000-0005-0000-0000-000036030000}"/>
    <cellStyle name="Normal 7 3 3 4 2 2" xfId="823" xr:uid="{00000000-0005-0000-0000-000037030000}"/>
    <cellStyle name="Normal 7 3 3 4 2 2 2" xfId="3562" xr:uid="{00000000-0005-0000-0000-0000120E0000}"/>
    <cellStyle name="Normal 7 3 3 4 2 2 2 2" xfId="3563" xr:uid="{00000000-0005-0000-0000-0000130E0000}"/>
    <cellStyle name="Normal 7 3 3 4 2 2 2 3" xfId="3564" xr:uid="{00000000-0005-0000-0000-0000140E0000}"/>
    <cellStyle name="Normal 7 3 3 4 2 2 2 3 2" xfId="3565" xr:uid="{00000000-0005-0000-0000-0000150E0000}"/>
    <cellStyle name="Normal 7 3 3 4 2 2 2 4" xfId="24845" xr:uid="{6A9EF286-2510-4F5A-827C-6F186221DEAC}"/>
    <cellStyle name="Normal 7 3 3 4 2 2 3" xfId="3566" xr:uid="{00000000-0005-0000-0000-0000160E0000}"/>
    <cellStyle name="Normal 7 3 3 4 2 2 4" xfId="25360" xr:uid="{99729079-6002-4773-A164-0B4FE4A63BF8}"/>
    <cellStyle name="Normal 7 3 3 4 2 3" xfId="824" xr:uid="{00000000-0005-0000-0000-000038030000}"/>
    <cellStyle name="Normal 7 3 3 4 2 3 2" xfId="3567" xr:uid="{00000000-0005-0000-0000-0000170E0000}"/>
    <cellStyle name="Normal 7 3 3 4 2 3 2 2" xfId="26794" xr:uid="{95C248E8-7696-4128-8194-9AB37A8457E7}"/>
    <cellStyle name="Normal 7 3 3 4 2 3 2 3" xfId="24919" xr:uid="{AAFDF7E4-3053-4808-A3E2-298418C98435}"/>
    <cellStyle name="Normal 7 3 3 4 2 3 3" xfId="3568" xr:uid="{00000000-0005-0000-0000-0000180E0000}"/>
    <cellStyle name="Normal 7 3 3 4 2 3 3 2" xfId="25091" xr:uid="{0CCD2D88-647B-4837-81F9-42E1977E6C9C}"/>
    <cellStyle name="Normal 7 3 3 4 2 3 3 3" xfId="24155" xr:uid="{366E4F61-634A-4032-9F1E-9DFBBD459A9E}"/>
    <cellStyle name="Normal 7 3 3 4 2 3 4" xfId="3569" xr:uid="{00000000-0005-0000-0000-0000190E0000}"/>
    <cellStyle name="Normal 7 3 3 4 2 3 4 2" xfId="3570" xr:uid="{00000000-0005-0000-0000-00001A0E0000}"/>
    <cellStyle name="Normal 7 3 3 4 2 3 5" xfId="3571" xr:uid="{00000000-0005-0000-0000-00001B0E0000}"/>
    <cellStyle name="Normal 7 3 3 4 2 3 6" xfId="5375" xr:uid="{6BB5517A-07C4-45C4-824A-F9695BDE8603}"/>
    <cellStyle name="Normal 7 3 3 4 2 4" xfId="24996" xr:uid="{65417EA7-50BE-414E-B7E6-F9150211D3F8}"/>
    <cellStyle name="Normal 7 3 3 4 3" xfId="3572" xr:uid="{00000000-0005-0000-0000-00001C0E0000}"/>
    <cellStyle name="Normal 7 3 3 4 4" xfId="3573" xr:uid="{00000000-0005-0000-0000-00001D0E0000}"/>
    <cellStyle name="Normal 7 3 3 4 5" xfId="3574" xr:uid="{00000000-0005-0000-0000-00001E0E0000}"/>
    <cellStyle name="Normal 7 3 3 4 5 2" xfId="3575" xr:uid="{00000000-0005-0000-0000-00001F0E0000}"/>
    <cellStyle name="Normal 7 3 3 4 6" xfId="4643" xr:uid="{5ADC6199-AEE1-42E1-A562-D003035A1D47}"/>
    <cellStyle name="Normal 7 3 3 4 6 2" xfId="5281" xr:uid="{D3681A78-B848-4096-B335-2A76CCF314C8}"/>
    <cellStyle name="Normal 7 3 3 4 7" xfId="5361" xr:uid="{B13B8B85-A3B2-4E98-9A1C-78706A62EDBB}"/>
    <cellStyle name="Normal 7 3 3 5" xfId="825" xr:uid="{00000000-0005-0000-0000-000039030000}"/>
    <cellStyle name="Normal 7 3 3 5 2" xfId="3576" xr:uid="{00000000-0005-0000-0000-0000200E0000}"/>
    <cellStyle name="Normal 7 3 3 5 3" xfId="3577" xr:uid="{00000000-0005-0000-0000-0000210E0000}"/>
    <cellStyle name="Normal 7 3 3 5 3 2" xfId="3578" xr:uid="{00000000-0005-0000-0000-0000220E0000}"/>
    <cellStyle name="Normal 7 3 3 5 3 2 2" xfId="28149" xr:uid="{E684D5FA-1539-45B5-9A8C-5B3CAE286878}"/>
    <cellStyle name="Normal 7 3 3 5 3 3" xfId="26331" xr:uid="{0AE8FF87-DC8C-4567-9C66-AB558B125FEB}"/>
    <cellStyle name="Normal 7 3 3 5 4" xfId="25482" xr:uid="{A491DB94-A753-4418-82C4-3102D489B084}"/>
    <cellStyle name="Normal 7 3 4" xfId="826" xr:uid="{00000000-0005-0000-0000-00003A030000}"/>
    <cellStyle name="Normal 7 3 4 2" xfId="827" xr:uid="{00000000-0005-0000-0000-00003B030000}"/>
    <cellStyle name="Normal 7 3 4 3" xfId="828" xr:uid="{00000000-0005-0000-0000-00003C030000}"/>
    <cellStyle name="Normal 7 3 4 3 2" xfId="829" xr:uid="{00000000-0005-0000-0000-00003D030000}"/>
    <cellStyle name="Normal 7 3 4 3 2 2" xfId="3579" xr:uid="{00000000-0005-0000-0000-0000230E0000}"/>
    <cellStyle name="Normal 7 3 4 3 2 2 2" xfId="26692" xr:uid="{95018062-68A6-4E35-92DC-46CC8F635613}"/>
    <cellStyle name="Normal 7 3 4 3 2 2 3" xfId="26770" xr:uid="{8603A3E7-0B58-4321-9126-BE3BED182199}"/>
    <cellStyle name="Normal 7 3 4 3 2 3" xfId="3580" xr:uid="{00000000-0005-0000-0000-0000240E0000}"/>
    <cellStyle name="Normal 7 3 4 3 2 3 2" xfId="3581" xr:uid="{00000000-0005-0000-0000-0000250E0000}"/>
    <cellStyle name="Normal 7 3 4 3 2 3 3" xfId="3582" xr:uid="{00000000-0005-0000-0000-0000260E0000}"/>
    <cellStyle name="Normal 7 3 4 3 2 3 3 2" xfId="3583" xr:uid="{00000000-0005-0000-0000-0000270E0000}"/>
    <cellStyle name="Normal 7 3 4 3 2 4" xfId="26506" xr:uid="{3712EC8D-9CA9-40AD-9CBE-323A2E9F400D}"/>
    <cellStyle name="Normal 7 3 4 3 3" xfId="3584" xr:uid="{00000000-0005-0000-0000-0000280E0000}"/>
    <cellStyle name="Normal 7 3 4 3 4" xfId="3585" xr:uid="{00000000-0005-0000-0000-0000290E0000}"/>
    <cellStyle name="Normal 7 3 4 3 5" xfId="3586" xr:uid="{00000000-0005-0000-0000-00002A0E0000}"/>
    <cellStyle name="Normal 7 3 4 3 5 2" xfId="3587" xr:uid="{00000000-0005-0000-0000-00002B0E0000}"/>
    <cellStyle name="Normal 7 3 4 3 6" xfId="4645" xr:uid="{1D59B4B6-1DE7-4134-A370-F28E82BA7124}"/>
    <cellStyle name="Normal 7 3 4 3 6 2" xfId="5292" xr:uid="{898409C7-AD4B-4F23-8F9E-908764918997}"/>
    <cellStyle name="Normal 7 3 4 3 7" xfId="5363" xr:uid="{9F7A4961-E5A0-4180-ABF0-02BF10E2DED6}"/>
    <cellStyle name="Normal 7 3 4 4" xfId="3588" xr:uid="{00000000-0005-0000-0000-00002C0E0000}"/>
    <cellStyle name="Normal 7 3 4 4 2" xfId="3589" xr:uid="{00000000-0005-0000-0000-00002D0E0000}"/>
    <cellStyle name="Normal 7 3 4 4 3" xfId="3590" xr:uid="{00000000-0005-0000-0000-00002E0E0000}"/>
    <cellStyle name="Normal 7 3 4 4 3 2" xfId="3591" xr:uid="{00000000-0005-0000-0000-00002F0E0000}"/>
    <cellStyle name="Normal 7 3 4 5" xfId="3592" xr:uid="{00000000-0005-0000-0000-0000300E0000}"/>
    <cellStyle name="Normal 7 3 4 5 2" xfId="3593" xr:uid="{00000000-0005-0000-0000-0000310E0000}"/>
    <cellStyle name="Normal 7 3 4 6" xfId="4644" xr:uid="{C7B7E6D6-9E07-4484-BDC7-6FA2AC6E0E0D}"/>
    <cellStyle name="Normal 7 3 4 6 2" xfId="5269" xr:uid="{FD20F023-E264-4CCC-9616-0AD686C94C14}"/>
    <cellStyle name="Normal 7 3 4 7" xfId="5362" xr:uid="{02FF48FE-087F-4615-95A7-0B41FBB9B19D}"/>
    <cellStyle name="Normal 7 3 5" xfId="830" xr:uid="{00000000-0005-0000-0000-00003E030000}"/>
    <cellStyle name="Normal 7 3 5 2" xfId="3594" xr:uid="{00000000-0005-0000-0000-0000320E0000}"/>
    <cellStyle name="Normal 7 3 5 3" xfId="5364" xr:uid="{0C68A02B-0D77-4E0C-BF3B-C90C97E9850F}"/>
    <cellStyle name="Normal 7 3 6" xfId="5303" xr:uid="{8EF9CC09-4643-4C2A-94C4-5050DCEE3D9B}"/>
    <cellStyle name="Normal 7 3 6 2" xfId="30169" xr:uid="{976DAC63-6432-4EAA-BBE2-6A00158DEC85}"/>
    <cellStyle name="Normal 7 4" xfId="831" xr:uid="{00000000-0005-0000-0000-00003F030000}"/>
    <cellStyle name="Normal 7 4 10" xfId="832" xr:uid="{00000000-0005-0000-0000-000040030000}"/>
    <cellStyle name="Normal 7 4 10 10" xfId="14195" xr:uid="{2A40D715-F83C-4921-A885-B29BBC12EA63}"/>
    <cellStyle name="Normal 7 4 10 2" xfId="833" xr:uid="{00000000-0005-0000-0000-000041030000}"/>
    <cellStyle name="Normal 7 4 10 2 2" xfId="3595" xr:uid="{00000000-0005-0000-0000-0000330E0000}"/>
    <cellStyle name="Normal 7 4 10 2 2 2" xfId="5697" xr:uid="{2D544A47-8BD2-4B15-A54C-498B05F2B693}"/>
    <cellStyle name="Normal 7 4 10 2 2 2 2" xfId="8282" xr:uid="{CD1E284F-C2BB-4B71-A363-38056022D0F9}"/>
    <cellStyle name="Normal 7 4 10 2 2 2 3" xfId="11082" xr:uid="{8DA0F94D-41C2-42FC-97DF-CA376DCDFD49}"/>
    <cellStyle name="Normal 7 4 10 2 2 2 4" xfId="17073" xr:uid="{E6613DDA-075F-42A3-A1B3-D3478B035251}"/>
    <cellStyle name="Normal 7 4 10 2 2 3" xfId="6728" xr:uid="{FD556F1A-CAC6-4CE7-A03A-EF6D0FAFF507}"/>
    <cellStyle name="Normal 7 4 10 2 2 3 2" xfId="29369" xr:uid="{92018D00-5B8D-4E9D-9DF6-619AF634D312}"/>
    <cellStyle name="Normal 7 4 10 2 2 3 3" xfId="19848" xr:uid="{EAC61B91-5D63-4082-B2AE-F5924D7092FA}"/>
    <cellStyle name="Normal 7 4 10 2 2 4" xfId="9524" xr:uid="{31F8485D-3EF1-4B67-A9B5-4A1C1385912C}"/>
    <cellStyle name="Normal 7 4 10 2 2 4 2" xfId="22677" xr:uid="{D62E844D-FFAA-4E84-B73A-57797327CE91}"/>
    <cellStyle name="Normal 7 4 10 2 2 5" xfId="24105" xr:uid="{D34C54EB-14FB-43E8-A2E5-3D5F72F64754}"/>
    <cellStyle name="Normal 7 4 10 2 2 6" xfId="15021" xr:uid="{00024073-2B1A-46F9-84C1-1048CB6D3E81}"/>
    <cellStyle name="Normal 7 4 10 2 3" xfId="5420" xr:uid="{2099B46F-D077-4B2E-AA10-644D7F5CF169}"/>
    <cellStyle name="Normal 7 4 10 2 3 2" xfId="7133" xr:uid="{E449628F-FCBF-498D-B74D-605C09C441EA}"/>
    <cellStyle name="Normal 7 4 10 2 3 3" xfId="10035" xr:uid="{85112CE1-485F-4126-9049-CDA1F0A80895}"/>
    <cellStyle name="Normal 7 4 10 2 3 4" xfId="16207" xr:uid="{DA1F484F-FF56-49F7-808E-B8D142EA22B3}"/>
    <cellStyle name="Normal 7 4 10 2 4" xfId="5543" xr:uid="{5F7AD5A1-D2A1-45B5-AAA6-B8BB106FD250}"/>
    <cellStyle name="Normal 7 4 10 2 4 2" xfId="28806" xr:uid="{8A423929-D7A8-4C84-83ED-ADF70CCA4C99}"/>
    <cellStyle name="Normal 7 4 10 2 4 3" xfId="27471" xr:uid="{A5BFB63A-A176-44F6-AF58-55FF07EFB527}"/>
    <cellStyle name="Normal 7 4 10 2 4 4" xfId="18967" xr:uid="{484D8886-D78C-4DFA-B990-202BA5FE4433}"/>
    <cellStyle name="Normal 7 4 10 2 5" xfId="6307" xr:uid="{9C662C0F-4E9B-44E2-B371-54B0021B32C5}"/>
    <cellStyle name="Normal 7 4 10 2 5 2" xfId="30055" xr:uid="{FF385356-9022-4CD4-AA41-5A07E427FD38}"/>
    <cellStyle name="Normal 7 4 10 2 5 3" xfId="21763" xr:uid="{23790F6D-F5B2-46AD-91E6-2BACFA456CF1}"/>
    <cellStyle name="Normal 7 4 10 2 6" xfId="9084" xr:uid="{80F5250D-90E3-4F24-AD36-37838FB7456A}"/>
    <cellStyle name="Normal 7 4 10 2 7" xfId="14353" xr:uid="{CA524857-734A-434A-A072-6DE4DB218DE9}"/>
    <cellStyle name="Normal 7 4 10 3" xfId="3596" xr:uid="{00000000-0005-0000-0000-0000340E0000}"/>
    <cellStyle name="Normal 7 4 10 3 2" xfId="5696" xr:uid="{BA71FF33-104A-47B8-96C3-00B78CCA4782}"/>
    <cellStyle name="Normal 7 4 10 3 2 2" xfId="8283" xr:uid="{37621DE3-764B-4C86-BD84-52C803C1AE9D}"/>
    <cellStyle name="Normal 7 4 10 3 2 3" xfId="11083" xr:uid="{D1E7EB13-3EB3-49A3-87B8-68815B86F013}"/>
    <cellStyle name="Normal 7 4 10 3 2 4" xfId="16208" xr:uid="{4D0E8CC4-4076-44A5-A661-C4052B253BF9}"/>
    <cellStyle name="Normal 7 4 10 3 3" xfId="6727" xr:uid="{58B78769-DFA7-4F56-9353-DC5906B03AAD}"/>
    <cellStyle name="Normal 7 4 10 3 3 2" xfId="29205" xr:uid="{F5D9ABAD-C2B1-494C-91A9-9BE45E04E32D}"/>
    <cellStyle name="Normal 7 4 10 3 3 3" xfId="27318" xr:uid="{31D377ED-4091-4471-9AAF-16F7F8581785}"/>
    <cellStyle name="Normal 7 4 10 3 3 4" xfId="18968" xr:uid="{6D61D7F1-C7CD-4AA7-B189-BA6D7F2B25CC}"/>
    <cellStyle name="Normal 7 4 10 3 4" xfId="9523" xr:uid="{FDC987DF-356D-4875-9265-1D2068247390}"/>
    <cellStyle name="Normal 7 4 10 3 4 2" xfId="30056" xr:uid="{D6B02C3F-25B0-4C3F-AB6E-3C5396E0047F}"/>
    <cellStyle name="Normal 7 4 10 3 4 3" xfId="21764" xr:uid="{7D6A5D97-97CA-4E54-A536-F8328121EDB2}"/>
    <cellStyle name="Normal 7 4 10 3 5" xfId="24509" xr:uid="{D32BA714-7E11-49CD-8105-6897F1758AF4}"/>
    <cellStyle name="Normal 7 4 10 3 6" xfId="14851" xr:uid="{3876B286-2BF0-4CCC-95A6-CA1B9B9780BC}"/>
    <cellStyle name="Normal 7 4 10 4" xfId="3597" xr:uid="{00000000-0005-0000-0000-0000350E0000}"/>
    <cellStyle name="Normal 7 4 10 4 2" xfId="5756" xr:uid="{E0F9B715-D330-454F-A2BB-DF1E55DF53F0}"/>
    <cellStyle name="Normal 7 4 10 4 2 2" xfId="8284" xr:uid="{7452BAAE-4A20-4534-9B9D-26A1D95E767B}"/>
    <cellStyle name="Normal 7 4 10 4 2 3" xfId="11084" xr:uid="{B45B2AF3-A049-40A1-B48C-7C62B605F77F}"/>
    <cellStyle name="Normal 7 4 10 4 3" xfId="6836" xr:uid="{24ADD80D-23FC-474F-A00A-60FBF290E00F}"/>
    <cellStyle name="Normal 7 4 10 4 3 2" xfId="22129" xr:uid="{FFEC9294-7153-40C4-9BB1-6F8769A06298}"/>
    <cellStyle name="Normal 7 4 10 4 4" xfId="9632" xr:uid="{CEF81A7F-1AB7-4BA2-BAD7-1AA22912DD2A}"/>
    <cellStyle name="Normal 7 4 10 4 5" xfId="16573" xr:uid="{E6A1E708-321A-4A49-9529-CD9BA57A9E75}"/>
    <cellStyle name="Normal 7 4 10 5" xfId="4647" xr:uid="{EE5E6799-E7F7-4149-AA3A-66A4796DFCFE}"/>
    <cellStyle name="Normal 7 4 10 5 2" xfId="7132" xr:uid="{2E3D4736-9ED2-49B7-B09B-EFCC3C161135}"/>
    <cellStyle name="Normal 7 4 10 5 2 2" xfId="29599" xr:uid="{CA47CE20-F559-4998-9465-F0DE0F21BCE9}"/>
    <cellStyle name="Normal 7 4 10 5 2 3" xfId="20621" xr:uid="{1870A075-D125-405D-AC48-B48AC2E3EC9A}"/>
    <cellStyle name="Normal 7 4 10 5 3" xfId="10034" xr:uid="{D52E5947-EF5E-4D69-A056-E45E3529EA4F}"/>
    <cellStyle name="Normal 7 4 10 5 3 2" xfId="23450" xr:uid="{E3D6EB15-ABB5-490C-AF49-6222E7C7A113}"/>
    <cellStyle name="Normal 7 4 10 5 4" xfId="25668" xr:uid="{AA44022C-167F-4F4C-9C34-5A2C2BEF87BE}"/>
    <cellStyle name="Normal 7 4 10 5 5" xfId="17828" xr:uid="{430DF84F-2FB3-4E12-95EC-04FA60AA53E1}"/>
    <cellStyle name="Normal 7 4 10 6" xfId="5542" xr:uid="{B50E7260-0322-476C-9E65-AD120CFEB80D}"/>
    <cellStyle name="Normal 7 4 10 6 2" xfId="28008" xr:uid="{A5DA0A1C-F194-421E-AB8C-E43CDEAB9A53}"/>
    <cellStyle name="Normal 7 4 10 6 3" xfId="29314" xr:uid="{1C074632-8E2C-48D2-B977-5EFADC830321}"/>
    <cellStyle name="Normal 7 4 10 6 4" xfId="16206" xr:uid="{D27772A4-20C2-46E2-B8DB-972D7927C57F}"/>
    <cellStyle name="Normal 7 4 10 7" xfId="6306" xr:uid="{F0FC6D63-1010-43AD-81CF-35898D4E365A}"/>
    <cellStyle name="Normal 7 4 10 7 2" xfId="28679" xr:uid="{D0C2BAA6-5DDF-451E-A26B-174A9CEFF5DB}"/>
    <cellStyle name="Normal 7 4 10 7 3" xfId="18966" xr:uid="{5252237D-99CC-47BB-9340-44A95EC1635E}"/>
    <cellStyle name="Normal 7 4 10 8" xfId="9083" xr:uid="{9DDC1ACE-3EBD-44D8-ADFF-42EF96F90A13}"/>
    <cellStyle name="Normal 7 4 10 8 2" xfId="21762" xr:uid="{D84780A9-5D6C-48E6-86D4-A572BDD05A57}"/>
    <cellStyle name="Normal 7 4 10 9" xfId="24801" xr:uid="{A4558C53-50E3-4643-BB22-58DA8B2E8B18}"/>
    <cellStyle name="Normal 7 4 11" xfId="834" xr:uid="{00000000-0005-0000-0000-000042030000}"/>
    <cellStyle name="Normal 7 4 11 10" xfId="14071" xr:uid="{6D01C49C-4A70-4B75-B631-377B444F1858}"/>
    <cellStyle name="Normal 7 4 11 2" xfId="3598" xr:uid="{00000000-0005-0000-0000-0000360E0000}"/>
    <cellStyle name="Normal 7 4 11 2 2" xfId="5698" xr:uid="{40074308-9309-4472-AC4B-748C6A154519}"/>
    <cellStyle name="Normal 7 4 11 2 2 2" xfId="8285" xr:uid="{DA4D9648-1FBB-432A-AE72-2F40575F18DF}"/>
    <cellStyle name="Normal 7 4 11 2 2 3" xfId="11085" xr:uid="{48FA4286-F23E-4134-99DE-523163B746E6}"/>
    <cellStyle name="Normal 7 4 11 2 2 4" xfId="17488" xr:uid="{3734CEBE-EC12-4DAB-96C2-4D1F5E6F36E9}"/>
    <cellStyle name="Normal 7 4 11 2 3" xfId="6729" xr:uid="{87C11E15-A731-4F34-B3C0-478DF3C86295}"/>
    <cellStyle name="Normal 7 4 11 2 3 2" xfId="29241" xr:uid="{A5A8F94A-D53F-4E6D-AE6F-8644EDBE1A0E}"/>
    <cellStyle name="Normal 7 4 11 2 3 3" xfId="29538" xr:uid="{3D9018F9-38A7-4AC3-B6F6-F61F5CA3B32D}"/>
    <cellStyle name="Normal 7 4 11 2 3 4" xfId="20278" xr:uid="{27677864-ABDF-416E-87FF-63E3B1120BBA}"/>
    <cellStyle name="Normal 7 4 11 2 4" xfId="9525" xr:uid="{B0CA0A70-BEC8-4040-BE06-5098E5BD28F3}"/>
    <cellStyle name="Normal 7 4 11 2 4 2" xfId="30086" xr:uid="{13E8ED23-5E5C-419A-8433-3B438E146E74}"/>
    <cellStyle name="Normal 7 4 11 2 4 3" xfId="23107" xr:uid="{DABA9F02-5468-44C1-A5F9-6DF6141AAC11}"/>
    <cellStyle name="Normal 7 4 11 2 5" xfId="24605" xr:uid="{AAD78D94-7B2E-4D0C-B970-8B95B125F077}"/>
    <cellStyle name="Normal 7 4 11 2 6" xfId="15536" xr:uid="{D057F846-5C3E-4811-86A3-2745A79F60E0}"/>
    <cellStyle name="Normal 7 4 11 3" xfId="3599" xr:uid="{00000000-0005-0000-0000-0000370E0000}"/>
    <cellStyle name="Normal 7 4 11 3 2" xfId="5739" xr:uid="{FDCEE7DA-05B4-4A3E-88AD-B7F00FBD7B43}"/>
    <cellStyle name="Normal 7 4 11 3 2 2" xfId="8286" xr:uid="{F0D315FE-E848-4B5C-A1FB-89CD461AD893}"/>
    <cellStyle name="Normal 7 4 11 3 2 3" xfId="11086" xr:uid="{41D3DDDC-0809-4A06-81C7-6AF3198B9974}"/>
    <cellStyle name="Normal 7 4 11 3 3" xfId="6810" xr:uid="{25B5AD7B-8DA0-42C5-8BA7-C63453743A58}"/>
    <cellStyle name="Normal 7 4 11 3 3 2" xfId="19722" xr:uid="{C0AEAF70-C376-43CC-AC4C-4C08D0303E1F}"/>
    <cellStyle name="Normal 7 4 11 3 4" xfId="9606" xr:uid="{77D63424-7E99-473A-BF28-5B3FF56D6F04}"/>
    <cellStyle name="Normal 7 4 11 3 4 2" xfId="22551" xr:uid="{E16CB5E2-9F33-464A-808F-B2CE93E187B5}"/>
    <cellStyle name="Normal 7 4 11 3 5" xfId="25784" xr:uid="{3E540090-F5CC-4D24-8C81-4F589295BFE6}"/>
    <cellStyle name="Normal 7 4 11 3 6" xfId="14850" xr:uid="{204926ED-9F3A-4F88-A9BC-B002436A0FB9}"/>
    <cellStyle name="Normal 7 4 11 4" xfId="3600" xr:uid="{00000000-0005-0000-0000-0000380E0000}"/>
    <cellStyle name="Normal 7 4 11 4 2" xfId="8287" xr:uid="{9E19EEB2-6473-45E3-A3FD-543C66BDB75B}"/>
    <cellStyle name="Normal 7 4 11 4 2 2" xfId="28947" xr:uid="{2C1E5F7F-DE1D-4E9D-9A02-534D9208D248}"/>
    <cellStyle name="Normal 7 4 11 4 2 3" xfId="19202" xr:uid="{4A63B363-30CF-4EA6-873A-72112B8A1753}"/>
    <cellStyle name="Normal 7 4 11 4 3" xfId="11087" xr:uid="{15A890F0-4A36-466B-8F84-5F4679802BB8}"/>
    <cellStyle name="Normal 7 4 11 4 3 2" xfId="22007" xr:uid="{4ECF0FC8-2210-4C5E-AB1E-2B196D59A614}"/>
    <cellStyle name="Normal 7 4 11 4 4" xfId="26559" xr:uid="{7BF12B98-A69E-4735-874D-18D6C6222677}"/>
    <cellStyle name="Normal 7 4 11 4 5" xfId="16451" xr:uid="{52CCBAC8-9455-47B6-A2FF-2160C3A177C0}"/>
    <cellStyle name="Normal 7 4 11 5" xfId="4646" xr:uid="{6505EE1C-48E7-4FBB-B229-94E75D486D42}"/>
    <cellStyle name="Normal 7 4 11 5 2" xfId="7134" xr:uid="{662ED5A0-AE8D-46CE-81A6-9D037ECE71FE}"/>
    <cellStyle name="Normal 7 4 11 5 2 2" xfId="20620" xr:uid="{CA172FEA-B4FB-45AD-ABE7-985181A2E687}"/>
    <cellStyle name="Normal 7 4 11 5 3" xfId="10036" xr:uid="{B310526B-5788-4CBC-BD86-BB3B9458D633}"/>
    <cellStyle name="Normal 7 4 11 5 3 2" xfId="23449" xr:uid="{66862FB5-6B2C-4172-BB7D-665AE0A04751}"/>
    <cellStyle name="Normal 7 4 11 5 4" xfId="27531" xr:uid="{961F54AF-8515-4F2E-A40B-AE933336924A}"/>
    <cellStyle name="Normal 7 4 11 5 5" xfId="17827" xr:uid="{66757FAB-CD04-49E9-8356-6AB79C0E9343}"/>
    <cellStyle name="Normal 7 4 11 6" xfId="6308" xr:uid="{514BB288-9BE9-4CB1-944F-BC5E80C51723}"/>
    <cellStyle name="Normal 7 4 11 6 2" xfId="16209" xr:uid="{078F0567-1C6D-406D-813A-3F82515CA8B6}"/>
    <cellStyle name="Normal 7 4 11 7" xfId="9085" xr:uid="{A6019D3A-3C38-4413-9D63-419420541871}"/>
    <cellStyle name="Normal 7 4 11 7 2" xfId="18969" xr:uid="{5CE577E3-4B67-424E-A605-E0E328E02283}"/>
    <cellStyle name="Normal 7 4 11 8" xfId="12227" xr:uid="{7089285D-F203-481A-8CDC-CEE73BF798E4}"/>
    <cellStyle name="Normal 7 4 11 8 2" xfId="21765" xr:uid="{9117EA5B-D0F6-45E3-9C29-553ECFDEF1E8}"/>
    <cellStyle name="Normal 7 4 11 9" xfId="24958" xr:uid="{9D11FD1A-343A-40C4-9D76-2AB2F9CB0BEB}"/>
    <cellStyle name="Normal 7 4 12" xfId="835" xr:uid="{00000000-0005-0000-0000-000043030000}"/>
    <cellStyle name="Normal 7 4 12 2" xfId="3601" xr:uid="{00000000-0005-0000-0000-0000390E0000}"/>
    <cellStyle name="Normal 7 4 12 2 2" xfId="5699" xr:uid="{FC842FD1-C134-4008-B628-18602E48ECFC}"/>
    <cellStyle name="Normal 7 4 12 2 2 2" xfId="8288" xr:uid="{0EE02EA3-C21F-4FAE-A2E7-C2998DF13883}"/>
    <cellStyle name="Normal 7 4 12 2 2 3" xfId="11088" xr:uid="{F25DA502-25CC-406F-ABD1-06E0E3C1350D}"/>
    <cellStyle name="Normal 7 4 12 2 3" xfId="6730" xr:uid="{EE94227A-D293-4AE4-94B4-1AFD608FF26D}"/>
    <cellStyle name="Normal 7 4 12 2 3 2" xfId="20279" xr:uid="{D70F9E60-348C-46A5-8EAC-875052C2CF81}"/>
    <cellStyle name="Normal 7 4 12 2 4" xfId="9526" xr:uid="{EA72C8CF-F06A-4800-B889-C5B37A1E2F83}"/>
    <cellStyle name="Normal 7 4 12 2 4 2" xfId="23108" xr:uid="{F0EDC91C-BEFA-44FC-9D73-0B89E097E911}"/>
    <cellStyle name="Normal 7 4 12 2 5" xfId="25099" xr:uid="{9EFA27EB-6951-4573-BA63-68481EB2B8BE}"/>
    <cellStyle name="Normal 7 4 12 2 6" xfId="15537" xr:uid="{85BD5C77-236C-48F1-9B9E-C83B5458A007}"/>
    <cellStyle name="Normal 7 4 12 3" xfId="4703" xr:uid="{402E4A6A-ABB2-4F63-B28F-8A95C142D27C}"/>
    <cellStyle name="Normal 7 4 12 3 2" xfId="7135" xr:uid="{BC0CA96B-66B4-4AD2-AD2B-C2ACD45E46D1}"/>
    <cellStyle name="Normal 7 4 12 3 2 2" xfId="29608" xr:uid="{66BA99BF-A67A-41AC-8736-94CA09EA2F17}"/>
    <cellStyle name="Normal 7 4 12 3 2 3" xfId="20670" xr:uid="{27031E06-D624-48AC-8EAF-3B9BBBFD02DE}"/>
    <cellStyle name="Normal 7 4 12 3 3" xfId="10037" xr:uid="{94903071-9C04-4374-8226-7262AB485218}"/>
    <cellStyle name="Normal 7 4 12 3 3 2" xfId="23499" xr:uid="{392CAAF5-A3A9-41E9-A234-85CF9663B07F}"/>
    <cellStyle name="Normal 7 4 12 3 4" xfId="26680" xr:uid="{26E2CED9-57FA-4180-8728-DA0C5A27AEEE}"/>
    <cellStyle name="Normal 7 4 12 3 5" xfId="17877" xr:uid="{A5CA5B96-57D7-4BCE-9A1D-B6BF677E2A20}"/>
    <cellStyle name="Normal 7 4 12 4" xfId="5544" xr:uid="{30DD044E-18C2-4F0C-AD3B-8FFE49A91277}"/>
    <cellStyle name="Normal 7 4 12 4 2" xfId="26679" xr:uid="{4233426B-3F0B-402F-874C-955302D26B4C}"/>
    <cellStyle name="Normal 7 4 12 4 3" xfId="27480" xr:uid="{218CD496-4F3E-411B-BD77-5D89CBF0E481}"/>
    <cellStyle name="Normal 7 4 12 4 4" xfId="16210" xr:uid="{660A281D-1686-48F6-86E0-9BEEFCDB134E}"/>
    <cellStyle name="Normal 7 4 12 5" xfId="6309" xr:uid="{2B543FF1-B3EB-4CA9-84FA-A9D78732D10E}"/>
    <cellStyle name="Normal 7 4 12 5 2" xfId="27406" xr:uid="{F4105E11-E71A-47B2-8DE6-964A199808AB}"/>
    <cellStyle name="Normal 7 4 12 5 3" xfId="18970" xr:uid="{6D28E6F6-0E99-4A6B-A2CC-F9A78F5E6A2E}"/>
    <cellStyle name="Normal 7 4 12 6" xfId="9086" xr:uid="{157183E1-EE71-4F95-853E-1B0701F233F6}"/>
    <cellStyle name="Normal 7 4 12 6 2" xfId="21766" xr:uid="{E04EDC6C-EEE8-4D4F-9BA3-208B69F94210}"/>
    <cellStyle name="Normal 7 4 12 7" xfId="26508" xr:uid="{2EF38FCE-92D2-4B5B-A168-ACD89EB51828}"/>
    <cellStyle name="Normal 7 4 12 8" xfId="14229" xr:uid="{68FBF0DD-6502-4812-9EBA-9C1B7F3FCFB9}"/>
    <cellStyle name="Normal 7 4 13" xfId="3602" xr:uid="{00000000-0005-0000-0000-00003A0E0000}"/>
    <cellStyle name="Normal 7 4 13 2" xfId="5541" xr:uid="{09873508-8859-4C5A-99CB-874CA00DB913}"/>
    <cellStyle name="Normal 7 4 13 2 2" xfId="8289" xr:uid="{CCE43AA5-9F70-4F20-B876-76797F0051A2}"/>
    <cellStyle name="Normal 7 4 13 2 3" xfId="11089" xr:uid="{FE8A731A-F420-4371-9352-E213D157F2CF}"/>
    <cellStyle name="Normal 7 4 13 2 4" xfId="16211" xr:uid="{C42ABFF0-E064-45AE-B93B-F82998932E36}"/>
    <cellStyle name="Normal 7 4 13 3" xfId="6305" xr:uid="{5712B1A2-9708-4793-955A-32D40FF9D381}"/>
    <cellStyle name="Normal 7 4 13 3 2" xfId="26426" xr:uid="{3C757408-B2F8-494C-A424-7B1910C9AE6D}"/>
    <cellStyle name="Normal 7 4 13 3 3" xfId="18971" xr:uid="{5C65BC0C-BD2E-47B1-B698-5ED6778CEA6D}"/>
    <cellStyle name="Normal 7 4 13 4" xfId="9082" xr:uid="{60E08A44-A801-42E2-A7F8-C6AC53C80512}"/>
    <cellStyle name="Normal 7 4 13 4 2" xfId="21767" xr:uid="{757734B8-8EA4-4597-9EF4-3DF7A1D4F8E8}"/>
    <cellStyle name="Normal 7 4 13 5" xfId="26446" xr:uid="{E19E306A-BB8F-4191-8EDC-D533828068F1}"/>
    <cellStyle name="Normal 7 4 13 6" xfId="14919" xr:uid="{86810DEF-12FC-439D-82BC-01B65051E86E}"/>
    <cellStyle name="Normal 7 4 14" xfId="3603" xr:uid="{00000000-0005-0000-0000-00003B0E0000}"/>
    <cellStyle name="Normal 7 4 14 2" xfId="5695" xr:uid="{83D2F086-C2F4-43FE-9AD9-C3CFC8D1CBD9}"/>
    <cellStyle name="Normal 7 4 14 2 2" xfId="8290" xr:uid="{2ADB8778-8901-4E46-8F5E-749A6FC631BB}"/>
    <cellStyle name="Normal 7 4 14 2 3" xfId="11090" xr:uid="{588AFE79-FB69-48D0-AF67-0BA3661CECBC}"/>
    <cellStyle name="Normal 7 4 14 3" xfId="6726" xr:uid="{60A3FF2D-04E3-4204-9A4B-1B243140622D}"/>
    <cellStyle name="Normal 7 4 14 3 2" xfId="19339" xr:uid="{BC861EC8-57A2-4442-9792-16AA6CDE7346}"/>
    <cellStyle name="Normal 7 4 14 4" xfId="9522" xr:uid="{F4233DAC-37BB-46E2-928D-EA6BC5DBB928}"/>
    <cellStyle name="Normal 7 4 14 4 2" xfId="22168" xr:uid="{80B12419-4FBD-4109-979E-4384C8847CE5}"/>
    <cellStyle name="Normal 7 4 14 5" xfId="25383" xr:uid="{469102E6-2B10-4B48-B323-9F4766DC082D}"/>
    <cellStyle name="Normal 7 4 14 6" xfId="14387" xr:uid="{B4F803DC-BAFF-4D93-9A2D-7AF455923FF8}"/>
    <cellStyle name="Normal 7 4 15" xfId="3604" xr:uid="{00000000-0005-0000-0000-00003C0E0000}"/>
    <cellStyle name="Normal 7 4 15 2" xfId="5725" xr:uid="{B2870472-258B-4855-A7C1-C63844B69036}"/>
    <cellStyle name="Normal 7 4 15 2 2" xfId="8291" xr:uid="{BAFB88DF-EEB9-46C7-AB8D-E09EFA744275}"/>
    <cellStyle name="Normal 7 4 15 2 3" xfId="11091" xr:uid="{F476614E-1E77-40C6-83E1-A3F75C33BA7B}"/>
    <cellStyle name="Normal 7 4 15 3" xfId="6794" xr:uid="{F92D8BAC-BA3E-4BC3-944A-67D8D1DF4B07}"/>
    <cellStyle name="Normal 7 4 15 3 2" xfId="21897" xr:uid="{71396E5E-29A4-4E30-824E-C3B8D943EF7A}"/>
    <cellStyle name="Normal 7 4 15 4" xfId="9590" xr:uid="{37080CFC-CF76-415A-ADD0-70B9D29FB235}"/>
    <cellStyle name="Normal 7 4 15 5" xfId="16341" xr:uid="{E6A22F56-91F5-4D98-B4F1-DE613FDCF1C3}"/>
    <cellStyle name="Normal 7 4 16" xfId="4381" xr:uid="{6E29BE34-E06F-4EE5-9CAE-E6887C56F4C5}"/>
    <cellStyle name="Normal 7 4 16 2" xfId="7131" xr:uid="{DFDDF591-D506-4C18-A8F1-B75C26BED043}"/>
    <cellStyle name="Normal 7 4 16 2 2" xfId="20405" xr:uid="{9BB07277-66C3-4698-B83B-6860DB87A139}"/>
    <cellStyle name="Normal 7 4 16 3" xfId="10033" xr:uid="{F00EBFE7-23E5-4EE7-9DE1-601C0E7E22ED}"/>
    <cellStyle name="Normal 7 4 16 3 2" xfId="23234" xr:uid="{91ED67A8-07D6-42D5-A0F1-894FB5160B9E}"/>
    <cellStyle name="Normal 7 4 16 4" xfId="26066" xr:uid="{A806C784-F927-4B8A-9C80-736CEC0C58F3}"/>
    <cellStyle name="Normal 7 4 16 5" xfId="17612" xr:uid="{F4F4E79C-46DD-4E82-803F-5F750D65C0D5}"/>
    <cellStyle name="Normal 7 4 17" xfId="5451" xr:uid="{0DA2C922-9FBE-45B8-9830-4FD73BF7A1CB}"/>
    <cellStyle name="Normal 7 4 17 2" xfId="16205" xr:uid="{FD9A1BEE-D52C-45B3-A7D3-DF48C533B646}"/>
    <cellStyle name="Normal 7 4 18" xfId="5909" xr:uid="{D13A95DF-3CCB-4BEF-A5B3-980752605C53}"/>
    <cellStyle name="Normal 7 4 18 2" xfId="18965" xr:uid="{CF5644E7-3755-4C83-93FF-7F2572A17FCA}"/>
    <cellStyle name="Normal 7 4 19" xfId="8649" xr:uid="{5830B859-DA6A-4983-A7A1-7723A95A2C6C}"/>
    <cellStyle name="Normal 7 4 19 2" xfId="21761" xr:uid="{C6BB17C2-F446-40B3-B660-4DBA586F0ABA}"/>
    <cellStyle name="Normal 7 4 2" xfId="836" xr:uid="{00000000-0005-0000-0000-000044030000}"/>
    <cellStyle name="Normal 7 4 2 10" xfId="837" xr:uid="{00000000-0005-0000-0000-000045030000}"/>
    <cellStyle name="Normal 7 4 2 10 2" xfId="3605" xr:uid="{00000000-0005-0000-0000-00003D0E0000}"/>
    <cellStyle name="Normal 7 4 2 10 2 2" xfId="5701" xr:uid="{4D30C35A-D8E4-4AC4-B24E-60401BEAD831}"/>
    <cellStyle name="Normal 7 4 2 10 2 2 2" xfId="8292" xr:uid="{1C677EDC-CDA5-4AC7-A180-74BC1C6662ED}"/>
    <cellStyle name="Normal 7 4 2 10 2 2 3" xfId="11092" xr:uid="{F12277E9-8FB7-4CDA-826D-727758845C84}"/>
    <cellStyle name="Normal 7 4 2 10 2 3" xfId="6732" xr:uid="{C1A09DA8-7D14-4D9D-99CA-A0C6FA0F6D7C}"/>
    <cellStyle name="Normal 7 4 2 10 2 3 2" xfId="20280" xr:uid="{D347E9EE-A56D-4568-BE1B-426774E3F24D}"/>
    <cellStyle name="Normal 7 4 2 10 2 4" xfId="9528" xr:uid="{4F4AFB38-79C0-4A4A-9B1C-821298B1FF76}"/>
    <cellStyle name="Normal 7 4 2 10 2 4 2" xfId="23109" xr:uid="{E1C1A080-BEE1-4B86-B1D3-27EAAE7D4DBE}"/>
    <cellStyle name="Normal 7 4 2 10 2 5" xfId="24062" xr:uid="{DCDF13F2-F2CC-4F17-8054-AC5A452B4A28}"/>
    <cellStyle name="Normal 7 4 2 10 2 6" xfId="15538" xr:uid="{93CE571B-7C4B-4AB0-A580-294AB80DA4C7}"/>
    <cellStyle name="Normal 7 4 2 10 3" xfId="4799" xr:uid="{B8F0B706-474C-44D4-B4B9-056DA0FA414A}"/>
    <cellStyle name="Normal 7 4 2 10 3 2" xfId="7137" xr:uid="{79E7CA8F-BB8C-4119-9EC3-C73E5C2D26B0}"/>
    <cellStyle name="Normal 7 4 2 10 3 2 2" xfId="29670" xr:uid="{9430DC57-579D-4CE0-80E4-17217A818A5C}"/>
    <cellStyle name="Normal 7 4 2 10 3 2 3" xfId="20766" xr:uid="{21E60FD6-19FB-4929-9EFD-A75C28B89A40}"/>
    <cellStyle name="Normal 7 4 2 10 3 3" xfId="10039" xr:uid="{116F8508-32AF-4724-BBA6-BFF800FA87F5}"/>
    <cellStyle name="Normal 7 4 2 10 3 3 2" xfId="23595" xr:uid="{E3B27576-6708-4BAB-BD84-25C26BED9492}"/>
    <cellStyle name="Normal 7 4 2 10 3 4" xfId="24848" xr:uid="{7D1FAF31-89B7-4A63-8602-4103EDBA8A8C}"/>
    <cellStyle name="Normal 7 4 2 10 3 5" xfId="17973" xr:uid="{617483E0-8B78-41A2-AE30-BC3B5C61C9BB}"/>
    <cellStyle name="Normal 7 4 2 10 4" xfId="5546" xr:uid="{84AF6783-4303-4733-9CAB-98226E5209C2}"/>
    <cellStyle name="Normal 7 4 2 10 4 2" xfId="24544" xr:uid="{E5342249-21E5-40B3-B96D-176FF6159106}"/>
    <cellStyle name="Normal 7 4 2 10 4 3" xfId="29199" xr:uid="{5C3A7EAF-C48D-4091-808A-059747F597A2}"/>
    <cellStyle name="Normal 7 4 2 10 4 4" xfId="16213" xr:uid="{7FE02770-58E8-4977-A843-4F28D2E51969}"/>
    <cellStyle name="Normal 7 4 2 10 5" xfId="6311" xr:uid="{34CFAC90-1EFC-4AF3-95EC-97B554C03AD2}"/>
    <cellStyle name="Normal 7 4 2 10 5 2" xfId="29211" xr:uid="{2FF552A4-9770-468F-BD54-05EB7B6FE85D}"/>
    <cellStyle name="Normal 7 4 2 10 5 3" xfId="18973" xr:uid="{D73B1B14-A16A-4486-9B20-1BDB6A3A334E}"/>
    <cellStyle name="Normal 7 4 2 10 6" xfId="9088" xr:uid="{2C2C28A5-DDFF-4A12-82BD-CFD9CFAFD4BE}"/>
    <cellStyle name="Normal 7 4 2 10 6 2" xfId="21769" xr:uid="{9670A4F7-91A1-4250-9C16-7955D74B4362}"/>
    <cellStyle name="Normal 7 4 2 10 7" xfId="24177" xr:uid="{4A804578-EA69-446B-9FBF-8A02407C8BAF}"/>
    <cellStyle name="Normal 7 4 2 10 8" xfId="14354" xr:uid="{AD08261C-95D7-43AE-8900-656A889FCB40}"/>
    <cellStyle name="Normal 7 4 2 11" xfId="3606" xr:uid="{00000000-0005-0000-0000-00003E0E0000}"/>
    <cellStyle name="Normal 7 4 2 11 2" xfId="5545" xr:uid="{DE2E68D8-2620-4E82-94A2-77213283A031}"/>
    <cellStyle name="Normal 7 4 2 11 2 2" xfId="8293" xr:uid="{FF72CBA2-F70B-4D56-B4E3-6F148F89BFB4}"/>
    <cellStyle name="Normal 7 4 2 11 2 3" xfId="11093" xr:uid="{2E957612-7699-4644-AEA8-684026A89DD9}"/>
    <cellStyle name="Normal 7 4 2 11 2 4" xfId="16214" xr:uid="{F4FD739F-6706-47A2-9479-C04D87557054}"/>
    <cellStyle name="Normal 7 4 2 11 3" xfId="6310" xr:uid="{DBF2A0FD-303D-4DFD-9001-7E86E409239E}"/>
    <cellStyle name="Normal 7 4 2 11 3 2" xfId="29352" xr:uid="{9A99897C-05CE-4967-A6F5-546EE58387C4}"/>
    <cellStyle name="Normal 7 4 2 11 3 3" xfId="18974" xr:uid="{431BE9FF-B427-4A8B-891F-A39188617957}"/>
    <cellStyle name="Normal 7 4 2 11 4" xfId="9087" xr:uid="{5941083E-86A3-4A95-BD27-934212C6ACB6}"/>
    <cellStyle name="Normal 7 4 2 11 4 2" xfId="21770" xr:uid="{12CB6123-7D3F-4DEB-8BFF-4DE74E769522}"/>
    <cellStyle name="Normal 7 4 2 11 5" xfId="26550" xr:uid="{77F200F3-77A6-4876-BF33-8C80F0BAC6DB}"/>
    <cellStyle name="Normal 7 4 2 11 6" xfId="15022" xr:uid="{F290E20A-8091-4912-8064-31DD844D85FD}"/>
    <cellStyle name="Normal 7 4 2 12" xfId="3607" xr:uid="{00000000-0005-0000-0000-00003F0E0000}"/>
    <cellStyle name="Normal 7 4 2 12 2" xfId="5700" xr:uid="{9E989AE0-02C6-4DBB-8469-03D3BC4AE7BB}"/>
    <cellStyle name="Normal 7 4 2 12 2 2" xfId="8294" xr:uid="{A6EFCDE9-F2AC-41F3-B45B-10A78B7CF63F}"/>
    <cellStyle name="Normal 7 4 2 12 2 3" xfId="11094" xr:uid="{34901E2A-4036-4381-94F7-37EB31322637}"/>
    <cellStyle name="Normal 7 4 2 12 3" xfId="6731" xr:uid="{17322634-8826-452E-92AA-ED9D5B05557C}"/>
    <cellStyle name="Normal 7 4 2 12 3 2" xfId="19348" xr:uid="{4592D929-9ADD-46FD-9B9F-33C4E391403B}"/>
    <cellStyle name="Normal 7 4 2 12 4" xfId="9527" xr:uid="{0A94F5A1-0B1C-436D-81F0-60EABA72E638}"/>
    <cellStyle name="Normal 7 4 2 12 4 2" xfId="22177" xr:uid="{5AD6BF76-8052-4BF2-9B42-2743C9D6A317}"/>
    <cellStyle name="Normal 7 4 2 12 5" xfId="25754" xr:uid="{21039725-C1F2-4241-AF53-2AFD5C8D22D8}"/>
    <cellStyle name="Normal 7 4 2 12 6" xfId="14394" xr:uid="{B7CAAF66-C498-47EA-80CB-CFD1482830E9}"/>
    <cellStyle name="Normal 7 4 2 13" xfId="3608" xr:uid="{00000000-0005-0000-0000-0000400E0000}"/>
    <cellStyle name="Normal 7 4 2 13 2" xfId="5732" xr:uid="{53404F7E-C1F3-4254-ABE5-E972C42A2F68}"/>
    <cellStyle name="Normal 7 4 2 13 2 2" xfId="8295" xr:uid="{63DDF7DF-C16C-40D7-80B2-ED7069886479}"/>
    <cellStyle name="Normal 7 4 2 13 2 3" xfId="11095" xr:uid="{22F0EDEF-972A-4500-AB11-62D769850A38}"/>
    <cellStyle name="Normal 7 4 2 13 3" xfId="6802" xr:uid="{C1E31AD9-75FB-45A0-ABF2-79BC3C3CC94C}"/>
    <cellStyle name="Normal 7 4 2 13 3 2" xfId="21909" xr:uid="{D8AD49AE-2E0A-4EA7-8F20-B94CF43B6844}"/>
    <cellStyle name="Normal 7 4 2 13 4" xfId="9598" xr:uid="{9CBE423D-6A81-43F8-A386-481FD2787FF8}"/>
    <cellStyle name="Normal 7 4 2 13 5" xfId="16353" xr:uid="{6F1CC236-E8C9-4053-80C8-A4FEE41618C9}"/>
    <cellStyle name="Normal 7 4 2 14" xfId="4648" xr:uid="{6CB46862-1849-4372-9563-C549398E2F92}"/>
    <cellStyle name="Normal 7 4 2 14 2" xfId="7136" xr:uid="{D151BD1A-BCA2-4F80-9FBC-E8C257FBD9B1}"/>
    <cellStyle name="Normal 7 4 2 14 2 2" xfId="20622" xr:uid="{F3C9BB57-FA70-49F5-B56E-B3BD79D4A21C}"/>
    <cellStyle name="Normal 7 4 2 14 3" xfId="10038" xr:uid="{11BB1D0C-D042-48AA-92BB-8D2F3EABDADF}"/>
    <cellStyle name="Normal 7 4 2 14 3 2" xfId="23451" xr:uid="{557E2C61-2F3C-4E44-94A1-6A2F9C957E01}"/>
    <cellStyle name="Normal 7 4 2 14 4" xfId="29132" xr:uid="{2F3C89D8-BD8B-4446-A5C7-16C6A7B3CF01}"/>
    <cellStyle name="Normal 7 4 2 14 5" xfId="17829" xr:uid="{4FA7EB64-5A62-4CF2-9581-FB000AB81BA5}"/>
    <cellStyle name="Normal 7 4 2 15" xfId="5459" xr:uid="{325AF5A3-E5F3-4F18-958D-A797B6D2F4C2}"/>
    <cellStyle name="Normal 7 4 2 15 2" xfId="16212" xr:uid="{05BD2A68-BA91-42C7-B22D-9CA8B89DD8BF}"/>
    <cellStyle name="Normal 7 4 2 16" xfId="5918" xr:uid="{2FE6C09F-8078-4054-A592-8C8B3A039AE0}"/>
    <cellStyle name="Normal 7 4 2 16 2" xfId="18972" xr:uid="{38F6DD47-CB8A-4F7B-9013-E90AFB006EDA}"/>
    <cellStyle name="Normal 7 4 2 17" xfId="8658" xr:uid="{0072B602-9EF1-4221-B4D4-526851F3FE06}"/>
    <cellStyle name="Normal 7 4 2 17 2" xfId="21768" xr:uid="{D64D1F39-C06D-4875-AB43-4ACBE5A31996}"/>
    <cellStyle name="Normal 7 4 2 18" xfId="25780" xr:uid="{102FAB79-EEC0-4F8A-8768-95D39EC9233A}"/>
    <cellStyle name="Normal 7 4 2 19" xfId="13973" xr:uid="{EC659EE3-8F9F-4E84-A0CD-5CD7A7A4A8F5}"/>
    <cellStyle name="Normal 7 4 2 2" xfId="838" xr:uid="{00000000-0005-0000-0000-000046030000}"/>
    <cellStyle name="Normal 7 4 2 2 10" xfId="6312" xr:uid="{B978B14E-3C46-4909-A053-FA326F5A9A9C}"/>
    <cellStyle name="Normal 7 4 2 2 10 2" xfId="16215" xr:uid="{B6189A52-4FA7-47D6-A8C7-A1794C125969}"/>
    <cellStyle name="Normal 7 4 2 2 11" xfId="9089" xr:uid="{DAC4CC04-CD18-4656-85B1-BE73C82228C3}"/>
    <cellStyle name="Normal 7 4 2 2 11 2" xfId="18975" xr:uid="{14A47D2F-6CC5-44AA-8463-93974F254752}"/>
    <cellStyle name="Normal 7 4 2 2 12" xfId="12228" xr:uid="{8D53B252-C3E0-4BAD-85CC-769C24F73694}"/>
    <cellStyle name="Normal 7 4 2 2 12 2" xfId="21771" xr:uid="{383BE135-070C-4BD3-8C25-8E7B7F86B172}"/>
    <cellStyle name="Normal 7 4 2 2 13" xfId="24479" xr:uid="{37ECA09D-C78E-413C-95B9-79EFC7C2122F}"/>
    <cellStyle name="Normal 7 4 2 2 14" xfId="13996" xr:uid="{0B59FB2B-9697-4649-85BB-50D12A8F19F8}"/>
    <cellStyle name="Normal 7 4 2 2 2" xfId="839" xr:uid="{00000000-0005-0000-0000-000047030000}"/>
    <cellStyle name="Normal 7 4 2 2 2 10" xfId="9090" xr:uid="{DF62E00E-14CF-4AB1-BE12-B9984C057A95}"/>
    <cellStyle name="Normal 7 4 2 2 2 10 2" xfId="18976" xr:uid="{97E138CF-8BE7-4BCC-9B15-4388F76BF0D1}"/>
    <cellStyle name="Normal 7 4 2 2 2 11" xfId="12229" xr:uid="{395F1B99-644F-4DFF-9015-422A36AF51D8}"/>
    <cellStyle name="Normal 7 4 2 2 2 11 2" xfId="21772" xr:uid="{0BF3B2FE-600D-4DD2-9062-AEFB5CB39DCB}"/>
    <cellStyle name="Normal 7 4 2 2 2 12" xfId="25796" xr:uid="{4BBC2B10-A06F-4F1B-AAEF-35F0A686848A}"/>
    <cellStyle name="Normal 7 4 2 2 2 13" xfId="14056" xr:uid="{1369962F-B326-439E-93D6-C9C07F7EBF87}"/>
    <cellStyle name="Normal 7 4 2 2 2 2" xfId="3609" xr:uid="{00000000-0005-0000-0000-0000410E0000}"/>
    <cellStyle name="Normal 7 4 2 2 2 2 10" xfId="14617" xr:uid="{A4994CA0-E236-4EE1-A463-FC45E754D860}"/>
    <cellStyle name="Normal 7 4 2 2 2 2 2" xfId="3610" xr:uid="{00000000-0005-0000-0000-0000420E0000}"/>
    <cellStyle name="Normal 7 4 2 2 2 2 2 2" xfId="3611" xr:uid="{00000000-0005-0000-0000-0000430E0000}"/>
    <cellStyle name="Normal 7 4 2 2 2 2 2 2 2" xfId="8296" xr:uid="{05F472FE-B420-456D-98FE-D0DB938A4C10}"/>
    <cellStyle name="Normal 7 4 2 2 2 2 2 2 2 2" xfId="27311" xr:uid="{61A0BF62-1F7F-485D-A8CF-23B6C0EF97B4}"/>
    <cellStyle name="Normal 7 4 2 2 2 2 2 2 2 3" xfId="17491" xr:uid="{0F972FE8-BE36-4032-A95E-9EAA415C49DD}"/>
    <cellStyle name="Normal 7 4 2 2 2 2 2 2 3" xfId="11098" xr:uid="{D8DDAA81-36A4-45C9-817E-6430827AE2BF}"/>
    <cellStyle name="Normal 7 4 2 2 2 2 2 2 3 2" xfId="20283" xr:uid="{57535204-50BB-48FD-8662-259A4DD15B34}"/>
    <cellStyle name="Normal 7 4 2 2 2 2 2 2 4" xfId="13273" xr:uid="{86AF1106-A1BE-4193-9486-5DC1E67E0AE2}"/>
    <cellStyle name="Normal 7 4 2 2 2 2 2 2 4 2" xfId="23112" xr:uid="{99E2A791-1639-4B12-A07F-26A12F5D61CA}"/>
    <cellStyle name="Normal 7 4 2 2 2 2 2 2 5" xfId="25581" xr:uid="{89E1F017-A682-4C47-A5FF-1E528F147814}"/>
    <cellStyle name="Normal 7 4 2 2 2 2 2 2 6" xfId="15541" xr:uid="{81CD999F-D193-4C97-99DE-1590AB75FEC6}"/>
    <cellStyle name="Normal 7 4 2 2 2 2 2 3" xfId="4947" xr:uid="{0E1BFA0D-EBDD-4C83-A920-0AFAB103FA31}"/>
    <cellStyle name="Normal 7 4 2 2 2 2 2 3 2" xfId="11097" xr:uid="{8FFAE79E-277E-4A4C-B9D0-DEDCCB68A404}"/>
    <cellStyle name="Normal 7 4 2 2 2 2 2 3 2 2" xfId="29780" xr:uid="{A705C54B-C4B0-4B01-9F06-B5F50A3A5C7C}"/>
    <cellStyle name="Normal 7 4 2 2 2 2 2 3 2 3" xfId="20914" xr:uid="{974E9054-ED42-4548-AD61-25B8AAE72466}"/>
    <cellStyle name="Normal 7 4 2 2 2 2 2 3 3" xfId="13806" xr:uid="{069C5918-0E34-458E-994F-511503360981}"/>
    <cellStyle name="Normal 7 4 2 2 2 2 2 3 3 2" xfId="23743" xr:uid="{4DC7337B-AF7E-4A26-9316-4993CCFFAA7C}"/>
    <cellStyle name="Normal 7 4 2 2 2 2 2 3 4" xfId="25114" xr:uid="{9D246A8D-E31A-4811-AC36-7F1AB98A930B}"/>
    <cellStyle name="Normal 7 4 2 2 2 2 2 3 5" xfId="18121" xr:uid="{D97A9F57-432C-4933-A0BD-0EB45113241A}"/>
    <cellStyle name="Normal 7 4 2 2 2 2 2 4" xfId="6426" xr:uid="{9EA17EDD-A57E-4558-A4D6-A2679AAB871B}"/>
    <cellStyle name="Normal 7 4 2 2 2 2 2 4 2" xfId="27038" xr:uid="{D2BEFB86-5C27-46E7-947B-24EE67542F56}"/>
    <cellStyle name="Normal 7 4 2 2 2 2 2 4 3" xfId="16973" xr:uid="{D5D52269-5580-49B8-BEFA-C5BCE9F2ED57}"/>
    <cellStyle name="Normal 7 4 2 2 2 2 2 5" xfId="9203" xr:uid="{FA54A37E-17FC-479D-99A5-7239728AF37A}"/>
    <cellStyle name="Normal 7 4 2 2 2 2 2 5 2" xfId="19726" xr:uid="{5F8DF1A5-42C2-4126-8B9B-70BA750AD172}"/>
    <cellStyle name="Normal 7 4 2 2 2 2 2 6" xfId="12822" xr:uid="{C5E7A68E-1720-4684-A0AE-2FEDA67325FB}"/>
    <cellStyle name="Normal 7 4 2 2 2 2 2 6 2" xfId="22555" xr:uid="{85B351D3-7755-4F6F-9DE9-AC3A2C2DD653}"/>
    <cellStyle name="Normal 7 4 2 2 2 2 2 7" xfId="24055" xr:uid="{D9F723DC-44BF-4A0F-BC83-0FAF823FCF7A}"/>
    <cellStyle name="Normal 7 4 2 2 2 2 2 8" xfId="14855" xr:uid="{5584E976-298F-4E90-8AC9-6F8104FC7ED8}"/>
    <cellStyle name="Normal 7 4 2 2 2 2 3" xfId="3612" xr:uid="{00000000-0005-0000-0000-0000440E0000}"/>
    <cellStyle name="Normal 7 4 2 2 2 2 3 2" xfId="5158" xr:uid="{FA46A122-48D6-4EB8-8AC0-C25D8AF903C3}"/>
    <cellStyle name="Normal 7 4 2 2 2 2 3 2 2" xfId="11859" xr:uid="{513A6AFA-547A-476B-88C6-4E02570BDBAD}"/>
    <cellStyle name="Normal 7 4 2 2 2 2 3 2 2 2" xfId="21125" xr:uid="{3AD5F500-F39B-4E17-8682-BC49FF1944DF}"/>
    <cellStyle name="Normal 7 4 2 2 2 2 3 2 3" xfId="13914" xr:uid="{7C306A7A-5D76-4DED-9D68-EF704E2C35F6}"/>
    <cellStyle name="Normal 7 4 2 2 2 2 3 2 3 2" xfId="23954" xr:uid="{79360EE4-9BED-493D-9EC8-B841922699CC}"/>
    <cellStyle name="Normal 7 4 2 2 2 2 3 2 4" xfId="29149" xr:uid="{5B9AD7D3-1404-49D3-B852-71029AB07EB1}"/>
    <cellStyle name="Normal 7 4 2 2 2 2 3 2 5" xfId="18332" xr:uid="{B0E3FDF8-84FF-4DE1-ADA6-C5CDEDD13D35}"/>
    <cellStyle name="Normal 7 4 2 2 2 2 3 3" xfId="11099" xr:uid="{8AF4EC49-7878-425B-A115-B33433C83C75}"/>
    <cellStyle name="Normal 7 4 2 2 2 2 3 3 2" xfId="17492" xr:uid="{02983FB0-2431-4A6B-B894-777C4AE6B01E}"/>
    <cellStyle name="Normal 7 4 2 2 2 2 3 4" xfId="11692" xr:uid="{F95D21F7-5F47-4EF6-BFB3-E0DD049E51D8}"/>
    <cellStyle name="Normal 7 4 2 2 2 2 3 4 2" xfId="20284" xr:uid="{B0AECFC9-FE33-41DB-AE35-C398BA494594}"/>
    <cellStyle name="Normal 7 4 2 2 2 2 3 5" xfId="13274" xr:uid="{C180161F-7D1D-44A2-BB20-611ADD41B462}"/>
    <cellStyle name="Normal 7 4 2 2 2 2 3 5 2" xfId="23113" xr:uid="{B3FC365F-30C3-41E2-B752-8B96EB92F7C4}"/>
    <cellStyle name="Normal 7 4 2 2 2 2 3 6" xfId="26408" xr:uid="{F1D04057-3A1E-498F-A3FD-2374F2BD9C96}"/>
    <cellStyle name="Normal 7 4 2 2 2 2 3 7" xfId="15542" xr:uid="{B351EA56-DBD1-46EB-BDDA-9374DFD1504C}"/>
    <cellStyle name="Normal 7 4 2 2 2 2 4" xfId="3613" xr:uid="{00000000-0005-0000-0000-0000450E0000}"/>
    <cellStyle name="Normal 7 4 2 2 2 2 4 2" xfId="11100" xr:uid="{76710AEC-FB14-42EF-9BAC-ED982F0C60FE}"/>
    <cellStyle name="Normal 7 4 2 2 2 2 4 2 2" xfId="29246" xr:uid="{60DAD9EC-160F-44E8-A9CA-018F48DCDA88}"/>
    <cellStyle name="Normal 7 4 2 2 2 2 4 2 3" xfId="17490" xr:uid="{7873A810-BCD0-44D3-BAC7-BAEA54BA521F}"/>
    <cellStyle name="Normal 7 4 2 2 2 2 4 3" xfId="11691" xr:uid="{00922586-6FB8-4C0E-BC6B-19588BA8528C}"/>
    <cellStyle name="Normal 7 4 2 2 2 2 4 3 2" xfId="20282" xr:uid="{AA94163B-B1CE-4832-AF26-9EDC71934733}"/>
    <cellStyle name="Normal 7 4 2 2 2 2 4 4" xfId="13272" xr:uid="{DAEB3A59-3E27-4DC2-A40D-2E106B7D2011}"/>
    <cellStyle name="Normal 7 4 2 2 2 2 4 4 2" xfId="23111" xr:uid="{A639E917-4CF8-4A8B-B8A1-FDEBCE186C2C}"/>
    <cellStyle name="Normal 7 4 2 2 2 2 4 5" xfId="24364" xr:uid="{62E6A3DC-8E31-42C6-B052-DF7F4B900D3C}"/>
    <cellStyle name="Normal 7 4 2 2 2 2 4 6" xfId="15540" xr:uid="{54F9B522-DE3E-48F3-B049-18B95E09A2A3}"/>
    <cellStyle name="Normal 7 4 2 2 2 2 5" xfId="4835" xr:uid="{9967EE82-B4B9-4098-9488-DF63D73179BB}"/>
    <cellStyle name="Normal 7 4 2 2 2 2 5 2" xfId="11096" xr:uid="{5BA29AAF-B822-4B94-A4CD-85636748F6A5}"/>
    <cellStyle name="Normal 7 4 2 2 2 2 5 2 2" xfId="29696" xr:uid="{6215CB37-78C8-48D7-8C3F-151A920E124A}"/>
    <cellStyle name="Normal 7 4 2 2 2 2 5 2 3" xfId="20802" xr:uid="{A484FE1B-B68A-415E-9F15-B4A4929C9823}"/>
    <cellStyle name="Normal 7 4 2 2 2 2 5 3" xfId="13694" xr:uid="{AF160C72-EC78-4262-A2C6-8C9FD51C9E7F}"/>
    <cellStyle name="Normal 7 4 2 2 2 2 5 3 2" xfId="23631" xr:uid="{B6E41A87-C056-4D8D-80B3-C25B5E747761}"/>
    <cellStyle name="Normal 7 4 2 2 2 2 5 4" xfId="24951" xr:uid="{3D1DE906-3EDA-4769-A38E-4EFDB61AB500}"/>
    <cellStyle name="Normal 7 4 2 2 2 2 5 5" xfId="18009" xr:uid="{10AA03C5-6818-4AD6-91CD-6FE85762D83A}"/>
    <cellStyle name="Normal 7 4 2 2 2 2 6" xfId="5962" xr:uid="{2EAAD675-0B24-418A-BE31-94D62EFB4B0C}"/>
    <cellStyle name="Normal 7 4 2 2 2 2 6 2" xfId="27020" xr:uid="{335E33C2-ECAD-483C-9405-3826D3A9C61E}"/>
    <cellStyle name="Normal 7 4 2 2 2 2 6 3" xfId="16217" xr:uid="{F78444C3-10FC-43B8-AA0D-CC017E7488C5}"/>
    <cellStyle name="Normal 7 4 2 2 2 2 7" xfId="8708" xr:uid="{D02E6FC9-7B24-44DA-A8CC-6714559FECE4}"/>
    <cellStyle name="Normal 7 4 2 2 2 2 7 2" xfId="18977" xr:uid="{3EE61887-4346-4DFB-8C73-2D65AC255611}"/>
    <cellStyle name="Normal 7 4 2 2 2 2 8" xfId="12230" xr:uid="{1B4004AF-20CE-4899-9FD6-283E67FFDAE6}"/>
    <cellStyle name="Normal 7 4 2 2 2 2 8 2" xfId="21773" xr:uid="{5712CA6D-CD93-4DD5-BB5B-E0E86D52BB6E}"/>
    <cellStyle name="Normal 7 4 2 2 2 2 9" xfId="24899" xr:uid="{2FF88BA5-8701-466B-A0B3-718195770453}"/>
    <cellStyle name="Normal 7 4 2 2 2 3" xfId="3614" xr:uid="{00000000-0005-0000-0000-0000460E0000}"/>
    <cellStyle name="Normal 7 4 2 2 2 3 2" xfId="3615" xr:uid="{00000000-0005-0000-0000-0000470E0000}"/>
    <cellStyle name="Normal 7 4 2 2 2 3 2 2" xfId="8297" xr:uid="{AE80B60F-4A84-4557-A5C2-CE1AFCF448F5}"/>
    <cellStyle name="Normal 7 4 2 2 2 3 2 2 2" xfId="27925" xr:uid="{06278C6F-0108-4309-9D82-B937AA2E7139}"/>
    <cellStyle name="Normal 7 4 2 2 2 3 2 2 3" xfId="17493" xr:uid="{F76C6152-539F-41C2-90A3-E6BE7CE8814C}"/>
    <cellStyle name="Normal 7 4 2 2 2 3 2 3" xfId="11102" xr:uid="{80650F15-8BCA-4C61-A02E-45E4F4B14C28}"/>
    <cellStyle name="Normal 7 4 2 2 2 3 2 3 2" xfId="20285" xr:uid="{6D75CA42-6F5D-4C16-B530-C160F8F5A983}"/>
    <cellStyle name="Normal 7 4 2 2 2 3 2 4" xfId="13275" xr:uid="{83195F53-AC51-469A-9D7C-F8EA29D9D66D}"/>
    <cellStyle name="Normal 7 4 2 2 2 3 2 4 2" xfId="23114" xr:uid="{BD8286A0-F2F1-469C-820E-B0A35C3778DC}"/>
    <cellStyle name="Normal 7 4 2 2 2 3 2 5" xfId="25184" xr:uid="{A3918BD8-98FA-4183-BEAE-EDEE265BD0EE}"/>
    <cellStyle name="Normal 7 4 2 2 2 3 2 6" xfId="15543" xr:uid="{BB8A821C-4E01-405F-9F2F-9CF2506D3278}"/>
    <cellStyle name="Normal 7 4 2 2 2 3 3" xfId="4946" xr:uid="{E4A52F09-50A1-424A-973F-9F6B200BDE2B}"/>
    <cellStyle name="Normal 7 4 2 2 2 3 3 2" xfId="11101" xr:uid="{AFD12E8B-844B-4DA6-8AE5-8640C011E0FB}"/>
    <cellStyle name="Normal 7 4 2 2 2 3 3 2 2" xfId="29779" xr:uid="{8905426B-DD7A-4EF8-A8BA-33B84F570F87}"/>
    <cellStyle name="Normal 7 4 2 2 2 3 3 2 3" xfId="20913" xr:uid="{43D4B805-0F55-4C9A-82E4-D6229C75E3F1}"/>
    <cellStyle name="Normal 7 4 2 2 2 3 3 3" xfId="13805" xr:uid="{632E2FB7-29AF-447E-BF71-0831D91D6F0C}"/>
    <cellStyle name="Normal 7 4 2 2 2 3 3 3 2" xfId="23742" xr:uid="{CC7D2D40-898F-4A05-ACAD-6EE99BACF57F}"/>
    <cellStyle name="Normal 7 4 2 2 2 3 3 4" xfId="25618" xr:uid="{4D320CF8-794C-4ACA-9B4E-998AAEE7F410}"/>
    <cellStyle name="Normal 7 4 2 2 2 3 3 5" xfId="18120" xr:uid="{7C5F9AFD-420C-4D32-A74B-C2B7CD31C193}"/>
    <cellStyle name="Normal 7 4 2 2 2 3 4" xfId="6425" xr:uid="{FE95AC1B-B0B3-4E51-84B6-9C0B50C414B1}"/>
    <cellStyle name="Normal 7 4 2 2 2 3 4 2" xfId="29280" xr:uid="{1E9DEC00-CF21-4505-B7D0-768D05BD1BB5}"/>
    <cellStyle name="Normal 7 4 2 2 2 3 4 3" xfId="16972" xr:uid="{E2C3C223-8A98-44CB-9F95-8D3EF05EAF09}"/>
    <cellStyle name="Normal 7 4 2 2 2 3 5" xfId="9202" xr:uid="{1D511151-9430-4BA8-A0CA-C38663D71127}"/>
    <cellStyle name="Normal 7 4 2 2 2 3 5 2" xfId="19725" xr:uid="{196BBF53-AFC6-4C6C-A844-0A037A7B8417}"/>
    <cellStyle name="Normal 7 4 2 2 2 3 6" xfId="12821" xr:uid="{FEE0E5C6-D353-48A4-AC59-320A96448D71}"/>
    <cellStyle name="Normal 7 4 2 2 2 3 6 2" xfId="22554" xr:uid="{A28D70B4-11DC-4559-A9C7-A83E2DE570BA}"/>
    <cellStyle name="Normal 7 4 2 2 2 3 7" xfId="25639" xr:uid="{2944A0E4-10FC-438D-B05B-EF404DDB3889}"/>
    <cellStyle name="Normal 7 4 2 2 2 3 8" xfId="14854" xr:uid="{627B2EC7-F879-4A73-9F49-29F3479307BB}"/>
    <cellStyle name="Normal 7 4 2 2 2 4" xfId="3616" xr:uid="{00000000-0005-0000-0000-0000480E0000}"/>
    <cellStyle name="Normal 7 4 2 2 2 4 2" xfId="5159" xr:uid="{A27EF80F-989F-4918-BAEB-902D65C504E5}"/>
    <cellStyle name="Normal 7 4 2 2 2 4 2 2" xfId="8298" xr:uid="{C26911F7-AE4C-4B80-A9E2-CFA23C2A363C}"/>
    <cellStyle name="Normal 7 4 2 2 2 4 2 2 2" xfId="21126" xr:uid="{0B28A87B-B6C9-4D88-B0CF-16F03E090607}"/>
    <cellStyle name="Normal 7 4 2 2 2 4 2 3" xfId="11103" xr:uid="{7B538F94-EA74-43BC-81ED-2E505F297A80}"/>
    <cellStyle name="Normal 7 4 2 2 2 4 2 3 2" xfId="23955" xr:uid="{94FA92C7-20B5-40AF-A82A-6673720F1233}"/>
    <cellStyle name="Normal 7 4 2 2 2 4 2 4" xfId="27915" xr:uid="{8D2CB746-8FD4-4169-B646-BB2C0DC5DBC5}"/>
    <cellStyle name="Normal 7 4 2 2 2 4 2 5" xfId="18333" xr:uid="{CCBD24D9-04B1-490C-A7C1-79D8DD1464FF}"/>
    <cellStyle name="Normal 7 4 2 2 2 4 3" xfId="6734" xr:uid="{BAFD8F45-ABD2-41CA-A943-3DB348690E6C}"/>
    <cellStyle name="Normal 7 4 2 2 2 4 3 2" xfId="17494" xr:uid="{5B6A765D-ECA5-4055-9ACE-AB036F19D8BD}"/>
    <cellStyle name="Normal 7 4 2 2 2 4 4" xfId="9530" xr:uid="{8423A24E-8C56-495E-A3CA-84A393F92B6B}"/>
    <cellStyle name="Normal 7 4 2 2 2 4 4 2" xfId="20286" xr:uid="{99F4089A-29A8-4831-8564-1F849A469975}"/>
    <cellStyle name="Normal 7 4 2 2 2 4 5" xfId="13276" xr:uid="{C198C8ED-22CF-4CB3-AD1A-7BFF86F3D8DF}"/>
    <cellStyle name="Normal 7 4 2 2 2 4 5 2" xfId="23115" xr:uid="{D1B08079-5A5B-4809-AC3F-A956155CD86D}"/>
    <cellStyle name="Normal 7 4 2 2 2 4 6" xfId="26610" xr:uid="{D146DEB0-214F-4318-B86A-1775536DD3FC}"/>
    <cellStyle name="Normal 7 4 2 2 2 4 7" xfId="15544" xr:uid="{1CEBCD3E-AD57-43A3-B88F-C43D84BB5F15}"/>
    <cellStyle name="Normal 7 4 2 2 2 5" xfId="3617" xr:uid="{00000000-0005-0000-0000-0000490E0000}"/>
    <cellStyle name="Normal 7 4 2 2 2 5 2" xfId="8299" xr:uid="{823CC739-A330-4F29-8F7B-9C8F021F4BE8}"/>
    <cellStyle name="Normal 7 4 2 2 2 5 2 2" xfId="28165" xr:uid="{F0F9F8B5-32E5-479B-9FEE-86B937B63443}"/>
    <cellStyle name="Normal 7 4 2 2 2 5 2 3" xfId="17489" xr:uid="{EB1A99F2-5866-4AEA-BEF9-BD0C887ABC1F}"/>
    <cellStyle name="Normal 7 4 2 2 2 5 3" xfId="11104" xr:uid="{0FA325F5-37B1-491E-AE0C-9CB2937CECC5}"/>
    <cellStyle name="Normal 7 4 2 2 2 5 3 2" xfId="20281" xr:uid="{B9401A4E-5734-4AE6-B87E-A6BE28EC33BC}"/>
    <cellStyle name="Normal 7 4 2 2 2 5 4" xfId="13271" xr:uid="{C8118017-77FB-441B-8F38-8C75B144F336}"/>
    <cellStyle name="Normal 7 4 2 2 2 5 4 2" xfId="23110" xr:uid="{EF7645CC-18E8-4B05-B967-0F1BA4A325F3}"/>
    <cellStyle name="Normal 7 4 2 2 2 5 5" xfId="26538" xr:uid="{E6FAD710-76A9-4AA8-BA7E-B3321702D41B}"/>
    <cellStyle name="Normal 7 4 2 2 2 5 6" xfId="15539" xr:uid="{2E091E5D-66D7-46C6-8560-ACDA638A63BA}"/>
    <cellStyle name="Normal 7 4 2 2 2 6" xfId="3618" xr:uid="{00000000-0005-0000-0000-00004A0E0000}"/>
    <cellStyle name="Normal 7 4 2 2 2 6 2" xfId="8300" xr:uid="{809C0E1A-3EDC-4EA9-B11B-0E99D07953B5}"/>
    <cellStyle name="Normal 7 4 2 2 2 6 2 2" xfId="28523" xr:uid="{481DF1C1-2D8F-40B1-B25F-01B4AD2496DA}"/>
    <cellStyle name="Normal 7 4 2 2 2 6 2 3" xfId="16730" xr:uid="{15EC3C3D-D9D3-40EA-B1A1-EE8B2E799697}"/>
    <cellStyle name="Normal 7 4 2 2 2 6 3" xfId="11105" xr:uid="{D65416F2-8315-43F9-A021-DCE9EE1F1D0B}"/>
    <cellStyle name="Normal 7 4 2 2 2 6 3 2" xfId="19467" xr:uid="{FFFB1C27-6981-41FE-8A89-D3F0CC307ED5}"/>
    <cellStyle name="Normal 7 4 2 2 2 6 4" xfId="12579" xr:uid="{9FCC037F-81F8-4AB3-97F4-22B666351CE5}"/>
    <cellStyle name="Normal 7 4 2 2 2 6 4 2" xfId="22296" xr:uid="{E585A533-373A-444A-9FA0-4D321C6483E1}"/>
    <cellStyle name="Normal 7 4 2 2 2 6 5" xfId="25174" xr:uid="{43A5F795-12BB-44D4-B76C-A8AE63C19F78}"/>
    <cellStyle name="Normal 7 4 2 2 2 6 6" xfId="14514" xr:uid="{C8B8B909-DB89-4B90-8C69-A3630BAE651C}"/>
    <cellStyle name="Normal 7 4 2 2 2 7" xfId="3619" xr:uid="{00000000-0005-0000-0000-00004B0E0000}"/>
    <cellStyle name="Normal 7 4 2 2 2 7 2" xfId="11106" xr:uid="{46592EA8-29B5-4573-ACB0-79D86CDA1FC3}"/>
    <cellStyle name="Normal 7 4 2 2 2 7 2 2" xfId="19187" xr:uid="{3BB8D328-BCCE-4978-999C-0672B2DB72CA}"/>
    <cellStyle name="Normal 7 4 2 2 2 7 3" xfId="12363" xr:uid="{118CBCBB-FC58-4CEE-A4C4-934D8339D028}"/>
    <cellStyle name="Normal 7 4 2 2 2 7 3 2" xfId="21992" xr:uid="{2608723A-00F5-4073-B23E-1A764FAB106F}"/>
    <cellStyle name="Normal 7 4 2 2 2 7 4" xfId="24553" xr:uid="{36F59697-F3FE-413C-9C89-71EC7A620F7B}"/>
    <cellStyle name="Normal 7 4 2 2 2 7 5" xfId="16436" xr:uid="{D2E384BB-388B-4C4C-AF1D-5E257D6FBA3A}"/>
    <cellStyle name="Normal 7 4 2 2 2 8" xfId="4398" xr:uid="{267059DD-440B-4113-AC80-03CE34E7549B}"/>
    <cellStyle name="Normal 7 4 2 2 2 8 2" xfId="10041" xr:uid="{8D3FBBD9-9BA3-418D-9A4F-741EECACBA1F}"/>
    <cellStyle name="Normal 7 4 2 2 2 8 2 2" xfId="20422" xr:uid="{2FC79CA8-47A3-43F3-ACE9-7D64F463AD75}"/>
    <cellStyle name="Normal 7 4 2 2 2 8 3" xfId="13402" xr:uid="{1E3601E3-7EE3-4EB8-A1C3-C1D21E4E1559}"/>
    <cellStyle name="Normal 7 4 2 2 2 8 3 2" xfId="23251" xr:uid="{5D9D5561-6BBD-4F69-9470-345046090912}"/>
    <cellStyle name="Normal 7 4 2 2 2 8 4" xfId="17629" xr:uid="{D691A241-FE12-4CA4-AAFC-C4A48773D27F}"/>
    <cellStyle name="Normal 7 4 2 2 2 9" xfId="6313" xr:uid="{D64FC12F-1F9E-4E18-AB2C-0705755FF839}"/>
    <cellStyle name="Normal 7 4 2 2 2 9 2" xfId="16216" xr:uid="{08B1E2CB-BF66-4E21-8DB0-8F6FC6420CE8}"/>
    <cellStyle name="Normal 7 4 2 2 3" xfId="3620" xr:uid="{00000000-0005-0000-0000-00004C0E0000}"/>
    <cellStyle name="Normal 7 4 2 2 3 10" xfId="12231" xr:uid="{B0215BB2-13CE-4C50-8B9D-146DC95684D0}"/>
    <cellStyle name="Normal 7 4 2 2 3 10 2" xfId="21774" xr:uid="{C9E093DA-62E8-4EFC-8E83-5959A7B96524}"/>
    <cellStyle name="Normal 7 4 2 2 3 11" xfId="24735" xr:uid="{AC7C345B-9E83-488F-94EC-4BCF25A67A10}"/>
    <cellStyle name="Normal 7 4 2 2 3 12" xfId="14197" xr:uid="{6696959D-D6D7-402B-A207-2E5EF22DE19E}"/>
    <cellStyle name="Normal 7 4 2 2 3 2" xfId="3621" xr:uid="{00000000-0005-0000-0000-00004D0E0000}"/>
    <cellStyle name="Normal 7 4 2 2 3 2 2" xfId="3622" xr:uid="{00000000-0005-0000-0000-00004E0E0000}"/>
    <cellStyle name="Normal 7 4 2 2 3 2 2 2" xfId="8301" xr:uid="{C4CE86E1-F36A-4480-9491-60409CBFC889}"/>
    <cellStyle name="Normal 7 4 2 2 3 2 2 2 2" xfId="28342" xr:uid="{0C32446E-864F-47D0-94B7-532B05E2DBD7}"/>
    <cellStyle name="Normal 7 4 2 2 3 2 2 2 3" xfId="17496" xr:uid="{00D940E2-FD30-405B-88F4-AD3DF7400D01}"/>
    <cellStyle name="Normal 7 4 2 2 3 2 2 3" xfId="11109" xr:uid="{9A1EEDD7-C607-48AC-9B4C-4A9232170850}"/>
    <cellStyle name="Normal 7 4 2 2 3 2 2 3 2" xfId="20288" xr:uid="{C4CCE22A-47A9-4CCA-A263-D1CE831A2F82}"/>
    <cellStyle name="Normal 7 4 2 2 3 2 2 4" xfId="13278" xr:uid="{FD94A56D-8FB1-42E2-A691-FED51BB72BE1}"/>
    <cellStyle name="Normal 7 4 2 2 3 2 2 4 2" xfId="23117" xr:uid="{1953E632-EE8E-4CB1-8D35-E0A4025D38FC}"/>
    <cellStyle name="Normal 7 4 2 2 3 2 2 5" xfId="25000" xr:uid="{E35A55DE-6829-4548-8766-D9C9CE921722}"/>
    <cellStyle name="Normal 7 4 2 2 3 2 2 6" xfId="15546" xr:uid="{BA73978F-12E2-4BDB-8061-D696B394C1EE}"/>
    <cellStyle name="Normal 7 4 2 2 3 2 3" xfId="4948" xr:uid="{9742395C-EAED-4961-8B54-1BC74B4EF08B}"/>
    <cellStyle name="Normal 7 4 2 2 3 2 3 2" xfId="11108" xr:uid="{3C72710C-924A-483B-89E7-7303A4A42AEB}"/>
    <cellStyle name="Normal 7 4 2 2 3 2 3 2 2" xfId="29781" xr:uid="{F129BD9B-3DED-40D1-9B16-A49A65AE0083}"/>
    <cellStyle name="Normal 7 4 2 2 3 2 3 2 3" xfId="20915" xr:uid="{60435381-F1BE-4906-82B1-BE5D91125955}"/>
    <cellStyle name="Normal 7 4 2 2 3 2 3 3" xfId="13807" xr:uid="{3F72C068-6EF2-4CF0-B975-60358A199E94}"/>
    <cellStyle name="Normal 7 4 2 2 3 2 3 3 2" xfId="23744" xr:uid="{D90257E3-3600-4079-B35C-E711C7410D19}"/>
    <cellStyle name="Normal 7 4 2 2 3 2 3 4" xfId="24872" xr:uid="{D5ADC4D2-3601-4864-A511-508094FF62DA}"/>
    <cellStyle name="Normal 7 4 2 2 3 2 3 5" xfId="18122" xr:uid="{451AE3A5-4C24-41BB-82DF-D3D9D56048CB}"/>
    <cellStyle name="Normal 7 4 2 2 3 2 4" xfId="6427" xr:uid="{4E3DD5EE-3358-4D4C-AED3-4EC93A8771F7}"/>
    <cellStyle name="Normal 7 4 2 2 3 2 4 2" xfId="28709" xr:uid="{EDA9680B-CE31-45DC-A13E-956912813081}"/>
    <cellStyle name="Normal 7 4 2 2 3 2 4 3" xfId="16974" xr:uid="{C9EA0E7E-013E-409A-BAAA-50407740E27B}"/>
    <cellStyle name="Normal 7 4 2 2 3 2 5" xfId="9204" xr:uid="{54CE211A-5075-4E85-9376-3C95D8888ECB}"/>
    <cellStyle name="Normal 7 4 2 2 3 2 5 2" xfId="19727" xr:uid="{BF6276F8-05FC-4135-8461-AFA2BD4CC0A9}"/>
    <cellStyle name="Normal 7 4 2 2 3 2 6" xfId="12823" xr:uid="{1EAC4E7D-1B96-42CA-AE19-AECE122296B6}"/>
    <cellStyle name="Normal 7 4 2 2 3 2 6 2" xfId="22556" xr:uid="{D8EC1D40-FC7C-4F68-B108-840665CB18E0}"/>
    <cellStyle name="Normal 7 4 2 2 3 2 7" xfId="26185" xr:uid="{FB021A5F-4C43-43AC-91CB-60F21FA74148}"/>
    <cellStyle name="Normal 7 4 2 2 3 2 8" xfId="14856" xr:uid="{E3AA3405-D912-479B-A66A-824B79AD03DD}"/>
    <cellStyle name="Normal 7 4 2 2 3 3" xfId="3623" xr:uid="{00000000-0005-0000-0000-00004F0E0000}"/>
    <cellStyle name="Normal 7 4 2 2 3 3 2" xfId="5160" xr:uid="{3BF68382-475F-4CF4-95A8-B8C72AE14DFD}"/>
    <cellStyle name="Normal 7 4 2 2 3 3 2 2" xfId="11860" xr:uid="{669E92DB-7690-4B93-A0F1-88194A28F0B8}"/>
    <cellStyle name="Normal 7 4 2 2 3 3 2 2 2" xfId="29922" xr:uid="{7789389C-529A-4D92-8E12-DD85182C9B83}"/>
    <cellStyle name="Normal 7 4 2 2 3 3 2 2 3" xfId="21127" xr:uid="{1870F945-55D6-4785-9C8C-C54E41750B7B}"/>
    <cellStyle name="Normal 7 4 2 2 3 3 2 3" xfId="13915" xr:uid="{5DE4787A-9A01-437E-9C7C-CFBD3F3F53C8}"/>
    <cellStyle name="Normal 7 4 2 2 3 3 2 3 2" xfId="23956" xr:uid="{4F4FD778-A696-4D2B-8DFB-30A31FB685C7}"/>
    <cellStyle name="Normal 7 4 2 2 3 3 2 4" xfId="25159" xr:uid="{264F4F61-D22F-4839-A2DB-1E83E1A35405}"/>
    <cellStyle name="Normal 7 4 2 2 3 3 2 5" xfId="18334" xr:uid="{04AA2F9A-C9FB-40A7-A801-7FAB96BF33B2}"/>
    <cellStyle name="Normal 7 4 2 2 3 3 3" xfId="11110" xr:uid="{D44E103D-0CB5-4F26-B62C-069755A882B5}"/>
    <cellStyle name="Normal 7 4 2 2 3 3 3 2" xfId="27655" xr:uid="{4E5A4F97-15BF-424D-B341-9E3D6D89CA58}"/>
    <cellStyle name="Normal 7 4 2 2 3 3 3 3" xfId="17497" xr:uid="{50B9B92A-6AF2-49D5-8AAA-9DF331900B5C}"/>
    <cellStyle name="Normal 7 4 2 2 3 3 4" xfId="11694" xr:uid="{47687121-53F7-4D90-889F-95EE5F334DFC}"/>
    <cellStyle name="Normal 7 4 2 2 3 3 4 2" xfId="20289" xr:uid="{3A44C56A-F134-4747-9FCF-CB7248E1C028}"/>
    <cellStyle name="Normal 7 4 2 2 3 3 5" xfId="13279" xr:uid="{DF6E7D78-89C5-49EA-BAB1-11B7CD01005F}"/>
    <cellStyle name="Normal 7 4 2 2 3 3 5 2" xfId="23118" xr:uid="{26C820F3-F450-4E83-B29B-BA240D038D6E}"/>
    <cellStyle name="Normal 7 4 2 2 3 3 6" xfId="26540" xr:uid="{E0C1F31E-58FC-4F5D-8501-DA9DAB58E8A0}"/>
    <cellStyle name="Normal 7 4 2 2 3 3 7" xfId="15547" xr:uid="{6F6318E2-AC07-4732-BE5A-A4AF44CC74A7}"/>
    <cellStyle name="Normal 7 4 2 2 3 4" xfId="3624" xr:uid="{00000000-0005-0000-0000-0000500E0000}"/>
    <cellStyle name="Normal 7 4 2 2 3 4 2" xfId="11111" xr:uid="{94BE056A-4BB7-4B99-956B-E9CF82E2628A}"/>
    <cellStyle name="Normal 7 4 2 2 3 4 2 2" xfId="28583" xr:uid="{74C8CAAA-4684-4572-96C5-25290DCB8204}"/>
    <cellStyle name="Normal 7 4 2 2 3 4 2 3" xfId="17495" xr:uid="{7A4A5904-1285-46F5-944D-62AA20F1B4A1}"/>
    <cellStyle name="Normal 7 4 2 2 3 4 3" xfId="11693" xr:uid="{AA9E94B8-EBA9-4550-A607-A4A947A7BA46}"/>
    <cellStyle name="Normal 7 4 2 2 3 4 3 2" xfId="20287" xr:uid="{121C0029-A7F0-4BD9-A506-29D7677B4057}"/>
    <cellStyle name="Normal 7 4 2 2 3 4 4" xfId="13277" xr:uid="{6C26696C-E06A-407D-AD07-8937118E7715}"/>
    <cellStyle name="Normal 7 4 2 2 3 4 4 2" xfId="23116" xr:uid="{6190B0B0-D59F-4F98-9FDF-FEEDBA2210F6}"/>
    <cellStyle name="Normal 7 4 2 2 3 4 5" xfId="25304" xr:uid="{E86D620F-EE14-4B52-8E14-BC752E095669}"/>
    <cellStyle name="Normal 7 4 2 2 3 4 6" xfId="15545" xr:uid="{38FE4F83-9E3F-4A8A-8BF8-82D232D6180B}"/>
    <cellStyle name="Normal 7 4 2 2 3 5" xfId="3625" xr:uid="{00000000-0005-0000-0000-0000510E0000}"/>
    <cellStyle name="Normal 7 4 2 2 3 5 2" xfId="11112" xr:uid="{C70DA4AE-14EC-4D18-B33D-33414D6ED9F3}"/>
    <cellStyle name="Normal 7 4 2 2 3 5 2 2" xfId="27062" xr:uid="{63D84EBB-988E-412B-BB83-A263AFE7AB7E}"/>
    <cellStyle name="Normal 7 4 2 2 3 5 2 3" xfId="16773" xr:uid="{0B8EB4D3-DD30-4DB6-8822-DC355DD4560D}"/>
    <cellStyle name="Normal 7 4 2 2 3 5 3" xfId="11543" xr:uid="{C9D15A6C-E557-47E6-B70E-13ACBF0F1E94}"/>
    <cellStyle name="Normal 7 4 2 2 3 5 3 2" xfId="19510" xr:uid="{C44DFB95-DD32-4B26-96AF-33A75050A3D5}"/>
    <cellStyle name="Normal 7 4 2 2 3 5 4" xfId="12622" xr:uid="{2D233320-1163-43E3-BB8A-0A173261A680}"/>
    <cellStyle name="Normal 7 4 2 2 3 5 4 2" xfId="22339" xr:uid="{29271DDA-2BBF-4EDE-8F9C-45F9A445D455}"/>
    <cellStyle name="Normal 7 4 2 2 3 5 5" xfId="26077" xr:uid="{8B86C366-57D9-46AB-BEAB-418F754196B7}"/>
    <cellStyle name="Normal 7 4 2 2 3 5 6" xfId="14557" xr:uid="{45AAD41B-432E-48EF-B6F9-345C73233D12}"/>
    <cellStyle name="Normal 7 4 2 2 3 6" xfId="3626" xr:uid="{00000000-0005-0000-0000-0000520E0000}"/>
    <cellStyle name="Normal 7 4 2 2 3 6 2" xfId="11113" xr:uid="{EF85AFD5-89E3-46CA-AC83-C061B6AD15F2}"/>
    <cellStyle name="Normal 7 4 2 2 3 6 2 2" xfId="19307" xr:uid="{84D9FF5E-C2AE-4142-BDA6-D74ABC4E3503}"/>
    <cellStyle name="Normal 7 4 2 2 3 6 3" xfId="12439" xr:uid="{92BE6191-6E0C-4F74-9853-E36DAD40EE0A}"/>
    <cellStyle name="Normal 7 4 2 2 3 6 3 2" xfId="22131" xr:uid="{02AE5AF1-E67B-4066-848B-4921651765BE}"/>
    <cellStyle name="Normal 7 4 2 2 3 6 4" xfId="26238" xr:uid="{C4C87CE1-95F4-41EA-B8DB-97A0692944FF}"/>
    <cellStyle name="Normal 7 4 2 2 3 6 5" xfId="16575" xr:uid="{4130B0B4-5E65-45D5-90C1-FC8D64AAFF57}"/>
    <cellStyle name="Normal 7 4 2 2 3 7" xfId="4684" xr:uid="{D0D86EA4-55FE-45D5-B856-5B956060E07B}"/>
    <cellStyle name="Normal 7 4 2 2 3 7 2" xfId="11107" xr:uid="{69BCC066-24DE-449B-85E9-995C15E35E20}"/>
    <cellStyle name="Normal 7 4 2 2 3 7 2 2" xfId="20653" xr:uid="{A00B0969-042A-48B2-8A3E-76AC6D7AF87E}"/>
    <cellStyle name="Normal 7 4 2 2 3 7 3" xfId="13585" xr:uid="{69CF2D57-8173-43AF-8FB7-4776DE30C5F9}"/>
    <cellStyle name="Normal 7 4 2 2 3 7 3 2" xfId="23482" xr:uid="{4FD19CC0-65CD-43D8-B732-D63BB998F95D}"/>
    <cellStyle name="Normal 7 4 2 2 3 7 4" xfId="17860" xr:uid="{A4B2828C-DB07-4E5E-8014-29DD4A859F01}"/>
    <cellStyle name="Normal 7 4 2 2 3 8" xfId="5933" xr:uid="{A2127875-FA01-48E9-9F6B-B3629464D4CF}"/>
    <cellStyle name="Normal 7 4 2 2 3 8 2" xfId="16218" xr:uid="{EE4917E0-81B7-411C-A28D-33B43DDCCFB5}"/>
    <cellStyle name="Normal 7 4 2 2 3 9" xfId="8674" xr:uid="{B3B43D28-F2C0-426A-A2E1-A28B89EF50DA}"/>
    <cellStyle name="Normal 7 4 2 2 3 9 2" xfId="18978" xr:uid="{2D5F2BD6-FC68-4C66-8C76-1E5AD75E2BD6}"/>
    <cellStyle name="Normal 7 4 2 2 4" xfId="3627" xr:uid="{00000000-0005-0000-0000-0000530E0000}"/>
    <cellStyle name="Normal 7 4 2 2 4 2" xfId="3628" xr:uid="{00000000-0005-0000-0000-0000540E0000}"/>
    <cellStyle name="Normal 7 4 2 2 4 2 2" xfId="8302" xr:uid="{C78D3630-EEB9-4994-B8F9-737414BB40DC}"/>
    <cellStyle name="Normal 7 4 2 2 4 2 2 2" xfId="27191" xr:uid="{5FF31D6A-4667-4C49-9870-F702677F99E5}"/>
    <cellStyle name="Normal 7 4 2 2 4 2 2 3" xfId="17498" xr:uid="{A4FE5F7F-3546-453E-9412-94BE48D6F796}"/>
    <cellStyle name="Normal 7 4 2 2 4 2 3" xfId="11115" xr:uid="{DB92E21A-D2E0-4286-8C6F-C06D19FB7671}"/>
    <cellStyle name="Normal 7 4 2 2 4 2 3 2" xfId="20290" xr:uid="{D5FA616D-C8BC-45D3-A727-5F5EE576EC09}"/>
    <cellStyle name="Normal 7 4 2 2 4 2 4" xfId="13280" xr:uid="{FD10086F-27EE-4B40-B5CC-387A0BBB7A30}"/>
    <cellStyle name="Normal 7 4 2 2 4 2 4 2" xfId="23119" xr:uid="{B7DAB17C-3C61-4B1A-B716-E8CD7F93A0FF}"/>
    <cellStyle name="Normal 7 4 2 2 4 2 5" xfId="26658" xr:uid="{6B85631A-DD53-4BC7-9C7D-F784F638F03C}"/>
    <cellStyle name="Normal 7 4 2 2 4 2 6" xfId="15548" xr:uid="{7DC7AEC5-8140-432C-B906-6178F83F14EA}"/>
    <cellStyle name="Normal 7 4 2 2 4 3" xfId="3629" xr:uid="{00000000-0005-0000-0000-0000550E0000}"/>
    <cellStyle name="Normal 7 4 2 2 4 3 2" xfId="11116" xr:uid="{2653AD40-192C-4CEC-8FBF-3550BB988CE5}"/>
    <cellStyle name="Normal 7 4 2 2 4 3 2 2" xfId="28322" xr:uid="{C5AB8889-C985-4409-8C80-150706277530}"/>
    <cellStyle name="Normal 7 4 2 2 4 3 2 3" xfId="16971" xr:uid="{95BEB627-89A5-4731-95B1-09599316EFB1}"/>
    <cellStyle name="Normal 7 4 2 2 4 3 3" xfId="11600" xr:uid="{5EEE8DB6-2B94-43BC-835A-898944993FED}"/>
    <cellStyle name="Normal 7 4 2 2 4 3 3 2" xfId="19724" xr:uid="{EB419889-81A4-43AE-B1C4-A05A47BC5806}"/>
    <cellStyle name="Normal 7 4 2 2 4 3 4" xfId="12820" xr:uid="{33335E81-6BC1-465D-B23F-64648BA26405}"/>
    <cellStyle name="Normal 7 4 2 2 4 3 4 2" xfId="22553" xr:uid="{83075E45-B324-4D2A-9765-31D9D5A68FBD}"/>
    <cellStyle name="Normal 7 4 2 2 4 3 5" xfId="26158" xr:uid="{C2E78351-3B98-46C4-983C-B3D48F36CA42}"/>
    <cellStyle name="Normal 7 4 2 2 4 3 6" xfId="14853" xr:uid="{56D7EBA4-856B-4447-95B2-F6A8943FCEAE}"/>
    <cellStyle name="Normal 7 4 2 2 4 4" xfId="4800" xr:uid="{682BE9C7-936F-49C3-A312-42E96835DA6A}"/>
    <cellStyle name="Normal 7 4 2 2 4 4 2" xfId="11114" xr:uid="{514C6D5B-153B-4DDF-AC63-CEB941B51E82}"/>
    <cellStyle name="Normal 7 4 2 2 4 4 2 2" xfId="20767" xr:uid="{BC5CE38A-8F0D-424F-8ED9-4C5771DCB5ED}"/>
    <cellStyle name="Normal 7 4 2 2 4 4 3" xfId="13666" xr:uid="{DAE010DA-8B07-45CB-8415-DD5DF73F6439}"/>
    <cellStyle name="Normal 7 4 2 2 4 4 3 2" xfId="23596" xr:uid="{79B9C1AC-73C2-4194-9D15-8C527812AE0F}"/>
    <cellStyle name="Normal 7 4 2 2 4 4 4" xfId="24558" xr:uid="{A40FFD8E-5747-497A-9628-6041F8D5F822}"/>
    <cellStyle name="Normal 7 4 2 2 4 4 5" xfId="17974" xr:uid="{6C250E48-9A49-4233-B9DB-726A2F48C084}"/>
    <cellStyle name="Normal 7 4 2 2 4 5" xfId="6424" xr:uid="{95871531-132D-40B5-AB42-98BEDEEB50B6}"/>
    <cellStyle name="Normal 7 4 2 2 4 5 2" xfId="16219" xr:uid="{DED458F7-3E30-4096-9382-6861C0B72EDF}"/>
    <cellStyle name="Normal 7 4 2 2 4 6" xfId="9201" xr:uid="{403999C8-5906-4743-9886-728936B8C88A}"/>
    <cellStyle name="Normal 7 4 2 2 4 6 2" xfId="18979" xr:uid="{72E9E8BE-77E7-4CC5-8520-5E1705541145}"/>
    <cellStyle name="Normal 7 4 2 2 4 7" xfId="12232" xr:uid="{9F03FBAA-9F36-4685-8DFE-ECA4C10D53D8}"/>
    <cellStyle name="Normal 7 4 2 2 4 7 2" xfId="21775" xr:uid="{96AD5E42-71AA-47C9-8126-85F3153540E6}"/>
    <cellStyle name="Normal 7 4 2 2 4 8" xfId="24119" xr:uid="{3310DE2A-5937-4EE1-93E2-32342F0EA128}"/>
    <cellStyle name="Normal 7 4 2 2 4 9" xfId="14355" xr:uid="{E940B299-3750-401F-86C1-94F7017A4732}"/>
    <cellStyle name="Normal 7 4 2 2 5" xfId="3630" xr:uid="{00000000-0005-0000-0000-0000560E0000}"/>
    <cellStyle name="Normal 7 4 2 2 5 2" xfId="5161" xr:uid="{FA8295E5-12DA-464B-829A-CE9FC7AB867E}"/>
    <cellStyle name="Normal 7 4 2 2 5 2 2" xfId="8303" xr:uid="{1B9216B1-22D5-4AC2-8079-673C4DBC0D27}"/>
    <cellStyle name="Normal 7 4 2 2 5 2 2 2" xfId="29923" xr:uid="{4109A46F-1923-4A66-8FFE-E2AE60B90C98}"/>
    <cellStyle name="Normal 7 4 2 2 5 2 2 3" xfId="21128" xr:uid="{6611E54B-1892-4536-BE29-D9D1CBA1AD9D}"/>
    <cellStyle name="Normal 7 4 2 2 5 2 3" xfId="11117" xr:uid="{B6F99813-9A45-4C4F-A0B3-41B892902A67}"/>
    <cellStyle name="Normal 7 4 2 2 5 2 3 2" xfId="23957" xr:uid="{1E40A07B-96EC-4ED5-AF7B-3CB44E1D2E9E}"/>
    <cellStyle name="Normal 7 4 2 2 5 2 4" xfId="25894" xr:uid="{FFA305B3-1327-4904-87E5-D4EF1B71760B}"/>
    <cellStyle name="Normal 7 4 2 2 5 2 5" xfId="18335" xr:uid="{4CBC0ACE-2685-4E56-95CA-DE755497D96E}"/>
    <cellStyle name="Normal 7 4 2 2 5 3" xfId="6733" xr:uid="{FA51F38C-9D01-4909-B7B2-0953E816AB8C}"/>
    <cellStyle name="Normal 7 4 2 2 5 3 2" xfId="28627" xr:uid="{1A0A3C31-3439-4CFD-926E-6182A0D41ED5}"/>
    <cellStyle name="Normal 7 4 2 2 5 3 3" xfId="17499" xr:uid="{BAB92B37-64E1-4144-8CA5-6B323268519E}"/>
    <cellStyle name="Normal 7 4 2 2 5 4" xfId="9529" xr:uid="{0C68BCE6-8945-45BD-9471-1D2F5C44F2E5}"/>
    <cellStyle name="Normal 7 4 2 2 5 4 2" xfId="20291" xr:uid="{6425C5A2-6334-495F-8F60-624473C8C189}"/>
    <cellStyle name="Normal 7 4 2 2 5 5" xfId="13281" xr:uid="{11E643F3-5D6B-48B9-B4E0-51FF5A77DBB6}"/>
    <cellStyle name="Normal 7 4 2 2 5 5 2" xfId="23120" xr:uid="{031885FC-76F9-4FAC-933E-3902F7A263D8}"/>
    <cellStyle name="Normal 7 4 2 2 5 6" xfId="25841" xr:uid="{506DE72A-9666-400C-99CC-D156ED5CFC18}"/>
    <cellStyle name="Normal 7 4 2 2 5 7" xfId="15549" xr:uid="{AC4AD103-B185-4195-BE19-A005A754D42F}"/>
    <cellStyle name="Normal 7 4 2 2 6" xfId="3631" xr:uid="{00000000-0005-0000-0000-0000570E0000}"/>
    <cellStyle name="Normal 7 4 2 2 6 2" xfId="5861" xr:uid="{036DBE8D-A916-49E6-AD80-96E8882FF9BA}"/>
    <cellStyle name="Normal 7 4 2 2 6 2 2" xfId="8304" xr:uid="{FE02C872-B65C-4730-8656-6B9DFD886E30}"/>
    <cellStyle name="Normal 7 4 2 2 6 2 3" xfId="11118" xr:uid="{90DA1D78-DFBC-44A8-AE83-4C785E784766}"/>
    <cellStyle name="Normal 7 4 2 2 6 3" xfId="6960" xr:uid="{AA5BAE72-DDD5-4634-9ECF-E13A04356F4A}"/>
    <cellStyle name="Normal 7 4 2 2 6 3 2" xfId="19849" xr:uid="{17AB64BB-5292-42AC-B026-A0673C3C5E3A}"/>
    <cellStyle name="Normal 7 4 2 2 6 4" xfId="9756" xr:uid="{C4061E11-053B-4DDF-A0C6-EAAFF47C740E}"/>
    <cellStyle name="Normal 7 4 2 2 6 4 2" xfId="22678" xr:uid="{08F48CB3-516C-4BF7-A2CE-FFA2BCF0039C}"/>
    <cellStyle name="Normal 7 4 2 2 6 5" xfId="24783" xr:uid="{AAE26E65-3887-464D-91F0-193D70A9869F}"/>
    <cellStyle name="Normal 7 4 2 2 6 6" xfId="15023" xr:uid="{D1808BC4-7ABD-4DC0-8501-EAEF52E6187C}"/>
    <cellStyle name="Normal 7 4 2 2 7" xfId="3632" xr:uid="{00000000-0005-0000-0000-0000580E0000}"/>
    <cellStyle name="Normal 7 4 2 2 7 2" xfId="8305" xr:uid="{B7560EBD-18F6-4046-AE74-DDE9ADC726F9}"/>
    <cellStyle name="Normal 7 4 2 2 7 2 2" xfId="26889" xr:uid="{4BB54BFA-E0C8-4BA8-A6F1-099D414560E7}"/>
    <cellStyle name="Normal 7 4 2 2 7 2 3" xfId="16670" xr:uid="{C93EFC5D-32C4-4843-AF60-54F95B9200EB}"/>
    <cellStyle name="Normal 7 4 2 2 7 3" xfId="11119" xr:uid="{B95A6DD7-701C-424B-BFD6-97325825CEF8}"/>
    <cellStyle name="Normal 7 4 2 2 7 3 2" xfId="19407" xr:uid="{EF7C672D-8689-49D1-B016-843A38A6C883}"/>
    <cellStyle name="Normal 7 4 2 2 7 4" xfId="12519" xr:uid="{5FB5C9B1-20A2-44A6-8C3C-DFB6FD19ED58}"/>
    <cellStyle name="Normal 7 4 2 2 7 4 2" xfId="22236" xr:uid="{11868195-65CF-48C7-A4A1-E2F929C0AD05}"/>
    <cellStyle name="Normal 7 4 2 2 7 5" xfId="24228" xr:uid="{C7039658-4AC1-4514-80AD-94AED91729ED}"/>
    <cellStyle name="Normal 7 4 2 2 7 6" xfId="14454" xr:uid="{252975AA-9E60-4790-A711-443EF3526A0D}"/>
    <cellStyle name="Normal 7 4 2 2 8" xfId="3633" xr:uid="{00000000-0005-0000-0000-0000590E0000}"/>
    <cellStyle name="Normal 7 4 2 2 8 2" xfId="8306" xr:uid="{408A09B5-4717-4F9B-855C-BB6BFFB75474}"/>
    <cellStyle name="Normal 7 4 2 2 8 2 2" xfId="19127" xr:uid="{344DC567-8BE5-4233-A225-93151548CC2C}"/>
    <cellStyle name="Normal 7 4 2 2 8 3" xfId="11120" xr:uid="{E3D8224F-F78B-48B9-A1F9-F05E6D8AE623}"/>
    <cellStyle name="Normal 7 4 2 2 8 3 2" xfId="21932" xr:uid="{3739A3BE-44B9-4C3B-AA71-477045E4D82E}"/>
    <cellStyle name="Normal 7 4 2 2 8 4" xfId="25671" xr:uid="{C4485039-5798-417F-8925-78660027D18B}"/>
    <cellStyle name="Normal 7 4 2 2 8 5" xfId="16376" xr:uid="{D0F0E33A-EEF7-428A-A4EB-A920E2184874}"/>
    <cellStyle name="Normal 7 4 2 2 9" xfId="4649" xr:uid="{5DA067C7-2428-4025-AC5D-D81152143033}"/>
    <cellStyle name="Normal 7 4 2 2 9 2" xfId="10040" xr:uid="{1A372494-E93F-4CD5-9134-87163932340B}"/>
    <cellStyle name="Normal 7 4 2 2 9 2 2" xfId="20623" xr:uid="{BC642D28-FB2C-41B1-8CBD-90C0FBBD9747}"/>
    <cellStyle name="Normal 7 4 2 2 9 3" xfId="13561" xr:uid="{E8139EB6-E1E5-4504-A65F-FCDBE0F8E42B}"/>
    <cellStyle name="Normal 7 4 2 2 9 3 2" xfId="23452" xr:uid="{D12356A4-BD1C-4BD2-AA21-BE39D5C2F9AE}"/>
    <cellStyle name="Normal 7 4 2 2 9 4" xfId="17830" xr:uid="{444E4F06-D294-429F-808C-1FC390049325}"/>
    <cellStyle name="Normal 7 4 2 3" xfId="840" xr:uid="{00000000-0005-0000-0000-000048030000}"/>
    <cellStyle name="Normal 7 4 2 3 10" xfId="6314" xr:uid="{6073641A-060E-4494-AF01-84EB1FB060FB}"/>
    <cellStyle name="Normal 7 4 2 3 10 2" xfId="16220" xr:uid="{43D8D645-96BA-41E5-9C49-DECAFEB12AE5}"/>
    <cellStyle name="Normal 7 4 2 3 11" xfId="9091" xr:uid="{008B4B3D-ABEA-45E2-8D45-F76293E2736C}"/>
    <cellStyle name="Normal 7 4 2 3 11 2" xfId="18980" xr:uid="{22E8F49F-85A6-42E2-81D7-38A3A091E96D}"/>
    <cellStyle name="Normal 7 4 2 3 12" xfId="12233" xr:uid="{C21B5F1D-1859-40D2-ABDC-0AF68BF53B71}"/>
    <cellStyle name="Normal 7 4 2 3 12 2" xfId="21776" xr:uid="{046387E7-1280-4016-98E7-060C3EAA1DF5}"/>
    <cellStyle name="Normal 7 4 2 3 13" xfId="26403" xr:uid="{4EB6D6A5-4B85-42A4-93A6-CD7895098805}"/>
    <cellStyle name="Normal 7 4 2 3 14" xfId="14033" xr:uid="{82D4D082-73EE-4919-B886-3112F0B5F174}"/>
    <cellStyle name="Normal 7 4 2 3 2" xfId="841" xr:uid="{00000000-0005-0000-0000-000049030000}"/>
    <cellStyle name="Normal 7 4 2 3 2 10" xfId="12234" xr:uid="{09ECA637-B370-4396-B694-666E2A4E2663}"/>
    <cellStyle name="Normal 7 4 2 3 2 10 2" xfId="21777" xr:uid="{BDFEC6FA-8B11-478B-89E6-96B7BD9D1291}"/>
    <cellStyle name="Normal 7 4 2 3 2 11" xfId="25232" xr:uid="{BDE9A6F0-7A08-4C58-81D9-003C542C522E}"/>
    <cellStyle name="Normal 7 4 2 3 2 12" xfId="14198" xr:uid="{8FCBE6F7-389C-4C6E-B3E1-9A36E80357CB}"/>
    <cellStyle name="Normal 7 4 2 3 2 2" xfId="3634" xr:uid="{00000000-0005-0000-0000-00005A0E0000}"/>
    <cellStyle name="Normal 7 4 2 3 2 2 2" xfId="3635" xr:uid="{00000000-0005-0000-0000-00005B0E0000}"/>
    <cellStyle name="Normal 7 4 2 3 2 2 2 2" xfId="8307" xr:uid="{8EB1E6E0-051C-401C-9652-D7B3292C6714}"/>
    <cellStyle name="Normal 7 4 2 3 2 2 2 2 2" xfId="27444" xr:uid="{E885917D-1DDA-4B67-BAED-AB5D70E9A69A}"/>
    <cellStyle name="Normal 7 4 2 3 2 2 2 2 3" xfId="27620" xr:uid="{78CA6B0A-20FA-4093-88EF-12CA6F44613D}"/>
    <cellStyle name="Normal 7 4 2 3 2 2 2 2 4" xfId="17501" xr:uid="{20096E7A-D6DF-4E49-8523-E5273914D990}"/>
    <cellStyle name="Normal 7 4 2 3 2 2 2 3" xfId="11122" xr:uid="{9F4CFB94-2EED-4C8E-9CD6-C064DB1701AE}"/>
    <cellStyle name="Normal 7 4 2 3 2 2 2 3 2" xfId="29539" xr:uid="{E451467B-3D3A-4D0F-852A-E9F284692838}"/>
    <cellStyle name="Normal 7 4 2 3 2 2 2 3 3" xfId="20293" xr:uid="{8642FD5E-926C-4104-BF0D-2836D23EDD58}"/>
    <cellStyle name="Normal 7 4 2 3 2 2 2 4" xfId="13283" xr:uid="{260DAF7C-7D19-4CCC-BD9F-F8F6608E02AC}"/>
    <cellStyle name="Normal 7 4 2 3 2 2 2 4 2" xfId="23122" xr:uid="{29C7DF8D-1931-4025-BA2D-5431A59CFE26}"/>
    <cellStyle name="Normal 7 4 2 3 2 2 2 5" xfId="24078" xr:uid="{FD8B71E7-62A8-4C3A-ACA6-62FA8793A013}"/>
    <cellStyle name="Normal 7 4 2 3 2 2 2 6" xfId="15551" xr:uid="{4FCDB9D1-316B-45D3-AF40-76D04B75BAC6}"/>
    <cellStyle name="Normal 7 4 2 3 2 2 3" xfId="4950" xr:uid="{FA2D8E5A-3E73-46A0-807A-F62DF34245CC}"/>
    <cellStyle name="Normal 7 4 2 3 2 2 3 2" xfId="11121" xr:uid="{F261A895-F325-4355-AB32-89963E3B3E33}"/>
    <cellStyle name="Normal 7 4 2 3 2 2 3 2 2" xfId="29783" xr:uid="{CE749787-79E0-4627-8800-81A69117ABB0}"/>
    <cellStyle name="Normal 7 4 2 3 2 2 3 2 3" xfId="20917" xr:uid="{EB1AA36E-7470-44BD-B53E-193D1625D293}"/>
    <cellStyle name="Normal 7 4 2 3 2 2 3 3" xfId="13809" xr:uid="{416BAB39-F6A5-4618-9712-A925F4F6E6E1}"/>
    <cellStyle name="Normal 7 4 2 3 2 2 3 3 2" xfId="23746" xr:uid="{0808A493-9084-460D-B500-85CA52BEA5B7}"/>
    <cellStyle name="Normal 7 4 2 3 2 2 3 4" xfId="26157" xr:uid="{F2432AFE-62B2-4D7F-883F-D57E35D51F8C}"/>
    <cellStyle name="Normal 7 4 2 3 2 2 3 5" xfId="18124" xr:uid="{C4A6F6D1-0184-4547-AF92-60BF19B587D4}"/>
    <cellStyle name="Normal 7 4 2 3 2 2 4" xfId="6429" xr:uid="{D34D2846-869E-4133-8C64-B88962849CF9}"/>
    <cellStyle name="Normal 7 4 2 3 2 2 4 2" xfId="28561" xr:uid="{E40BF9CC-0867-423A-8D88-C132410FE0EF}"/>
    <cellStyle name="Normal 7 4 2 3 2 2 4 3" xfId="16222" xr:uid="{3944CA10-971B-4E09-B74E-66EA96088E83}"/>
    <cellStyle name="Normal 7 4 2 3 2 2 5" xfId="9206" xr:uid="{4ED4C159-0B68-456C-9912-93E05C7B6669}"/>
    <cellStyle name="Normal 7 4 2 3 2 2 5 2" xfId="18982" xr:uid="{76690E3B-08F5-4BFE-BC33-0D3BBEEFE8B1}"/>
    <cellStyle name="Normal 7 4 2 3 2 2 6" xfId="12235" xr:uid="{D792CBAA-3407-419A-B21C-0137D39FBECA}"/>
    <cellStyle name="Normal 7 4 2 3 2 2 6 2" xfId="21778" xr:uid="{82ADB99C-5843-4545-8E0E-B51C05EBAB41}"/>
    <cellStyle name="Normal 7 4 2 3 2 2 7" xfId="25917" xr:uid="{673397C9-7754-40FF-8B3F-6F4957099932}"/>
    <cellStyle name="Normal 7 4 2 3 2 2 8" xfId="14858" xr:uid="{16FAA8B5-DF50-437D-B8BD-FFB83B3D580B}"/>
    <cellStyle name="Normal 7 4 2 3 2 3" xfId="3636" xr:uid="{00000000-0005-0000-0000-00005C0E0000}"/>
    <cellStyle name="Normal 7 4 2 3 2 3 2" xfId="5162" xr:uid="{6833A21F-B3F2-44BB-8F91-55172FB3DB07}"/>
    <cellStyle name="Normal 7 4 2 3 2 3 2 2" xfId="8308" xr:uid="{079330E8-9486-4398-A08A-1E8F80FC6FFF}"/>
    <cellStyle name="Normal 7 4 2 3 2 3 2 2 2" xfId="29924" xr:uid="{E02565C5-E0FB-4D4F-A985-CFA477161DC8}"/>
    <cellStyle name="Normal 7 4 2 3 2 3 2 2 3" xfId="21129" xr:uid="{E94511F1-52AF-4A7F-9DE2-F52428AF8192}"/>
    <cellStyle name="Normal 7 4 2 3 2 3 2 3" xfId="11123" xr:uid="{A507CFFA-8E28-4BF5-8C0B-3F39B283FE9C}"/>
    <cellStyle name="Normal 7 4 2 3 2 3 2 3 2" xfId="23958" xr:uid="{8F22BB57-6FC5-4741-827E-E56FAA094DBC}"/>
    <cellStyle name="Normal 7 4 2 3 2 3 2 4" xfId="26223" xr:uid="{435CFC7E-02C0-42C6-934E-BE9F4540E215}"/>
    <cellStyle name="Normal 7 4 2 3 2 3 2 5" xfId="18336" xr:uid="{6981643C-924E-469C-9314-45708D9172D2}"/>
    <cellStyle name="Normal 7 4 2 3 2 3 3" xfId="6736" xr:uid="{ACD101F7-5D0F-4BB2-82E2-E7E42A6BE8C1}"/>
    <cellStyle name="Normal 7 4 2 3 2 3 3 2" xfId="28253" xr:uid="{26272945-88DA-47DB-B3DA-7715F6B993EB}"/>
    <cellStyle name="Normal 7 4 2 3 2 3 3 3" xfId="17502" xr:uid="{167971FB-1534-45E7-9912-20A930444485}"/>
    <cellStyle name="Normal 7 4 2 3 2 3 4" xfId="9532" xr:uid="{AFD77C12-70C6-426C-A598-1C0AFD4DC4DC}"/>
    <cellStyle name="Normal 7 4 2 3 2 3 4 2" xfId="20294" xr:uid="{D4725712-FE3A-4E58-A612-4D4472270D73}"/>
    <cellStyle name="Normal 7 4 2 3 2 3 5" xfId="13284" xr:uid="{B23F2E00-256A-4F1C-A50A-236E90391B80}"/>
    <cellStyle name="Normal 7 4 2 3 2 3 5 2" xfId="23123" xr:uid="{5DFC2F28-2C35-4142-8D1B-DE267FBE45A6}"/>
    <cellStyle name="Normal 7 4 2 3 2 3 6" xfId="26397" xr:uid="{863C9CC9-5EAB-4E11-BD25-FDFF3793C5BA}"/>
    <cellStyle name="Normal 7 4 2 3 2 3 7" xfId="15552" xr:uid="{B8095943-7C2B-44E6-8C6E-95A4E0941146}"/>
    <cellStyle name="Normal 7 4 2 3 2 4" xfId="3637" xr:uid="{00000000-0005-0000-0000-00005D0E0000}"/>
    <cellStyle name="Normal 7 4 2 3 2 4 2" xfId="8309" xr:uid="{FD23D5D8-C5D2-496C-A78D-86123C173237}"/>
    <cellStyle name="Normal 7 4 2 3 2 4 2 2" xfId="27240" xr:uid="{1CD0F255-43FB-43C8-B9A8-83C7A717A9C7}"/>
    <cellStyle name="Normal 7 4 2 3 2 4 2 3" xfId="17500" xr:uid="{7AADCB7A-1034-4674-8A0D-9AE4842854D3}"/>
    <cellStyle name="Normal 7 4 2 3 2 4 3" xfId="11124" xr:uid="{77643FC7-838D-48A5-9EE4-3AD594D08AD6}"/>
    <cellStyle name="Normal 7 4 2 3 2 4 3 2" xfId="20292" xr:uid="{1831A9A0-5C81-4580-9331-673D8F84B021}"/>
    <cellStyle name="Normal 7 4 2 3 2 4 4" xfId="13282" xr:uid="{E43B7959-77DF-42D6-AE2B-D69598924AD7}"/>
    <cellStyle name="Normal 7 4 2 3 2 4 4 2" xfId="23121" xr:uid="{8E6D8975-20BF-42F6-9068-4B1A369B3A11}"/>
    <cellStyle name="Normal 7 4 2 3 2 4 5" xfId="24785" xr:uid="{8C47A0FD-B958-44E4-A420-AD0726AFD81F}"/>
    <cellStyle name="Normal 7 4 2 3 2 4 6" xfId="15550" xr:uid="{C2A35742-3100-4A23-BC2C-2280D28EEBA7}"/>
    <cellStyle name="Normal 7 4 2 3 2 5" xfId="3638" xr:uid="{00000000-0005-0000-0000-00005E0E0000}"/>
    <cellStyle name="Normal 7 4 2 3 2 5 2" xfId="8310" xr:uid="{77B43091-D52A-481E-98E8-6DBBCED1106D}"/>
    <cellStyle name="Normal 7 4 2 3 2 5 2 2" xfId="27789" xr:uid="{599DD451-BEB8-4E5A-A1EF-F5A4CFC4B154}"/>
    <cellStyle name="Normal 7 4 2 3 2 5 2 3" xfId="16707" xr:uid="{F697D0EA-7CE5-419B-A7CD-FB5FFB5DD205}"/>
    <cellStyle name="Normal 7 4 2 3 2 5 3" xfId="11125" xr:uid="{2F360EF1-D1A3-4E3D-9117-0467216AA91D}"/>
    <cellStyle name="Normal 7 4 2 3 2 5 3 2" xfId="19444" xr:uid="{B1CEB5A1-B5AB-409E-859B-E691725B9D84}"/>
    <cellStyle name="Normal 7 4 2 3 2 5 4" xfId="12556" xr:uid="{96084A2D-5043-4578-B565-CAB5739D7813}"/>
    <cellStyle name="Normal 7 4 2 3 2 5 4 2" xfId="22273" xr:uid="{31650B64-7600-4933-9BD9-29765FD45C7F}"/>
    <cellStyle name="Normal 7 4 2 3 2 5 5" xfId="24950" xr:uid="{C2DD3689-6ABD-499D-9FF1-85CFCB230078}"/>
    <cellStyle name="Normal 7 4 2 3 2 5 6" xfId="14491" xr:uid="{8974C4D0-211E-457E-A22A-282EB954789A}"/>
    <cellStyle name="Normal 7 4 2 3 2 6" xfId="3639" xr:uid="{00000000-0005-0000-0000-00005F0E0000}"/>
    <cellStyle name="Normal 7 4 2 3 2 6 2" xfId="11126" xr:uid="{DBCF9530-E1A3-4B1C-A534-1815446E93B1}"/>
    <cellStyle name="Normal 7 4 2 3 2 6 2 2" xfId="19308" xr:uid="{05D15558-F0B7-483E-BC48-BAC2498E0D24}"/>
    <cellStyle name="Normal 7 4 2 3 2 6 3" xfId="12440" xr:uid="{1211A75D-ECEC-4138-9253-E0552D6C378F}"/>
    <cellStyle name="Normal 7 4 2 3 2 6 3 2" xfId="22132" xr:uid="{CE8DF987-52C3-4759-9055-ED32A3C2F1D1}"/>
    <cellStyle name="Normal 7 4 2 3 2 6 4" xfId="25165" xr:uid="{72504D6C-FB47-4186-93A4-6F92494EBF02}"/>
    <cellStyle name="Normal 7 4 2 3 2 6 5" xfId="16576" xr:uid="{B8F363BD-82F4-4678-80DB-0D845AA9E888}"/>
    <cellStyle name="Normal 7 4 2 3 2 7" xfId="4685" xr:uid="{524035C5-58D7-4D9F-BB21-B31919C0D3E6}"/>
    <cellStyle name="Normal 7 4 2 3 2 7 2" xfId="10043" xr:uid="{DBBCA938-6F17-4E59-A420-5E729B29AEBB}"/>
    <cellStyle name="Normal 7 4 2 3 2 7 2 2" xfId="20654" xr:uid="{D0DC8517-C16F-462B-938B-52CFC7081E82}"/>
    <cellStyle name="Normal 7 4 2 3 2 7 3" xfId="13586" xr:uid="{DBED3B14-4261-44CE-9484-70FC0934C46F}"/>
    <cellStyle name="Normal 7 4 2 3 2 7 3 2" xfId="23483" xr:uid="{48967733-092C-4DC0-9A07-29C3E24B7A45}"/>
    <cellStyle name="Normal 7 4 2 3 2 7 4" xfId="17861" xr:uid="{40152214-90EB-4C1E-82A4-A011E5168C07}"/>
    <cellStyle name="Normal 7 4 2 3 2 8" xfId="6315" xr:uid="{D1366EE2-2D54-4DD2-992E-80BAEF32CC4F}"/>
    <cellStyle name="Normal 7 4 2 3 2 8 2" xfId="16221" xr:uid="{85904ECD-54F5-4686-B77D-773C977E53E0}"/>
    <cellStyle name="Normal 7 4 2 3 2 9" xfId="9092" xr:uid="{1061FDD8-FE42-4F48-B505-8CB18CD1D8FC}"/>
    <cellStyle name="Normal 7 4 2 3 2 9 2" xfId="18981" xr:uid="{82BE4124-C5F5-4A0B-B8D8-4AB2F16FEBAD}"/>
    <cellStyle name="Normal 7 4 2 3 3" xfId="3640" xr:uid="{00000000-0005-0000-0000-0000600E0000}"/>
    <cellStyle name="Normal 7 4 2 3 3 10" xfId="26140" xr:uid="{F76961E1-9117-496E-9F3B-4C0C39895126}"/>
    <cellStyle name="Normal 7 4 2 3 3 11" xfId="14356" xr:uid="{32C41497-E64E-44CC-9D92-9D9E8D2B7ACB}"/>
    <cellStyle name="Normal 7 4 2 3 3 2" xfId="3641" xr:uid="{00000000-0005-0000-0000-0000610E0000}"/>
    <cellStyle name="Normal 7 4 2 3 3 2 2" xfId="3642" xr:uid="{00000000-0005-0000-0000-0000620E0000}"/>
    <cellStyle name="Normal 7 4 2 3 3 2 2 2" xfId="8311" xr:uid="{1D399F39-5AF1-4B7A-AE5D-61D62AFDD0FC}"/>
    <cellStyle name="Normal 7 4 2 3 3 2 2 2 2" xfId="28497" xr:uid="{C65D4125-8BDA-4393-99C8-06D09694B3D9}"/>
    <cellStyle name="Normal 7 4 2 3 3 2 2 2 3" xfId="17504" xr:uid="{CAE2237A-5D98-46BB-A8F3-BE6A011ADC10}"/>
    <cellStyle name="Normal 7 4 2 3 3 2 2 3" xfId="11129" xr:uid="{EBB81AF3-29A1-400B-828F-969260793DA4}"/>
    <cellStyle name="Normal 7 4 2 3 3 2 2 3 2" xfId="20296" xr:uid="{0DC94238-6BEF-4B7D-B0F6-8E828EC3BD29}"/>
    <cellStyle name="Normal 7 4 2 3 3 2 2 4" xfId="13286" xr:uid="{67B86E9B-C3DD-4D53-9B85-C890048DD9C6}"/>
    <cellStyle name="Normal 7 4 2 3 3 2 2 4 2" xfId="23125" xr:uid="{ED8F4195-FAA2-43BB-9822-A0A32AED4619}"/>
    <cellStyle name="Normal 7 4 2 3 3 2 2 5" xfId="26362" xr:uid="{25ECEEF3-58B1-41E5-9CA9-963A64B79BBF}"/>
    <cellStyle name="Normal 7 4 2 3 3 2 2 6" xfId="15554" xr:uid="{3B26ADE8-3365-44FE-BA1F-8806A13B9EB6}"/>
    <cellStyle name="Normal 7 4 2 3 3 2 3" xfId="4951" xr:uid="{B64BAF49-B43C-4FB4-8D12-483B644EEA47}"/>
    <cellStyle name="Normal 7 4 2 3 3 2 3 2" xfId="11128" xr:uid="{E7DF774E-C2D6-40A4-9B05-82723C3B5548}"/>
    <cellStyle name="Normal 7 4 2 3 3 2 3 2 2" xfId="29784" xr:uid="{724D99CF-6ACF-43EA-B176-7F0F071CA8FF}"/>
    <cellStyle name="Normal 7 4 2 3 3 2 3 2 3" xfId="20918" xr:uid="{F661F2FC-001A-4F36-97E6-93E75D46D02A}"/>
    <cellStyle name="Normal 7 4 2 3 3 2 3 3" xfId="13810" xr:uid="{B931FACD-0650-4F36-834A-7A89E33F849B}"/>
    <cellStyle name="Normal 7 4 2 3 3 2 3 3 2" xfId="23747" xr:uid="{2333881E-ACEB-4111-B602-BD97A7D094E0}"/>
    <cellStyle name="Normal 7 4 2 3 3 2 3 4" xfId="25750" xr:uid="{CB44BA95-2F51-4F74-97AC-659F4F3D0955}"/>
    <cellStyle name="Normal 7 4 2 3 3 2 3 5" xfId="18125" xr:uid="{856C071B-8B87-4A32-B2F6-2487D852A473}"/>
    <cellStyle name="Normal 7 4 2 3 3 2 4" xfId="6430" xr:uid="{D9DED31E-7E66-4DAF-967C-66D15AA5A271}"/>
    <cellStyle name="Normal 7 4 2 3 3 2 4 2" xfId="27399" xr:uid="{F5FA5D01-36F1-4402-993E-40C5B6C1649A}"/>
    <cellStyle name="Normal 7 4 2 3 3 2 4 3" xfId="16975" xr:uid="{86DC84FA-A510-404E-B20E-69DEB4D8AE02}"/>
    <cellStyle name="Normal 7 4 2 3 3 2 5" xfId="9207" xr:uid="{D36F1A2C-2E3A-42C5-A690-6BA4D996F13B}"/>
    <cellStyle name="Normal 7 4 2 3 3 2 5 2" xfId="19728" xr:uid="{92C870A2-D734-4A67-9602-41F012AC8AC7}"/>
    <cellStyle name="Normal 7 4 2 3 3 2 6" xfId="12824" xr:uid="{C6CB7CEE-0EE0-49D4-AE6C-9E0C25B9C050}"/>
    <cellStyle name="Normal 7 4 2 3 3 2 6 2" xfId="22557" xr:uid="{73867C5F-E546-4CAB-81EA-2FE3F8BC3C3D}"/>
    <cellStyle name="Normal 7 4 2 3 3 2 7" xfId="25182" xr:uid="{731441C3-3C1F-48F2-9B88-B7D499DD8C44}"/>
    <cellStyle name="Normal 7 4 2 3 3 2 8" xfId="14859" xr:uid="{22F6BE43-99CA-4A31-AC8F-12375CABCC42}"/>
    <cellStyle name="Normal 7 4 2 3 3 3" xfId="3643" xr:uid="{00000000-0005-0000-0000-0000630E0000}"/>
    <cellStyle name="Normal 7 4 2 3 3 3 2" xfId="5163" xr:uid="{6DF1892E-775C-41D4-B347-54A60E1020DA}"/>
    <cellStyle name="Normal 7 4 2 3 3 3 2 2" xfId="11861" xr:uid="{3D801CA4-3121-4AC1-BD16-65D7C7B0EA64}"/>
    <cellStyle name="Normal 7 4 2 3 3 3 2 2 2" xfId="29925" xr:uid="{2B8C4537-2E45-4A43-8CFB-716A4E3F0F05}"/>
    <cellStyle name="Normal 7 4 2 3 3 3 2 2 3" xfId="21130" xr:uid="{1B387134-E704-4BF1-8E86-B116EF2F204E}"/>
    <cellStyle name="Normal 7 4 2 3 3 3 2 3" xfId="13916" xr:uid="{EF422AE1-F9DE-4F9C-B35A-737B0E0EE99D}"/>
    <cellStyle name="Normal 7 4 2 3 3 3 2 3 2" xfId="23959" xr:uid="{0A5C3E81-36F1-4AC1-994E-5034F4FD02EC}"/>
    <cellStyle name="Normal 7 4 2 3 3 3 2 4" xfId="26269" xr:uid="{2621F967-1872-4F7C-A042-B4A7282FD53F}"/>
    <cellStyle name="Normal 7 4 2 3 3 3 2 5" xfId="18337" xr:uid="{031A7450-5E6C-4E9C-8F8A-025C3679B581}"/>
    <cellStyle name="Normal 7 4 2 3 3 3 3" xfId="11130" xr:uid="{5B2619F2-B8C4-4037-8995-9CBEAA9E7939}"/>
    <cellStyle name="Normal 7 4 2 3 3 3 3 2" xfId="27947" xr:uid="{2BE7CABF-560D-4F65-BA00-EC3DBBF34697}"/>
    <cellStyle name="Normal 7 4 2 3 3 3 3 3" xfId="17505" xr:uid="{A4D69D61-5B54-4716-8B21-37F3295DF03F}"/>
    <cellStyle name="Normal 7 4 2 3 3 3 4" xfId="11696" xr:uid="{EBF6F4F4-CD4E-4ABE-AFFD-CB7AFD8C7692}"/>
    <cellStyle name="Normal 7 4 2 3 3 3 4 2" xfId="20297" xr:uid="{8667E216-FD19-4BFF-9281-39D3FA392E19}"/>
    <cellStyle name="Normal 7 4 2 3 3 3 5" xfId="13287" xr:uid="{21CE9D07-0902-4F5C-8CFA-EC6E55D663EF}"/>
    <cellStyle name="Normal 7 4 2 3 3 3 5 2" xfId="23126" xr:uid="{7A13D537-AABA-456F-90EB-CACB515CBCA6}"/>
    <cellStyle name="Normal 7 4 2 3 3 3 6" xfId="24099" xr:uid="{9F838476-B3F7-4B94-B09F-2277D242CFA6}"/>
    <cellStyle name="Normal 7 4 2 3 3 3 7" xfId="15555" xr:uid="{C5D366EA-DA6F-413A-BF66-5C01A9DDC529}"/>
    <cellStyle name="Normal 7 4 2 3 3 4" xfId="3644" xr:uid="{00000000-0005-0000-0000-0000640E0000}"/>
    <cellStyle name="Normal 7 4 2 3 3 4 2" xfId="11131" xr:uid="{44E5C40F-7FFF-4803-A8CF-365670B89DBF}"/>
    <cellStyle name="Normal 7 4 2 3 3 4 2 2" xfId="27909" xr:uid="{C9559178-45FD-4548-9B05-064FD9657014}"/>
    <cellStyle name="Normal 7 4 2 3 3 4 2 3" xfId="17503" xr:uid="{3B2676D5-504F-4D2F-B945-43BC2924B811}"/>
    <cellStyle name="Normal 7 4 2 3 3 4 3" xfId="11695" xr:uid="{B59724F0-7230-4298-804C-37CFFC2D5E1B}"/>
    <cellStyle name="Normal 7 4 2 3 3 4 3 2" xfId="20295" xr:uid="{3334F153-F03B-4F6B-B93F-2CD186B47C41}"/>
    <cellStyle name="Normal 7 4 2 3 3 4 4" xfId="13285" xr:uid="{E7E1C1D7-78C2-4F18-BC5A-967BBA341295}"/>
    <cellStyle name="Normal 7 4 2 3 3 4 4 2" xfId="23124" xr:uid="{177174B7-08D3-4ED0-945D-BD42BA390EDA}"/>
    <cellStyle name="Normal 7 4 2 3 3 4 5" xfId="24837" xr:uid="{88DEF07D-1FBD-48E1-9369-4C3AE848932B}"/>
    <cellStyle name="Normal 7 4 2 3 3 4 6" xfId="15553" xr:uid="{BCE84EE2-5C10-4647-A4EF-4DC9297DC982}"/>
    <cellStyle name="Normal 7 4 2 3 3 5" xfId="3645" xr:uid="{00000000-0005-0000-0000-0000650E0000}"/>
    <cellStyle name="Normal 7 4 2 3 3 5 2" xfId="11132" xr:uid="{14908159-0C2B-4F35-96A6-666D53F6CDB9}"/>
    <cellStyle name="Normal 7 4 2 3 3 5 2 2" xfId="28793" xr:uid="{2D13DBBC-B917-4503-A9A6-B5A62965DC82}"/>
    <cellStyle name="Normal 7 4 2 3 3 5 2 3" xfId="16809" xr:uid="{3D755071-D5A2-4365-94C5-AD87849B561B}"/>
    <cellStyle name="Normal 7 4 2 3 3 5 3" xfId="11562" xr:uid="{563AD3BD-A3AD-41B6-8AE5-E737517AA4B1}"/>
    <cellStyle name="Normal 7 4 2 3 3 5 3 2" xfId="19546" xr:uid="{4A7BFAFD-FE25-4251-A405-7E8613E824E8}"/>
    <cellStyle name="Normal 7 4 2 3 3 5 4" xfId="12658" xr:uid="{3D4FC7CB-F1D5-4968-AA5C-EA5FF3B41FA3}"/>
    <cellStyle name="Normal 7 4 2 3 3 5 4 2" xfId="22375" xr:uid="{5451D314-B631-4175-8C96-C5A769BFA44A}"/>
    <cellStyle name="Normal 7 4 2 3 3 5 5" xfId="25595" xr:uid="{2FE13B4E-0D51-470B-998D-699CB620D4BC}"/>
    <cellStyle name="Normal 7 4 2 3 3 5 6" xfId="14594" xr:uid="{BDED71A5-BDAE-413B-A865-10F38F75CCC0}"/>
    <cellStyle name="Normal 7 4 2 3 3 6" xfId="4801" xr:uid="{D1EFFC14-8B62-4B8B-9AE4-7403C72B3009}"/>
    <cellStyle name="Normal 7 4 2 3 3 6 2" xfId="11127" xr:uid="{0E527136-AF09-4438-B7DE-81486AFE6A10}"/>
    <cellStyle name="Normal 7 4 2 3 3 6 2 2" xfId="20768" xr:uid="{36FD0008-F05F-44C6-A258-1AF3C19BBCDC}"/>
    <cellStyle name="Normal 7 4 2 3 3 6 3" xfId="13667" xr:uid="{C5F807EF-FA9E-4DD4-AE94-137710C36A89}"/>
    <cellStyle name="Normal 7 4 2 3 3 6 3 2" xfId="23597" xr:uid="{62C0DC91-2622-49E1-8200-DADE72D56A33}"/>
    <cellStyle name="Normal 7 4 2 3 3 6 4" xfId="24133" xr:uid="{9A2AE4C9-347D-411F-89E7-40233CE15F69}"/>
    <cellStyle name="Normal 7 4 2 3 3 6 5" xfId="17975" xr:uid="{26B691D0-74F6-4F30-BEFC-0EC429F2D17C}"/>
    <cellStyle name="Normal 7 4 2 3 3 7" xfId="5949" xr:uid="{8547B0B6-3056-42E0-A01F-43B50395BD6C}"/>
    <cellStyle name="Normal 7 4 2 3 3 7 2" xfId="16223" xr:uid="{89A0EDDF-3CBC-4ACD-BFA4-42D4D25C424D}"/>
    <cellStyle name="Normal 7 4 2 3 3 8" xfId="8694" xr:uid="{6DF7473E-33AC-4BA5-BA82-9E2AA8A68990}"/>
    <cellStyle name="Normal 7 4 2 3 3 8 2" xfId="18983" xr:uid="{8B642ADB-1269-4BE6-AF44-E17F36A26ED1}"/>
    <cellStyle name="Normal 7 4 2 3 3 9" xfId="12236" xr:uid="{23E4362F-ABD8-4E1F-8EE1-909E76E5C11F}"/>
    <cellStyle name="Normal 7 4 2 3 3 9 2" xfId="21779" xr:uid="{0CA622EE-1BA7-4E0A-B896-26E6184FF70E}"/>
    <cellStyle name="Normal 7 4 2 3 4" xfId="3646" xr:uid="{00000000-0005-0000-0000-0000660E0000}"/>
    <cellStyle name="Normal 7 4 2 3 4 2" xfId="3647" xr:uid="{00000000-0005-0000-0000-0000670E0000}"/>
    <cellStyle name="Normal 7 4 2 3 4 2 2" xfId="8312" xr:uid="{D2CD5DCD-61B9-4FEE-ADC5-348D7174498F}"/>
    <cellStyle name="Normal 7 4 2 3 4 2 2 2" xfId="27361" xr:uid="{785E8BA0-38A9-4A12-939E-1934A4C9B45D}"/>
    <cellStyle name="Normal 7 4 2 3 4 2 2 3" xfId="17506" xr:uid="{1CED67AF-6C25-4F31-8136-04F23E38E6D4}"/>
    <cellStyle name="Normal 7 4 2 3 4 2 3" xfId="11134" xr:uid="{55DB9A49-2E29-40FC-A83D-0F611040B3E3}"/>
    <cellStyle name="Normal 7 4 2 3 4 2 3 2" xfId="20298" xr:uid="{59A94FFD-3365-4383-B2BB-C511E38D1822}"/>
    <cellStyle name="Normal 7 4 2 3 4 2 4" xfId="13288" xr:uid="{961F4319-405C-4B39-9458-C8CF93D4CEDD}"/>
    <cellStyle name="Normal 7 4 2 3 4 2 4 2" xfId="23127" xr:uid="{0711476E-9DCC-4C12-A66E-19FD0BE0E32D}"/>
    <cellStyle name="Normal 7 4 2 3 4 2 5" xfId="24569" xr:uid="{95259A4D-BB08-4721-BBDD-BEF21BB61437}"/>
    <cellStyle name="Normal 7 4 2 3 4 2 6" xfId="15556" xr:uid="{DF7BB867-026E-43F9-941C-6326A862FC53}"/>
    <cellStyle name="Normal 7 4 2 3 4 3" xfId="4949" xr:uid="{8C93306B-DA48-4E4B-B14B-21201396578D}"/>
    <cellStyle name="Normal 7 4 2 3 4 3 2" xfId="11133" xr:uid="{227CE158-CAE3-41CF-A6A0-BE81D94ABDBB}"/>
    <cellStyle name="Normal 7 4 2 3 4 3 2 2" xfId="29782" xr:uid="{60432520-5AA1-4543-AFDF-463C87E15E01}"/>
    <cellStyle name="Normal 7 4 2 3 4 3 2 3" xfId="20916" xr:uid="{B3A1B5CB-9C0F-40F3-9D87-0A267C147097}"/>
    <cellStyle name="Normal 7 4 2 3 4 3 3" xfId="13808" xr:uid="{B90ADC68-5CC4-4F06-AEF4-B3EA7271DE36}"/>
    <cellStyle name="Normal 7 4 2 3 4 3 3 2" xfId="23745" xr:uid="{C04C250A-7F32-48EC-8CA8-BD1016B85022}"/>
    <cellStyle name="Normal 7 4 2 3 4 3 4" xfId="24510" xr:uid="{650BA651-9E1D-4106-9A39-8F23DA51C870}"/>
    <cellStyle name="Normal 7 4 2 3 4 3 5" xfId="18123" xr:uid="{D9CC5630-3128-471A-AC22-481B59CC504B}"/>
    <cellStyle name="Normal 7 4 2 3 4 4" xfId="6428" xr:uid="{CF1E0AF5-A350-4776-8F68-7514648E82B6}"/>
    <cellStyle name="Normal 7 4 2 3 4 4 2" xfId="28214" xr:uid="{5193E404-0747-4AA5-AD21-73AE62601ACF}"/>
    <cellStyle name="Normal 7 4 2 3 4 4 3" xfId="16224" xr:uid="{6E52967F-C111-4D21-91A0-0518237A5D1E}"/>
    <cellStyle name="Normal 7 4 2 3 4 5" xfId="9205" xr:uid="{4B98646E-8AB6-4456-9ABC-C325B5F61680}"/>
    <cellStyle name="Normal 7 4 2 3 4 5 2" xfId="18984" xr:uid="{DA216CA5-BF4F-466A-A312-4E7FF4F07A12}"/>
    <cellStyle name="Normal 7 4 2 3 4 6" xfId="12237" xr:uid="{B3BA2102-CAE5-4BE2-AE4B-9841DBA7E487}"/>
    <cellStyle name="Normal 7 4 2 3 4 6 2" xfId="21780" xr:uid="{8C0AB14F-3512-40F3-B11B-AA197D4A119B}"/>
    <cellStyle name="Normal 7 4 2 3 4 7" xfId="26264" xr:uid="{CF30EA18-4578-403F-AFF0-7C3931DAE43B}"/>
    <cellStyle name="Normal 7 4 2 3 4 8" xfId="14857" xr:uid="{04969317-BAF0-4C2A-B3BC-8A4F124D8AEF}"/>
    <cellStyle name="Normal 7 4 2 3 5" xfId="3648" xr:uid="{00000000-0005-0000-0000-0000680E0000}"/>
    <cellStyle name="Normal 7 4 2 3 5 2" xfId="5164" xr:uid="{910960F2-DBCA-4235-916A-9F5AE1869C30}"/>
    <cellStyle name="Normal 7 4 2 3 5 2 2" xfId="8313" xr:uid="{F803DC58-72E3-437B-B094-21C2EA90FC16}"/>
    <cellStyle name="Normal 7 4 2 3 5 2 2 2" xfId="29926" xr:uid="{543D9EED-D30C-4DBB-B466-DF67CA1CDFF6}"/>
    <cellStyle name="Normal 7 4 2 3 5 2 2 3" xfId="21131" xr:uid="{9F35B6DA-2942-4E4F-B3BB-0D7CF4CA2778}"/>
    <cellStyle name="Normal 7 4 2 3 5 2 3" xfId="11135" xr:uid="{026A461A-F359-4185-87AB-8F8A08F4F7AA}"/>
    <cellStyle name="Normal 7 4 2 3 5 2 3 2" xfId="23960" xr:uid="{D474C10E-5A10-4432-8914-892D561371BD}"/>
    <cellStyle name="Normal 7 4 2 3 5 2 4" xfId="24176" xr:uid="{02FA6E11-2128-4334-8651-9074D26F2C41}"/>
    <cellStyle name="Normal 7 4 2 3 5 2 5" xfId="18338" xr:uid="{B651AB37-AD02-4A80-9609-378F81014E03}"/>
    <cellStyle name="Normal 7 4 2 3 5 3" xfId="6735" xr:uid="{9BCA1627-9CEA-4972-9233-96D532BFF41E}"/>
    <cellStyle name="Normal 7 4 2 3 5 3 2" xfId="27828" xr:uid="{77016D18-A982-4165-9D15-0D1EC22A91D6}"/>
    <cellStyle name="Normal 7 4 2 3 5 3 3" xfId="17507" xr:uid="{637AB729-C180-4E59-BE69-A6708DAEE9B6}"/>
    <cellStyle name="Normal 7 4 2 3 5 4" xfId="9531" xr:uid="{942ACDD1-3697-41FD-8864-8CA9A1302BA4}"/>
    <cellStyle name="Normal 7 4 2 3 5 4 2" xfId="20299" xr:uid="{15583FA3-B8E9-4C7C-93DB-1299407470A8}"/>
    <cellStyle name="Normal 7 4 2 3 5 5" xfId="13289" xr:uid="{749011F5-B209-4CB2-B826-AFBC3F066906}"/>
    <cellStyle name="Normal 7 4 2 3 5 5 2" xfId="23128" xr:uid="{B197A364-4894-4D93-B2F4-7B3207523FE5}"/>
    <cellStyle name="Normal 7 4 2 3 5 6" xfId="26593" xr:uid="{E1706AC8-6702-47B4-BACC-B63C5A298281}"/>
    <cellStyle name="Normal 7 4 2 3 5 7" xfId="15557" xr:uid="{21B4117C-AEE7-4349-BAB1-0AA767DE761A}"/>
    <cellStyle name="Normal 7 4 2 3 6" xfId="3649" xr:uid="{00000000-0005-0000-0000-0000690E0000}"/>
    <cellStyle name="Normal 7 4 2 3 6 2" xfId="5844" xr:uid="{59B709E8-6377-4F10-8A73-BC3EB9917C5C}"/>
    <cellStyle name="Normal 7 4 2 3 6 2 2" xfId="8314" xr:uid="{52A0CA1C-8109-4DCE-80E0-A667EBA8C18E}"/>
    <cellStyle name="Normal 7 4 2 3 6 2 3" xfId="11136" xr:uid="{98B3C7DA-13DD-4C4B-8EEF-9FA2B8D37A19}"/>
    <cellStyle name="Normal 7 4 2 3 6 3" xfId="6937" xr:uid="{E86C778D-D05F-417A-B0A2-C9A2FD058D07}"/>
    <cellStyle name="Normal 7 4 2 3 6 3 2" xfId="19850" xr:uid="{0C74E7C2-0C4A-4026-90CD-AC75A089FC2D}"/>
    <cellStyle name="Normal 7 4 2 3 6 4" xfId="9733" xr:uid="{565A30B1-7199-4DB0-9CA2-6DAF5FBCB6F5}"/>
    <cellStyle name="Normal 7 4 2 3 6 4 2" xfId="22679" xr:uid="{D37C353E-C2B7-4E76-A96C-52DC17CFD184}"/>
    <cellStyle name="Normal 7 4 2 3 6 5" xfId="24503" xr:uid="{6B92E606-3145-4B88-A212-57BE01D1AD88}"/>
    <cellStyle name="Normal 7 4 2 3 6 6" xfId="15024" xr:uid="{0EE03A44-3907-4B19-95A1-1C1FEB4495BD}"/>
    <cellStyle name="Normal 7 4 2 3 7" xfId="3650" xr:uid="{00000000-0005-0000-0000-00006A0E0000}"/>
    <cellStyle name="Normal 7 4 2 3 7 2" xfId="8315" xr:uid="{FF94FD24-9100-4134-B83B-2197F307FE0F}"/>
    <cellStyle name="Normal 7 4 2 3 7 2 2" xfId="27702" xr:uid="{33AC6EBF-430B-4743-A22A-F7CF1C154C84}"/>
    <cellStyle name="Normal 7 4 2 3 7 2 3" xfId="16647" xr:uid="{4EF0A38F-C655-4E8E-9B96-DB3E2F909B90}"/>
    <cellStyle name="Normal 7 4 2 3 7 3" xfId="11137" xr:uid="{415BC1C3-E923-4EB6-B70B-411CD5596DC5}"/>
    <cellStyle name="Normal 7 4 2 3 7 3 2" xfId="19384" xr:uid="{79F98F36-4842-4D0E-AEEA-B3E40101E884}"/>
    <cellStyle name="Normal 7 4 2 3 7 4" xfId="12496" xr:uid="{1E80271E-E3B8-4987-B72B-61F438AACA5B}"/>
    <cellStyle name="Normal 7 4 2 3 7 4 2" xfId="22213" xr:uid="{472683E7-8085-4368-940E-85C129360013}"/>
    <cellStyle name="Normal 7 4 2 3 7 5" xfId="25835" xr:uid="{0E23A106-1DEC-4CAA-BDFC-C2A485593914}"/>
    <cellStyle name="Normal 7 4 2 3 7 6" xfId="14431" xr:uid="{F58C9244-8200-4FB3-979F-372B72669A58}"/>
    <cellStyle name="Normal 7 4 2 3 8" xfId="3651" xr:uid="{00000000-0005-0000-0000-00006B0E0000}"/>
    <cellStyle name="Normal 7 4 2 3 8 2" xfId="8316" xr:uid="{8221DEF3-8282-4404-89D5-642E77EAE918}"/>
    <cellStyle name="Normal 7 4 2 3 8 2 2" xfId="19164" xr:uid="{AE9EA205-1682-46C6-9244-BCFD494C51CA}"/>
    <cellStyle name="Normal 7 4 2 3 8 3" xfId="11138" xr:uid="{A7B7CF25-DAA3-4281-BB03-CC4F7661C24A}"/>
    <cellStyle name="Normal 7 4 2 3 8 3 2" xfId="21969" xr:uid="{B16D0970-1376-4148-89AC-9515E3EB62FE}"/>
    <cellStyle name="Normal 7 4 2 3 8 4" xfId="26095" xr:uid="{F91040D2-86A9-4B6E-A318-235342DEB065}"/>
    <cellStyle name="Normal 7 4 2 3 8 5" xfId="16413" xr:uid="{B63668AD-D378-4A63-B1A9-07D782BEDAFC}"/>
    <cellStyle name="Normal 7 4 2 3 9" xfId="4650" xr:uid="{D6336066-26C5-4ED8-8D4F-D010E5EBEAC4}"/>
    <cellStyle name="Normal 7 4 2 3 9 2" xfId="10042" xr:uid="{81F01377-B149-46AD-A85F-04D499FE47A1}"/>
    <cellStyle name="Normal 7 4 2 3 9 2 2" xfId="20624" xr:uid="{B74B38F1-3234-4A98-82EE-6B611808EBDC}"/>
    <cellStyle name="Normal 7 4 2 3 9 3" xfId="13562" xr:uid="{67EAC88F-281C-4AF5-B713-0215DFF72ED1}"/>
    <cellStyle name="Normal 7 4 2 3 9 3 2" xfId="23453" xr:uid="{B0BAC705-2439-4DC7-BB0D-2CA438D8034E}"/>
    <cellStyle name="Normal 7 4 2 3 9 4" xfId="17831" xr:uid="{6E0AD1F1-15D7-4314-A2A4-A07D07AB89AF}"/>
    <cellStyle name="Normal 7 4 2 4" xfId="842" xr:uid="{00000000-0005-0000-0000-00004A030000}"/>
    <cellStyle name="Normal 7 4 2 4 10" xfId="9093" xr:uid="{140E7B6E-774A-4BA4-BD71-3818B6D26552}"/>
    <cellStyle name="Normal 7 4 2 4 10 2" xfId="18985" xr:uid="{B8C8551B-89CE-417D-90B0-CBBB5A400E34}"/>
    <cellStyle name="Normal 7 4 2 4 11" xfId="12238" xr:uid="{449C783F-74D6-4D55-8315-869C5FF3433D}"/>
    <cellStyle name="Normal 7 4 2 4 11 2" xfId="21781" xr:uid="{F46B4EB9-5C45-420F-A322-5D26F43DF848}"/>
    <cellStyle name="Normal 7 4 2 4 12" xfId="26263" xr:uid="{2DDC6CAA-CF83-463D-AF36-AB5690D42653}"/>
    <cellStyle name="Normal 7 4 2 4 13" xfId="14013" xr:uid="{F62CA622-E2FF-4FEC-80EC-27FAAF8CCB28}"/>
    <cellStyle name="Normal 7 4 2 4 2" xfId="843" xr:uid="{00000000-0005-0000-0000-00004B030000}"/>
    <cellStyle name="Normal 7 4 2 4 2 10" xfId="12239" xr:uid="{B3CBB2CA-42B7-4B91-8A3B-4590EDCF8747}"/>
    <cellStyle name="Normal 7 4 2 4 2 10 2" xfId="21782" xr:uid="{7BE0041E-655C-4D67-873E-2A68E154678B}"/>
    <cellStyle name="Normal 7 4 2 4 2 11" xfId="26659" xr:uid="{D8016E9F-6858-4184-B0C8-54B4E589AF85}"/>
    <cellStyle name="Normal 7 4 2 4 2 12" xfId="14199" xr:uid="{69EBB552-146E-4C83-BCE5-1C1B02445123}"/>
    <cellStyle name="Normal 7 4 2 4 2 2" xfId="3652" xr:uid="{00000000-0005-0000-0000-00006C0E0000}"/>
    <cellStyle name="Normal 7 4 2 4 2 2 2" xfId="3653" xr:uid="{00000000-0005-0000-0000-00006D0E0000}"/>
    <cellStyle name="Normal 7 4 2 4 2 2 2 2" xfId="8317" xr:uid="{E1DA7DDB-C7F9-4B9C-9FA2-79FD1A435700}"/>
    <cellStyle name="Normal 7 4 2 4 2 2 2 2 2" xfId="29140" xr:uid="{F546106E-2F74-4F5E-A382-D1B16731AB49}"/>
    <cellStyle name="Normal 7 4 2 4 2 2 2 2 3" xfId="27055" xr:uid="{F7B3E0FA-1C62-415E-A343-84A50816F152}"/>
    <cellStyle name="Normal 7 4 2 4 2 2 2 2 4" xfId="17509" xr:uid="{18D0B345-9B48-4B78-8AE4-721A8D5431AC}"/>
    <cellStyle name="Normal 7 4 2 4 2 2 2 3" xfId="11140" xr:uid="{4430620A-C3C7-43EA-9926-A51A4ADB5E7A}"/>
    <cellStyle name="Normal 7 4 2 4 2 2 2 3 2" xfId="29540" xr:uid="{6F5E1810-77DC-4C24-8A01-62FDD6762F6A}"/>
    <cellStyle name="Normal 7 4 2 4 2 2 2 3 3" xfId="20301" xr:uid="{BD1C6161-9C38-40D8-86A4-BF13C89E4A4F}"/>
    <cellStyle name="Normal 7 4 2 4 2 2 2 4" xfId="13291" xr:uid="{7C4FB86F-A6FB-4394-8FB0-B65CB9DEAFAD}"/>
    <cellStyle name="Normal 7 4 2 4 2 2 2 4 2" xfId="23130" xr:uid="{5BFB6889-4595-404C-8DFB-3DCCFCCF8470}"/>
    <cellStyle name="Normal 7 4 2 4 2 2 2 5" xfId="26366" xr:uid="{89228997-D9A9-456C-BB7D-C7EA0959E5E7}"/>
    <cellStyle name="Normal 7 4 2 4 2 2 2 6" xfId="15559" xr:uid="{3E685175-F610-4A5F-9BB5-6CAE5A8BFD31}"/>
    <cellStyle name="Normal 7 4 2 4 2 2 3" xfId="4952" xr:uid="{B598DFF8-FB4F-4A20-8697-CBC56695716A}"/>
    <cellStyle name="Normal 7 4 2 4 2 2 3 2" xfId="11139" xr:uid="{DB93E55B-30CB-4D8B-975A-A951060C5B99}"/>
    <cellStyle name="Normal 7 4 2 4 2 2 3 2 2" xfId="29785" xr:uid="{6F6F06EB-3D2E-4C8A-8DB1-9E951342BE3A}"/>
    <cellStyle name="Normal 7 4 2 4 2 2 3 2 3" xfId="20919" xr:uid="{9E08A73B-5397-4084-9970-A48270E21579}"/>
    <cellStyle name="Normal 7 4 2 4 2 2 3 3" xfId="13811" xr:uid="{BAFD870C-A082-4CCB-8FE1-F492F12AA089}"/>
    <cellStyle name="Normal 7 4 2 4 2 2 3 3 2" xfId="23748" xr:uid="{3BBAEFCB-19C9-4994-B6F6-C3C9A18A3EBC}"/>
    <cellStyle name="Normal 7 4 2 4 2 2 3 4" xfId="25642" xr:uid="{78DB68E6-7545-45BD-A293-8988A6D06986}"/>
    <cellStyle name="Normal 7 4 2 4 2 2 3 5" xfId="18126" xr:uid="{D4F06437-67F4-4FE5-AFED-4AD935F3B8DB}"/>
    <cellStyle name="Normal 7 4 2 4 2 2 4" xfId="6432" xr:uid="{576336D4-5D85-466F-8B70-B29FB2B5DFB0}"/>
    <cellStyle name="Normal 7 4 2 4 2 2 4 2" xfId="28607" xr:uid="{BD3B8DA2-5D7B-4134-9818-12EF1C01F70B}"/>
    <cellStyle name="Normal 7 4 2 4 2 2 4 3" xfId="16227" xr:uid="{6732E409-0016-4355-9A41-808345FA3DBD}"/>
    <cellStyle name="Normal 7 4 2 4 2 2 5" xfId="9209" xr:uid="{B2EC4073-52AD-47E8-82FD-E4772E3EDD0B}"/>
    <cellStyle name="Normal 7 4 2 4 2 2 5 2" xfId="18987" xr:uid="{FEBC140D-3CFC-40BF-8825-3627158AD590}"/>
    <cellStyle name="Normal 7 4 2 4 2 2 6" xfId="12240" xr:uid="{36B847DF-3A2C-4265-B2A6-C4FCFC767D21}"/>
    <cellStyle name="Normal 7 4 2 4 2 2 6 2" xfId="21783" xr:uid="{282C6036-3D09-4F60-BB98-42A099205545}"/>
    <cellStyle name="Normal 7 4 2 4 2 2 7" xfId="26488" xr:uid="{7C545BDF-C425-4776-A577-A3FB361BB95D}"/>
    <cellStyle name="Normal 7 4 2 4 2 2 8" xfId="14861" xr:uid="{BC58F69D-24B5-45C8-AC83-E219FB8D79D8}"/>
    <cellStyle name="Normal 7 4 2 4 2 3" xfId="3654" xr:uid="{00000000-0005-0000-0000-00006E0E0000}"/>
    <cellStyle name="Normal 7 4 2 4 2 3 2" xfId="5165" xr:uid="{735D4BF8-195B-430D-A78A-56B260F080E7}"/>
    <cellStyle name="Normal 7 4 2 4 2 3 2 2" xfId="8318" xr:uid="{ADD0AEC9-F552-4E62-89C3-9E747CFA26AA}"/>
    <cellStyle name="Normal 7 4 2 4 2 3 2 2 2" xfId="29927" xr:uid="{390A3E6C-2BFE-4F32-8E1F-82CFAA199F9B}"/>
    <cellStyle name="Normal 7 4 2 4 2 3 2 2 3" xfId="21132" xr:uid="{DD0A22D6-2C12-4CAB-B18E-C0C7188AC57E}"/>
    <cellStyle name="Normal 7 4 2 4 2 3 2 3" xfId="11141" xr:uid="{89F220A8-760B-4132-8CC8-52574128C7F0}"/>
    <cellStyle name="Normal 7 4 2 4 2 3 2 3 2" xfId="23961" xr:uid="{8EE22DC4-DBAE-419A-9A26-007A2D2D4FD1}"/>
    <cellStyle name="Normal 7 4 2 4 2 3 2 4" xfId="26041" xr:uid="{90E106A7-4396-4D50-AD00-53A3C38CDAD8}"/>
    <cellStyle name="Normal 7 4 2 4 2 3 2 5" xfId="18339" xr:uid="{1C1B69F8-1AF3-4BE3-B7EF-8D8B52417E7B}"/>
    <cellStyle name="Normal 7 4 2 4 2 3 3" xfId="6738" xr:uid="{4B1E4BCD-CF06-4368-8293-521B9BB6F807}"/>
    <cellStyle name="Normal 7 4 2 4 2 3 3 2" xfId="27359" xr:uid="{BDB34ECA-1D0A-48D2-9ECA-499D4A73090F}"/>
    <cellStyle name="Normal 7 4 2 4 2 3 3 3" xfId="17510" xr:uid="{27D438CC-FE94-4BBD-915F-A96E35EDE411}"/>
    <cellStyle name="Normal 7 4 2 4 2 3 4" xfId="9534" xr:uid="{2AEA232F-FDBF-4496-9139-3B904F887554}"/>
    <cellStyle name="Normal 7 4 2 4 2 3 4 2" xfId="20302" xr:uid="{6D3A79B8-607E-498D-8D70-AE92EFC85ACA}"/>
    <cellStyle name="Normal 7 4 2 4 2 3 5" xfId="13292" xr:uid="{BE7CC26F-C616-417F-AD1F-211C1EBFA73C}"/>
    <cellStyle name="Normal 7 4 2 4 2 3 5 2" xfId="23131" xr:uid="{0E72D989-14CB-4421-A337-6FFE274A12A7}"/>
    <cellStyle name="Normal 7 4 2 4 2 3 6" xfId="24266" xr:uid="{23BA1D13-E7F4-4CF9-9A9A-12E577DC9FE7}"/>
    <cellStyle name="Normal 7 4 2 4 2 3 7" xfId="15560" xr:uid="{2AF97B6C-D753-4C86-98E0-C6E1C3777784}"/>
    <cellStyle name="Normal 7 4 2 4 2 4" xfId="3655" xr:uid="{00000000-0005-0000-0000-00006F0E0000}"/>
    <cellStyle name="Normal 7 4 2 4 2 4 2" xfId="8319" xr:uid="{E51C5F5A-2918-4EFC-A65B-5D48805E7B50}"/>
    <cellStyle name="Normal 7 4 2 4 2 4 2 2" xfId="29307" xr:uid="{AEE836BE-AC0C-42F0-B058-BA795A941A6A}"/>
    <cellStyle name="Normal 7 4 2 4 2 4 2 3" xfId="17508" xr:uid="{8E994062-9D1D-42E4-84D0-87E92BA06183}"/>
    <cellStyle name="Normal 7 4 2 4 2 4 3" xfId="11142" xr:uid="{7390C1E3-9014-425D-9ABA-F644CD2CADAC}"/>
    <cellStyle name="Normal 7 4 2 4 2 4 3 2" xfId="20300" xr:uid="{EA903B15-9F47-4A85-BB28-6A6F44ABA72E}"/>
    <cellStyle name="Normal 7 4 2 4 2 4 4" xfId="13290" xr:uid="{0379CE4A-54F9-491C-88EE-C8BAFC22425D}"/>
    <cellStyle name="Normal 7 4 2 4 2 4 4 2" xfId="23129" xr:uid="{B0439B6F-0592-49A8-92E2-9FF5D9B16041}"/>
    <cellStyle name="Normal 7 4 2 4 2 4 5" xfId="24535" xr:uid="{84545376-B845-42ED-9A55-C0BDE1F14148}"/>
    <cellStyle name="Normal 7 4 2 4 2 4 6" xfId="15558" xr:uid="{675FB090-0339-4A21-BCA3-B9A850C588D7}"/>
    <cellStyle name="Normal 7 4 2 4 2 5" xfId="3656" xr:uid="{00000000-0005-0000-0000-0000700E0000}"/>
    <cellStyle name="Normal 7 4 2 4 2 5 2" xfId="8320" xr:uid="{7D48D8C9-FDBA-4E6E-AB93-25224C8932C6}"/>
    <cellStyle name="Normal 7 4 2 4 2 5 2 2" xfId="29100" xr:uid="{CB82B857-3A27-4495-A3C6-876CC2D1E3D9}"/>
    <cellStyle name="Normal 7 4 2 4 2 5 2 3" xfId="16790" xr:uid="{FFFA1EBD-D95E-45B9-BCF1-8E41DF2EBB9D}"/>
    <cellStyle name="Normal 7 4 2 4 2 5 3" xfId="11143" xr:uid="{6A9F6C6F-1BFB-4309-B62D-371263A7386D}"/>
    <cellStyle name="Normal 7 4 2 4 2 5 3 2" xfId="19527" xr:uid="{521AFE12-D532-42CE-B076-C56916C10FB1}"/>
    <cellStyle name="Normal 7 4 2 4 2 5 4" xfId="12639" xr:uid="{F0854C55-2682-4252-A036-9F1E4E651956}"/>
    <cellStyle name="Normal 7 4 2 4 2 5 4 2" xfId="22356" xr:uid="{F71DAADD-A91C-4B1D-95AC-565CA3B88C86}"/>
    <cellStyle name="Normal 7 4 2 4 2 5 5" xfId="25207" xr:uid="{99791BC0-C66C-49B0-A961-DA393AFDFF4E}"/>
    <cellStyle name="Normal 7 4 2 4 2 5 6" xfId="14574" xr:uid="{ECA3B2C3-A78F-4D0E-A640-08A56C35BF8C}"/>
    <cellStyle name="Normal 7 4 2 4 2 6" xfId="3657" xr:uid="{00000000-0005-0000-0000-0000710E0000}"/>
    <cellStyle name="Normal 7 4 2 4 2 6 2" xfId="11144" xr:uid="{319D4040-E4E4-4E85-9CF4-EB746379A16D}"/>
    <cellStyle name="Normal 7 4 2 4 2 6 2 2" xfId="19309" xr:uid="{41C598B8-5105-4426-B3ED-10AA2B3BB845}"/>
    <cellStyle name="Normal 7 4 2 4 2 6 3" xfId="12441" xr:uid="{F61DB5E7-F0B5-4473-AFB5-9DE67D460F44}"/>
    <cellStyle name="Normal 7 4 2 4 2 6 3 2" xfId="22133" xr:uid="{108D1A06-4E59-46D7-8E68-4CBD279C7FDA}"/>
    <cellStyle name="Normal 7 4 2 4 2 6 4" xfId="26574" xr:uid="{EFC3D01B-1F84-438D-89A5-1309CD93D8D0}"/>
    <cellStyle name="Normal 7 4 2 4 2 6 5" xfId="16577" xr:uid="{A3F90683-8EBA-4A93-AAE3-E1D3D4FE79E8}"/>
    <cellStyle name="Normal 7 4 2 4 2 7" xfId="4686" xr:uid="{D402A2FD-9E44-4679-B0C8-20CD305658BA}"/>
    <cellStyle name="Normal 7 4 2 4 2 7 2" xfId="10045" xr:uid="{C5153CB4-05ED-4076-AB44-9D03339EAC4B}"/>
    <cellStyle name="Normal 7 4 2 4 2 7 2 2" xfId="20655" xr:uid="{04AAE7E0-D81A-4ED1-AC64-D339B034AD9F}"/>
    <cellStyle name="Normal 7 4 2 4 2 7 3" xfId="13587" xr:uid="{61F4096A-7F92-489F-B1AD-6242975E8635}"/>
    <cellStyle name="Normal 7 4 2 4 2 7 3 2" xfId="23484" xr:uid="{69004C92-0AF0-4989-B954-D051A74FE7BD}"/>
    <cellStyle name="Normal 7 4 2 4 2 7 4" xfId="17862" xr:uid="{45C1B46B-29CC-496F-A9A2-000DD8D67197}"/>
    <cellStyle name="Normal 7 4 2 4 2 8" xfId="6317" xr:uid="{5F7894CA-5036-4FDE-83AA-F2C222F0F8B5}"/>
    <cellStyle name="Normal 7 4 2 4 2 8 2" xfId="16226" xr:uid="{72FEDCE8-ABF2-4ADC-8B22-96E4C93B2F2C}"/>
    <cellStyle name="Normal 7 4 2 4 2 9" xfId="9094" xr:uid="{56F759DD-6A74-4DFF-B38F-16790174CE35}"/>
    <cellStyle name="Normal 7 4 2 4 2 9 2" xfId="18986" xr:uid="{F18B3CD0-F2BC-467A-986B-CB09E940AAD7}"/>
    <cellStyle name="Normal 7 4 2 4 3" xfId="3658" xr:uid="{00000000-0005-0000-0000-0000720E0000}"/>
    <cellStyle name="Normal 7 4 2 4 3 2" xfId="3659" xr:uid="{00000000-0005-0000-0000-0000730E0000}"/>
    <cellStyle name="Normal 7 4 2 4 3 2 2" xfId="8321" xr:uid="{3D7B3AC5-2E1B-49DE-987F-304190DC98D8}"/>
    <cellStyle name="Normal 7 4 2 4 3 2 2 2" xfId="25716" xr:uid="{BC6F6C4B-BD8F-4CCD-B91A-18F34D3E1162}"/>
    <cellStyle name="Normal 7 4 2 4 3 2 2 3" xfId="29324" xr:uid="{51BB0C31-9561-4809-9610-18779165386B}"/>
    <cellStyle name="Normal 7 4 2 4 3 2 2 4" xfId="17511" xr:uid="{C4014874-4C19-47E8-AC91-1777E8C0DF4E}"/>
    <cellStyle name="Normal 7 4 2 4 3 2 3" xfId="11146" xr:uid="{8AA61657-E0DF-4FE5-8CA0-013B86E98392}"/>
    <cellStyle name="Normal 7 4 2 4 3 2 3 2" xfId="29541" xr:uid="{F0AF77C9-391E-4B13-8ADA-1EB6B94FCAAC}"/>
    <cellStyle name="Normal 7 4 2 4 3 2 3 3" xfId="20303" xr:uid="{C5953296-6CB3-45FA-8A5B-270813684E4B}"/>
    <cellStyle name="Normal 7 4 2 4 3 2 4" xfId="13293" xr:uid="{F497900F-3FEE-486B-92EE-6C0B16B850E6}"/>
    <cellStyle name="Normal 7 4 2 4 3 2 4 2" xfId="23132" xr:uid="{5CA09514-36C4-4952-80CF-D7754DD7F816}"/>
    <cellStyle name="Normal 7 4 2 4 3 2 5" xfId="24618" xr:uid="{D18A3D0E-0A26-4498-BA8B-DFAB42C9C53A}"/>
    <cellStyle name="Normal 7 4 2 4 3 2 6" xfId="15561" xr:uid="{F10CB2D9-EA96-4180-9D6B-4E0F6FFDB1E1}"/>
    <cellStyle name="Normal 7 4 2 4 3 3" xfId="3660" xr:uid="{00000000-0005-0000-0000-0000740E0000}"/>
    <cellStyle name="Normal 7 4 2 4 3 3 2" xfId="11147" xr:uid="{47666A00-6747-4B69-9E96-FBF54E6E3E2A}"/>
    <cellStyle name="Normal 7 4 2 4 3 3 2 2" xfId="28577" xr:uid="{212CE7C8-4656-47F6-84EA-512601748ADB}"/>
    <cellStyle name="Normal 7 4 2 4 3 3 2 3" xfId="16976" xr:uid="{3E4AF13F-B6BB-4243-8ED2-D0C275DE7C7C}"/>
    <cellStyle name="Normal 7 4 2 4 3 3 3" xfId="11601" xr:uid="{86096D58-7B83-4E46-A526-D4EFB1A09EE8}"/>
    <cellStyle name="Normal 7 4 2 4 3 3 3 2" xfId="19729" xr:uid="{A8944CDC-87A3-40DA-A3C6-5DF96950619E}"/>
    <cellStyle name="Normal 7 4 2 4 3 3 4" xfId="12825" xr:uid="{E9977981-E9EF-4C7B-9FCF-AE409E6DC56A}"/>
    <cellStyle name="Normal 7 4 2 4 3 3 4 2" xfId="22558" xr:uid="{BC2F6060-8AF8-42B0-ABF6-F4EF58AE035E}"/>
    <cellStyle name="Normal 7 4 2 4 3 3 5" xfId="25352" xr:uid="{8DC95A85-5D1C-44BE-AC58-EE261CBC1A09}"/>
    <cellStyle name="Normal 7 4 2 4 3 3 6" xfId="14860" xr:uid="{6F402C25-B42D-43DB-9479-6BB48C57CA8D}"/>
    <cellStyle name="Normal 7 4 2 4 3 4" xfId="4802" xr:uid="{0D7EB9B5-A1A6-4BAF-BA32-64C45A1472F9}"/>
    <cellStyle name="Normal 7 4 2 4 3 4 2" xfId="11145" xr:uid="{8D96D82F-D4D7-4E58-AC9D-50C389F03F7F}"/>
    <cellStyle name="Normal 7 4 2 4 3 4 2 2" xfId="29671" xr:uid="{6DC4C83C-4F5E-4771-850C-34E2A8E5DE15}"/>
    <cellStyle name="Normal 7 4 2 4 3 4 2 3" xfId="20769" xr:uid="{08DFEB3B-2410-41D7-9482-89584A7552EC}"/>
    <cellStyle name="Normal 7 4 2 4 3 4 3" xfId="13668" xr:uid="{4E8B1A0C-115A-465C-A915-E6B6362E6FEC}"/>
    <cellStyle name="Normal 7 4 2 4 3 4 3 2" xfId="23598" xr:uid="{FBC03E9A-D7DD-4DBC-9684-DC7512C7F44B}"/>
    <cellStyle name="Normal 7 4 2 4 3 4 4" xfId="24918" xr:uid="{2E0A5D68-817C-4B10-9151-968D3829ACBD}"/>
    <cellStyle name="Normal 7 4 2 4 3 4 5" xfId="17976" xr:uid="{BBBF81A3-28BE-42AA-9940-0797FBF34614}"/>
    <cellStyle name="Normal 7 4 2 4 3 5" xfId="6431" xr:uid="{A1DC62D9-0ABA-477E-A81C-853B64CACA79}"/>
    <cellStyle name="Normal 7 4 2 4 3 5 2" xfId="27779" xr:uid="{C81CCB7E-DC6B-460C-B2DF-BB8923CA83A2}"/>
    <cellStyle name="Normal 7 4 2 4 3 5 3" xfId="16228" xr:uid="{310B5AD8-D772-4692-BE7B-0119877F06B9}"/>
    <cellStyle name="Normal 7 4 2 4 3 6" xfId="9208" xr:uid="{8AD074AC-9B38-4B15-80C0-905C12B7D205}"/>
    <cellStyle name="Normal 7 4 2 4 3 6 2" xfId="18988" xr:uid="{AF985255-BF5B-46EA-A3C2-AA63A55FEAAB}"/>
    <cellStyle name="Normal 7 4 2 4 3 7" xfId="12241" xr:uid="{0D225D58-758B-4B9E-80DB-021E9CF4C8B7}"/>
    <cellStyle name="Normal 7 4 2 4 3 7 2" xfId="21784" xr:uid="{32825C08-D0EC-4AE9-8D57-9057D6C9DE32}"/>
    <cellStyle name="Normal 7 4 2 4 3 8" xfId="25363" xr:uid="{59290A15-7383-4FA6-9AFE-579E274F04C9}"/>
    <cellStyle name="Normal 7 4 2 4 3 9" xfId="14357" xr:uid="{B54B041F-6382-477C-B592-2E85E9DF7B86}"/>
    <cellStyle name="Normal 7 4 2 4 4" xfId="3661" xr:uid="{00000000-0005-0000-0000-0000750E0000}"/>
    <cellStyle name="Normal 7 4 2 4 4 2" xfId="5166" xr:uid="{D12F5515-AAFC-4702-B51B-CD4AC70B3762}"/>
    <cellStyle name="Normal 7 4 2 4 4 2 2" xfId="8322" xr:uid="{4A4C48F9-E361-4092-B932-B95A1CB874C4}"/>
    <cellStyle name="Normal 7 4 2 4 4 2 2 2" xfId="29928" xr:uid="{9DA13AA6-86ED-4997-9B96-AD61AB06C420}"/>
    <cellStyle name="Normal 7 4 2 4 4 2 2 3" xfId="21133" xr:uid="{ED251F8D-5ED0-4C7B-8A3B-712B38673EB8}"/>
    <cellStyle name="Normal 7 4 2 4 4 2 3" xfId="11148" xr:uid="{9225BD80-1C94-46C8-BD14-7B6F9E0F9532}"/>
    <cellStyle name="Normal 7 4 2 4 4 2 3 2" xfId="23962" xr:uid="{8B3B7055-5AB6-4CD0-8125-50BE81C36567}"/>
    <cellStyle name="Normal 7 4 2 4 4 2 4" xfId="26743" xr:uid="{F160DFF8-9A81-4D07-BAE4-778B19779E22}"/>
    <cellStyle name="Normal 7 4 2 4 4 2 5" xfId="18340" xr:uid="{0FF7E4D3-9E1E-4F7B-8B4C-B3E038A45105}"/>
    <cellStyle name="Normal 7 4 2 4 4 3" xfId="6737" xr:uid="{E57B6DA3-44EF-4129-9CE8-C1F9728A2F3B}"/>
    <cellStyle name="Normal 7 4 2 4 4 3 2" xfId="28574" xr:uid="{EE4CC693-F536-4527-ACA2-A38CADC504C4}"/>
    <cellStyle name="Normal 7 4 2 4 4 3 3" xfId="16229" xr:uid="{92B91BA4-26F6-46B1-A61F-BDA299AB7F79}"/>
    <cellStyle name="Normal 7 4 2 4 4 4" xfId="9533" xr:uid="{F1F11445-6DFD-43A2-BD9E-3860AD172107}"/>
    <cellStyle name="Normal 7 4 2 4 4 4 2" xfId="18989" xr:uid="{07A98DC9-B01D-45CD-B949-AD095191AD27}"/>
    <cellStyle name="Normal 7 4 2 4 4 5" xfId="12242" xr:uid="{738A5407-38D3-452C-B908-F62CEE863298}"/>
    <cellStyle name="Normal 7 4 2 4 4 5 2" xfId="21785" xr:uid="{BD553992-3F91-42CB-B074-71B91B6B0919}"/>
    <cellStyle name="Normal 7 4 2 4 4 6" xfId="25734" xr:uid="{8A5AA540-8305-43B4-B93C-261B887E7475}"/>
    <cellStyle name="Normal 7 4 2 4 4 7" xfId="15562" xr:uid="{D5A12CB1-4986-4420-AD90-96BF64F105AC}"/>
    <cellStyle name="Normal 7 4 2 4 5" xfId="3662" xr:uid="{00000000-0005-0000-0000-0000760E0000}"/>
    <cellStyle name="Normal 7 4 2 4 5 2" xfId="5828" xr:uid="{26A81345-1FAF-4973-AB2E-D66040BF7D9B}"/>
    <cellStyle name="Normal 7 4 2 4 5 2 2" xfId="8323" xr:uid="{EBF89E4C-B7D1-4262-8B8A-A7B744F3A597}"/>
    <cellStyle name="Normal 7 4 2 4 5 2 3" xfId="11149" xr:uid="{1FE2619F-C338-4F55-919D-C26E4B52A690}"/>
    <cellStyle name="Normal 7 4 2 4 5 2 4" xfId="17074" xr:uid="{446EBB26-AF5A-48F9-A957-BD6F3BCA7598}"/>
    <cellStyle name="Normal 7 4 2 4 5 3" xfId="6917" xr:uid="{8B7275A9-3D2B-4190-B166-CB504D933939}"/>
    <cellStyle name="Normal 7 4 2 4 5 3 2" xfId="29370" xr:uid="{969E89CF-1D3B-4D7B-88C9-23FD85867282}"/>
    <cellStyle name="Normal 7 4 2 4 5 3 3" xfId="19851" xr:uid="{BFFE4549-3829-481C-BEF4-0877875DCF91}"/>
    <cellStyle name="Normal 7 4 2 4 5 4" xfId="9713" xr:uid="{68F57196-B5E8-4890-98A1-CFE9CDB84023}"/>
    <cellStyle name="Normal 7 4 2 4 5 4 2" xfId="22680" xr:uid="{6FFF5CF7-C972-4ED6-9B83-9DE8C300A476}"/>
    <cellStyle name="Normal 7 4 2 4 5 5" xfId="24825" xr:uid="{B4FE5775-1A37-48BE-8B53-23059F478A23}"/>
    <cellStyle name="Normal 7 4 2 4 5 6" xfId="15025" xr:uid="{B0AEA011-61BD-4343-B19E-C0E7EB35C166}"/>
    <cellStyle name="Normal 7 4 2 4 6" xfId="3663" xr:uid="{00000000-0005-0000-0000-0000770E0000}"/>
    <cellStyle name="Normal 7 4 2 4 6 2" xfId="8324" xr:uid="{1DAAB997-8CC5-44A6-AF4D-1DD4756259EA}"/>
    <cellStyle name="Normal 7 4 2 4 6 2 2" xfId="29072" xr:uid="{AA48A4B5-46FF-4471-9C86-2C03982A848F}"/>
    <cellStyle name="Normal 7 4 2 4 6 2 3" xfId="16627" xr:uid="{B7E8705A-D4BD-47DD-846B-3FDD702155C6}"/>
    <cellStyle name="Normal 7 4 2 4 6 3" xfId="11150" xr:uid="{147DD43A-A813-4830-9C1E-74BF40DD8B19}"/>
    <cellStyle name="Normal 7 4 2 4 6 3 2" xfId="19364" xr:uid="{D1842BA4-1024-4E99-BAB1-AD43B6566ED8}"/>
    <cellStyle name="Normal 7 4 2 4 6 4" xfId="12476" xr:uid="{F1A118EE-2658-4D69-8148-0C535629845E}"/>
    <cellStyle name="Normal 7 4 2 4 6 4 2" xfId="22193" xr:uid="{7CCA8610-9797-4BBF-B794-0E6422ADF335}"/>
    <cellStyle name="Normal 7 4 2 4 6 5" xfId="24633" xr:uid="{1CAB1E49-E9A2-4A15-B179-5F7796B565D6}"/>
    <cellStyle name="Normal 7 4 2 4 6 6" xfId="14411" xr:uid="{3A9711E8-FA7B-4A25-AAA0-D1181AC05B0C}"/>
    <cellStyle name="Normal 7 4 2 4 7" xfId="3664" xr:uid="{00000000-0005-0000-0000-0000780E0000}"/>
    <cellStyle name="Normal 7 4 2 4 7 2" xfId="8325" xr:uid="{0A6BE062-AB2E-4EA5-A026-1DC8E0E3BC5C}"/>
    <cellStyle name="Normal 7 4 2 4 7 2 2" xfId="19144" xr:uid="{B56568FA-D8FC-4B52-8B69-E5D9CE05DFE1}"/>
    <cellStyle name="Normal 7 4 2 4 7 3" xfId="11151" xr:uid="{2021ED85-80ED-409F-828A-39D1A71F5950}"/>
    <cellStyle name="Normal 7 4 2 4 7 3 2" xfId="21949" xr:uid="{4D92D77D-32A7-461D-BED5-553EF85C707D}"/>
    <cellStyle name="Normal 7 4 2 4 7 4" xfId="26351" xr:uid="{52B207C4-F792-4218-ABD6-023D04192CEA}"/>
    <cellStyle name="Normal 7 4 2 4 7 5" xfId="16393" xr:uid="{3B271194-7172-4769-A540-3F438A1CBB92}"/>
    <cellStyle name="Normal 7 4 2 4 8" xfId="4651" xr:uid="{41592BD2-E63F-4B2E-ABD8-C9FFB4289527}"/>
    <cellStyle name="Normal 7 4 2 4 8 2" xfId="10044" xr:uid="{82A28574-C1B0-4FCA-8E5E-A5482A42B5F6}"/>
    <cellStyle name="Normal 7 4 2 4 8 2 2" xfId="20625" xr:uid="{C5A36057-F1B4-4AFD-A69D-E33D2B2EEFDD}"/>
    <cellStyle name="Normal 7 4 2 4 8 3" xfId="13563" xr:uid="{E0426946-BA17-4EBD-BF9B-60644578AC98}"/>
    <cellStyle name="Normal 7 4 2 4 8 3 2" xfId="23454" xr:uid="{C3B5D7E2-FE35-4CCF-BCF1-514E3D2EB922}"/>
    <cellStyle name="Normal 7 4 2 4 8 4" xfId="17832" xr:uid="{902D2FC4-E048-48D2-96BC-1AFAFC082633}"/>
    <cellStyle name="Normal 7 4 2 4 9" xfId="6316" xr:uid="{C9003087-E940-4817-8C73-92BFB64A8B74}"/>
    <cellStyle name="Normal 7 4 2 4 9 2" xfId="16225" xr:uid="{7642E28C-5528-40CF-93AD-EF58F705E100}"/>
    <cellStyle name="Normal 7 4 2 5" xfId="844" xr:uid="{00000000-0005-0000-0000-00004C030000}"/>
    <cellStyle name="Normal 7 4 2 5 10" xfId="12243" xr:uid="{B2562398-F75E-477C-A6B4-A6D34731F7B1}"/>
    <cellStyle name="Normal 7 4 2 5 10 2" xfId="21786" xr:uid="{F671786E-6C32-4F24-9581-554176A421CE}"/>
    <cellStyle name="Normal 7 4 2 5 11" xfId="25199" xr:uid="{CE00D59B-89C2-4670-8ACD-09F8C01C8816}"/>
    <cellStyle name="Normal 7 4 2 5 12" xfId="14200" xr:uid="{442BCC8F-0D56-44B2-9462-EB3A494B0B84}"/>
    <cellStyle name="Normal 7 4 2 5 2" xfId="845" xr:uid="{00000000-0005-0000-0000-00004D030000}"/>
    <cellStyle name="Normal 7 4 2 5 2 2" xfId="3665" xr:uid="{00000000-0005-0000-0000-0000790E0000}"/>
    <cellStyle name="Normal 7 4 2 5 2 2 2" xfId="5702" xr:uid="{B7BE3806-0DF1-49C6-B80C-020E2C84C386}"/>
    <cellStyle name="Normal 7 4 2 5 2 2 2 2" xfId="8326" xr:uid="{6236094B-85F0-4C4F-B2C8-9DCB2A85C490}"/>
    <cellStyle name="Normal 7 4 2 5 2 2 2 3" xfId="11152" xr:uid="{2AB787A6-C2C2-4970-83CA-AAF5E77894B3}"/>
    <cellStyle name="Normal 7 4 2 5 2 2 2 4" xfId="16232" xr:uid="{0695DF20-01AC-4428-9CD6-08925CA08C1C}"/>
    <cellStyle name="Normal 7 4 2 5 2 2 3" xfId="6740" xr:uid="{115D9BCD-A9B0-4A61-8363-B1B598D4050A}"/>
    <cellStyle name="Normal 7 4 2 5 2 2 3 2" xfId="28425" xr:uid="{566A3E29-2E9E-48B9-9394-F467D7650691}"/>
    <cellStyle name="Normal 7 4 2 5 2 2 3 3" xfId="27697" xr:uid="{DE21CC13-96F3-4B45-8824-1C2AF0B0F272}"/>
    <cellStyle name="Normal 7 4 2 5 2 2 3 4" xfId="18992" xr:uid="{98F52DD4-0A92-4607-B087-15100C37643F}"/>
    <cellStyle name="Normal 7 4 2 5 2 2 4" xfId="9536" xr:uid="{2BB0F8B6-E214-4A68-8B8C-073D621CFA3C}"/>
    <cellStyle name="Normal 7 4 2 5 2 2 4 2" xfId="30057" xr:uid="{A7515D0F-D73B-477C-8572-09A529039823}"/>
    <cellStyle name="Normal 7 4 2 5 2 2 4 3" xfId="21788" xr:uid="{8A67EB0C-5070-434E-A17E-1E6DFB884991}"/>
    <cellStyle name="Normal 7 4 2 5 2 2 5" xfId="25573" xr:uid="{BBBE1D2B-3B1E-4647-97E2-AC53A538C8B0}"/>
    <cellStyle name="Normal 7 4 2 5 2 2 6" xfId="15563" xr:uid="{A9680373-8A39-4DAE-B575-DB300D8C2C73}"/>
    <cellStyle name="Normal 7 4 2 5 2 3" xfId="3666" xr:uid="{00000000-0005-0000-0000-00007A0E0000}"/>
    <cellStyle name="Normal 7 4 2 5 2 3 2" xfId="8327" xr:uid="{28768334-14EC-4AC9-90C8-6F2744256C0C}"/>
    <cellStyle name="Normal 7 4 2 5 2 3 2 2" xfId="27866" xr:uid="{9CADF9C8-AE28-46C1-A276-143AD17A40E0}"/>
    <cellStyle name="Normal 7 4 2 5 2 3 2 3" xfId="16977" xr:uid="{80CDEC6D-13BD-4AC8-AA3E-741F685928F1}"/>
    <cellStyle name="Normal 7 4 2 5 2 3 3" xfId="11153" xr:uid="{2AE16C44-BC35-4416-BC1B-70F4D8038B4F}"/>
    <cellStyle name="Normal 7 4 2 5 2 3 3 2" xfId="19730" xr:uid="{C8A719D7-AA8B-4B66-9155-21033EFFF547}"/>
    <cellStyle name="Normal 7 4 2 5 2 3 4" xfId="12826" xr:uid="{715ED529-857D-4EEF-925D-2ACC84B65842}"/>
    <cellStyle name="Normal 7 4 2 5 2 3 4 2" xfId="22559" xr:uid="{95C92850-4C6C-4F24-A36A-3891B7C0F5D3}"/>
    <cellStyle name="Normal 7 4 2 5 2 3 5" xfId="25475" xr:uid="{8362D1C1-EE39-43A9-8679-399D92C41DA4}"/>
    <cellStyle name="Normal 7 4 2 5 2 3 6" xfId="14862" xr:uid="{98AFF574-5091-440F-94C9-2693A42BDB31}"/>
    <cellStyle name="Normal 7 4 2 5 2 4" xfId="4803" xr:uid="{ED8BA61E-1631-4935-BCA6-53435EABFE03}"/>
    <cellStyle name="Normal 7 4 2 5 2 4 2" xfId="7138" xr:uid="{DFD72A8F-A009-4A2A-B25C-0C87A0F196AD}"/>
    <cellStyle name="Normal 7 4 2 5 2 4 2 2" xfId="29672" xr:uid="{AB1D88AA-96EC-4C16-AE4D-9A560D5EA615}"/>
    <cellStyle name="Normal 7 4 2 5 2 4 2 3" xfId="20770" xr:uid="{D2F39F5E-B3CE-4117-89F9-91286D18EA65}"/>
    <cellStyle name="Normal 7 4 2 5 2 4 3" xfId="10047" xr:uid="{6A9DCC93-6F5A-4EBB-B861-FA30332E4F8B}"/>
    <cellStyle name="Normal 7 4 2 5 2 4 3 2" xfId="23599" xr:uid="{CB9CE5E0-F443-41B7-8FB4-D0D295A84DB2}"/>
    <cellStyle name="Normal 7 4 2 5 2 4 4" xfId="26256" xr:uid="{7DE18500-E50B-4DF6-B4B4-5213880E7F33}"/>
    <cellStyle name="Normal 7 4 2 5 2 4 5" xfId="17977" xr:uid="{8AFE60B2-80F4-45E1-9860-1F1C312B340D}"/>
    <cellStyle name="Normal 7 4 2 5 2 5" xfId="6319" xr:uid="{FC3647AE-ED40-4692-83D5-25EFE7B679A7}"/>
    <cellStyle name="Normal 7 4 2 5 2 5 2" xfId="28721" xr:uid="{B4FE00C2-901B-43CB-94EE-869EF56E6740}"/>
    <cellStyle name="Normal 7 4 2 5 2 5 3" xfId="16231" xr:uid="{BE89749C-9068-4A37-92D5-6DA0F8EC3D17}"/>
    <cellStyle name="Normal 7 4 2 5 2 6" xfId="9096" xr:uid="{6264A26E-0540-4514-8E04-44BF1E8E7E55}"/>
    <cellStyle name="Normal 7 4 2 5 2 6 2" xfId="18991" xr:uid="{2D0F7447-0913-492A-976B-E6ED531DB4EF}"/>
    <cellStyle name="Normal 7 4 2 5 2 7" xfId="12244" xr:uid="{61DE849C-AE1A-45C0-825E-1AD7D20B8895}"/>
    <cellStyle name="Normal 7 4 2 5 2 7 2" xfId="21787" xr:uid="{F3D10303-3B80-4CBB-8716-CEEF00933A4A}"/>
    <cellStyle name="Normal 7 4 2 5 2 8" xfId="24858" xr:uid="{8E9922FC-F788-4F37-910C-66576D8D2876}"/>
    <cellStyle name="Normal 7 4 2 5 2 9" xfId="14358" xr:uid="{E293841B-7F31-476D-95BB-06C3A07FD16D}"/>
    <cellStyle name="Normal 7 4 2 5 3" xfId="3667" xr:uid="{00000000-0005-0000-0000-00007B0E0000}"/>
    <cellStyle name="Normal 7 4 2 5 3 2" xfId="5167" xr:uid="{08877669-C379-447D-8F6C-C6A1B881E42A}"/>
    <cellStyle name="Normal 7 4 2 5 3 2 2" xfId="8328" xr:uid="{A05A8D23-F721-4406-80DA-1B4E5E130C29}"/>
    <cellStyle name="Normal 7 4 2 5 3 2 2 2" xfId="29929" xr:uid="{20A67724-749E-432E-A31B-B68738B66D0E}"/>
    <cellStyle name="Normal 7 4 2 5 3 2 2 3" xfId="21134" xr:uid="{85238AD1-1146-41F4-BC9B-3B7E0B4527C0}"/>
    <cellStyle name="Normal 7 4 2 5 3 2 3" xfId="11154" xr:uid="{C58294FF-10E3-4E71-80AE-1653AD35C6DC}"/>
    <cellStyle name="Normal 7 4 2 5 3 2 3 2" xfId="23963" xr:uid="{667DBA9D-F45D-47BC-BCB0-3E8497496BBF}"/>
    <cellStyle name="Normal 7 4 2 5 3 2 4" xfId="26052" xr:uid="{CEBD6AAB-CFD5-44B6-B71C-D32B763803DA}"/>
    <cellStyle name="Normal 7 4 2 5 3 2 5" xfId="18341" xr:uid="{084F8FAC-76D2-49FB-AC98-F59452482779}"/>
    <cellStyle name="Normal 7 4 2 5 3 3" xfId="6739" xr:uid="{4FD914CF-4B92-4E79-8F54-70DBB995C21A}"/>
    <cellStyle name="Normal 7 4 2 5 3 3 2" xfId="24139" xr:uid="{A3BA6AE4-2A75-4FDC-B207-F95168B5F46A}"/>
    <cellStyle name="Normal 7 4 2 5 3 3 3" xfId="27481" xr:uid="{52D43903-621E-47BB-9FB7-F89FF28E582C}"/>
    <cellStyle name="Normal 7 4 2 5 3 3 4" xfId="16233" xr:uid="{BB6B081B-42C9-4452-8F88-DA3C49B9E660}"/>
    <cellStyle name="Normal 7 4 2 5 3 4" xfId="9535" xr:uid="{D02749BD-BAD0-4266-89BB-6A6396687508}"/>
    <cellStyle name="Normal 7 4 2 5 3 4 2" xfId="24786" xr:uid="{CD98E412-E129-4900-903D-49D776289E4B}"/>
    <cellStyle name="Normal 7 4 2 5 3 4 3" xfId="27398" xr:uid="{285A1CB7-C1C2-429A-81F9-FE9BDCA1ED8D}"/>
    <cellStyle name="Normal 7 4 2 5 3 4 4" xfId="18993" xr:uid="{7B217993-CACC-451B-9F6F-C0CE1E057BE1}"/>
    <cellStyle name="Normal 7 4 2 5 3 5" xfId="12245" xr:uid="{BD798E3F-E45B-45E0-8712-C649CE6BC0AC}"/>
    <cellStyle name="Normal 7 4 2 5 3 5 2" xfId="30058" xr:uid="{9832E5F1-F5A6-4C24-85FF-791E11C9B8DA}"/>
    <cellStyle name="Normal 7 4 2 5 3 5 3" xfId="21789" xr:uid="{E7BE8F42-A296-4D35-99EE-4645064E5FFC}"/>
    <cellStyle name="Normal 7 4 2 5 3 6" xfId="26300" xr:uid="{68A4FF4D-1353-44A5-8328-8330586C5129}"/>
    <cellStyle name="Normal 7 4 2 5 3 7" xfId="15564" xr:uid="{4BEDB6EC-53F1-4370-B3CC-1E434155865E}"/>
    <cellStyle name="Normal 7 4 2 5 4" xfId="3668" xr:uid="{00000000-0005-0000-0000-00007C0E0000}"/>
    <cellStyle name="Normal 7 4 2 5 4 2" xfId="5813" xr:uid="{8E0C499D-0561-41AC-A17C-41C6F9812597}"/>
    <cellStyle name="Normal 7 4 2 5 4 2 2" xfId="8329" xr:uid="{8CB73E26-DD1D-48F4-AF46-5936C1A49382}"/>
    <cellStyle name="Normal 7 4 2 5 4 2 3" xfId="11155" xr:uid="{CA8CA6E4-BD09-4FFE-ADDB-579F54E11C21}"/>
    <cellStyle name="Normal 7 4 2 5 4 2 4" xfId="16234" xr:uid="{FF761154-7614-4692-9093-08E1EDFF2111}"/>
    <cellStyle name="Normal 7 4 2 5 4 3" xfId="6899" xr:uid="{54EE3E3B-B426-4FD6-976B-6B0E785D55F5}"/>
    <cellStyle name="Normal 7 4 2 5 4 3 2" xfId="27080" xr:uid="{43D5C657-C62E-4265-893B-82D3E3E8CEBF}"/>
    <cellStyle name="Normal 7 4 2 5 4 3 3" xfId="18994" xr:uid="{67468972-87C9-43A9-A460-5C3312FD5E35}"/>
    <cellStyle name="Normal 7 4 2 5 4 4" xfId="9695" xr:uid="{DAF53207-30D0-4ADF-BF0A-97BBD39AD3A8}"/>
    <cellStyle name="Normal 7 4 2 5 4 4 2" xfId="21790" xr:uid="{1BBA564A-BDE0-4BD8-8625-722E9B00D7A9}"/>
    <cellStyle name="Normal 7 4 2 5 4 5" xfId="25401" xr:uid="{0857BDB6-8B3C-4523-B76E-684561B8BD3B}"/>
    <cellStyle name="Normal 7 4 2 5 4 6" xfId="15026" xr:uid="{0758FEA4-B9DF-42BA-95A9-B0B24AFF09AE}"/>
    <cellStyle name="Normal 7 4 2 5 5" xfId="3669" xr:uid="{00000000-0005-0000-0000-00007D0E0000}"/>
    <cellStyle name="Normal 7 4 2 5 5 2" xfId="8330" xr:uid="{3BCC4A3D-8466-4D0F-9E34-DEF87257ED2F}"/>
    <cellStyle name="Normal 7 4 2 5 5 2 2" xfId="27092" xr:uid="{C512B851-2FCA-481F-93CB-269356BB3A2C}"/>
    <cellStyle name="Normal 7 4 2 5 5 2 3" xfId="16687" xr:uid="{192FB770-5292-471C-A3C7-6961BAF1263C}"/>
    <cellStyle name="Normal 7 4 2 5 5 3" xfId="11156" xr:uid="{41B8ED81-5FA0-4AC0-8A33-8531F2D9A449}"/>
    <cellStyle name="Normal 7 4 2 5 5 3 2" xfId="19424" xr:uid="{795D8DDD-3BE5-4042-81D6-CFD5D9A7C6D5}"/>
    <cellStyle name="Normal 7 4 2 5 5 4" xfId="12536" xr:uid="{DF22806D-E662-4254-B617-F20A15A73014}"/>
    <cellStyle name="Normal 7 4 2 5 5 4 2" xfId="22253" xr:uid="{F561E6FE-208F-4BAD-8571-7E0942892E71}"/>
    <cellStyle name="Normal 7 4 2 5 5 5" xfId="25273" xr:uid="{DE83A0F9-F7C6-4FF4-92E6-AA21C71A8D80}"/>
    <cellStyle name="Normal 7 4 2 5 5 6" xfId="14471" xr:uid="{9521D2B7-6314-402F-9BD2-606422137B01}"/>
    <cellStyle name="Normal 7 4 2 5 6" xfId="3670" xr:uid="{00000000-0005-0000-0000-00007E0E0000}"/>
    <cellStyle name="Normal 7 4 2 5 6 2" xfId="8331" xr:uid="{A419AECD-9FBC-4CEA-985B-B1B9F23C40B3}"/>
    <cellStyle name="Normal 7 4 2 5 6 2 2" xfId="27731" xr:uid="{72626C1D-1350-4408-B9C2-946788D34131}"/>
    <cellStyle name="Normal 7 4 2 5 6 2 3" xfId="19310" xr:uid="{4EAC5AA4-DD17-471C-AA94-6B75EF7B4E6E}"/>
    <cellStyle name="Normal 7 4 2 5 6 3" xfId="11157" xr:uid="{D610C817-78C9-4CBF-BAC3-7AAC931491BE}"/>
    <cellStyle name="Normal 7 4 2 5 6 3 2" xfId="22134" xr:uid="{2032FC98-AB60-41CC-9D53-07A3F66BFED4}"/>
    <cellStyle name="Normal 7 4 2 5 6 4" xfId="24881" xr:uid="{AE2CB489-9C75-4882-98FE-CD6DB30C9724}"/>
    <cellStyle name="Normal 7 4 2 5 6 5" xfId="16578" xr:uid="{C02DC85D-A2BC-4805-AECC-6E6A9DAE6CA5}"/>
    <cellStyle name="Normal 7 4 2 5 7" xfId="4652" xr:uid="{6D30B836-BADF-4CC8-8BFC-7C5D5238F94F}"/>
    <cellStyle name="Normal 7 4 2 5 7 2" xfId="10046" xr:uid="{B32AE42A-6C15-4EF9-93D0-CAF1ECD0405B}"/>
    <cellStyle name="Normal 7 4 2 5 7 2 2" xfId="20626" xr:uid="{C46ED143-C072-48A0-8815-35FC44223766}"/>
    <cellStyle name="Normal 7 4 2 5 7 3" xfId="13564" xr:uid="{3F3FBCF1-A855-4421-91EB-A55269DA102A}"/>
    <cellStyle name="Normal 7 4 2 5 7 3 2" xfId="23455" xr:uid="{0C5BE6E5-64B6-407A-BB2C-2AF85D2EA4C2}"/>
    <cellStyle name="Normal 7 4 2 5 7 4" xfId="28788" xr:uid="{2E94FF67-A9F8-418F-BA68-FBBE923A7C6E}"/>
    <cellStyle name="Normal 7 4 2 5 7 5" xfId="17833" xr:uid="{F68799A3-D88E-4D68-BD32-1AE557E48D04}"/>
    <cellStyle name="Normal 7 4 2 5 8" xfId="6318" xr:uid="{26560211-AD7B-4486-85EC-72A99D2CDA99}"/>
    <cellStyle name="Normal 7 4 2 5 8 2" xfId="16230" xr:uid="{DA7AA73C-6524-4991-9114-1D4539D8AF2F}"/>
    <cellStyle name="Normal 7 4 2 5 9" xfId="9095" xr:uid="{3393A6B4-DD2F-48E2-8FE4-966AB1A9FD6D}"/>
    <cellStyle name="Normal 7 4 2 5 9 2" xfId="18990" xr:uid="{2BCB3673-6532-4F05-B456-1161F4BBEE0F}"/>
    <cellStyle name="Normal 7 4 2 6" xfId="846" xr:uid="{00000000-0005-0000-0000-00004E030000}"/>
    <cellStyle name="Normal 7 4 2 6 10" xfId="12246" xr:uid="{0E2C374B-3235-4F17-A0BF-B7844A215CF4}"/>
    <cellStyle name="Normal 7 4 2 6 10 2" xfId="21791" xr:uid="{4FF9076C-491C-4616-BA4C-AB7B5BF6F7E4}"/>
    <cellStyle name="Normal 7 4 2 6 11" xfId="25217" xr:uid="{F2B17A74-1407-410C-9CD7-634471A5D006}"/>
    <cellStyle name="Normal 7 4 2 6 12" xfId="14201" xr:uid="{41B88D1C-D0C7-476D-93EF-ABD300EA5F23}"/>
    <cellStyle name="Normal 7 4 2 6 2" xfId="847" xr:uid="{00000000-0005-0000-0000-00004F030000}"/>
    <cellStyle name="Normal 7 4 2 6 2 2" xfId="3671" xr:uid="{00000000-0005-0000-0000-00007F0E0000}"/>
    <cellStyle name="Normal 7 4 2 6 2 2 2" xfId="5703" xr:uid="{A388ED8A-F800-414F-86C8-1CB1B07713BE}"/>
    <cellStyle name="Normal 7 4 2 6 2 2 2 2" xfId="8332" xr:uid="{17C4DFEB-3BAC-4F87-8C2B-9ADF6AA7C650}"/>
    <cellStyle name="Normal 7 4 2 6 2 2 2 3" xfId="11158" xr:uid="{93BE093F-8C75-4299-BF69-030338790EAE}"/>
    <cellStyle name="Normal 7 4 2 6 2 2 2 4" xfId="16237" xr:uid="{0BDBBFDB-5385-4E38-A4C8-159675482CB1}"/>
    <cellStyle name="Normal 7 4 2 6 2 2 3" xfId="6742" xr:uid="{B93B3C7C-27C9-4C9A-92D7-EB4C1E9F1064}"/>
    <cellStyle name="Normal 7 4 2 6 2 2 3 2" xfId="28427" xr:uid="{E8DADD54-89A0-4E93-A1C4-125394FAD288}"/>
    <cellStyle name="Normal 7 4 2 6 2 2 3 3" xfId="29318" xr:uid="{24202A25-9211-4BCA-952F-714730A62F72}"/>
    <cellStyle name="Normal 7 4 2 6 2 2 3 4" xfId="18997" xr:uid="{25F05D93-51EE-45D2-8177-0E2B41FF1903}"/>
    <cellStyle name="Normal 7 4 2 6 2 2 4" xfId="9538" xr:uid="{A5940C92-4590-4CFF-837D-2C7C03933338}"/>
    <cellStyle name="Normal 7 4 2 6 2 2 4 2" xfId="30059" xr:uid="{5EE647EC-543A-4F72-991A-24011246B520}"/>
    <cellStyle name="Normal 7 4 2 6 2 2 4 3" xfId="21793" xr:uid="{8D87BCAE-854D-4C32-94AC-B63DE506BF6A}"/>
    <cellStyle name="Normal 7 4 2 6 2 2 5" xfId="25343" xr:uid="{C99724C1-D082-40CD-B403-3DA5578E0F34}"/>
    <cellStyle name="Normal 7 4 2 6 2 2 6" xfId="15565" xr:uid="{A5289863-2288-487C-9544-E3BBF6FD8648}"/>
    <cellStyle name="Normal 7 4 2 6 2 3" xfId="3672" xr:uid="{00000000-0005-0000-0000-0000800E0000}"/>
    <cellStyle name="Normal 7 4 2 6 2 3 2" xfId="8333" xr:uid="{E53977F4-2DB5-48F2-A4D8-37E906D3A13E}"/>
    <cellStyle name="Normal 7 4 2 6 2 3 2 2" xfId="27802" xr:uid="{4DE82BE2-8FC0-46FF-BA38-2CAFA33B42E7}"/>
    <cellStyle name="Normal 7 4 2 6 2 3 2 3" xfId="16978" xr:uid="{4F0F641B-5508-48C3-BEE6-AC298EF38DE9}"/>
    <cellStyle name="Normal 7 4 2 6 2 3 3" xfId="11159" xr:uid="{AAB5B739-964C-40D3-8494-620BAB2AFDF1}"/>
    <cellStyle name="Normal 7 4 2 6 2 3 3 2" xfId="19731" xr:uid="{58E24224-AF93-4011-9CAF-9BFB664105A7}"/>
    <cellStyle name="Normal 7 4 2 6 2 3 4" xfId="12827" xr:uid="{B2492993-2A7B-4EFD-AC57-8145CFC9535D}"/>
    <cellStyle name="Normal 7 4 2 6 2 3 4 2" xfId="22560" xr:uid="{84DCC780-601E-48D2-8BED-3EF77BBA16BB}"/>
    <cellStyle name="Normal 7 4 2 6 2 3 5" xfId="25740" xr:uid="{83A10078-17E0-4197-9069-6C306FFB8D77}"/>
    <cellStyle name="Normal 7 4 2 6 2 3 6" xfId="14863" xr:uid="{AD12C641-C938-4392-8A2E-D9EBD7012701}"/>
    <cellStyle name="Normal 7 4 2 6 2 4" xfId="4804" xr:uid="{AF64C567-DAC6-495C-81E4-58CAB1C93180}"/>
    <cellStyle name="Normal 7 4 2 6 2 4 2" xfId="7139" xr:uid="{F1DB8E1B-B8B6-44A8-9523-F8765141E7AC}"/>
    <cellStyle name="Normal 7 4 2 6 2 4 2 2" xfId="29673" xr:uid="{F20D1D1B-8E9F-4B65-8940-80F9C7798694}"/>
    <cellStyle name="Normal 7 4 2 6 2 4 2 3" xfId="20771" xr:uid="{DA3DE8A3-D7D0-4BBE-B21E-F698F19AF27A}"/>
    <cellStyle name="Normal 7 4 2 6 2 4 3" xfId="10049" xr:uid="{2CE7CE98-C175-4688-98F7-781100EAA153}"/>
    <cellStyle name="Normal 7 4 2 6 2 4 3 2" xfId="23600" xr:uid="{DFD1015E-41DF-4FE4-9D23-281BB4FB83E8}"/>
    <cellStyle name="Normal 7 4 2 6 2 4 4" xfId="25385" xr:uid="{4C08A4C2-0AB0-4BAD-A370-31536D0299EC}"/>
    <cellStyle name="Normal 7 4 2 6 2 4 5" xfId="17978" xr:uid="{AA0EBBD7-486F-4CA2-B9EA-312016428907}"/>
    <cellStyle name="Normal 7 4 2 6 2 5" xfId="6321" xr:uid="{F49063DE-F98D-4044-845C-82A929D63793}"/>
    <cellStyle name="Normal 7 4 2 6 2 5 2" xfId="27337" xr:uid="{7F28E87B-C927-47A1-85D9-F340E582431C}"/>
    <cellStyle name="Normal 7 4 2 6 2 5 3" xfId="16236" xr:uid="{37F856D9-0EBD-4620-84CA-EFE9A7A8A297}"/>
    <cellStyle name="Normal 7 4 2 6 2 6" xfId="9098" xr:uid="{5A1BB713-C69D-49CF-950F-D0AE587FA73D}"/>
    <cellStyle name="Normal 7 4 2 6 2 6 2" xfId="18996" xr:uid="{197FEB18-A183-4C38-962B-F6EC4868FB5C}"/>
    <cellStyle name="Normal 7 4 2 6 2 7" xfId="12247" xr:uid="{3BD4CFFE-8C68-4B96-BF13-9451B4ACD66F}"/>
    <cellStyle name="Normal 7 4 2 6 2 7 2" xfId="21792" xr:uid="{D520D788-BB23-450F-B461-3A184FCB473D}"/>
    <cellStyle name="Normal 7 4 2 6 2 8" xfId="25685" xr:uid="{FA53762D-0689-43E6-81F5-F73E486960DE}"/>
    <cellStyle name="Normal 7 4 2 6 2 9" xfId="14359" xr:uid="{75749C11-B6D1-4FEC-8978-0934608E3C8D}"/>
    <cellStyle name="Normal 7 4 2 6 3" xfId="3673" xr:uid="{00000000-0005-0000-0000-0000810E0000}"/>
    <cellStyle name="Normal 7 4 2 6 3 2" xfId="5168" xr:uid="{986BD4C5-1463-425F-A0CA-7708F72E8855}"/>
    <cellStyle name="Normal 7 4 2 6 3 2 2" xfId="8334" xr:uid="{D9434074-80B2-4783-B82F-2C934CEF6198}"/>
    <cellStyle name="Normal 7 4 2 6 3 2 2 2" xfId="29930" xr:uid="{568568B8-CCB3-4EC4-93EF-47F872FDD387}"/>
    <cellStyle name="Normal 7 4 2 6 3 2 2 3" xfId="21135" xr:uid="{CEF09383-DBB9-4793-BE47-95BDCED171C2}"/>
    <cellStyle name="Normal 7 4 2 6 3 2 3" xfId="11160" xr:uid="{F68D6C4E-37D1-4204-B0FA-F3C872E94EA9}"/>
    <cellStyle name="Normal 7 4 2 6 3 2 3 2" xfId="23964" xr:uid="{DDC54AB3-F934-4E81-902B-A260818A97C6}"/>
    <cellStyle name="Normal 7 4 2 6 3 2 4" xfId="24832" xr:uid="{464EBA6B-06A9-4E97-9C57-87207BCA3F18}"/>
    <cellStyle name="Normal 7 4 2 6 3 2 5" xfId="18342" xr:uid="{0E5EC24B-A7D7-443B-927D-2E49ED3D0A68}"/>
    <cellStyle name="Normal 7 4 2 6 3 3" xfId="6741" xr:uid="{B9D7750D-6984-436E-AA0B-EF97AA7A43EE}"/>
    <cellStyle name="Normal 7 4 2 6 3 3 2" xfId="27748" xr:uid="{4A5843A8-DB03-4F2E-9CD7-A3467B89DA38}"/>
    <cellStyle name="Normal 7 4 2 6 3 3 3" xfId="27919" xr:uid="{E7D26288-EB4A-46E5-A19E-ECF66BB61AEE}"/>
    <cellStyle name="Normal 7 4 2 6 3 3 4" xfId="16238" xr:uid="{9B7C1112-CF77-44E6-8900-3593F849B259}"/>
    <cellStyle name="Normal 7 4 2 6 3 4" xfId="9537" xr:uid="{8FB057A1-207B-4338-9289-DF4EFD1DA57B}"/>
    <cellStyle name="Normal 7 4 2 6 3 4 2" xfId="27067" xr:uid="{0993BFD6-9531-4F05-9B50-BAB7293F8749}"/>
    <cellStyle name="Normal 7 4 2 6 3 4 3" xfId="27072" xr:uid="{96627A91-CD21-43A8-A77F-4D0EEBB91F1A}"/>
    <cellStyle name="Normal 7 4 2 6 3 4 4" xfId="18998" xr:uid="{8571F1BD-0A23-4EEB-911E-ECBBD572C49C}"/>
    <cellStyle name="Normal 7 4 2 6 3 5" xfId="12248" xr:uid="{4C973DCB-FD07-4907-BB1D-5BB709772E9E}"/>
    <cellStyle name="Normal 7 4 2 6 3 5 2" xfId="30060" xr:uid="{F631D8C4-8D52-450E-8A68-E36B2CCF5E4F}"/>
    <cellStyle name="Normal 7 4 2 6 3 5 3" xfId="21794" xr:uid="{426749AC-2A92-4DBA-B75D-9F12AD21DE57}"/>
    <cellStyle name="Normal 7 4 2 6 3 6" xfId="24522" xr:uid="{867B9ACA-9CAC-4F1E-9B94-C5F6A48F974F}"/>
    <cellStyle name="Normal 7 4 2 6 3 7" xfId="15566" xr:uid="{CDBE45A3-26AB-46AD-AE05-58604EC5A1D3}"/>
    <cellStyle name="Normal 7 4 2 6 4" xfId="3674" xr:uid="{00000000-0005-0000-0000-0000820E0000}"/>
    <cellStyle name="Normal 7 4 2 6 4 2" xfId="5796" xr:uid="{CB729CBE-8BE2-4BD4-A445-40A285684D37}"/>
    <cellStyle name="Normal 7 4 2 6 4 2 2" xfId="8335" xr:uid="{2AB6EDE3-EE8E-4E4C-A4A6-B3751AAD8C60}"/>
    <cellStyle name="Normal 7 4 2 6 4 2 3" xfId="11161" xr:uid="{0DE8A031-80FB-4A6C-AE0A-2F5491A75BA9}"/>
    <cellStyle name="Normal 7 4 2 6 4 2 4" xfId="16239" xr:uid="{FDBC8E6B-2FD9-476F-8DC4-0FE89BE7586C}"/>
    <cellStyle name="Normal 7 4 2 6 4 3" xfId="6881" xr:uid="{0400424C-3059-4F6C-922E-8634BED6C9BB}"/>
    <cellStyle name="Normal 7 4 2 6 4 3 2" xfId="27932" xr:uid="{9E451C39-1113-49E3-AA8C-198DD117222E}"/>
    <cellStyle name="Normal 7 4 2 6 4 3 3" xfId="18999" xr:uid="{B6AB24F4-F662-44B1-8BAE-091B4950B603}"/>
    <cellStyle name="Normal 7 4 2 6 4 4" xfId="9677" xr:uid="{E5C33718-255F-4A01-BE73-BA798C624110}"/>
    <cellStyle name="Normal 7 4 2 6 4 4 2" xfId="21795" xr:uid="{E0F0ECF0-10F5-46EE-8FF2-53741B7D2FEB}"/>
    <cellStyle name="Normal 7 4 2 6 4 5" xfId="25698" xr:uid="{49C5AD3A-8A7B-4B81-ABCE-12E20ABCE39B}"/>
    <cellStyle name="Normal 7 4 2 6 4 6" xfId="15027" xr:uid="{B79C4E3D-82CB-4303-B345-3A8EA3AAE9FF}"/>
    <cellStyle name="Normal 7 4 2 6 5" xfId="3675" xr:uid="{00000000-0005-0000-0000-0000830E0000}"/>
    <cellStyle name="Normal 7 4 2 6 5 2" xfId="8336" xr:uid="{5580E753-5CF4-4908-AD0D-3E42B92EDACB}"/>
    <cellStyle name="Normal 7 4 2 6 5 2 2" xfId="29209" xr:uid="{D3793E3C-A8AD-4268-BE70-1C4EB9D25F6B}"/>
    <cellStyle name="Normal 7 4 2 6 5 2 3" xfId="16750" xr:uid="{E994883D-A7BA-46F5-9C31-68A4FC551803}"/>
    <cellStyle name="Normal 7 4 2 6 5 3" xfId="11162" xr:uid="{287A1A79-BE3E-49ED-AD30-FC139375D8C8}"/>
    <cellStyle name="Normal 7 4 2 6 5 3 2" xfId="19487" xr:uid="{A928B419-6977-41E9-B963-2A2E45FEBAAB}"/>
    <cellStyle name="Normal 7 4 2 6 5 4" xfId="12599" xr:uid="{43D2E3FB-2128-425A-8543-0FEF9681E2CF}"/>
    <cellStyle name="Normal 7 4 2 6 5 4 2" xfId="22316" xr:uid="{A264197B-A058-40F3-900A-552660CE4D6A}"/>
    <cellStyle name="Normal 7 4 2 6 5 5" xfId="26390" xr:uid="{6CD3CE0C-316B-48A1-A807-73493FAC142E}"/>
    <cellStyle name="Normal 7 4 2 6 5 6" xfId="14534" xr:uid="{AF6DD4A0-4462-4540-8DFE-10BC56CA6BC5}"/>
    <cellStyle name="Normal 7 4 2 6 6" xfId="3676" xr:uid="{00000000-0005-0000-0000-0000840E0000}"/>
    <cellStyle name="Normal 7 4 2 6 6 2" xfId="8337" xr:uid="{EC1CFF1D-0418-44B4-8F29-7FE6F8F3B2C7}"/>
    <cellStyle name="Normal 7 4 2 6 6 2 2" xfId="27677" xr:uid="{F5B9D2A2-2524-449E-9D35-DE34C9664C9B}"/>
    <cellStyle name="Normal 7 4 2 6 6 2 3" xfId="19311" xr:uid="{A7C2C305-2F78-4488-B9E2-21C9599067A6}"/>
    <cellStyle name="Normal 7 4 2 6 6 3" xfId="11163" xr:uid="{04D20314-FE56-4405-9204-600D70597256}"/>
    <cellStyle name="Normal 7 4 2 6 6 3 2" xfId="22135" xr:uid="{63DEDFED-435C-46DC-8512-A0831382B1BA}"/>
    <cellStyle name="Normal 7 4 2 6 6 4" xfId="24447" xr:uid="{78FF198C-C6CA-4C87-89A4-3A049DC50ED7}"/>
    <cellStyle name="Normal 7 4 2 6 6 5" xfId="16579" xr:uid="{28147296-24BE-49D6-8829-670EB2F6C2E9}"/>
    <cellStyle name="Normal 7 4 2 6 7" xfId="4653" xr:uid="{8E5061D5-E9F3-4E16-A9EA-535C8E145648}"/>
    <cellStyle name="Normal 7 4 2 6 7 2" xfId="10048" xr:uid="{8DB6FE94-894A-453F-B688-E26399092B22}"/>
    <cellStyle name="Normal 7 4 2 6 7 2 2" xfId="20627" xr:uid="{9218DC43-D454-42C5-891F-68221804025A}"/>
    <cellStyle name="Normal 7 4 2 6 7 3" xfId="13565" xr:uid="{BDD425B7-0944-46F5-9685-36D8A03EAA02}"/>
    <cellStyle name="Normal 7 4 2 6 7 3 2" xfId="23456" xr:uid="{82C44AC7-059F-4448-A3AA-31DD7028F0E8}"/>
    <cellStyle name="Normal 7 4 2 6 7 4" xfId="28811" xr:uid="{30CA0023-294A-4CE0-B54C-A93C522FEE3C}"/>
    <cellStyle name="Normal 7 4 2 6 7 5" xfId="17834" xr:uid="{7383B47B-8596-4DDE-8D39-E55B3AE8A900}"/>
    <cellStyle name="Normal 7 4 2 6 8" xfId="6320" xr:uid="{C3B8786C-1CC9-4968-84D5-017CA264A9F8}"/>
    <cellStyle name="Normal 7 4 2 6 8 2" xfId="16235" xr:uid="{28A86CBA-CD4C-4E45-B5A4-0B0B4505E9C8}"/>
    <cellStyle name="Normal 7 4 2 6 9" xfId="9097" xr:uid="{A0907E67-F132-4981-B9E8-E2689638DA9C}"/>
    <cellStyle name="Normal 7 4 2 6 9 2" xfId="18995" xr:uid="{7BA9A8E0-2440-4D43-BAEC-4AAC18026C7D}"/>
    <cellStyle name="Normal 7 4 2 7" xfId="848" xr:uid="{00000000-0005-0000-0000-000050030000}"/>
    <cellStyle name="Normal 7 4 2 7 10" xfId="14202" xr:uid="{4B3D1982-5551-4799-9C46-1236AA319591}"/>
    <cellStyle name="Normal 7 4 2 7 2" xfId="849" xr:uid="{00000000-0005-0000-0000-000051030000}"/>
    <cellStyle name="Normal 7 4 2 7 2 2" xfId="3677" xr:uid="{00000000-0005-0000-0000-0000850E0000}"/>
    <cellStyle name="Normal 7 4 2 7 2 2 2" xfId="5705" xr:uid="{C071A107-E90B-4B5F-A6C2-A24933D3C900}"/>
    <cellStyle name="Normal 7 4 2 7 2 2 2 2" xfId="8338" xr:uid="{E3895A03-56AD-402D-9F93-AE00C4B48560}"/>
    <cellStyle name="Normal 7 4 2 7 2 2 2 3" xfId="11164" xr:uid="{C6D87C38-377C-469B-B3F1-2CF59CE198B0}"/>
    <cellStyle name="Normal 7 4 2 7 2 2 2 4" xfId="17075" xr:uid="{E8A364F1-6E99-4789-BDF3-F707DA70317C}"/>
    <cellStyle name="Normal 7 4 2 7 2 2 3" xfId="6744" xr:uid="{A00D0717-CF2F-4204-B459-95B654B3264E}"/>
    <cellStyle name="Normal 7 4 2 7 2 2 3 2" xfId="28477" xr:uid="{B6DC7F0C-D3AE-47D5-81BB-4FD2A1D76803}"/>
    <cellStyle name="Normal 7 4 2 7 2 2 3 3" xfId="19852" xr:uid="{CE41D95F-2D09-4842-8F27-7F40BDEA0086}"/>
    <cellStyle name="Normal 7 4 2 7 2 2 4" xfId="9540" xr:uid="{B677C932-F8EA-4F65-91B2-A5168864E525}"/>
    <cellStyle name="Normal 7 4 2 7 2 2 4 2" xfId="22681" xr:uid="{A5DCDA7F-9997-4D9E-B324-7B74DE1BFD23}"/>
    <cellStyle name="Normal 7 4 2 7 2 2 5" xfId="25093" xr:uid="{F96F8DC2-EBCC-415A-B369-CA22C4C47F25}"/>
    <cellStyle name="Normal 7 4 2 7 2 2 6" xfId="15028" xr:uid="{633B684F-25E7-4FDC-BA96-166246687426}"/>
    <cellStyle name="Normal 7 4 2 7 2 3" xfId="5421" xr:uid="{EC51CBB8-2879-47EA-97F2-9A9E699EB0CF}"/>
    <cellStyle name="Normal 7 4 2 7 2 3 2" xfId="7141" xr:uid="{CD3D31B2-75DB-4643-9AFF-68B61DAA0585}"/>
    <cellStyle name="Normal 7 4 2 7 2 3 3" xfId="10051" xr:uid="{77A4C5A9-3AEE-405F-9669-3AB44863BBD2}"/>
    <cellStyle name="Normal 7 4 2 7 2 3 4" xfId="16241" xr:uid="{F75B31BC-8D8B-4BB0-A9B3-7228825596BB}"/>
    <cellStyle name="Normal 7 4 2 7 2 4" xfId="5548" xr:uid="{5FDC8EFC-96CB-4441-8A37-C1A5DFC3F841}"/>
    <cellStyle name="Normal 7 4 2 7 2 4 2" xfId="27552" xr:uid="{2BC9C30C-B340-4F34-8A84-5B37F52162DB}"/>
    <cellStyle name="Normal 7 4 2 7 2 4 3" xfId="28070" xr:uid="{179C19FC-D85C-418B-8C18-1A0BFAFD18A9}"/>
    <cellStyle name="Normal 7 4 2 7 2 4 4" xfId="19001" xr:uid="{E87EA51F-EE39-457A-8B27-3E2C43A25D04}"/>
    <cellStyle name="Normal 7 4 2 7 2 5" xfId="6323" xr:uid="{89E2D06A-C162-4F8A-AAFF-4CDE0757F2B3}"/>
    <cellStyle name="Normal 7 4 2 7 2 5 2" xfId="30061" xr:uid="{5B8B2BCE-A6D4-477E-BF4C-B56F74AF20D6}"/>
    <cellStyle name="Normal 7 4 2 7 2 5 3" xfId="21797" xr:uid="{68F323CB-AF2B-4D2F-9D6F-3EDA334AC7A0}"/>
    <cellStyle name="Normal 7 4 2 7 2 6" xfId="9100" xr:uid="{24C4FDC4-6C4F-4A2F-BE76-916D9391CCE8}"/>
    <cellStyle name="Normal 7 4 2 7 2 7" xfId="14360" xr:uid="{B8A88062-7DE9-4A14-9EFC-AC590D3844B6}"/>
    <cellStyle name="Normal 7 4 2 7 3" xfId="3678" xr:uid="{00000000-0005-0000-0000-0000860E0000}"/>
    <cellStyle name="Normal 7 4 2 7 3 2" xfId="5704" xr:uid="{601638DC-E37F-478D-9C8C-13B1ED94C46B}"/>
    <cellStyle name="Normal 7 4 2 7 3 2 2" xfId="8339" xr:uid="{919AD500-BC49-4981-A2B0-5EFCCD20A6AA}"/>
    <cellStyle name="Normal 7 4 2 7 3 2 3" xfId="11165" xr:uid="{79844962-1863-42CB-BD67-0057DB37D914}"/>
    <cellStyle name="Normal 7 4 2 7 3 2 4" xfId="16242" xr:uid="{5519F535-0213-4731-BC20-78383A4BEC3F}"/>
    <cellStyle name="Normal 7 4 2 7 3 3" xfId="6743" xr:uid="{A69ED1DF-2524-449F-9D23-9D9EE291744A}"/>
    <cellStyle name="Normal 7 4 2 7 3 3 2" xfId="28913" xr:uid="{13415109-5CCD-40DF-AEE9-842B8E329BCC}"/>
    <cellStyle name="Normal 7 4 2 7 3 3 3" xfId="27043" xr:uid="{8AB4707E-E696-46EC-9138-9AB79AAD6B80}"/>
    <cellStyle name="Normal 7 4 2 7 3 3 4" xfId="19002" xr:uid="{0BD3EE6F-FE04-42E3-8A40-B99D68B32A1B}"/>
    <cellStyle name="Normal 7 4 2 7 3 4" xfId="9539" xr:uid="{7E781B31-B181-4C9D-AB78-C5DAE3DA3BF2}"/>
    <cellStyle name="Normal 7 4 2 7 3 4 2" xfId="30062" xr:uid="{F534E161-7F49-420C-9D97-0DD5BCEDCC36}"/>
    <cellStyle name="Normal 7 4 2 7 3 4 3" xfId="21798" xr:uid="{35DB1A3F-C68D-4701-9E5C-907BD9B10C9A}"/>
    <cellStyle name="Normal 7 4 2 7 3 5" xfId="24455" xr:uid="{2CB8CBC4-62FD-4197-BEE1-CF77D56DC0B1}"/>
    <cellStyle name="Normal 7 4 2 7 3 6" xfId="14864" xr:uid="{D7B77D2B-503B-4E37-9F0D-99947D7F6D4E}"/>
    <cellStyle name="Normal 7 4 2 7 4" xfId="3679" xr:uid="{00000000-0005-0000-0000-0000870E0000}"/>
    <cellStyle name="Normal 7 4 2 7 4 2" xfId="5778" xr:uid="{57479692-805B-4ADE-AC9C-07FE60186ED4}"/>
    <cellStyle name="Normal 7 4 2 7 4 2 2" xfId="8340" xr:uid="{BBFBAE76-DA7F-4CD6-9DD4-93C154045F08}"/>
    <cellStyle name="Normal 7 4 2 7 4 2 3" xfId="11166" xr:uid="{C3C89032-47A5-4F69-9BC8-5D221E65E40D}"/>
    <cellStyle name="Normal 7 4 2 7 4 3" xfId="6863" xr:uid="{0970A140-5785-4EA6-8067-9B8656A32B01}"/>
    <cellStyle name="Normal 7 4 2 7 4 3 2" xfId="22136" xr:uid="{F8868245-2074-42EF-837E-8759F71DAD42}"/>
    <cellStyle name="Normal 7 4 2 7 4 4" xfId="9659" xr:uid="{A4D3D21F-A735-4986-BD38-C3AD28A83391}"/>
    <cellStyle name="Normal 7 4 2 7 4 5" xfId="16580" xr:uid="{B3F7E453-F93F-48FC-98EE-B384E27FA5B4}"/>
    <cellStyle name="Normal 7 4 2 7 5" xfId="4654" xr:uid="{558C9896-8D0A-4EC3-97F0-6017D0581754}"/>
    <cellStyle name="Normal 7 4 2 7 5 2" xfId="7140" xr:uid="{64F14011-DE0F-422B-A778-B863210E290C}"/>
    <cellStyle name="Normal 7 4 2 7 5 2 2" xfId="29600" xr:uid="{456F5C6C-772A-4BCB-9144-274E1685138C}"/>
    <cellStyle name="Normal 7 4 2 7 5 2 3" xfId="20628" xr:uid="{3ED48B1D-20F1-46E3-8C1E-7EC76EB6F38D}"/>
    <cellStyle name="Normal 7 4 2 7 5 3" xfId="10050" xr:uid="{8233F85A-2396-4D57-B7D4-F0DEEFD91B0A}"/>
    <cellStyle name="Normal 7 4 2 7 5 3 2" xfId="23457" xr:uid="{C6CB7D5C-37B9-4CE9-A7F6-F15B1C83CFA4}"/>
    <cellStyle name="Normal 7 4 2 7 5 4" xfId="24188" xr:uid="{225EBB90-EDBA-483D-910F-C30122D8B68A}"/>
    <cellStyle name="Normal 7 4 2 7 5 5" xfId="17835" xr:uid="{85CCD057-0B57-424D-94CC-0D19BCDD4806}"/>
    <cellStyle name="Normal 7 4 2 7 6" xfId="5547" xr:uid="{3505F1B3-9CB9-4EA9-83CB-60AC78DC896F}"/>
    <cellStyle name="Normal 7 4 2 7 6 2" xfId="27291" xr:uid="{78CC4C2A-88BD-4829-AAC6-159B6BCB7361}"/>
    <cellStyle name="Normal 7 4 2 7 6 3" xfId="27448" xr:uid="{9AC22752-B3B4-40D0-85D3-7C2FC9CBCBDE}"/>
    <cellStyle name="Normal 7 4 2 7 6 4" xfId="16240" xr:uid="{F1C5A562-0294-4FB8-A025-929BD46FA06F}"/>
    <cellStyle name="Normal 7 4 2 7 7" xfId="6322" xr:uid="{2B87B88E-B626-4BA8-8580-B7B4D177C70D}"/>
    <cellStyle name="Normal 7 4 2 7 7 2" xfId="27371" xr:uid="{97BFE3E9-D561-4907-BEEC-84EE790F2B65}"/>
    <cellStyle name="Normal 7 4 2 7 7 3" xfId="19000" xr:uid="{8D0272E5-8906-440D-8531-EF5BC7433E27}"/>
    <cellStyle name="Normal 7 4 2 7 8" xfId="9099" xr:uid="{E7DC1628-C6F2-4723-A05C-226C04E9F308}"/>
    <cellStyle name="Normal 7 4 2 7 8 2" xfId="21796" xr:uid="{E23D4391-CD57-4016-8AB0-FD408C3F90F6}"/>
    <cellStyle name="Normal 7 4 2 7 9" xfId="25809" xr:uid="{45CA0BFA-55AB-401A-A674-76E2370283D0}"/>
    <cellStyle name="Normal 7 4 2 8" xfId="850" xr:uid="{00000000-0005-0000-0000-000052030000}"/>
    <cellStyle name="Normal 7 4 2 8 10" xfId="14203" xr:uid="{AEA2276E-3A51-4208-88ED-4BCB73A45B76}"/>
    <cellStyle name="Normal 7 4 2 8 2" xfId="851" xr:uid="{00000000-0005-0000-0000-000053030000}"/>
    <cellStyle name="Normal 7 4 2 8 2 2" xfId="3680" xr:uid="{00000000-0005-0000-0000-0000880E0000}"/>
    <cellStyle name="Normal 7 4 2 8 2 2 2" xfId="5707" xr:uid="{B699BCA1-3E9C-46D1-A008-A7D8E7A426A7}"/>
    <cellStyle name="Normal 7 4 2 8 2 2 2 2" xfId="8341" xr:uid="{2E24181E-2D69-4804-AD9A-1DA05144AC3F}"/>
    <cellStyle name="Normal 7 4 2 8 2 2 2 3" xfId="11167" xr:uid="{65010200-73DB-4C56-9C3B-164D5678A8E3}"/>
    <cellStyle name="Normal 7 4 2 8 2 2 2 4" xfId="17076" xr:uid="{5A914989-4918-44C0-9CC0-9F406E1886C8}"/>
    <cellStyle name="Normal 7 4 2 8 2 2 3" xfId="6746" xr:uid="{A6BE8E9B-2EE3-4A70-9802-37A811E8AC00}"/>
    <cellStyle name="Normal 7 4 2 8 2 2 3 2" xfId="29371" xr:uid="{E0AA8F4E-1CCE-4D40-BFD6-B315E12EAE60}"/>
    <cellStyle name="Normal 7 4 2 8 2 2 3 3" xfId="19853" xr:uid="{A5D7EAB2-EAAF-4BC6-97A9-5B18A6C1EF6D}"/>
    <cellStyle name="Normal 7 4 2 8 2 2 4" xfId="9542" xr:uid="{CF385043-645C-4627-9853-078C1FCECDF1}"/>
    <cellStyle name="Normal 7 4 2 8 2 2 4 2" xfId="22682" xr:uid="{C64AC73D-504D-407A-A9C5-E2900AAEDB8B}"/>
    <cellStyle name="Normal 7 4 2 8 2 2 5" xfId="26352" xr:uid="{08B51EDF-16EF-4485-B508-EDDEAABBEE48}"/>
    <cellStyle name="Normal 7 4 2 8 2 2 6" xfId="15029" xr:uid="{64E54E1C-CE63-4F42-AFD4-94544566A3DB}"/>
    <cellStyle name="Normal 7 4 2 8 2 3" xfId="5422" xr:uid="{4C13DCC9-ED64-4C0C-BD62-5ABD6A91AE5D}"/>
    <cellStyle name="Normal 7 4 2 8 2 3 2" xfId="7143" xr:uid="{84CDE715-2671-4C9D-8F17-3FADF02E53B0}"/>
    <cellStyle name="Normal 7 4 2 8 2 3 3" xfId="10053" xr:uid="{404745A1-0140-4ECF-BCA6-F3125429D1C2}"/>
    <cellStyle name="Normal 7 4 2 8 2 3 4" xfId="16244" xr:uid="{5EB2CBAA-7FB4-422E-9C92-0E621C25B82F}"/>
    <cellStyle name="Normal 7 4 2 8 2 4" xfId="5550" xr:uid="{0AD8BB09-5341-461A-A927-C07173F5E11E}"/>
    <cellStyle name="Normal 7 4 2 8 2 4 2" xfId="27086" xr:uid="{22464CFE-B3A2-4EAC-A18E-885259EB7B6C}"/>
    <cellStyle name="Normal 7 4 2 8 2 4 3" xfId="27381" xr:uid="{D5E4722B-35D1-4E5C-84FC-EB804CC71CFD}"/>
    <cellStyle name="Normal 7 4 2 8 2 4 4" xfId="19004" xr:uid="{A2DF2C58-A2A5-4138-AE1D-9ED218045B4C}"/>
    <cellStyle name="Normal 7 4 2 8 2 5" xfId="6325" xr:uid="{44D7ADD9-C07B-4631-9E7B-040BAC3ECB92}"/>
    <cellStyle name="Normal 7 4 2 8 2 5 2" xfId="30063" xr:uid="{4A26B95D-7392-4F0C-8D73-745A743F8FAE}"/>
    <cellStyle name="Normal 7 4 2 8 2 5 3" xfId="21800" xr:uid="{5E86FD84-4A10-41F1-B7DF-3BA7DA8BEA30}"/>
    <cellStyle name="Normal 7 4 2 8 2 6" xfId="9102" xr:uid="{6E7622FC-BDB1-4672-BE73-11C5D2489F9A}"/>
    <cellStyle name="Normal 7 4 2 8 2 7" xfId="14361" xr:uid="{5C348D46-2B2A-4191-B6C7-61B2CF65958E}"/>
    <cellStyle name="Normal 7 4 2 8 3" xfId="3681" xr:uid="{00000000-0005-0000-0000-0000890E0000}"/>
    <cellStyle name="Normal 7 4 2 8 3 2" xfId="5706" xr:uid="{3B15F1AA-2410-4FBC-9FC2-819F18744A86}"/>
    <cellStyle name="Normal 7 4 2 8 3 2 2" xfId="8342" xr:uid="{94FC137B-A6EB-4D27-8B50-8F896AE90227}"/>
    <cellStyle name="Normal 7 4 2 8 3 2 3" xfId="11168" xr:uid="{E8DC3C0A-9DDD-4D7E-97C1-70FD4634EB55}"/>
    <cellStyle name="Normal 7 4 2 8 3 2 4" xfId="16245" xr:uid="{D1C5C126-1030-43D9-B984-C06254D8E961}"/>
    <cellStyle name="Normal 7 4 2 8 3 3" xfId="6745" xr:uid="{F441EB09-D082-4314-BBD4-EF89AAAB4F1C}"/>
    <cellStyle name="Normal 7 4 2 8 3 3 2" xfId="28231" xr:uid="{86108757-4B0A-4095-84F3-8B9765BB84ED}"/>
    <cellStyle name="Normal 7 4 2 8 3 3 3" xfId="28208" xr:uid="{B810D87F-9646-4D81-BFDA-B55519AAEFFE}"/>
    <cellStyle name="Normal 7 4 2 8 3 3 4" xfId="19005" xr:uid="{C3935FED-9DA5-4A9C-9DF4-985AFF44BEC8}"/>
    <cellStyle name="Normal 7 4 2 8 3 4" xfId="9541" xr:uid="{7B5FA9F0-5F12-442F-BDAE-1402D8297EA2}"/>
    <cellStyle name="Normal 7 4 2 8 3 4 2" xfId="30064" xr:uid="{77BC50DD-28AC-44D1-9F91-7858CC32F5E7}"/>
    <cellStyle name="Normal 7 4 2 8 3 4 3" xfId="21801" xr:uid="{09AE4BE9-D5C6-4917-ACA4-AF8042056BAD}"/>
    <cellStyle name="Normal 7 4 2 8 3 5" xfId="26246" xr:uid="{2E013B43-E5B4-4988-9166-1985F3A169D1}"/>
    <cellStyle name="Normal 7 4 2 8 3 6" xfId="14865" xr:uid="{87D3CF0A-2151-4C47-8477-8ED20F8E1227}"/>
    <cellStyle name="Normal 7 4 2 8 4" xfId="3682" xr:uid="{00000000-0005-0000-0000-00008A0E0000}"/>
    <cellStyle name="Normal 7 4 2 8 4 2" xfId="5763" xr:uid="{B94D7D51-63BF-4A8B-8516-43CA90FAB1DB}"/>
    <cellStyle name="Normal 7 4 2 8 4 2 2" xfId="8343" xr:uid="{49C0C048-7633-475F-9F3B-92D273583112}"/>
    <cellStyle name="Normal 7 4 2 8 4 2 3" xfId="11169" xr:uid="{876C062A-F6C0-4352-B06F-19425B6C1AEC}"/>
    <cellStyle name="Normal 7 4 2 8 4 3" xfId="6845" xr:uid="{B8EB8CC9-F45D-436A-8FCB-1639E2450F06}"/>
    <cellStyle name="Normal 7 4 2 8 4 3 2" xfId="22137" xr:uid="{02955794-4B9E-444B-B8B6-841FFFA841B1}"/>
    <cellStyle name="Normal 7 4 2 8 4 4" xfId="9641" xr:uid="{8F6DF7A6-C4E5-48EE-A96E-1037D55AFD25}"/>
    <cellStyle name="Normal 7 4 2 8 4 5" xfId="16581" xr:uid="{9CBEEE99-16EA-4BA7-A6E6-60AD29FCB6CA}"/>
    <cellStyle name="Normal 7 4 2 8 5" xfId="4655" xr:uid="{892E1D62-1B01-4AF7-B3BE-3D9BFFEAA953}"/>
    <cellStyle name="Normal 7 4 2 8 5 2" xfId="7142" xr:uid="{EEB69993-92CA-45DA-8CF4-B9CF4D0D7C20}"/>
    <cellStyle name="Normal 7 4 2 8 5 2 2" xfId="29601" xr:uid="{3B63D72A-6384-43AD-85AE-781228183F92}"/>
    <cellStyle name="Normal 7 4 2 8 5 2 3" xfId="20629" xr:uid="{93DF3A2A-6683-43C0-A74B-94BB104FCEC8}"/>
    <cellStyle name="Normal 7 4 2 8 5 3" xfId="10052" xr:uid="{4658A680-C4FA-4D83-A58B-958FFF62D491}"/>
    <cellStyle name="Normal 7 4 2 8 5 3 2" xfId="23458" xr:uid="{F445D1FD-6F20-404C-BDE5-C3CB2C05E7AC}"/>
    <cellStyle name="Normal 7 4 2 8 5 4" xfId="26112" xr:uid="{15B63483-4C97-427F-8659-AD888D3687BB}"/>
    <cellStyle name="Normal 7 4 2 8 5 5" xfId="17836" xr:uid="{7511B059-82C0-433F-B8D3-3D1C1E55844C}"/>
    <cellStyle name="Normal 7 4 2 8 6" xfId="5549" xr:uid="{A4E19F56-C5FF-4880-8629-013BD05C6492}"/>
    <cellStyle name="Normal 7 4 2 8 6 2" xfId="27778" xr:uid="{DA4F9860-AD02-49E7-9D89-7A23F645C685}"/>
    <cellStyle name="Normal 7 4 2 8 6 3" xfId="27752" xr:uid="{DC62D3AA-1A24-4AE6-9592-8CE4529C090F}"/>
    <cellStyle name="Normal 7 4 2 8 6 4" xfId="16243" xr:uid="{9EBA7999-B992-43C1-A0BE-7B895F495011}"/>
    <cellStyle name="Normal 7 4 2 8 7" xfId="6324" xr:uid="{9D774AAB-91F9-4830-A3A5-EC014E39898B}"/>
    <cellStyle name="Normal 7 4 2 8 7 2" xfId="27827" xr:uid="{AA249ED6-FD46-49DB-8097-B6187C1BC4BE}"/>
    <cellStyle name="Normal 7 4 2 8 7 3" xfId="19003" xr:uid="{ACAEBCF3-6C9D-4012-BE65-334466EFB117}"/>
    <cellStyle name="Normal 7 4 2 8 8" xfId="9101" xr:uid="{7BE45300-43ED-4D7D-ABD0-A40D290894E8}"/>
    <cellStyle name="Normal 7 4 2 8 8 2" xfId="21799" xr:uid="{3ACB876E-6E95-4ADB-BCCA-F4108BB8B6A5}"/>
    <cellStyle name="Normal 7 4 2 8 9" xfId="25442" xr:uid="{A0D334E7-993F-411C-83C2-1652E7F609E5}"/>
    <cellStyle name="Normal 7 4 2 9" xfId="852" xr:uid="{00000000-0005-0000-0000-000054030000}"/>
    <cellStyle name="Normal 7 4 2 9 10" xfId="14196" xr:uid="{0895F1DD-6BB2-425E-81DC-7317D7CA7BB9}"/>
    <cellStyle name="Normal 7 4 2 9 2" xfId="3683" xr:uid="{00000000-0005-0000-0000-00008B0E0000}"/>
    <cellStyle name="Normal 7 4 2 9 2 2" xfId="5708" xr:uid="{142BC6CB-FBBC-43D5-A80C-D7F8DD22586A}"/>
    <cellStyle name="Normal 7 4 2 9 2 2 2" xfId="8344" xr:uid="{2055CFA1-A52B-408E-A685-F189E5F7BC8B}"/>
    <cellStyle name="Normal 7 4 2 9 2 2 3" xfId="11170" xr:uid="{506BB74F-0A3F-4B2B-A80B-01DCF1B424F0}"/>
    <cellStyle name="Normal 7 4 2 9 2 2 4" xfId="17512" xr:uid="{6541D6BC-2E94-4025-A0B0-E3C9338C2D39}"/>
    <cellStyle name="Normal 7 4 2 9 2 3" xfId="6747" xr:uid="{F21CA3A1-8846-48F1-921C-5869577DC674}"/>
    <cellStyle name="Normal 7 4 2 9 2 3 2" xfId="29230" xr:uid="{6D7544CA-7D12-44DD-9DEC-B3F9FA894FC7}"/>
    <cellStyle name="Normal 7 4 2 9 2 3 3" xfId="29542" xr:uid="{4AD988DE-6D9D-4A3E-88E1-ABF7690D9EA9}"/>
    <cellStyle name="Normal 7 4 2 9 2 3 4" xfId="20304" xr:uid="{25CB25A2-6BC7-4978-9F9B-89968FDA54C7}"/>
    <cellStyle name="Normal 7 4 2 9 2 4" xfId="9543" xr:uid="{6895C789-D37F-4DE6-93D7-87D4B3E4A75C}"/>
    <cellStyle name="Normal 7 4 2 9 2 4 2" xfId="30087" xr:uid="{8003A6AD-78D7-4CF1-A29B-8A2C01F86640}"/>
    <cellStyle name="Normal 7 4 2 9 2 4 3" xfId="23133" xr:uid="{346EC209-83DC-4517-8570-2076456B52F1}"/>
    <cellStyle name="Normal 7 4 2 9 2 5" xfId="26277" xr:uid="{05D1A986-EF23-4391-9CAC-41F27BCBD472}"/>
    <cellStyle name="Normal 7 4 2 9 2 6" xfId="15567" xr:uid="{ADA5E39C-C41A-4310-AC44-9637D8928FDC}"/>
    <cellStyle name="Normal 7 4 2 9 3" xfId="3684" xr:uid="{00000000-0005-0000-0000-00008C0E0000}"/>
    <cellStyle name="Normal 7 4 2 9 3 2" xfId="5745" xr:uid="{601D001E-BCFC-4281-9162-0139AF2DE576}"/>
    <cellStyle name="Normal 7 4 2 9 3 2 2" xfId="8345" xr:uid="{A7C916EC-69B4-41F9-8CAA-DC6966F18E44}"/>
    <cellStyle name="Normal 7 4 2 9 3 2 3" xfId="11171" xr:uid="{B352C125-204D-40F5-B161-5E196ECE9975}"/>
    <cellStyle name="Normal 7 4 2 9 3 3" xfId="6819" xr:uid="{A7555E92-DEBB-496D-A706-0104F9EEA024}"/>
    <cellStyle name="Normal 7 4 2 9 3 3 2" xfId="19723" xr:uid="{06D13441-22E7-4BB9-AB56-D822C9C21AA9}"/>
    <cellStyle name="Normal 7 4 2 9 3 4" xfId="9615" xr:uid="{FB19AAF3-B75A-41CA-B960-70EA566936F9}"/>
    <cellStyle name="Normal 7 4 2 9 3 4 2" xfId="22552" xr:uid="{C59904A8-51DC-4706-8B72-181022ED4594}"/>
    <cellStyle name="Normal 7 4 2 9 3 5" xfId="26262" xr:uid="{2436E137-B628-4C3E-942F-660DBFE34FEF}"/>
    <cellStyle name="Normal 7 4 2 9 3 6" xfId="14852" xr:uid="{67E24F97-0E9F-4BAE-826F-48584ADF7579}"/>
    <cellStyle name="Normal 7 4 2 9 4" xfId="3685" xr:uid="{00000000-0005-0000-0000-00008D0E0000}"/>
    <cellStyle name="Normal 7 4 2 9 4 2" xfId="8346" xr:uid="{87BD7DF9-62FA-40FC-8ADC-474447EF6F10}"/>
    <cellStyle name="Normal 7 4 2 9 4 2 2" xfId="27365" xr:uid="{69C35BEB-A263-4B70-8FEE-E587A3A3918C}"/>
    <cellStyle name="Normal 7 4 2 9 4 2 3" xfId="19306" xr:uid="{B62DBF34-60B4-42DC-B7C5-FC8B6C1A260D}"/>
    <cellStyle name="Normal 7 4 2 9 4 3" xfId="11172" xr:uid="{960564E0-77DC-47CF-9A88-C2CC0C2A7634}"/>
    <cellStyle name="Normal 7 4 2 9 4 3 2" xfId="22130" xr:uid="{63E910D4-10E2-40BC-93ED-6D9502BDAFDB}"/>
    <cellStyle name="Normal 7 4 2 9 4 4" xfId="25132" xr:uid="{0FC13EB0-AA97-486F-8C4C-C0CE2952FFDF}"/>
    <cellStyle name="Normal 7 4 2 9 4 5" xfId="16574" xr:uid="{E91A2BFB-C7DB-4EA1-AEA7-A3DEB717C253}"/>
    <cellStyle name="Normal 7 4 2 9 5" xfId="4683" xr:uid="{FF9B9A02-DE82-454E-9A4B-936DE4A22708}"/>
    <cellStyle name="Normal 7 4 2 9 5 2" xfId="7144" xr:uid="{974C6CD7-7198-49C7-A431-21B493624C09}"/>
    <cellStyle name="Normal 7 4 2 9 5 2 2" xfId="20652" xr:uid="{45704E0C-6763-4EB4-A394-CA3387C3445A}"/>
    <cellStyle name="Normal 7 4 2 9 5 3" xfId="10054" xr:uid="{E2A4278E-A2E7-4BD8-827D-8B34CD252B24}"/>
    <cellStyle name="Normal 7 4 2 9 5 3 2" xfId="23481" xr:uid="{F18C3D39-6FDD-499B-80B9-81658F2156BD}"/>
    <cellStyle name="Normal 7 4 2 9 5 4" xfId="28512" xr:uid="{9651E546-EC1C-4C96-89BA-63F5504B2C9B}"/>
    <cellStyle name="Normal 7 4 2 9 5 5" xfId="17859" xr:uid="{179A83F5-9527-4370-926B-D2BC38B2E2C4}"/>
    <cellStyle name="Normal 7 4 2 9 6" xfId="6326" xr:uid="{5F741828-8CFC-41E0-B9DD-A9BCE06A5D8D}"/>
    <cellStyle name="Normal 7 4 2 9 6 2" xfId="16246" xr:uid="{34562877-88A1-4F37-880C-5889C2FAF7E7}"/>
    <cellStyle name="Normal 7 4 2 9 7" xfId="9103" xr:uid="{B48C69A6-A468-4815-8E72-E0FE6C804C7E}"/>
    <cellStyle name="Normal 7 4 2 9 7 2" xfId="19006" xr:uid="{64879CA5-D365-4ECE-92D4-9A17E7877024}"/>
    <cellStyle name="Normal 7 4 2 9 8" xfId="12249" xr:uid="{8235FCCF-5E16-4635-B0E8-28BDD3FA2394}"/>
    <cellStyle name="Normal 7 4 2 9 8 2" xfId="21802" xr:uid="{95BE0F33-C4A9-429A-8703-9B817EFFF9BD}"/>
    <cellStyle name="Normal 7 4 2 9 9" xfId="24750" xr:uid="{82DF6AAA-7947-4161-B58D-D3C09196707E}"/>
    <cellStyle name="Normal 7 4 20" xfId="24738" xr:uid="{AC42FE6C-3FC1-4A1B-982E-8211E9B6E832}"/>
    <cellStyle name="Normal 7 4 21" xfId="13961" xr:uid="{531DEDDA-DE55-4F76-9ED7-85ED2BF331DC}"/>
    <cellStyle name="Normal 7 4 3" xfId="853" xr:uid="{00000000-0005-0000-0000-000055030000}"/>
    <cellStyle name="Normal 7 4 3 10" xfId="6327" xr:uid="{AB678E2B-D3C4-41E6-A9C7-F1FF309B5DC7}"/>
    <cellStyle name="Normal 7 4 3 10 2" xfId="16247" xr:uid="{2786FA20-5809-4F78-A17C-9E13BF5BE9F7}"/>
    <cellStyle name="Normal 7 4 3 11" xfId="9104" xr:uid="{3D13135C-34C3-43E5-843D-2C19F2A91F91}"/>
    <cellStyle name="Normal 7 4 3 11 2" xfId="19007" xr:uid="{4806256F-5391-4009-BDDA-A8722A7EACBD}"/>
    <cellStyle name="Normal 7 4 3 12" xfId="12250" xr:uid="{8296712E-5168-462B-A2DB-A179D3980886}"/>
    <cellStyle name="Normal 7 4 3 12 2" xfId="21803" xr:uid="{1ADC9CEA-B9B1-4ADC-A326-0FE8E8405776}"/>
    <cellStyle name="Normal 7 4 3 13" xfId="24798" xr:uid="{90142BA0-804D-4055-ADFC-658488747A14}"/>
    <cellStyle name="Normal 7 4 3 14" xfId="13980" xr:uid="{9882A143-FE86-44F6-BB35-16AA682D8550}"/>
    <cellStyle name="Normal 7 4 3 2" xfId="854" xr:uid="{00000000-0005-0000-0000-000056030000}"/>
    <cellStyle name="Normal 7 4 3 2 10" xfId="9105" xr:uid="{A3771DE8-1C2F-4870-83B6-AF9DFA3C1D97}"/>
    <cellStyle name="Normal 7 4 3 2 10 2" xfId="19008" xr:uid="{9B4AD3E0-C5DE-4813-B1ED-4D47A821D84B}"/>
    <cellStyle name="Normal 7 4 3 2 11" xfId="12251" xr:uid="{3996A661-0E45-4680-9C73-7FE7BB940174}"/>
    <cellStyle name="Normal 7 4 3 2 11 2" xfId="21804" xr:uid="{748C81C9-A969-4551-8994-A3791C1DEB89}"/>
    <cellStyle name="Normal 7 4 3 2 12" xfId="24086" xr:uid="{01AB2A01-77CA-4DD3-A6C6-B5C8E6329B30}"/>
    <cellStyle name="Normal 7 4 3 2 13" xfId="14040" xr:uid="{B9FC7533-70C2-4EB4-BA67-10C62F1370D3}"/>
    <cellStyle name="Normal 7 4 3 2 2" xfId="855" xr:uid="{00000000-0005-0000-0000-000057030000}"/>
    <cellStyle name="Normal 7 4 3 2 2 10" xfId="12252" xr:uid="{1B2E898E-1144-4505-A23D-BE849D9267F1}"/>
    <cellStyle name="Normal 7 4 3 2 2 10 2" xfId="21805" xr:uid="{75DAB4D4-8B0F-4C1C-86F5-E7898C8F3A53}"/>
    <cellStyle name="Normal 7 4 3 2 2 11" xfId="24269" xr:uid="{B1AE05A5-0B82-408B-8017-DA5C664E0DA2}"/>
    <cellStyle name="Normal 7 4 3 2 2 12" xfId="14205" xr:uid="{28B330FE-4301-4FF1-B6B8-FDA9D116ADD1}"/>
    <cellStyle name="Normal 7 4 3 2 2 2" xfId="3686" xr:uid="{00000000-0005-0000-0000-00008E0E0000}"/>
    <cellStyle name="Normal 7 4 3 2 2 2 2" xfId="3687" xr:uid="{00000000-0005-0000-0000-00008F0E0000}"/>
    <cellStyle name="Normal 7 4 3 2 2 2 2 2" xfId="8347" xr:uid="{4ABF9C36-EC0A-4BF1-B9AF-9466E098238E}"/>
    <cellStyle name="Normal 7 4 3 2 2 2 2 2 2" xfId="28980" xr:uid="{D735BF58-80C8-4856-ADF7-AB41C32F4EDD}"/>
    <cellStyle name="Normal 7 4 3 2 2 2 2 2 3" xfId="28923" xr:uid="{738BC163-18A6-4080-B890-5D3B2DD3DB47}"/>
    <cellStyle name="Normal 7 4 3 2 2 2 2 2 4" xfId="17514" xr:uid="{1EA08E1A-57E5-470F-9DC3-BF76C33948B3}"/>
    <cellStyle name="Normal 7 4 3 2 2 2 2 3" xfId="11174" xr:uid="{C7F10891-BBB1-4834-9DFA-FB35F51B09C0}"/>
    <cellStyle name="Normal 7 4 3 2 2 2 2 3 2" xfId="29543" xr:uid="{FF5C7C6E-33B4-498E-AD5B-541F9A9AE960}"/>
    <cellStyle name="Normal 7 4 3 2 2 2 2 3 3" xfId="20306" xr:uid="{3429F071-F384-48AA-8A19-C8C8530D935F}"/>
    <cellStyle name="Normal 7 4 3 2 2 2 2 4" xfId="13295" xr:uid="{9F62D428-0CE1-481E-BD15-A57412352621}"/>
    <cellStyle name="Normal 7 4 3 2 2 2 2 4 2" xfId="23135" xr:uid="{857AC455-DF37-4656-B6F3-A6623C841354}"/>
    <cellStyle name="Normal 7 4 3 2 2 2 2 5" xfId="24477" xr:uid="{F2C6F700-5809-49BC-A49A-0D68FB1EAB06}"/>
    <cellStyle name="Normal 7 4 3 2 2 2 2 6" xfId="15569" xr:uid="{E5016DC7-A114-4EFA-9EE5-BD9FA8B63A9A}"/>
    <cellStyle name="Normal 7 4 3 2 2 2 3" xfId="4953" xr:uid="{B92AD85B-9FF5-4FB7-BA6B-704AD8BD1F0F}"/>
    <cellStyle name="Normal 7 4 3 2 2 2 3 2" xfId="11173" xr:uid="{B16FD4A8-5604-4D5A-BC33-9EB7982E5F1A}"/>
    <cellStyle name="Normal 7 4 3 2 2 2 3 2 2" xfId="29786" xr:uid="{4C68CAE1-9534-4326-9DAF-6480CF054F2E}"/>
    <cellStyle name="Normal 7 4 3 2 2 2 3 2 3" xfId="20920" xr:uid="{0C762408-D8D8-4B25-8E94-4B0A33F82B87}"/>
    <cellStyle name="Normal 7 4 3 2 2 2 3 3" xfId="13812" xr:uid="{CD36A61B-685D-471C-AA99-0FA2820F3FA3}"/>
    <cellStyle name="Normal 7 4 3 2 2 2 3 3 2" xfId="23749" xr:uid="{EDD304D4-EDEF-451F-8FB1-BE3773C6F838}"/>
    <cellStyle name="Normal 7 4 3 2 2 2 3 4" xfId="24647" xr:uid="{E62A0045-75A8-4FFA-8B4C-1B759F3D3095}"/>
    <cellStyle name="Normal 7 4 3 2 2 2 3 5" xfId="18127" xr:uid="{8F8B99FF-029C-4774-BB3B-8EC1E1E19EDE}"/>
    <cellStyle name="Normal 7 4 3 2 2 2 4" xfId="6435" xr:uid="{BF1604D8-A8F2-406E-8BE7-FF1804F6C4AA}"/>
    <cellStyle name="Normal 7 4 3 2 2 2 4 2" xfId="29157" xr:uid="{3BFCC4F6-D0C2-4747-9F78-7916DB22C7EE}"/>
    <cellStyle name="Normal 7 4 3 2 2 2 4 3" xfId="16981" xr:uid="{FFDD483B-795D-4159-9283-0D2424E74E16}"/>
    <cellStyle name="Normal 7 4 3 2 2 2 5" xfId="9212" xr:uid="{965A948F-1221-41AB-9B47-AAE1B77C2F3B}"/>
    <cellStyle name="Normal 7 4 3 2 2 2 5 2" xfId="19734" xr:uid="{7EFEBFD4-21EC-48B6-A051-FE264826D96C}"/>
    <cellStyle name="Normal 7 4 3 2 2 2 6" xfId="12830" xr:uid="{0515033B-902B-4A29-A46A-256674AA638E}"/>
    <cellStyle name="Normal 7 4 3 2 2 2 6 2" xfId="22563" xr:uid="{5D4943B6-FE52-4D27-8459-561084E33941}"/>
    <cellStyle name="Normal 7 4 3 2 2 2 7" xfId="25280" xr:uid="{C0994720-BBF1-4CED-AFD6-1424C1A9C96F}"/>
    <cellStyle name="Normal 7 4 3 2 2 2 8" xfId="14868" xr:uid="{8B909FEB-CA90-4819-9ED5-236261A0A8D3}"/>
    <cellStyle name="Normal 7 4 3 2 2 3" xfId="3688" xr:uid="{00000000-0005-0000-0000-0000900E0000}"/>
    <cellStyle name="Normal 7 4 3 2 2 3 2" xfId="5169" xr:uid="{90E23BC7-0FC3-4C40-9B3E-05AE18006B49}"/>
    <cellStyle name="Normal 7 4 3 2 2 3 2 2" xfId="8348" xr:uid="{E919E5BA-8DF3-4928-9D86-868F40C8A5D0}"/>
    <cellStyle name="Normal 7 4 3 2 2 3 2 2 2" xfId="29931" xr:uid="{A96C9374-0E21-4FE3-B0AC-87AE1282891D}"/>
    <cellStyle name="Normal 7 4 3 2 2 3 2 2 3" xfId="21136" xr:uid="{43B5AF15-8EBF-4AE9-8E4D-2FCA609CD7E3}"/>
    <cellStyle name="Normal 7 4 3 2 2 3 2 3" xfId="11175" xr:uid="{DF37B463-4D68-491B-ADA6-30FEAC3DDB78}"/>
    <cellStyle name="Normal 7 4 3 2 2 3 2 3 2" xfId="23965" xr:uid="{08AE80C4-2998-4B16-A3AD-DBEAF1C32803}"/>
    <cellStyle name="Normal 7 4 3 2 2 3 2 4" xfId="28098" xr:uid="{7FB0E483-22C6-4D26-AFDF-3192EE64061A}"/>
    <cellStyle name="Normal 7 4 3 2 2 3 2 5" xfId="18343" xr:uid="{C17E34ED-CB2A-48AD-B8B5-495C2FEC2B9F}"/>
    <cellStyle name="Normal 7 4 3 2 2 3 3" xfId="6750" xr:uid="{8984722D-4B9D-4C94-A956-A664E4821832}"/>
    <cellStyle name="Normal 7 4 3 2 2 3 3 2" xfId="29234" xr:uid="{194FC833-CE83-4D61-A999-343ACD98A750}"/>
    <cellStyle name="Normal 7 4 3 2 2 3 3 3" xfId="17515" xr:uid="{FBAA9DF0-863A-419C-BD67-A3BB8D0543AF}"/>
    <cellStyle name="Normal 7 4 3 2 2 3 4" xfId="9546" xr:uid="{EED579AB-F6FC-4564-8B56-905A514836E3}"/>
    <cellStyle name="Normal 7 4 3 2 2 3 4 2" xfId="20307" xr:uid="{62FEC753-D6DE-45FE-8486-60AD50E65B1C}"/>
    <cellStyle name="Normal 7 4 3 2 2 3 5" xfId="13296" xr:uid="{432EC076-9C0F-49E9-B339-D72F466E9E9B}"/>
    <cellStyle name="Normal 7 4 3 2 2 3 5 2" xfId="23136" xr:uid="{A5022198-EED4-4DD1-9B0B-E1C6BB93E182}"/>
    <cellStyle name="Normal 7 4 3 2 2 3 6" xfId="25652" xr:uid="{BD518DB9-A3FE-4D32-AE84-37E06383C255}"/>
    <cellStyle name="Normal 7 4 3 2 2 3 7" xfId="15570" xr:uid="{46A33D0B-031D-4D4D-9B3A-A80905E46006}"/>
    <cellStyle name="Normal 7 4 3 2 2 4" xfId="3689" xr:uid="{00000000-0005-0000-0000-0000910E0000}"/>
    <cellStyle name="Normal 7 4 3 2 2 4 2" xfId="8349" xr:uid="{B7F8A566-2914-4250-B71C-FE2EF2786F6C}"/>
    <cellStyle name="Normal 7 4 3 2 2 4 2 2" xfId="26977" xr:uid="{816D5967-FAB1-4764-90D1-3F125E6610D5}"/>
    <cellStyle name="Normal 7 4 3 2 2 4 2 3" xfId="17513" xr:uid="{DCE3DE6B-C0BA-46C8-A552-AB983FD0138A}"/>
    <cellStyle name="Normal 7 4 3 2 2 4 3" xfId="11176" xr:uid="{8B818892-32E2-4AB8-90C9-26683442037F}"/>
    <cellStyle name="Normal 7 4 3 2 2 4 3 2" xfId="20305" xr:uid="{C3333FD5-2CC8-41F1-AB89-4846FDC101B9}"/>
    <cellStyle name="Normal 7 4 3 2 2 4 4" xfId="13294" xr:uid="{B08133D8-2748-4213-A119-498AC5008139}"/>
    <cellStyle name="Normal 7 4 3 2 2 4 4 2" xfId="23134" xr:uid="{1E0C6880-84D2-4924-A63E-4C7C7D8AD99A}"/>
    <cellStyle name="Normal 7 4 3 2 2 4 5" xfId="25166" xr:uid="{BB8CD90C-F380-4B3B-BA3D-AC4B6EFC64DF}"/>
    <cellStyle name="Normal 7 4 3 2 2 4 6" xfId="15568" xr:uid="{F3940E8B-359D-4290-815E-0BFCCFDF851E}"/>
    <cellStyle name="Normal 7 4 3 2 2 5" xfId="3690" xr:uid="{00000000-0005-0000-0000-0000920E0000}"/>
    <cellStyle name="Normal 7 4 3 2 2 5 2" xfId="8350" xr:uid="{2C0D8C41-0223-4EEA-B360-D34A85AA3FB0}"/>
    <cellStyle name="Normal 7 4 3 2 2 5 2 2" xfId="28256" xr:uid="{FA5EE25D-39A0-41AC-B61A-6BF234E1BFD3}"/>
    <cellStyle name="Normal 7 4 3 2 2 5 2 3" xfId="16816" xr:uid="{3845DA28-0474-477F-953E-5FB0DB8D1606}"/>
    <cellStyle name="Normal 7 4 3 2 2 5 3" xfId="11177" xr:uid="{0B765C82-6651-49C7-94A6-9FD6C5DDFC83}"/>
    <cellStyle name="Normal 7 4 3 2 2 5 3 2" xfId="19553" xr:uid="{90FFC71C-F459-4134-A89C-6E8109CD31BA}"/>
    <cellStyle name="Normal 7 4 3 2 2 5 4" xfId="12665" xr:uid="{1BA659DB-F392-4A9A-A480-C7621E03CE15}"/>
    <cellStyle name="Normal 7 4 3 2 2 5 4 2" xfId="22382" xr:uid="{8421F637-CD58-40A3-A050-5151EB7CF5C0}"/>
    <cellStyle name="Normal 7 4 3 2 2 5 5" xfId="25122" xr:uid="{FACC5D8E-A7BE-42F7-AA9C-4F3E10FD98DE}"/>
    <cellStyle name="Normal 7 4 3 2 2 5 6" xfId="14601" xr:uid="{B8393599-209F-432A-B298-E79E58E2E05C}"/>
    <cellStyle name="Normal 7 4 3 2 2 6" xfId="3691" xr:uid="{00000000-0005-0000-0000-0000930E0000}"/>
    <cellStyle name="Normal 7 4 3 2 2 6 2" xfId="11178" xr:uid="{41D419B3-1589-4B91-ABF2-9296B640834D}"/>
    <cellStyle name="Normal 7 4 3 2 2 6 2 2" xfId="19313" xr:uid="{81CB12B5-690D-4CD1-9639-E4EA6898C613}"/>
    <cellStyle name="Normal 7 4 3 2 2 6 3" xfId="12443" xr:uid="{0D229C1A-7EAB-49EF-A862-66648811BC33}"/>
    <cellStyle name="Normal 7 4 3 2 2 6 3 2" xfId="22139" xr:uid="{11CE756A-92FA-44C6-A94A-7D1E445D30AC}"/>
    <cellStyle name="Normal 7 4 3 2 2 6 4" xfId="26662" xr:uid="{117FE7DC-910A-47EB-91A8-8490F49B015C}"/>
    <cellStyle name="Normal 7 4 3 2 2 6 5" xfId="16583" xr:uid="{0133FBAC-DC74-454B-9350-200BCD1F5F38}"/>
    <cellStyle name="Normal 7 4 3 2 2 7" xfId="4688" xr:uid="{17CA0C7A-B9DE-4DE0-994E-E90D9843A090}"/>
    <cellStyle name="Normal 7 4 3 2 2 7 2" xfId="10057" xr:uid="{6CC095BA-B354-40E7-B433-37C38257124F}"/>
    <cellStyle name="Normal 7 4 3 2 2 7 2 2" xfId="20657" xr:uid="{FCF336B7-A75F-4B81-A09A-A4F9BD7AE6A0}"/>
    <cellStyle name="Normal 7 4 3 2 2 7 3" xfId="13589" xr:uid="{AEA0E176-099B-4588-A16C-8835D5B2E25A}"/>
    <cellStyle name="Normal 7 4 3 2 2 7 3 2" xfId="23486" xr:uid="{5675E1F5-FFF5-4444-BF69-94CAE6C86EAD}"/>
    <cellStyle name="Normal 7 4 3 2 2 7 4" xfId="17864" xr:uid="{2B257571-22D4-4B75-BF31-1F4A156C3FE9}"/>
    <cellStyle name="Normal 7 4 3 2 2 8" xfId="6329" xr:uid="{C206F80B-EF95-4D5F-8F4F-1541B5D55149}"/>
    <cellStyle name="Normal 7 4 3 2 2 8 2" xfId="16249" xr:uid="{5FE0F3A7-5F48-4C5F-A441-4C7D12D6392F}"/>
    <cellStyle name="Normal 7 4 3 2 2 9" xfId="9106" xr:uid="{EE618FB3-3BBF-451C-A44E-E78F8C56C320}"/>
    <cellStyle name="Normal 7 4 3 2 2 9 2" xfId="19009" xr:uid="{305B3D9F-B00C-4C94-B904-5B59420CAEDD}"/>
    <cellStyle name="Normal 7 4 3 2 3" xfId="3692" xr:uid="{00000000-0005-0000-0000-0000940E0000}"/>
    <cellStyle name="Normal 7 4 3 2 3 2" xfId="3693" xr:uid="{00000000-0005-0000-0000-0000950E0000}"/>
    <cellStyle name="Normal 7 4 3 2 3 2 2" xfId="8351" xr:uid="{54CE1C73-BF07-4173-9129-F1CF30324877}"/>
    <cellStyle name="Normal 7 4 3 2 3 2 2 2" xfId="26933" xr:uid="{56A55C0C-84F1-4D90-975E-4D5ED9961E08}"/>
    <cellStyle name="Normal 7 4 3 2 3 2 2 3" xfId="28789" xr:uid="{EBBA5CE9-E691-4CB2-B4BE-A24F7665A66F}"/>
    <cellStyle name="Normal 7 4 3 2 3 2 2 4" xfId="17516" xr:uid="{7B5CEC74-B221-4D58-AC27-CC55192CC013}"/>
    <cellStyle name="Normal 7 4 3 2 3 2 3" xfId="11180" xr:uid="{891C0CAF-9767-442B-A47F-2A5DF686C97A}"/>
    <cellStyle name="Normal 7 4 3 2 3 2 3 2" xfId="29544" xr:uid="{EA068BBC-5C39-45FD-BD25-66735CB63AFD}"/>
    <cellStyle name="Normal 7 4 3 2 3 2 3 3" xfId="20308" xr:uid="{4120B162-AA10-44AB-B4ED-721F11F8D277}"/>
    <cellStyle name="Normal 7 4 3 2 3 2 4" xfId="13297" xr:uid="{A621AEAC-7DE5-4BA7-9CD8-B6D61ECF8A1E}"/>
    <cellStyle name="Normal 7 4 3 2 3 2 4 2" xfId="23137" xr:uid="{80508B0D-1C59-4B65-81B3-56BF0E3E93F2}"/>
    <cellStyle name="Normal 7 4 3 2 3 2 5" xfId="24863" xr:uid="{2C27C129-92C0-4981-9C02-E94BD49E8698}"/>
    <cellStyle name="Normal 7 4 3 2 3 2 6" xfId="15571" xr:uid="{0C15565F-751C-4CD0-8758-5F60D0A17854}"/>
    <cellStyle name="Normal 7 4 3 2 3 3" xfId="3694" xr:uid="{00000000-0005-0000-0000-0000960E0000}"/>
    <cellStyle name="Normal 7 4 3 2 3 3 2" xfId="11181" xr:uid="{0954FB45-C8DB-4EED-9489-1584B3AED676}"/>
    <cellStyle name="Normal 7 4 3 2 3 3 2 2" xfId="29332" xr:uid="{AA10FF51-B046-4C56-8751-20886C99FBA5}"/>
    <cellStyle name="Normal 7 4 3 2 3 3 2 3" xfId="16980" xr:uid="{966FC129-1580-4FBA-9C98-6C591E0C1A47}"/>
    <cellStyle name="Normal 7 4 3 2 3 3 3" xfId="11603" xr:uid="{64B8D347-B386-4BA5-BF4B-383E052F8B3C}"/>
    <cellStyle name="Normal 7 4 3 2 3 3 3 2" xfId="19733" xr:uid="{68A33F8E-A452-4A0C-A3FC-0F753CC72EAA}"/>
    <cellStyle name="Normal 7 4 3 2 3 3 4" xfId="12829" xr:uid="{589A2729-20B7-4B64-A11F-D7D9452E2462}"/>
    <cellStyle name="Normal 7 4 3 2 3 3 4 2" xfId="22562" xr:uid="{6865A54F-61FE-47D1-B45D-0893EEC15DD5}"/>
    <cellStyle name="Normal 7 4 3 2 3 3 5" xfId="25824" xr:uid="{56386DDE-6F0C-49E3-9A38-CE0F210F0144}"/>
    <cellStyle name="Normal 7 4 3 2 3 3 6" xfId="14867" xr:uid="{EDBF5033-B292-4B40-9514-71071754DFE8}"/>
    <cellStyle name="Normal 7 4 3 2 3 4" xfId="4806" xr:uid="{2899B848-DEF4-4F8F-B46D-B39F5C2F89BD}"/>
    <cellStyle name="Normal 7 4 3 2 3 4 2" xfId="11179" xr:uid="{5F87055C-B715-4DAB-95E5-D772E836FF31}"/>
    <cellStyle name="Normal 7 4 3 2 3 4 2 2" xfId="29675" xr:uid="{61B0E0B5-D76E-4149-A67C-2FD4440C492F}"/>
    <cellStyle name="Normal 7 4 3 2 3 4 2 3" xfId="20773" xr:uid="{61BE2488-759F-4C89-AB0B-A4A77310F79E}"/>
    <cellStyle name="Normal 7 4 3 2 3 4 3" xfId="13670" xr:uid="{2598A6CF-DA69-4F26-AEF0-8C6AA91B78B4}"/>
    <cellStyle name="Normal 7 4 3 2 3 4 3 2" xfId="23602" xr:uid="{EEF82D5F-3F45-4C42-A309-A4B862FB88F4}"/>
    <cellStyle name="Normal 7 4 3 2 3 4 4" xfId="24084" xr:uid="{EE389096-D229-4213-B0AE-A4D08FB0D194}"/>
    <cellStyle name="Normal 7 4 3 2 3 4 5" xfId="17980" xr:uid="{B97E5E0F-62D2-42F2-AD97-9B003C8C8E31}"/>
    <cellStyle name="Normal 7 4 3 2 3 5" xfId="6434" xr:uid="{50EA1A66-148D-4F63-9D83-BB11B28324AA}"/>
    <cellStyle name="Normal 7 4 3 2 3 5 2" xfId="26929" xr:uid="{8E0E77CA-E7B9-405B-9279-A393F0D04BF8}"/>
    <cellStyle name="Normal 7 4 3 2 3 5 3" xfId="16250" xr:uid="{58DF9AF0-7BDD-4838-B457-5D814EA29387}"/>
    <cellStyle name="Normal 7 4 3 2 3 6" xfId="9211" xr:uid="{3321800C-7436-4F17-9153-4155D0ABD22E}"/>
    <cellStyle name="Normal 7 4 3 2 3 6 2" xfId="19010" xr:uid="{649993E5-42B2-4399-961D-1398495C2155}"/>
    <cellStyle name="Normal 7 4 3 2 3 7" xfId="12253" xr:uid="{915A9044-9584-44C7-B1E5-4272094FC69C}"/>
    <cellStyle name="Normal 7 4 3 2 3 7 2" xfId="21806" xr:uid="{E89D3761-63D7-40F3-8355-61A7EE8B97D1}"/>
    <cellStyle name="Normal 7 4 3 2 3 8" xfId="25089" xr:uid="{38C2A244-D66F-4FDC-BD6D-BA053D6C89AD}"/>
    <cellStyle name="Normal 7 4 3 2 3 9" xfId="14363" xr:uid="{2AA58D18-66E6-4624-B08A-8A969584FFD0}"/>
    <cellStyle name="Normal 7 4 3 2 4" xfId="3695" xr:uid="{00000000-0005-0000-0000-0000970E0000}"/>
    <cellStyle name="Normal 7 4 3 2 4 2" xfId="5170" xr:uid="{4D50899C-29C9-45DF-9B50-D6457CCF9AE9}"/>
    <cellStyle name="Normal 7 4 3 2 4 2 2" xfId="8352" xr:uid="{DB78EF35-1A39-49B3-B7B2-9E01643A8700}"/>
    <cellStyle name="Normal 7 4 3 2 4 2 2 2" xfId="29932" xr:uid="{97773D86-11A7-4C63-AEB4-5BADE0F8BFA8}"/>
    <cellStyle name="Normal 7 4 3 2 4 2 2 3" xfId="21137" xr:uid="{C47BD470-C127-45F9-A4CF-935A2C226BB2}"/>
    <cellStyle name="Normal 7 4 3 2 4 2 3" xfId="11182" xr:uid="{7947BF95-EC13-44B7-98AD-11DE79F099D6}"/>
    <cellStyle name="Normal 7 4 3 2 4 2 3 2" xfId="23966" xr:uid="{311BE410-1B4B-4BE4-AF01-9B608C060BC0}"/>
    <cellStyle name="Normal 7 4 3 2 4 2 4" xfId="24808" xr:uid="{0EB6D1CC-E507-4E04-BFB2-3D9C293C6AFF}"/>
    <cellStyle name="Normal 7 4 3 2 4 2 5" xfId="18344" xr:uid="{6C694CE4-0445-4283-A232-806C339A6966}"/>
    <cellStyle name="Normal 7 4 3 2 4 3" xfId="6749" xr:uid="{84FA8F00-01BB-4546-AE10-FFC06E90CE87}"/>
    <cellStyle name="Normal 7 4 3 2 4 3 2" xfId="27569" xr:uid="{B13C5871-EF78-4395-B75A-638D8EAC4638}"/>
    <cellStyle name="Normal 7 4 3 2 4 3 3" xfId="17517" xr:uid="{E57F31D4-8516-4752-8460-78C762B52B6B}"/>
    <cellStyle name="Normal 7 4 3 2 4 4" xfId="9545" xr:uid="{0C408029-5EAE-4E9D-BDF8-C97922B4AB1F}"/>
    <cellStyle name="Normal 7 4 3 2 4 4 2" xfId="20309" xr:uid="{AFF5F93C-9553-453B-8E11-9784C8FF7606}"/>
    <cellStyle name="Normal 7 4 3 2 4 5" xfId="13298" xr:uid="{4491EE76-C2D1-4916-96BD-CD41E3BFEECA}"/>
    <cellStyle name="Normal 7 4 3 2 4 5 2" xfId="23138" xr:uid="{28527AEE-84A7-4060-A352-9ADC7E06CFEC}"/>
    <cellStyle name="Normal 7 4 3 2 4 6" xfId="25192" xr:uid="{7175B5FD-C801-4800-AFD5-DC07322E5DD3}"/>
    <cellStyle name="Normal 7 4 3 2 4 7" xfId="15572" xr:uid="{B2C71029-1BFD-49BB-B364-7839A1F8A98C}"/>
    <cellStyle name="Normal 7 4 3 2 5" xfId="3696" xr:uid="{00000000-0005-0000-0000-0000980E0000}"/>
    <cellStyle name="Normal 7 4 3 2 5 2" xfId="5849" xr:uid="{12D7615F-2513-41EF-B2C2-617317F489FB}"/>
    <cellStyle name="Normal 7 4 3 2 5 2 2" xfId="8353" xr:uid="{14405CCE-586A-4E22-AC8F-842895FE63EE}"/>
    <cellStyle name="Normal 7 4 3 2 5 2 3" xfId="11183" xr:uid="{DCD16F90-0B82-400A-88AE-8B915A098B72}"/>
    <cellStyle name="Normal 7 4 3 2 5 2 4" xfId="17078" xr:uid="{2D5F876B-3C72-443E-A545-1C907849B536}"/>
    <cellStyle name="Normal 7 4 3 2 5 3" xfId="6944" xr:uid="{35E9DA48-5D2F-4808-BCFB-2475C9E585F7}"/>
    <cellStyle name="Normal 7 4 3 2 5 3 2" xfId="29373" xr:uid="{FCBB2E97-10B5-414D-827C-6BD7D095292C}"/>
    <cellStyle name="Normal 7 4 3 2 5 3 3" xfId="19855" xr:uid="{3845A857-2300-4C1C-9A16-7FC441A4B807}"/>
    <cellStyle name="Normal 7 4 3 2 5 4" xfId="9740" xr:uid="{F08FB70A-89F4-4609-A920-2AD1D91B2C74}"/>
    <cellStyle name="Normal 7 4 3 2 5 4 2" xfId="22684" xr:uid="{CFBF4496-D29F-4B92-A41B-F3C4D5DEC8FA}"/>
    <cellStyle name="Normal 7 4 3 2 5 5" xfId="26134" xr:uid="{528F3B0A-DE64-479C-B1E5-AD18087DFD74}"/>
    <cellStyle name="Normal 7 4 3 2 5 6" xfId="15031" xr:uid="{11D8FDE0-8BAE-46F1-8800-449BD55EE91A}"/>
    <cellStyle name="Normal 7 4 3 2 6" xfId="3697" xr:uid="{00000000-0005-0000-0000-0000990E0000}"/>
    <cellStyle name="Normal 7 4 3 2 6 2" xfId="8354" xr:uid="{07A6A028-0C6E-4A4A-816B-C4D9408B33B5}"/>
    <cellStyle name="Normal 7 4 3 2 6 2 2" xfId="27576" xr:uid="{7FE9B720-68EC-499C-A06E-085A67B5EC60}"/>
    <cellStyle name="Normal 7 4 3 2 6 2 3" xfId="16714" xr:uid="{620D29A5-606D-4E89-9E73-6E8BF328E301}"/>
    <cellStyle name="Normal 7 4 3 2 6 3" xfId="11184" xr:uid="{6CB0A322-3397-4C9A-9224-CAE5DDC43CB0}"/>
    <cellStyle name="Normal 7 4 3 2 6 3 2" xfId="19451" xr:uid="{75506B3D-8216-4D7F-B01A-424078FCB498}"/>
    <cellStyle name="Normal 7 4 3 2 6 4" xfId="12563" xr:uid="{97ABCDF1-9A55-4AE4-960E-D2E23D3DF070}"/>
    <cellStyle name="Normal 7 4 3 2 6 4 2" xfId="22280" xr:uid="{A8F64D59-97DA-411F-B841-7E4AEB2A67FA}"/>
    <cellStyle name="Normal 7 4 3 2 6 5" xfId="24970" xr:uid="{F0A3D5F6-860D-4ADC-96A1-154712B50135}"/>
    <cellStyle name="Normal 7 4 3 2 6 6" xfId="14498" xr:uid="{679D5C34-8C05-4D88-A19A-48C1C40EC3AE}"/>
    <cellStyle name="Normal 7 4 3 2 7" xfId="3698" xr:uid="{00000000-0005-0000-0000-00009A0E0000}"/>
    <cellStyle name="Normal 7 4 3 2 7 2" xfId="8355" xr:uid="{E1EE11C0-08BC-45DB-A26E-16394E88F0F0}"/>
    <cellStyle name="Normal 7 4 3 2 7 2 2" xfId="19171" xr:uid="{1D34944A-17C5-4FB8-845C-5EFC61A70E3A}"/>
    <cellStyle name="Normal 7 4 3 2 7 3" xfId="11185" xr:uid="{B0CF104A-8593-4321-AD90-D667D7E1730A}"/>
    <cellStyle name="Normal 7 4 3 2 7 3 2" xfId="21976" xr:uid="{6CE8623A-BCDD-4661-8ACD-CCF579F3E5A2}"/>
    <cellStyle name="Normal 7 4 3 2 7 4" xfId="26396" xr:uid="{DAB7B7AD-1B21-42F7-9169-7AA7BA587C7A}"/>
    <cellStyle name="Normal 7 4 3 2 7 5" xfId="16420" xr:uid="{C61176D7-4002-4BF7-823E-29803C0371D6}"/>
    <cellStyle name="Normal 7 4 3 2 8" xfId="4657" xr:uid="{6151591A-60B2-4C81-83DB-C06A58EA2650}"/>
    <cellStyle name="Normal 7 4 3 2 8 2" xfId="10056" xr:uid="{B26EC4D7-88D1-4675-B6D6-34082CAB4C64}"/>
    <cellStyle name="Normal 7 4 3 2 8 2 2" xfId="20631" xr:uid="{5A26A320-1BFC-4BEA-88D1-950C6439BDCF}"/>
    <cellStyle name="Normal 7 4 3 2 8 3" xfId="13567" xr:uid="{A49226AA-19DC-41F5-9848-0CCEFC130E10}"/>
    <cellStyle name="Normal 7 4 3 2 8 3 2" xfId="23460" xr:uid="{D79E7B24-8134-4C0A-9EC3-FD06DDF7A63A}"/>
    <cellStyle name="Normal 7 4 3 2 8 4" xfId="17838" xr:uid="{19F14007-DD0B-4270-BCE6-B297FFD360D5}"/>
    <cellStyle name="Normal 7 4 3 2 9" xfId="6328" xr:uid="{8690AD25-FA87-4D88-AFB7-A092DC4A97E7}"/>
    <cellStyle name="Normal 7 4 3 2 9 2" xfId="16248" xr:uid="{3C3E8157-2BF3-4CA1-A3DB-EE1675E463A4}"/>
    <cellStyle name="Normal 7 4 3 3" xfId="856" xr:uid="{00000000-0005-0000-0000-000058030000}"/>
    <cellStyle name="Normal 7 4 3 3 10" xfId="12254" xr:uid="{44856E81-2DD0-4BEE-848B-BE5545C942AA}"/>
    <cellStyle name="Normal 7 4 3 3 10 2" xfId="21807" xr:uid="{3190F967-C8EA-40E9-A8B9-34E1A6EA00C1}"/>
    <cellStyle name="Normal 7 4 3 3 11" xfId="24146" xr:uid="{A02724E5-1FD9-4BF1-BBE5-55DD77BA4EE6}"/>
    <cellStyle name="Normal 7 4 3 3 12" xfId="14204" xr:uid="{14A329AC-4B37-4BFE-9976-8807595B8227}"/>
    <cellStyle name="Normal 7 4 3 3 2" xfId="3699" xr:uid="{00000000-0005-0000-0000-00009B0E0000}"/>
    <cellStyle name="Normal 7 4 3 3 2 2" xfId="3700" xr:uid="{00000000-0005-0000-0000-00009C0E0000}"/>
    <cellStyle name="Normal 7 4 3 3 2 2 2" xfId="8356" xr:uid="{BCBE3FA1-9C0C-4E87-98E7-C1BE67827625}"/>
    <cellStyle name="Normal 7 4 3 3 2 2 2 2" xfId="27049" xr:uid="{07E5CA48-4481-484A-8F67-A0AFEB8C8410}"/>
    <cellStyle name="Normal 7 4 3 3 2 2 2 3" xfId="29141" xr:uid="{948D6075-0367-48A8-A414-781BA2483382}"/>
    <cellStyle name="Normal 7 4 3 3 2 2 2 4" xfId="17519" xr:uid="{B0320539-F720-4983-9911-1E2BC7ABD1E2}"/>
    <cellStyle name="Normal 7 4 3 3 2 2 3" xfId="11187" xr:uid="{8810E06C-BF6F-4374-85B6-F893A8488290}"/>
    <cellStyle name="Normal 7 4 3 3 2 2 3 2" xfId="29545" xr:uid="{5F61C414-939D-4CA0-848A-CADBB262DE23}"/>
    <cellStyle name="Normal 7 4 3 3 2 2 3 3" xfId="20311" xr:uid="{8D914B0C-47C2-444F-B4A2-991D9B373BD9}"/>
    <cellStyle name="Normal 7 4 3 3 2 2 4" xfId="13300" xr:uid="{B14DBF51-9D01-410D-9DCE-9F6735DD1BE6}"/>
    <cellStyle name="Normal 7 4 3 3 2 2 4 2" xfId="23140" xr:uid="{17359DDA-CF0B-40C3-972B-28C1958BD5FA}"/>
    <cellStyle name="Normal 7 4 3 3 2 2 5" xfId="25765" xr:uid="{3377FA97-97A4-42B1-98D0-B14A4D76234F}"/>
    <cellStyle name="Normal 7 4 3 3 2 2 6" xfId="15574" xr:uid="{765BF29D-6D38-4842-B1DA-B9B00446A9B3}"/>
    <cellStyle name="Normal 7 4 3 3 2 3" xfId="4954" xr:uid="{ACABB3E2-E83D-462F-A1D4-0CA93FD9E457}"/>
    <cellStyle name="Normal 7 4 3 3 2 3 2" xfId="11186" xr:uid="{1C93EBFB-CC04-43ED-A9FE-45BDFCC8917C}"/>
    <cellStyle name="Normal 7 4 3 3 2 3 2 2" xfId="29787" xr:uid="{911F37E7-6A28-4401-ADCE-44997DFF6A38}"/>
    <cellStyle name="Normal 7 4 3 3 2 3 2 3" xfId="20921" xr:uid="{9B9F1BFC-14FF-41B7-A20B-21C8A80CEAF9}"/>
    <cellStyle name="Normal 7 4 3 3 2 3 3" xfId="13813" xr:uid="{48972BC3-6A29-4B27-BBD9-E70B8A3F82B3}"/>
    <cellStyle name="Normal 7 4 3 3 2 3 3 2" xfId="23750" xr:uid="{9805199C-80A5-4CA2-B8E6-CEFBF5BFDC8E}"/>
    <cellStyle name="Normal 7 4 3 3 2 3 4" xfId="24225" xr:uid="{3B4239EC-BCE7-4F66-A313-98394F519433}"/>
    <cellStyle name="Normal 7 4 3 3 2 3 5" xfId="18128" xr:uid="{AD4BBCDD-22E1-47B0-9405-A5FE694F84EE}"/>
    <cellStyle name="Normal 7 4 3 3 2 4" xfId="6436" xr:uid="{FD637810-7B6A-4EC8-B380-AFDD9AC0D9D4}"/>
    <cellStyle name="Normal 7 4 3 3 2 4 2" xfId="28779" xr:uid="{E5C7E4D8-97C2-42DE-BBA2-77B5031E6166}"/>
    <cellStyle name="Normal 7 4 3 3 2 4 3" xfId="16982" xr:uid="{517481E2-E7EE-4F04-96E7-E5CCEE1C3251}"/>
    <cellStyle name="Normal 7 4 3 3 2 5" xfId="9213" xr:uid="{9B3EFA67-52FE-4B11-B0C9-45D2D6941B95}"/>
    <cellStyle name="Normal 7 4 3 3 2 5 2" xfId="19735" xr:uid="{4B732EB8-5E8A-4127-B716-5240DEE9000E}"/>
    <cellStyle name="Normal 7 4 3 3 2 6" xfId="12831" xr:uid="{6B873EDF-97C2-4BF7-AEB6-67D5283DC9FE}"/>
    <cellStyle name="Normal 7 4 3 3 2 6 2" xfId="22564" xr:uid="{0FCFA750-F87B-43B9-B1B9-31EE88465A85}"/>
    <cellStyle name="Normal 7 4 3 3 2 7" xfId="26314" xr:uid="{044DA8E4-4872-4881-85F2-7BF527C68D64}"/>
    <cellStyle name="Normal 7 4 3 3 2 8" xfId="14869" xr:uid="{CFEA9C11-9114-4DA4-A5FE-EEFC9FD3ECB1}"/>
    <cellStyle name="Normal 7 4 3 3 3" xfId="3701" xr:uid="{00000000-0005-0000-0000-00009D0E0000}"/>
    <cellStyle name="Normal 7 4 3 3 3 2" xfId="5171" xr:uid="{CA08808C-2AB7-4CCF-AB8E-D9007AAC39B1}"/>
    <cellStyle name="Normal 7 4 3 3 3 2 2" xfId="8357" xr:uid="{000869B3-5E1E-4F22-9797-00FF33F42899}"/>
    <cellStyle name="Normal 7 4 3 3 3 2 2 2" xfId="29933" xr:uid="{94E8CFD1-F9D1-4254-B07F-2732B43C1C78}"/>
    <cellStyle name="Normal 7 4 3 3 3 2 2 3" xfId="21138" xr:uid="{95CE38D1-4ABC-4148-B416-602C226DD222}"/>
    <cellStyle name="Normal 7 4 3 3 3 2 3" xfId="11188" xr:uid="{D545D5A6-D9FB-4AC9-A495-5A1CC8A6D8A5}"/>
    <cellStyle name="Normal 7 4 3 3 3 2 3 2" xfId="23967" xr:uid="{903EB3A6-AE68-490C-BEEA-78CFE0B42739}"/>
    <cellStyle name="Normal 7 4 3 3 3 2 4" xfId="26543" xr:uid="{485E1FE6-C923-4821-94D2-8BFE81CBF670}"/>
    <cellStyle name="Normal 7 4 3 3 3 2 5" xfId="18345" xr:uid="{76AA0AFF-76F6-4D34-A65E-9B6B393DC39D}"/>
    <cellStyle name="Normal 7 4 3 3 3 3" xfId="6751" xr:uid="{01727BC6-D5E6-4F6A-8A35-0872CFBF3468}"/>
    <cellStyle name="Normal 7 4 3 3 3 3 2" xfId="28270" xr:uid="{6CFCBDAF-04A0-44A6-91CA-750FC8106FF7}"/>
    <cellStyle name="Normal 7 4 3 3 3 3 3" xfId="17520" xr:uid="{2747065F-AF4B-4B3C-9719-1DFAE1BD52C8}"/>
    <cellStyle name="Normal 7 4 3 3 3 4" xfId="9547" xr:uid="{6C6F686C-71B4-4518-B75C-6ED0D6823996}"/>
    <cellStyle name="Normal 7 4 3 3 3 4 2" xfId="20312" xr:uid="{C88F8992-50AD-41FA-BFB4-B9699B375FC0}"/>
    <cellStyle name="Normal 7 4 3 3 3 5" xfId="13301" xr:uid="{358CA028-7AA9-4E7D-ADB9-EA627F9807E6}"/>
    <cellStyle name="Normal 7 4 3 3 3 5 2" xfId="23141" xr:uid="{91474E58-26EC-4046-ACBF-68081A4C885F}"/>
    <cellStyle name="Normal 7 4 3 3 3 6" xfId="26344" xr:uid="{020F3AE5-7A32-4B22-ACA6-80BB8EAD7EE8}"/>
    <cellStyle name="Normal 7 4 3 3 3 7" xfId="15575" xr:uid="{5124E5EB-5B5E-4258-9C2E-EE678123EDE9}"/>
    <cellStyle name="Normal 7 4 3 3 4" xfId="3702" xr:uid="{00000000-0005-0000-0000-00009E0E0000}"/>
    <cellStyle name="Normal 7 4 3 3 4 2" xfId="8358" xr:uid="{A85D19F3-A47F-4E82-86D4-2CD14232984B}"/>
    <cellStyle name="Normal 7 4 3 3 4 2 2" xfId="27593" xr:uid="{B36C76E9-17CC-4516-9C2C-2D3FD5DB0A59}"/>
    <cellStyle name="Normal 7 4 3 3 4 2 3" xfId="17518" xr:uid="{2281A09B-098F-4860-A0BB-2CD5DF914E67}"/>
    <cellStyle name="Normal 7 4 3 3 4 3" xfId="11189" xr:uid="{58D56052-427F-41ED-908A-F5696431A90F}"/>
    <cellStyle name="Normal 7 4 3 3 4 3 2" xfId="20310" xr:uid="{5DE68CE8-060C-4FC6-9622-3CE50C83A4A3}"/>
    <cellStyle name="Normal 7 4 3 3 4 4" xfId="13299" xr:uid="{3FE8055F-01B1-47D0-96E2-309815398446}"/>
    <cellStyle name="Normal 7 4 3 3 4 4 2" xfId="23139" xr:uid="{4E6F00C1-8954-4380-83DC-2EB4FD01E4A0}"/>
    <cellStyle name="Normal 7 4 3 3 4 5" xfId="26070" xr:uid="{FA3611A4-8A26-43E2-BA60-2CCCB74C6AB9}"/>
    <cellStyle name="Normal 7 4 3 3 4 6" xfId="15573" xr:uid="{63EB202F-1D54-478E-BAEC-84F76D7E1584}"/>
    <cellStyle name="Normal 7 4 3 3 5" xfId="3703" xr:uid="{00000000-0005-0000-0000-00009F0E0000}"/>
    <cellStyle name="Normal 7 4 3 3 5 2" xfId="8359" xr:uid="{BC2B11EA-D32B-4DE6-BB32-7C2773817B58}"/>
    <cellStyle name="Normal 7 4 3 3 5 2 2" xfId="27162" xr:uid="{623C8182-9547-4E29-9B1B-65B98DF124F9}"/>
    <cellStyle name="Normal 7 4 3 3 5 2 3" xfId="16757" xr:uid="{B5DF446A-58FC-4DB3-B95A-AEDBC7AD2CD9}"/>
    <cellStyle name="Normal 7 4 3 3 5 3" xfId="11190" xr:uid="{A552504F-D1CE-4900-996F-9CAB69775AE4}"/>
    <cellStyle name="Normal 7 4 3 3 5 3 2" xfId="19494" xr:uid="{8F88243A-0FFA-4D6E-8750-5BB1D46442C0}"/>
    <cellStyle name="Normal 7 4 3 3 5 4" xfId="12606" xr:uid="{62CA569E-6926-4092-954E-16228DD2FAE0}"/>
    <cellStyle name="Normal 7 4 3 3 5 4 2" xfId="22323" xr:uid="{29D32E37-7C4B-4EC4-BF53-C28F7EDDC984}"/>
    <cellStyle name="Normal 7 4 3 3 5 5" xfId="26178" xr:uid="{BC0BA84C-FB96-44D7-A566-A75D59FD1CE2}"/>
    <cellStyle name="Normal 7 4 3 3 5 6" xfId="14541" xr:uid="{E429BDEA-C271-482B-86BC-BD3BD9133272}"/>
    <cellStyle name="Normal 7 4 3 3 6" xfId="3704" xr:uid="{00000000-0005-0000-0000-0000A00E0000}"/>
    <cellStyle name="Normal 7 4 3 3 6 2" xfId="11191" xr:uid="{D8BEFFCE-81C3-44C1-850C-B001BED587E9}"/>
    <cellStyle name="Normal 7 4 3 3 6 2 2" xfId="19312" xr:uid="{13C3409B-0828-4A9D-BC81-E2CB655C399E}"/>
    <cellStyle name="Normal 7 4 3 3 6 3" xfId="12442" xr:uid="{6464CB62-7A87-4F1A-B123-3586716416F0}"/>
    <cellStyle name="Normal 7 4 3 3 6 3 2" xfId="22138" xr:uid="{6ED60F11-FCA7-4306-85DC-94949A560016}"/>
    <cellStyle name="Normal 7 4 3 3 6 4" xfId="24583" xr:uid="{868AD197-A3C2-4871-B1C3-7494E9AABE06}"/>
    <cellStyle name="Normal 7 4 3 3 6 5" xfId="16582" xr:uid="{41838C13-EFD2-4227-B9F4-D52EEE77EEC4}"/>
    <cellStyle name="Normal 7 4 3 3 7" xfId="4687" xr:uid="{043889E7-D807-4F6F-B0E9-50C47D648D1A}"/>
    <cellStyle name="Normal 7 4 3 3 7 2" xfId="10058" xr:uid="{126DCE27-419D-43A0-AC63-1B2354FE73EE}"/>
    <cellStyle name="Normal 7 4 3 3 7 2 2" xfId="20656" xr:uid="{1871844C-3E84-4CD2-A6B4-318DB64F74DA}"/>
    <cellStyle name="Normal 7 4 3 3 7 3" xfId="13588" xr:uid="{9D9BF663-1543-4474-A929-D0B3A8EC213A}"/>
    <cellStyle name="Normal 7 4 3 3 7 3 2" xfId="23485" xr:uid="{4AE433F7-EB15-4AA2-9216-F22404D2D96B}"/>
    <cellStyle name="Normal 7 4 3 3 7 4" xfId="17863" xr:uid="{4BC6223A-D60A-40E9-99A9-ECB6D1B1EA07}"/>
    <cellStyle name="Normal 7 4 3 3 8" xfId="6330" xr:uid="{B84F7A8F-BD9A-46E2-AB63-AE9530253867}"/>
    <cellStyle name="Normal 7 4 3 3 8 2" xfId="16251" xr:uid="{D2485B20-BA94-48AB-B73B-826F294FE630}"/>
    <cellStyle name="Normal 7 4 3 3 9" xfId="9107" xr:uid="{90EF23A2-B127-4C73-AA1F-B409963DE404}"/>
    <cellStyle name="Normal 7 4 3 3 9 2" xfId="19011" xr:uid="{EE61BE8E-CFAA-404E-816D-0C1EAD55543A}"/>
    <cellStyle name="Normal 7 4 3 4" xfId="3705" xr:uid="{00000000-0005-0000-0000-0000A10E0000}"/>
    <cellStyle name="Normal 7 4 3 4 2" xfId="3706" xr:uid="{00000000-0005-0000-0000-0000A20E0000}"/>
    <cellStyle name="Normal 7 4 3 4 2 2" xfId="8360" xr:uid="{E18D56BF-38C3-4F2B-B7B6-FCC247EB7ED8}"/>
    <cellStyle name="Normal 7 4 3 4 2 2 2" xfId="24827" xr:uid="{2AA7B016-4EF4-4339-83C7-04BDB092D47D}"/>
    <cellStyle name="Normal 7 4 3 4 2 2 3" xfId="26898" xr:uid="{7997E9A2-DBF8-4DC3-B4B0-DD32337DEC1C}"/>
    <cellStyle name="Normal 7 4 3 4 2 2 4" xfId="17521" xr:uid="{6B5FA7D3-7040-4FE0-84A9-8E1AE8BB1477}"/>
    <cellStyle name="Normal 7 4 3 4 2 3" xfId="11193" xr:uid="{EBF190EF-70DA-4643-93A9-B20F4EF5971D}"/>
    <cellStyle name="Normal 7 4 3 4 2 3 2" xfId="29546" xr:uid="{F08BED05-FADE-4A5E-8FED-4EA97DB15583}"/>
    <cellStyle name="Normal 7 4 3 4 2 3 3" xfId="20313" xr:uid="{5D1578AC-0210-4A38-A08B-6904E322A137}"/>
    <cellStyle name="Normal 7 4 3 4 2 4" xfId="13302" xr:uid="{882A5A3D-8BC0-4796-A657-65DF3C3322F1}"/>
    <cellStyle name="Normal 7 4 3 4 2 4 2" xfId="23142" xr:uid="{F322C4B7-4664-402E-8D96-7AD3539E8CCD}"/>
    <cellStyle name="Normal 7 4 3 4 2 5" xfId="24679" xr:uid="{ABCBB452-D966-4BA8-AEBE-F57824911117}"/>
    <cellStyle name="Normal 7 4 3 4 2 6" xfId="15576" xr:uid="{80D493BD-B427-4CBD-87B7-0329B52B26CD}"/>
    <cellStyle name="Normal 7 4 3 4 3" xfId="3707" xr:uid="{00000000-0005-0000-0000-0000A30E0000}"/>
    <cellStyle name="Normal 7 4 3 4 3 2" xfId="11194" xr:uid="{01693333-C7F0-41D7-82E1-94811F08D20D}"/>
    <cellStyle name="Normal 7 4 3 4 3 2 2" xfId="27014" xr:uid="{31B2AE22-12D8-4E58-8EEF-B5E7F2570FE2}"/>
    <cellStyle name="Normal 7 4 3 4 3 2 3" xfId="16979" xr:uid="{3E4C9FEC-4FB9-4591-B70D-356100C0CAC6}"/>
    <cellStyle name="Normal 7 4 3 4 3 3" xfId="11602" xr:uid="{59DFA150-9137-453D-A661-EBA395744E09}"/>
    <cellStyle name="Normal 7 4 3 4 3 3 2" xfId="19732" xr:uid="{7634D6E9-2A9E-4FCB-B60C-8169F6656D53}"/>
    <cellStyle name="Normal 7 4 3 4 3 4" xfId="12828" xr:uid="{7461B910-F9D8-4F04-B8E9-1F06445EEA82}"/>
    <cellStyle name="Normal 7 4 3 4 3 4 2" xfId="22561" xr:uid="{0BE3B2BD-9C08-4C75-9632-3C08CB81B2E2}"/>
    <cellStyle name="Normal 7 4 3 4 3 5" xfId="26022" xr:uid="{EDED9058-9811-463F-A061-74349B56E698}"/>
    <cellStyle name="Normal 7 4 3 4 3 6" xfId="14866" xr:uid="{BEEB0011-B6F4-49C4-BF8E-CF9AE5802837}"/>
    <cellStyle name="Normal 7 4 3 4 4" xfId="4805" xr:uid="{390E7E6B-6AFF-4AAC-992F-96125DBF0399}"/>
    <cellStyle name="Normal 7 4 3 4 4 2" xfId="11192" xr:uid="{5DD4E5AE-26DB-42A9-8EB7-F82CB1546AE2}"/>
    <cellStyle name="Normal 7 4 3 4 4 2 2" xfId="29674" xr:uid="{1643B3B9-C07F-42F9-8863-6D391D5DF775}"/>
    <cellStyle name="Normal 7 4 3 4 4 2 3" xfId="20772" xr:uid="{D74B44AD-7621-4118-AF6B-301ABA3C8AD8}"/>
    <cellStyle name="Normal 7 4 3 4 4 3" xfId="13669" xr:uid="{32C24189-261B-41B2-90E4-2AAC551AA090}"/>
    <cellStyle name="Normal 7 4 3 4 4 3 2" xfId="23601" xr:uid="{1F8F322F-E242-45CE-B9E7-02151E82AA34}"/>
    <cellStyle name="Normal 7 4 3 4 4 4" xfId="26093" xr:uid="{F4C30F99-A041-4B34-93FD-635DC36323D8}"/>
    <cellStyle name="Normal 7 4 3 4 4 5" xfId="17979" xr:uid="{9F2C0B83-F2E3-4702-ACD0-B3B80BB554DA}"/>
    <cellStyle name="Normal 7 4 3 4 5" xfId="6433" xr:uid="{86D686A7-0A80-46E3-BD22-31BF314397EE}"/>
    <cellStyle name="Normal 7 4 3 4 5 2" xfId="26891" xr:uid="{E859F905-6538-433C-9439-B22368F6770F}"/>
    <cellStyle name="Normal 7 4 3 4 5 3" xfId="16252" xr:uid="{E2D08B97-7BDA-4E44-BD2A-E4978040578E}"/>
    <cellStyle name="Normal 7 4 3 4 6" xfId="9210" xr:uid="{0075E893-D123-49AE-BC0C-FC221C71576A}"/>
    <cellStyle name="Normal 7 4 3 4 6 2" xfId="19012" xr:uid="{B11B31C8-C215-41F3-AD1E-340ADB2EFF62}"/>
    <cellStyle name="Normal 7 4 3 4 7" xfId="12255" xr:uid="{C7309FD6-9482-4226-884D-DBFB89510794}"/>
    <cellStyle name="Normal 7 4 3 4 7 2" xfId="21808" xr:uid="{161822C3-D820-47E4-AD7B-34EB306A31A4}"/>
    <cellStyle name="Normal 7 4 3 4 8" xfId="24089" xr:uid="{9A5CDFBF-BA38-4735-A0D6-17F0C90D690D}"/>
    <cellStyle name="Normal 7 4 3 4 9" xfId="14362" xr:uid="{58D900E2-EA55-4913-B421-17390797BA2B}"/>
    <cellStyle name="Normal 7 4 3 5" xfId="3708" xr:uid="{00000000-0005-0000-0000-0000A40E0000}"/>
    <cellStyle name="Normal 7 4 3 5 2" xfId="5172" xr:uid="{64569F7E-7B06-4D90-8AE4-82497B707441}"/>
    <cellStyle name="Normal 7 4 3 5 2 2" xfId="8361" xr:uid="{849AB7F5-7369-4593-8E8C-CEE4EFFC315D}"/>
    <cellStyle name="Normal 7 4 3 5 2 2 2" xfId="29934" xr:uid="{45B7D50F-6F08-4E41-A8F0-1E38B8EFA610}"/>
    <cellStyle name="Normal 7 4 3 5 2 2 3" xfId="21139" xr:uid="{51C7AFB7-040C-4255-8714-D01BB1B9F4F7}"/>
    <cellStyle name="Normal 7 4 3 5 2 3" xfId="11195" xr:uid="{04B863E3-5C6C-4168-8023-55FA8E36292F}"/>
    <cellStyle name="Normal 7 4 3 5 2 3 2" xfId="23968" xr:uid="{89DE8DFF-8BBE-4866-9649-577DD226930C}"/>
    <cellStyle name="Normal 7 4 3 5 2 4" xfId="25235" xr:uid="{72815838-F621-4F2A-9E84-B8C4252BAA8C}"/>
    <cellStyle name="Normal 7 4 3 5 2 5" xfId="18346" xr:uid="{6DDAC4CA-A4D8-4489-A243-10646331FB8F}"/>
    <cellStyle name="Normal 7 4 3 5 3" xfId="6748" xr:uid="{CDEF3F81-0AB3-4790-B0D9-C0CC398792ED}"/>
    <cellStyle name="Normal 7 4 3 5 3 2" xfId="27306" xr:uid="{694FCAD5-8689-4A39-8038-081BD201217F}"/>
    <cellStyle name="Normal 7 4 3 5 3 3" xfId="16253" xr:uid="{DBB74843-FAF4-44B2-9626-510332C5C96E}"/>
    <cellStyle name="Normal 7 4 3 5 4" xfId="9544" xr:uid="{CC856FB6-0CFA-4378-B106-41B0B360FE9C}"/>
    <cellStyle name="Normal 7 4 3 5 4 2" xfId="19013" xr:uid="{F2A8506D-3E9B-4232-BBD4-7D0C1722683C}"/>
    <cellStyle name="Normal 7 4 3 5 5" xfId="12256" xr:uid="{2D88A5D2-7A40-440D-B9CD-E96A18EE4D70}"/>
    <cellStyle name="Normal 7 4 3 5 5 2" xfId="21809" xr:uid="{489EFA8E-B5DF-472D-A430-1051639B1D8E}"/>
    <cellStyle name="Normal 7 4 3 5 6" xfId="25120" xr:uid="{37D2A9FC-B058-42EF-9F22-0082E350CB22}"/>
    <cellStyle name="Normal 7 4 3 5 7" xfId="15577" xr:uid="{117E28B8-0E8E-4BED-B098-CA59850A2920}"/>
    <cellStyle name="Normal 7 4 3 6" xfId="3709" xr:uid="{00000000-0005-0000-0000-0000A50E0000}"/>
    <cellStyle name="Normal 7 4 3 6 2" xfId="5750" xr:uid="{79223000-241E-4F31-B90D-A77F94A9819B}"/>
    <cellStyle name="Normal 7 4 3 6 2 2" xfId="8362" xr:uid="{39C981D7-780D-49C2-8D9C-BF0CC4227819}"/>
    <cellStyle name="Normal 7 4 3 6 2 3" xfId="11196" xr:uid="{3E9EE976-6903-44D6-A1CC-DFAB8E846F54}"/>
    <cellStyle name="Normal 7 4 3 6 2 4" xfId="17077" xr:uid="{5752EDDC-6FC3-48F5-9C9E-365B6B3A0735}"/>
    <cellStyle name="Normal 7 4 3 6 3" xfId="6826" xr:uid="{D331615E-7631-4694-8EE2-4C29AB329E7E}"/>
    <cellStyle name="Normal 7 4 3 6 3 2" xfId="29372" xr:uid="{E4CA853E-1B94-4968-B75A-3F131F5298EA}"/>
    <cellStyle name="Normal 7 4 3 6 3 3" xfId="19854" xr:uid="{6AB8BFA2-3C34-4F17-8FB6-FF63A08D5C61}"/>
    <cellStyle name="Normal 7 4 3 6 4" xfId="9622" xr:uid="{4968BC1B-57CF-4925-BA80-441430137F55}"/>
    <cellStyle name="Normal 7 4 3 6 4 2" xfId="22683" xr:uid="{C2BFD468-62C9-4336-8FB3-26CBB96FA062}"/>
    <cellStyle name="Normal 7 4 3 6 5" xfId="25693" xr:uid="{88B553BB-F64B-459E-BC6E-5AD30C2DFC4F}"/>
    <cellStyle name="Normal 7 4 3 6 6" xfId="15030" xr:uid="{F2AFCC3F-204B-44D0-B101-30CB3995DD60}"/>
    <cellStyle name="Normal 7 4 3 7" xfId="3710" xr:uid="{00000000-0005-0000-0000-0000A60E0000}"/>
    <cellStyle name="Normal 7 4 3 7 2" xfId="8363" xr:uid="{C62EF8C3-189A-46CE-B274-E3583DA31D18}"/>
    <cellStyle name="Normal 7 4 3 7 2 2" xfId="27894" xr:uid="{6CC13192-2451-41D8-B312-E175B7F5B51B}"/>
    <cellStyle name="Normal 7 4 3 7 2 3" xfId="16654" xr:uid="{BB84FD79-ADD6-4420-A9A4-4E4E9AC9A42E}"/>
    <cellStyle name="Normal 7 4 3 7 3" xfId="11197" xr:uid="{986CBD7E-41FF-4250-8244-B34C87AFFD67}"/>
    <cellStyle name="Normal 7 4 3 7 3 2" xfId="19391" xr:uid="{3FFB26E3-A0C9-4640-B525-0FF786BABCF6}"/>
    <cellStyle name="Normal 7 4 3 7 4" xfId="12503" xr:uid="{D2DFACCD-BAED-4DCA-A7DE-67E54819D2FE}"/>
    <cellStyle name="Normal 7 4 3 7 4 2" xfId="22220" xr:uid="{E82A0394-0342-4CB5-AABC-AFB2CD1B0A14}"/>
    <cellStyle name="Normal 7 4 3 7 5" xfId="24419" xr:uid="{CD245C93-9BEA-4EC5-895E-D2B107C39840}"/>
    <cellStyle name="Normal 7 4 3 7 6" xfId="14438" xr:uid="{F8BDCD0A-D118-4BBC-9C9D-FB52E0C71523}"/>
    <cellStyle name="Normal 7 4 3 8" xfId="3711" xr:uid="{00000000-0005-0000-0000-0000A70E0000}"/>
    <cellStyle name="Normal 7 4 3 8 2" xfId="8364" xr:uid="{135CB10B-131E-4C40-89CD-544E26935913}"/>
    <cellStyle name="Normal 7 4 3 8 2 2" xfId="19111" xr:uid="{E77B0E99-6C32-4D4E-A549-01022734E4BA}"/>
    <cellStyle name="Normal 7 4 3 8 3" xfId="11198" xr:uid="{ACA72D8F-830F-4D82-A23C-98D4561C7C1E}"/>
    <cellStyle name="Normal 7 4 3 8 3 2" xfId="21916" xr:uid="{E7D2F453-1318-46AD-AE27-3A53E07AB025}"/>
    <cellStyle name="Normal 7 4 3 8 4" xfId="24193" xr:uid="{9132D356-E7ED-4D0B-91E6-353289659FD5}"/>
    <cellStyle name="Normal 7 4 3 8 5" xfId="16360" xr:uid="{30998C8D-B3B5-4F98-8EA5-7B1DD3F8C055}"/>
    <cellStyle name="Normal 7 4 3 9" xfId="4656" xr:uid="{A968FEBC-E5FB-4142-B47C-A06B0981A5E5}"/>
    <cellStyle name="Normal 7 4 3 9 2" xfId="10055" xr:uid="{37A86778-7BD9-4FF1-805B-648B454F814A}"/>
    <cellStyle name="Normal 7 4 3 9 2 2" xfId="20630" xr:uid="{E465563D-6133-4F1A-9997-A1B8D29A82BA}"/>
    <cellStyle name="Normal 7 4 3 9 3" xfId="13566" xr:uid="{E252395B-45FF-44D6-B578-AFD3FAA3EC72}"/>
    <cellStyle name="Normal 7 4 3 9 3 2" xfId="23459" xr:uid="{73C2EC23-B6C6-410A-A3FD-F5395480223B}"/>
    <cellStyle name="Normal 7 4 3 9 4" xfId="17837" xr:uid="{CA27D28D-1BA0-491F-85BD-EB2FB6A32B1B}"/>
    <cellStyle name="Normal 7 4 4" xfId="857" xr:uid="{00000000-0005-0000-0000-000059030000}"/>
    <cellStyle name="Normal 7 4 4 10" xfId="6331" xr:uid="{FFE174FC-F0D9-4633-B218-BD67307B5435}"/>
    <cellStyle name="Normal 7 4 4 10 2" xfId="16254" xr:uid="{B9B26E06-3481-4417-90DC-5AA20940191B}"/>
    <cellStyle name="Normal 7 4 4 11" xfId="9108" xr:uid="{2B723829-2D2F-4227-ADA5-AA6453E454EC}"/>
    <cellStyle name="Normal 7 4 4 11 2" xfId="19014" xr:uid="{27D88C49-FDFC-4327-ABFE-276A3D66459A}"/>
    <cellStyle name="Normal 7 4 4 12" xfId="12257" xr:uid="{050CF1A7-E09B-4B8B-9803-868BFD998636}"/>
    <cellStyle name="Normal 7 4 4 12 2" xfId="21810" xr:uid="{19174FEB-BB44-4A46-BCC3-7223BC1EC0E7}"/>
    <cellStyle name="Normal 7 4 4 13" xfId="26440" xr:uid="{6CE5248A-65E8-4EF7-9C56-FF7D1DDDC888}"/>
    <cellStyle name="Normal 7 4 4 14" xfId="13987" xr:uid="{3BA61BAB-1C9E-4429-8F83-6DFECDEFA41B}"/>
    <cellStyle name="Normal 7 4 4 2" xfId="858" xr:uid="{00000000-0005-0000-0000-00005A030000}"/>
    <cellStyle name="Normal 7 4 4 2 10" xfId="9109" xr:uid="{E5F2D103-AF2D-4089-AD66-76F51AFA5F9F}"/>
    <cellStyle name="Normal 7 4 4 2 10 2" xfId="19015" xr:uid="{679C8D05-1FD6-4865-B2E4-20D4305F4447}"/>
    <cellStyle name="Normal 7 4 4 2 11" xfId="12258" xr:uid="{DF0E5634-9918-4844-B404-299CFCD357E4}"/>
    <cellStyle name="Normal 7 4 4 2 11 2" xfId="21811" xr:uid="{B4F2192A-FBF4-42B7-BD8D-BBD001E30DFB}"/>
    <cellStyle name="Normal 7 4 4 2 12" xfId="24787" xr:uid="{188D02E0-0F05-4C08-9539-C8F040861D0D}"/>
    <cellStyle name="Normal 7 4 4 2 13" xfId="14047" xr:uid="{6A0EC7D5-05B8-4A46-AF38-0A44FCD0A1EA}"/>
    <cellStyle name="Normal 7 4 4 2 2" xfId="3712" xr:uid="{00000000-0005-0000-0000-0000A80E0000}"/>
    <cellStyle name="Normal 7 4 4 2 2 10" xfId="14608" xr:uid="{F8255F6D-8D94-466D-AE06-70F0AC940BDF}"/>
    <cellStyle name="Normal 7 4 4 2 2 2" xfId="3713" xr:uid="{00000000-0005-0000-0000-0000A90E0000}"/>
    <cellStyle name="Normal 7 4 4 2 2 2 2" xfId="3714" xr:uid="{00000000-0005-0000-0000-0000AA0E0000}"/>
    <cellStyle name="Normal 7 4 4 2 2 2 2 2" xfId="8365" xr:uid="{02C7EF9E-434C-456E-B758-6CA6356A75BD}"/>
    <cellStyle name="Normal 7 4 4 2 2 2 2 2 2" xfId="28463" xr:uid="{FE0E272D-904C-42D5-B98E-F6A059B11AA1}"/>
    <cellStyle name="Normal 7 4 4 2 2 2 2 2 3" xfId="17524" xr:uid="{3F48840D-6242-4BD6-831F-F70D8E094FA7}"/>
    <cellStyle name="Normal 7 4 4 2 2 2 2 3" xfId="11201" xr:uid="{5B3E5115-3BBA-4AA4-B0C7-2F303B128B55}"/>
    <cellStyle name="Normal 7 4 4 2 2 2 2 3 2" xfId="20316" xr:uid="{D6FDBA84-8ACF-4F37-9D15-0F11442F1B66}"/>
    <cellStyle name="Normal 7 4 4 2 2 2 2 4" xfId="13305" xr:uid="{39020624-A06B-448B-B349-83013696D063}"/>
    <cellStyle name="Normal 7 4 4 2 2 2 2 4 2" xfId="23145" xr:uid="{905B0DC0-B944-4063-81FE-117D554B5ECA}"/>
    <cellStyle name="Normal 7 4 4 2 2 2 2 5" xfId="26428" xr:uid="{993B2F57-66F8-4B08-9EF2-3EEAB6B27CB9}"/>
    <cellStyle name="Normal 7 4 4 2 2 2 2 6" xfId="15580" xr:uid="{A889909D-0C6F-4977-8875-AA7EDE562D86}"/>
    <cellStyle name="Normal 7 4 4 2 2 2 3" xfId="4956" xr:uid="{2FFDFEC5-28E0-4168-B171-E3E5E2FF8325}"/>
    <cellStyle name="Normal 7 4 4 2 2 2 3 2" xfId="11200" xr:uid="{038BD8B0-2701-4FBA-B16C-1F631E6E0D33}"/>
    <cellStyle name="Normal 7 4 4 2 2 2 3 2 2" xfId="29789" xr:uid="{A4632A8E-667C-4FF1-89F7-23D01C0488D3}"/>
    <cellStyle name="Normal 7 4 4 2 2 2 3 2 3" xfId="20923" xr:uid="{4A4DE301-8B28-4742-9214-23CA738B3D74}"/>
    <cellStyle name="Normal 7 4 4 2 2 2 3 3" xfId="13815" xr:uid="{21508C48-E163-48B0-BA05-5E3E56F9AE0F}"/>
    <cellStyle name="Normal 7 4 4 2 2 2 3 3 2" xfId="23752" xr:uid="{A7A35641-BEA0-4694-8204-25A7D0D9E157}"/>
    <cellStyle name="Normal 7 4 4 2 2 2 3 4" xfId="26635" xr:uid="{3B2914E8-211A-494E-BD31-B7942C9EB3F6}"/>
    <cellStyle name="Normal 7 4 4 2 2 2 3 5" xfId="18130" xr:uid="{F581D386-9D43-4D00-9A03-7A98AC0D4EC6}"/>
    <cellStyle name="Normal 7 4 4 2 2 2 4" xfId="6439" xr:uid="{0FC0A936-2102-4FB9-81AF-20E15E96CCFD}"/>
    <cellStyle name="Normal 7 4 4 2 2 2 4 2" xfId="29084" xr:uid="{ED3DD74B-FD54-4BFA-9622-1A91A33A4D02}"/>
    <cellStyle name="Normal 7 4 4 2 2 2 4 3" xfId="16985" xr:uid="{152BD8A1-FD4D-4E88-82FD-1298B3C95352}"/>
    <cellStyle name="Normal 7 4 4 2 2 2 5" xfId="9216" xr:uid="{CF54BA6A-A3FE-4042-8409-B3F8E21A1692}"/>
    <cellStyle name="Normal 7 4 4 2 2 2 5 2" xfId="19738" xr:uid="{3C9B29AC-D240-498D-9DC3-3EED7036BB3B}"/>
    <cellStyle name="Normal 7 4 4 2 2 2 6" xfId="12834" xr:uid="{88756FB2-F185-45F9-A640-0F555CC47083}"/>
    <cellStyle name="Normal 7 4 4 2 2 2 6 2" xfId="22567" xr:uid="{D6E85D62-6952-4BEE-98F5-C0533A5A047A}"/>
    <cellStyle name="Normal 7 4 4 2 2 2 7" xfId="24476" xr:uid="{B81C9C3C-D61E-481C-832F-53CE5FA57BF9}"/>
    <cellStyle name="Normal 7 4 4 2 2 2 8" xfId="14872" xr:uid="{39E6738B-1393-4D83-A1CD-8EBC01F443EA}"/>
    <cellStyle name="Normal 7 4 4 2 2 3" xfId="3715" xr:uid="{00000000-0005-0000-0000-0000AB0E0000}"/>
    <cellStyle name="Normal 7 4 4 2 2 3 2" xfId="5173" xr:uid="{11366F3D-134F-4BBF-A8F8-236287FB7DBD}"/>
    <cellStyle name="Normal 7 4 4 2 2 3 2 2" xfId="11862" xr:uid="{15BA2E39-C363-48FA-B376-4AE43854C5A0}"/>
    <cellStyle name="Normal 7 4 4 2 2 3 2 2 2" xfId="21140" xr:uid="{B2F32D90-7988-470A-A45F-2DDB37080D2E}"/>
    <cellStyle name="Normal 7 4 4 2 2 3 2 3" xfId="13917" xr:uid="{8DA30A6A-CFB3-430E-9338-AD102DC05D4E}"/>
    <cellStyle name="Normal 7 4 4 2 2 3 2 3 2" xfId="23969" xr:uid="{8D7365FB-E68A-40BB-911F-1DAC0B9B76AC}"/>
    <cellStyle name="Normal 7 4 4 2 2 3 2 4" xfId="29089" xr:uid="{042CD90A-D506-4494-BCA4-F300B0889ED4}"/>
    <cellStyle name="Normal 7 4 4 2 2 3 2 5" xfId="18347" xr:uid="{878F81EB-8245-47BC-A939-58ACAE566508}"/>
    <cellStyle name="Normal 7 4 4 2 2 3 3" xfId="11202" xr:uid="{B0C8B2A8-90D3-4238-A32F-BE0F87E13FCD}"/>
    <cellStyle name="Normal 7 4 4 2 2 3 3 2" xfId="17525" xr:uid="{2153FD75-D2CB-40CC-A0C3-728B9F9EDB1E}"/>
    <cellStyle name="Normal 7 4 4 2 2 3 4" xfId="11698" xr:uid="{E588BD0A-EDEA-4047-A9F9-ABBD9F045D94}"/>
    <cellStyle name="Normal 7 4 4 2 2 3 4 2" xfId="20317" xr:uid="{3C72380E-61E6-42D9-AEAA-06BD914B5F74}"/>
    <cellStyle name="Normal 7 4 4 2 2 3 5" xfId="13306" xr:uid="{1BCF938B-4872-4D72-9EC4-4A4F747B6B57}"/>
    <cellStyle name="Normal 7 4 4 2 2 3 5 2" xfId="23146" xr:uid="{7244AACD-F25B-4F3C-AA9F-596D42A2FC99}"/>
    <cellStyle name="Normal 7 4 4 2 2 3 6" xfId="24405" xr:uid="{C8ACE271-3161-4FEF-A735-0ED7EE618987}"/>
    <cellStyle name="Normal 7 4 4 2 2 3 7" xfId="15581" xr:uid="{4D630A91-09FC-4CBA-931E-67A8CBF78A21}"/>
    <cellStyle name="Normal 7 4 4 2 2 4" xfId="3716" xr:uid="{00000000-0005-0000-0000-0000AC0E0000}"/>
    <cellStyle name="Normal 7 4 4 2 2 4 2" xfId="11203" xr:uid="{8625EAD1-CCEE-42CC-B979-CBE809D47C31}"/>
    <cellStyle name="Normal 7 4 4 2 2 4 2 2" xfId="28394" xr:uid="{90DEFA10-15E2-465C-977E-FFB1751EF627}"/>
    <cellStyle name="Normal 7 4 4 2 2 4 2 3" xfId="17523" xr:uid="{DB26DFA5-E599-4E63-94F5-938B53A47EAE}"/>
    <cellStyle name="Normal 7 4 4 2 2 4 3" xfId="11697" xr:uid="{52EB4DFE-8858-48B6-8713-E24400A9599F}"/>
    <cellStyle name="Normal 7 4 4 2 2 4 3 2" xfId="20315" xr:uid="{72490CAF-E84B-404A-9C22-5307B179FFF2}"/>
    <cellStyle name="Normal 7 4 4 2 2 4 4" xfId="13304" xr:uid="{6FA29DFD-2E23-4F45-8A0A-5BE82DCC64EA}"/>
    <cellStyle name="Normal 7 4 4 2 2 4 4 2" xfId="23144" xr:uid="{D575082B-DF6D-4B58-AC03-79E82EDD515A}"/>
    <cellStyle name="Normal 7 4 4 2 2 4 5" xfId="25667" xr:uid="{E0CA0CCF-7AC9-48C0-A558-CA3216755718}"/>
    <cellStyle name="Normal 7 4 4 2 2 4 6" xfId="15579" xr:uid="{DA3042C7-7E53-4DEE-9A01-2933E3CDB88C}"/>
    <cellStyle name="Normal 7 4 4 2 2 5" xfId="4830" xr:uid="{9F86F9DE-3F4D-42E1-A42E-36C720A40514}"/>
    <cellStyle name="Normal 7 4 4 2 2 5 2" xfId="11199" xr:uid="{226313CC-0EF5-4ED5-AFFF-4B5347D01BB2}"/>
    <cellStyle name="Normal 7 4 4 2 2 5 2 2" xfId="29691" xr:uid="{7608C755-D62B-43C3-859E-B2C347D0B7FC}"/>
    <cellStyle name="Normal 7 4 4 2 2 5 2 3" xfId="20797" xr:uid="{A092D542-02C7-4D8B-8640-1F54CE607532}"/>
    <cellStyle name="Normal 7 4 4 2 2 5 3" xfId="13689" xr:uid="{ABAA4FB5-949F-4EB8-82E8-8AE4D43F1BEB}"/>
    <cellStyle name="Normal 7 4 4 2 2 5 3 2" xfId="23626" xr:uid="{D608C3CB-513A-4337-B5C2-E757BC3BE71F}"/>
    <cellStyle name="Normal 7 4 4 2 2 5 4" xfId="24448" xr:uid="{304A10A8-680C-40BA-A3AC-D9EDCE303E1F}"/>
    <cellStyle name="Normal 7 4 4 2 2 5 5" xfId="18004" xr:uid="{DDDDE5B5-D28D-4B9A-BE27-28E8DAC38E37}"/>
    <cellStyle name="Normal 7 4 4 2 2 6" xfId="5956" xr:uid="{A6AEAEB9-55C4-4119-A923-1EB1D6547AC1}"/>
    <cellStyle name="Normal 7 4 4 2 2 6 2" xfId="27114" xr:uid="{71F257A7-0A13-4646-AA8D-981DA10A770E}"/>
    <cellStyle name="Normal 7 4 4 2 2 6 3" xfId="16256" xr:uid="{C8399BD5-FF35-4AA9-A361-B532038B88EF}"/>
    <cellStyle name="Normal 7 4 4 2 2 7" xfId="8702" xr:uid="{7431596E-11E1-4AC8-B961-A63973D95EE8}"/>
    <cellStyle name="Normal 7 4 4 2 2 7 2" xfId="19016" xr:uid="{5452748F-4D9D-4626-92A7-42628F78F6EC}"/>
    <cellStyle name="Normal 7 4 4 2 2 8" xfId="12259" xr:uid="{07FFC93A-B6AE-4844-898A-19DB4A450825}"/>
    <cellStyle name="Normal 7 4 4 2 2 8 2" xfId="21812" xr:uid="{251E6982-EEDE-48B2-96CC-CE031BA9C365}"/>
    <cellStyle name="Normal 7 4 4 2 2 9" xfId="25655" xr:uid="{9B602412-ECE0-45DC-8863-5772928FFBCC}"/>
    <cellStyle name="Normal 7 4 4 2 3" xfId="3717" xr:uid="{00000000-0005-0000-0000-0000AD0E0000}"/>
    <cellStyle name="Normal 7 4 4 2 3 2" xfId="3718" xr:uid="{00000000-0005-0000-0000-0000AE0E0000}"/>
    <cellStyle name="Normal 7 4 4 2 3 2 2" xfId="8366" xr:uid="{18AC89F3-C092-4BA3-9E03-3F1571F26E6D}"/>
    <cellStyle name="Normal 7 4 4 2 3 2 2 2" xfId="29130" xr:uid="{0115EFDD-7C3E-4D74-99AF-D75E8C9BFE1D}"/>
    <cellStyle name="Normal 7 4 4 2 3 2 2 3" xfId="17526" xr:uid="{4D718716-8613-470F-8407-062DCFD428E7}"/>
    <cellStyle name="Normal 7 4 4 2 3 2 3" xfId="11205" xr:uid="{2A313521-915D-40B8-9D9F-79BAE160D541}"/>
    <cellStyle name="Normal 7 4 4 2 3 2 3 2" xfId="20318" xr:uid="{FF2CCFDD-2C5D-4DA0-82A8-EAB52E7865B3}"/>
    <cellStyle name="Normal 7 4 4 2 3 2 4" xfId="13307" xr:uid="{669CC7D4-B719-42AF-B159-74B26F73DCBF}"/>
    <cellStyle name="Normal 7 4 4 2 3 2 4 2" xfId="23147" xr:uid="{08A07198-F046-49D0-B2AF-D7509B986986}"/>
    <cellStyle name="Normal 7 4 4 2 3 2 5" xfId="25691" xr:uid="{9618F90D-E9CB-4310-B8C6-EFCD756C4870}"/>
    <cellStyle name="Normal 7 4 4 2 3 2 6" xfId="15582" xr:uid="{F26104E3-81B9-4671-8DB5-896545CD69C1}"/>
    <cellStyle name="Normal 7 4 4 2 3 3" xfId="4955" xr:uid="{C28A0B49-B4A7-4EDB-A751-2C90CF65E81F}"/>
    <cellStyle name="Normal 7 4 4 2 3 3 2" xfId="11204" xr:uid="{41C040EE-5007-47F8-A737-6DBEF8B709AB}"/>
    <cellStyle name="Normal 7 4 4 2 3 3 2 2" xfId="29788" xr:uid="{A0D88C1B-794F-4802-A7D1-B07ECE09E90A}"/>
    <cellStyle name="Normal 7 4 4 2 3 3 2 3" xfId="20922" xr:uid="{8387A85C-6027-48EF-AD86-C2309D1AAAC9}"/>
    <cellStyle name="Normal 7 4 4 2 3 3 3" xfId="13814" xr:uid="{C2435B7D-5874-4278-B012-7FA5684F6E80}"/>
    <cellStyle name="Normal 7 4 4 2 3 3 3 2" xfId="23751" xr:uid="{64E8C692-FAA9-4E79-AB33-6A8BFA11C88E}"/>
    <cellStyle name="Normal 7 4 4 2 3 3 4" xfId="24407" xr:uid="{80EEE694-28BF-4995-9FB0-1DDE917D996D}"/>
    <cellStyle name="Normal 7 4 4 2 3 3 5" xfId="18129" xr:uid="{59018BF3-4D8C-497B-903F-E99BFF0FA83D}"/>
    <cellStyle name="Normal 7 4 4 2 3 4" xfId="6438" xr:uid="{6CC64C90-500E-4369-AC2A-A33DA618807B}"/>
    <cellStyle name="Normal 7 4 4 2 3 4 2" xfId="28410" xr:uid="{D83D15C8-E59D-42A2-ACC7-E441DFC2059C}"/>
    <cellStyle name="Normal 7 4 4 2 3 4 3" xfId="16984" xr:uid="{22D53343-134F-4B4C-B512-EFBBD37FE0DF}"/>
    <cellStyle name="Normal 7 4 4 2 3 5" xfId="9215" xr:uid="{CE86948D-FBBF-4848-8341-CDA6403BE598}"/>
    <cellStyle name="Normal 7 4 4 2 3 5 2" xfId="19737" xr:uid="{769A2FF6-D20B-4E41-8B4B-F9CAFC870747}"/>
    <cellStyle name="Normal 7 4 4 2 3 6" xfId="12833" xr:uid="{C70E9AAD-4B37-4274-B7B4-3132084FE05A}"/>
    <cellStyle name="Normal 7 4 4 2 3 6 2" xfId="22566" xr:uid="{211BB422-ABEF-4F01-9BBD-556BB9E876B8}"/>
    <cellStyle name="Normal 7 4 4 2 3 7" xfId="24259" xr:uid="{1E74EC0A-9AAF-433E-A27A-1CF3F761BE53}"/>
    <cellStyle name="Normal 7 4 4 2 3 8" xfId="14871" xr:uid="{1B30330F-4F6E-4CDE-AAB8-30434D55A720}"/>
    <cellStyle name="Normal 7 4 4 2 4" xfId="3719" xr:uid="{00000000-0005-0000-0000-0000AF0E0000}"/>
    <cellStyle name="Normal 7 4 4 2 4 2" xfId="5174" xr:uid="{67770C2E-9345-4339-AA60-09FD182BAFBF}"/>
    <cellStyle name="Normal 7 4 4 2 4 2 2" xfId="8367" xr:uid="{8F218E4B-5EA7-423A-B648-9A78D9F8A770}"/>
    <cellStyle name="Normal 7 4 4 2 4 2 2 2" xfId="21141" xr:uid="{DE3BD3E7-42AE-4071-8DAC-BAB8802652CF}"/>
    <cellStyle name="Normal 7 4 4 2 4 2 3" xfId="11206" xr:uid="{373F080B-C646-4FD1-B35C-CE9232618BAC}"/>
    <cellStyle name="Normal 7 4 4 2 4 2 3 2" xfId="23970" xr:uid="{E5221458-A078-4DC2-BE43-11CBF05F3A01}"/>
    <cellStyle name="Normal 7 4 4 2 4 2 4" xfId="26985" xr:uid="{500495A1-D820-4043-AC97-20EE66E2FCA7}"/>
    <cellStyle name="Normal 7 4 4 2 4 2 5" xfId="18348" xr:uid="{D3749EFD-D1A5-442E-886E-9CCC64CE840F}"/>
    <cellStyle name="Normal 7 4 4 2 4 3" xfId="6753" xr:uid="{C83D21EC-D003-4CF0-A6A0-BB318E027CDD}"/>
    <cellStyle name="Normal 7 4 4 2 4 3 2" xfId="17527" xr:uid="{FD820221-A9B9-4D9B-8CE1-6A25CB59628C}"/>
    <cellStyle name="Normal 7 4 4 2 4 4" xfId="9549" xr:uid="{4FDCFFF5-A56B-4517-99D3-E19F8C8B4108}"/>
    <cellStyle name="Normal 7 4 4 2 4 4 2" xfId="20319" xr:uid="{114A7124-48F2-43DC-BF28-679604D22533}"/>
    <cellStyle name="Normal 7 4 4 2 4 5" xfId="13308" xr:uid="{42FC29ED-C4A5-45BE-8ECF-F37C83F77730}"/>
    <cellStyle name="Normal 7 4 4 2 4 5 2" xfId="23148" xr:uid="{C58627BA-6491-4F9E-B315-6F9EDCA97BD2}"/>
    <cellStyle name="Normal 7 4 4 2 4 6" xfId="24098" xr:uid="{0577C707-364F-46ED-B3C1-47DA8EB2FCDC}"/>
    <cellStyle name="Normal 7 4 4 2 4 7" xfId="15583" xr:uid="{4E8161A8-250E-4676-9BE7-C8053A9AC01C}"/>
    <cellStyle name="Normal 7 4 4 2 5" xfId="3720" xr:uid="{00000000-0005-0000-0000-0000B00E0000}"/>
    <cellStyle name="Normal 7 4 4 2 5 2" xfId="8368" xr:uid="{0A37C35F-1D3A-4731-8E93-33A9C5536196}"/>
    <cellStyle name="Normal 7 4 4 2 5 2 2" xfId="27413" xr:uid="{996F3D3F-C063-4C48-967E-362BBA45CBBF}"/>
    <cellStyle name="Normal 7 4 4 2 5 2 3" xfId="17522" xr:uid="{7C30DC51-87B8-44F9-99D3-63C29D42EFA2}"/>
    <cellStyle name="Normal 7 4 4 2 5 3" xfId="11207" xr:uid="{43E897F7-E225-4D98-BD4E-B4853B498BAF}"/>
    <cellStyle name="Normal 7 4 4 2 5 3 2" xfId="20314" xr:uid="{9233D6E3-8DFB-440B-8CB1-BB0A0169CD92}"/>
    <cellStyle name="Normal 7 4 4 2 5 4" xfId="13303" xr:uid="{1F11D12A-861A-4BAC-9824-F3F658172355}"/>
    <cellStyle name="Normal 7 4 4 2 5 4 2" xfId="23143" xr:uid="{4EB63054-9F56-4759-B79B-2CB170B52E8F}"/>
    <cellStyle name="Normal 7 4 4 2 5 5" xfId="26220" xr:uid="{CCD7E65F-8851-4887-A30E-83DD781A065C}"/>
    <cellStyle name="Normal 7 4 4 2 5 6" xfId="15578" xr:uid="{9C7F1A07-5818-4117-9770-34FEB653C8A1}"/>
    <cellStyle name="Normal 7 4 4 2 6" xfId="3721" xr:uid="{00000000-0005-0000-0000-0000B10E0000}"/>
    <cellStyle name="Normal 7 4 4 2 6 2" xfId="8369" xr:uid="{F8C2762C-C6D2-4374-9AD8-A8260E7CD4B8}"/>
    <cellStyle name="Normal 7 4 4 2 6 2 2" xfId="28362" xr:uid="{99E8CEAA-75D4-4F55-99E1-3DEA4B66A400}"/>
    <cellStyle name="Normal 7 4 4 2 6 2 3" xfId="16721" xr:uid="{9B5C4C54-42C8-4820-B463-5126B64CFCC8}"/>
    <cellStyle name="Normal 7 4 4 2 6 3" xfId="11208" xr:uid="{BDF04265-55DE-44F3-BD5A-1F6D1E9CBC9A}"/>
    <cellStyle name="Normal 7 4 4 2 6 3 2" xfId="19458" xr:uid="{B7BCA111-DA61-4144-9A50-DC9A864ED1F8}"/>
    <cellStyle name="Normal 7 4 4 2 6 4" xfId="12570" xr:uid="{30DB701D-2963-42DC-B502-AF7EC06AA75E}"/>
    <cellStyle name="Normal 7 4 4 2 6 4 2" xfId="22287" xr:uid="{594C8A96-8C8E-4F61-94CF-C352EFB0FD1E}"/>
    <cellStyle name="Normal 7 4 4 2 6 5" xfId="25427" xr:uid="{C863A60B-913A-4141-ACC0-C5F0FA0AC5B4}"/>
    <cellStyle name="Normal 7 4 4 2 6 6" xfId="14505" xr:uid="{3B291671-4913-4FD9-9696-1E5040D3EB77}"/>
    <cellStyle name="Normal 7 4 4 2 7" xfId="3722" xr:uid="{00000000-0005-0000-0000-0000B20E0000}"/>
    <cellStyle name="Normal 7 4 4 2 7 2" xfId="11209" xr:uid="{6D58D4AF-25DA-46BD-BB03-8195B004D3FC}"/>
    <cellStyle name="Normal 7 4 4 2 7 2 2" xfId="19178" xr:uid="{F002D6D8-3122-4E17-A09A-65B83B699E90}"/>
    <cellStyle name="Normal 7 4 4 2 7 3" xfId="12355" xr:uid="{C0B816CA-DA61-456D-9A33-CDDE53A81CB5}"/>
    <cellStyle name="Normal 7 4 4 2 7 3 2" xfId="21983" xr:uid="{DAF33455-2EE2-45B7-8FAE-64524C04902E}"/>
    <cellStyle name="Normal 7 4 4 2 7 4" xfId="24137" xr:uid="{0E2F8FC6-F266-4106-A1A8-85BF580410AD}"/>
    <cellStyle name="Normal 7 4 4 2 7 5" xfId="16427" xr:uid="{160DDD44-3245-4795-8396-9341067AC80B}"/>
    <cellStyle name="Normal 7 4 4 2 8" xfId="4392" xr:uid="{353ACB79-1760-4B8C-AE5D-F2A1290E2C64}"/>
    <cellStyle name="Normal 7 4 4 2 8 2" xfId="10060" xr:uid="{19EE134B-B5B2-40E0-B184-CEB77F89A30A}"/>
    <cellStyle name="Normal 7 4 4 2 8 2 2" xfId="20416" xr:uid="{6ACF85BF-09EC-4B31-9AAB-45987CCBDE58}"/>
    <cellStyle name="Normal 7 4 4 2 8 3" xfId="13396" xr:uid="{25E152EF-09CF-4D27-8266-0B8F668488E3}"/>
    <cellStyle name="Normal 7 4 4 2 8 3 2" xfId="23245" xr:uid="{01C9486D-4B4A-498C-97F7-C60377CAB9F9}"/>
    <cellStyle name="Normal 7 4 4 2 8 4" xfId="17623" xr:uid="{3757D42D-7CD7-4CA7-9CD0-6031FC03DD78}"/>
    <cellStyle name="Normal 7 4 4 2 9" xfId="6332" xr:uid="{AC692755-7D59-45B0-9605-D5E7AF42A560}"/>
    <cellStyle name="Normal 7 4 4 2 9 2" xfId="16255" xr:uid="{4CEB7D28-2C45-4D7D-99AD-0D51D3BEEE3C}"/>
    <cellStyle name="Normal 7 4 4 3" xfId="3723" xr:uid="{00000000-0005-0000-0000-0000B30E0000}"/>
    <cellStyle name="Normal 7 4 4 3 10" xfId="12260" xr:uid="{C0BA0988-4A9C-4181-A08B-BC38CF624C74}"/>
    <cellStyle name="Normal 7 4 4 3 10 2" xfId="21813" xr:uid="{A0A881EF-DDDF-4A84-9396-4860C632EE7C}"/>
    <cellStyle name="Normal 7 4 4 3 11" xfId="25275" xr:uid="{10AFDBA4-2F7D-43A8-857A-94C52DCB4C2F}"/>
    <cellStyle name="Normal 7 4 4 3 12" xfId="14206" xr:uid="{54127FE8-A94D-4DBB-9079-8E78EBEF9DC0}"/>
    <cellStyle name="Normal 7 4 4 3 2" xfId="3724" xr:uid="{00000000-0005-0000-0000-0000B40E0000}"/>
    <cellStyle name="Normal 7 4 4 3 2 2" xfId="3725" xr:uid="{00000000-0005-0000-0000-0000B50E0000}"/>
    <cellStyle name="Normal 7 4 4 3 2 2 2" xfId="8370" xr:uid="{60F3AC00-8A9C-4E0D-8995-9D44D58665E1}"/>
    <cellStyle name="Normal 7 4 4 3 2 2 2 2" xfId="29299" xr:uid="{06C2D89B-6863-44F0-9CF0-730E856067CE}"/>
    <cellStyle name="Normal 7 4 4 3 2 2 2 3" xfId="17529" xr:uid="{6A73F7FF-105B-4519-AFD0-03FAF29375C3}"/>
    <cellStyle name="Normal 7 4 4 3 2 2 3" xfId="11212" xr:uid="{A72BEE93-56A5-4433-83C0-D3C02F982592}"/>
    <cellStyle name="Normal 7 4 4 3 2 2 3 2" xfId="20321" xr:uid="{FDE9F7F6-4E2D-4509-8FD5-10ED9047B5B8}"/>
    <cellStyle name="Normal 7 4 4 3 2 2 4" xfId="13310" xr:uid="{E0F015BD-4652-4395-BF4A-2BC92C91FC68}"/>
    <cellStyle name="Normal 7 4 4 3 2 2 4 2" xfId="23150" xr:uid="{AE508E56-8768-4C07-A362-8AC9F227D024}"/>
    <cellStyle name="Normal 7 4 4 3 2 2 5" xfId="25162" xr:uid="{FBE3C338-8F1D-4C11-ABC2-50E8904A35D5}"/>
    <cellStyle name="Normal 7 4 4 3 2 2 6" xfId="15585" xr:uid="{2AE41C1C-5E4D-409E-B28D-DE98289E6ADA}"/>
    <cellStyle name="Normal 7 4 4 3 2 3" xfId="4957" xr:uid="{89FD3009-1E8B-4844-822B-2AB13A5A3EFA}"/>
    <cellStyle name="Normal 7 4 4 3 2 3 2" xfId="11211" xr:uid="{77217B92-2F9A-444A-8710-1226CB0EDF46}"/>
    <cellStyle name="Normal 7 4 4 3 2 3 2 2" xfId="29790" xr:uid="{A10500B8-1F8F-4A0D-B9B8-02A63070D252}"/>
    <cellStyle name="Normal 7 4 4 3 2 3 2 3" xfId="20924" xr:uid="{C440F878-9C78-4EC3-8B2E-E453D3148FAB}"/>
    <cellStyle name="Normal 7 4 4 3 2 3 3" xfId="13816" xr:uid="{4B1CED2E-4551-4C0D-95C9-8A0B37357641}"/>
    <cellStyle name="Normal 7 4 4 3 2 3 3 2" xfId="23753" xr:uid="{DB23138C-1EC1-4FAF-AB9F-52D3AD111606}"/>
    <cellStyle name="Normal 7 4 4 3 2 3 4" xfId="24643" xr:uid="{EB5F073D-B1EC-488D-93E2-7FD4860B749D}"/>
    <cellStyle name="Normal 7 4 4 3 2 3 5" xfId="18131" xr:uid="{B7EA9D4F-47B1-43D2-B308-ACB1633D1855}"/>
    <cellStyle name="Normal 7 4 4 3 2 4" xfId="6440" xr:uid="{EEE80563-A735-4505-A2E3-83F82829E0CD}"/>
    <cellStyle name="Normal 7 4 4 3 2 4 2" xfId="29233" xr:uid="{A4E4D938-2F82-4F49-86D1-78C690A041D1}"/>
    <cellStyle name="Normal 7 4 4 3 2 4 3" xfId="16986" xr:uid="{93CF0D1E-259A-40CF-AC66-9AEC7A3812F2}"/>
    <cellStyle name="Normal 7 4 4 3 2 5" xfId="9217" xr:uid="{57978C07-F305-48D3-8BEB-D230EF7DA3A6}"/>
    <cellStyle name="Normal 7 4 4 3 2 5 2" xfId="19739" xr:uid="{73C01ECF-C780-4754-8479-FDBEBE540802}"/>
    <cellStyle name="Normal 7 4 4 3 2 6" xfId="12835" xr:uid="{BD3ADD90-D0C1-4B6D-8B17-28BDC940C2DD}"/>
    <cellStyle name="Normal 7 4 4 3 2 6 2" xfId="22568" xr:uid="{3A64BDBA-80E3-40A2-BEE3-ACF929C6D61E}"/>
    <cellStyle name="Normal 7 4 4 3 2 7" xfId="26018" xr:uid="{7B4EDC62-2282-4F3F-884B-233A3BAA0EF6}"/>
    <cellStyle name="Normal 7 4 4 3 2 8" xfId="14873" xr:uid="{E74BC9DC-CFA1-47F6-8054-12505157C345}"/>
    <cellStyle name="Normal 7 4 4 3 3" xfId="3726" xr:uid="{00000000-0005-0000-0000-0000B60E0000}"/>
    <cellStyle name="Normal 7 4 4 3 3 2" xfId="5175" xr:uid="{F5FA6FAA-D81E-4AF5-A03E-6A6C2D9E0633}"/>
    <cellStyle name="Normal 7 4 4 3 3 2 2" xfId="11863" xr:uid="{E3E19D3B-C4F6-4209-98ED-08865A128D1D}"/>
    <cellStyle name="Normal 7 4 4 3 3 2 2 2" xfId="29935" xr:uid="{8CC429AB-D9C3-42E9-8B10-89C1EC170E2A}"/>
    <cellStyle name="Normal 7 4 4 3 3 2 2 3" xfId="21142" xr:uid="{F08B035F-45BE-4883-B421-41D2E6834324}"/>
    <cellStyle name="Normal 7 4 4 3 3 2 3" xfId="13918" xr:uid="{9EFB729D-99F8-4151-A7AA-192043E30177}"/>
    <cellStyle name="Normal 7 4 4 3 3 2 3 2" xfId="23971" xr:uid="{BEC8B1CD-BCDF-48D5-9D02-93B389B67CBF}"/>
    <cellStyle name="Normal 7 4 4 3 3 2 4" xfId="26430" xr:uid="{FB6E8F07-FE9E-48F2-80CC-B33FA24C9142}"/>
    <cellStyle name="Normal 7 4 4 3 3 2 5" xfId="18349" xr:uid="{B5C59A8E-A8C5-4107-8B01-BCEA83BABC33}"/>
    <cellStyle name="Normal 7 4 4 3 3 3" xfId="11213" xr:uid="{9B099D84-6249-4899-B7B6-F3329C50514A}"/>
    <cellStyle name="Normal 7 4 4 3 3 3 2" xfId="29062" xr:uid="{20180418-90A1-49BE-9165-91963332E8B5}"/>
    <cellStyle name="Normal 7 4 4 3 3 3 3" xfId="17530" xr:uid="{4C7AC996-AD04-4FD8-BA0A-47AF8B0C9D31}"/>
    <cellStyle name="Normal 7 4 4 3 3 4" xfId="11700" xr:uid="{4A3F1E09-E128-4800-A975-B2CFD91D610B}"/>
    <cellStyle name="Normal 7 4 4 3 3 4 2" xfId="20322" xr:uid="{45747A58-EB2B-4AAC-A5B3-96F448CC615F}"/>
    <cellStyle name="Normal 7 4 4 3 3 5" xfId="13311" xr:uid="{462223F0-FBE8-4EA7-94E0-CE65620AC941}"/>
    <cellStyle name="Normal 7 4 4 3 3 5 2" xfId="23151" xr:uid="{DCCAED43-B252-4035-82D9-1E85260E452C}"/>
    <cellStyle name="Normal 7 4 4 3 3 6" xfId="26260" xr:uid="{37856380-86D1-43F7-950B-6E750FFFF42A}"/>
    <cellStyle name="Normal 7 4 4 3 3 7" xfId="15586" xr:uid="{FECC661D-A5EA-4C98-9474-081FC763B0FB}"/>
    <cellStyle name="Normal 7 4 4 3 4" xfId="3727" xr:uid="{00000000-0005-0000-0000-0000B70E0000}"/>
    <cellStyle name="Normal 7 4 4 3 4 2" xfId="11214" xr:uid="{DBD58839-C121-45E7-83AF-FE6123DCD456}"/>
    <cellStyle name="Normal 7 4 4 3 4 2 2" xfId="27372" xr:uid="{1EC98407-96CB-4AD4-94B6-56BD9210AE4B}"/>
    <cellStyle name="Normal 7 4 4 3 4 2 3" xfId="17528" xr:uid="{DBC05FD9-B4B5-4302-A3EA-35B16FE8FEEC}"/>
    <cellStyle name="Normal 7 4 4 3 4 3" xfId="11699" xr:uid="{A57BA47F-8673-48DB-B348-CAABB437C0A7}"/>
    <cellStyle name="Normal 7 4 4 3 4 3 2" xfId="20320" xr:uid="{FB26B7B0-34A9-4230-9383-7B31A1C5FACF}"/>
    <cellStyle name="Normal 7 4 4 3 4 4" xfId="13309" xr:uid="{ADD21AE6-63E7-4F1C-BB56-ADA8DF7C8D15}"/>
    <cellStyle name="Normal 7 4 4 3 4 4 2" xfId="23149" xr:uid="{AB103458-203F-404E-B3E1-4E44C6F1972C}"/>
    <cellStyle name="Normal 7 4 4 3 4 5" xfId="24722" xr:uid="{19D3119F-D385-44BF-B456-99D3CD8C542A}"/>
    <cellStyle name="Normal 7 4 4 3 4 6" xfId="15584" xr:uid="{3FCF624A-6B19-4AFE-9261-E201DA25B344}"/>
    <cellStyle name="Normal 7 4 4 3 5" xfId="3728" xr:uid="{00000000-0005-0000-0000-0000B80E0000}"/>
    <cellStyle name="Normal 7 4 4 3 5 2" xfId="11215" xr:uid="{A10D3552-9268-4A3A-A145-CBFE7CF7F84E}"/>
    <cellStyle name="Normal 7 4 4 3 5 2 2" xfId="27993" xr:uid="{ADF24A50-E957-422C-99E4-92484919DD4A}"/>
    <cellStyle name="Normal 7 4 4 3 5 2 3" xfId="16764" xr:uid="{39D1548B-7B4D-489D-BFE2-D28BC7F22B9E}"/>
    <cellStyle name="Normal 7 4 4 3 5 3" xfId="11535" xr:uid="{0F19D179-9C3B-49D3-832D-FA96CEA9140A}"/>
    <cellStyle name="Normal 7 4 4 3 5 3 2" xfId="19501" xr:uid="{8B1AC4BA-3F65-4E5E-BA9F-601B95A4BAB2}"/>
    <cellStyle name="Normal 7 4 4 3 5 4" xfId="12613" xr:uid="{CFC9839B-D574-432A-A417-2799F6834B8C}"/>
    <cellStyle name="Normal 7 4 4 3 5 4 2" xfId="22330" xr:uid="{08E600AC-59A9-411F-A0BE-53C0A46A79D4}"/>
    <cellStyle name="Normal 7 4 4 3 5 5" xfId="26367" xr:uid="{B1BAE702-62A6-438C-B6CE-A614F31180B1}"/>
    <cellStyle name="Normal 7 4 4 3 5 6" xfId="14548" xr:uid="{1B60BC4B-2F5C-473B-988E-FFAF328174EF}"/>
    <cellStyle name="Normal 7 4 4 3 6" xfId="3729" xr:uid="{00000000-0005-0000-0000-0000B90E0000}"/>
    <cellStyle name="Normal 7 4 4 3 6 2" xfId="11216" xr:uid="{2A2DC3B4-4F2C-4410-BBA7-DAA224123E53}"/>
    <cellStyle name="Normal 7 4 4 3 6 2 2" xfId="19314" xr:uid="{6F475531-772A-457D-8FA1-7AB7DF870E7F}"/>
    <cellStyle name="Normal 7 4 4 3 6 3" xfId="12444" xr:uid="{CE3C8340-FC30-489C-BB0B-4B2C6E3C0854}"/>
    <cellStyle name="Normal 7 4 4 3 6 3 2" xfId="22140" xr:uid="{69BB592D-015F-411B-BD12-19166BC84BD1}"/>
    <cellStyle name="Normal 7 4 4 3 6 4" xfId="24678" xr:uid="{A7A74C1D-215D-4317-B583-2499B0AAF5C0}"/>
    <cellStyle name="Normal 7 4 4 3 6 5" xfId="16584" xr:uid="{60A70CA9-85EA-4CEF-B18A-EBB6B886E609}"/>
    <cellStyle name="Normal 7 4 4 3 7" xfId="4689" xr:uid="{1A3348E6-99DF-4A5F-9057-FBB1DAF92AB7}"/>
    <cellStyle name="Normal 7 4 4 3 7 2" xfId="11210" xr:uid="{699D5805-5251-4F92-B17C-346F773956BC}"/>
    <cellStyle name="Normal 7 4 4 3 7 2 2" xfId="20658" xr:uid="{52E8F971-91E9-4F4E-BA8B-089087F2F5EF}"/>
    <cellStyle name="Normal 7 4 4 3 7 3" xfId="13590" xr:uid="{7CFEF03C-89DC-4D98-B729-DED02EEC5B75}"/>
    <cellStyle name="Normal 7 4 4 3 7 3 2" xfId="23487" xr:uid="{A80AF729-D1ED-41B8-9F16-08B56B3C49BD}"/>
    <cellStyle name="Normal 7 4 4 3 7 4" xfId="17865" xr:uid="{306FF0C5-7C0F-4B09-BC13-BCA33A04F51B}"/>
    <cellStyle name="Normal 7 4 4 3 8" xfId="5927" xr:uid="{0281616D-E768-4879-9773-86B8334C599E}"/>
    <cellStyle name="Normal 7 4 4 3 8 2" xfId="16257" xr:uid="{49C22CCB-0018-456B-84D6-65ECDBDF3340}"/>
    <cellStyle name="Normal 7 4 4 3 9" xfId="8668" xr:uid="{EF2719D7-CA63-4A2F-B9FE-82980B07AF9B}"/>
    <cellStyle name="Normal 7 4 4 3 9 2" xfId="19017" xr:uid="{07EE66C0-A3F2-4770-AEA6-59D71470ACDE}"/>
    <cellStyle name="Normal 7 4 4 4" xfId="3730" xr:uid="{00000000-0005-0000-0000-0000BA0E0000}"/>
    <cellStyle name="Normal 7 4 4 4 2" xfId="3731" xr:uid="{00000000-0005-0000-0000-0000BB0E0000}"/>
    <cellStyle name="Normal 7 4 4 4 2 2" xfId="8371" xr:uid="{C3E78396-EF31-4113-8D3A-2A8FA704EA69}"/>
    <cellStyle name="Normal 7 4 4 4 2 2 2" xfId="26860" xr:uid="{6C43FDA6-55D9-4BA8-9981-173ABA24C5DB}"/>
    <cellStyle name="Normal 7 4 4 4 2 2 3" xfId="17531" xr:uid="{7035C991-DAD3-4AC8-8B80-D7765E5023B2}"/>
    <cellStyle name="Normal 7 4 4 4 2 3" xfId="11218" xr:uid="{9E2D09B7-60D0-4848-9E3E-D597BD477A6C}"/>
    <cellStyle name="Normal 7 4 4 4 2 3 2" xfId="20323" xr:uid="{3520925D-42AE-485F-BD85-2CB5C99DE096}"/>
    <cellStyle name="Normal 7 4 4 4 2 4" xfId="13312" xr:uid="{F31D2C6E-22AC-471F-A3CA-33E8D5E62D7B}"/>
    <cellStyle name="Normal 7 4 4 4 2 4 2" xfId="23152" xr:uid="{FD621868-F6C3-4193-A508-22BD3ADE2AEC}"/>
    <cellStyle name="Normal 7 4 4 4 2 5" xfId="24147" xr:uid="{0E22AAC6-3E85-4039-8B96-32BD53ABAAA2}"/>
    <cellStyle name="Normal 7 4 4 4 2 6" xfId="15587" xr:uid="{ACCA973C-6400-4FF1-9A47-02F145CDF77B}"/>
    <cellStyle name="Normal 7 4 4 4 3" xfId="3732" xr:uid="{00000000-0005-0000-0000-0000BC0E0000}"/>
    <cellStyle name="Normal 7 4 4 4 3 2" xfId="11219" xr:uid="{34B2A60C-B544-4B98-9A47-C39276A8C293}"/>
    <cellStyle name="Normal 7 4 4 4 3 2 2" xfId="28487" xr:uid="{995C9725-F855-4499-9B0D-ED757F651D97}"/>
    <cellStyle name="Normal 7 4 4 4 3 2 3" xfId="16983" xr:uid="{46273BFC-9C7E-4E4C-806A-07942B6EB140}"/>
    <cellStyle name="Normal 7 4 4 4 3 3" xfId="11604" xr:uid="{7B640F14-2FD1-4544-978D-1C7C914DC627}"/>
    <cellStyle name="Normal 7 4 4 4 3 3 2" xfId="19736" xr:uid="{A32985C8-FB4D-40DA-A0B6-203A024D33EE}"/>
    <cellStyle name="Normal 7 4 4 4 3 4" xfId="12832" xr:uid="{6A321A6D-BD02-4485-AF6E-3D28D06F1D66}"/>
    <cellStyle name="Normal 7 4 4 4 3 4 2" xfId="22565" xr:uid="{B9B635B7-E14B-4E9B-BF3F-21EEE4DA3990}"/>
    <cellStyle name="Normal 7 4 4 4 3 5" xfId="26213" xr:uid="{7EF94DF1-17CF-40BB-9832-E4C2243733CC}"/>
    <cellStyle name="Normal 7 4 4 4 3 6" xfId="14870" xr:uid="{1B880A6D-677E-4C1C-891E-BF06BDFC4200}"/>
    <cellStyle name="Normal 7 4 4 4 4" xfId="4807" xr:uid="{5C09DC1F-DCE1-49D1-966B-36C50E9621B0}"/>
    <cellStyle name="Normal 7 4 4 4 4 2" xfId="11217" xr:uid="{7F488DE7-5C78-4411-ADF4-3F90356A4E82}"/>
    <cellStyle name="Normal 7 4 4 4 4 2 2" xfId="20774" xr:uid="{67757CAD-3EBB-4FE4-A8D8-00382BEE9ADC}"/>
    <cellStyle name="Normal 7 4 4 4 4 3" xfId="13671" xr:uid="{287C93B7-5257-4A49-8E42-C416AD8E96F0}"/>
    <cellStyle name="Normal 7 4 4 4 4 3 2" xfId="23603" xr:uid="{C5CCA70B-3462-4F1D-B644-111E23B17F47}"/>
    <cellStyle name="Normal 7 4 4 4 4 4" xfId="24281" xr:uid="{8CE97215-50C2-4258-B144-2D96ECCCC1B3}"/>
    <cellStyle name="Normal 7 4 4 4 4 5" xfId="17981" xr:uid="{2F392F70-2C75-4025-9B84-C893CDDE09D5}"/>
    <cellStyle name="Normal 7 4 4 4 5" xfId="6437" xr:uid="{49D67611-D697-4208-83A1-B75AD4F25EB3}"/>
    <cellStyle name="Normal 7 4 4 4 5 2" xfId="16258" xr:uid="{CE8D2F76-3D24-46EC-8675-1E2ABF16C0F2}"/>
    <cellStyle name="Normal 7 4 4 4 6" xfId="9214" xr:uid="{17751A28-2B28-428A-95A3-3D87FC4453D4}"/>
    <cellStyle name="Normal 7 4 4 4 6 2" xfId="19018" xr:uid="{843AEAF3-0B49-471F-BED6-0570B6FF9F7A}"/>
    <cellStyle name="Normal 7 4 4 4 7" xfId="12261" xr:uid="{090B34F7-1BE5-4D4E-A5E3-7D31D1D8C2BC}"/>
    <cellStyle name="Normal 7 4 4 4 7 2" xfId="21814" xr:uid="{9FBD47AE-213F-4184-90EA-791BF8990C3C}"/>
    <cellStyle name="Normal 7 4 4 4 8" xfId="26272" xr:uid="{6DF6E90E-B0E2-4CA9-9BAE-4026BEB3F9B6}"/>
    <cellStyle name="Normal 7 4 4 4 9" xfId="14364" xr:uid="{ACA44392-BEC4-420F-B70A-A576D529C8FF}"/>
    <cellStyle name="Normal 7 4 4 5" xfId="3733" xr:uid="{00000000-0005-0000-0000-0000BD0E0000}"/>
    <cellStyle name="Normal 7 4 4 5 2" xfId="5176" xr:uid="{3BE04538-A2B7-4428-A500-73A9B2E5C6CB}"/>
    <cellStyle name="Normal 7 4 4 5 2 2" xfId="8372" xr:uid="{3144CFBE-26CE-4AD7-A239-7E4B78FD869B}"/>
    <cellStyle name="Normal 7 4 4 5 2 2 2" xfId="29936" xr:uid="{0EA67F9A-A0FB-4D6D-8970-C03B33FB67D6}"/>
    <cellStyle name="Normal 7 4 4 5 2 2 3" xfId="21143" xr:uid="{446A9336-4E09-4C2E-93F6-5470227C0212}"/>
    <cellStyle name="Normal 7 4 4 5 2 3" xfId="11220" xr:uid="{A2793BB1-EE88-49F8-8F6B-2840341DC4FB}"/>
    <cellStyle name="Normal 7 4 4 5 2 3 2" xfId="23972" xr:uid="{F379ED21-DC75-46C9-91AD-1222FE87B6F5}"/>
    <cellStyle name="Normal 7 4 4 5 2 4" xfId="25988" xr:uid="{A53AF61D-8457-4458-9200-693620334168}"/>
    <cellStyle name="Normal 7 4 4 5 2 5" xfId="18350" xr:uid="{8F0D499B-DBA7-45B7-9958-04C8FED6AAD3}"/>
    <cellStyle name="Normal 7 4 4 5 3" xfId="6752" xr:uid="{4E09F1D7-FC47-4C4E-83F5-7234020F5BF1}"/>
    <cellStyle name="Normal 7 4 4 5 3 2" xfId="29131" xr:uid="{D71D3DC4-6751-4E14-9C8E-C4D2CC10E1B0}"/>
    <cellStyle name="Normal 7 4 4 5 3 3" xfId="17532" xr:uid="{E502AAB8-F8E2-458A-97A4-AAAFA896E9B8}"/>
    <cellStyle name="Normal 7 4 4 5 4" xfId="9548" xr:uid="{63A23BF3-D36A-4C80-AC26-FAF6F895217E}"/>
    <cellStyle name="Normal 7 4 4 5 4 2" xfId="20324" xr:uid="{932F7F0D-EF06-4E3A-9FB3-6E50A4070791}"/>
    <cellStyle name="Normal 7 4 4 5 5" xfId="13313" xr:uid="{9F505AAC-CCB0-4ACC-A4F7-F57F89201911}"/>
    <cellStyle name="Normal 7 4 4 5 5 2" xfId="23153" xr:uid="{774954E1-9A95-467A-8DC8-3CD2547E6AAC}"/>
    <cellStyle name="Normal 7 4 4 5 6" xfId="26301" xr:uid="{4DEF0099-2EB9-4438-9649-7A19610DDE1A}"/>
    <cellStyle name="Normal 7 4 4 5 7" xfId="15588" xr:uid="{006FDDF9-778A-4066-8EA4-A4AD9C952F1B}"/>
    <cellStyle name="Normal 7 4 4 6" xfId="3734" xr:uid="{00000000-0005-0000-0000-0000BE0E0000}"/>
    <cellStyle name="Normal 7 4 4 6 2" xfId="5855" xr:uid="{6ED1455B-B5CB-4CDC-A3AD-3EAC72AA53A2}"/>
    <cellStyle name="Normal 7 4 4 6 2 2" xfId="8373" xr:uid="{A8356875-E582-4B4A-94F9-3321D62E59E1}"/>
    <cellStyle name="Normal 7 4 4 6 2 3" xfId="11221" xr:uid="{A7043A3C-8AF5-46D9-AC8F-156AE9CB69F2}"/>
    <cellStyle name="Normal 7 4 4 6 3" xfId="6951" xr:uid="{4FB61F86-F41D-4228-9742-2A45AE466C07}"/>
    <cellStyle name="Normal 7 4 4 6 3 2" xfId="19856" xr:uid="{6DAE66CD-55C4-4505-92EF-EF39FA308818}"/>
    <cellStyle name="Normal 7 4 4 6 4" xfId="9747" xr:uid="{B0D92C2B-67E7-46F5-B0E8-00409A9E69F3}"/>
    <cellStyle name="Normal 7 4 4 6 4 2" xfId="22685" xr:uid="{860A6428-2A44-40D0-AE95-C54847813AD9}"/>
    <cellStyle name="Normal 7 4 4 6 5" xfId="24661" xr:uid="{2500EE3A-C6FC-4907-8164-AB88818BB33D}"/>
    <cellStyle name="Normal 7 4 4 6 6" xfId="15032" xr:uid="{0BB4B1E4-3BFA-4DA7-8BF1-1108D6381F9D}"/>
    <cellStyle name="Normal 7 4 4 7" xfId="3735" xr:uid="{00000000-0005-0000-0000-0000BF0E0000}"/>
    <cellStyle name="Normal 7 4 4 7 2" xfId="8374" xr:uid="{3676A130-1F7E-4B6B-BBB3-36AE6349197B}"/>
    <cellStyle name="Normal 7 4 4 7 2 2" xfId="29238" xr:uid="{0FAB8DFC-317B-4857-807C-E283407F337D}"/>
    <cellStyle name="Normal 7 4 4 7 2 3" xfId="16661" xr:uid="{7329EA21-0EA2-4665-9C91-496158BEEB10}"/>
    <cellStyle name="Normal 7 4 4 7 3" xfId="11222" xr:uid="{3BCE2699-B114-4BD4-9339-8A2519F02A26}"/>
    <cellStyle name="Normal 7 4 4 7 3 2" xfId="19398" xr:uid="{F697E2B8-2BE0-44B9-AD15-E00EB10267D4}"/>
    <cellStyle name="Normal 7 4 4 7 4" xfId="12510" xr:uid="{A230FD2A-B403-4BC5-A4F6-C5EC67375532}"/>
    <cellStyle name="Normal 7 4 4 7 4 2" xfId="22227" xr:uid="{3E04CFC8-F892-4218-8E21-6EF84C1DD156}"/>
    <cellStyle name="Normal 7 4 4 7 5" xfId="26151" xr:uid="{E5916CAA-196A-41C8-8DB2-61A9A30B49F2}"/>
    <cellStyle name="Normal 7 4 4 7 6" xfId="14445" xr:uid="{1FA77114-4C0A-4F45-B191-FEDAF47C4BD9}"/>
    <cellStyle name="Normal 7 4 4 8" xfId="3736" xr:uid="{00000000-0005-0000-0000-0000C00E0000}"/>
    <cellStyle name="Normal 7 4 4 8 2" xfId="8375" xr:uid="{BEA32578-76A4-4A50-8C2D-AECB02EDABDB}"/>
    <cellStyle name="Normal 7 4 4 8 2 2" xfId="19118" xr:uid="{C7F79A0C-E86C-4B0A-9D7D-DFDAB256C883}"/>
    <cellStyle name="Normal 7 4 4 8 3" xfId="11223" xr:uid="{0357F660-1324-4912-856C-955C80A0A2EA}"/>
    <cellStyle name="Normal 7 4 4 8 3 2" xfId="21923" xr:uid="{E5CBEC16-19CC-4C2F-8CCF-01D3687FBFB5}"/>
    <cellStyle name="Normal 7 4 4 8 4" xfId="25559" xr:uid="{3E7B0C0E-151E-4141-AEF1-91384F13E131}"/>
    <cellStyle name="Normal 7 4 4 8 5" xfId="16367" xr:uid="{A27EBCBA-8664-4292-9C7B-213E965AD6BC}"/>
    <cellStyle name="Normal 7 4 4 9" xfId="4658" xr:uid="{FD66E281-288B-46CE-9BA8-FF21A5CDA585}"/>
    <cellStyle name="Normal 7 4 4 9 2" xfId="10059" xr:uid="{DE4EAB6A-98E1-4C8A-BC59-30977B1848D1}"/>
    <cellStyle name="Normal 7 4 4 9 2 2" xfId="20632" xr:uid="{40E3913C-81D2-4808-9568-9BFCED458A8C}"/>
    <cellStyle name="Normal 7 4 4 9 3" xfId="13568" xr:uid="{E0385C6A-0106-4109-AC91-133D77E76C1A}"/>
    <cellStyle name="Normal 7 4 4 9 3 2" xfId="23461" xr:uid="{3ED4A805-7685-4F33-96BD-FDCE222AA320}"/>
    <cellStyle name="Normal 7 4 4 9 4" xfId="17839" xr:uid="{947E8384-B66C-4B38-92C8-0C2C20B31D4D}"/>
    <cellStyle name="Normal 7 4 5" xfId="859" xr:uid="{00000000-0005-0000-0000-00005B030000}"/>
    <cellStyle name="Normal 7 4 5 10" xfId="6333" xr:uid="{B5A176F2-A46B-4DC3-9825-7829CF9E6B81}"/>
    <cellStyle name="Normal 7 4 5 10 2" xfId="16259" xr:uid="{D8A027A4-10BE-46AE-B97D-608FB7393F9F}"/>
    <cellStyle name="Normal 7 4 5 11" xfId="9110" xr:uid="{EB3CDDC4-89C5-4AEE-BC34-EE645383EF1E}"/>
    <cellStyle name="Normal 7 4 5 11 2" xfId="19019" xr:uid="{B45BC54D-7CA2-4729-988E-AF05A1C2AE2C}"/>
    <cellStyle name="Normal 7 4 5 12" xfId="12262" xr:uid="{5AC30ED9-2675-4039-B0DD-3757542D38B4}"/>
    <cellStyle name="Normal 7 4 5 12 2" xfId="21815" xr:uid="{1DDE7D1A-5B02-4488-B654-AA30B72CE9F9}"/>
    <cellStyle name="Normal 7 4 5 13" xfId="24529" xr:uid="{374F6855-6F81-446B-BC2E-28C8B5C9E32F}"/>
    <cellStyle name="Normal 7 4 5 14" xfId="14021" xr:uid="{960E4558-9F1F-4D8B-820A-342FFA57AC17}"/>
    <cellStyle name="Normal 7 4 5 2" xfId="860" xr:uid="{00000000-0005-0000-0000-00005C030000}"/>
    <cellStyle name="Normal 7 4 5 2 10" xfId="12263" xr:uid="{395B59BD-78F7-4B52-A4BD-167846A06C20}"/>
    <cellStyle name="Normal 7 4 5 2 10 2" xfId="21816" xr:uid="{2886556C-5B71-42BD-96F8-E35D15AE95D4}"/>
    <cellStyle name="Normal 7 4 5 2 11" xfId="25393" xr:uid="{B3D6AD98-DC74-429E-B460-77C4C3B7C1CF}"/>
    <cellStyle name="Normal 7 4 5 2 12" xfId="14207" xr:uid="{9066581E-BC55-4883-AAAE-9C9BC8C92414}"/>
    <cellStyle name="Normal 7 4 5 2 2" xfId="3737" xr:uid="{00000000-0005-0000-0000-0000C10E0000}"/>
    <cellStyle name="Normal 7 4 5 2 2 2" xfId="3738" xr:uid="{00000000-0005-0000-0000-0000C20E0000}"/>
    <cellStyle name="Normal 7 4 5 2 2 2 2" xfId="8376" xr:uid="{1748D2B9-EF7A-49AB-8CBD-21F0E2369827}"/>
    <cellStyle name="Normal 7 4 5 2 2 2 2 2" xfId="28492" xr:uid="{F7CFE3F1-2B47-411D-A614-D550E2A700B1}"/>
    <cellStyle name="Normal 7 4 5 2 2 2 2 3" xfId="27805" xr:uid="{42E43DA4-9C63-403A-8BAC-D517FF275FC5}"/>
    <cellStyle name="Normal 7 4 5 2 2 2 2 4" xfId="17534" xr:uid="{55820F7B-816C-413A-933F-30776D38E556}"/>
    <cellStyle name="Normal 7 4 5 2 2 2 3" xfId="11225" xr:uid="{5AEDD2CB-95DA-44FD-B405-0DAB36E3EFF4}"/>
    <cellStyle name="Normal 7 4 5 2 2 2 3 2" xfId="29547" xr:uid="{0B2A207C-1066-44B1-BB97-FE47B53AF217}"/>
    <cellStyle name="Normal 7 4 5 2 2 2 3 3" xfId="20326" xr:uid="{879D6B60-9DAC-4CB5-AFB7-82FA5E19DDAC}"/>
    <cellStyle name="Normal 7 4 5 2 2 2 4" xfId="13315" xr:uid="{319AA7F0-EFB3-4BB8-B652-096FD57CE0EC}"/>
    <cellStyle name="Normal 7 4 5 2 2 2 4 2" xfId="23155" xr:uid="{207EABFE-990D-438C-AA6B-839577E42D06}"/>
    <cellStyle name="Normal 7 4 5 2 2 2 5" xfId="24767" xr:uid="{DEF9677E-AD93-4BD0-B4BD-0C8356ECF04D}"/>
    <cellStyle name="Normal 7 4 5 2 2 2 6" xfId="15590" xr:uid="{728CEAAE-6E5A-4CB8-9696-1A22BA72813C}"/>
    <cellStyle name="Normal 7 4 5 2 2 3" xfId="4959" xr:uid="{7A03F72C-D9DF-4BC0-86D9-E7C8301C2E5A}"/>
    <cellStyle name="Normal 7 4 5 2 2 3 2" xfId="11224" xr:uid="{21DA8B38-B820-4409-9FD7-9849BAD0015D}"/>
    <cellStyle name="Normal 7 4 5 2 2 3 2 2" xfId="29792" xr:uid="{09C8C615-E3F6-476B-9EEC-3419B217EE91}"/>
    <cellStyle name="Normal 7 4 5 2 2 3 2 3" xfId="20926" xr:uid="{A20C912E-17D7-4E0E-B2F1-027A4AC1958B}"/>
    <cellStyle name="Normal 7 4 5 2 2 3 3" xfId="13818" xr:uid="{3D758B22-123D-40ED-93B5-A07828719429}"/>
    <cellStyle name="Normal 7 4 5 2 2 3 3 2" xfId="23755" xr:uid="{6C227333-D23D-44AB-B667-76CF2E5F5AD2}"/>
    <cellStyle name="Normal 7 4 5 2 2 3 4" xfId="25292" xr:uid="{B832C8CA-8310-4830-B0BF-48E54C826FE1}"/>
    <cellStyle name="Normal 7 4 5 2 2 3 5" xfId="18133" xr:uid="{EC80C440-866D-4CFE-9A3D-EE8873CD0770}"/>
    <cellStyle name="Normal 7 4 5 2 2 4" xfId="6442" xr:uid="{42FFF55B-FC6E-4310-80D3-3F7D712F1A3B}"/>
    <cellStyle name="Normal 7 4 5 2 2 4 2" xfId="27663" xr:uid="{63A4EA3A-9DF5-42BA-804A-BEEC4F7E7856}"/>
    <cellStyle name="Normal 7 4 5 2 2 4 3" xfId="16261" xr:uid="{728C2BC6-349E-4937-B84F-05CCD6897F1B}"/>
    <cellStyle name="Normal 7 4 5 2 2 5" xfId="9219" xr:uid="{401BBCAF-5348-4535-832F-CF1AFC7038EE}"/>
    <cellStyle name="Normal 7 4 5 2 2 5 2" xfId="19021" xr:uid="{57E9993F-A990-48C0-9809-265C4EAA6129}"/>
    <cellStyle name="Normal 7 4 5 2 2 6" xfId="12264" xr:uid="{DB4B9083-268B-44F4-9614-51E096EBF456}"/>
    <cellStyle name="Normal 7 4 5 2 2 6 2" xfId="21817" xr:uid="{F64CA2DD-A4FD-4B1B-BF3D-550260643421}"/>
    <cellStyle name="Normal 7 4 5 2 2 7" xfId="24208" xr:uid="{12DE14FA-F587-4DCB-A776-4B7855711576}"/>
    <cellStyle name="Normal 7 4 5 2 2 8" xfId="14875" xr:uid="{58BDB0FB-FE5B-4864-9856-E66BB1917750}"/>
    <cellStyle name="Normal 7 4 5 2 3" xfId="3739" xr:uid="{00000000-0005-0000-0000-0000C30E0000}"/>
    <cellStyle name="Normal 7 4 5 2 3 2" xfId="5177" xr:uid="{E35FAF52-22C8-497B-893B-B80C7EB34015}"/>
    <cellStyle name="Normal 7 4 5 2 3 2 2" xfId="8377" xr:uid="{B6F29A53-8070-4B30-A700-A5757FCC72A6}"/>
    <cellStyle name="Normal 7 4 5 2 3 2 2 2" xfId="29937" xr:uid="{1B0717C5-9F41-44A3-AA05-8CCAD446958B}"/>
    <cellStyle name="Normal 7 4 5 2 3 2 2 3" xfId="21144" xr:uid="{49AB1111-4102-43B3-A329-D261FDAD9249}"/>
    <cellStyle name="Normal 7 4 5 2 3 2 3" xfId="11226" xr:uid="{EA6CEEE1-DE18-4A1D-B33D-6742C337539B}"/>
    <cellStyle name="Normal 7 4 5 2 3 2 3 2" xfId="23973" xr:uid="{BF097364-C5AD-49A7-B230-982171068659}"/>
    <cellStyle name="Normal 7 4 5 2 3 2 4" xfId="26431" xr:uid="{FF62A47F-C690-4208-A647-D055A0534295}"/>
    <cellStyle name="Normal 7 4 5 2 3 2 5" xfId="18351" xr:uid="{C653C20F-A3C6-4BDE-BD99-F13C812F6D72}"/>
    <cellStyle name="Normal 7 4 5 2 3 3" xfId="6755" xr:uid="{300330FB-46A8-4758-B802-B8278EE4E994}"/>
    <cellStyle name="Normal 7 4 5 2 3 3 2" xfId="29315" xr:uid="{082DD0AA-8602-41F9-9400-9D34173B4988}"/>
    <cellStyle name="Normal 7 4 5 2 3 3 3" xfId="17535" xr:uid="{F345E36B-2777-48A5-950A-DE19747F0EB1}"/>
    <cellStyle name="Normal 7 4 5 2 3 4" xfId="9551" xr:uid="{1D1211B7-302B-4E40-8D3C-5F275DD553F7}"/>
    <cellStyle name="Normal 7 4 5 2 3 4 2" xfId="20327" xr:uid="{C7E74BF9-806E-4FB1-999C-28AB7232D428}"/>
    <cellStyle name="Normal 7 4 5 2 3 5" xfId="13316" xr:uid="{4096BD20-3550-4A12-AC97-D2CDC1E51985}"/>
    <cellStyle name="Normal 7 4 5 2 3 5 2" xfId="23156" xr:uid="{06836D87-B08F-4A66-9FD2-D2C968C74BFD}"/>
    <cellStyle name="Normal 7 4 5 2 3 6" xfId="25135" xr:uid="{1959CAC9-6313-43B4-9EB4-8359E8F7FC25}"/>
    <cellStyle name="Normal 7 4 5 2 3 7" xfId="15591" xr:uid="{F7EF6196-3286-45C5-B125-5456A65215DB}"/>
    <cellStyle name="Normal 7 4 5 2 4" xfId="3740" xr:uid="{00000000-0005-0000-0000-0000C40E0000}"/>
    <cellStyle name="Normal 7 4 5 2 4 2" xfId="8378" xr:uid="{B5274818-D036-4260-901C-36D3BE6967CB}"/>
    <cellStyle name="Normal 7 4 5 2 4 2 2" xfId="28610" xr:uid="{6236BCE7-853F-49F2-9545-14A1901B27EF}"/>
    <cellStyle name="Normal 7 4 5 2 4 2 3" xfId="17533" xr:uid="{1C9D8F2C-1E46-4BEB-B186-7BB9C7278060}"/>
    <cellStyle name="Normal 7 4 5 2 4 3" xfId="11227" xr:uid="{523CB07F-A0F8-412C-9CDE-E71293C1DF30}"/>
    <cellStyle name="Normal 7 4 5 2 4 3 2" xfId="20325" xr:uid="{D465F3AE-E2BF-4AD9-BC75-BA478FF0A472}"/>
    <cellStyle name="Normal 7 4 5 2 4 4" xfId="13314" xr:uid="{925C7069-CE29-4934-8498-1ACB4EE44785}"/>
    <cellStyle name="Normal 7 4 5 2 4 4 2" xfId="23154" xr:uid="{A7CBAE71-0FB7-4A18-8897-4779F563337B}"/>
    <cellStyle name="Normal 7 4 5 2 4 5" xfId="25650" xr:uid="{087333D6-D315-4168-86D7-59768FBC855F}"/>
    <cellStyle name="Normal 7 4 5 2 4 6" xfId="15589" xr:uid="{708EAC2F-5454-4176-AF8B-2A819B77CBC7}"/>
    <cellStyle name="Normal 7 4 5 2 5" xfId="3741" xr:uid="{00000000-0005-0000-0000-0000C50E0000}"/>
    <cellStyle name="Normal 7 4 5 2 5 2" xfId="8379" xr:uid="{F5C014EF-1E83-4373-B17C-CF7E4B403EC8}"/>
    <cellStyle name="Normal 7 4 5 2 5 2 2" xfId="27262" xr:uid="{25D93B9E-750C-4F3F-A9F8-88F912485ECE}"/>
    <cellStyle name="Normal 7 4 5 2 5 2 3" xfId="16695" xr:uid="{6E62E32E-32B6-4A22-8B9F-E9ADA31AB197}"/>
    <cellStyle name="Normal 7 4 5 2 5 3" xfId="11228" xr:uid="{C22FFD32-2BFD-4913-A08F-20F413C5444E}"/>
    <cellStyle name="Normal 7 4 5 2 5 3 2" xfId="19432" xr:uid="{0A4F83E4-12A2-4E27-98C1-51C6769D6692}"/>
    <cellStyle name="Normal 7 4 5 2 5 4" xfId="12544" xr:uid="{28698231-863E-4ACF-9EE1-2E7723C8A694}"/>
    <cellStyle name="Normal 7 4 5 2 5 4 2" xfId="22261" xr:uid="{08F14D66-4F47-4099-9AAE-C89B67586607}"/>
    <cellStyle name="Normal 7 4 5 2 5 5" xfId="24548" xr:uid="{B566473C-2ADF-4D7B-84CD-B95917761163}"/>
    <cellStyle name="Normal 7 4 5 2 5 6" xfId="14479" xr:uid="{AF27B623-12B1-4090-A536-25A29AF69067}"/>
    <cellStyle name="Normal 7 4 5 2 6" xfId="3742" xr:uid="{00000000-0005-0000-0000-0000C60E0000}"/>
    <cellStyle name="Normal 7 4 5 2 6 2" xfId="11229" xr:uid="{D13C831E-E0B1-4F7A-B7E4-460FB751A8A1}"/>
    <cellStyle name="Normal 7 4 5 2 6 2 2" xfId="19315" xr:uid="{DB07ADCE-7D8B-4FE5-BEB6-815E9904E0C7}"/>
    <cellStyle name="Normal 7 4 5 2 6 3" xfId="12445" xr:uid="{BDDD5253-01DD-4604-B5A7-ACC4D0C6F1C2}"/>
    <cellStyle name="Normal 7 4 5 2 6 3 2" xfId="22141" xr:uid="{AEA22C60-8185-4763-A16B-62E7D20DAE44}"/>
    <cellStyle name="Normal 7 4 5 2 6 4" xfId="26364" xr:uid="{EC5B47F0-2C64-4C37-8209-CCF01F802BF5}"/>
    <cellStyle name="Normal 7 4 5 2 6 5" xfId="16585" xr:uid="{E8CFF397-5920-4C03-BAED-D166C427361D}"/>
    <cellStyle name="Normal 7 4 5 2 7" xfId="4690" xr:uid="{6C062FB4-9BE9-4E00-926B-03CA90E42DE9}"/>
    <cellStyle name="Normal 7 4 5 2 7 2" xfId="10062" xr:uid="{51CA0C5C-3332-4555-8A8E-CF034611F91E}"/>
    <cellStyle name="Normal 7 4 5 2 7 2 2" xfId="20659" xr:uid="{1EED34C0-F543-433D-A2C9-AB4E656CAEBD}"/>
    <cellStyle name="Normal 7 4 5 2 7 3" xfId="13591" xr:uid="{0B8AF99C-F6A0-4F41-96F3-E5564F925017}"/>
    <cellStyle name="Normal 7 4 5 2 7 3 2" xfId="23488" xr:uid="{F306E284-8B81-4188-A4DD-7054B24CB0BC}"/>
    <cellStyle name="Normal 7 4 5 2 7 4" xfId="17866" xr:uid="{F923FDC1-6A2D-4C3F-86DA-582987DCA76D}"/>
    <cellStyle name="Normal 7 4 5 2 8" xfId="6334" xr:uid="{DC04CC6B-B41C-451F-AE72-0C07F21FDED0}"/>
    <cellStyle name="Normal 7 4 5 2 8 2" xfId="16260" xr:uid="{0A09D66C-ABC2-4B82-8BC8-2CAF2547ED06}"/>
    <cellStyle name="Normal 7 4 5 2 9" xfId="9111" xr:uid="{896F0F79-0467-4AF6-A745-0CC17314537F}"/>
    <cellStyle name="Normal 7 4 5 2 9 2" xfId="19020" xr:uid="{A00205B4-0F66-4954-8D2B-B75791B8D122}"/>
    <cellStyle name="Normal 7 4 5 3" xfId="3743" xr:uid="{00000000-0005-0000-0000-0000C70E0000}"/>
    <cellStyle name="Normal 7 4 5 3 10" xfId="25800" xr:uid="{1303F872-651C-4676-8FC2-1A12FABAB2D3}"/>
    <cellStyle name="Normal 7 4 5 3 11" xfId="14365" xr:uid="{B7BC9442-799B-41B3-98C4-98146EE08D0F}"/>
    <cellStyle name="Normal 7 4 5 3 2" xfId="3744" xr:uid="{00000000-0005-0000-0000-0000C80E0000}"/>
    <cellStyle name="Normal 7 4 5 3 2 2" xfId="3745" xr:uid="{00000000-0005-0000-0000-0000C90E0000}"/>
    <cellStyle name="Normal 7 4 5 3 2 2 2" xfId="8380" xr:uid="{E89B6D12-E725-40AD-B482-80D0F298E765}"/>
    <cellStyle name="Normal 7 4 5 3 2 2 2 2" xfId="29075" xr:uid="{28C661AB-3EEE-4528-9A85-A2062C5EDE75}"/>
    <cellStyle name="Normal 7 4 5 3 2 2 2 3" xfId="17537" xr:uid="{0FBFDDBD-EEFE-47B9-9F52-53D291F1E7FA}"/>
    <cellStyle name="Normal 7 4 5 3 2 2 3" xfId="11232" xr:uid="{F8F75FB0-DF8B-4D65-ADCB-BBD37020B264}"/>
    <cellStyle name="Normal 7 4 5 3 2 2 3 2" xfId="20329" xr:uid="{2FEA8BFE-76DC-42DD-B1DF-0068BD4DCBF2}"/>
    <cellStyle name="Normal 7 4 5 3 2 2 4" xfId="13318" xr:uid="{8B318062-1AA3-41D8-9E34-7024B3468F79}"/>
    <cellStyle name="Normal 7 4 5 3 2 2 4 2" xfId="23158" xr:uid="{DFBE9B69-E8E0-4760-9BF8-9009C916E076}"/>
    <cellStyle name="Normal 7 4 5 3 2 2 5" xfId="25543" xr:uid="{9004FA8B-C036-4065-AEC2-DDFD97944B84}"/>
    <cellStyle name="Normal 7 4 5 3 2 2 6" xfId="15593" xr:uid="{66F9BF94-57CE-41E1-AB7C-FC1C2A192AF3}"/>
    <cellStyle name="Normal 7 4 5 3 2 3" xfId="4960" xr:uid="{423907EF-8C8A-4C84-AD33-85974D324626}"/>
    <cellStyle name="Normal 7 4 5 3 2 3 2" xfId="11231" xr:uid="{68143DD7-81C7-4C14-A500-3300C45B6367}"/>
    <cellStyle name="Normal 7 4 5 3 2 3 2 2" xfId="29793" xr:uid="{D2DD000E-D9E9-466B-9BF2-5CF506FA97CC}"/>
    <cellStyle name="Normal 7 4 5 3 2 3 2 3" xfId="20927" xr:uid="{150AE25E-603C-4E0B-AC81-E3A3A3F38AAC}"/>
    <cellStyle name="Normal 7 4 5 3 2 3 3" xfId="13819" xr:uid="{00BFECBC-6D01-4443-A600-9C3035C83BB6}"/>
    <cellStyle name="Normal 7 4 5 3 2 3 3 2" xfId="23756" xr:uid="{227DF4F5-8ED1-4A8F-B389-BD1D56798C1E}"/>
    <cellStyle name="Normal 7 4 5 3 2 3 4" xfId="24279" xr:uid="{79703AB5-2690-4230-9174-C17D7842DF5C}"/>
    <cellStyle name="Normal 7 4 5 3 2 3 5" xfId="18134" xr:uid="{7A0F4A09-70B5-4930-A8F5-9525032435BB}"/>
    <cellStyle name="Normal 7 4 5 3 2 4" xfId="6443" xr:uid="{68BB72F2-F50B-4F0B-9C2D-ED9CD45C8324}"/>
    <cellStyle name="Normal 7 4 5 3 2 4 2" xfId="27495" xr:uid="{879E42FF-9A00-414F-8504-FEB495FA5C93}"/>
    <cellStyle name="Normal 7 4 5 3 2 4 3" xfId="16987" xr:uid="{862AF44B-4DF2-4A5C-A78E-26EB1A017F5C}"/>
    <cellStyle name="Normal 7 4 5 3 2 5" xfId="9220" xr:uid="{48856A90-C539-43F4-B9FD-5A3F042FFFC3}"/>
    <cellStyle name="Normal 7 4 5 3 2 5 2" xfId="19740" xr:uid="{4A01CDC4-5430-40B7-B29D-C1E3FF22D8AA}"/>
    <cellStyle name="Normal 7 4 5 3 2 6" xfId="12836" xr:uid="{3EB8B8A8-9A09-419A-B558-73B9D009E9DD}"/>
    <cellStyle name="Normal 7 4 5 3 2 6 2" xfId="22569" xr:uid="{7E61C1DA-774C-40DE-906D-99B42CB18699}"/>
    <cellStyle name="Normal 7 4 5 3 2 7" xfId="24846" xr:uid="{118FF765-B1FA-4821-AE9C-FCE0FB5C322A}"/>
    <cellStyle name="Normal 7 4 5 3 2 8" xfId="14876" xr:uid="{D9883ABC-3860-4E54-8E41-09435C4EE018}"/>
    <cellStyle name="Normal 7 4 5 3 3" xfId="3746" xr:uid="{00000000-0005-0000-0000-0000CA0E0000}"/>
    <cellStyle name="Normal 7 4 5 3 3 2" xfId="5178" xr:uid="{157A11FB-80E9-4D39-97AF-154AF2AC2FBE}"/>
    <cellStyle name="Normal 7 4 5 3 3 2 2" xfId="11864" xr:uid="{8E79FFF8-14E3-4853-B85F-B8016B48C885}"/>
    <cellStyle name="Normal 7 4 5 3 3 2 2 2" xfId="29938" xr:uid="{F42CD04D-A049-4661-B16D-FAEA0757CBC4}"/>
    <cellStyle name="Normal 7 4 5 3 3 2 2 3" xfId="21145" xr:uid="{6988285B-50BE-4129-8A82-7654E7DE07BC}"/>
    <cellStyle name="Normal 7 4 5 3 3 2 3" xfId="13919" xr:uid="{DE86C934-202E-4DAC-B490-E2CA26F1EE18}"/>
    <cellStyle name="Normal 7 4 5 3 3 2 3 2" xfId="23974" xr:uid="{5331CDA9-38A9-4F59-A537-B9BCB8003BEF}"/>
    <cellStyle name="Normal 7 4 5 3 3 2 4" xfId="26840" xr:uid="{6D7AF251-C978-40E8-9D60-6AAD36FF5972}"/>
    <cellStyle name="Normal 7 4 5 3 3 2 5" xfId="18352" xr:uid="{D3A17165-DB22-4479-B9D2-1BF9F72B5A24}"/>
    <cellStyle name="Normal 7 4 5 3 3 3" xfId="11233" xr:uid="{FDDA886B-B751-4B95-9075-B8A73EC98A67}"/>
    <cellStyle name="Normal 7 4 5 3 3 3 2" xfId="27840" xr:uid="{E26C5941-A460-4983-AC61-E328648B1B48}"/>
    <cellStyle name="Normal 7 4 5 3 3 3 3" xfId="17538" xr:uid="{92C555AF-9C16-4691-99F2-2EEEABF399A2}"/>
    <cellStyle name="Normal 7 4 5 3 3 4" xfId="11702" xr:uid="{706FE05A-4F73-4749-B62C-FD160E730E47}"/>
    <cellStyle name="Normal 7 4 5 3 3 4 2" xfId="20330" xr:uid="{4ED808CD-D5F9-4444-84DA-018ED11E4934}"/>
    <cellStyle name="Normal 7 4 5 3 3 5" xfId="13319" xr:uid="{88B0C1ED-49CE-4D7C-B21C-FB5FC7EC559F}"/>
    <cellStyle name="Normal 7 4 5 3 3 5 2" xfId="23159" xr:uid="{A67E9012-60A3-4A9A-B467-3692685FDBB6}"/>
    <cellStyle name="Normal 7 4 5 3 3 6" xfId="26329" xr:uid="{1C8A2A1B-9811-4C22-AD29-CE424B801E76}"/>
    <cellStyle name="Normal 7 4 5 3 3 7" xfId="15594" xr:uid="{5BD86B48-4015-460A-8D70-19DC07B60B30}"/>
    <cellStyle name="Normal 7 4 5 3 4" xfId="3747" xr:uid="{00000000-0005-0000-0000-0000CB0E0000}"/>
    <cellStyle name="Normal 7 4 5 3 4 2" xfId="11234" xr:uid="{F405C39C-C4D4-41A3-A7CE-5797D6F519F7}"/>
    <cellStyle name="Normal 7 4 5 3 4 2 2" xfId="28861" xr:uid="{1EBB9B0D-8E98-4125-8985-4D93D07E5158}"/>
    <cellStyle name="Normal 7 4 5 3 4 2 3" xfId="17536" xr:uid="{8BFCA515-EC5A-4FB0-B66C-5D24C39C61A3}"/>
    <cellStyle name="Normal 7 4 5 3 4 3" xfId="11701" xr:uid="{8AF2657F-4704-438C-9469-30C7F6D60888}"/>
    <cellStyle name="Normal 7 4 5 3 4 3 2" xfId="20328" xr:uid="{6036B07D-8B5C-449D-B907-B64778CF9D0A}"/>
    <cellStyle name="Normal 7 4 5 3 4 4" xfId="13317" xr:uid="{25324512-DDC1-4731-9E30-DB0D3595B3C5}"/>
    <cellStyle name="Normal 7 4 5 3 4 4 2" xfId="23157" xr:uid="{A194780B-EA5E-46D2-B76C-AA6D73F85257}"/>
    <cellStyle name="Normal 7 4 5 3 4 5" xfId="25812" xr:uid="{632C18B5-2B26-4C4B-B7A0-14EF14A04168}"/>
    <cellStyle name="Normal 7 4 5 3 4 6" xfId="15592" xr:uid="{1206EEA8-52CF-4A57-ABA2-F96138E1D316}"/>
    <cellStyle name="Normal 7 4 5 3 5" xfId="3748" xr:uid="{00000000-0005-0000-0000-0000CC0E0000}"/>
    <cellStyle name="Normal 7 4 5 3 5 2" xfId="11235" xr:uid="{A9BFF04D-6F1D-4BDD-9075-DE6D97A195C5}"/>
    <cellStyle name="Normal 7 4 5 3 5 2 2" xfId="27008" xr:uid="{6E249064-29D1-445F-94DF-AD4B60B16767}"/>
    <cellStyle name="Normal 7 4 5 3 5 2 3" xfId="16798" xr:uid="{3B2C6746-E43B-4A72-AB0A-4E167E9F2043}"/>
    <cellStyle name="Normal 7 4 5 3 5 3" xfId="11551" xr:uid="{3D1F9BB7-AA9C-481F-A328-EC29D0F543C3}"/>
    <cellStyle name="Normal 7 4 5 3 5 3 2" xfId="19535" xr:uid="{AB632B41-69A1-434E-808D-4D36F4CC6085}"/>
    <cellStyle name="Normal 7 4 5 3 5 4" xfId="12647" xr:uid="{73410B17-FD46-4582-9BD5-A0EA2464BA97}"/>
    <cellStyle name="Normal 7 4 5 3 5 4 2" xfId="22364" xr:uid="{DEC7EB40-14B5-4CDC-A092-65AF8952491B}"/>
    <cellStyle name="Normal 7 4 5 3 5 5" xfId="24245" xr:uid="{F82EBDB9-C1D4-44C4-9CAD-ABEF701A04FB}"/>
    <cellStyle name="Normal 7 4 5 3 5 6" xfId="14582" xr:uid="{55DC2928-DD05-49BB-A752-10BBEC5C9807}"/>
    <cellStyle name="Normal 7 4 5 3 6" xfId="4808" xr:uid="{1A13513F-3306-464F-86D0-55844818AFC8}"/>
    <cellStyle name="Normal 7 4 5 3 6 2" xfId="11230" xr:uid="{4688A1BA-9AAA-4B30-BC7E-434FBCBFC0BC}"/>
    <cellStyle name="Normal 7 4 5 3 6 2 2" xfId="20775" xr:uid="{F0E5071D-5BED-42C4-8719-82EC06E33436}"/>
    <cellStyle name="Normal 7 4 5 3 6 3" xfId="13672" xr:uid="{ED521340-43FF-4E91-AA6F-6E9D281B2E42}"/>
    <cellStyle name="Normal 7 4 5 3 6 3 2" xfId="23604" xr:uid="{716211FA-FCE8-44DB-BC31-C8089F4E17BB}"/>
    <cellStyle name="Normal 7 4 5 3 6 4" xfId="24894" xr:uid="{0A9FC484-3184-4AB7-A67B-6B7C40C15BA9}"/>
    <cellStyle name="Normal 7 4 5 3 6 5" xfId="17982" xr:uid="{AD1AE870-66E7-4A50-B557-A8F5EE43C08A}"/>
    <cellStyle name="Normal 7 4 5 3 7" xfId="5940" xr:uid="{EF1AFA0A-28D8-48CB-97B1-2B4B20699FB4}"/>
    <cellStyle name="Normal 7 4 5 3 7 2" xfId="16262" xr:uid="{4CB6FFEC-87B8-4F23-B00A-962F21B4B474}"/>
    <cellStyle name="Normal 7 4 5 3 8" xfId="8682" xr:uid="{555C85C3-13D7-4DAF-A6B4-3DD2E3773A1E}"/>
    <cellStyle name="Normal 7 4 5 3 8 2" xfId="19022" xr:uid="{08777FC6-910F-4913-8CCB-4360B46587AA}"/>
    <cellStyle name="Normal 7 4 5 3 9" xfId="12265" xr:uid="{89C13BC3-BDEE-43B3-A1D1-35EEF32D9ECB}"/>
    <cellStyle name="Normal 7 4 5 3 9 2" xfId="21818" xr:uid="{6480323B-1327-4979-9BB2-20313EDA27FF}"/>
    <cellStyle name="Normal 7 4 5 4" xfId="3749" xr:uid="{00000000-0005-0000-0000-0000CD0E0000}"/>
    <cellStyle name="Normal 7 4 5 4 2" xfId="3750" xr:uid="{00000000-0005-0000-0000-0000CE0E0000}"/>
    <cellStyle name="Normal 7 4 5 4 2 2" xfId="8381" xr:uid="{E0C69DCE-C6B7-4B93-BCB3-3EB9D4C7A98E}"/>
    <cellStyle name="Normal 7 4 5 4 2 2 2" xfId="26979" xr:uid="{6F64E342-4608-453A-89E5-5999ADB0A9D2}"/>
    <cellStyle name="Normal 7 4 5 4 2 2 3" xfId="17539" xr:uid="{6533B9F5-0FA1-4E87-B5C9-16810533D1E5}"/>
    <cellStyle name="Normal 7 4 5 4 2 3" xfId="11237" xr:uid="{36EFF220-05F6-477E-98F7-816D5F0A41E5}"/>
    <cellStyle name="Normal 7 4 5 4 2 3 2" xfId="20331" xr:uid="{D06F7A37-A357-4386-B7FE-08562A19D083}"/>
    <cellStyle name="Normal 7 4 5 4 2 4" xfId="13320" xr:uid="{932DCF48-B432-4B73-90B8-D3CCEA94AC96}"/>
    <cellStyle name="Normal 7 4 5 4 2 4 2" xfId="23160" xr:uid="{01FFC59C-C336-4417-9FBA-67A9F0680E17}"/>
    <cellStyle name="Normal 7 4 5 4 2 5" xfId="24153" xr:uid="{2E6C8C31-25D7-415B-9CE0-9070B1C8F4E6}"/>
    <cellStyle name="Normal 7 4 5 4 2 6" xfId="15595" xr:uid="{B5121F73-F4D1-4271-8DB6-3FE5D4FFD9D6}"/>
    <cellStyle name="Normal 7 4 5 4 3" xfId="4958" xr:uid="{F30E7937-06C2-4A7C-B3E6-8AE907E630F2}"/>
    <cellStyle name="Normal 7 4 5 4 3 2" xfId="11236" xr:uid="{2C615FAA-DC2F-4542-8C97-F39EA9184517}"/>
    <cellStyle name="Normal 7 4 5 4 3 2 2" xfId="29791" xr:uid="{BDE5A124-C3BA-420D-B9CD-77B39BCB5FAB}"/>
    <cellStyle name="Normal 7 4 5 4 3 2 3" xfId="20925" xr:uid="{B8244CCA-5254-44C5-9A86-1E6D96DD6976}"/>
    <cellStyle name="Normal 7 4 5 4 3 3" xfId="13817" xr:uid="{CA55AD2C-0E31-4436-9EF2-28B026C0A955}"/>
    <cellStyle name="Normal 7 4 5 4 3 3 2" xfId="23754" xr:uid="{7748F2FB-94A8-4E63-BCA7-D102B188E28A}"/>
    <cellStyle name="Normal 7 4 5 4 3 4" xfId="26611" xr:uid="{73E43A22-8A25-40DF-A502-B3BA118B8418}"/>
    <cellStyle name="Normal 7 4 5 4 3 5" xfId="18132" xr:uid="{3899DA46-084C-496C-849A-53F644BA3980}"/>
    <cellStyle name="Normal 7 4 5 4 4" xfId="6441" xr:uid="{D1E08437-BBEE-4280-98D2-A82DE54CC6C0}"/>
    <cellStyle name="Normal 7 4 5 4 4 2" xfId="27501" xr:uid="{F4F49EC6-933A-454E-8061-D1368DA4AF4F}"/>
    <cellStyle name="Normal 7 4 5 4 4 3" xfId="16263" xr:uid="{C330D84D-50F5-485F-8A9C-EECE07B2368F}"/>
    <cellStyle name="Normal 7 4 5 4 5" xfId="9218" xr:uid="{617B3C07-97FA-4EFD-973C-74AD3065829A}"/>
    <cellStyle name="Normal 7 4 5 4 5 2" xfId="19023" xr:uid="{256BD7FE-3B08-4A2B-92F1-DDC18F682E36}"/>
    <cellStyle name="Normal 7 4 5 4 6" xfId="12266" xr:uid="{6C6CB8EA-0CF7-40AA-8E59-AEB6ED4C0886}"/>
    <cellStyle name="Normal 7 4 5 4 6 2" xfId="21819" xr:uid="{0467AF39-18F6-40E3-B9C9-2FEF6E16D40F}"/>
    <cellStyle name="Normal 7 4 5 4 7" xfId="26175" xr:uid="{03E22F86-226E-48C2-8F9F-DA3EEED8C87E}"/>
    <cellStyle name="Normal 7 4 5 4 8" xfId="14874" xr:uid="{592D62FF-3630-4733-8A76-615925383B09}"/>
    <cellStyle name="Normal 7 4 5 5" xfId="3751" xr:uid="{00000000-0005-0000-0000-0000CF0E0000}"/>
    <cellStyle name="Normal 7 4 5 5 2" xfId="5179" xr:uid="{9BD17DD8-C5F7-499D-B363-4AB0265ABE2A}"/>
    <cellStyle name="Normal 7 4 5 5 2 2" xfId="8382" xr:uid="{63F0BDF5-64B1-4EC0-A09F-F7FF5E5809D8}"/>
    <cellStyle name="Normal 7 4 5 5 2 2 2" xfId="29939" xr:uid="{E6531C3B-2380-473D-AE60-65737D899763}"/>
    <cellStyle name="Normal 7 4 5 5 2 2 3" xfId="21146" xr:uid="{6F6D0686-755A-4996-99F9-B44B921C28BB}"/>
    <cellStyle name="Normal 7 4 5 5 2 3" xfId="11238" xr:uid="{EECBDF1E-18ED-4C02-8987-C48C4ECFEB1F}"/>
    <cellStyle name="Normal 7 4 5 5 2 3 2" xfId="23975" xr:uid="{84E4FC53-50F6-48BD-8ECC-797488908C88}"/>
    <cellStyle name="Normal 7 4 5 5 2 4" xfId="26148" xr:uid="{A649CAFB-7BE9-4E41-9626-4C01671CB1F0}"/>
    <cellStyle name="Normal 7 4 5 5 2 5" xfId="18353" xr:uid="{896E18EC-BE18-47BC-80DD-AC65F7F2741F}"/>
    <cellStyle name="Normal 7 4 5 5 3" xfId="6754" xr:uid="{E9771455-F287-40E8-9890-5A22C2D59D4E}"/>
    <cellStyle name="Normal 7 4 5 5 3 2" xfId="28261" xr:uid="{16A6F8B4-E9D2-4D6D-A4BF-FEBA12B5290A}"/>
    <cellStyle name="Normal 7 4 5 5 3 3" xfId="17540" xr:uid="{BFC91814-CAD9-414C-9EF7-2BADDFCAF82D}"/>
    <cellStyle name="Normal 7 4 5 5 4" xfId="9550" xr:uid="{DE500697-7C8B-4344-B851-6DB95BED963A}"/>
    <cellStyle name="Normal 7 4 5 5 4 2" xfId="20332" xr:uid="{02D96CC3-64F9-49D7-8DBE-E0EAB38D607B}"/>
    <cellStyle name="Normal 7 4 5 5 5" xfId="13321" xr:uid="{FBE7737D-A22D-448D-BA76-237006426942}"/>
    <cellStyle name="Normal 7 4 5 5 5 2" xfId="23161" xr:uid="{2ECFA2D1-D357-47F6-BAF1-31DF8E11316E}"/>
    <cellStyle name="Normal 7 4 5 5 6" xfId="25797" xr:uid="{48A17490-52D5-46D8-87F9-53071E35EEEF}"/>
    <cellStyle name="Normal 7 4 5 5 7" xfId="15596" xr:uid="{9503E7D4-E344-4245-AF1B-AAC5F0A058E4}"/>
    <cellStyle name="Normal 7 4 5 6" xfId="3752" xr:uid="{00000000-0005-0000-0000-0000D00E0000}"/>
    <cellStyle name="Normal 7 4 5 6 2" xfId="5835" xr:uid="{B462C307-D432-4A84-BE90-B47C8D54FCA1}"/>
    <cellStyle name="Normal 7 4 5 6 2 2" xfId="8383" xr:uid="{D1D618AB-37B8-4389-8C4C-0735527F79B4}"/>
    <cellStyle name="Normal 7 4 5 6 2 3" xfId="11239" xr:uid="{EBC44E23-29C5-4CFB-A70E-5E2BFBA7E784}"/>
    <cellStyle name="Normal 7 4 5 6 3" xfId="6925" xr:uid="{9354581D-496F-41A4-BC61-FAD427509FBB}"/>
    <cellStyle name="Normal 7 4 5 6 3 2" xfId="19857" xr:uid="{050F5DF5-DF2E-4DBC-967D-694F7FD608E5}"/>
    <cellStyle name="Normal 7 4 5 6 4" xfId="9721" xr:uid="{C5D6179E-7DD3-4BAA-9EB4-066D2178D247}"/>
    <cellStyle name="Normal 7 4 5 6 4 2" xfId="22686" xr:uid="{761A1167-548C-4CB8-A1D9-60FABD3CFD1C}"/>
    <cellStyle name="Normal 7 4 5 6 5" xfId="24578" xr:uid="{924D3F41-8730-4E00-9CE2-CAEA17717FE9}"/>
    <cellStyle name="Normal 7 4 5 6 6" xfId="15033" xr:uid="{83D232DA-1EAE-4DD3-ACD3-84EB094D7707}"/>
    <cellStyle name="Normal 7 4 5 7" xfId="3753" xr:uid="{00000000-0005-0000-0000-0000D10E0000}"/>
    <cellStyle name="Normal 7 4 5 7 2" xfId="8384" xr:uid="{11CD3F95-6A38-4392-BFCA-79095E125615}"/>
    <cellStyle name="Normal 7 4 5 7 2 2" xfId="28568" xr:uid="{CF0F9B30-A4BC-40F7-9B3E-70403F867592}"/>
    <cellStyle name="Normal 7 4 5 7 2 3" xfId="16635" xr:uid="{29D798BA-CAD4-4F20-A0A8-FEEE1F0FB5C2}"/>
    <cellStyle name="Normal 7 4 5 7 3" xfId="11240" xr:uid="{2E264BE8-E73E-4013-A358-D6C620CE100D}"/>
    <cellStyle name="Normal 7 4 5 7 3 2" xfId="19372" xr:uid="{BC3B61C3-0889-4AEA-8D58-60F358A50073}"/>
    <cellStyle name="Normal 7 4 5 7 4" xfId="12484" xr:uid="{1DB4F372-692F-415F-A81A-9D6C61B0BD21}"/>
    <cellStyle name="Normal 7 4 5 7 4 2" xfId="22201" xr:uid="{50BB7EEF-7169-47E3-A552-C533B785D752}"/>
    <cellStyle name="Normal 7 4 5 7 5" xfId="25862" xr:uid="{32AB8AD0-1CED-4B9D-B9C5-101420AB7DFA}"/>
    <cellStyle name="Normal 7 4 5 7 6" xfId="14419" xr:uid="{2808435C-4695-4178-9187-99AD7B3CE08F}"/>
    <cellStyle name="Normal 7 4 5 8" xfId="3754" xr:uid="{00000000-0005-0000-0000-0000D20E0000}"/>
    <cellStyle name="Normal 7 4 5 8 2" xfId="8385" xr:uid="{D814FB10-00A2-4214-88A4-8D99B8ABDEC2}"/>
    <cellStyle name="Normal 7 4 5 8 2 2" xfId="19152" xr:uid="{B22A909A-1EB5-434D-B6F5-A8D34B9B95F4}"/>
    <cellStyle name="Normal 7 4 5 8 3" xfId="11241" xr:uid="{408EB740-244F-4A9B-89E5-63B0C64B5D6A}"/>
    <cellStyle name="Normal 7 4 5 8 3 2" xfId="21957" xr:uid="{B1668FE5-DE20-478D-AFF7-CA77515059D5}"/>
    <cellStyle name="Normal 7 4 5 8 4" xfId="26184" xr:uid="{DF1B1B47-8287-4454-8403-0116A4CFB553}"/>
    <cellStyle name="Normal 7 4 5 8 5" xfId="16401" xr:uid="{CD2D24F1-FE2E-49D3-8809-FF2DAE3D3926}"/>
    <cellStyle name="Normal 7 4 5 9" xfId="4659" xr:uid="{B8F876B3-DABB-4413-9D02-72322E81A636}"/>
    <cellStyle name="Normal 7 4 5 9 2" xfId="10061" xr:uid="{0BEA147B-0E3D-4CEE-9627-9BE2BD7FA835}"/>
    <cellStyle name="Normal 7 4 5 9 2 2" xfId="20633" xr:uid="{6E8B4FD8-E690-4DCA-BE5F-3D01A5388742}"/>
    <cellStyle name="Normal 7 4 5 9 3" xfId="13569" xr:uid="{6C46F38E-B28F-485C-86F2-8E208BBE1899}"/>
    <cellStyle name="Normal 7 4 5 9 3 2" xfId="23462" xr:uid="{9AA9493A-54A0-4AC5-99B2-782F8038C0F8}"/>
    <cellStyle name="Normal 7 4 5 9 4" xfId="17840" xr:uid="{47B99848-EB0B-4045-8C12-01F6DE99AEE5}"/>
    <cellStyle name="Normal 7 4 6" xfId="861" xr:uid="{00000000-0005-0000-0000-00005D030000}"/>
    <cellStyle name="Normal 7 4 6 10" xfId="9112" xr:uid="{A21A1A40-51DF-4009-A656-C1A6C24CCED0}"/>
    <cellStyle name="Normal 7 4 6 10 2" xfId="19024" xr:uid="{51EB6933-1F1F-435A-A1B8-54E53127A46C}"/>
    <cellStyle name="Normal 7 4 6 11" xfId="12267" xr:uid="{42049A5B-C565-4F1E-8F15-FE7136DA67A7}"/>
    <cellStyle name="Normal 7 4 6 11 2" xfId="21820" xr:uid="{9BC628D3-B3DE-4B7D-8E4E-23B886C26568}"/>
    <cellStyle name="Normal 7 4 6 12" xfId="25545" xr:uid="{D3AB55C8-75A7-4A93-AE2C-30F9E3F00D97}"/>
    <cellStyle name="Normal 7 4 6 13" xfId="14004" xr:uid="{5B9EE315-9618-4FA7-823E-FC592FBA989B}"/>
    <cellStyle name="Normal 7 4 6 2" xfId="862" xr:uid="{00000000-0005-0000-0000-00005E030000}"/>
    <cellStyle name="Normal 7 4 6 2 10" xfId="12268" xr:uid="{51548D19-EE85-48BD-85EA-3266E95F9393}"/>
    <cellStyle name="Normal 7 4 6 2 10 2" xfId="21821" xr:uid="{3D3140CE-F5CB-4341-8223-B01216130711}"/>
    <cellStyle name="Normal 7 4 6 2 11" xfId="25659" xr:uid="{8A9D8277-CDA7-4C56-AB17-70E871C19A17}"/>
    <cellStyle name="Normal 7 4 6 2 12" xfId="14208" xr:uid="{8F392CD8-604F-4C75-AC46-649C6D7EEC60}"/>
    <cellStyle name="Normal 7 4 6 2 2" xfId="3755" xr:uid="{00000000-0005-0000-0000-0000D30E0000}"/>
    <cellStyle name="Normal 7 4 6 2 2 2" xfId="3756" xr:uid="{00000000-0005-0000-0000-0000D40E0000}"/>
    <cellStyle name="Normal 7 4 6 2 2 2 2" xfId="8386" xr:uid="{4903BD03-2417-4A11-9A47-4C6D44C5C1AE}"/>
    <cellStyle name="Normal 7 4 6 2 2 2 2 2" xfId="28738" xr:uid="{C9D0616A-0606-4F05-BDC2-A00256A922AE}"/>
    <cellStyle name="Normal 7 4 6 2 2 2 2 3" xfId="28864" xr:uid="{F701E31C-24A8-4EAA-BE52-FF2286810E67}"/>
    <cellStyle name="Normal 7 4 6 2 2 2 2 4" xfId="17542" xr:uid="{E442456A-B52C-475E-A2D4-76994D8CE1CF}"/>
    <cellStyle name="Normal 7 4 6 2 2 2 3" xfId="11243" xr:uid="{C074EB33-F82A-4969-A292-338788F55ACB}"/>
    <cellStyle name="Normal 7 4 6 2 2 2 3 2" xfId="29548" xr:uid="{1A9CD183-7106-456B-B1B0-498BC93FF63F}"/>
    <cellStyle name="Normal 7 4 6 2 2 2 3 3" xfId="20334" xr:uid="{EC9CEB90-F35F-4AF8-AA7C-338EAB1219F7}"/>
    <cellStyle name="Normal 7 4 6 2 2 2 4" xfId="13323" xr:uid="{ED302FD4-6AB9-403D-AD04-8FDE46E38FDB}"/>
    <cellStyle name="Normal 7 4 6 2 2 2 4 2" xfId="23163" xr:uid="{7A3CC04D-5E43-4C73-8A17-FB92190AB807}"/>
    <cellStyle name="Normal 7 4 6 2 2 2 5" xfId="24645" xr:uid="{C6B94C29-9D05-421C-A0CA-989A43BA5F86}"/>
    <cellStyle name="Normal 7 4 6 2 2 2 6" xfId="15598" xr:uid="{4B7432E4-F3A8-489F-9B1B-832B79034AB0}"/>
    <cellStyle name="Normal 7 4 6 2 2 3" xfId="4961" xr:uid="{CAD4B9F7-2DE2-4994-A1AC-22F10A43966D}"/>
    <cellStyle name="Normal 7 4 6 2 2 3 2" xfId="11242" xr:uid="{639AC7CE-448E-44CB-A728-ABCA9F7C233B}"/>
    <cellStyle name="Normal 7 4 6 2 2 3 2 2" xfId="29794" xr:uid="{C12DC6B7-81F9-4ED6-9E27-D2605A728B89}"/>
    <cellStyle name="Normal 7 4 6 2 2 3 2 3" xfId="20928" xr:uid="{10F92660-3D1C-4B2B-B7ED-3D5638E3BD4D}"/>
    <cellStyle name="Normal 7 4 6 2 2 3 3" xfId="13820" xr:uid="{5E5BEDCB-244D-466A-B878-66C7217BEC3D}"/>
    <cellStyle name="Normal 7 4 6 2 2 3 3 2" xfId="23757" xr:uid="{1ADBB063-B867-4615-998C-901FF7AC0F5E}"/>
    <cellStyle name="Normal 7 4 6 2 2 3 4" xfId="26281" xr:uid="{8FA33A84-42C9-4C8D-A204-A05C17595AF5}"/>
    <cellStyle name="Normal 7 4 6 2 2 3 5" xfId="18135" xr:uid="{B412650A-03D8-49CF-B436-B109CAF58A7E}"/>
    <cellStyle name="Normal 7 4 6 2 2 4" xfId="6445" xr:uid="{D4B7B81A-F98F-46B3-A896-345C65002B7B}"/>
    <cellStyle name="Normal 7 4 6 2 2 4 2" xfId="29109" xr:uid="{32D6EE62-2904-4216-B2B3-0C5481883919}"/>
    <cellStyle name="Normal 7 4 6 2 2 4 3" xfId="16266" xr:uid="{CC421378-40D1-4217-96CF-C0BB83B56813}"/>
    <cellStyle name="Normal 7 4 6 2 2 5" xfId="9222" xr:uid="{D376A391-56FD-46B2-BB04-917164F449F3}"/>
    <cellStyle name="Normal 7 4 6 2 2 5 2" xfId="19026" xr:uid="{49269F7C-B823-42A9-A049-7B801E71ECFF}"/>
    <cellStyle name="Normal 7 4 6 2 2 6" xfId="12269" xr:uid="{025A3DF8-3812-4507-8DCF-B3936AC18ED1}"/>
    <cellStyle name="Normal 7 4 6 2 2 6 2" xfId="21822" xr:uid="{1751F035-3666-4074-89C7-298AE77535E0}"/>
    <cellStyle name="Normal 7 4 6 2 2 7" xfId="25381" xr:uid="{6CA7D635-2B33-4FAA-97BB-F4960E1FE323}"/>
    <cellStyle name="Normal 7 4 6 2 2 8" xfId="14878" xr:uid="{5AAA1248-9B0B-4654-82C9-EBB0B92FB485}"/>
    <cellStyle name="Normal 7 4 6 2 3" xfId="3757" xr:uid="{00000000-0005-0000-0000-0000D50E0000}"/>
    <cellStyle name="Normal 7 4 6 2 3 2" xfId="5180" xr:uid="{DD7DA464-8CCD-4957-93D9-A0AAEF313FE3}"/>
    <cellStyle name="Normal 7 4 6 2 3 2 2" xfId="8387" xr:uid="{B3F4F519-0145-466D-BF19-2066BC7EB6B6}"/>
    <cellStyle name="Normal 7 4 6 2 3 2 2 2" xfId="29940" xr:uid="{DAE4E2CA-EA4C-4D75-93E8-39B968574465}"/>
    <cellStyle name="Normal 7 4 6 2 3 2 2 3" xfId="21147" xr:uid="{AFC219FD-7C79-4C19-B7CC-60426E3A63D5}"/>
    <cellStyle name="Normal 7 4 6 2 3 2 3" xfId="11244" xr:uid="{8C4DBDFC-B3FB-4569-B6B1-F63F64DAE9D4}"/>
    <cellStyle name="Normal 7 4 6 2 3 2 3 2" xfId="23976" xr:uid="{E15B2EE9-505F-45FF-80D6-A0A96DAD12D0}"/>
    <cellStyle name="Normal 7 4 6 2 3 2 4" xfId="25240" xr:uid="{E63A1692-2CE9-4831-81F5-1869DE1598A2}"/>
    <cellStyle name="Normal 7 4 6 2 3 2 5" xfId="18354" xr:uid="{1D5A0D4E-7726-4253-AEE1-CEDD523454C2}"/>
    <cellStyle name="Normal 7 4 6 2 3 3" xfId="6757" xr:uid="{04ED2EA8-65BB-4405-BFA3-B78E03472216}"/>
    <cellStyle name="Normal 7 4 6 2 3 3 2" xfId="27606" xr:uid="{C235A4B8-B22D-4994-A584-B550D6B63E73}"/>
    <cellStyle name="Normal 7 4 6 2 3 3 3" xfId="17543" xr:uid="{8EFFD9A8-4892-4C80-BF49-6C40B7DC602B}"/>
    <cellStyle name="Normal 7 4 6 2 3 4" xfId="9553" xr:uid="{D9AE45B6-8D78-45B6-978D-DBFC79FD1E60}"/>
    <cellStyle name="Normal 7 4 6 2 3 4 2" xfId="20335" xr:uid="{FB9F3780-6DF8-4C56-97A3-1E8592B9FD3A}"/>
    <cellStyle name="Normal 7 4 6 2 3 5" xfId="13324" xr:uid="{FF9BB80B-3945-4377-BFD4-B59E4833086F}"/>
    <cellStyle name="Normal 7 4 6 2 3 5 2" xfId="23164" xr:uid="{F5D06661-2F94-4370-8644-1A0A902817E1}"/>
    <cellStyle name="Normal 7 4 6 2 3 6" xfId="24262" xr:uid="{E450B4F1-D982-4DD3-A44A-C2987ED6B769}"/>
    <cellStyle name="Normal 7 4 6 2 3 7" xfId="15599" xr:uid="{63C2DE99-9EC9-46EC-9B2C-1D40D6C2056F}"/>
    <cellStyle name="Normal 7 4 6 2 4" xfId="3758" xr:uid="{00000000-0005-0000-0000-0000D60E0000}"/>
    <cellStyle name="Normal 7 4 6 2 4 2" xfId="8388" xr:uid="{0892B4DB-E73D-4612-AE4B-8AB68DCDEBED}"/>
    <cellStyle name="Normal 7 4 6 2 4 2 2" xfId="26923" xr:uid="{AB41E6F5-A93F-4B5F-9B14-FB8732CD1126}"/>
    <cellStyle name="Normal 7 4 6 2 4 2 3" xfId="17541" xr:uid="{0A27A2B0-BAF4-4E4C-AC61-F8CCFD6B2204}"/>
    <cellStyle name="Normal 7 4 6 2 4 3" xfId="11245" xr:uid="{133DBD8C-86CB-4A4A-9AD4-BA0806E493B1}"/>
    <cellStyle name="Normal 7 4 6 2 4 3 2" xfId="20333" xr:uid="{97206D0C-0DB3-4D77-B0B5-7C450B8CE705}"/>
    <cellStyle name="Normal 7 4 6 2 4 4" xfId="13322" xr:uid="{0F580A36-1B42-4F67-99B0-921693F2E0C0}"/>
    <cellStyle name="Normal 7 4 6 2 4 4 2" xfId="23162" xr:uid="{5DAB60A5-2ED8-42F8-B7B6-70E04359176E}"/>
    <cellStyle name="Normal 7 4 6 2 4 5" xfId="26181" xr:uid="{2747613F-A98B-4EFE-9437-38DA97F9201C}"/>
    <cellStyle name="Normal 7 4 6 2 4 6" xfId="15597" xr:uid="{EA556D19-6F7D-44C8-ABB3-FFA7803634FA}"/>
    <cellStyle name="Normal 7 4 6 2 5" xfId="3759" xr:uid="{00000000-0005-0000-0000-0000D70E0000}"/>
    <cellStyle name="Normal 7 4 6 2 5 2" xfId="8389" xr:uid="{38CF545B-5969-433B-9F88-9A69A3082E12}"/>
    <cellStyle name="Normal 7 4 6 2 5 2 2" xfId="29004" xr:uid="{57A8AE84-A98B-42A7-BE69-84B16C8DAD73}"/>
    <cellStyle name="Normal 7 4 6 2 5 2 3" xfId="16781" xr:uid="{C5016FAD-D8D9-45FC-A0BF-C811FEC178CB}"/>
    <cellStyle name="Normal 7 4 6 2 5 3" xfId="11246" xr:uid="{FFA1135E-9747-48B7-854F-26D60B58CE0E}"/>
    <cellStyle name="Normal 7 4 6 2 5 3 2" xfId="19518" xr:uid="{9CEAA9DD-4153-4999-A03A-76956B955857}"/>
    <cellStyle name="Normal 7 4 6 2 5 4" xfId="12630" xr:uid="{740EC997-0E9B-41A1-8C51-DE652809BE10}"/>
    <cellStyle name="Normal 7 4 6 2 5 4 2" xfId="22347" xr:uid="{09B9E4A5-9037-4086-8164-D69BD5C27B26}"/>
    <cellStyle name="Normal 7 4 6 2 5 5" xfId="25374" xr:uid="{FDADD561-0D56-4830-8E9D-2798150E6D02}"/>
    <cellStyle name="Normal 7 4 6 2 5 6" xfId="14565" xr:uid="{90A3A5D0-492D-42A3-964E-708465B9FCF0}"/>
    <cellStyle name="Normal 7 4 6 2 6" xfId="3760" xr:uid="{00000000-0005-0000-0000-0000D80E0000}"/>
    <cellStyle name="Normal 7 4 6 2 6 2" xfId="11247" xr:uid="{DDFDBA9F-D6D6-42E2-9B2C-4252BC7BFC1F}"/>
    <cellStyle name="Normal 7 4 6 2 6 2 2" xfId="19316" xr:uid="{4D59D67C-D979-45F3-B6B8-00ECFF6E5CAA}"/>
    <cellStyle name="Normal 7 4 6 2 6 3" xfId="12446" xr:uid="{EF713F87-4B4F-4CF4-965A-90FF807DE6F4}"/>
    <cellStyle name="Normal 7 4 6 2 6 3 2" xfId="22142" xr:uid="{84B0B57A-15C9-4E95-811C-7C9697C942F7}"/>
    <cellStyle name="Normal 7 4 6 2 6 4" xfId="24912" xr:uid="{525C1C82-4F30-45AA-8A1A-1053AFFB12EB}"/>
    <cellStyle name="Normal 7 4 6 2 6 5" xfId="16586" xr:uid="{D56D2E66-DAEC-4F97-95FA-E3DB6C9CBB6D}"/>
    <cellStyle name="Normal 7 4 6 2 7" xfId="4691" xr:uid="{3FDFBC42-8A17-4BDD-9D19-ACDFD185FF05}"/>
    <cellStyle name="Normal 7 4 6 2 7 2" xfId="10064" xr:uid="{5F76FA3F-6752-476A-86BA-8F391D6B3EB3}"/>
    <cellStyle name="Normal 7 4 6 2 7 2 2" xfId="20660" xr:uid="{60064156-D07F-478A-B4C5-B06C15E4CC49}"/>
    <cellStyle name="Normal 7 4 6 2 7 3" xfId="13592" xr:uid="{1BFF3F84-15CB-4FE4-A0F0-01B3A62AFAF1}"/>
    <cellStyle name="Normal 7 4 6 2 7 3 2" xfId="23489" xr:uid="{56D6C890-1AA8-4F64-9D72-B79D65B62062}"/>
    <cellStyle name="Normal 7 4 6 2 7 4" xfId="17867" xr:uid="{D0D27AFF-67EA-44EC-97A9-57CF77CA66D9}"/>
    <cellStyle name="Normal 7 4 6 2 8" xfId="6336" xr:uid="{DB60A14A-EEE4-4B3E-AD54-54624F967FD6}"/>
    <cellStyle name="Normal 7 4 6 2 8 2" xfId="16265" xr:uid="{5C3F76ED-314F-435D-9047-599CDE31D5C6}"/>
    <cellStyle name="Normal 7 4 6 2 9" xfId="9113" xr:uid="{EF80C9E2-BF4A-4389-BFBA-2DD3B8C73D7B}"/>
    <cellStyle name="Normal 7 4 6 2 9 2" xfId="19025" xr:uid="{A7509420-BFD3-49FE-AB1F-3EF029C89503}"/>
    <cellStyle name="Normal 7 4 6 3" xfId="3761" xr:uid="{00000000-0005-0000-0000-0000D90E0000}"/>
    <cellStyle name="Normal 7 4 6 3 2" xfId="3762" xr:uid="{00000000-0005-0000-0000-0000DA0E0000}"/>
    <cellStyle name="Normal 7 4 6 3 2 2" xfId="8390" xr:uid="{579D5244-18DC-4631-AFA5-11A71A78AAE2}"/>
    <cellStyle name="Normal 7 4 6 3 2 2 2" xfId="26670" xr:uid="{6D8EB4A3-F645-4D82-B3C8-78465B0847A7}"/>
    <cellStyle name="Normal 7 4 6 3 2 2 3" xfId="29174" xr:uid="{0704E5DF-7B5C-4E83-AFA6-A3A6BC1374C2}"/>
    <cellStyle name="Normal 7 4 6 3 2 2 4" xfId="17544" xr:uid="{AFDFAB93-6618-4659-A43C-9208810CEB76}"/>
    <cellStyle name="Normal 7 4 6 3 2 3" xfId="11249" xr:uid="{8373675A-4E5E-4FDB-ABEC-BBC985B79A25}"/>
    <cellStyle name="Normal 7 4 6 3 2 3 2" xfId="29549" xr:uid="{3EBAC988-1EAA-4D22-AC16-AE9AC4F13B4C}"/>
    <cellStyle name="Normal 7 4 6 3 2 3 3" xfId="20336" xr:uid="{985B3C5E-E97E-4C26-907A-9B6ACBDCC09E}"/>
    <cellStyle name="Normal 7 4 6 3 2 4" xfId="13325" xr:uid="{4F0258C8-F472-4046-B1D2-E08BC5283876}"/>
    <cellStyle name="Normal 7 4 6 3 2 4 2" xfId="23165" xr:uid="{3B0FC4EC-9E01-4668-8AEB-2D6C3C3C54D8}"/>
    <cellStyle name="Normal 7 4 6 3 2 5" xfId="24972" xr:uid="{D4467723-E7FD-4C1B-B8A0-E5D874D75328}"/>
    <cellStyle name="Normal 7 4 6 3 2 6" xfId="15600" xr:uid="{AEEF56BD-5548-443F-8741-B346638E6A2B}"/>
    <cellStyle name="Normal 7 4 6 3 3" xfId="3763" xr:uid="{00000000-0005-0000-0000-0000DB0E0000}"/>
    <cellStyle name="Normal 7 4 6 3 3 2" xfId="11250" xr:uid="{51E43804-037A-4C7F-AA78-DD7BFB452053}"/>
    <cellStyle name="Normal 7 4 6 3 3 2 2" xfId="26939" xr:uid="{9FAEC694-E2E0-4D12-8A6E-D294C94AF607}"/>
    <cellStyle name="Normal 7 4 6 3 3 2 3" xfId="16988" xr:uid="{A8EC49FC-D87B-4AE0-ADD4-FB4222A2B659}"/>
    <cellStyle name="Normal 7 4 6 3 3 3" xfId="11605" xr:uid="{17D6057F-F711-4A7F-B7FE-C6145E1A6D43}"/>
    <cellStyle name="Normal 7 4 6 3 3 3 2" xfId="19741" xr:uid="{84617EC7-0F91-459F-8110-609B847A95ED}"/>
    <cellStyle name="Normal 7 4 6 3 3 4" xfId="12837" xr:uid="{BF6E7355-56E6-4B71-934C-CE7C24AA8440}"/>
    <cellStyle name="Normal 7 4 6 3 3 4 2" xfId="22570" xr:uid="{2153B111-2FDA-44C3-9A01-94D384149B32}"/>
    <cellStyle name="Normal 7 4 6 3 3 5" xfId="24300" xr:uid="{C7EDA9DE-FE0E-4AFA-9219-4F9C019F4BC2}"/>
    <cellStyle name="Normal 7 4 6 3 3 6" xfId="14877" xr:uid="{98051837-F53E-4BB7-92EF-ED8F21CCF682}"/>
    <cellStyle name="Normal 7 4 6 3 4" xfId="4809" xr:uid="{5DF85773-EDB7-4342-8DFD-A96406B0E7EB}"/>
    <cellStyle name="Normal 7 4 6 3 4 2" xfId="11248" xr:uid="{F0BB5424-4305-4957-99F0-AAA385B8730F}"/>
    <cellStyle name="Normal 7 4 6 3 4 2 2" xfId="29676" xr:uid="{0B6A9C55-1454-4635-8F11-45A484CA2544}"/>
    <cellStyle name="Normal 7 4 6 3 4 2 3" xfId="20776" xr:uid="{EB23E568-D64C-49E9-95A1-22FAC86E2745}"/>
    <cellStyle name="Normal 7 4 6 3 4 3" xfId="13673" xr:uid="{877AC243-6449-4EEF-9231-BA1124CC60FD}"/>
    <cellStyle name="Normal 7 4 6 3 4 3 2" xfId="23605" xr:uid="{293DA19D-F36D-4711-A19D-D93AA4625663}"/>
    <cellStyle name="Normal 7 4 6 3 4 4" xfId="25627" xr:uid="{DB36BE70-378D-4D1E-827A-D01EA2904B99}"/>
    <cellStyle name="Normal 7 4 6 3 4 5" xfId="17983" xr:uid="{BB10C77A-C934-4250-9AC3-90A4C58FE1DD}"/>
    <cellStyle name="Normal 7 4 6 3 5" xfId="6444" xr:uid="{8926D846-C08A-4870-9CA8-FF4633747BE1}"/>
    <cellStyle name="Normal 7 4 6 3 5 2" xfId="28762" xr:uid="{39404A8D-78DC-45EA-8F12-E2E536A6D7AA}"/>
    <cellStyle name="Normal 7 4 6 3 5 3" xfId="16267" xr:uid="{851ED9D8-24F9-458D-A343-FE75407272DC}"/>
    <cellStyle name="Normal 7 4 6 3 6" xfId="9221" xr:uid="{51CD3DA4-44B5-4D9F-A62F-EE066DED366D}"/>
    <cellStyle name="Normal 7 4 6 3 6 2" xfId="19027" xr:uid="{4D11763D-8545-41C7-8C43-D4E3A621337A}"/>
    <cellStyle name="Normal 7 4 6 3 7" xfId="12270" xr:uid="{73946B88-4512-4ECB-99C0-1E1588B549CE}"/>
    <cellStyle name="Normal 7 4 6 3 7 2" xfId="21823" xr:uid="{2F5BE362-B440-482D-9E7D-BA0060B0634F}"/>
    <cellStyle name="Normal 7 4 6 3 8" xfId="24631" xr:uid="{A8E3BC5D-67C1-4710-BD95-E9D1DBE080B9}"/>
    <cellStyle name="Normal 7 4 6 3 9" xfId="14366" xr:uid="{887A4531-E543-4CD9-B78B-4B3F52A9DCCB}"/>
    <cellStyle name="Normal 7 4 6 4" xfId="3764" xr:uid="{00000000-0005-0000-0000-0000DC0E0000}"/>
    <cellStyle name="Normal 7 4 6 4 2" xfId="5181" xr:uid="{E4E2AB19-70D3-4BAF-BE94-370FE4034AF1}"/>
    <cellStyle name="Normal 7 4 6 4 2 2" xfId="8391" xr:uid="{C45AF605-A6CD-4BEB-99ED-C9D2C0F8658A}"/>
    <cellStyle name="Normal 7 4 6 4 2 2 2" xfId="29941" xr:uid="{1D74DDE7-C359-493B-B933-FAFE29AD4897}"/>
    <cellStyle name="Normal 7 4 6 4 2 2 3" xfId="21148" xr:uid="{766A497C-E599-4E4F-8319-AA0D3E42A052}"/>
    <cellStyle name="Normal 7 4 6 4 2 3" xfId="11251" xr:uid="{4DFAE2B6-7F93-4D2D-AFAA-A2A810D5677D}"/>
    <cellStyle name="Normal 7 4 6 4 2 3 2" xfId="23977" xr:uid="{5D1B6DDB-C96D-44DF-BE4D-83980B95B61D}"/>
    <cellStyle name="Normal 7 4 6 4 2 4" xfId="24434" xr:uid="{226667A2-B2E2-4A79-8CDD-A49D7F14AC97}"/>
    <cellStyle name="Normal 7 4 6 4 2 5" xfId="18355" xr:uid="{0F9009D2-9790-4768-B3E1-2111719AA485}"/>
    <cellStyle name="Normal 7 4 6 4 3" xfId="6756" xr:uid="{00DE37E0-AD16-4F93-A7E9-5BFF5E4F83C5}"/>
    <cellStyle name="Normal 7 4 6 4 3 2" xfId="27922" xr:uid="{CDE93C32-8CFC-45C1-A8FB-7E51CF813D6E}"/>
    <cellStyle name="Normal 7 4 6 4 3 3" xfId="16268" xr:uid="{EEA9C366-2A36-420F-A558-665256761BFB}"/>
    <cellStyle name="Normal 7 4 6 4 4" xfId="9552" xr:uid="{91973A28-51A9-48EB-A90D-73161CCBAEC5}"/>
    <cellStyle name="Normal 7 4 6 4 4 2" xfId="19028" xr:uid="{581BF509-CEBA-48B9-ACEF-90F0218FCE95}"/>
    <cellStyle name="Normal 7 4 6 4 5" xfId="12271" xr:uid="{34E874D3-1D7A-49E9-8BF4-56404ABB90F1}"/>
    <cellStyle name="Normal 7 4 6 4 5 2" xfId="21824" xr:uid="{AA2427B0-8F8F-4C86-9B04-F9DEA610E28A}"/>
    <cellStyle name="Normal 7 4 6 4 6" xfId="24593" xr:uid="{6BDDFEF3-FF9A-4F61-A46A-9BA749C4BF1C}"/>
    <cellStyle name="Normal 7 4 6 4 7" xfId="15601" xr:uid="{CABD4F18-379A-4F28-B304-E3B74EAE3468}"/>
    <cellStyle name="Normal 7 4 6 5" xfId="3765" xr:uid="{00000000-0005-0000-0000-0000DD0E0000}"/>
    <cellStyle name="Normal 7 4 6 5 2" xfId="5821" xr:uid="{5B8767AF-9F1D-4B33-8397-360B598FBAF4}"/>
    <cellStyle name="Normal 7 4 6 5 2 2" xfId="8392" xr:uid="{CE70C54F-D747-4101-8E19-04737B537380}"/>
    <cellStyle name="Normal 7 4 6 5 2 3" xfId="11252" xr:uid="{3764FEE0-AC5E-4ACF-96F2-692DAAF4BB11}"/>
    <cellStyle name="Normal 7 4 6 5 2 4" xfId="17079" xr:uid="{5587F57E-4739-44C4-8B6F-5643EDF56A0C}"/>
    <cellStyle name="Normal 7 4 6 5 3" xfId="6908" xr:uid="{DEA122B6-23E8-4FE1-AF12-0BDA5DB24016}"/>
    <cellStyle name="Normal 7 4 6 5 3 2" xfId="29374" xr:uid="{2A5D2DC6-AD05-4B65-B0FC-B82E87B8C6CD}"/>
    <cellStyle name="Normal 7 4 6 5 3 3" xfId="19858" xr:uid="{4580378A-1BB9-46B3-B55C-D2759E3DE100}"/>
    <cellStyle name="Normal 7 4 6 5 4" xfId="9704" xr:uid="{0F380FED-6939-4EB9-A8E6-852E9ECC2FC0}"/>
    <cellStyle name="Normal 7 4 6 5 4 2" xfId="22687" xr:uid="{3E7BBDCF-53FB-4EFF-9BA0-BE17A3A59705}"/>
    <cellStyle name="Normal 7 4 6 5 5" xfId="25968" xr:uid="{BA547F39-43FB-4E60-AF5F-8B332674C3BE}"/>
    <cellStyle name="Normal 7 4 6 5 6" xfId="15034" xr:uid="{22793AC8-0C80-41FA-BDE9-20D72421E54E}"/>
    <cellStyle name="Normal 7 4 6 6" xfId="3766" xr:uid="{00000000-0005-0000-0000-0000DE0E0000}"/>
    <cellStyle name="Normal 7 4 6 6 2" xfId="8393" xr:uid="{A312340E-1267-45F0-9CED-2C752ED0881F}"/>
    <cellStyle name="Normal 7 4 6 6 2 2" xfId="29229" xr:uid="{4057E23D-C267-4829-9B4F-0CD3298FC9AA}"/>
    <cellStyle name="Normal 7 4 6 6 2 3" xfId="16618" xr:uid="{E6C5250A-3C42-47E3-81B3-2129B093ED17}"/>
    <cellStyle name="Normal 7 4 6 6 3" xfId="11253" xr:uid="{147D0918-F725-4CBB-B2CA-00E226ED4F03}"/>
    <cellStyle name="Normal 7 4 6 6 3 2" xfId="19355" xr:uid="{20C7E434-E574-4DEB-BD2A-5DAEB1DB90AE}"/>
    <cellStyle name="Normal 7 4 6 6 4" xfId="12467" xr:uid="{CA93CFD4-7DCC-4615-8798-E89F4E77851C}"/>
    <cellStyle name="Normal 7 4 6 6 4 2" xfId="22184" xr:uid="{1734FA16-0F8D-458E-87B7-DAD4A2E1D4EC}"/>
    <cellStyle name="Normal 7 4 6 6 5" xfId="24775" xr:uid="{5AD50784-54FE-4A37-9824-42D26B7DCE09}"/>
    <cellStyle name="Normal 7 4 6 6 6" xfId="14402" xr:uid="{1F3A36C3-CEFF-4E9E-A28B-AC6C105D5B83}"/>
    <cellStyle name="Normal 7 4 6 7" xfId="3767" xr:uid="{00000000-0005-0000-0000-0000DF0E0000}"/>
    <cellStyle name="Normal 7 4 6 7 2" xfId="8394" xr:uid="{17D07907-22BC-465C-B0A9-7B585DDA9339}"/>
    <cellStyle name="Normal 7 4 6 7 2 2" xfId="19135" xr:uid="{E913ADD9-46E5-4077-B0CE-F4EC573B016A}"/>
    <cellStyle name="Normal 7 4 6 7 3" xfId="11254" xr:uid="{8375513E-250B-4170-AAF3-CCF181BC3E1B}"/>
    <cellStyle name="Normal 7 4 6 7 3 2" xfId="21940" xr:uid="{F67AE1FD-AC1E-456A-946C-A3CB2661FB92}"/>
    <cellStyle name="Normal 7 4 6 7 4" xfId="25990" xr:uid="{9AA6418B-70CD-4BF2-B52A-E2724C80D723}"/>
    <cellStyle name="Normal 7 4 6 7 5" xfId="16384" xr:uid="{D650E24A-095C-4919-BD9F-83E954CD8DC4}"/>
    <cellStyle name="Normal 7 4 6 8" xfId="4660" xr:uid="{D92E87D5-9B4A-456F-8447-69D40A4E0287}"/>
    <cellStyle name="Normal 7 4 6 8 2" xfId="10063" xr:uid="{C0377509-37AB-4B79-843D-F2D28D2C2F93}"/>
    <cellStyle name="Normal 7 4 6 8 2 2" xfId="20634" xr:uid="{A834629E-135A-414C-A6FE-5ACF9BD42129}"/>
    <cellStyle name="Normal 7 4 6 8 3" xfId="13570" xr:uid="{548BCBA0-9B51-4E49-AFB2-86D45AB503C2}"/>
    <cellStyle name="Normal 7 4 6 8 3 2" xfId="23463" xr:uid="{A6826485-BD8A-4422-BC75-C7BFE5BF296F}"/>
    <cellStyle name="Normal 7 4 6 8 4" xfId="17841" xr:uid="{FA11B97D-0442-4A60-813D-57FA6540A6FE}"/>
    <cellStyle name="Normal 7 4 6 9" xfId="6335" xr:uid="{CC8A052A-16B2-470F-917D-BB9A9EFCACE8}"/>
    <cellStyle name="Normal 7 4 6 9 2" xfId="16264" xr:uid="{09A09164-C6B1-4EB1-A92E-E1749F0DAC37}"/>
    <cellStyle name="Normal 7 4 7" xfId="863" xr:uid="{00000000-0005-0000-0000-00005F030000}"/>
    <cellStyle name="Normal 7 4 7 10" xfId="9114" xr:uid="{6B31D5B9-1EAA-40B6-AA8F-BD2B4C85D051}"/>
    <cellStyle name="Normal 7 4 7 10 2" xfId="19029" xr:uid="{3FBA0380-2F33-4D0A-88DE-862285FBCA37}"/>
    <cellStyle name="Normal 7 4 7 11" xfId="12272" xr:uid="{9573339E-169B-4444-B776-E041F20232C8}"/>
    <cellStyle name="Normal 7 4 7 11 2" xfId="21825" xr:uid="{F5DEE8AE-36C1-4999-B0E1-2B3BA1A9E2C0}"/>
    <cellStyle name="Normal 7 4 7 12" xfId="25055" xr:uid="{E4441728-BFE1-41F9-A560-12B9A7F4997E}"/>
    <cellStyle name="Normal 7 4 7 13" xfId="14065" xr:uid="{8E887F51-D182-4F94-A0C5-3FC08B29ABA9}"/>
    <cellStyle name="Normal 7 4 7 2" xfId="864" xr:uid="{00000000-0005-0000-0000-000060030000}"/>
    <cellStyle name="Normal 7 4 7 2 10" xfId="12273" xr:uid="{B11E79AA-8D9B-4FA3-84B3-3F642FAA2D30}"/>
    <cellStyle name="Normal 7 4 7 2 10 2" xfId="21826" xr:uid="{434CFB26-4D22-444F-AFF6-128068F47040}"/>
    <cellStyle name="Normal 7 4 7 2 11" xfId="24902" xr:uid="{58F067F9-E727-4A96-A728-F78A6469C98F}"/>
    <cellStyle name="Normal 7 4 7 2 12" xfId="14209" xr:uid="{45915729-8CA9-47E9-BAAA-85B193ADDC09}"/>
    <cellStyle name="Normal 7 4 7 2 2" xfId="3768" xr:uid="{00000000-0005-0000-0000-0000E00E0000}"/>
    <cellStyle name="Normal 7 4 7 2 2 2" xfId="3769" xr:uid="{00000000-0005-0000-0000-0000E10E0000}"/>
    <cellStyle name="Normal 7 4 7 2 2 2 2" xfId="8395" xr:uid="{9D80B6C0-555A-4F76-BAC6-D9277BB58D2D}"/>
    <cellStyle name="Normal 7 4 7 2 2 2 2 2" xfId="28613" xr:uid="{DD4BD591-086E-486A-9AE2-9E9BA32DF10D}"/>
    <cellStyle name="Normal 7 4 7 2 2 2 2 3" xfId="27160" xr:uid="{283C0D17-DABC-4DE6-85C4-B7E4789D0888}"/>
    <cellStyle name="Normal 7 4 7 2 2 2 2 4" xfId="17546" xr:uid="{4E144C4D-A7F0-4F66-A44C-BE73D8817F73}"/>
    <cellStyle name="Normal 7 4 7 2 2 2 3" xfId="11256" xr:uid="{9FFD360A-CC6B-430B-8680-ABD90050B020}"/>
    <cellStyle name="Normal 7 4 7 2 2 2 3 2" xfId="29550" xr:uid="{6FB717CC-E112-403B-AF90-6CD2F69A827D}"/>
    <cellStyle name="Normal 7 4 7 2 2 2 3 3" xfId="20338" xr:uid="{03546991-377E-495B-B5CA-F5E47C0E5121}"/>
    <cellStyle name="Normal 7 4 7 2 2 2 4" xfId="13327" xr:uid="{BAECEBD8-904B-49DE-AD19-55E5C1B22A3F}"/>
    <cellStyle name="Normal 7 4 7 2 2 2 4 2" xfId="23167" xr:uid="{932C2D9E-531A-4F54-9F7C-85733DF0EDEE}"/>
    <cellStyle name="Normal 7 4 7 2 2 2 5" xfId="26198" xr:uid="{940F6E4B-0116-47AF-8176-BBC4873564D6}"/>
    <cellStyle name="Normal 7 4 7 2 2 2 6" xfId="15603" xr:uid="{0C696250-FC48-4616-A848-CBD91161908B}"/>
    <cellStyle name="Normal 7 4 7 2 2 3" xfId="4962" xr:uid="{29928451-534E-4588-B6D1-4E6360DA8D39}"/>
    <cellStyle name="Normal 7 4 7 2 2 3 2" xfId="11255" xr:uid="{97E3DDA8-0080-4F9B-9EDB-37FF3642276D}"/>
    <cellStyle name="Normal 7 4 7 2 2 3 2 2" xfId="29795" xr:uid="{4D18061C-B419-429A-A4A5-0759A1208004}"/>
    <cellStyle name="Normal 7 4 7 2 2 3 2 3" xfId="20929" xr:uid="{0AEC63A2-2D0D-48FC-9225-1F585F0E34CC}"/>
    <cellStyle name="Normal 7 4 7 2 2 3 3" xfId="13821" xr:uid="{3C9E7E2D-F353-47D8-BC33-EA3852B8D0D8}"/>
    <cellStyle name="Normal 7 4 7 2 2 3 3 2" xfId="23758" xr:uid="{78468089-1FF1-49EA-BA00-A8C9E0D21249}"/>
    <cellStyle name="Normal 7 4 7 2 2 3 4" xfId="24282" xr:uid="{EEACE28E-7268-403F-AC8E-A4F759752F2C}"/>
    <cellStyle name="Normal 7 4 7 2 2 3 5" xfId="18136" xr:uid="{D64DC2C6-F210-401E-83B1-0C55A9F95F0C}"/>
    <cellStyle name="Normal 7 4 7 2 2 4" xfId="6447" xr:uid="{B14168E4-1A23-49E0-9F80-554262E75C8D}"/>
    <cellStyle name="Normal 7 4 7 2 2 4 2" xfId="28612" xr:uid="{A21CE22F-8CA2-4281-A7B2-E469CC51D997}"/>
    <cellStyle name="Normal 7 4 7 2 2 4 3" xfId="16271" xr:uid="{EBBE3A9C-9F5B-4CFA-A511-625327A964C1}"/>
    <cellStyle name="Normal 7 4 7 2 2 5" xfId="9224" xr:uid="{4E7A2F76-D414-40F9-AF3C-7EA5A1DAEA2D}"/>
    <cellStyle name="Normal 7 4 7 2 2 5 2" xfId="19031" xr:uid="{9E27AE35-1C47-44E5-A76F-9C117141E269}"/>
    <cellStyle name="Normal 7 4 7 2 2 6" xfId="12274" xr:uid="{8FD06AC9-AF8F-4B07-A40D-537EB03C9B73}"/>
    <cellStyle name="Normal 7 4 7 2 2 6 2" xfId="21827" xr:uid="{F49D7341-F276-4FD3-AA81-34E24FD26FAD}"/>
    <cellStyle name="Normal 7 4 7 2 2 7" xfId="26306" xr:uid="{93318EEA-F3F4-4571-AE67-C53187234B13}"/>
    <cellStyle name="Normal 7 4 7 2 2 8" xfId="14880" xr:uid="{CCE4A612-121E-4EF5-9AFC-A510F4A48744}"/>
    <cellStyle name="Normal 7 4 7 2 3" xfId="3770" xr:uid="{00000000-0005-0000-0000-0000E20E0000}"/>
    <cellStyle name="Normal 7 4 7 2 3 2" xfId="5182" xr:uid="{4745FC77-986B-4A84-B77E-C37068C4258C}"/>
    <cellStyle name="Normal 7 4 7 2 3 2 2" xfId="8396" xr:uid="{5DEEF6D6-4E00-4258-BE0A-9C0B7A99D3FE}"/>
    <cellStyle name="Normal 7 4 7 2 3 2 2 2" xfId="29942" xr:uid="{D0B256EB-E9EA-4A6F-ACAF-D189B7783D22}"/>
    <cellStyle name="Normal 7 4 7 2 3 2 2 3" xfId="21149" xr:uid="{9D595663-AD8A-49AE-A995-490EF3F3FC13}"/>
    <cellStyle name="Normal 7 4 7 2 3 2 3" xfId="11257" xr:uid="{C16F4983-C003-4229-8DA9-718EFFB32C32}"/>
    <cellStyle name="Normal 7 4 7 2 3 2 3 2" xfId="23978" xr:uid="{9D546179-D863-4649-9A47-18F8E2D4B1C1}"/>
    <cellStyle name="Normal 7 4 7 2 3 2 4" xfId="24180" xr:uid="{D027BEDD-C889-4D5D-93A9-C8FE208EF1F6}"/>
    <cellStyle name="Normal 7 4 7 2 3 2 5" xfId="18356" xr:uid="{925AB3C6-691E-472C-8F72-5D27CC616D4F}"/>
    <cellStyle name="Normal 7 4 7 2 3 3" xfId="6759" xr:uid="{F592F9A3-1934-4633-9E60-E0527A5EF515}"/>
    <cellStyle name="Normal 7 4 7 2 3 3 2" xfId="27783" xr:uid="{0CC64A18-BD45-46C6-969E-1C537B259074}"/>
    <cellStyle name="Normal 7 4 7 2 3 3 3" xfId="17547" xr:uid="{BBE87F21-9B65-402D-BDED-A8EA556E8183}"/>
    <cellStyle name="Normal 7 4 7 2 3 4" xfId="9555" xr:uid="{F3DB30F3-DAB1-4067-9F2B-5575478F1BAE}"/>
    <cellStyle name="Normal 7 4 7 2 3 4 2" xfId="20339" xr:uid="{FA2BFB65-B0F0-4762-BB21-0CE7ADA964E2}"/>
    <cellStyle name="Normal 7 4 7 2 3 5" xfId="13328" xr:uid="{5C5664BB-BA89-4042-A784-7FD6C57FFBC5}"/>
    <cellStyle name="Normal 7 4 7 2 3 5 2" xfId="23168" xr:uid="{E4E58786-45D1-40A8-BB6E-0BBF3EB3242B}"/>
    <cellStyle name="Normal 7 4 7 2 3 6" xfId="24953" xr:uid="{B78021B4-E117-4B0E-A81A-757D8AC24B18}"/>
    <cellStyle name="Normal 7 4 7 2 3 7" xfId="15604" xr:uid="{C3761FE6-0C93-4FE9-A3F7-1182E10FC11E}"/>
    <cellStyle name="Normal 7 4 7 2 4" xfId="3771" xr:uid="{00000000-0005-0000-0000-0000E30E0000}"/>
    <cellStyle name="Normal 7 4 7 2 4 2" xfId="8397" xr:uid="{7A6E2E36-90A5-4ED5-8850-3800375D127C}"/>
    <cellStyle name="Normal 7 4 7 2 4 2 2" xfId="29309" xr:uid="{044E2315-76BD-43CE-A669-A2A811321E09}"/>
    <cellStyle name="Normal 7 4 7 2 4 2 3" xfId="17545" xr:uid="{0278DE36-EDFB-4DDB-92D9-A5A46873D8D8}"/>
    <cellStyle name="Normal 7 4 7 2 4 3" xfId="11258" xr:uid="{5236C35D-6343-4AC7-BE72-08CE952F375D}"/>
    <cellStyle name="Normal 7 4 7 2 4 3 2" xfId="20337" xr:uid="{4B23F248-A0C1-4CC7-BDFA-AD5F654820EE}"/>
    <cellStyle name="Normal 7 4 7 2 4 4" xfId="13326" xr:uid="{1E986ED1-9C3D-4098-8EC5-14AD97FE5CA1}"/>
    <cellStyle name="Normal 7 4 7 2 4 4 2" xfId="23166" xr:uid="{0F9EA676-42FC-4EC0-B418-B096689327C5}"/>
    <cellStyle name="Normal 7 4 7 2 4 5" xfId="24431" xr:uid="{206B2CDC-C345-439E-BB2A-58CAEA78DFE4}"/>
    <cellStyle name="Normal 7 4 7 2 4 6" xfId="15602" xr:uid="{5D6D4D88-CB32-4535-B331-F4EF40902A74}"/>
    <cellStyle name="Normal 7 4 7 2 5" xfId="3772" xr:uid="{00000000-0005-0000-0000-0000E40E0000}"/>
    <cellStyle name="Normal 7 4 7 2 5 2" xfId="8398" xr:uid="{B3771956-F95E-473A-8194-B9EC495365F5}"/>
    <cellStyle name="Normal 7 4 7 2 5 2 2" xfId="29001" xr:uid="{957D83B5-5E5E-46B1-BCFC-0C7851CFAB50}"/>
    <cellStyle name="Normal 7 4 7 2 5 2 3" xfId="16827" xr:uid="{A25A903B-EE76-42E4-ABC9-CCD94701EE2E}"/>
    <cellStyle name="Normal 7 4 7 2 5 3" xfId="11259" xr:uid="{928D44DE-8936-4C89-B168-92AEEA59C87E}"/>
    <cellStyle name="Normal 7 4 7 2 5 3 2" xfId="19565" xr:uid="{DF3DE1A8-22F7-4060-98B7-30BD36536A8A}"/>
    <cellStyle name="Normal 7 4 7 2 5 4" xfId="12676" xr:uid="{632D72A8-F35E-4C3F-9D4C-0209FACAC73E}"/>
    <cellStyle name="Normal 7 4 7 2 5 4 2" xfId="22394" xr:uid="{EC5766A5-DF89-4F2E-A797-6D9F64701F2D}"/>
    <cellStyle name="Normal 7 4 7 2 5 5" xfId="25471" xr:uid="{871C53F1-FEBA-4EB7-824D-79551E5533D5}"/>
    <cellStyle name="Normal 7 4 7 2 5 6" xfId="14626" xr:uid="{0B63D700-44D1-4F5D-86B2-E67DF4508AD2}"/>
    <cellStyle name="Normal 7 4 7 2 6" xfId="3773" xr:uid="{00000000-0005-0000-0000-0000E50E0000}"/>
    <cellStyle name="Normal 7 4 7 2 6 2" xfId="11260" xr:uid="{A1163814-315A-4A0D-8605-051039491AAD}"/>
    <cellStyle name="Normal 7 4 7 2 6 2 2" xfId="19317" xr:uid="{2614C778-7704-4685-8A04-A43A5112B040}"/>
    <cellStyle name="Normal 7 4 7 2 6 3" xfId="12447" xr:uid="{C5BCB8E5-7422-4F94-8F1D-EEE1449B82D7}"/>
    <cellStyle name="Normal 7 4 7 2 6 3 2" xfId="22143" xr:uid="{1B904297-CCAB-43A8-B9AF-47F2DC89677E}"/>
    <cellStyle name="Normal 7 4 7 2 6 4" xfId="25496" xr:uid="{FC16252C-05E9-4BBF-9B42-EA07FE3F7B96}"/>
    <cellStyle name="Normal 7 4 7 2 6 5" xfId="16587" xr:uid="{19064E3F-E7BF-4C5D-BB62-213F8CD13CDB}"/>
    <cellStyle name="Normal 7 4 7 2 7" xfId="4692" xr:uid="{962B932D-557D-410E-AD51-38039384E7F3}"/>
    <cellStyle name="Normal 7 4 7 2 7 2" xfId="10066" xr:uid="{5EA172B1-1730-452C-BDA8-AE12259F56CF}"/>
    <cellStyle name="Normal 7 4 7 2 7 2 2" xfId="20661" xr:uid="{D9F1E96A-E71E-4397-80FB-8BD71C033CD5}"/>
    <cellStyle name="Normal 7 4 7 2 7 3" xfId="13593" xr:uid="{A1521DC6-8A8E-4B1C-B826-00EAAA2EC09B}"/>
    <cellStyle name="Normal 7 4 7 2 7 3 2" xfId="23490" xr:uid="{C6586D5E-3FBA-4AD6-826F-4A1D953BB88B}"/>
    <cellStyle name="Normal 7 4 7 2 7 4" xfId="17868" xr:uid="{88292C8F-6D49-4FEA-A6D3-7160756969E4}"/>
    <cellStyle name="Normal 7 4 7 2 8" xfId="6338" xr:uid="{1B7BFEF5-3171-46B6-9265-359B7BB239FC}"/>
    <cellStyle name="Normal 7 4 7 2 8 2" xfId="16270" xr:uid="{A8E49D47-D8BE-4617-BA8B-31B4F65936FA}"/>
    <cellStyle name="Normal 7 4 7 2 9" xfId="9115" xr:uid="{5040F01D-766A-400F-AC70-B59058FB991E}"/>
    <cellStyle name="Normal 7 4 7 2 9 2" xfId="19030" xr:uid="{A9EFF3A0-3EDC-4507-8E00-3A598033E95A}"/>
    <cellStyle name="Normal 7 4 7 3" xfId="3774" xr:uid="{00000000-0005-0000-0000-0000E60E0000}"/>
    <cellStyle name="Normal 7 4 7 3 2" xfId="3775" xr:uid="{00000000-0005-0000-0000-0000E70E0000}"/>
    <cellStyle name="Normal 7 4 7 3 2 2" xfId="8399" xr:uid="{5C872067-C786-4322-A99D-4DB1B47EF06A}"/>
    <cellStyle name="Normal 7 4 7 3 2 2 2" xfId="26785" xr:uid="{2B2BFD4B-EFC5-4992-8049-D67D63A0DEAF}"/>
    <cellStyle name="Normal 7 4 7 3 2 2 3" xfId="28780" xr:uid="{7F9DEA6E-D362-4CA7-A4F8-407F11D73B5C}"/>
    <cellStyle name="Normal 7 4 7 3 2 2 4" xfId="17548" xr:uid="{85CEC909-18A0-45BC-A968-8A1F68CB6326}"/>
    <cellStyle name="Normal 7 4 7 3 2 3" xfId="11262" xr:uid="{64D7282C-7DA2-4D0A-AF61-09EA609F4844}"/>
    <cellStyle name="Normal 7 4 7 3 2 3 2" xfId="29551" xr:uid="{D835B671-7B28-4B9B-BC74-DC8CCC26210F}"/>
    <cellStyle name="Normal 7 4 7 3 2 3 3" xfId="20340" xr:uid="{5E94DAE1-F265-44FB-875F-81A960A0BC55}"/>
    <cellStyle name="Normal 7 4 7 3 2 4" xfId="13329" xr:uid="{B8DDE9E9-8AFB-4515-8C97-69ECDC145EC4}"/>
    <cellStyle name="Normal 7 4 7 3 2 4 2" xfId="23169" xr:uid="{641EE36F-5E3E-4EE4-9184-04212C911CB3}"/>
    <cellStyle name="Normal 7 4 7 3 2 5" xfId="24566" xr:uid="{0755BAE6-F78D-41AC-A7D4-BF6A675D1D32}"/>
    <cellStyle name="Normal 7 4 7 3 2 6" xfId="15605" xr:uid="{D418D195-0206-46B3-AE04-CE11273C5B2C}"/>
    <cellStyle name="Normal 7 4 7 3 3" xfId="3776" xr:uid="{00000000-0005-0000-0000-0000E80E0000}"/>
    <cellStyle name="Normal 7 4 7 3 3 2" xfId="11263" xr:uid="{BB7E443F-88F8-4F63-B69E-F15FF793DDA4}"/>
    <cellStyle name="Normal 7 4 7 3 3 2 2" xfId="27052" xr:uid="{693451AC-BF9C-4325-BB1A-175EB30CD23A}"/>
    <cellStyle name="Normal 7 4 7 3 3 2 3" xfId="16989" xr:uid="{C39FCE2B-6ABD-442F-98F1-9B1C30DD48B3}"/>
    <cellStyle name="Normal 7 4 7 3 3 3" xfId="11606" xr:uid="{A3BDA318-45F6-42D7-A781-59B9BD588262}"/>
    <cellStyle name="Normal 7 4 7 3 3 3 2" xfId="19742" xr:uid="{53F1F8C1-3341-48FD-A1D5-E1D9E04F53E4}"/>
    <cellStyle name="Normal 7 4 7 3 3 4" xfId="12838" xr:uid="{26F83098-470E-40A7-981D-AD58EB794F1D}"/>
    <cellStyle name="Normal 7 4 7 3 3 4 2" xfId="22571" xr:uid="{4F43FA2F-41DB-4E3C-A4F8-38F22C3F5B84}"/>
    <cellStyle name="Normal 7 4 7 3 3 5" xfId="24737" xr:uid="{650A1289-E3D6-4A82-A270-839D6A026DB1}"/>
    <cellStyle name="Normal 7 4 7 3 3 6" xfId="14879" xr:uid="{12AEF508-091F-45AB-834B-EB1E787C3D3B}"/>
    <cellStyle name="Normal 7 4 7 3 4" xfId="4810" xr:uid="{ADD6D5C5-7147-486F-BAA6-BF3A42079580}"/>
    <cellStyle name="Normal 7 4 7 3 4 2" xfId="11261" xr:uid="{1D286092-E7A3-4F56-A78B-AD4DF4AEA5C3}"/>
    <cellStyle name="Normal 7 4 7 3 4 2 2" xfId="29677" xr:uid="{62AE2484-B415-4EA3-A590-28E1C299A2CD}"/>
    <cellStyle name="Normal 7 4 7 3 4 2 3" xfId="20777" xr:uid="{36FEA070-1990-4DFD-950B-EC5E9A61630D}"/>
    <cellStyle name="Normal 7 4 7 3 4 3" xfId="13674" xr:uid="{D29D6112-3C58-416E-B3AD-CC2C36541D50}"/>
    <cellStyle name="Normal 7 4 7 3 4 3 2" xfId="23606" xr:uid="{D0F395FA-365B-4744-8144-14E77A1BB5FF}"/>
    <cellStyle name="Normal 7 4 7 3 4 4" xfId="24556" xr:uid="{C05E5717-849C-422C-8D10-96C76508A80C}"/>
    <cellStyle name="Normal 7 4 7 3 4 5" xfId="17984" xr:uid="{4765D074-5113-43FA-823D-37EFE2B9A2EB}"/>
    <cellStyle name="Normal 7 4 7 3 5" xfId="6446" xr:uid="{F9AEE1C6-12C3-4F37-ABE2-2C61370D0571}"/>
    <cellStyle name="Normal 7 4 7 3 5 2" xfId="28659" xr:uid="{C6BEEFDA-6150-4C15-8682-F808E5B954E2}"/>
    <cellStyle name="Normal 7 4 7 3 5 3" xfId="16272" xr:uid="{9CBF522C-DB8F-4FBB-B10E-0A1D7FFD5565}"/>
    <cellStyle name="Normal 7 4 7 3 6" xfId="9223" xr:uid="{FA853E10-B3D9-4718-85F9-A5A7AA30DBAB}"/>
    <cellStyle name="Normal 7 4 7 3 6 2" xfId="19032" xr:uid="{334008AA-B498-4C1F-ACCD-80C2EF3BD072}"/>
    <cellStyle name="Normal 7 4 7 3 7" xfId="12275" xr:uid="{D37F9428-C516-47B6-9606-245D679DCCDC}"/>
    <cellStyle name="Normal 7 4 7 3 7 2" xfId="21828" xr:uid="{3F7797A4-F702-41E3-90B2-82373BEDBB7E}"/>
    <cellStyle name="Normal 7 4 7 3 8" xfId="25572" xr:uid="{0278A47B-069A-4D0A-B49B-D34CCE38996F}"/>
    <cellStyle name="Normal 7 4 7 3 9" xfId="14367" xr:uid="{6451081B-EB49-4202-92BF-476C012BF369}"/>
    <cellStyle name="Normal 7 4 7 4" xfId="3777" xr:uid="{00000000-0005-0000-0000-0000E90E0000}"/>
    <cellStyle name="Normal 7 4 7 4 2" xfId="5183" xr:uid="{53D2900F-C618-4337-94DE-C44E4AF8928E}"/>
    <cellStyle name="Normal 7 4 7 4 2 2" xfId="8400" xr:uid="{9FA0D18E-23E9-44C2-9B30-F1FD08BCAAB4}"/>
    <cellStyle name="Normal 7 4 7 4 2 2 2" xfId="29943" xr:uid="{9FD03584-52F6-4532-AEF9-A05DC7298F5F}"/>
    <cellStyle name="Normal 7 4 7 4 2 2 3" xfId="21150" xr:uid="{A226910F-24EE-4C83-AF3B-5764ADAFCE6B}"/>
    <cellStyle name="Normal 7 4 7 4 2 3" xfId="11264" xr:uid="{EBD0244F-8082-491E-B03A-234713942D15}"/>
    <cellStyle name="Normal 7 4 7 4 2 3 2" xfId="23979" xr:uid="{4E46D2FA-53C8-42C5-9751-098F8B0D6D91}"/>
    <cellStyle name="Normal 7 4 7 4 2 4" xfId="26750" xr:uid="{EC23BCE6-1DED-4697-84D4-57E2AB2FF31F}"/>
    <cellStyle name="Normal 7 4 7 4 2 5" xfId="18357" xr:uid="{76ABA457-5FA1-40BC-912D-58B35BF0CEBF}"/>
    <cellStyle name="Normal 7 4 7 4 3" xfId="6758" xr:uid="{2A1EC1BF-CEB0-4CE4-8BB0-7AA16AD8AA12}"/>
    <cellStyle name="Normal 7 4 7 4 3 2" xfId="28033" xr:uid="{29A7DD4C-5561-40BD-973F-D898106B37CF}"/>
    <cellStyle name="Normal 7 4 7 4 3 3" xfId="16273" xr:uid="{393CC1D9-A86E-4404-B76B-B3B8C17B6DC1}"/>
    <cellStyle name="Normal 7 4 7 4 4" xfId="9554" xr:uid="{390E2E5F-BE4C-431A-A443-46228810EA50}"/>
    <cellStyle name="Normal 7 4 7 4 4 2" xfId="19033" xr:uid="{3B966061-1331-4556-86C8-2F9D0311B53B}"/>
    <cellStyle name="Normal 7 4 7 4 5" xfId="12276" xr:uid="{BCE89E3E-C4CD-406B-851F-A4073A0C39A8}"/>
    <cellStyle name="Normal 7 4 7 4 5 2" xfId="21829" xr:uid="{344F035A-EBED-4D9E-AD3D-A06824EC2DEC}"/>
    <cellStyle name="Normal 7 4 7 4 6" xfId="25193" xr:uid="{748FD0D0-680E-4ACA-8D28-6699D81B4044}"/>
    <cellStyle name="Normal 7 4 7 4 7" xfId="15606" xr:uid="{E347D896-C6FF-4C31-98FA-632C5BAE53D3}"/>
    <cellStyle name="Normal 7 4 7 5" xfId="3778" xr:uid="{00000000-0005-0000-0000-0000EA0E0000}"/>
    <cellStyle name="Normal 7 4 7 5 2" xfId="5804" xr:uid="{F5361FB1-A12A-4DBA-942E-8B80A2D1AE20}"/>
    <cellStyle name="Normal 7 4 7 5 2 2" xfId="8401" xr:uid="{672576DB-47FB-4B8C-A62A-857A08C568F6}"/>
    <cellStyle name="Normal 7 4 7 5 2 3" xfId="11265" xr:uid="{44BFA382-A800-4B50-B3A7-C0E6E8CF8B1D}"/>
    <cellStyle name="Normal 7 4 7 5 2 4" xfId="17080" xr:uid="{18CFCF49-D5A8-45C9-994B-780B2856C083}"/>
    <cellStyle name="Normal 7 4 7 5 3" xfId="6890" xr:uid="{1CA75F76-954E-43ED-B7B9-36DB9AD8F6A9}"/>
    <cellStyle name="Normal 7 4 7 5 3 2" xfId="29375" xr:uid="{8FE01E2F-4B40-49A4-8887-7297FBA8BC5C}"/>
    <cellStyle name="Normal 7 4 7 5 3 3" xfId="19859" xr:uid="{910697DF-ADAC-4EA9-98F7-5EFA67EED142}"/>
    <cellStyle name="Normal 7 4 7 5 4" xfId="9686" xr:uid="{773A4B18-27E8-49BB-A661-DDF428A1307D}"/>
    <cellStyle name="Normal 7 4 7 5 4 2" xfId="22688" xr:uid="{C85600A5-7C5D-4068-8024-61D69D534C9F}"/>
    <cellStyle name="Normal 7 4 7 5 5" xfId="24572" xr:uid="{7B272EA1-A1F9-45ED-8082-398FAA9CB67C}"/>
    <cellStyle name="Normal 7 4 7 5 6" xfId="15035" xr:uid="{5A9C1CF4-DA83-479C-AC32-B5F4159C3368}"/>
    <cellStyle name="Normal 7 4 7 6" xfId="3779" xr:uid="{00000000-0005-0000-0000-0000EB0E0000}"/>
    <cellStyle name="Normal 7 4 7 6 2" xfId="8402" xr:uid="{114C9007-D355-4B56-A45F-E88C28654AC8}"/>
    <cellStyle name="Normal 7 4 7 6 2 2" xfId="27855" xr:uid="{B1330D10-91A6-428E-BF15-6E5054E7FADF}"/>
    <cellStyle name="Normal 7 4 7 6 2 3" xfId="16678" xr:uid="{C9B40895-7AAD-4372-B208-58501B032237}"/>
    <cellStyle name="Normal 7 4 7 6 3" xfId="11266" xr:uid="{B6F20505-C10C-4BBF-ADCC-E4F4FA03A411}"/>
    <cellStyle name="Normal 7 4 7 6 3 2" xfId="19415" xr:uid="{C704D5AE-37D1-4E84-81F3-1857CC05FC6E}"/>
    <cellStyle name="Normal 7 4 7 6 4" xfId="12527" xr:uid="{4D361162-B90E-431C-A9FC-76BC9BF295D1}"/>
    <cellStyle name="Normal 7 4 7 6 4 2" xfId="22244" xr:uid="{6CE3CD5C-DD5A-4498-A089-235CD2C16DC9}"/>
    <cellStyle name="Normal 7 4 7 6 5" xfId="24210" xr:uid="{6AA3AA1F-1BAB-4797-90F4-4D0C951285C9}"/>
    <cellStyle name="Normal 7 4 7 6 6" xfId="14462" xr:uid="{65D80E54-1D69-4D1A-94C7-0232E5C1B331}"/>
    <cellStyle name="Normal 7 4 7 7" xfId="3780" xr:uid="{00000000-0005-0000-0000-0000EC0E0000}"/>
    <cellStyle name="Normal 7 4 7 7 2" xfId="8403" xr:uid="{56C52B39-13FE-410C-8CDE-AC0CA3EC18BD}"/>
    <cellStyle name="Normal 7 4 7 7 2 2" xfId="19196" xr:uid="{0057F838-1C48-4CF0-9194-69B940F96015}"/>
    <cellStyle name="Normal 7 4 7 7 3" xfId="11267" xr:uid="{5AD84ABD-7C29-4B34-BAB1-F02ED7A31FB5}"/>
    <cellStyle name="Normal 7 4 7 7 3 2" xfId="22001" xr:uid="{790C5B08-F9A9-4C5C-9A1D-96802FD3254C}"/>
    <cellStyle name="Normal 7 4 7 7 4" xfId="26038" xr:uid="{52E98326-34DC-488F-ADE7-B10EBA543D47}"/>
    <cellStyle name="Normal 7 4 7 7 5" xfId="16445" xr:uid="{90056A2F-7D1D-4DFF-A594-D76ECE380B8F}"/>
    <cellStyle name="Normal 7 4 7 8" xfId="4661" xr:uid="{221CA7EB-FE7D-4FC1-99B8-3FE2B7DBC278}"/>
    <cellStyle name="Normal 7 4 7 8 2" xfId="10065" xr:uid="{60374132-7139-4B97-9DA7-B26A9A2EFD9F}"/>
    <cellStyle name="Normal 7 4 7 8 2 2" xfId="20635" xr:uid="{0E16F4F7-EFF3-40AB-AE89-D29424ED1775}"/>
    <cellStyle name="Normal 7 4 7 8 3" xfId="13571" xr:uid="{BDA766AB-B458-4C54-BD7D-C0074C19C5CB}"/>
    <cellStyle name="Normal 7 4 7 8 3 2" xfId="23464" xr:uid="{6EB2B4B7-B1AB-440F-A1AA-49C8E35A9112}"/>
    <cellStyle name="Normal 7 4 7 8 4" xfId="17842" xr:uid="{8248B724-6C2B-4F39-95E1-5E8BA93C0BF7}"/>
    <cellStyle name="Normal 7 4 7 9" xfId="6337" xr:uid="{DC63FAE3-4718-4838-B286-81F3879939AE}"/>
    <cellStyle name="Normal 7 4 7 9 2" xfId="16269" xr:uid="{A290AC7E-205D-4E76-A2A0-F6FF66249A28}"/>
    <cellStyle name="Normal 7 4 8" xfId="865" xr:uid="{00000000-0005-0000-0000-000061030000}"/>
    <cellStyle name="Normal 7 4 8 10" xfId="12277" xr:uid="{104F071E-661C-4A05-B669-F7D2565F7D4C}"/>
    <cellStyle name="Normal 7 4 8 10 2" xfId="21830" xr:uid="{82265774-E57A-49F3-8709-05A49133CCEC}"/>
    <cellStyle name="Normal 7 4 8 11" xfId="24875" xr:uid="{68C55033-F1C9-4A26-89D4-D89A581F88E5}"/>
    <cellStyle name="Normal 7 4 8 12" xfId="14210" xr:uid="{2D0641BC-A0BD-468C-BE11-817F5E02764D}"/>
    <cellStyle name="Normal 7 4 8 2" xfId="866" xr:uid="{00000000-0005-0000-0000-000062030000}"/>
    <cellStyle name="Normal 7 4 8 2 2" xfId="3781" xr:uid="{00000000-0005-0000-0000-0000ED0E0000}"/>
    <cellStyle name="Normal 7 4 8 2 2 2" xfId="5709" xr:uid="{F41E97FC-AEE9-484C-AA26-DD67A32BE867}"/>
    <cellStyle name="Normal 7 4 8 2 2 2 2" xfId="8404" xr:uid="{23AB985C-0081-4F19-BE7B-B9EB065CFF55}"/>
    <cellStyle name="Normal 7 4 8 2 2 2 3" xfId="11268" xr:uid="{646F744D-11BF-4143-A506-51BEF0DD5FEF}"/>
    <cellStyle name="Normal 7 4 8 2 2 2 4" xfId="16276" xr:uid="{014E6CE6-93DB-453B-9EB9-8913423696D5}"/>
    <cellStyle name="Normal 7 4 8 2 2 3" xfId="6761" xr:uid="{3C9A0D03-2A87-4644-968A-C5BCA4399C3A}"/>
    <cellStyle name="Normal 7 4 8 2 2 3 2" xfId="28436" xr:uid="{8DAB5091-D95F-4198-B332-97DF3492DA06}"/>
    <cellStyle name="Normal 7 4 8 2 2 3 3" xfId="28057" xr:uid="{1A7D42F0-5220-46C7-81FD-CBE6C7DF226F}"/>
    <cellStyle name="Normal 7 4 8 2 2 3 4" xfId="19036" xr:uid="{4A2740A7-AE7E-4908-B133-82D047CAA509}"/>
    <cellStyle name="Normal 7 4 8 2 2 4" xfId="9557" xr:uid="{ABD9E832-9800-4394-979A-0358DA28A8AF}"/>
    <cellStyle name="Normal 7 4 8 2 2 4 2" xfId="30065" xr:uid="{3B7B98B4-90D8-4542-811D-1A4B1E5BDBA8}"/>
    <cellStyle name="Normal 7 4 8 2 2 4 3" xfId="21832" xr:uid="{1189BAE2-4F24-47DB-BF0B-3618D97191E8}"/>
    <cellStyle name="Normal 7 4 8 2 2 5" xfId="24337" xr:uid="{C7738929-36A9-4E0E-8C82-2A832E475530}"/>
    <cellStyle name="Normal 7 4 8 2 2 6" xfId="15607" xr:uid="{160C804B-7557-463C-B061-3BF5E2EC4CAC}"/>
    <cellStyle name="Normal 7 4 8 2 3" xfId="3782" xr:uid="{00000000-0005-0000-0000-0000EE0E0000}"/>
    <cellStyle name="Normal 7 4 8 2 3 2" xfId="8405" xr:uid="{29FB21D7-49FE-455F-AA4F-40DA992725AE}"/>
    <cellStyle name="Normal 7 4 8 2 3 2 2" xfId="28702" xr:uid="{E7F68265-9CDB-4401-AE34-51993C2965DD}"/>
    <cellStyle name="Normal 7 4 8 2 3 2 3" xfId="16990" xr:uid="{DDDA4B06-2D90-4785-8BEA-50B01EFAF26E}"/>
    <cellStyle name="Normal 7 4 8 2 3 3" xfId="11269" xr:uid="{436FFD1C-3026-45D8-8E6F-2523D7A5A868}"/>
    <cellStyle name="Normal 7 4 8 2 3 3 2" xfId="19743" xr:uid="{32BC64A4-5199-4DF9-81DC-A7C8D271BC35}"/>
    <cellStyle name="Normal 7 4 8 2 3 4" xfId="12839" xr:uid="{F4415673-CDAE-4F57-893C-3E0820289C52}"/>
    <cellStyle name="Normal 7 4 8 2 3 4 2" xfId="22572" xr:uid="{7F8D574B-3817-4F8F-A7B1-04A0C0D16C16}"/>
    <cellStyle name="Normal 7 4 8 2 3 5" xfId="26624" xr:uid="{069B2AE1-EDED-482E-A672-300175D1CFED}"/>
    <cellStyle name="Normal 7 4 8 2 3 6" xfId="14881" xr:uid="{5457F000-6722-482D-89B4-25AE1DB074F3}"/>
    <cellStyle name="Normal 7 4 8 2 4" xfId="4811" xr:uid="{BF832F04-F7E2-406E-B57E-93B482EA3922}"/>
    <cellStyle name="Normal 7 4 8 2 4 2" xfId="7145" xr:uid="{1E4A713D-3643-48BD-AAFD-CE645E3C0C12}"/>
    <cellStyle name="Normal 7 4 8 2 4 2 2" xfId="29678" xr:uid="{85E7A238-1004-434F-B4AC-AF28207D9F92}"/>
    <cellStyle name="Normal 7 4 8 2 4 2 3" xfId="20778" xr:uid="{CDB75B51-780C-466D-ABA9-7595FAA3AF51}"/>
    <cellStyle name="Normal 7 4 8 2 4 3" xfId="10068" xr:uid="{10F2B52F-BCC4-4643-817D-0D6226700E04}"/>
    <cellStyle name="Normal 7 4 8 2 4 3 2" xfId="23607" xr:uid="{AD53AD3D-419F-4CAE-A955-C73B185BF57B}"/>
    <cellStyle name="Normal 7 4 8 2 4 4" xfId="25344" xr:uid="{D2B50BC1-1937-4EB7-AD4C-A1253E197954}"/>
    <cellStyle name="Normal 7 4 8 2 4 5" xfId="17985" xr:uid="{DCBFA858-771E-4138-A4CF-165B5CB7E492}"/>
    <cellStyle name="Normal 7 4 8 2 5" xfId="6340" xr:uid="{E92F8C4F-6547-4538-89DC-ACE77561B365}"/>
    <cellStyle name="Normal 7 4 8 2 5 2" xfId="29220" xr:uid="{CEB77BAB-30E1-45DF-BF08-BC9E34438EA3}"/>
    <cellStyle name="Normal 7 4 8 2 5 3" xfId="16275" xr:uid="{40228C11-93E1-45D1-AB6D-A90859B40203}"/>
    <cellStyle name="Normal 7 4 8 2 6" xfId="9117" xr:uid="{CEA59B23-60D1-4BAA-B560-CE7DF1EB0EA5}"/>
    <cellStyle name="Normal 7 4 8 2 6 2" xfId="19035" xr:uid="{328ECEB0-515D-44E5-9693-22221DDFAF2E}"/>
    <cellStyle name="Normal 7 4 8 2 7" xfId="12278" xr:uid="{86D8FA25-962A-497A-A4D9-1E824254B04F}"/>
    <cellStyle name="Normal 7 4 8 2 7 2" xfId="21831" xr:uid="{03AB5CD0-7011-4FDF-A8CE-04E7CB901146}"/>
    <cellStyle name="Normal 7 4 8 2 8" xfId="24523" xr:uid="{B8B0EF6A-8B96-4B09-887A-578367A0BA65}"/>
    <cellStyle name="Normal 7 4 8 2 9" xfId="14368" xr:uid="{7F127677-A518-494D-80CD-C5348CAD1EB8}"/>
    <cellStyle name="Normal 7 4 8 3" xfId="3783" xr:uid="{00000000-0005-0000-0000-0000EF0E0000}"/>
    <cellStyle name="Normal 7 4 8 3 2" xfId="5184" xr:uid="{D63AD033-21AF-4343-AAA5-90DF071BD253}"/>
    <cellStyle name="Normal 7 4 8 3 2 2" xfId="8406" xr:uid="{34E410C7-4D9F-4E69-BAC1-415002263F99}"/>
    <cellStyle name="Normal 7 4 8 3 2 2 2" xfId="29944" xr:uid="{3B4C7797-CB7F-4998-8A9F-235B267F906C}"/>
    <cellStyle name="Normal 7 4 8 3 2 2 3" xfId="21151" xr:uid="{BB3D7B4C-C1AB-405B-83EC-BF4CC4F8F50F}"/>
    <cellStyle name="Normal 7 4 8 3 2 3" xfId="11270" xr:uid="{0241005C-3565-4A7A-9487-EF55B4B1601B}"/>
    <cellStyle name="Normal 7 4 8 3 2 3 2" xfId="23980" xr:uid="{A0DDEB76-B091-4B96-9F94-CAFCD439FF9D}"/>
    <cellStyle name="Normal 7 4 8 3 2 4" xfId="25289" xr:uid="{8BAF9D8D-A76D-471E-B32E-3D68C790DFDF}"/>
    <cellStyle name="Normal 7 4 8 3 2 5" xfId="18358" xr:uid="{985B0DBD-938E-4FD6-8495-439B8213FFDF}"/>
    <cellStyle name="Normal 7 4 8 3 3" xfId="6760" xr:uid="{FD1EE0C9-ED71-4939-B6A8-43A28D9FB5DB}"/>
    <cellStyle name="Normal 7 4 8 3 3 2" xfId="27754" xr:uid="{4C44C06B-2258-4F67-91AF-B5B25E7032F5}"/>
    <cellStyle name="Normal 7 4 8 3 3 3" xfId="28506" xr:uid="{122A1BC2-4230-45B2-8CB9-9FA929D63348}"/>
    <cellStyle name="Normal 7 4 8 3 3 4" xfId="16277" xr:uid="{177E801D-75EA-4B37-8107-720654AC4618}"/>
    <cellStyle name="Normal 7 4 8 3 4" xfId="9556" xr:uid="{E0AA8F80-46DC-4D94-AAD1-DBCF1D601B13}"/>
    <cellStyle name="Normal 7 4 8 3 4 2" xfId="28249" xr:uid="{71258F3D-2A63-494C-A087-E324508D4744}"/>
    <cellStyle name="Normal 7 4 8 3 4 3" xfId="27474" xr:uid="{9707D283-082E-487D-8DEE-31F7B062A438}"/>
    <cellStyle name="Normal 7 4 8 3 4 4" xfId="19037" xr:uid="{84B9B9A1-109C-44B5-B8F3-79D30B73D845}"/>
    <cellStyle name="Normal 7 4 8 3 5" xfId="12279" xr:uid="{5CCA7067-9B75-4864-B17B-F1E8DDB967E7}"/>
    <cellStyle name="Normal 7 4 8 3 5 2" xfId="30066" xr:uid="{F33DB0E4-8D30-41CC-9E8F-960EC70E2E5F}"/>
    <cellStyle name="Normal 7 4 8 3 5 3" xfId="21833" xr:uid="{349C5D0D-DD1D-46F6-8E15-0FCB8CBE1717}"/>
    <cellStyle name="Normal 7 4 8 3 6" xfId="25320" xr:uid="{7BA83ED2-65A1-49E5-9AD3-D84A92133881}"/>
    <cellStyle name="Normal 7 4 8 3 7" xfId="15608" xr:uid="{DFFED955-8F9C-4CCB-815F-FC1E64C7CCC0}"/>
    <cellStyle name="Normal 7 4 8 4" xfId="3784" xr:uid="{00000000-0005-0000-0000-0000F00E0000}"/>
    <cellStyle name="Normal 7 4 8 4 2" xfId="5787" xr:uid="{07677AF3-D66D-46EC-B985-D9A33FB1DF97}"/>
    <cellStyle name="Normal 7 4 8 4 2 2" xfId="8407" xr:uid="{774311E9-FE21-4957-8F3E-041FABC9F4AE}"/>
    <cellStyle name="Normal 7 4 8 4 2 3" xfId="11271" xr:uid="{A86C4A59-15E5-4BF1-9BAA-EBFAD622BEA3}"/>
    <cellStyle name="Normal 7 4 8 4 2 4" xfId="16278" xr:uid="{0334FCA5-D4CB-452F-86AD-CDE2457B3816}"/>
    <cellStyle name="Normal 7 4 8 4 3" xfId="6872" xr:uid="{E190CCC1-4B9C-4864-81BD-C27770DAEE1E}"/>
    <cellStyle name="Normal 7 4 8 4 3 2" xfId="28470" xr:uid="{8C134D7C-6E12-4A50-BF8E-9291B532928A}"/>
    <cellStyle name="Normal 7 4 8 4 3 3" xfId="19038" xr:uid="{7369A2A7-4795-4964-8B57-CC2074A03A10}"/>
    <cellStyle name="Normal 7 4 8 4 4" xfId="9668" xr:uid="{9D0860BF-30BD-4185-B049-1C9139257436}"/>
    <cellStyle name="Normal 7 4 8 4 4 2" xfId="21834" xr:uid="{ACD8E451-F6F0-4530-9FC2-067302991730}"/>
    <cellStyle name="Normal 7 4 8 4 5" xfId="26334" xr:uid="{92A4010D-893E-4553-8DC7-4C80F103177B}"/>
    <cellStyle name="Normal 7 4 8 4 6" xfId="15036" xr:uid="{D3BD1A67-D273-467B-870C-08D9F45EFCCD}"/>
    <cellStyle name="Normal 7 4 8 5" xfId="3785" xr:uid="{00000000-0005-0000-0000-0000F10E0000}"/>
    <cellStyle name="Normal 7 4 8 5 2" xfId="8408" xr:uid="{CDEB598E-9FDF-4CB4-A80D-D9A6511706BC}"/>
    <cellStyle name="Normal 7 4 8 5 2 2" xfId="28246" xr:uid="{A47B762B-BFB8-46CA-BB68-D6D5A95A4BA3}"/>
    <cellStyle name="Normal 7 4 8 5 2 3" xfId="16738" xr:uid="{82816010-06B1-4ED6-B41C-D11D4E014C07}"/>
    <cellStyle name="Normal 7 4 8 5 3" xfId="11272" xr:uid="{0FE5FE5C-89FF-4F5A-8446-99019090D9A8}"/>
    <cellStyle name="Normal 7 4 8 5 3 2" xfId="19475" xr:uid="{B736F36B-BF49-42E8-A292-A4EC4845D50D}"/>
    <cellStyle name="Normal 7 4 8 5 4" xfId="12587" xr:uid="{B0CE42E4-892F-4499-AF31-4A72775CED62}"/>
    <cellStyle name="Normal 7 4 8 5 4 2" xfId="22304" xr:uid="{6333ECA4-4349-48AD-BD31-ECD114C9D1A5}"/>
    <cellStyle name="Normal 7 4 8 5 5" xfId="24992" xr:uid="{CFAADA91-1410-43C0-B372-C2CDB8B311FA}"/>
    <cellStyle name="Normal 7 4 8 5 6" xfId="14522" xr:uid="{4710CB10-82D0-43A6-B7A0-292839A19839}"/>
    <cellStyle name="Normal 7 4 8 6" xfId="3786" xr:uid="{00000000-0005-0000-0000-0000F20E0000}"/>
    <cellStyle name="Normal 7 4 8 6 2" xfId="8409" xr:uid="{1897352A-8203-463C-80A9-F1110218D53C}"/>
    <cellStyle name="Normal 7 4 8 6 2 2" xfId="27326" xr:uid="{64B2BEFA-76F3-4C44-A87D-64BE2B76B817}"/>
    <cellStyle name="Normal 7 4 8 6 2 3" xfId="19318" xr:uid="{40B5109C-74CD-48A8-8112-F142676ABD12}"/>
    <cellStyle name="Normal 7 4 8 6 3" xfId="11273" xr:uid="{EF06C871-AB32-48FD-A18A-CDD22B816CAA}"/>
    <cellStyle name="Normal 7 4 8 6 3 2" xfId="22144" xr:uid="{E879354D-B6CB-442E-8A85-98D1B63C74AD}"/>
    <cellStyle name="Normal 7 4 8 6 4" xfId="24691" xr:uid="{80BB80B0-8FC6-43B7-A1D3-F3E6576EEBAF}"/>
    <cellStyle name="Normal 7 4 8 6 5" xfId="16588" xr:uid="{864FA7E4-8CDC-4989-9828-0E408D3F1841}"/>
    <cellStyle name="Normal 7 4 8 7" xfId="4662" xr:uid="{D4A61991-5AC0-4234-AFB1-CB441725B17E}"/>
    <cellStyle name="Normal 7 4 8 7 2" xfId="10067" xr:uid="{405BF7F0-6B2B-4E03-8D12-9DEA0F88B7DE}"/>
    <cellStyle name="Normal 7 4 8 7 2 2" xfId="20636" xr:uid="{80628B2F-EC08-42C2-A2AE-0850FF4EE39F}"/>
    <cellStyle name="Normal 7 4 8 7 3" xfId="13572" xr:uid="{79328C87-B12E-42C1-A71E-6EE72483BDA5}"/>
    <cellStyle name="Normal 7 4 8 7 3 2" xfId="23465" xr:uid="{48D7D067-149A-4A67-A38D-423D6F353603}"/>
    <cellStyle name="Normal 7 4 8 7 4" xfId="27687" xr:uid="{F941A680-4FE1-4B8A-AB12-B2FC54733C54}"/>
    <cellStyle name="Normal 7 4 8 7 5" xfId="17843" xr:uid="{EA897770-5E97-4E72-9ACE-337AAF50B555}"/>
    <cellStyle name="Normal 7 4 8 8" xfId="6339" xr:uid="{299C7F33-27C3-4D09-9BBA-854325A66050}"/>
    <cellStyle name="Normal 7 4 8 8 2" xfId="16274" xr:uid="{1617855D-1872-4C56-B749-C3C0F2B743D7}"/>
    <cellStyle name="Normal 7 4 8 9" xfId="9116" xr:uid="{4E5ED3AA-541B-4F12-981F-0363783D3B6A}"/>
    <cellStyle name="Normal 7 4 8 9 2" xfId="19034" xr:uid="{BD555846-08C8-4AD1-B3B7-3CEEE92F3C59}"/>
    <cellStyle name="Normal 7 4 9" xfId="867" xr:uid="{00000000-0005-0000-0000-000063030000}"/>
    <cellStyle name="Normal 7 4 9 10" xfId="26316" xr:uid="{AA010785-6D1D-4A3D-A0A0-578A451593DC}"/>
    <cellStyle name="Normal 7 4 9 11" xfId="14211" xr:uid="{E4C277BD-312D-435E-878E-D635F056B499}"/>
    <cellStyle name="Normal 7 4 9 2" xfId="868" xr:uid="{00000000-0005-0000-0000-000064030000}"/>
    <cellStyle name="Normal 7 4 9 2 2" xfId="3787" xr:uid="{00000000-0005-0000-0000-0000F30E0000}"/>
    <cellStyle name="Normal 7 4 9 2 2 2" xfId="5711" xr:uid="{4739B7D1-1794-4FCC-97DD-191D4BC2A8F7}"/>
    <cellStyle name="Normal 7 4 9 2 2 2 2" xfId="8410" xr:uid="{1C8D8FE0-1372-4E22-A275-56BEA2706FD8}"/>
    <cellStyle name="Normal 7 4 9 2 2 2 3" xfId="11274" xr:uid="{DFE5694B-6614-45B0-9FE8-F8C214CBD057}"/>
    <cellStyle name="Normal 7 4 9 2 2 2 4" xfId="17549" xr:uid="{4A94000A-CFB0-4B5B-A52B-08BBB479A0C7}"/>
    <cellStyle name="Normal 7 4 9 2 2 3" xfId="6763" xr:uid="{491A1DC4-98EC-4031-9C13-5C67F3B4B59E}"/>
    <cellStyle name="Normal 7 4 9 2 2 3 2" xfId="29552" xr:uid="{763D0EEF-3FDC-4C59-98A5-5C94DB7421C6}"/>
    <cellStyle name="Normal 7 4 9 2 2 3 3" xfId="20341" xr:uid="{6BC9E96A-0DD9-4B97-8C31-7CA4C1E3EFB6}"/>
    <cellStyle name="Normal 7 4 9 2 2 4" xfId="9559" xr:uid="{4D4B7D84-AFC5-48A3-89EE-9CB37159EB26}"/>
    <cellStyle name="Normal 7 4 9 2 2 4 2" xfId="23170" xr:uid="{F7480FF8-C151-4328-B876-98395179A221}"/>
    <cellStyle name="Normal 7 4 9 2 2 5" xfId="25456" xr:uid="{EE7C37E9-F222-4258-B798-97E7A7BDDBEF}"/>
    <cellStyle name="Normal 7 4 9 2 2 6" xfId="15609" xr:uid="{5F79BEA5-193C-4DD8-A7FA-7739FDE541F5}"/>
    <cellStyle name="Normal 7 4 9 2 3" xfId="4812" xr:uid="{ED4273C5-8593-49B4-BF10-BD7BEC2CEFD5}"/>
    <cellStyle name="Normal 7 4 9 2 3 2" xfId="7147" xr:uid="{5A678A8F-97C1-48BD-A123-6F8E23B2F1B9}"/>
    <cellStyle name="Normal 7 4 9 2 3 2 2" xfId="29679" xr:uid="{358D7428-2265-453D-AF4A-970D6291E0F2}"/>
    <cellStyle name="Normal 7 4 9 2 3 2 3" xfId="20779" xr:uid="{D06DB2A1-F1CA-4791-8362-301E69EE98F8}"/>
    <cellStyle name="Normal 7 4 9 2 3 3" xfId="10070" xr:uid="{243E0E0A-F0A0-4621-A904-F2E4C1F8202D}"/>
    <cellStyle name="Normal 7 4 9 2 3 3 2" xfId="23608" xr:uid="{2B593B4F-2558-4C12-B1F1-0B577AD94AC1}"/>
    <cellStyle name="Normal 7 4 9 2 3 4" xfId="25930" xr:uid="{6FAB3105-ED99-48B1-840A-A57E41F7ECEB}"/>
    <cellStyle name="Normal 7 4 9 2 3 5" xfId="17986" xr:uid="{F974AC98-63FD-48B0-8E32-1D39C3010273}"/>
    <cellStyle name="Normal 7 4 9 2 4" xfId="5551" xr:uid="{9BD606E3-D860-462D-92F2-0B4FB30E1CDF}"/>
    <cellStyle name="Normal 7 4 9 2 4 2" xfId="28375" xr:uid="{8BFB9C32-3385-4157-A2B2-655B63C6F73F}"/>
    <cellStyle name="Normal 7 4 9 2 4 3" xfId="28551" xr:uid="{44FCBC80-AE43-4110-8586-7B2093D4842D}"/>
    <cellStyle name="Normal 7 4 9 2 4 4" xfId="16280" xr:uid="{2A8452C4-A42C-4F86-AF57-67B106F9F0AE}"/>
    <cellStyle name="Normal 7 4 9 2 5" xfId="6342" xr:uid="{EB0C90E9-5F21-466D-BF0E-DE028AA86289}"/>
    <cellStyle name="Normal 7 4 9 2 5 2" xfId="28545" xr:uid="{62BC00F6-6F63-4263-B7CB-6F13B0A3928E}"/>
    <cellStyle name="Normal 7 4 9 2 5 3" xfId="19040" xr:uid="{6CEC32F5-9B4D-40F7-8BE0-4E9DC293BDD9}"/>
    <cellStyle name="Normal 7 4 9 2 6" xfId="9119" xr:uid="{D48D88B3-B1D8-40EE-A561-392DD7DE27DD}"/>
    <cellStyle name="Normal 7 4 9 2 6 2" xfId="21836" xr:uid="{53BA570D-E75E-436C-A6BF-E87FD220FB7B}"/>
    <cellStyle name="Normal 7 4 9 2 7" xfId="24764" xr:uid="{6EA4B429-68D3-4DDE-9E20-121D00B3DF24}"/>
    <cellStyle name="Normal 7 4 9 2 8" xfId="14369" xr:uid="{9BAAB378-54C5-48D0-9830-48AF69104783}"/>
    <cellStyle name="Normal 7 4 9 3" xfId="3788" xr:uid="{00000000-0005-0000-0000-0000F40E0000}"/>
    <cellStyle name="Normal 7 4 9 3 2" xfId="5710" xr:uid="{F0C06CDB-7A8D-47C9-BE1A-975EEAA8C364}"/>
    <cellStyle name="Normal 7 4 9 3 2 2" xfId="8411" xr:uid="{FF23D04B-C9C7-4C7E-BA45-A883189D74B1}"/>
    <cellStyle name="Normal 7 4 9 3 2 3" xfId="11275" xr:uid="{8F75A813-906E-4E69-BDC0-63F9CC56E13E}"/>
    <cellStyle name="Normal 7 4 9 3 2 4" xfId="16281" xr:uid="{BCAF4FC5-334A-4F46-91EA-250EE7321470}"/>
    <cellStyle name="Normal 7 4 9 3 3" xfId="6762" xr:uid="{75E9A244-8918-4D1B-B890-7EBE3FC7AFC4}"/>
    <cellStyle name="Normal 7 4 9 3 3 2" xfId="28002" xr:uid="{443A8845-DD03-4DF7-B609-2FCB5947B5FD}"/>
    <cellStyle name="Normal 7 4 9 3 3 3" xfId="26856" xr:uid="{F6D31C46-0676-426B-B667-1D944ECC534E}"/>
    <cellStyle name="Normal 7 4 9 3 3 4" xfId="19041" xr:uid="{C41222A6-71D4-4E6C-8231-BF3858FE4B9F}"/>
    <cellStyle name="Normal 7 4 9 3 4" xfId="9558" xr:uid="{C5B59842-4317-4826-A940-9CA959FCC55C}"/>
    <cellStyle name="Normal 7 4 9 3 4 2" xfId="27503" xr:uid="{5162B9F1-44C0-483E-B670-DA02F6D180D9}"/>
    <cellStyle name="Normal 7 4 9 3 4 3" xfId="30067" xr:uid="{6D175B16-E3CB-465E-8699-3667D7A2C34D}"/>
    <cellStyle name="Normal 7 4 9 3 4 4" xfId="21837" xr:uid="{0CCAC2F1-F160-48A7-8519-1CAE6D038679}"/>
    <cellStyle name="Normal 7 4 9 3 5" xfId="24482" xr:uid="{74BADEAC-144E-4A1C-8242-730E42FD0986}"/>
    <cellStyle name="Normal 7 4 9 3 6" xfId="28642" xr:uid="{037954B4-69AA-409E-971A-79FC9B712DD4}"/>
    <cellStyle name="Normal 7 4 9 3 7" xfId="15037" xr:uid="{7EDB468B-C4E0-480B-B1BB-ED78918600EB}"/>
    <cellStyle name="Normal 7 4 9 4" xfId="3789" xr:uid="{00000000-0005-0000-0000-0000F50E0000}"/>
    <cellStyle name="Normal 7 4 9 4 2" xfId="5771" xr:uid="{3DA63E04-DCC1-4512-8B3A-8CD3BBF328BB}"/>
    <cellStyle name="Normal 7 4 9 4 2 2" xfId="8412" xr:uid="{3060326B-3772-4998-BC1F-DF46D71968EB}"/>
    <cellStyle name="Normal 7 4 9 4 2 3" xfId="11276" xr:uid="{21E9F5A5-352D-4894-8AE5-121DE554EB87}"/>
    <cellStyle name="Normal 7 4 9 4 3" xfId="6854" xr:uid="{1B1E01B8-7424-4F9E-ABFC-4B7740F8350C}"/>
    <cellStyle name="Normal 7 4 9 4 3 2" xfId="19744" xr:uid="{68ED1062-4C76-4F32-AD28-CAE7DB115F1C}"/>
    <cellStyle name="Normal 7 4 9 4 4" xfId="9650" xr:uid="{FE2C2D11-83F8-4202-A5A6-3E8C9818D344}"/>
    <cellStyle name="Normal 7 4 9 4 4 2" xfId="22573" xr:uid="{E81DA005-434C-45B1-9B9F-657476DAF7E4}"/>
    <cellStyle name="Normal 7 4 9 4 5" xfId="26452" xr:uid="{E1D63F20-9C72-4465-9AD9-0EB51F3585EE}"/>
    <cellStyle name="Normal 7 4 9 4 6" xfId="14882" xr:uid="{45D34876-7B82-456F-8B02-5D794EF2150F}"/>
    <cellStyle name="Normal 7 4 9 5" xfId="3790" xr:uid="{00000000-0005-0000-0000-0000F60E0000}"/>
    <cellStyle name="Normal 7 4 9 5 2" xfId="8413" xr:uid="{F6CCE34C-3EA8-4FE9-9185-3B44B7CC5801}"/>
    <cellStyle name="Normal 7 4 9 5 2 2" xfId="28073" xr:uid="{E1C91245-F73B-45C4-B109-C0AE65151E88}"/>
    <cellStyle name="Normal 7 4 9 5 2 3" xfId="19319" xr:uid="{68FE604D-B334-4D9C-AC3A-DA2DDB717CB9}"/>
    <cellStyle name="Normal 7 4 9 5 3" xfId="11277" xr:uid="{5D9E5CAC-F3CF-46FC-B7B1-B72BECC12A80}"/>
    <cellStyle name="Normal 7 4 9 5 3 2" xfId="22145" xr:uid="{06A21E10-1232-40E8-94BB-DAF3A182D259}"/>
    <cellStyle name="Normal 7 4 9 5 4" xfId="26071" xr:uid="{913B14FB-E77C-4A8C-A741-D221A2E44AE2}"/>
    <cellStyle name="Normal 7 4 9 5 5" xfId="16589" xr:uid="{6E6D91D1-CCBA-4D0A-88EF-5AC1041CE7AC}"/>
    <cellStyle name="Normal 7 4 9 6" xfId="4663" xr:uid="{65D97EF9-5215-432C-A135-A88C093DAEE3}"/>
    <cellStyle name="Normal 7 4 9 6 2" xfId="7146" xr:uid="{D88994C8-24E3-480D-A272-5266BC99BE96}"/>
    <cellStyle name="Normal 7 4 9 6 2 2" xfId="29602" xr:uid="{51AB4852-E53F-430A-B8CD-40FD3BA0715D}"/>
    <cellStyle name="Normal 7 4 9 6 2 3" xfId="20637" xr:uid="{012D1F8B-7257-4CB2-828C-464C25253636}"/>
    <cellStyle name="Normal 7 4 9 6 3" xfId="10069" xr:uid="{F3A5626C-DCC5-4C6B-8F8D-64E3D145B629}"/>
    <cellStyle name="Normal 7 4 9 6 3 2" xfId="23466" xr:uid="{3563690D-A676-488B-8B92-CBEA734F3CA4}"/>
    <cellStyle name="Normal 7 4 9 6 4" xfId="28862" xr:uid="{3E03B5EA-D91C-4EC8-A622-B9CB0AC72CFB}"/>
    <cellStyle name="Normal 7 4 9 6 5" xfId="17844" xr:uid="{6DDAAE71-C5B1-4A82-B860-F001305C8211}"/>
    <cellStyle name="Normal 7 4 9 7" xfId="6341" xr:uid="{A1E9FC96-9642-4E81-8C3D-02159898375F}"/>
    <cellStyle name="Normal 7 4 9 7 2" xfId="28973" xr:uid="{ED5E3616-EF7A-4DEE-9DCD-6429F1CFD05E}"/>
    <cellStyle name="Normal 7 4 9 7 3" xfId="16279" xr:uid="{3826190B-E94B-456C-AF9F-BCB13F3D702F}"/>
    <cellStyle name="Normal 7 4 9 8" xfId="9118" xr:uid="{DAC0B904-2D67-4DC3-A47C-695CEBAFC914}"/>
    <cellStyle name="Normal 7 4 9 8 2" xfId="19039" xr:uid="{8A2CF0FF-79B8-45C6-A181-B9DB340E6DCE}"/>
    <cellStyle name="Normal 7 4 9 9" xfId="12280" xr:uid="{C1CF3135-8050-4CB5-9FE9-832F801FDF7E}"/>
    <cellStyle name="Normal 7 4 9 9 2" xfId="21835" xr:uid="{611CBA9C-1B25-4FDC-8605-4C1C9AC1BFD3}"/>
    <cellStyle name="Normal 7 5" xfId="869" xr:uid="{00000000-0005-0000-0000-000065030000}"/>
    <cellStyle name="Normal 7 6" xfId="870" xr:uid="{00000000-0005-0000-0000-000066030000}"/>
    <cellStyle name="Normal 7 6 10" xfId="871" xr:uid="{00000000-0005-0000-0000-000067030000}"/>
    <cellStyle name="Normal 7 6 10 2" xfId="872" xr:uid="{00000000-0005-0000-0000-000068030000}"/>
    <cellStyle name="Normal 7 6 10 2 2" xfId="3791" xr:uid="{00000000-0005-0000-0000-0000F70E0000}"/>
    <cellStyle name="Normal 7 6 10 2 2 2" xfId="25129" xr:uid="{4EA78752-A248-4DEE-B722-40E2BE692A06}"/>
    <cellStyle name="Normal 7 6 10 2 2 3" xfId="26141" xr:uid="{1052650B-A629-467B-A835-A9566723B58C}"/>
    <cellStyle name="Normal 7 6 10 2 3" xfId="3792" xr:uid="{00000000-0005-0000-0000-0000F80E0000}"/>
    <cellStyle name="Normal 7 6 10 2 3 2" xfId="3793" xr:uid="{00000000-0005-0000-0000-0000F90E0000}"/>
    <cellStyle name="Normal 7 6 10 2 3 3" xfId="3794" xr:uid="{00000000-0005-0000-0000-0000FA0E0000}"/>
    <cellStyle name="Normal 7 6 10 2 3 3 2" xfId="3795" xr:uid="{00000000-0005-0000-0000-0000FB0E0000}"/>
    <cellStyle name="Normal 7 6 10 2 4" xfId="26677" xr:uid="{A31C7D23-3443-448A-818A-89FAE25CD0B7}"/>
    <cellStyle name="Normal 7 6 10 3" xfId="3796" xr:uid="{00000000-0005-0000-0000-0000FC0E0000}"/>
    <cellStyle name="Normal 7 6 10 4" xfId="3797" xr:uid="{00000000-0005-0000-0000-0000FD0E0000}"/>
    <cellStyle name="Normal 7 6 10 5" xfId="3798" xr:uid="{00000000-0005-0000-0000-0000FE0E0000}"/>
    <cellStyle name="Normal 7 6 10 5 2" xfId="3799" xr:uid="{00000000-0005-0000-0000-0000FF0E0000}"/>
    <cellStyle name="Normal 7 6 10 6" xfId="4666" xr:uid="{DE630C0A-758E-4F65-A1E8-DC6E01BA6FF4}"/>
    <cellStyle name="Normal 7 6 10 6 2" xfId="5295" xr:uid="{3A6BC502-2313-44D4-959C-3585F915D4D6}"/>
    <cellStyle name="Normal 7 6 10 7" xfId="5366" xr:uid="{BC1942FD-E0C0-43A6-A964-D59B457376EC}"/>
    <cellStyle name="Normal 7 6 11" xfId="873" xr:uid="{00000000-0005-0000-0000-000069030000}"/>
    <cellStyle name="Normal 7 6 11 10" xfId="14212" xr:uid="{36190576-1E33-419A-ABFC-8218EC4E6346}"/>
    <cellStyle name="Normal 7 6 11 2" xfId="3800" xr:uid="{00000000-0005-0000-0000-0000000F0000}"/>
    <cellStyle name="Normal 7 6 11 2 2" xfId="3801" xr:uid="{00000000-0005-0000-0000-0000010F0000}"/>
    <cellStyle name="Normal 7 6 11 2 2 2" xfId="8415" xr:uid="{DF8524BB-E04E-4058-BAF6-C5CB58F3D58B}"/>
    <cellStyle name="Normal 7 6 11 2 2 2 2" xfId="28843" xr:uid="{DA02EC10-E3B9-4C25-AEF9-F4CECD5D1F73}"/>
    <cellStyle name="Normal 7 6 11 2 2 2 3" xfId="17081" xr:uid="{E2A40CB6-EE3D-4DED-9CC3-0C9F44E8838A}"/>
    <cellStyle name="Normal 7 6 11 2 2 3" xfId="11279" xr:uid="{94352497-8E7A-42E0-A3C1-48563E37641E}"/>
    <cellStyle name="Normal 7 6 11 2 2 3 2" xfId="19860" xr:uid="{551BF911-29D6-4E06-8E17-29CB3D8C85DC}"/>
    <cellStyle name="Normal 7 6 11 2 2 4" xfId="12884" xr:uid="{7BE3F070-74A6-4772-BB1B-75617F9008FB}"/>
    <cellStyle name="Normal 7 6 11 2 2 4 2" xfId="22689" xr:uid="{50E65826-2439-480B-9183-1C425D4FDC1B}"/>
    <cellStyle name="Normal 7 6 11 2 2 5" xfId="25577" xr:uid="{BF99B760-9A2F-4176-B0A1-388144049236}"/>
    <cellStyle name="Normal 7 6 11 2 2 6" xfId="15038" xr:uid="{C588C7A1-758A-42EF-84FC-2474855F8DA2}"/>
    <cellStyle name="Normal 7 6 11 2 3" xfId="8414" xr:uid="{90A20974-702F-4F65-9B72-E43F12408A7D}"/>
    <cellStyle name="Normal 7 6 11 2 3 2" xfId="11278" xr:uid="{7D4DE4AC-3CA5-4A0B-A5F9-720C0DBD142F}"/>
    <cellStyle name="Normal 7 6 11 2 3 3" xfId="28796" xr:uid="{6EC2B82F-57F1-49B0-B6CA-241DB8857DCA}"/>
    <cellStyle name="Normal 7 6 11 2 3 4" xfId="16605" xr:uid="{6FCF3A7B-847A-4900-81C1-FB277C659AF8}"/>
    <cellStyle name="Normal 7 6 11 2 4" xfId="6764" xr:uid="{052B2D2E-687F-478B-A805-5C9643D51B32}"/>
    <cellStyle name="Normal 7 6 11 2 4 2" xfId="28656" xr:uid="{5AB21005-6938-4738-AAC2-03820CED00AE}"/>
    <cellStyle name="Normal 7 6 11 2 4 3" xfId="19333" xr:uid="{4172F94D-CB00-4038-B0CA-814D12202FF1}"/>
    <cellStyle name="Normal 7 6 11 2 5" xfId="9560" xr:uid="{6550935E-3B57-4B2E-A281-D4366F33BD97}"/>
    <cellStyle name="Normal 7 6 11 2 5 2" xfId="22161" xr:uid="{404B69CD-33EC-46C7-BCA9-E3A921E353D1}"/>
    <cellStyle name="Normal 7 6 11 2 6" xfId="24756" xr:uid="{40B695E9-DB3E-4322-A468-DC5978E00F90}"/>
    <cellStyle name="Normal 7 6 11 2 7" xfId="14370" xr:uid="{F746AAE1-4E14-4949-AB7B-333DE3FF324B}"/>
    <cellStyle name="Normal 7 6 11 3" xfId="3802" xr:uid="{00000000-0005-0000-0000-0000020F0000}"/>
    <cellStyle name="Normal 7 6 11 3 2" xfId="8416" xr:uid="{4F522739-6ACB-4CE4-BD5C-B51D931CBD7A}"/>
    <cellStyle name="Normal 7 6 11 3 2 2" xfId="28907" xr:uid="{04A65A1C-D80F-4797-91CE-6128C7E8CECA}"/>
    <cellStyle name="Normal 7 6 11 3 2 3" xfId="16991" xr:uid="{190F0CE9-68C0-42D7-A324-A6CAD6177C3A}"/>
    <cellStyle name="Normal 7 6 11 3 3" xfId="11280" xr:uid="{2131141F-5791-450A-B8BC-3B62F4B98D9C}"/>
    <cellStyle name="Normal 7 6 11 3 3 2" xfId="19745" xr:uid="{072A4AEC-7484-47CD-8930-6A430E50C0DF}"/>
    <cellStyle name="Normal 7 6 11 3 4" xfId="12840" xr:uid="{B739F293-1B0E-452A-902A-F19C71F3AACD}"/>
    <cellStyle name="Normal 7 6 11 3 4 2" xfId="22574" xr:uid="{F8C42713-5603-4BE7-8CB3-E1DA6C7E2A0F}"/>
    <cellStyle name="Normal 7 6 11 3 5" xfId="25794" xr:uid="{54B041AA-A6E0-40CC-9ACA-5032F04DA969}"/>
    <cellStyle name="Normal 7 6 11 3 6" xfId="14883" xr:uid="{76DFD265-5520-42E7-B7D4-421708FD9D26}"/>
    <cellStyle name="Normal 7 6 11 4" xfId="3803" xr:uid="{00000000-0005-0000-0000-0000030F0000}"/>
    <cellStyle name="Normal 7 6 11 4 2" xfId="8417" xr:uid="{5EE5E952-1D5B-4C17-B888-2389E9567006}"/>
    <cellStyle name="Normal 7 6 11 4 2 2" xfId="28844" xr:uid="{ADC02AE6-F439-47FC-B796-374CB4F7106E}"/>
    <cellStyle name="Normal 7 6 11 4 2 3" xfId="19320" xr:uid="{E28127F2-EC53-46E0-9FC7-08262D3566A5}"/>
    <cellStyle name="Normal 7 6 11 4 3" xfId="11281" xr:uid="{DC6A3BB0-BC44-44C8-ACC9-F02C59B9D00C}"/>
    <cellStyle name="Normal 7 6 11 4 3 2" xfId="22146" xr:uid="{3B0F38CA-D0B3-4C81-8994-5A489A33AAF3}"/>
    <cellStyle name="Normal 7 6 11 4 4" xfId="24404" xr:uid="{5D011019-2ADF-490F-9A51-6173DA2CFA46}"/>
    <cellStyle name="Normal 7 6 11 4 5" xfId="16590" xr:uid="{02946A37-A5B0-47AD-9C5D-8C191680FBAE}"/>
    <cellStyle name="Normal 7 6 11 5" xfId="4667" xr:uid="{BCF056F3-0B2A-45E8-A7A0-2BCBDE18C77B}"/>
    <cellStyle name="Normal 7 6 11 5 2" xfId="10071" xr:uid="{773E67FC-55CA-4384-B23F-5435F17B81E6}"/>
    <cellStyle name="Normal 7 6 11 5 2 2" xfId="20639" xr:uid="{ECA51F8E-A33F-4C21-8394-9B1AD7E87489}"/>
    <cellStyle name="Normal 7 6 11 5 3" xfId="13574" xr:uid="{6A86EDE8-F724-4D8C-B871-E7FE16F99088}"/>
    <cellStyle name="Normal 7 6 11 5 3 2" xfId="23468" xr:uid="{5D53F79F-CECB-4DB3-B616-F4D5B200C83C}"/>
    <cellStyle name="Normal 7 6 11 5 4" xfId="29026" xr:uid="{211109B4-1140-4B41-8C7D-6FF130C8FC55}"/>
    <cellStyle name="Normal 7 6 11 5 5" xfId="17846" xr:uid="{320DD7A9-A584-492D-9AA6-25C20B9B9FA0}"/>
    <cellStyle name="Normal 7 6 11 6" xfId="6343" xr:uid="{D0C20215-CEF9-4F64-8147-A468A5D812D8}"/>
    <cellStyle name="Normal 7 6 11 6 2" xfId="16282" xr:uid="{F589DCDA-C71F-4CC2-A6D5-B6AADDF110E5}"/>
    <cellStyle name="Normal 7 6 11 7" xfId="9120" xr:uid="{42FEA9D4-766D-46A9-9963-67D4E4E581AA}"/>
    <cellStyle name="Normal 7 6 11 7 2" xfId="19042" xr:uid="{A86ABE17-0A66-45A2-946F-240484FC7533}"/>
    <cellStyle name="Normal 7 6 11 8" xfId="12281" xr:uid="{36BFBA66-795E-4DA6-BDBA-1D4A7C7C62D8}"/>
    <cellStyle name="Normal 7 6 11 8 2" xfId="21838" xr:uid="{64B97994-E779-4714-81EC-4C68EDED63F7}"/>
    <cellStyle name="Normal 7 6 11 9" xfId="25555" xr:uid="{2FD2AFBA-887B-4DF0-B5A0-1C6936E5B222}"/>
    <cellStyle name="Normal 7 6 12" xfId="874" xr:uid="{00000000-0005-0000-0000-00006A030000}"/>
    <cellStyle name="Normal 7 6 12 2" xfId="3804" xr:uid="{00000000-0005-0000-0000-0000040F0000}"/>
    <cellStyle name="Normal 7 6 12 2 2" xfId="3805" xr:uid="{00000000-0005-0000-0000-0000050F0000}"/>
    <cellStyle name="Normal 7 6 12 2 2 2" xfId="11282" xr:uid="{32C2D409-0A7D-4200-BB8D-5E34AEC0162B}"/>
    <cellStyle name="Normal 7 6 12 2 2 2 2" xfId="27101" xr:uid="{AEA5A7E0-D3E0-4820-B2C0-B39F73F17108}"/>
    <cellStyle name="Normal 7 6 12 2 2 2 3" xfId="19043" xr:uid="{0E9750F4-245F-495B-A5AA-B6A4FC5D1734}"/>
    <cellStyle name="Normal 7 6 12 2 2 3" xfId="12282" xr:uid="{798C1577-5D83-46F5-B9AF-541DB419B919}"/>
    <cellStyle name="Normal 7 6 12 2 2 3 2" xfId="21839" xr:uid="{504EE622-06EB-412F-B9F0-461D99666F37}"/>
    <cellStyle name="Normal 7 6 12 2 2 4" xfId="26130" xr:uid="{19F10FA9-F0C6-4AFD-B782-98FF6F867353}"/>
    <cellStyle name="Normal 7 6 12 2 2 5" xfId="16283" xr:uid="{A58C7F34-C00B-4C4F-A11E-A00308A6C208}"/>
    <cellStyle name="Normal 7 6 12 2 3" xfId="27117" xr:uid="{5654576E-D3FA-421A-9C46-A9E8F6149E89}"/>
    <cellStyle name="Normal 7 6 12 3" xfId="3806" xr:uid="{00000000-0005-0000-0000-0000060F0000}"/>
    <cellStyle name="Normal 7 6 12 3 2" xfId="5225" xr:uid="{0FA70FAE-4BF9-4461-9D2D-94CD74806880}"/>
    <cellStyle name="Normal 7 6 12 3 2 2" xfId="5274" xr:uid="{924AC2CF-43A0-48D1-8A5B-EFD8886E1F5E}"/>
    <cellStyle name="Normal 7 6 12 3 3" xfId="24250" xr:uid="{DF91F9BB-235C-4A7C-99F0-9B335E5C2835}"/>
    <cellStyle name="Normal 7 6 12 4" xfId="3807" xr:uid="{00000000-0005-0000-0000-0000070F0000}"/>
    <cellStyle name="Normal 7 6 12 4 2" xfId="25020" xr:uid="{FA11C096-87FA-40EA-BB9B-20B9F056296F}"/>
    <cellStyle name="Normal 7 6 12 4 2 2" xfId="27379" xr:uid="{9CB4E316-AEC0-4CCB-830D-7282A814AF74}"/>
    <cellStyle name="Normal 7 6 12 4 3" xfId="26303" xr:uid="{4E108CD0-FE6F-4914-A242-A6B5CAC870E9}"/>
    <cellStyle name="Normal 7 6 12 4 3 2" xfId="27568" xr:uid="{F9EE7B45-04A5-4E06-B5E6-6553BE0A2186}"/>
    <cellStyle name="Normal 7 6 12 4 4" xfId="27316" xr:uid="{A7C3FEE1-A7C1-4847-A69E-41D6C72356D6}"/>
    <cellStyle name="Normal 7 6 12 5" xfId="3808" xr:uid="{00000000-0005-0000-0000-0000080F0000}"/>
    <cellStyle name="Normal 7 6 12 5 2" xfId="3809" xr:uid="{00000000-0005-0000-0000-0000090F0000}"/>
    <cellStyle name="Normal 7 6 12 5 2 2" xfId="29013" xr:uid="{84A6D23D-DAEC-4273-9990-44D9274492A9}"/>
    <cellStyle name="Normal 7 6 12 6" xfId="3810" xr:uid="{00000000-0005-0000-0000-00000A0F0000}"/>
    <cellStyle name="Normal 7 6 12 6 2" xfId="5267" xr:uid="{72701233-E611-4F03-96E5-F7571604F582}"/>
    <cellStyle name="Normal 7 6 12 6 3" xfId="4693" xr:uid="{7E3B8805-53FD-4465-AEBC-6E991EC954A8}"/>
    <cellStyle name="Normal 7 6 12 7" xfId="5365" xr:uid="{25D81D62-D4AC-4B79-A3D9-1D05CAE88390}"/>
    <cellStyle name="Normal 7 6 12 7 2" xfId="27362" xr:uid="{8A3D1546-D379-4FA5-B975-7B42FBFA6B25}"/>
    <cellStyle name="Normal 7 6 12 7 3" xfId="26427" xr:uid="{FE66464F-C5D0-4800-991F-C5B91BEA641A}"/>
    <cellStyle name="Normal 7 6 13" xfId="3811" xr:uid="{00000000-0005-0000-0000-00000B0F0000}"/>
    <cellStyle name="Normal 7 6 13 2" xfId="5185" xr:uid="{73E429AB-5496-4C27-88DF-94D1B1B9693E}"/>
    <cellStyle name="Normal 7 6 13 2 2" xfId="8418" xr:uid="{67E671FE-7ACD-427B-AC46-19AFCFFFE922}"/>
    <cellStyle name="Normal 7 6 13 2 2 2" xfId="29945" xr:uid="{4CF1B645-1278-42D6-AAEB-C8845ADC103B}"/>
    <cellStyle name="Normal 7 6 13 2 2 3" xfId="21152" xr:uid="{37ED910D-9045-422D-A5AB-CBAE8950C2E6}"/>
    <cellStyle name="Normal 7 6 13 2 3" xfId="11283" xr:uid="{C374A2FC-79B9-4D47-BBF7-D1FBA7EF135E}"/>
    <cellStyle name="Normal 7 6 13 2 3 2" xfId="23981" xr:uid="{1AD5422D-F09E-4F39-9A58-41BA0A4A02C0}"/>
    <cellStyle name="Normal 7 6 13 2 4" xfId="26417" xr:uid="{3787C0ED-26F1-4CB1-9455-6215A93030FD}"/>
    <cellStyle name="Normal 7 6 13 2 5" xfId="18359" xr:uid="{83F2BE75-D1D7-40C4-A859-CE8EEB0085ED}"/>
    <cellStyle name="Normal 7 6 13 3" xfId="6801" xr:uid="{3C462E8B-3910-4890-84A3-F1DF10F89164}"/>
    <cellStyle name="Normal 7 6 13 3 2" xfId="24824" xr:uid="{BE50BA66-901B-4DDB-A983-4568E03C74E8}"/>
    <cellStyle name="Normal 7 6 13 3 3" xfId="28672" xr:uid="{C0DAF452-00FE-4919-BAB6-B7A10C3351B4}"/>
    <cellStyle name="Normal 7 6 13 3 4" xfId="16284" xr:uid="{362B4368-4305-4513-95F7-006C4223802B}"/>
    <cellStyle name="Normal 7 6 13 4" xfId="9597" xr:uid="{1727E001-85F7-473E-9A0C-EE1958649C6B}"/>
    <cellStyle name="Normal 7 6 13 4 2" xfId="25588" xr:uid="{25DC4F70-0965-45E0-BF63-0629D9FB894C}"/>
    <cellStyle name="Normal 7 6 13 4 3" xfId="29313" xr:uid="{487A5C47-7C6B-4989-9F85-A710ACEB18B8}"/>
    <cellStyle name="Normal 7 6 13 4 4" xfId="19044" xr:uid="{EC482280-D25A-48F9-B414-23294BE1CDE2}"/>
    <cellStyle name="Normal 7 6 13 5" xfId="12283" xr:uid="{14158FE7-ECF7-4DE9-9BF1-67DE71C443F0}"/>
    <cellStyle name="Normal 7 6 13 5 2" xfId="30068" xr:uid="{891DF468-B011-4AAF-A169-366AE31F8EC9}"/>
    <cellStyle name="Normal 7 6 13 5 3" xfId="21840" xr:uid="{8F22AB75-83B5-47EE-AB1B-2BDABF6D8633}"/>
    <cellStyle name="Normal 7 6 13 6" xfId="26289" xr:uid="{4D5C3AAD-D973-422E-B551-D5C875A4A060}"/>
    <cellStyle name="Normal 7 6 13 7" xfId="15610" xr:uid="{1D44F4DD-9408-4027-B9AD-70C84C37FE05}"/>
    <cellStyle name="Normal 7 6 14" xfId="3812" xr:uid="{00000000-0005-0000-0000-00000C0F0000}"/>
    <cellStyle name="Normal 7 6 14 2" xfId="3813" xr:uid="{00000000-0005-0000-0000-00000D0F0000}"/>
    <cellStyle name="Normal 7 6 14 3" xfId="3814" xr:uid="{00000000-0005-0000-0000-00000E0F0000}"/>
    <cellStyle name="Normal 7 6 14 3 2" xfId="3815" xr:uid="{00000000-0005-0000-0000-00000F0F0000}"/>
    <cellStyle name="Normal 7 6 14 3 2 2" xfId="28377" xr:uid="{8CBD903B-F49A-42BB-9551-2CA96E221697}"/>
    <cellStyle name="Normal 7 6 14 3 3" xfId="29247" xr:uid="{2FEDC956-BA6A-451F-9794-86C139CBD4F8}"/>
    <cellStyle name="Normal 7 6 14 4" xfId="28944" xr:uid="{6937A621-D490-4F5E-B4BF-0789798A9C52}"/>
    <cellStyle name="Normal 7 6 15" xfId="3816" xr:uid="{00000000-0005-0000-0000-0000100F0000}"/>
    <cellStyle name="Normal 7 6 15 2" xfId="11284" xr:uid="{F64E19DC-E396-424F-BA91-D88F5FF2F72B}"/>
    <cellStyle name="Normal 7 6 15 2 2" xfId="28931" xr:uid="{2A4B1904-34C4-4599-ADDF-F94C04C66DE9}"/>
    <cellStyle name="Normal 7 6 15 2 3" xfId="16611" xr:uid="{DAB354A1-2AC1-46C0-A25E-945A536736A9}"/>
    <cellStyle name="Normal 7 6 15 3" xfId="11523" xr:uid="{BCC77CDB-5F34-472F-BFEB-F2DFEF2BA3D0}"/>
    <cellStyle name="Normal 7 6 15 3 2" xfId="19347" xr:uid="{B8015A9D-B5B4-4FA1-9B1A-AA2A6CABF17B}"/>
    <cellStyle name="Normal 7 6 15 4" xfId="12460" xr:uid="{33C45B93-DD8A-41D6-B6CA-B54486B6FA11}"/>
    <cellStyle name="Normal 7 6 15 4 2" xfId="22176" xr:uid="{90E51A66-7C87-414F-A918-6FDBAACEDEBD}"/>
    <cellStyle name="Normal 7 6 15 5" xfId="24505" xr:uid="{693A8C0C-1EF1-47F3-9D67-CED765DF2D5E}"/>
    <cellStyle name="Normal 7 6 15 6" xfId="14393" xr:uid="{8E60EB51-E96D-42D3-BA71-33D875F203C6}"/>
    <cellStyle name="Normal 7 6 16" xfId="3817" xr:uid="{00000000-0005-0000-0000-0000110F0000}"/>
    <cellStyle name="Normal 7 6 16 2" xfId="11285" xr:uid="{5A6939C3-F69A-4EF4-AA68-839E0B8FC2EC}"/>
    <cellStyle name="Normal 7 6 16 2 2" xfId="29018" xr:uid="{39319A3D-172A-45D7-A05A-0F3D210CA72E}"/>
    <cellStyle name="Normal 7 6 16 2 3" xfId="19104" xr:uid="{FFADF2F4-1D0E-4DB5-A966-0C552C1A3A31}"/>
    <cellStyle name="Normal 7 6 16 3" xfId="12331" xr:uid="{7EC23199-0DE7-447E-8555-6F9CD0C037AB}"/>
    <cellStyle name="Normal 7 6 16 3 2" xfId="21908" xr:uid="{5F907CD6-7000-4DE4-9C93-1DDE66A0BEA7}"/>
    <cellStyle name="Normal 7 6 16 4" xfId="25721" xr:uid="{196088AB-BA16-4E33-8216-4BDCEAE1C60C}"/>
    <cellStyle name="Normal 7 6 16 5" xfId="16352" xr:uid="{6C0868E4-872B-46F3-884B-B0B3ECB0B3B3}"/>
    <cellStyle name="Normal 7 6 17" xfId="3818" xr:uid="{00000000-0005-0000-0000-0000120F0000}"/>
    <cellStyle name="Normal 7 6 17 2" xfId="3819" xr:uid="{00000000-0005-0000-0000-0000130F0000}"/>
    <cellStyle name="Normal 7 6 17 2 2" xfId="28164" xr:uid="{6483CE84-CA4C-4A58-8E4C-713FE1C9ACE7}"/>
    <cellStyle name="Normal 7 6 17 3" xfId="27871" xr:uid="{166823CD-1D76-4FAD-A3FF-A8D1D53C56F0}"/>
    <cellStyle name="Normal 7 6 18" xfId="4665" xr:uid="{922236A9-C6CF-4EB2-86D1-6490BF8D0D9C}"/>
    <cellStyle name="Normal 7 6 18 2" xfId="5240" xr:uid="{540FAC61-8398-4538-A7D4-E40AAB8A0745}"/>
    <cellStyle name="Normal 7 6 19" xfId="25387" xr:uid="{CDCFAF84-FB39-49E1-B9B2-4C3ADFAE1D3D}"/>
    <cellStyle name="Normal 7 6 2" xfId="875" xr:uid="{00000000-0005-0000-0000-00006B030000}"/>
    <cellStyle name="Normal 7 6 2 10" xfId="29282" xr:uid="{E85AE8F5-3089-4F3E-9CA8-00C9A3F957F1}"/>
    <cellStyle name="Normal 7 6 2 11" xfId="13995" xr:uid="{5E571285-959A-4296-BEEA-B072F037E9DF}"/>
    <cellStyle name="Normal 7 6 2 2" xfId="876" xr:uid="{00000000-0005-0000-0000-00006C030000}"/>
    <cellStyle name="Normal 7 6 2 2 2" xfId="3820" xr:uid="{00000000-0005-0000-0000-0000140F0000}"/>
    <cellStyle name="Normal 7 6 2 2 2 2" xfId="3821" xr:uid="{00000000-0005-0000-0000-0000150F0000}"/>
    <cellStyle name="Normal 7 6 2 2 2 2 2" xfId="3822" xr:uid="{00000000-0005-0000-0000-0000160F0000}"/>
    <cellStyle name="Normal 7 6 2 2 2 2 2 2" xfId="8419" xr:uid="{BF8E2C20-9A78-48BF-A4D1-6232A16B00C8}"/>
    <cellStyle name="Normal 7 6 2 2 2 2 2 2 2" xfId="28697" xr:uid="{B292D759-FA63-456A-850F-6DBC1F8F39F9}"/>
    <cellStyle name="Normal 7 6 2 2 2 2 2 2 3" xfId="17551" xr:uid="{0D4158D1-30A8-4FD4-9819-F70F5F666389}"/>
    <cellStyle name="Normal 7 6 2 2 2 2 2 3" xfId="11287" xr:uid="{DE01E5AC-F2D4-4DD0-9199-B870AFB623F4}"/>
    <cellStyle name="Normal 7 6 2 2 2 2 2 3 2" xfId="20343" xr:uid="{2A1D8F91-76F3-4EE6-B7B0-41A7D3D030DD}"/>
    <cellStyle name="Normal 7 6 2 2 2 2 2 4" xfId="13331" xr:uid="{62CAA093-0E1F-46B5-8F16-152E23543509}"/>
    <cellStyle name="Normal 7 6 2 2 2 2 2 4 2" xfId="23172" xr:uid="{97F67F87-2449-47A8-85F2-A25BE6A3FCB8}"/>
    <cellStyle name="Normal 7 6 2 2 2 2 2 5" xfId="25209" xr:uid="{79F8F876-51CA-45DA-8B5E-02751D396EB5}"/>
    <cellStyle name="Normal 7 6 2 2 2 2 2 6" xfId="15612" xr:uid="{6CD73D38-68B7-4FFB-8A82-652D9C4222CE}"/>
    <cellStyle name="Normal 7 6 2 2 2 2 3" xfId="4963" xr:uid="{139BF972-AE95-42F1-8C88-DECBFFACCC5F}"/>
    <cellStyle name="Normal 7 6 2 2 2 2 3 2" xfId="11286" xr:uid="{5186254B-B765-45C6-B5FB-062549DBF0D4}"/>
    <cellStyle name="Normal 7 6 2 2 2 2 3 2 2" xfId="29796" xr:uid="{FDEA6DAE-2FB6-4CA1-BCF9-373AFDF35494}"/>
    <cellStyle name="Normal 7 6 2 2 2 2 3 2 3" xfId="20930" xr:uid="{A370A32B-05FF-44E3-AC6A-8B9819336CBF}"/>
    <cellStyle name="Normal 7 6 2 2 2 2 3 3" xfId="13822" xr:uid="{0F3DAE2E-3819-4712-ADF4-47473143EB9D}"/>
    <cellStyle name="Normal 7 6 2 2 2 2 3 3 2" xfId="23759" xr:uid="{E2DDC4D6-5B54-4507-904A-3492244E6502}"/>
    <cellStyle name="Normal 7 6 2 2 2 2 3 4" xfId="25626" xr:uid="{C11FB2D0-A741-4E30-8C84-4AC60081DC54}"/>
    <cellStyle name="Normal 7 6 2 2 2 2 3 5" xfId="18137" xr:uid="{18F66D59-BB3F-476E-98CF-689251C5234D}"/>
    <cellStyle name="Normal 7 6 2 2 2 2 4" xfId="6448" xr:uid="{96A258D3-8ADF-458E-AD2B-E50BADABE453}"/>
    <cellStyle name="Normal 7 6 2 2 2 2 4 2" xfId="28172" xr:uid="{53214A9E-B950-4176-892E-BEDBBAD563D6}"/>
    <cellStyle name="Normal 7 6 2 2 2 2 4 3" xfId="16285" xr:uid="{2B683942-CB9B-44FA-ABFB-B2682FEF5566}"/>
    <cellStyle name="Normal 7 6 2 2 2 2 5" xfId="9225" xr:uid="{ED6C5A4B-F35E-4174-9AA8-CD12AA5B4603}"/>
    <cellStyle name="Normal 7 6 2 2 2 2 5 2" xfId="19045" xr:uid="{4423EBCC-5483-46CD-B161-AB77AC1968EF}"/>
    <cellStyle name="Normal 7 6 2 2 2 2 6" xfId="12284" xr:uid="{334286E9-887A-4E1A-B3B9-66C71394B2AC}"/>
    <cellStyle name="Normal 7 6 2 2 2 2 6 2" xfId="21841" xr:uid="{F6E63C87-3411-477D-895B-DCF129D629A1}"/>
    <cellStyle name="Normal 7 6 2 2 2 2 7" xfId="26345" xr:uid="{976C983E-8912-43F0-9E47-02DC97AFC8CB}"/>
    <cellStyle name="Normal 7 6 2 2 2 2 8" xfId="14884" xr:uid="{79985E4F-0E99-450C-9E16-C20399B8139C}"/>
    <cellStyle name="Normal 7 6 2 2 2 3" xfId="3823" xr:uid="{00000000-0005-0000-0000-0000170F0000}"/>
    <cellStyle name="Normal 7 6 2 2 2 3 2" xfId="5186" xr:uid="{523DC63C-07CA-467B-B1B7-C2C2C4D50E94}"/>
    <cellStyle name="Normal 7 6 2 2 2 3 2 2" xfId="11865" xr:uid="{6988036F-C908-40F7-8590-656E7C1D64DF}"/>
    <cellStyle name="Normal 7 6 2 2 2 3 2 2 2" xfId="29946" xr:uid="{879CE8C1-CCB0-46A0-AF38-D9CC4239F3B3}"/>
    <cellStyle name="Normal 7 6 2 2 2 3 2 2 3" xfId="21153" xr:uid="{45DDEDC9-F475-4B9D-B106-39833C174536}"/>
    <cellStyle name="Normal 7 6 2 2 2 3 2 3" xfId="13920" xr:uid="{547EC8DD-B3D1-4454-A653-B8903AB14388}"/>
    <cellStyle name="Normal 7 6 2 2 2 3 2 3 2" xfId="23982" xr:uid="{D82EA487-D7F4-46C6-8C8A-751C79F1716A}"/>
    <cellStyle name="Normal 7 6 2 2 2 3 2 4" xfId="26706" xr:uid="{62A4D4E5-C2C1-435C-AF65-4D54FAD295D5}"/>
    <cellStyle name="Normal 7 6 2 2 2 3 2 5" xfId="18360" xr:uid="{30E48EA1-D235-4A0F-AB3A-B49E6451B5F0}"/>
    <cellStyle name="Normal 7 6 2 2 2 3 3" xfId="11288" xr:uid="{503BC04B-474B-4C85-8715-3315467225B5}"/>
    <cellStyle name="Normal 7 6 2 2 2 3 3 2" xfId="28473" xr:uid="{8E7C826C-0160-4526-989D-2B81A4D1FA46}"/>
    <cellStyle name="Normal 7 6 2 2 2 3 3 3" xfId="17552" xr:uid="{C3968730-819D-4855-8200-A74730504E09}"/>
    <cellStyle name="Normal 7 6 2 2 2 3 4" xfId="11704" xr:uid="{FA276387-CCF2-4526-BB33-1BDAA1BDCCC0}"/>
    <cellStyle name="Normal 7 6 2 2 2 3 4 2" xfId="20344" xr:uid="{2E41A880-882C-42F7-9D4B-DA08DA25D974}"/>
    <cellStyle name="Normal 7 6 2 2 2 3 5" xfId="13332" xr:uid="{A1D5EE18-9358-42B3-AF82-2C4E85172EBC}"/>
    <cellStyle name="Normal 7 6 2 2 2 3 5 2" xfId="23173" xr:uid="{613E7D6E-E216-4596-B6B3-1579B97C1BF7}"/>
    <cellStyle name="Normal 7 6 2 2 2 3 6" xfId="26459" xr:uid="{A63FBF8F-82BF-49FA-B766-FBE1F75E8E31}"/>
    <cellStyle name="Normal 7 6 2 2 2 3 7" xfId="26731" xr:uid="{53A09EC9-54BD-4819-AF06-C57125A5954A}"/>
    <cellStyle name="Normal 7 6 2 2 2 3 8" xfId="15613" xr:uid="{A15BBF84-696C-428B-B29A-955DD65619FD}"/>
    <cellStyle name="Normal 7 6 2 2 2 4" xfId="3824" xr:uid="{00000000-0005-0000-0000-0000180F0000}"/>
    <cellStyle name="Normal 7 6 2 2 2 4 2" xfId="11289" xr:uid="{06C572FE-1302-4F11-B16A-7BF44DADE1DC}"/>
    <cellStyle name="Normal 7 6 2 2 2 4 2 2" xfId="28137" xr:uid="{8D0AE85D-6658-4A1B-9D18-CD79AC70375C}"/>
    <cellStyle name="Normal 7 6 2 2 2 4 2 3" xfId="17550" xr:uid="{91F812A5-CA1D-433C-9F84-EF6793DDDABC}"/>
    <cellStyle name="Normal 7 6 2 2 2 4 3" xfId="11703" xr:uid="{D6C7ACB4-A3E3-46BA-B9E5-10AD28E37985}"/>
    <cellStyle name="Normal 7 6 2 2 2 4 3 2" xfId="20342" xr:uid="{0922ECBA-38CD-480B-BBFD-AFD97ECC099D}"/>
    <cellStyle name="Normal 7 6 2 2 2 4 4" xfId="13330" xr:uid="{92BEAB54-E174-4042-9C2F-B636F9B7DCA0}"/>
    <cellStyle name="Normal 7 6 2 2 2 4 4 2" xfId="23171" xr:uid="{FBF9D7E4-1AFE-4095-A006-788F1E7F9343}"/>
    <cellStyle name="Normal 7 6 2 2 2 4 5" xfId="24962" xr:uid="{41564861-0E40-44F2-9FC5-DE7FE7A12198}"/>
    <cellStyle name="Normal 7 6 2 2 2 4 6" xfId="15611" xr:uid="{D0037B6E-87D9-4F95-B531-02FA4F6409C2}"/>
    <cellStyle name="Normal 7 6 2 2 2 5" xfId="3825" xr:uid="{00000000-0005-0000-0000-0000190F0000}"/>
    <cellStyle name="Normal 7 6 2 2 2 5 2" xfId="11290" xr:uid="{73AB72E5-03BE-47E7-92D1-E59BC8BA3E00}"/>
    <cellStyle name="Normal 7 6 2 2 2 5 2 2" xfId="28952" xr:uid="{58E25846-DC55-43DB-B976-142445A9C5AB}"/>
    <cellStyle name="Normal 7 6 2 2 2 5 2 3" xfId="16820" xr:uid="{6B1CBFF8-AE4D-4F8F-95D8-12957098D31D}"/>
    <cellStyle name="Normal 7 6 2 2 2 5 3" xfId="11568" xr:uid="{AA1E8490-1150-4655-BC87-FBCA9F39B162}"/>
    <cellStyle name="Normal 7 6 2 2 2 5 3 2" xfId="19557" xr:uid="{B17C3B44-710D-4741-806A-EA9D59175135}"/>
    <cellStyle name="Normal 7 6 2 2 2 5 4" xfId="12669" xr:uid="{C0E9C3D5-B7C0-4CBF-8616-642AFD3791D6}"/>
    <cellStyle name="Normal 7 6 2 2 2 5 4 2" xfId="22386" xr:uid="{C71DD9B6-75D8-49FE-8EE2-EFB09EC9D473}"/>
    <cellStyle name="Normal 7 6 2 2 2 5 5" xfId="25054" xr:uid="{6D663C80-6AB7-4FAC-BEE5-C89D5DCF6207}"/>
    <cellStyle name="Normal 7 6 2 2 2 5 6" xfId="14616" xr:uid="{9C546E4B-D869-43FD-B838-D860B87AC1CE}"/>
    <cellStyle name="Normal 7 6 2 2 2 6" xfId="4694" xr:uid="{5BEE8B3F-F09D-401C-9AC6-946D0F11A6E7}"/>
    <cellStyle name="Normal 7 6 2 2 2 7" xfId="5961" xr:uid="{0BC0FF4C-5B01-43F6-8E3A-6DA30FAFAF43}"/>
    <cellStyle name="Normal 7 6 2 2 2 7 2" xfId="26219" xr:uid="{3236E21C-26E5-4DE4-B2EF-C85D35B125AA}"/>
    <cellStyle name="Normal 7 6 2 2 2 8" xfId="8707" xr:uid="{4BF84B3C-5FD9-4FD0-B1BD-2D9CEC62FC18}"/>
    <cellStyle name="Normal 7 6 2 2 3" xfId="3826" xr:uid="{00000000-0005-0000-0000-00001A0F0000}"/>
    <cellStyle name="Normal 7 6 2 2 3 2" xfId="3827" xr:uid="{00000000-0005-0000-0000-00001B0F0000}"/>
    <cellStyle name="Normal 7 6 2 2 3 2 2" xfId="8420" xr:uid="{11E045C3-6B2B-4AB5-BF04-C70EBA0AEB33}"/>
    <cellStyle name="Normal 7 6 2 2 3 2 2 2" xfId="29042" xr:uid="{58A08452-2FCE-4C1A-B255-7AE3351CDC9B}"/>
    <cellStyle name="Normal 7 6 2 2 3 2 2 3" xfId="17553" xr:uid="{43DB0E4B-2393-40C1-90EB-9F3B04EC9FEF}"/>
    <cellStyle name="Normal 7 6 2 2 3 2 3" xfId="11292" xr:uid="{ECC7E27D-A772-4B91-9B54-41A4BD73E9A1}"/>
    <cellStyle name="Normal 7 6 2 2 3 2 3 2" xfId="20345" xr:uid="{2CEB6BC1-F9AF-4D69-A407-FFBBE3C76F36}"/>
    <cellStyle name="Normal 7 6 2 2 3 2 4" xfId="13333" xr:uid="{2E6BC902-F157-4667-A701-6956D7990588}"/>
    <cellStyle name="Normal 7 6 2 2 3 2 4 2" xfId="23174" xr:uid="{B5759B67-5065-4988-82C8-75EB3C7AE6FB}"/>
    <cellStyle name="Normal 7 6 2 2 3 2 5" xfId="24796" xr:uid="{4A020FB8-8BAA-4AAD-B5BA-C92C20753CEE}"/>
    <cellStyle name="Normal 7 6 2 2 3 2 6" xfId="15614" xr:uid="{25467E37-6C59-4519-BB9B-9285AEC32421}"/>
    <cellStyle name="Normal 7 6 2 2 3 3" xfId="3828" xr:uid="{00000000-0005-0000-0000-00001C0F0000}"/>
    <cellStyle name="Normal 7 6 2 2 3 3 2" xfId="11293" xr:uid="{C8DEFC8B-933F-422E-A3AE-EEF03246F932}"/>
    <cellStyle name="Normal 7 6 2 2 3 3 2 2" xfId="27512" xr:uid="{9201CA84-6DED-4F68-B181-D1D26C029C01}"/>
    <cellStyle name="Normal 7 6 2 2 3 3 2 3" xfId="19746" xr:uid="{F97F6254-E373-4517-9524-AFC01A6EFEBC}"/>
    <cellStyle name="Normal 7 6 2 2 3 3 3" xfId="12841" xr:uid="{3691878F-4F3B-49B5-A473-9039B3550A9F}"/>
    <cellStyle name="Normal 7 6 2 2 3 3 3 2" xfId="22575" xr:uid="{CFA910FB-C99D-4494-BC20-1B9FF288E1CD}"/>
    <cellStyle name="Normal 7 6 2 2 3 3 4" xfId="24500" xr:uid="{628CEC10-8E53-4B09-9FAE-45709E7ADA0B}"/>
    <cellStyle name="Normal 7 6 2 2 3 3 5" xfId="16992" xr:uid="{B959AC41-E950-42A4-B1AB-8D635BCCDF23}"/>
    <cellStyle name="Normal 7 6 2 2 3 4" xfId="4397" xr:uid="{064BF8E3-7840-4581-817F-0296D8F5ADD4}"/>
    <cellStyle name="Normal 7 6 2 2 3 4 2" xfId="11291" xr:uid="{B1F542BA-343E-4E22-9A23-1826EB4FA33F}"/>
    <cellStyle name="Normal 7 6 2 2 3 4 2 2" xfId="20421" xr:uid="{F61689D0-1AE0-4B1F-8C23-FB64D5BDA141}"/>
    <cellStyle name="Normal 7 6 2 2 3 4 3" xfId="13401" xr:uid="{1AB0A05D-EC4A-4648-9AE6-8DF62AD8F0DE}"/>
    <cellStyle name="Normal 7 6 2 2 3 4 3 2" xfId="23250" xr:uid="{3BA9AB7A-6D3D-4840-9B4B-F28BD290CA79}"/>
    <cellStyle name="Normal 7 6 2 2 3 4 4" xfId="28227" xr:uid="{7636880A-00D2-493C-9019-2F82BCC7AECD}"/>
    <cellStyle name="Normal 7 6 2 2 3 4 5" xfId="17628" xr:uid="{16BA44C4-0C9E-430C-B477-C4950AB04C3D}"/>
    <cellStyle name="Normal 7 6 2 2 3 5" xfId="6449" xr:uid="{721E2601-76E2-458C-9A6A-ACFB852721AA}"/>
    <cellStyle name="Normal 7 6 2 2 3 5 2" xfId="16286" xr:uid="{F91166B8-4F0E-4F5C-80D3-3BCDF13F8A39}"/>
    <cellStyle name="Normal 7 6 2 2 3 6" xfId="9226" xr:uid="{9BBF846A-3AF5-4369-91D4-13030392DC99}"/>
    <cellStyle name="Normal 7 6 2 2 3 6 2" xfId="19046" xr:uid="{EEB8E1C0-B80A-4760-83E7-37F437FE9008}"/>
    <cellStyle name="Normal 7 6 2 2 3 7" xfId="12285" xr:uid="{8F91E78C-CC47-4BD0-A391-6F5C3885C7BB}"/>
    <cellStyle name="Normal 7 6 2 2 3 7 2" xfId="21842" xr:uid="{27D4EF75-E6ED-47FA-B093-90B1ACC2D490}"/>
    <cellStyle name="Normal 7 6 2 2 3 8" xfId="25322" xr:uid="{4A9166E8-8A45-4065-996D-BD8C2C468BC7}"/>
    <cellStyle name="Normal 7 6 2 2 3 9" xfId="14885" xr:uid="{6835F1C6-139E-46AF-BAB7-81910A3F2655}"/>
    <cellStyle name="Normal 7 6 2 2 4" xfId="3829" xr:uid="{00000000-0005-0000-0000-00001D0F0000}"/>
    <cellStyle name="Normal 7 6 2 2 5" xfId="3830" xr:uid="{00000000-0005-0000-0000-00001E0F0000}"/>
    <cellStyle name="Normal 7 6 2 2 5 2" xfId="5187" xr:uid="{D12029D9-4369-4CB7-AC70-C40D8E5238DB}"/>
    <cellStyle name="Normal 7 6 2 2 5 2 2" xfId="8421" xr:uid="{A7D6B8C7-3736-479A-8B22-C2C8D891240E}"/>
    <cellStyle name="Normal 7 6 2 2 5 2 2 2" xfId="21154" xr:uid="{1EAF483A-D6DF-49F4-BFF0-166BC422E883}"/>
    <cellStyle name="Normal 7 6 2 2 5 2 3" xfId="11294" xr:uid="{6A084D15-CDF8-4023-A060-962ABA9143BB}"/>
    <cellStyle name="Normal 7 6 2 2 5 2 3 2" xfId="23983" xr:uid="{292CFB1B-F36C-4E1D-9119-019CFD68DCD7}"/>
    <cellStyle name="Normal 7 6 2 2 5 2 4" xfId="27634" xr:uid="{979C04CF-4BBC-447E-848C-996A408C0828}"/>
    <cellStyle name="Normal 7 6 2 2 5 2 5" xfId="18361" xr:uid="{2A5D3A6C-9EDE-4C1E-A7D0-5BDE68A748C8}"/>
    <cellStyle name="Normal 7 6 2 2 5 3" xfId="6377" xr:uid="{2F6A92B9-BFF5-490E-8C86-F30E5F0FB124}"/>
    <cellStyle name="Normal 7 6 2 2 5 3 2" xfId="17554" xr:uid="{F7616C2E-B1F5-422B-8510-88075861AF97}"/>
    <cellStyle name="Normal 7 6 2 2 5 4" xfId="9154" xr:uid="{7AA2DCB2-2E2C-4932-9432-5B64ECB4CAA6}"/>
    <cellStyle name="Normal 7 6 2 2 5 4 2" xfId="20346" xr:uid="{F854BB48-0881-4A8F-8EA5-7C96993FBAEC}"/>
    <cellStyle name="Normal 7 6 2 2 5 5" xfId="13334" xr:uid="{B6DF9E98-6484-4C4C-B4EC-30B977BD39D2}"/>
    <cellStyle name="Normal 7 6 2 2 5 5 2" xfId="23175" xr:uid="{DCAAC424-E943-4054-B42E-868C7D68CBC5}"/>
    <cellStyle name="Normal 7 6 2 2 5 6" xfId="25752" xr:uid="{CED0375E-9295-48BB-9088-ED13D48A84EA}"/>
    <cellStyle name="Normal 7 6 2 2 5 7" xfId="15615" xr:uid="{13946ABB-4053-4E71-883C-A4612AC21BEE}"/>
    <cellStyle name="Normal 7 6 2 2 6" xfId="3831" xr:uid="{00000000-0005-0000-0000-00001F0F0000}"/>
    <cellStyle name="Normal 7 6 2 2 6 2" xfId="11295" xr:uid="{314346A7-BD32-416C-A6B0-B7E89D620E78}"/>
    <cellStyle name="Normal 7 6 2 2 6 2 2" xfId="29291" xr:uid="{3F35FF21-97DB-4FB6-809E-462E17C52BFA}"/>
    <cellStyle name="Normal 7 6 2 2 6 2 3" xfId="16729" xr:uid="{F48743BC-D17E-42A9-BED7-A3E442FB7964}"/>
    <cellStyle name="Normal 7 6 2 2 6 3" xfId="11525" xr:uid="{5E8D7CAB-7C6D-4EFE-B7C1-907D6F04273B}"/>
    <cellStyle name="Normal 7 6 2 2 6 3 2" xfId="19466" xr:uid="{9A6661FC-F91E-470F-B418-1D6BB7C565D2}"/>
    <cellStyle name="Normal 7 6 2 2 6 4" xfId="12578" xr:uid="{08267B96-6076-44AC-A1C5-C178DFBEBB2F}"/>
    <cellStyle name="Normal 7 6 2 2 6 4 2" xfId="22295" xr:uid="{76FA1297-CF57-4323-AECB-B57E2B395D51}"/>
    <cellStyle name="Normal 7 6 2 2 6 5" xfId="25138" xr:uid="{AE5352C3-354D-4986-8B25-C7B3B84917FA}"/>
    <cellStyle name="Normal 7 6 2 2 6 6" xfId="14513" xr:uid="{8788F2EE-9CA2-4642-BF08-88B95A8ED59C}"/>
    <cellStyle name="Normal 7 6 2 2 7" xfId="3832" xr:uid="{00000000-0005-0000-0000-0000200F0000}"/>
    <cellStyle name="Normal 7 6 2 2 7 2" xfId="11296" xr:uid="{FDB89398-7B2B-4F71-8497-5C91E1460627}"/>
    <cellStyle name="Normal 7 6 2 2 7 2 2" xfId="19186" xr:uid="{3E43CDC1-7063-4B65-A6A4-9B82D5631B5A}"/>
    <cellStyle name="Normal 7 6 2 2 7 3" xfId="12362" xr:uid="{5AF0DCCC-C564-49F6-AAD1-AA1903BBA13D}"/>
    <cellStyle name="Normal 7 6 2 2 7 3 2" xfId="21991" xr:uid="{F73EBF2E-9CDE-4D63-8D1C-B8B485C91ECF}"/>
    <cellStyle name="Normal 7 6 2 2 7 4" xfId="24229" xr:uid="{63B610BD-659D-43AD-BBE5-13935E1E76BD}"/>
    <cellStyle name="Normal 7 6 2 2 7 5" xfId="16435" xr:uid="{B801D737-9AA3-48DC-87EC-517289D5AA79}"/>
    <cellStyle name="Normal 7 6 2 2 8" xfId="24853" xr:uid="{7216C6FE-DA09-429C-A8EA-E39D9F5B6A83}"/>
    <cellStyle name="Normal 7 6 2 2 9" xfId="14055" xr:uid="{A806E02F-7C37-4D5D-B963-47F3320DE6A0}"/>
    <cellStyle name="Normal 7 6 2 3" xfId="877" xr:uid="{00000000-0005-0000-0000-00006D030000}"/>
    <cellStyle name="Normal 7 6 2 3 10" xfId="12286" xr:uid="{045E260A-201E-4F10-BA35-2652C39C09BC}"/>
    <cellStyle name="Normal 7 6 2 3 10 2" xfId="21843" xr:uid="{95F26727-544F-4C9A-8F83-756D7ED4FDE9}"/>
    <cellStyle name="Normal 7 6 2 3 11" xfId="26487" xr:uid="{C3E2210C-46DD-48FC-A67B-4D6BED8459E6}"/>
    <cellStyle name="Normal 7 6 2 3 12" xfId="14213" xr:uid="{904AE2FB-1015-494B-9F58-867990FB2AE4}"/>
    <cellStyle name="Normal 7 6 2 3 2" xfId="3833" xr:uid="{00000000-0005-0000-0000-0000210F0000}"/>
    <cellStyle name="Normal 7 6 2 3 2 2" xfId="3834" xr:uid="{00000000-0005-0000-0000-0000220F0000}"/>
    <cellStyle name="Normal 7 6 2 3 2 2 2" xfId="8422" xr:uid="{DFC87644-41FE-4CC3-A6AD-F18B5A8C33AA}"/>
    <cellStyle name="Normal 7 6 2 3 2 2 2 2" xfId="28489" xr:uid="{01590653-2DB0-4718-A7FF-8BC12271F6A9}"/>
    <cellStyle name="Normal 7 6 2 3 2 2 2 3" xfId="28278" xr:uid="{D5CC5DB0-0872-4B36-9004-6B667D36BDF5}"/>
    <cellStyle name="Normal 7 6 2 3 2 2 2 4" xfId="17555" xr:uid="{72D08F41-FA7B-4304-8BA0-83B67065CB10}"/>
    <cellStyle name="Normal 7 6 2 3 2 2 3" xfId="11298" xr:uid="{ECDC8613-7F03-4D06-A355-16C0618D7DBA}"/>
    <cellStyle name="Normal 7 6 2 3 2 2 3 2" xfId="29553" xr:uid="{8831BE7F-D3A3-4824-B2A8-DB3ED79D3955}"/>
    <cellStyle name="Normal 7 6 2 3 2 2 3 3" xfId="20347" xr:uid="{FA69F181-C60B-47B2-B465-F35BA2E1C575}"/>
    <cellStyle name="Normal 7 6 2 3 2 2 4" xfId="13335" xr:uid="{51E62751-ED5E-4901-92A7-27AD9C6A61D1}"/>
    <cellStyle name="Normal 7 6 2 3 2 2 4 2" xfId="23176" xr:uid="{742DD296-E390-4024-BEEC-058C847E4AE3}"/>
    <cellStyle name="Normal 7 6 2 3 2 2 5" xfId="25953" xr:uid="{C406BA6D-D322-4559-8DF9-AC9898DCCC89}"/>
    <cellStyle name="Normal 7 6 2 3 2 2 6" xfId="15616" xr:uid="{01A94D27-DADF-4103-88E3-96B2FD7B0C1B}"/>
    <cellStyle name="Normal 7 6 2 3 2 3" xfId="3835" xr:uid="{00000000-0005-0000-0000-0000230F0000}"/>
    <cellStyle name="Normal 7 6 2 3 2 3 2" xfId="11299" xr:uid="{74110A1E-AA28-4FC2-BAD8-AFACBE48840A}"/>
    <cellStyle name="Normal 7 6 2 3 2 3 2 2" xfId="27490" xr:uid="{9B33610B-5937-40F0-8EBB-0F192E2A74A8}"/>
    <cellStyle name="Normal 7 6 2 3 2 3 2 3" xfId="16993" xr:uid="{06F5863E-49B9-495F-8213-D56012BE00B2}"/>
    <cellStyle name="Normal 7 6 2 3 2 3 3" xfId="11607" xr:uid="{E68DA077-7BBA-4710-92E2-91F34A1C6C8D}"/>
    <cellStyle name="Normal 7 6 2 3 2 3 3 2" xfId="19747" xr:uid="{2121A80D-EB42-4A23-97B7-A4C4972A6F9A}"/>
    <cellStyle name="Normal 7 6 2 3 2 3 4" xfId="12842" xr:uid="{23EA6F0E-08AA-47DA-99FE-9EE6F6DA9630}"/>
    <cellStyle name="Normal 7 6 2 3 2 3 4 2" xfId="22576" xr:uid="{C1E3DF8F-34B0-41D9-89F9-0CA2ED75E78B}"/>
    <cellStyle name="Normal 7 6 2 3 2 3 5" xfId="24518" xr:uid="{A302B87C-59C4-420F-B222-622712BFA7FD}"/>
    <cellStyle name="Normal 7 6 2 3 2 3 6" xfId="14886" xr:uid="{78CE007B-12AE-494B-B444-509F39F96E24}"/>
    <cellStyle name="Normal 7 6 2 3 2 4" xfId="4813" xr:uid="{E311015D-EEBA-4E71-AF0A-3330BC1A0BE6}"/>
    <cellStyle name="Normal 7 6 2 3 2 4 2" xfId="11297" xr:uid="{924FE99D-706A-4411-98B5-E8F7FE228E74}"/>
    <cellStyle name="Normal 7 6 2 3 2 4 2 2" xfId="20780" xr:uid="{7BBE20A2-9046-44F3-BF02-B028FB71CA48}"/>
    <cellStyle name="Normal 7 6 2 3 2 4 3" xfId="13675" xr:uid="{5DC5B751-4DF5-4ECF-A0CE-13CA085054E2}"/>
    <cellStyle name="Normal 7 6 2 3 2 4 3 2" xfId="23609" xr:uid="{A054F4AD-558E-4D40-99FF-5CE734793179}"/>
    <cellStyle name="Normal 7 6 2 3 2 4 4" xfId="24530" xr:uid="{09546655-3751-456D-B36D-8D870590F592}"/>
    <cellStyle name="Normal 7 6 2 3 2 4 5" xfId="17987" xr:uid="{3E0815DE-9B08-464C-AF76-D9FB80E09D4E}"/>
    <cellStyle name="Normal 7 6 2 3 2 5" xfId="6450" xr:uid="{87A464BE-27D5-42B3-94C0-3076F217B88D}"/>
    <cellStyle name="Normal 7 6 2 3 2 5 2" xfId="16606" xr:uid="{9E9579AD-4F4B-4CDA-AA88-32135671E09A}"/>
    <cellStyle name="Normal 7 6 2 3 2 6" xfId="9227" xr:uid="{6E8C96E2-B8E8-49F6-860B-AD539FE5CC45}"/>
    <cellStyle name="Normal 7 6 2 3 2 6 2" xfId="19334" xr:uid="{698773BD-C3E5-473B-9191-320536A757A3}"/>
    <cellStyle name="Normal 7 6 2 3 2 7" xfId="12455" xr:uid="{85B4C825-92B6-4CA4-A06E-518FAD34C469}"/>
    <cellStyle name="Normal 7 6 2 3 2 7 2" xfId="22162" xr:uid="{D0895098-85E2-4B10-96FD-E6954AC4016A}"/>
    <cellStyle name="Normal 7 6 2 3 2 8" xfId="24898" xr:uid="{33503E02-46C7-45D6-AF57-F28E5BEE4FB5}"/>
    <cellStyle name="Normal 7 6 2 3 2 9" xfId="14371" xr:uid="{56F9FE97-6943-4C6D-A450-D58232F81E03}"/>
    <cellStyle name="Normal 7 6 2 3 3" xfId="3836" xr:uid="{00000000-0005-0000-0000-0000240F0000}"/>
    <cellStyle name="Normal 7 6 2 3 3 2" xfId="5188" xr:uid="{583F1DB5-6A71-4703-9073-0037D9F610A1}"/>
    <cellStyle name="Normal 7 6 2 3 3 2 2" xfId="8423" xr:uid="{6E19CD0F-DF66-442E-86FE-E6FE557C6445}"/>
    <cellStyle name="Normal 7 6 2 3 3 2 2 2" xfId="29947" xr:uid="{16FDD61E-60AA-4EC7-8049-ADD91E92DDE0}"/>
    <cellStyle name="Normal 7 6 2 3 3 2 2 3" xfId="21155" xr:uid="{DC07DBE0-C569-4AFC-AC1C-6F28E66E061B}"/>
    <cellStyle name="Normal 7 6 2 3 3 2 3" xfId="11300" xr:uid="{4E7F6EC0-DF8A-4123-8D78-904496CB1455}"/>
    <cellStyle name="Normal 7 6 2 3 3 2 3 2" xfId="23984" xr:uid="{0BD39A84-110E-49C0-8ED3-4A208CCC1E89}"/>
    <cellStyle name="Normal 7 6 2 3 3 2 4" xfId="25108" xr:uid="{ECEAF187-1BBC-4CBA-85BC-B9FFEB87224A}"/>
    <cellStyle name="Normal 7 6 2 3 3 2 5" xfId="18362" xr:uid="{80DE6D51-6187-4B8A-920F-1D0A14A1A67F}"/>
    <cellStyle name="Normal 7 6 2 3 3 3" xfId="6765" xr:uid="{4AAB3098-2E1F-429A-A371-B5DED2366D5E}"/>
    <cellStyle name="Normal 7 6 2 3 3 3 2" xfId="27688" xr:uid="{0A9B08E6-BC5A-412A-AAD2-7C8BD6F3A0DE}"/>
    <cellStyle name="Normal 7 6 2 3 3 3 3" xfId="17556" xr:uid="{4283D055-9419-4D5A-8E32-60F9F451982D}"/>
    <cellStyle name="Normal 7 6 2 3 3 4" xfId="9561" xr:uid="{2699AE34-E4A1-4593-ACF7-F5EBA933F1DF}"/>
    <cellStyle name="Normal 7 6 2 3 3 4 2" xfId="20348" xr:uid="{25BEF5EA-8CAE-4173-91BD-754E0EF2051B}"/>
    <cellStyle name="Normal 7 6 2 3 3 5" xfId="13336" xr:uid="{0C821EC3-1924-4FEF-A43B-4173190BFFF4}"/>
    <cellStyle name="Normal 7 6 2 3 3 5 2" xfId="23177" xr:uid="{30E31991-B2D5-4FC9-A113-FE46EE5F6FF1}"/>
    <cellStyle name="Normal 7 6 2 3 3 6" xfId="25201" xr:uid="{6F5E9FD8-34CD-4989-BB09-5315450E53B3}"/>
    <cellStyle name="Normal 7 6 2 3 3 7" xfId="15617" xr:uid="{9128A88C-7571-4FB3-B635-A56CD7049033}"/>
    <cellStyle name="Normal 7 6 2 3 4" xfId="3837" xr:uid="{00000000-0005-0000-0000-0000250F0000}"/>
    <cellStyle name="Normal 7 6 2 3 4 2" xfId="8424" xr:uid="{8C98E8B1-CA4D-4ED1-B2EE-48127CC6532A}"/>
    <cellStyle name="Normal 7 6 2 3 4 2 2" xfId="27363" xr:uid="{6030302C-8224-4BAE-BAAA-6181CE42B130}"/>
    <cellStyle name="Normal 7 6 2 3 4 2 3" xfId="17082" xr:uid="{4B311BB6-11EC-4E15-8D5D-1521DF0A7AE3}"/>
    <cellStyle name="Normal 7 6 2 3 4 3" xfId="11301" xr:uid="{A9441F5B-8937-43C4-A76A-F991E6330573}"/>
    <cellStyle name="Normal 7 6 2 3 4 3 2" xfId="19861" xr:uid="{1BFC8E33-5A70-44E6-A25B-9CD1C80A86F7}"/>
    <cellStyle name="Normal 7 6 2 3 4 4" xfId="12885" xr:uid="{95EA7FCC-2D0C-4E3E-8FA1-8DE1B52CE3E8}"/>
    <cellStyle name="Normal 7 6 2 3 4 4 2" xfId="22690" xr:uid="{45C3E54F-9F9A-4044-87B3-E1E6393708C2}"/>
    <cellStyle name="Normal 7 6 2 3 4 5" xfId="26075" xr:uid="{B432DB7E-D6C1-49E4-8B36-5E86A4FA3188}"/>
    <cellStyle name="Normal 7 6 2 3 4 6" xfId="15039" xr:uid="{76A0A28F-280B-4026-A511-97193E1788C5}"/>
    <cellStyle name="Normal 7 6 2 3 5" xfId="3838" xr:uid="{00000000-0005-0000-0000-0000260F0000}"/>
    <cellStyle name="Normal 7 6 2 3 5 2" xfId="8425" xr:uid="{FC6F4407-E89C-4361-AB91-5D49962C4B66}"/>
    <cellStyle name="Normal 7 6 2 3 5 2 2" xfId="26892" xr:uid="{172074F2-0282-47FC-B5E7-9EC9BB4510CF}"/>
    <cellStyle name="Normal 7 6 2 3 5 2 3" xfId="16772" xr:uid="{8131B721-74D5-4778-BBBC-F73E2680F8F8}"/>
    <cellStyle name="Normal 7 6 2 3 5 3" xfId="11302" xr:uid="{C5562251-50F4-4468-90ED-4FD683B83D27}"/>
    <cellStyle name="Normal 7 6 2 3 5 3 2" xfId="19509" xr:uid="{E915AB59-5EC6-48A6-9DC1-20971778ABD9}"/>
    <cellStyle name="Normal 7 6 2 3 5 4" xfId="12621" xr:uid="{7592114F-01E0-4AB9-8DE2-CADD0E275D37}"/>
    <cellStyle name="Normal 7 6 2 3 5 4 2" xfId="22338" xr:uid="{D92D4718-2ED6-43FD-8BAD-BB50C2827A07}"/>
    <cellStyle name="Normal 7 6 2 3 5 5" xfId="24286" xr:uid="{3C5C3472-B039-4F2F-AFA7-01EF6BF13C0F}"/>
    <cellStyle name="Normal 7 6 2 3 5 6" xfId="14556" xr:uid="{194C6565-268A-4C81-A64D-F5AA79794378}"/>
    <cellStyle name="Normal 7 6 2 3 6" xfId="3839" xr:uid="{00000000-0005-0000-0000-0000270F0000}"/>
    <cellStyle name="Normal 7 6 2 3 6 2" xfId="11303" xr:uid="{BE131A55-C029-41DA-9B54-CE1ECC290E73}"/>
    <cellStyle name="Normal 7 6 2 3 6 2 2" xfId="19321" xr:uid="{86FF5F54-117E-4FC8-AED1-83BBFB7C83E2}"/>
    <cellStyle name="Normal 7 6 2 3 6 3" xfId="12448" xr:uid="{FB93A8D8-F599-4390-971F-0563946F0D73}"/>
    <cellStyle name="Normal 7 6 2 3 6 3 2" xfId="22147" xr:uid="{41BB189D-2FFF-4A81-A93F-FC95635448B2}"/>
    <cellStyle name="Normal 7 6 2 3 6 4" xfId="26530" xr:uid="{6B23F27B-CC3E-43F4-9B5B-FF8B55DA3E37}"/>
    <cellStyle name="Normal 7 6 2 3 6 5" xfId="16591" xr:uid="{8405A51A-0F73-4BA9-8563-8E5AB7AF8FB7}"/>
    <cellStyle name="Normal 7 6 2 3 7" xfId="4668" xr:uid="{9C41FC0D-C131-4ED3-90A6-0B27316D6922}"/>
    <cellStyle name="Normal 7 6 2 3 7 2" xfId="10072" xr:uid="{6060F064-C0E3-4DCE-B9A3-62ED5CA43B90}"/>
    <cellStyle name="Normal 7 6 2 3 7 2 2" xfId="20640" xr:uid="{53A96001-6281-47D4-95DA-072E0298EFEA}"/>
    <cellStyle name="Normal 7 6 2 3 7 3" xfId="13575" xr:uid="{99995A28-D49C-4260-8D10-7F885F9F6B20}"/>
    <cellStyle name="Normal 7 6 2 3 7 3 2" xfId="23469" xr:uid="{849EE47C-B7B4-4F80-AF09-1F5CE8723632}"/>
    <cellStyle name="Normal 7 6 2 3 7 4" xfId="17847" xr:uid="{1E30BF2A-E6B5-4F8D-BFC0-1444482F31A7}"/>
    <cellStyle name="Normal 7 6 2 3 8" xfId="6344" xr:uid="{F18BF430-8085-489E-BCF0-5CEC137F4501}"/>
    <cellStyle name="Normal 7 6 2 3 8 2" xfId="16287" xr:uid="{18D724AE-F6C5-4A1A-9D6B-5CEFDEF7F570}"/>
    <cellStyle name="Normal 7 6 2 3 9" xfId="9121" xr:uid="{9B9F3C67-D0F1-48C8-9657-B513FB321F08}"/>
    <cellStyle name="Normal 7 6 2 3 9 2" xfId="19047" xr:uid="{62B0B607-88C7-4E96-95C4-6E0C51F3AEA8}"/>
    <cellStyle name="Normal 7 6 2 4" xfId="878" xr:uid="{00000000-0005-0000-0000-00006E030000}"/>
    <cellStyle name="Normal 7 6 2 4 2" xfId="3840" xr:uid="{00000000-0005-0000-0000-0000280F0000}"/>
    <cellStyle name="Normal 7 6 2 4 2 2" xfId="11304" xr:uid="{F58A9306-6E20-4BD4-B154-C3BC20439D83}"/>
    <cellStyle name="Normal 7 6 2 4 2 2 2" xfId="29204" xr:uid="{7884C2FC-ADF9-4D80-A179-2DB7CC91FC29}"/>
    <cellStyle name="Normal 7 6 2 4 2 2 3" xfId="29117" xr:uid="{27719935-6BC7-4C98-A196-44774CF15B94}"/>
    <cellStyle name="Normal 7 6 2 4 2 2 4" xfId="19048" xr:uid="{261F7162-C42E-488C-8096-B3ECC74E0BD1}"/>
    <cellStyle name="Normal 7 6 2 4 2 3" xfId="12287" xr:uid="{6E0B17EE-1167-4AEF-BA12-52FD4E90E523}"/>
    <cellStyle name="Normal 7 6 2 4 2 3 2" xfId="30069" xr:uid="{55AFCE7B-D8F0-42B5-AF9C-D271858E705F}"/>
    <cellStyle name="Normal 7 6 2 4 2 3 3" xfId="21844" xr:uid="{FBB678A7-23E6-4149-BB77-621F232E98D0}"/>
    <cellStyle name="Normal 7 6 2 4 2 4" xfId="24031" xr:uid="{BD4CA09B-E9D5-483D-93B9-3FBD16A887D9}"/>
    <cellStyle name="Normal 7 6 2 4 2 5" xfId="16288" xr:uid="{0F7E5A80-901D-4D1B-97B2-54D913DBE6C7}"/>
    <cellStyle name="Normal 7 6 2 4 3" xfId="28196" xr:uid="{4F94E662-68D0-4495-AE38-ACB65AA41B12}"/>
    <cellStyle name="Normal 7 6 2 4 4" xfId="28176" xr:uid="{3FBE201C-1DE3-49DA-A60F-D4F67615005B}"/>
    <cellStyle name="Normal 7 6 2 5" xfId="3841" xr:uid="{00000000-0005-0000-0000-0000290F0000}"/>
    <cellStyle name="Normal 7 6 2 5 2" xfId="5189" xr:uid="{930E7105-3F1C-4872-B9B9-96BC67162525}"/>
    <cellStyle name="Normal 7 6 2 5 2 2" xfId="8426" xr:uid="{0B3F9BC1-23B1-4554-880E-E21BDC2FD96B}"/>
    <cellStyle name="Normal 7 6 2 5 2 2 2" xfId="29948" xr:uid="{91729F00-7CE6-4267-B1D7-B2B99830FA0A}"/>
    <cellStyle name="Normal 7 6 2 5 2 2 3" xfId="21156" xr:uid="{56F68D56-DF2E-4BB7-999F-CE82A4454DCD}"/>
    <cellStyle name="Normal 7 6 2 5 2 3" xfId="11305" xr:uid="{9B6BE8DD-2B8F-41F5-8966-A7570656C12E}"/>
    <cellStyle name="Normal 7 6 2 5 2 3 2" xfId="23985" xr:uid="{7A436F82-B1F7-403A-B962-5864E5406201}"/>
    <cellStyle name="Normal 7 6 2 5 2 4" xfId="24194" xr:uid="{D40EDF7D-5C88-4F98-87D8-277CDF68D1EB}"/>
    <cellStyle name="Normal 7 6 2 5 2 5" xfId="18363" xr:uid="{CBBE10FB-518B-4AB9-BE50-6DAA9A2A1D7C}"/>
    <cellStyle name="Normal 7 6 2 5 3" xfId="6959" xr:uid="{58FBF46A-413B-42DE-B82E-0E1D163BE6C7}"/>
    <cellStyle name="Normal 7 6 2 5 3 2" xfId="24794" xr:uid="{8580135A-FC6D-4F8A-90E3-26FB7D086852}"/>
    <cellStyle name="Normal 7 6 2 5 3 3" xfId="27120" xr:uid="{0F34B38C-4DDF-47C1-9F81-2CADD5374B53}"/>
    <cellStyle name="Normal 7 6 2 5 3 4" xfId="16289" xr:uid="{48EC887C-36A0-41C3-BE10-7912093D19A8}"/>
    <cellStyle name="Normal 7 6 2 5 4" xfId="9755" xr:uid="{162C7966-BF8A-4BE1-B6D9-4B1D499E0C6D}"/>
    <cellStyle name="Normal 7 6 2 5 4 2" xfId="25606" xr:uid="{347010C4-281D-4670-9F4F-3A4911301CFF}"/>
    <cellStyle name="Normal 7 6 2 5 4 3" xfId="27382" xr:uid="{7A318031-3626-4C4B-997F-266A120718CD}"/>
    <cellStyle name="Normal 7 6 2 5 4 4" xfId="19049" xr:uid="{B3AE1A6C-41C1-4BF5-A623-CB18418F9D5F}"/>
    <cellStyle name="Normal 7 6 2 5 5" xfId="12288" xr:uid="{965ECA40-ADC8-4095-A009-90CE51F5760B}"/>
    <cellStyle name="Normal 7 6 2 5 5 2" xfId="30070" xr:uid="{BD58782E-6C83-4373-970B-B83680E55200}"/>
    <cellStyle name="Normal 7 6 2 5 5 3" xfId="21845" xr:uid="{B5F9897C-1B39-4B5C-AF29-B98F445D555B}"/>
    <cellStyle name="Normal 7 6 2 5 6" xfId="26261" xr:uid="{4107B01B-9659-46C1-8E56-D64409ED1010}"/>
    <cellStyle name="Normal 7 6 2 5 7" xfId="15618" xr:uid="{BE36DD1D-BDBD-4537-AEF1-B804AC3DB8EC}"/>
    <cellStyle name="Normal 7 6 2 6" xfId="3842" xr:uid="{00000000-0005-0000-0000-00002A0F0000}"/>
    <cellStyle name="Normal 7 6 2 6 2" xfId="3843" xr:uid="{00000000-0005-0000-0000-00002B0F0000}"/>
    <cellStyle name="Normal 7 6 2 6 2 2" xfId="11306" xr:uid="{1FF62512-2614-4C36-A43A-7F5BF3B27AAA}"/>
    <cellStyle name="Normal 7 6 2 6 2 2 2" xfId="19406" xr:uid="{DF4C8944-6186-46D4-8BFC-9B6468DD2EAE}"/>
    <cellStyle name="Normal 7 6 2 6 2 3" xfId="12518" xr:uid="{6FDA1261-4E15-4636-9C69-B08897CDB8FF}"/>
    <cellStyle name="Normal 7 6 2 6 2 3 2" xfId="22235" xr:uid="{D0567883-B67E-4126-A4D4-C64306A9AFD2}"/>
    <cellStyle name="Normal 7 6 2 6 2 4" xfId="29104" xr:uid="{6FA5A4D2-9DD6-4874-A4E4-F1C0C43B8A15}"/>
    <cellStyle name="Normal 7 6 2 6 2 5" xfId="16669" xr:uid="{A2573A90-82E5-494F-896E-10F1231685AF}"/>
    <cellStyle name="Normal 7 6 2 6 3" xfId="3844" xr:uid="{00000000-0005-0000-0000-00002C0F0000}"/>
    <cellStyle name="Normal 7 6 2 6 4" xfId="11442" xr:uid="{BB035B97-839B-4F64-8B87-EAF346CF2386}"/>
    <cellStyle name="Normal 7 6 2 6 5" xfId="24149" xr:uid="{BD12936F-6B27-46EC-ABFE-69760ABCE154}"/>
    <cellStyle name="Normal 7 6 2 6 6" xfId="14453" xr:uid="{1C94FAC0-FC66-470F-B9C9-26A2F46EFE52}"/>
    <cellStyle name="Normal 7 6 2 7" xfId="3845" xr:uid="{00000000-0005-0000-0000-00002D0F0000}"/>
    <cellStyle name="Normal 7 6 2 7 2" xfId="11307" xr:uid="{5A60F8B0-3F92-426F-9688-8D8343910826}"/>
    <cellStyle name="Normal 7 6 2 7 2 2" xfId="26946" xr:uid="{70618483-924F-4DF4-BE5B-A1987D0A55AC}"/>
    <cellStyle name="Normal 7 6 2 7 2 3" xfId="19126" xr:uid="{FDF58D17-BA0D-4F5F-A9E1-53F2F8F28B20}"/>
    <cellStyle name="Normal 7 6 2 7 3" xfId="12338" xr:uid="{FC5AB1B1-032D-40F7-B1C8-71ACD88065C2}"/>
    <cellStyle name="Normal 7 6 2 7 3 2" xfId="21931" xr:uid="{38AE0892-76C4-4700-9981-A9F65E5E482E}"/>
    <cellStyle name="Normal 7 6 2 7 4" xfId="26057" xr:uid="{DD686DA1-5C31-4219-95AB-7FC8E9BD51EA}"/>
    <cellStyle name="Normal 7 6 2 7 5" xfId="16375" xr:uid="{28658045-EF46-407A-8043-34FD6399ECCE}"/>
    <cellStyle name="Normal 7 6 2 8" xfId="25582" xr:uid="{9FA21957-14B1-4CD6-9E78-4DF7C4108C9F}"/>
    <cellStyle name="Normal 7 6 2 8 2" xfId="27095" xr:uid="{5D4E0F0D-F354-4E3F-A314-5948F60C17DE}"/>
    <cellStyle name="Normal 7 6 2 9" xfId="27604" xr:uid="{FDB74B7D-9E21-403A-AA88-63F01BFE0026}"/>
    <cellStyle name="Normal 7 6 20" xfId="13972" xr:uid="{F921BA32-54CE-45B3-85DB-43868E2F06F1}"/>
    <cellStyle name="Normal 7 6 3" xfId="879" xr:uid="{00000000-0005-0000-0000-00006F030000}"/>
    <cellStyle name="Normal 7 6 3 10" xfId="6345" xr:uid="{B1CE15AC-0CD8-426F-A44A-307DB042E279}"/>
    <cellStyle name="Normal 7 6 3 10 2" xfId="16290" xr:uid="{D2F68535-0076-498D-B387-B7D7464E4280}"/>
    <cellStyle name="Normal 7 6 3 11" xfId="9122" xr:uid="{86442348-F889-425D-A7E2-DB427AABB2C3}"/>
    <cellStyle name="Normal 7 6 3 11 2" xfId="19050" xr:uid="{F998AB3C-3743-457F-B0B0-5E04CC9F8DE0}"/>
    <cellStyle name="Normal 7 6 3 12" xfId="12289" xr:uid="{EC5AE436-B1E9-4DD6-9977-480678648ACB}"/>
    <cellStyle name="Normal 7 6 3 12 2" xfId="21846" xr:uid="{E346C4D2-72BC-476F-B0DB-1ED5669EF7E1}"/>
    <cellStyle name="Normal 7 6 3 13" xfId="25299" xr:uid="{EFCAB2F8-2640-4D4A-AEE3-429C74A2F3C6}"/>
    <cellStyle name="Normal 7 6 3 14" xfId="14032" xr:uid="{724BD1E2-2848-4907-9FF6-DEC997CA1145}"/>
    <cellStyle name="Normal 7 6 3 2" xfId="880" xr:uid="{00000000-0005-0000-0000-000070030000}"/>
    <cellStyle name="Normal 7 6 3 2 10" xfId="12290" xr:uid="{18FE26BE-4B4E-406F-A2EA-39182E4FAFCC}"/>
    <cellStyle name="Normal 7 6 3 2 10 2" xfId="21847" xr:uid="{D1DF7E34-1F21-4047-A70F-8D4E2F315112}"/>
    <cellStyle name="Normal 7 6 3 2 11" xfId="25697" xr:uid="{512C107F-9B4E-43E8-AA4E-FB9D8D10339D}"/>
    <cellStyle name="Normal 7 6 3 2 12" xfId="14214" xr:uid="{75428447-585D-4E81-AF1F-894A2C8B03D7}"/>
    <cellStyle name="Normal 7 6 3 2 2" xfId="3846" xr:uid="{00000000-0005-0000-0000-00002E0F0000}"/>
    <cellStyle name="Normal 7 6 3 2 2 2" xfId="3847" xr:uid="{00000000-0005-0000-0000-00002F0F0000}"/>
    <cellStyle name="Normal 7 6 3 2 2 2 2" xfId="8427" xr:uid="{4240D5B0-4A5D-4895-8D1C-4316814F793B}"/>
    <cellStyle name="Normal 7 6 3 2 2 2 2 2" xfId="25791" xr:uid="{C1565656-0ACA-49A6-A5DC-76D2D38E7116}"/>
    <cellStyle name="Normal 7 6 3 2 2 2 2 3" xfId="27910" xr:uid="{45EC04D3-511C-4918-A808-FD217CE5DC11}"/>
    <cellStyle name="Normal 7 6 3 2 2 2 2 4" xfId="17558" xr:uid="{D2D21B6E-9341-4BD8-A665-3DC5C993BC8C}"/>
    <cellStyle name="Normal 7 6 3 2 2 2 3" xfId="11309" xr:uid="{524346B5-21B7-4508-804D-B1A60AF01013}"/>
    <cellStyle name="Normal 7 6 3 2 2 2 3 2" xfId="29554" xr:uid="{536C5918-E5BF-43D7-BEEE-92B4D19A704D}"/>
    <cellStyle name="Normal 7 6 3 2 2 2 3 3" xfId="20350" xr:uid="{50C704C6-6966-4A14-BB5C-EFC481A557B2}"/>
    <cellStyle name="Normal 7 6 3 2 2 2 4" xfId="13338" xr:uid="{8B1CF38B-4B98-4B92-81AC-892CF37F98CA}"/>
    <cellStyle name="Normal 7 6 3 2 2 2 4 2" xfId="23179" xr:uid="{3A4459B2-33FF-48AF-BDA7-10956D729242}"/>
    <cellStyle name="Normal 7 6 3 2 2 2 5" xfId="25338" xr:uid="{FA49763A-1370-4906-B855-7A76B158E51D}"/>
    <cellStyle name="Normal 7 6 3 2 2 2 6" xfId="15620" xr:uid="{E8AAEFFF-7AF0-4316-AC59-B8F4F4E73481}"/>
    <cellStyle name="Normal 7 6 3 2 2 3" xfId="4964" xr:uid="{D12305A3-A2A0-4BFF-8ECE-C0A528C96E30}"/>
    <cellStyle name="Normal 7 6 3 2 2 3 2" xfId="11308" xr:uid="{34C5A126-5140-409B-806C-91CC8E261DC0}"/>
    <cellStyle name="Normal 7 6 3 2 2 3 2 2" xfId="29797" xr:uid="{FC5BFB86-A185-4D65-B707-28E3F055C4CF}"/>
    <cellStyle name="Normal 7 6 3 2 2 3 2 3" xfId="20931" xr:uid="{3083BFF1-8E53-4057-87CA-4981D40A0407}"/>
    <cellStyle name="Normal 7 6 3 2 2 3 3" xfId="13823" xr:uid="{919A27A9-046F-4270-9490-A44966A828E4}"/>
    <cellStyle name="Normal 7 6 3 2 2 3 3 2" xfId="23760" xr:uid="{653959D5-23B6-490B-8101-903A99118832}"/>
    <cellStyle name="Normal 7 6 3 2 2 3 4" xfId="25348" xr:uid="{83CBCE52-635D-42AD-B6A1-913E97AEBE7C}"/>
    <cellStyle name="Normal 7 6 3 2 2 3 5" xfId="18138" xr:uid="{B53624B2-39B7-4720-8849-892316E4A31E}"/>
    <cellStyle name="Normal 7 6 3 2 2 4" xfId="6451" xr:uid="{D8F6E255-9FDA-4F82-91E5-D233D3889F09}"/>
    <cellStyle name="Normal 7 6 3 2 2 4 2" xfId="27589" xr:uid="{6A6921CA-A2F4-4927-A673-0011C393D4EE}"/>
    <cellStyle name="Normal 7 6 3 2 2 4 3" xfId="16292" xr:uid="{D459885E-81C0-41FB-82C0-EE8935E624BB}"/>
    <cellStyle name="Normal 7 6 3 2 2 5" xfId="9228" xr:uid="{EDDDA7D4-D545-4BE4-8EE4-3524FD881A03}"/>
    <cellStyle name="Normal 7 6 3 2 2 5 2" xfId="19052" xr:uid="{1306EB50-0CFC-425E-A0AF-E7CDA7056593}"/>
    <cellStyle name="Normal 7 6 3 2 2 6" xfId="12291" xr:uid="{CE89B969-6B7C-4E8B-BA89-27BD75720804}"/>
    <cellStyle name="Normal 7 6 3 2 2 6 2" xfId="21848" xr:uid="{32F65941-A043-40EF-834E-EFE8D3343DFF}"/>
    <cellStyle name="Normal 7 6 3 2 2 7" xfId="26228" xr:uid="{9FAF2C27-DC53-4483-9999-7B8C73660675}"/>
    <cellStyle name="Normal 7 6 3 2 2 8" xfId="14888" xr:uid="{A0514240-10ED-4BA2-AB27-24FBCB74EE24}"/>
    <cellStyle name="Normal 7 6 3 2 3" xfId="3848" xr:uid="{00000000-0005-0000-0000-0000300F0000}"/>
    <cellStyle name="Normal 7 6 3 2 3 2" xfId="5190" xr:uid="{CF47CB13-3B62-4CCC-801E-54C504FFF5F4}"/>
    <cellStyle name="Normal 7 6 3 2 3 2 2" xfId="8428" xr:uid="{739F27FB-29E0-4EDA-BBFB-BD0BB7DA8F12}"/>
    <cellStyle name="Normal 7 6 3 2 3 2 2 2" xfId="29949" xr:uid="{BEBD0298-2446-4C3F-BCD6-11F7C261A80D}"/>
    <cellStyle name="Normal 7 6 3 2 3 2 2 3" xfId="21157" xr:uid="{58E1DDFE-3E73-4D75-9BCC-E3E5C6CB514D}"/>
    <cellStyle name="Normal 7 6 3 2 3 2 3" xfId="11310" xr:uid="{F88DB8BE-5F58-4073-BC55-354E89F687D4}"/>
    <cellStyle name="Normal 7 6 3 2 3 2 3 2" xfId="23986" xr:uid="{91CFD31D-6199-4746-9DDF-055B832557BE}"/>
    <cellStyle name="Normal 7 6 3 2 3 2 4" xfId="26713" xr:uid="{C3C50EBA-A410-4D66-9290-A77CB30C8B58}"/>
    <cellStyle name="Normal 7 6 3 2 3 2 5" xfId="18364" xr:uid="{16DA0E84-8E80-4DB2-8A6A-F3ECDAFE2681}"/>
    <cellStyle name="Normal 7 6 3 2 3 3" xfId="6767" xr:uid="{B6CE4BDE-EE78-47DE-91C8-3E173361BD34}"/>
    <cellStyle name="Normal 7 6 3 2 3 3 2" xfId="27717" xr:uid="{FBAE6D49-F4E8-4907-8A74-9E5149E57A19}"/>
    <cellStyle name="Normal 7 6 3 2 3 3 3" xfId="17559" xr:uid="{76F6FD7C-94C1-4EE7-BBDB-733912476B62}"/>
    <cellStyle name="Normal 7 6 3 2 3 4" xfId="9563" xr:uid="{4E6340FB-C06D-46C3-862B-AC7255ACC933}"/>
    <cellStyle name="Normal 7 6 3 2 3 4 2" xfId="20351" xr:uid="{DC120917-EA19-46AC-8880-19B38DE9ED33}"/>
    <cellStyle name="Normal 7 6 3 2 3 5" xfId="13339" xr:uid="{481CF884-53E1-4506-9EAA-3F9CFE84BB92}"/>
    <cellStyle name="Normal 7 6 3 2 3 5 2" xfId="23180" xr:uid="{5CDC2ED9-CDA2-4E64-8665-88F66E8068A2}"/>
    <cellStyle name="Normal 7 6 3 2 3 6" xfId="25450" xr:uid="{B46D2456-0D38-4659-820D-C7E645EF04FF}"/>
    <cellStyle name="Normal 7 6 3 2 3 7" xfId="15621" xr:uid="{64ABDF51-9569-4D88-AEB7-8E7A57EC2388}"/>
    <cellStyle name="Normal 7 6 3 2 4" xfId="3849" xr:uid="{00000000-0005-0000-0000-0000310F0000}"/>
    <cellStyle name="Normal 7 6 3 2 4 2" xfId="8429" xr:uid="{10BB9565-CBF1-4566-80A1-74DC42224B89}"/>
    <cellStyle name="Normal 7 6 3 2 4 2 2" xfId="27518" xr:uid="{C03EDEAB-41CF-427E-BDEC-AA088EA399A1}"/>
    <cellStyle name="Normal 7 6 3 2 4 2 3" xfId="17557" xr:uid="{A619D238-58D2-475D-95D0-F63967FED317}"/>
    <cellStyle name="Normal 7 6 3 2 4 3" xfId="11311" xr:uid="{F98CA3AE-7E45-4B77-A867-E97BDE6462B0}"/>
    <cellStyle name="Normal 7 6 3 2 4 3 2" xfId="20349" xr:uid="{3253BFDA-E264-4B85-AD61-5CBE0A72ABD9}"/>
    <cellStyle name="Normal 7 6 3 2 4 4" xfId="13337" xr:uid="{7C5792B4-99EC-4CC5-8AA0-032C0E3DBEBB}"/>
    <cellStyle name="Normal 7 6 3 2 4 4 2" xfId="23178" xr:uid="{6506B202-2B48-47C4-842B-F8108E7A0729}"/>
    <cellStyle name="Normal 7 6 3 2 4 5" xfId="24831" xr:uid="{C881B7C8-0515-4586-99B8-5A65728C38E7}"/>
    <cellStyle name="Normal 7 6 3 2 4 6" xfId="15619" xr:uid="{4935E552-7405-4313-9F9A-37047BBEB9E3}"/>
    <cellStyle name="Normal 7 6 3 2 5" xfId="3850" xr:uid="{00000000-0005-0000-0000-0000320F0000}"/>
    <cellStyle name="Normal 7 6 3 2 5 2" xfId="8430" xr:uid="{24254368-7EBD-4838-B48B-AB0C26667505}"/>
    <cellStyle name="Normal 7 6 3 2 5 2 2" xfId="28393" xr:uid="{5BA7A80F-60BA-4481-9419-8D65ECF9A2C4}"/>
    <cellStyle name="Normal 7 6 3 2 5 2 3" xfId="16706" xr:uid="{152FC53E-D24A-4AB6-8AE6-BA4EEC62441E}"/>
    <cellStyle name="Normal 7 6 3 2 5 3" xfId="11312" xr:uid="{03924998-2203-4B34-BE3C-C74CB3BB2C41}"/>
    <cellStyle name="Normal 7 6 3 2 5 3 2" xfId="19443" xr:uid="{F086BF62-505B-450B-933C-A927E13D3EF1}"/>
    <cellStyle name="Normal 7 6 3 2 5 4" xfId="12555" xr:uid="{197A5BDA-B509-4E91-B469-949CF11F31FD}"/>
    <cellStyle name="Normal 7 6 3 2 5 4 2" xfId="22272" xr:uid="{2A4174DF-C249-4095-84FB-4220E6CD2BE7}"/>
    <cellStyle name="Normal 7 6 3 2 5 5" xfId="25335" xr:uid="{4519BA1F-9676-48DC-A33A-C30FFF1039A5}"/>
    <cellStyle name="Normal 7 6 3 2 5 6" xfId="14490" xr:uid="{C573A11F-76F9-49B2-A228-579119980A5D}"/>
    <cellStyle name="Normal 7 6 3 2 6" xfId="3851" xr:uid="{00000000-0005-0000-0000-0000330F0000}"/>
    <cellStyle name="Normal 7 6 3 2 6 2" xfId="11313" xr:uid="{C4F6C142-E199-465C-BD05-AE9E0DD78A7C}"/>
    <cellStyle name="Normal 7 6 3 2 6 2 2" xfId="19322" xr:uid="{C574E654-D868-4EFA-B5B0-0A4FB5BFA41C}"/>
    <cellStyle name="Normal 7 6 3 2 6 3" xfId="12449" xr:uid="{5D5EBCAC-DECB-4C4A-97B9-F700953FD0FE}"/>
    <cellStyle name="Normal 7 6 3 2 6 3 2" xfId="22148" xr:uid="{7E2F9874-AF22-47D0-9A3D-01E84BF8BC11}"/>
    <cellStyle name="Normal 7 6 3 2 6 4" xfId="25767" xr:uid="{BC70AF57-A5CA-40AC-A4A3-BF32F6DCF4CF}"/>
    <cellStyle name="Normal 7 6 3 2 6 5" xfId="16592" xr:uid="{1B33D7AF-FAE2-499E-B216-D336F12B3526}"/>
    <cellStyle name="Normal 7 6 3 2 7" xfId="4670" xr:uid="{4E4E8DCD-039A-4A73-AF2E-81737903086E}"/>
    <cellStyle name="Normal 7 6 3 2 7 2" xfId="10074" xr:uid="{46B4BE46-3A5D-4DFE-91BE-06E56E11F110}"/>
    <cellStyle name="Normal 7 6 3 2 7 2 2" xfId="20642" xr:uid="{5BF6FDBC-8E08-47C7-A7C3-60458EE5830D}"/>
    <cellStyle name="Normal 7 6 3 2 7 3" xfId="13577" xr:uid="{B70CBD49-32BD-4E05-843F-4DFAE750C16D}"/>
    <cellStyle name="Normal 7 6 3 2 7 3 2" xfId="23471" xr:uid="{7BA7DF05-D34C-4127-9EE7-D4D525B8AFB4}"/>
    <cellStyle name="Normal 7 6 3 2 7 4" xfId="17849" xr:uid="{E6F1C618-321D-44FE-ADD8-CCDF87EE06AB}"/>
    <cellStyle name="Normal 7 6 3 2 8" xfId="6346" xr:uid="{05FAB545-D9A2-4A6A-9B6F-9ECE47A0C636}"/>
    <cellStyle name="Normal 7 6 3 2 8 2" xfId="16291" xr:uid="{EAD3E5B5-0385-4E3C-B1FC-DB610148D54F}"/>
    <cellStyle name="Normal 7 6 3 2 9" xfId="9123" xr:uid="{21AC1D87-B676-47C0-BCC4-B9B1EC2169B4}"/>
    <cellStyle name="Normal 7 6 3 2 9 2" xfId="19051" xr:uid="{ECC70F4B-0D34-48A6-A8A3-14C3F0EA0720}"/>
    <cellStyle name="Normal 7 6 3 3" xfId="881" xr:uid="{00000000-0005-0000-0000-000071030000}"/>
    <cellStyle name="Normal 7 6 3 3 2" xfId="3852" xr:uid="{00000000-0005-0000-0000-0000340F0000}"/>
    <cellStyle name="Normal 7 6 3 3 2 2" xfId="3853" xr:uid="{00000000-0005-0000-0000-0000350F0000}"/>
    <cellStyle name="Normal 7 6 3 3 2 2 2" xfId="3854" xr:uid="{00000000-0005-0000-0000-0000360F0000}"/>
    <cellStyle name="Normal 7 6 3 3 2 2 2 2" xfId="11314" xr:uid="{9AA95FB9-FD67-40CB-9294-8DAE020950DC}"/>
    <cellStyle name="Normal 7 6 3 3 2 2 2 2 2" xfId="29556" xr:uid="{1E6F6D93-E3A3-4F03-9C33-4029CAEE4AA5}"/>
    <cellStyle name="Normal 7 6 3 3 2 2 2 2 3" xfId="20353" xr:uid="{057B702E-693B-48F8-8D3F-0455746A0CF0}"/>
    <cellStyle name="Normal 7 6 3 3 2 2 2 3" xfId="13341" xr:uid="{77E983B8-E72F-47B1-B53D-6A41FD5D7F79}"/>
    <cellStyle name="Normal 7 6 3 3 2 2 2 3 2" xfId="23182" xr:uid="{FFE59C12-DEA0-4FD2-B2F4-C301E744D940}"/>
    <cellStyle name="Normal 7 6 3 3 2 2 2 4" xfId="25098" xr:uid="{116BEEB7-623E-41A0-9E6A-71EBA3C7D982}"/>
    <cellStyle name="Normal 7 6 3 3 2 2 2 5" xfId="17561" xr:uid="{243CB5B9-6310-4E31-A3C3-C3FCE2141E38}"/>
    <cellStyle name="Normal 7 6 3 3 2 2 3" xfId="3855" xr:uid="{00000000-0005-0000-0000-0000370F0000}"/>
    <cellStyle name="Normal 7 6 3 3 2 2 3 2" xfId="28840" xr:uid="{735BE1E7-FAA1-4E02-85F4-A76DF70998E9}"/>
    <cellStyle name="Normal 7 6 3 3 2 2 3 3" xfId="27083" xr:uid="{93FB6893-2F1B-43EA-9247-2A865F0E8149}"/>
    <cellStyle name="Normal 7 6 3 3 2 2 4" xfId="8432" xr:uid="{F8AEA1E5-49E8-451B-B38D-29AD055BF9A3}"/>
    <cellStyle name="Normal 7 6 3 3 2 2 5" xfId="25749" xr:uid="{47B6B095-730A-4F89-8008-61F53258C29B}"/>
    <cellStyle name="Normal 7 6 3 3 2 2 6" xfId="15623" xr:uid="{11DFE086-8AF1-4D5E-B905-EB178FF629BD}"/>
    <cellStyle name="Normal 7 6 3 3 2 3" xfId="3856" xr:uid="{00000000-0005-0000-0000-0000380F0000}"/>
    <cellStyle name="Normal 7 6 3 3 2 4" xfId="3857" xr:uid="{00000000-0005-0000-0000-0000390F0000}"/>
    <cellStyle name="Normal 7 6 3 3 2 4 2" xfId="11315" xr:uid="{8BD1A5D1-F94C-47B9-808A-0FB4B16FE810}"/>
    <cellStyle name="Normal 7 6 3 3 2 4 2 2" xfId="27608" xr:uid="{C2851123-62AC-42C1-9C77-EB52FAECB3BB}"/>
    <cellStyle name="Normal 7 6 3 3 2 4 2 3" xfId="19749" xr:uid="{86E6E2CD-6273-4AE8-B17F-4D341C57861E}"/>
    <cellStyle name="Normal 7 6 3 3 2 4 3" xfId="12844" xr:uid="{5AC42656-9FE9-4022-A5B6-3BB468C28BC6}"/>
    <cellStyle name="Normal 7 6 3 3 2 4 3 2" xfId="22578" xr:uid="{83765088-0D11-4891-ACE0-1788371231A5}"/>
    <cellStyle name="Normal 7 6 3 3 2 4 4" xfId="24172" xr:uid="{55B618DD-2D3C-453C-97AE-FD74959398F7}"/>
    <cellStyle name="Normal 7 6 3 3 2 4 5" xfId="16995" xr:uid="{28989949-2116-4970-AA54-71B020CB8215}"/>
    <cellStyle name="Normal 7 6 3 3 2 5" xfId="3858" xr:uid="{00000000-0005-0000-0000-00003A0F0000}"/>
    <cellStyle name="Normal 7 6 3 3 2 5 2" xfId="3859" xr:uid="{00000000-0005-0000-0000-00003B0F0000}"/>
    <cellStyle name="Normal 7 6 3 3 2 5 3" xfId="24457" xr:uid="{220FCB91-1083-4FB1-A315-4BC130DD4D2D}"/>
    <cellStyle name="Normal 7 6 3 3 2 5 4" xfId="26689" xr:uid="{2B493896-B42D-4B1C-95F8-0BFA30E1552C}"/>
    <cellStyle name="Normal 7 6 3 3 2 6" xfId="8431" xr:uid="{C7F6D067-C1D1-4F27-8A53-B48745D090A4}"/>
    <cellStyle name="Normal 7 6 3 3 2 6 2" xfId="24400" xr:uid="{48A32D71-79F1-41BD-96F1-BEF4FCD9360A}"/>
    <cellStyle name="Normal 7 6 3 3 2 7" xfId="6452" xr:uid="{0338A4EB-CE32-4FF6-93FF-02BA6EABDD44}"/>
    <cellStyle name="Normal 7 6 3 3 2 8" xfId="9229" xr:uid="{8E9B55F8-A6C4-41E7-B6E0-AAA0AD3E5A90}"/>
    <cellStyle name="Normal 7 6 3 3 3" xfId="3860" xr:uid="{00000000-0005-0000-0000-00003C0F0000}"/>
    <cellStyle name="Normal 7 6 3 3 3 2" xfId="3861" xr:uid="{00000000-0005-0000-0000-00003D0F0000}"/>
    <cellStyle name="Normal 7 6 3 3 3 2 2" xfId="8434" xr:uid="{BC3532C5-9D38-4400-9BA2-18643E2A5DA7}"/>
    <cellStyle name="Normal 7 6 3 3 3 2 2 2" xfId="29557" xr:uid="{5D5BFD16-B52B-41CF-87F9-601B09EE764B}"/>
    <cellStyle name="Normal 7 6 3 3 3 2 2 3" xfId="20354" xr:uid="{15CBDE96-A976-473D-BAFB-7AF4265560B3}"/>
    <cellStyle name="Normal 7 6 3 3 3 2 3" xfId="11316" xr:uid="{156B446F-F2F0-47E5-A5EC-E1D3CAE9F47D}"/>
    <cellStyle name="Normal 7 6 3 3 3 2 3 2" xfId="23183" xr:uid="{177EA824-029B-46C6-A150-0DABC6435CCE}"/>
    <cellStyle name="Normal 7 6 3 3 3 2 4" xfId="26340" xr:uid="{3008E011-50C0-4EBD-BCD3-17B7B41C0274}"/>
    <cellStyle name="Normal 7 6 3 3 3 2 5" xfId="25948" xr:uid="{00E6E937-39BC-4522-AED4-2290F19B81F7}"/>
    <cellStyle name="Normal 7 6 3 3 3 2 6" xfId="17562" xr:uid="{9989ABCD-6B09-4EC3-9B94-B0933ABE42C2}"/>
    <cellStyle name="Normal 7 6 3 3 3 3" xfId="3862" xr:uid="{00000000-0005-0000-0000-00003E0F0000}"/>
    <cellStyle name="Normal 7 6 3 3 3 3 2" xfId="24093" xr:uid="{521753F7-085E-43EA-8A0F-5BE95823C441}"/>
    <cellStyle name="Normal 7 6 3 3 3 3 3" xfId="25190" xr:uid="{562B040A-661B-4856-BBE2-B7A252634249}"/>
    <cellStyle name="Normal 7 6 3 3 3 4" xfId="5191" xr:uid="{0EF84549-DC14-4908-9A13-EE3CE12226A4}"/>
    <cellStyle name="Normal 7 6 3 3 3 4 2" xfId="8433" xr:uid="{5C958482-179E-429F-ABA6-0C9AAC941354}"/>
    <cellStyle name="Normal 7 6 3 3 3 4 2 2" xfId="21158" xr:uid="{5BBA0846-5FD3-4A37-87B1-2977E65F6826}"/>
    <cellStyle name="Normal 7 6 3 3 3 4 2 3" xfId="11866" xr:uid="{25930DEF-BF2E-4A5B-B6DB-3097274C3896}"/>
    <cellStyle name="Normal 7 6 3 3 3 4 3" xfId="13921" xr:uid="{FC3DA6F9-A30D-4F03-9276-8F6E9F92A530}"/>
    <cellStyle name="Normal 7 6 3 3 3 4 3 2" xfId="23987" xr:uid="{F977C7F1-3B65-4416-88A7-31F19EE155DF}"/>
    <cellStyle name="Normal 7 6 3 3 3 4 4" xfId="18365" xr:uid="{4ECEFBC5-F942-4BC2-8D75-6238F34E72A1}"/>
    <cellStyle name="Normal 7 6 3 3 3 5" xfId="5948" xr:uid="{FE025E5C-3AAC-4B5A-AA58-B255F1512EC1}"/>
    <cellStyle name="Normal 7 6 3 3 3 5 2" xfId="11443" xr:uid="{6A4FA4FD-52ED-4A08-9569-6D1562DFD6CC}"/>
    <cellStyle name="Normal 7 6 3 3 3 6" xfId="8693" xr:uid="{64D7A962-1D27-431C-983B-976F62D01E65}"/>
    <cellStyle name="Normal 7 6 3 3 3 7" xfId="26811" xr:uid="{E5564BED-18C0-465D-BCEC-0B8878A16DDC}"/>
    <cellStyle name="Normal 7 6 3 3 3 8" xfId="15624" xr:uid="{C384B4D6-1F1F-4965-B6E7-6D1BF2CB1C4B}"/>
    <cellStyle name="Normal 7 6 3 3 4" xfId="3863" xr:uid="{00000000-0005-0000-0000-00003F0F0000}"/>
    <cellStyle name="Normal 7 6 3 3 4 2" xfId="5437" xr:uid="{B5C5F9BB-E986-4528-B136-D236B583EA1C}"/>
    <cellStyle name="Normal 7 6 3 3 4 2 2" xfId="11317" xr:uid="{BAA8096A-95FA-4CD3-B445-DCEDDBCE1075}"/>
    <cellStyle name="Normal 7 6 3 3 4 2 3" xfId="8435" xr:uid="{36EF9DEC-0102-432C-85F3-E6F186BD5489}"/>
    <cellStyle name="Normal 7 6 3 3 4 2 4" xfId="17560" xr:uid="{BE899FEB-D44C-4832-9DDD-1E1F17C0A5F7}"/>
    <cellStyle name="Normal 7 6 3 3 4 3" xfId="11705" xr:uid="{A9D45E6B-E3B3-42F1-BB71-D4097E85F720}"/>
    <cellStyle name="Normal 7 6 3 3 4 3 2" xfId="29555" xr:uid="{2820AD4E-6011-4F9F-A116-0247F474ED64}"/>
    <cellStyle name="Normal 7 6 3 3 4 3 3" xfId="20352" xr:uid="{FA615266-7A22-475F-AAD4-46DD6A9F0BD4}"/>
    <cellStyle name="Normal 7 6 3 3 4 4" xfId="13340" xr:uid="{04CE229B-FC42-4FC7-9603-A5B90C1B9DBA}"/>
    <cellStyle name="Normal 7 6 3 3 4 4 2" xfId="23181" xr:uid="{86071794-69B3-4BA7-ABAC-625637043F7B}"/>
    <cellStyle name="Normal 7 6 3 3 4 5" xfId="24811" xr:uid="{455FEA21-272F-4A9D-8E1B-369EA955B1C9}"/>
    <cellStyle name="Normal 7 6 3 3 4 6" xfId="27266" xr:uid="{C32CE5F0-41A0-4DAA-BB7D-95E23CD3B379}"/>
    <cellStyle name="Normal 7 6 3 3 4 7" xfId="15622" xr:uid="{6219D017-D4A5-4B88-A4F7-F328BADD3C3B}"/>
    <cellStyle name="Normal 7 6 3 3 5" xfId="3864" xr:uid="{00000000-0005-0000-0000-0000400F0000}"/>
    <cellStyle name="Normal 7 6 3 3 5 2" xfId="11318" xr:uid="{9E95EE50-50E1-424B-A770-AD03C0BAB8EC}"/>
    <cellStyle name="Normal 7 6 3 3 5 2 2" xfId="16808" xr:uid="{86AF5F04-E675-4565-8C92-D098C79661FF}"/>
    <cellStyle name="Normal 7 6 3 3 5 3" xfId="11561" xr:uid="{C1ACFEB1-66E6-4DD5-8548-199468B681D1}"/>
    <cellStyle name="Normal 7 6 3 3 5 3 2" xfId="19545" xr:uid="{DAFF3D0D-322B-428C-B190-FC73BB4BF9B6}"/>
    <cellStyle name="Normal 7 6 3 3 5 4" xfId="12657" xr:uid="{BF00712F-157A-4A91-A20C-F870AE30D5F9}"/>
    <cellStyle name="Normal 7 6 3 3 5 4 2" xfId="22374" xr:uid="{B646638F-7F4B-463B-8856-5DD23055FC61}"/>
    <cellStyle name="Normal 7 6 3 3 5 5" xfId="24081" xr:uid="{9B692599-F652-43D4-A597-19E92B3869D7}"/>
    <cellStyle name="Normal 7 6 3 3 5 6" xfId="28027" xr:uid="{1B51685E-A46D-420B-A6F3-90F1AA9296E0}"/>
    <cellStyle name="Normal 7 6 3 3 5 7" xfId="14593" xr:uid="{FAEA6F03-7B18-43F9-BC9D-6322C55406A8}"/>
    <cellStyle name="Normal 7 6 3 3 6" xfId="3865" xr:uid="{00000000-0005-0000-0000-0000410F0000}"/>
    <cellStyle name="Normal 7 6 3 3 6 2" xfId="3866" xr:uid="{00000000-0005-0000-0000-0000420F0000}"/>
    <cellStyle name="Normal 7 6 3 3 7" xfId="3867" xr:uid="{00000000-0005-0000-0000-0000430F0000}"/>
    <cellStyle name="Normal 7 6 3 3 7 2" xfId="5258" xr:uid="{1A21AEED-36AB-4B00-9B38-BDA85D5CC9F4}"/>
    <cellStyle name="Normal 7 6 3 3 7 2 2" xfId="28472" xr:uid="{087F2FFB-7363-4982-BE5C-AF8D604343F7}"/>
    <cellStyle name="Normal 7 6 3 3 7 3" xfId="4671" xr:uid="{D77B5220-D306-46C2-81DD-7818A11558DE}"/>
    <cellStyle name="Normal 7 6 3 3 7 3 2" xfId="27679" xr:uid="{E7BE82E2-6F64-4192-B569-9D834D267736}"/>
    <cellStyle name="Normal 7 6 3 3 7 4" xfId="28396" xr:uid="{C70FF637-8CED-4805-AC50-6D329A28346E}"/>
    <cellStyle name="Normal 7 6 3 3 8" xfId="5376" xr:uid="{E74114E4-0F97-4264-BF02-7736255DCE96}"/>
    <cellStyle name="Normal 7 6 3 4" xfId="882" xr:uid="{00000000-0005-0000-0000-000072030000}"/>
    <cellStyle name="Normal 7 6 3 4 2" xfId="3868" xr:uid="{00000000-0005-0000-0000-0000440F0000}"/>
    <cellStyle name="Normal 7 6 3 4 2 2" xfId="5712" xr:uid="{82C22958-C2CE-4E99-843D-8394A30547ED}"/>
    <cellStyle name="Normal 7 6 3 4 2 2 2" xfId="8436" xr:uid="{68412A94-CA1A-486E-B777-8E532C75C115}"/>
    <cellStyle name="Normal 7 6 3 4 2 2 3" xfId="11319" xr:uid="{91DEA3EE-89A9-440D-A456-0F50D4FCFE52}"/>
    <cellStyle name="Normal 7 6 3 4 2 3" xfId="6768" xr:uid="{366D1B8F-EF9C-49E0-BD86-2F80DF3E1C80}"/>
    <cellStyle name="Normal 7 6 3 4 2 3 2" xfId="20355" xr:uid="{3BF09098-AE86-4DC6-9637-5ECF8CAE91DC}"/>
    <cellStyle name="Normal 7 6 3 4 2 4" xfId="9564" xr:uid="{76B5B395-6978-4298-829C-035EA30AF116}"/>
    <cellStyle name="Normal 7 6 3 4 2 4 2" xfId="23184" xr:uid="{4AE8A10C-3632-49D1-9241-781EA127B655}"/>
    <cellStyle name="Normal 7 6 3 4 2 5" xfId="24497" xr:uid="{34D45167-6AC5-49AB-9A18-662165F382EF}"/>
    <cellStyle name="Normal 7 6 3 4 2 6" xfId="15625" xr:uid="{B10DAE12-EF63-45D0-9D45-7BF4B310860D}"/>
    <cellStyle name="Normal 7 6 3 4 3" xfId="3869" xr:uid="{00000000-0005-0000-0000-0000450F0000}"/>
    <cellStyle name="Normal 7 6 3 4 3 2" xfId="8437" xr:uid="{1FD0A5CB-C7E6-4D2D-967F-4C9866B7B2E6}"/>
    <cellStyle name="Normal 7 6 3 4 3 2 2" xfId="27966" xr:uid="{878341B0-79EE-4CE2-851F-390EFC551FDB}"/>
    <cellStyle name="Normal 7 6 3 4 3 2 3" xfId="16994" xr:uid="{4DA0706A-3F69-4232-AA09-50E98EEF905C}"/>
    <cellStyle name="Normal 7 6 3 4 3 3" xfId="11320" xr:uid="{7862DCC0-019C-46C3-8C42-DA77587BF71D}"/>
    <cellStyle name="Normal 7 6 3 4 3 3 2" xfId="19748" xr:uid="{AA09BCDE-DB25-4079-9AA1-431E84EE33CF}"/>
    <cellStyle name="Normal 7 6 3 4 3 4" xfId="12843" xr:uid="{2F3BCFF5-F850-46FA-8503-4238018F6E88}"/>
    <cellStyle name="Normal 7 6 3 4 3 4 2" xfId="22577" xr:uid="{A599011C-9279-431C-AD5E-C9533D4B503C}"/>
    <cellStyle name="Normal 7 6 3 4 3 5" xfId="26432" xr:uid="{320B854C-D25E-47B8-9C3E-5715D04BFCB2}"/>
    <cellStyle name="Normal 7 6 3 4 3 6" xfId="14887" xr:uid="{FE55F4B8-89C1-4910-9557-FDF31954681F}"/>
    <cellStyle name="Normal 7 6 3 4 4" xfId="4814" xr:uid="{65C5C153-86CB-49A7-B5DB-8436DF33DFB7}"/>
    <cellStyle name="Normal 7 6 3 4 4 2" xfId="7148" xr:uid="{C72C6E50-D77C-4661-B53B-E92D34D37256}"/>
    <cellStyle name="Normal 7 6 3 4 4 2 2" xfId="20781" xr:uid="{E9F77C2D-D1F4-473D-81E9-822EE877C367}"/>
    <cellStyle name="Normal 7 6 3 4 4 3" xfId="10075" xr:uid="{E50A484E-F745-489F-8727-06031FBCBA47}"/>
    <cellStyle name="Normal 7 6 3 4 4 3 2" xfId="23610" xr:uid="{C9F23B38-7273-4A21-9D89-6491975CC455}"/>
    <cellStyle name="Normal 7 6 3 4 4 4" xfId="24547" xr:uid="{8B942EFD-CC97-4829-B534-70433D687A3D}"/>
    <cellStyle name="Normal 7 6 3 4 4 5" xfId="17988" xr:uid="{0ED2BE13-E3D4-4E1A-A23E-1DC0EBF365DD}"/>
    <cellStyle name="Normal 7 6 3 4 5" xfId="6347" xr:uid="{EDE1E144-ED2B-4FC3-A676-1A42D3B2824D}"/>
    <cellStyle name="Normal 7 6 3 4 5 2" xfId="16293" xr:uid="{34CBC44E-5E34-4A8B-A828-6530CDB88ECF}"/>
    <cellStyle name="Normal 7 6 3 4 6" xfId="9124" xr:uid="{4316299F-16AD-4B6C-A848-8538E40A79BF}"/>
    <cellStyle name="Normal 7 6 3 4 6 2" xfId="19053" xr:uid="{20497128-D47A-4F10-8630-A77863111EFF}"/>
    <cellStyle name="Normal 7 6 3 4 7" xfId="12292" xr:uid="{1B364AA7-7782-4814-918D-1871225EA765}"/>
    <cellStyle name="Normal 7 6 3 4 7 2" xfId="21849" xr:uid="{6F38D31D-7105-4BB1-B23C-E474EF776DA1}"/>
    <cellStyle name="Normal 7 6 3 4 8" xfId="26232" xr:uid="{4E013B2D-4CDF-443D-9A19-860A70BDB7BF}"/>
    <cellStyle name="Normal 7 6 3 4 9" xfId="14372" xr:uid="{638CDD2B-0E58-45BD-97A4-ACA7DD844FDF}"/>
    <cellStyle name="Normal 7 6 3 5" xfId="3870" xr:uid="{00000000-0005-0000-0000-0000460F0000}"/>
    <cellStyle name="Normal 7 6 3 5 2" xfId="5192" xr:uid="{83E3CAF5-60B8-4E47-992A-17CDEA77EBD9}"/>
    <cellStyle name="Normal 7 6 3 5 2 2" xfId="8438" xr:uid="{368756BE-28A7-4846-A510-112778641A84}"/>
    <cellStyle name="Normal 7 6 3 5 2 2 2" xfId="29950" xr:uid="{C4F0811E-0DA1-4DB9-8ED3-F52399B891B6}"/>
    <cellStyle name="Normal 7 6 3 5 2 2 3" xfId="21159" xr:uid="{995FF8D4-9E47-4C23-815C-498D4882E12A}"/>
    <cellStyle name="Normal 7 6 3 5 2 3" xfId="11321" xr:uid="{17E1C82A-8A8B-421A-9EE6-2C08B7FAD7E9}"/>
    <cellStyle name="Normal 7 6 3 5 2 3 2" xfId="23988" xr:uid="{4B560EB3-D27D-475A-8905-EC7A4F5A67BD}"/>
    <cellStyle name="Normal 7 6 3 5 2 4" xfId="26542" xr:uid="{2559AADA-99D1-4798-B59C-F4C1888DCCBC}"/>
    <cellStyle name="Normal 7 6 3 5 2 5" xfId="18366" xr:uid="{790A774A-7621-4571-8A2F-0739C28FD091}"/>
    <cellStyle name="Normal 7 6 3 5 3" xfId="6766" xr:uid="{7AE6FFE9-F7C7-43C8-A625-068240297B22}"/>
    <cellStyle name="Normal 7 6 3 5 3 2" xfId="28274" xr:uid="{BAE9AC8D-A7BC-4E3B-94D2-2C3C4AD601AC}"/>
    <cellStyle name="Normal 7 6 3 5 3 3" xfId="16294" xr:uid="{6629B17A-B4B6-41AD-9147-702C33610C53}"/>
    <cellStyle name="Normal 7 6 3 5 4" xfId="9562" xr:uid="{DA627372-80E4-40C6-8F1E-2D4178B424B9}"/>
    <cellStyle name="Normal 7 6 3 5 4 2" xfId="19054" xr:uid="{3AA7C1F8-41C5-4019-9510-D33796788653}"/>
    <cellStyle name="Normal 7 6 3 5 5" xfId="12293" xr:uid="{00DD27E1-B6EB-4D35-971C-958844FAAE1A}"/>
    <cellStyle name="Normal 7 6 3 5 5 2" xfId="21850" xr:uid="{824C7E5D-8272-4650-9603-824835043A06}"/>
    <cellStyle name="Normal 7 6 3 5 6" xfId="25302" xr:uid="{8330537F-2D43-4B50-9219-76FDB4D892E7}"/>
    <cellStyle name="Normal 7 6 3 5 7" xfId="15626" xr:uid="{51E05140-373A-4FCE-9151-0C42E9451629}"/>
    <cellStyle name="Normal 7 6 3 6" xfId="3871" xr:uid="{00000000-0005-0000-0000-0000470F0000}"/>
    <cellStyle name="Normal 7 6 3 6 2" xfId="5843" xr:uid="{09A07CFD-F8FC-41AA-B322-A0B2B2A0B961}"/>
    <cellStyle name="Normal 7 6 3 6 2 2" xfId="8439" xr:uid="{2899206F-5273-4F0A-BA36-79E89CE29E73}"/>
    <cellStyle name="Normal 7 6 3 6 2 3" xfId="11322" xr:uid="{216059A2-263E-4E18-8CC4-D6B74A68E03C}"/>
    <cellStyle name="Normal 7 6 3 6 3" xfId="6936" xr:uid="{4EEDE731-335F-4F02-B6FD-756B3151B462}"/>
    <cellStyle name="Normal 7 6 3 6 3 2" xfId="19862" xr:uid="{41C504B3-1C3D-4EC2-B93D-E29857AE2B82}"/>
    <cellStyle name="Normal 7 6 3 6 4" xfId="9732" xr:uid="{BC1DB29F-0AE9-4594-8721-42E25E92F203}"/>
    <cellStyle name="Normal 7 6 3 6 4 2" xfId="22691" xr:uid="{4DE45610-676D-43C1-A124-FAAF5BCE3864}"/>
    <cellStyle name="Normal 7 6 3 6 5" xfId="24413" xr:uid="{C03AE36E-DAAA-4898-A138-612D69365DFC}"/>
    <cellStyle name="Normal 7 6 3 6 6" xfId="15040" xr:uid="{45BA9CB8-2858-4CBC-9A95-DD6944C6218A}"/>
    <cellStyle name="Normal 7 6 3 7" xfId="3872" xr:uid="{00000000-0005-0000-0000-0000480F0000}"/>
    <cellStyle name="Normal 7 6 3 7 2" xfId="8440" xr:uid="{FB9FCDD9-6E4D-4374-972A-559460109B37}"/>
    <cellStyle name="Normal 7 6 3 7 2 2" xfId="28028" xr:uid="{D0A602A5-B41E-454F-98F2-B9FC33B40CD7}"/>
    <cellStyle name="Normal 7 6 3 7 2 3" xfId="16646" xr:uid="{73038D95-B455-47D5-BAC3-2B7C1AE0C66A}"/>
    <cellStyle name="Normal 7 6 3 7 3" xfId="11323" xr:uid="{210FA09B-B47B-460D-BFFC-AF92EF0A0559}"/>
    <cellStyle name="Normal 7 6 3 7 3 2" xfId="19383" xr:uid="{AD86FC9A-962A-4D48-89AA-68F17ADE5900}"/>
    <cellStyle name="Normal 7 6 3 7 4" xfId="12495" xr:uid="{86C1FCFD-8176-4115-B57F-55071D28FBAD}"/>
    <cellStyle name="Normal 7 6 3 7 4 2" xfId="22212" xr:uid="{72A9BE42-E4A3-4734-907F-FE028AB0740F}"/>
    <cellStyle name="Normal 7 6 3 7 5" xfId="25043" xr:uid="{0F702BC5-1531-4FC9-AFCC-D10E3288D2E2}"/>
    <cellStyle name="Normal 7 6 3 7 6" xfId="14430" xr:uid="{9EEFF42B-95C1-4276-9A05-9581C3AE1BAE}"/>
    <cellStyle name="Normal 7 6 3 8" xfId="3873" xr:uid="{00000000-0005-0000-0000-0000490F0000}"/>
    <cellStyle name="Normal 7 6 3 8 2" xfId="8441" xr:uid="{C2652C29-4569-40E2-A1F5-CC8B7649BCCC}"/>
    <cellStyle name="Normal 7 6 3 8 2 2" xfId="19163" xr:uid="{437BA89B-AED9-4BF2-8B18-D753545AB0FF}"/>
    <cellStyle name="Normal 7 6 3 8 3" xfId="11324" xr:uid="{4AB144E2-526D-48A3-9EB0-D832E22A4FF5}"/>
    <cellStyle name="Normal 7 6 3 8 3 2" xfId="21968" xr:uid="{9431E125-CF96-4C2C-9155-C1CB4A6B3455}"/>
    <cellStyle name="Normal 7 6 3 8 4" xfId="24974" xr:uid="{31B83169-721A-4A78-863A-C9A6CBA3FB92}"/>
    <cellStyle name="Normal 7 6 3 8 5" xfId="16412" xr:uid="{B6E62647-FFA1-4778-AA14-19D5EBBFC9B3}"/>
    <cellStyle name="Normal 7 6 3 9" xfId="4669" xr:uid="{7BCBE78E-C79E-4C70-9AFD-C72F32A87127}"/>
    <cellStyle name="Normal 7 6 3 9 2" xfId="10073" xr:uid="{72221122-8EFC-49A6-BD19-6FE6E5C60A48}"/>
    <cellStyle name="Normal 7 6 3 9 2 2" xfId="20641" xr:uid="{6290E9E8-C7FE-45BF-B73B-194E2DC4DA85}"/>
    <cellStyle name="Normal 7 6 3 9 3" xfId="13576" xr:uid="{29012A42-2954-453D-9167-3B782446FC6E}"/>
    <cellStyle name="Normal 7 6 3 9 3 2" xfId="23470" xr:uid="{B2868DC7-DAED-47C5-9C18-9129BCB0CDAA}"/>
    <cellStyle name="Normal 7 6 3 9 4" xfId="17848" xr:uid="{6E239254-4369-4580-AFEC-76818A3ADA35}"/>
    <cellStyle name="Normal 7 6 4" xfId="883" xr:uid="{00000000-0005-0000-0000-000073030000}"/>
    <cellStyle name="Normal 7 6 4 10" xfId="9125" xr:uid="{D3B46986-9B11-4BB9-B0B0-090F78B76722}"/>
    <cellStyle name="Normal 7 6 4 10 2" xfId="19055" xr:uid="{297D39AB-F519-4828-AF53-C7A97267D6A7}"/>
    <cellStyle name="Normal 7 6 4 11" xfId="12294" xr:uid="{FC38234F-7121-43D9-B51E-B8CD018D29C0}"/>
    <cellStyle name="Normal 7 6 4 11 2" xfId="21851" xr:uid="{F3E4B79F-E201-47A1-960D-F52CD0B20674}"/>
    <cellStyle name="Normal 7 6 4 12" xfId="25875" xr:uid="{80AB9EF4-EAB9-4B33-8891-A2E1461D6D0C}"/>
    <cellStyle name="Normal 7 6 4 13" xfId="14012" xr:uid="{4F1F9EAD-152B-44C6-8E28-899001C1C036}"/>
    <cellStyle name="Normal 7 6 4 2" xfId="884" xr:uid="{00000000-0005-0000-0000-000074030000}"/>
    <cellStyle name="Normal 7 6 4 2 10" xfId="12295" xr:uid="{C213154F-64D9-4193-9782-A259C3BAAC16}"/>
    <cellStyle name="Normal 7 6 4 2 10 2" xfId="21852" xr:uid="{030F7C6E-08DC-42D1-AD75-07FC9C6053B4}"/>
    <cellStyle name="Normal 7 6 4 2 11" xfId="25984" xr:uid="{707A4E62-3A9F-498B-9509-AA5D202A08D2}"/>
    <cellStyle name="Normal 7 6 4 2 12" xfId="14215" xr:uid="{18C0E098-07A9-43E0-89C4-943C3F86B0CC}"/>
    <cellStyle name="Normal 7 6 4 2 2" xfId="3874" xr:uid="{00000000-0005-0000-0000-00004A0F0000}"/>
    <cellStyle name="Normal 7 6 4 2 2 2" xfId="3875" xr:uid="{00000000-0005-0000-0000-00004B0F0000}"/>
    <cellStyle name="Normal 7 6 4 2 2 2 2" xfId="8442" xr:uid="{AE253CD6-135C-46B4-AEF1-7C5714F3C1A9}"/>
    <cellStyle name="Normal 7 6 4 2 2 2 2 2" xfId="27613" xr:uid="{B31CFBC9-36B7-410C-A58B-FFDDC95081A8}"/>
    <cellStyle name="Normal 7 6 4 2 2 2 2 3" xfId="27873" xr:uid="{25C6461D-B9A3-4F64-AB0F-5FF8595436DA}"/>
    <cellStyle name="Normal 7 6 4 2 2 2 2 4" xfId="17564" xr:uid="{1D79DEF3-0625-42E1-80D6-A264FA04DD19}"/>
    <cellStyle name="Normal 7 6 4 2 2 2 3" xfId="11326" xr:uid="{DAD6021B-479C-4099-831C-26CFC1D8BECC}"/>
    <cellStyle name="Normal 7 6 4 2 2 2 3 2" xfId="29558" xr:uid="{BD54EE6E-0EA4-43C0-ADC6-B53BB8D102AC}"/>
    <cellStyle name="Normal 7 6 4 2 2 2 3 3" xfId="20357" xr:uid="{F742FEB5-F28A-4E07-B2F1-5FADD019FEF3}"/>
    <cellStyle name="Normal 7 6 4 2 2 2 4" xfId="13343" xr:uid="{83F417CB-70A3-4BC6-A164-9283A1C38694}"/>
    <cellStyle name="Normal 7 6 4 2 2 2 4 2" xfId="23186" xr:uid="{A2E39BF9-07F6-4D60-8E91-87BDCE242DD1}"/>
    <cellStyle name="Normal 7 6 4 2 2 2 5" xfId="26652" xr:uid="{FD6B56FE-DFE3-4B30-B1A3-770637C64C7D}"/>
    <cellStyle name="Normal 7 6 4 2 2 2 6" xfId="15628" xr:uid="{DAF40F9A-8CAE-4657-BA16-D2C15E345C37}"/>
    <cellStyle name="Normal 7 6 4 2 2 3" xfId="4965" xr:uid="{183A3579-DED8-46ED-B5EE-1A9AD65995E7}"/>
    <cellStyle name="Normal 7 6 4 2 2 3 2" xfId="11325" xr:uid="{872E652F-66DA-42EE-91E6-7C3DFB85F80B}"/>
    <cellStyle name="Normal 7 6 4 2 2 3 2 2" xfId="29798" xr:uid="{CD9A1B37-952A-49B7-BDB0-3CD4FB77F154}"/>
    <cellStyle name="Normal 7 6 4 2 2 3 2 3" xfId="20932" xr:uid="{3E32B2BC-8B14-40F4-889D-C2CC14A62DD1}"/>
    <cellStyle name="Normal 7 6 4 2 2 3 3" xfId="13824" xr:uid="{1F0584C1-93E7-4AC2-9DBE-A5BB834233E6}"/>
    <cellStyle name="Normal 7 6 4 2 2 3 3 2" xfId="23761" xr:uid="{00FDB3C5-1432-4AF2-BDA2-83795CEACC29}"/>
    <cellStyle name="Normal 7 6 4 2 2 3 4" xfId="25364" xr:uid="{12DBB585-5FA2-49E1-8736-7B2986525D57}"/>
    <cellStyle name="Normal 7 6 4 2 2 3 5" xfId="18139" xr:uid="{76773DEE-B682-4EA4-AAD5-34CACACC3CF8}"/>
    <cellStyle name="Normal 7 6 4 2 2 4" xfId="6454" xr:uid="{0D6C13BA-AA21-4075-BC6F-5DCED9B84008}"/>
    <cellStyle name="Normal 7 6 4 2 2 4 2" xfId="27804" xr:uid="{425D9578-AF58-4C09-970F-A8BAEEE5B938}"/>
    <cellStyle name="Normal 7 6 4 2 2 4 3" xfId="16297" xr:uid="{92D80780-FA46-4EAF-9A17-AC734C13A5DC}"/>
    <cellStyle name="Normal 7 6 4 2 2 5" xfId="9231" xr:uid="{234EE8FB-0160-4A6E-AF14-B5053353B912}"/>
    <cellStyle name="Normal 7 6 4 2 2 5 2" xfId="19057" xr:uid="{AE73E64D-ACFF-4F44-B533-13E61C2F433C}"/>
    <cellStyle name="Normal 7 6 4 2 2 6" xfId="12296" xr:uid="{A5764A09-65C6-40CC-AED6-2360D2E4D921}"/>
    <cellStyle name="Normal 7 6 4 2 2 6 2" xfId="21853" xr:uid="{476F3A59-7B67-4FBB-89FB-852B09694D6D}"/>
    <cellStyle name="Normal 7 6 4 2 2 7" xfId="25766" xr:uid="{1D01315C-2688-42EB-AD06-34BCE85EE030}"/>
    <cellStyle name="Normal 7 6 4 2 2 8" xfId="14890" xr:uid="{66005B64-A208-4F88-98AE-F59449EA7493}"/>
    <cellStyle name="Normal 7 6 4 2 3" xfId="3876" xr:uid="{00000000-0005-0000-0000-00004C0F0000}"/>
    <cellStyle name="Normal 7 6 4 2 3 2" xfId="5193" xr:uid="{FE81C9E7-1600-4D88-BA56-C0CC5ED1065A}"/>
    <cellStyle name="Normal 7 6 4 2 3 2 2" xfId="8443" xr:uid="{55ED6A19-0D8F-488E-B735-71CE9969C974}"/>
    <cellStyle name="Normal 7 6 4 2 3 2 2 2" xfId="29951" xr:uid="{758BBADB-5C98-4B9F-B1AA-9BC4BCEF9B80}"/>
    <cellStyle name="Normal 7 6 4 2 3 2 2 3" xfId="21160" xr:uid="{B263B353-12FD-498E-A837-1E7FD4299F3C}"/>
    <cellStyle name="Normal 7 6 4 2 3 2 3" xfId="11327" xr:uid="{29C6B1F0-3BE1-487B-B0D0-952D48754C65}"/>
    <cellStyle name="Normal 7 6 4 2 3 2 3 2" xfId="23989" xr:uid="{358422E7-7CF0-4AA4-A457-F364FE2217BC}"/>
    <cellStyle name="Normal 7 6 4 2 3 2 4" xfId="24579" xr:uid="{802E29D0-F09B-4080-87B0-C8921578DA47}"/>
    <cellStyle name="Normal 7 6 4 2 3 2 5" xfId="18367" xr:uid="{4B1E43AD-FE1A-45F2-9FBF-6ED57BD8B8C2}"/>
    <cellStyle name="Normal 7 6 4 2 3 3" xfId="6770" xr:uid="{1EAE8DEE-F565-4289-BE04-D090AA2DFBAA}"/>
    <cellStyle name="Normal 7 6 4 2 3 3 2" xfId="28517" xr:uid="{269BC8DD-6328-4FD3-8BC0-138DB1033DFE}"/>
    <cellStyle name="Normal 7 6 4 2 3 3 3" xfId="17565" xr:uid="{76E2BA08-0C41-4195-927D-3D1E0C0F4A47}"/>
    <cellStyle name="Normal 7 6 4 2 3 4" xfId="9566" xr:uid="{4F23A8C8-4A50-4D20-B034-962B6C8BDD5A}"/>
    <cellStyle name="Normal 7 6 4 2 3 4 2" xfId="20358" xr:uid="{6F37CC00-6CBA-4819-96D6-454B64335A50}"/>
    <cellStyle name="Normal 7 6 4 2 3 5" xfId="13344" xr:uid="{88366B79-652E-4B17-B8F2-B26DB7D84D75}"/>
    <cellStyle name="Normal 7 6 4 2 3 5 2" xfId="23187" xr:uid="{CF642850-DE2F-4C35-B9A1-91326C1EB1D9}"/>
    <cellStyle name="Normal 7 6 4 2 3 6" xfId="25208" xr:uid="{F25CFAC3-F2F7-45A5-B6AE-E341B20BC4C6}"/>
    <cellStyle name="Normal 7 6 4 2 3 7" xfId="15629" xr:uid="{3E239913-93B5-48C9-A99D-0853C40AB170}"/>
    <cellStyle name="Normal 7 6 4 2 4" xfId="3877" xr:uid="{00000000-0005-0000-0000-00004D0F0000}"/>
    <cellStyle name="Normal 7 6 4 2 4 2" xfId="8444" xr:uid="{C03E1CD4-AC4B-468A-87B1-29C409976502}"/>
    <cellStyle name="Normal 7 6 4 2 4 2 2" xfId="27254" xr:uid="{EF464A41-057F-4D84-A7A3-316D44E9CFDE}"/>
    <cellStyle name="Normal 7 6 4 2 4 2 3" xfId="17563" xr:uid="{BF1E914B-A7D9-46A1-ACCE-680D4914D99F}"/>
    <cellStyle name="Normal 7 6 4 2 4 3" xfId="11328" xr:uid="{DA1AEAEE-D9CE-4182-AFEF-BE8F8BCC1143}"/>
    <cellStyle name="Normal 7 6 4 2 4 3 2" xfId="20356" xr:uid="{2BD72EE7-4AF0-40D8-B0D8-5F0CB882F23E}"/>
    <cellStyle name="Normal 7 6 4 2 4 4" xfId="13342" xr:uid="{4715484C-1587-40EE-8895-C6F5094CAC3C}"/>
    <cellStyle name="Normal 7 6 4 2 4 4 2" xfId="23185" xr:uid="{69216CE5-0873-4576-AF6A-88AFC05E0E86}"/>
    <cellStyle name="Normal 7 6 4 2 4 5" xfId="24094" xr:uid="{3264D61C-B3E3-46BB-A9B3-8B41ABCEB4B1}"/>
    <cellStyle name="Normal 7 6 4 2 4 6" xfId="15627" xr:uid="{7AD0760F-B0B4-402D-8646-79F11848A4C5}"/>
    <cellStyle name="Normal 7 6 4 2 5" xfId="3878" xr:uid="{00000000-0005-0000-0000-00004E0F0000}"/>
    <cellStyle name="Normal 7 6 4 2 5 2" xfId="8445" xr:uid="{C1FF4543-EC83-4CC2-A7E7-C36A4DC726BE}"/>
    <cellStyle name="Normal 7 6 4 2 5 2 2" xfId="28488" xr:uid="{7547C578-CBC3-49B1-ACD2-490A9F6C5A15}"/>
    <cellStyle name="Normal 7 6 4 2 5 2 3" xfId="16789" xr:uid="{686F6266-F0E7-4416-A30A-26D984377987}"/>
    <cellStyle name="Normal 7 6 4 2 5 3" xfId="11329" xr:uid="{9090DC91-47FD-4E8E-9207-E502001C426E}"/>
    <cellStyle name="Normal 7 6 4 2 5 3 2" xfId="19526" xr:uid="{C15690B6-A806-4EC7-A8F2-3DB4D0EE3AA5}"/>
    <cellStyle name="Normal 7 6 4 2 5 4" xfId="12638" xr:uid="{0819DDD7-FCF3-4968-B55D-2031D74262E3}"/>
    <cellStyle name="Normal 7 6 4 2 5 4 2" xfId="22355" xr:uid="{A7679BFC-B043-483F-8FF4-A9617317F0CE}"/>
    <cellStyle name="Normal 7 6 4 2 5 5" xfId="24938" xr:uid="{538EB4A4-70B3-4B28-AA69-133CC821346E}"/>
    <cellStyle name="Normal 7 6 4 2 5 6" xfId="14573" xr:uid="{6C60A554-A1E6-42F1-8AA0-33F935C6749C}"/>
    <cellStyle name="Normal 7 6 4 2 6" xfId="3879" xr:uid="{00000000-0005-0000-0000-00004F0F0000}"/>
    <cellStyle name="Normal 7 6 4 2 6 2" xfId="11330" xr:uid="{1B1D988D-99B6-447F-AE68-882435233691}"/>
    <cellStyle name="Normal 7 6 4 2 6 2 2" xfId="19323" xr:uid="{A1FE9558-FDE8-456E-963D-57E3D00A2501}"/>
    <cellStyle name="Normal 7 6 4 2 6 3" xfId="12450" xr:uid="{651E78B3-1935-47A5-AC24-08DDEA74F315}"/>
    <cellStyle name="Normal 7 6 4 2 6 3 2" xfId="22149" xr:uid="{5D80825F-8332-4CF2-A412-F57BD7872E0F}"/>
    <cellStyle name="Normal 7 6 4 2 6 4" xfId="24320" xr:uid="{8CDA99B8-99A6-4D35-888F-2F8A6707BA0B}"/>
    <cellStyle name="Normal 7 6 4 2 6 5" xfId="16593" xr:uid="{56915DBC-4B17-4AE3-888C-84ABCF92EA99}"/>
    <cellStyle name="Normal 7 6 4 2 7" xfId="4695" xr:uid="{78E927CE-3601-4706-A3C6-08EB237A5041}"/>
    <cellStyle name="Normal 7 6 4 2 7 2" xfId="10077" xr:uid="{C82668F4-C637-4EB2-92E7-47AA7F021E8B}"/>
    <cellStyle name="Normal 7 6 4 2 7 2 2" xfId="20662" xr:uid="{B317E52C-19E0-4F74-9DA1-39ECBD559D8F}"/>
    <cellStyle name="Normal 7 6 4 2 7 3" xfId="13594" xr:uid="{4E6331BE-0464-40AB-B644-9F365E2C3685}"/>
    <cellStyle name="Normal 7 6 4 2 7 3 2" xfId="23491" xr:uid="{8B191086-114D-4DCE-934F-6F851E342EF8}"/>
    <cellStyle name="Normal 7 6 4 2 7 4" xfId="17869" xr:uid="{01E80EAE-16EC-4216-8160-CB2A3AB73427}"/>
    <cellStyle name="Normal 7 6 4 2 8" xfId="6349" xr:uid="{9C1A1675-03CB-4513-B473-08CCBF81961F}"/>
    <cellStyle name="Normal 7 6 4 2 8 2" xfId="16296" xr:uid="{62818749-2567-4FDE-8386-829370863E4A}"/>
    <cellStyle name="Normal 7 6 4 2 9" xfId="9126" xr:uid="{398D3535-EE29-4237-8D14-D25BBE4D29A3}"/>
    <cellStyle name="Normal 7 6 4 2 9 2" xfId="19056" xr:uid="{1EF664B7-58EB-40D1-8AE4-CD7F7585461E}"/>
    <cellStyle name="Normal 7 6 4 3" xfId="3880" xr:uid="{00000000-0005-0000-0000-0000500F0000}"/>
    <cellStyle name="Normal 7 6 4 3 2" xfId="3881" xr:uid="{00000000-0005-0000-0000-0000510F0000}"/>
    <cellStyle name="Normal 7 6 4 3 2 2" xfId="8446" xr:uid="{F9EE0756-BD0F-4D6F-97B9-8F0D83B0ED55}"/>
    <cellStyle name="Normal 7 6 4 3 2 2 2" xfId="24406" xr:uid="{60F4609C-E6FB-49F0-8A3B-B84F326513A0}"/>
    <cellStyle name="Normal 7 6 4 3 2 2 3" xfId="27081" xr:uid="{3FD91763-DD7D-474C-9E7D-1942CD41D880}"/>
    <cellStyle name="Normal 7 6 4 3 2 2 4" xfId="17566" xr:uid="{1D28040B-BBB2-429A-BF6C-1D12078F2C3F}"/>
    <cellStyle name="Normal 7 6 4 3 2 3" xfId="11332" xr:uid="{09363F73-4C5A-40AD-9C86-42F73EB6506A}"/>
    <cellStyle name="Normal 7 6 4 3 2 3 2" xfId="29559" xr:uid="{0BCB818A-9175-48DF-BCAE-3C913C627F6F}"/>
    <cellStyle name="Normal 7 6 4 3 2 3 3" xfId="20359" xr:uid="{BD08BA7A-A906-45E7-B016-BE7A63AF2A59}"/>
    <cellStyle name="Normal 7 6 4 3 2 4" xfId="13345" xr:uid="{71987CAC-EDBC-4E77-A1B3-25E88D748950}"/>
    <cellStyle name="Normal 7 6 4 3 2 4 2" xfId="23188" xr:uid="{6C1DED8A-3845-4188-A116-0A4879943AD3}"/>
    <cellStyle name="Normal 7 6 4 3 2 5" xfId="25893" xr:uid="{13879AC7-A292-4B6B-A0FD-B542AA70FBE8}"/>
    <cellStyle name="Normal 7 6 4 3 2 6" xfId="15630" xr:uid="{126B6B34-3BA1-439B-8630-A88D9B21004C}"/>
    <cellStyle name="Normal 7 6 4 3 3" xfId="3882" xr:uid="{00000000-0005-0000-0000-0000520F0000}"/>
    <cellStyle name="Normal 7 6 4 3 3 2" xfId="11333" xr:uid="{15BF3364-F2A4-409F-8810-9386C5F60B8F}"/>
    <cellStyle name="Normal 7 6 4 3 3 2 2" xfId="29019" xr:uid="{22C7FFCE-A0CD-4E2C-8692-2AF619DECE42}"/>
    <cellStyle name="Normal 7 6 4 3 3 2 3" xfId="16996" xr:uid="{8E6D3530-6C7A-4F36-BB8D-E69D42829E27}"/>
    <cellStyle name="Normal 7 6 4 3 3 3" xfId="11608" xr:uid="{A09BC208-1CCA-4062-B4DB-B786ACEA467F}"/>
    <cellStyle name="Normal 7 6 4 3 3 3 2" xfId="19750" xr:uid="{A1A46345-57CE-453F-8DA1-AA275DD03B3A}"/>
    <cellStyle name="Normal 7 6 4 3 3 4" xfId="12845" xr:uid="{99B5835C-F6E8-4C94-A645-CAD0B23FF680}"/>
    <cellStyle name="Normal 7 6 4 3 3 4 2" xfId="22579" xr:uid="{E6B3B082-F92F-4FD8-B4EE-F19478204445}"/>
    <cellStyle name="Normal 7 6 4 3 3 5" xfId="26124" xr:uid="{1A2E04BC-E837-447D-897E-6C80E169748F}"/>
    <cellStyle name="Normal 7 6 4 3 3 6" xfId="14889" xr:uid="{21D2BB71-DE48-4613-AA0B-0BBA54C1140E}"/>
    <cellStyle name="Normal 7 6 4 3 4" xfId="4815" xr:uid="{B596D262-B08C-42E1-B33B-C600CB5FBDF5}"/>
    <cellStyle name="Normal 7 6 4 3 4 2" xfId="11331" xr:uid="{1A96F513-940D-470E-AD5B-48C799783A0E}"/>
    <cellStyle name="Normal 7 6 4 3 4 2 2" xfId="29680" xr:uid="{23127892-BF6D-4C0E-AC63-A92BFD59C9C2}"/>
    <cellStyle name="Normal 7 6 4 3 4 2 3" xfId="20782" xr:uid="{7A92D320-4BE7-4B99-A73D-D34CBE05198D}"/>
    <cellStyle name="Normal 7 6 4 3 4 3" xfId="13676" xr:uid="{9FDDC7F9-F45A-439B-B9DA-6D44E4750896}"/>
    <cellStyle name="Normal 7 6 4 3 4 3 2" xfId="23611" xr:uid="{CB46541A-9C2E-4077-B2AB-3AEBE39B72B1}"/>
    <cellStyle name="Normal 7 6 4 3 4 4" xfId="24277" xr:uid="{BBBF34F2-FE91-4C14-AC6D-884062BFDFEB}"/>
    <cellStyle name="Normal 7 6 4 3 4 5" xfId="17989" xr:uid="{A38BC4D0-9A61-498C-BA2A-3F7A50B60CE2}"/>
    <cellStyle name="Normal 7 6 4 3 5" xfId="6453" xr:uid="{0DBF65F4-7075-4AD1-9DB6-ACD9E026DF1A}"/>
    <cellStyle name="Normal 7 6 4 3 5 2" xfId="29050" xr:uid="{3F93583B-7514-4FBB-99ED-C32FBB6B38C2}"/>
    <cellStyle name="Normal 7 6 4 3 5 3" xfId="16298" xr:uid="{7991B701-6E6D-4820-AA33-A28AE08C60E0}"/>
    <cellStyle name="Normal 7 6 4 3 6" xfId="9230" xr:uid="{871F3732-165E-4DEE-8A92-825F754DE1B7}"/>
    <cellStyle name="Normal 7 6 4 3 6 2" xfId="19058" xr:uid="{6C14221F-AF75-4CEB-A793-D346DD5E8A8F}"/>
    <cellStyle name="Normal 7 6 4 3 7" xfId="12297" xr:uid="{D7C5BE50-BCB6-49EA-A46B-0B2369E5FE9A}"/>
    <cellStyle name="Normal 7 6 4 3 7 2" xfId="21854" xr:uid="{B322860C-7B38-47C2-947A-3467B31AF716}"/>
    <cellStyle name="Normal 7 6 4 3 8" xfId="24668" xr:uid="{9E576CFD-FAA1-4F39-9A18-670B939C2B1B}"/>
    <cellStyle name="Normal 7 6 4 3 9" xfId="14373" xr:uid="{05613D22-1FF4-443E-8E0A-E7C227A9ED71}"/>
    <cellStyle name="Normal 7 6 4 4" xfId="3883" xr:uid="{00000000-0005-0000-0000-0000530F0000}"/>
    <cellStyle name="Normal 7 6 4 4 2" xfId="5194" xr:uid="{E5D1B11D-0D16-4BCD-869C-1B1C454B271E}"/>
    <cellStyle name="Normal 7 6 4 4 2 2" xfId="8447" xr:uid="{51E4A76A-01D6-40C6-B1B4-DCF1BABACD64}"/>
    <cellStyle name="Normal 7 6 4 4 2 2 2" xfId="29952" xr:uid="{508FF0C8-118B-4A0D-B260-E6130A52232B}"/>
    <cellStyle name="Normal 7 6 4 4 2 2 3" xfId="21161" xr:uid="{7BAB920F-2168-4E2A-8CDE-4C81D120364B}"/>
    <cellStyle name="Normal 7 6 4 4 2 3" xfId="11334" xr:uid="{96039E39-7E46-4B4C-9C42-5743512E5659}"/>
    <cellStyle name="Normal 7 6 4 4 2 3 2" xfId="23990" xr:uid="{070FB5FC-1A1B-40A4-82FB-C2FB003DC5A8}"/>
    <cellStyle name="Normal 7 6 4 4 2 4" xfId="25018" xr:uid="{AED39BA5-590F-40B4-A338-073C22F47F3F}"/>
    <cellStyle name="Normal 7 6 4 4 2 5" xfId="18368" xr:uid="{9D7F458C-074F-4C5A-983F-E2A28120B0CF}"/>
    <cellStyle name="Normal 7 6 4 4 3" xfId="6769" xr:uid="{06518399-34ED-43DD-8909-8A8D42F7D5F4}"/>
    <cellStyle name="Normal 7 6 4 4 3 2" xfId="28530" xr:uid="{8381EB30-5F1E-4608-8FBA-DAD73E4FC0E2}"/>
    <cellStyle name="Normal 7 6 4 4 3 3" xfId="16299" xr:uid="{D42DB1D1-F2A0-4C27-8107-9361AAA25DD7}"/>
    <cellStyle name="Normal 7 6 4 4 4" xfId="9565" xr:uid="{C0C2BCC7-33E7-4A59-A545-36DAB83D529B}"/>
    <cellStyle name="Normal 7 6 4 4 4 2" xfId="19059" xr:uid="{A3D2338C-90C9-4AC9-B61D-AB4EB0AE1E5F}"/>
    <cellStyle name="Normal 7 6 4 4 5" xfId="12298" xr:uid="{7F7F1ACE-F097-4943-B422-3CC9FAD0E9FA}"/>
    <cellStyle name="Normal 7 6 4 4 5 2" xfId="21855" xr:uid="{557EBA18-EA63-4C38-AD30-ED39D7CB3FB9}"/>
    <cellStyle name="Normal 7 6 4 4 6" xfId="24788" xr:uid="{702F516C-739A-4357-ACA5-91FB2A7F75A5}"/>
    <cellStyle name="Normal 7 6 4 4 7" xfId="15631" xr:uid="{A587A489-A7FE-408F-BE00-DA6D7B813557}"/>
    <cellStyle name="Normal 7 6 4 5" xfId="3884" xr:uid="{00000000-0005-0000-0000-0000540F0000}"/>
    <cellStyle name="Normal 7 6 4 5 2" xfId="5827" xr:uid="{1999F29D-1B5B-4639-90CD-74934A5DDE31}"/>
    <cellStyle name="Normal 7 6 4 5 2 2" xfId="8448" xr:uid="{A2051720-8565-4048-87D4-C356E8FC5FCE}"/>
    <cellStyle name="Normal 7 6 4 5 2 3" xfId="11335" xr:uid="{9C852CA7-9544-4DFC-B6C4-58E1B4024C14}"/>
    <cellStyle name="Normal 7 6 4 5 2 4" xfId="17083" xr:uid="{CCE51705-8EBB-434D-B56B-347BB3635AB6}"/>
    <cellStyle name="Normal 7 6 4 5 3" xfId="6916" xr:uid="{FBFD612E-A382-4086-B3EA-BDEB42C9BA28}"/>
    <cellStyle name="Normal 7 6 4 5 3 2" xfId="29376" xr:uid="{7C1A2C67-EF02-4654-8EA1-FDFD78A6FF4D}"/>
    <cellStyle name="Normal 7 6 4 5 3 3" xfId="19863" xr:uid="{EC8EE3FE-AC0B-46AA-897F-30EC06B760F8}"/>
    <cellStyle name="Normal 7 6 4 5 4" xfId="9712" xr:uid="{F90B6875-1F2F-43D5-977C-46BE4A344621}"/>
    <cellStyle name="Normal 7 6 4 5 4 2" xfId="22692" xr:uid="{9F1D68E8-ABDD-4AF7-A7DA-48802D5CAAB8}"/>
    <cellStyle name="Normal 7 6 4 5 5" xfId="24342" xr:uid="{7A3045A2-0048-4375-BBC9-6603F57C9062}"/>
    <cellStyle name="Normal 7 6 4 5 6" xfId="15041" xr:uid="{7396D1B3-F8C9-47A7-B2D2-71468109BF5E}"/>
    <cellStyle name="Normal 7 6 4 6" xfId="3885" xr:uid="{00000000-0005-0000-0000-0000550F0000}"/>
    <cellStyle name="Normal 7 6 4 6 2" xfId="8449" xr:uid="{FC815A33-BAB0-4DAD-ABA5-AFAC346143C2}"/>
    <cellStyle name="Normal 7 6 4 6 2 2" xfId="28302" xr:uid="{53F3DC1D-E39E-49F6-9473-275DD7375B0C}"/>
    <cellStyle name="Normal 7 6 4 6 2 3" xfId="16626" xr:uid="{194478D6-1269-43A2-85A6-01758E2F7971}"/>
    <cellStyle name="Normal 7 6 4 6 3" xfId="11336" xr:uid="{D70AEB00-596F-48A9-A5BF-65F991E9A4A1}"/>
    <cellStyle name="Normal 7 6 4 6 3 2" xfId="19363" xr:uid="{8C4F0D9D-F4DE-449B-878C-2A105BF7A021}"/>
    <cellStyle name="Normal 7 6 4 6 4" xfId="12475" xr:uid="{61A2AE5E-64BC-4AD5-AEEF-79FF5504FBC8}"/>
    <cellStyle name="Normal 7 6 4 6 4 2" xfId="22192" xr:uid="{6CF3446D-9084-43CB-9F56-697FB01C3AFD}"/>
    <cellStyle name="Normal 7 6 4 6 5" xfId="24717" xr:uid="{49CAEF73-87C1-45F8-AF0D-88D1ECA56C73}"/>
    <cellStyle name="Normal 7 6 4 6 6" xfId="14410" xr:uid="{9A1AB40B-F287-4098-B21F-194EF1EEC4D5}"/>
    <cellStyle name="Normal 7 6 4 7" xfId="3886" xr:uid="{00000000-0005-0000-0000-0000560F0000}"/>
    <cellStyle name="Normal 7 6 4 7 2" xfId="8450" xr:uid="{A0F01069-98FF-48EC-8F04-2B0BC3ADEE22}"/>
    <cellStyle name="Normal 7 6 4 7 2 2" xfId="19143" xr:uid="{D57E7162-57F0-4E72-B27E-FEA060783CD6}"/>
    <cellStyle name="Normal 7 6 4 7 3" xfId="11337" xr:uid="{F94E8DC1-4786-4EA7-9EBF-D88B2CE8AA2B}"/>
    <cellStyle name="Normal 7 6 4 7 3 2" xfId="21948" xr:uid="{00E6E27B-A37D-466C-AE1A-3B8B05269FC1}"/>
    <cellStyle name="Normal 7 6 4 7 4" xfId="25151" xr:uid="{4D4DF0F3-B380-4070-94ED-82141D6126AD}"/>
    <cellStyle name="Normal 7 6 4 7 5" xfId="16392" xr:uid="{93C6B8B3-8478-4861-8CD6-BBE1F9725009}"/>
    <cellStyle name="Normal 7 6 4 8" xfId="4672" xr:uid="{04B06B87-A258-4134-9C11-91D6C4B88578}"/>
    <cellStyle name="Normal 7 6 4 8 2" xfId="10076" xr:uid="{8AC206AC-B0AD-4699-B5BF-6B5180C48CB3}"/>
    <cellStyle name="Normal 7 6 4 8 2 2" xfId="20643" xr:uid="{4C2B9DE7-F8B4-4F3A-9311-EB96428F3D0C}"/>
    <cellStyle name="Normal 7 6 4 8 3" xfId="13578" xr:uid="{B188BA35-8A88-439C-BE93-0F3DCADAF5AF}"/>
    <cellStyle name="Normal 7 6 4 8 3 2" xfId="23472" xr:uid="{79EA17CA-B319-409D-AB0F-A5742E4999F7}"/>
    <cellStyle name="Normal 7 6 4 8 4" xfId="17850" xr:uid="{70974E42-F49D-44FD-9329-7D18C5600167}"/>
    <cellStyle name="Normal 7 6 4 9" xfId="6348" xr:uid="{B77641C1-D51C-4251-8869-2B4292E873A8}"/>
    <cellStyle name="Normal 7 6 4 9 2" xfId="16295" xr:uid="{1C5DE790-0A88-438F-8FC7-D86BB66CAFEC}"/>
    <cellStyle name="Normal 7 6 5" xfId="885" xr:uid="{00000000-0005-0000-0000-000075030000}"/>
    <cellStyle name="Normal 7 6 5 10" xfId="12299" xr:uid="{F58FF6FA-B678-4A61-A10D-2287F78080F9}"/>
    <cellStyle name="Normal 7 6 5 10 2" xfId="21856" xr:uid="{4A3E4285-143F-4EBC-A634-657BA304E446}"/>
    <cellStyle name="Normal 7 6 5 11" xfId="25305" xr:uid="{C6DBA2D4-1CD0-4FE5-83F2-196BB1BDD698}"/>
    <cellStyle name="Normal 7 6 5 12" xfId="14216" xr:uid="{637B8605-4C2D-4F85-A763-11B7603211C6}"/>
    <cellStyle name="Normal 7 6 5 2" xfId="886" xr:uid="{00000000-0005-0000-0000-000076030000}"/>
    <cellStyle name="Normal 7 6 5 2 2" xfId="3887" xr:uid="{00000000-0005-0000-0000-0000570F0000}"/>
    <cellStyle name="Normal 7 6 5 2 2 2" xfId="5713" xr:uid="{3A8B74FA-7E35-4A84-AFCF-F4A2133EAA4A}"/>
    <cellStyle name="Normal 7 6 5 2 2 2 2" xfId="8451" xr:uid="{7FDEE3F3-F208-4C89-B64F-F08BE30845BE}"/>
    <cellStyle name="Normal 7 6 5 2 2 2 3" xfId="11338" xr:uid="{57553C3C-4D03-497D-9A8B-A672586EE03A}"/>
    <cellStyle name="Normal 7 6 5 2 2 2 4" xfId="16302" xr:uid="{7CD91064-0727-4394-B7A2-1EDBA1C9413D}"/>
    <cellStyle name="Normal 7 6 5 2 2 3" xfId="6772" xr:uid="{F65F6B1F-37FE-4B20-8B64-8447D579910B}"/>
    <cellStyle name="Normal 7 6 5 2 2 3 2" xfId="28443" xr:uid="{DCC8D540-E2A2-4B72-92E0-EC530FEDA22A}"/>
    <cellStyle name="Normal 7 6 5 2 2 3 3" xfId="28573" xr:uid="{7A7F6A97-0FCB-4B6A-9D3E-C21656AAFD05}"/>
    <cellStyle name="Normal 7 6 5 2 2 3 4" xfId="19062" xr:uid="{F674235C-AF28-4B2C-976D-6A25A4A593E5}"/>
    <cellStyle name="Normal 7 6 5 2 2 4" xfId="9568" xr:uid="{F4268ED3-70CE-4B8A-8330-53C141394E95}"/>
    <cellStyle name="Normal 7 6 5 2 2 4 2" xfId="30071" xr:uid="{B2B1AFB1-9503-4C7D-AA3E-50C382606895}"/>
    <cellStyle name="Normal 7 6 5 2 2 4 3" xfId="21858" xr:uid="{FF40DACA-4A13-4816-A47E-0A0F8CE587D1}"/>
    <cellStyle name="Normal 7 6 5 2 2 5" xfId="25863" xr:uid="{FD6383B6-FD94-498D-91CE-76249C86A6D7}"/>
    <cellStyle name="Normal 7 6 5 2 2 6" xfId="15632" xr:uid="{7A870589-6195-484C-8A77-101E997C356F}"/>
    <cellStyle name="Normal 7 6 5 2 3" xfId="3888" xr:uid="{00000000-0005-0000-0000-0000580F0000}"/>
    <cellStyle name="Normal 7 6 5 2 3 2" xfId="8452" xr:uid="{B3C69E12-6F0D-4E4A-BB1B-320419969BFA}"/>
    <cellStyle name="Normal 7 6 5 2 3 2 2" xfId="28450" xr:uid="{4475FD34-28ED-4FE1-BB72-DEBB6327F06B}"/>
    <cellStyle name="Normal 7 6 5 2 3 2 3" xfId="16997" xr:uid="{55D4A24D-1F69-4187-BBF2-3E2ED194FA9C}"/>
    <cellStyle name="Normal 7 6 5 2 3 3" xfId="11339" xr:uid="{D4418528-55F6-4B7E-A5DC-022B29EF2946}"/>
    <cellStyle name="Normal 7 6 5 2 3 3 2" xfId="19751" xr:uid="{6FBB469A-7ACD-4398-8C09-55DF69E72444}"/>
    <cellStyle name="Normal 7 6 5 2 3 4" xfId="12846" xr:uid="{8B6F36D8-94E2-47EE-AB7A-85FCE42B577A}"/>
    <cellStyle name="Normal 7 6 5 2 3 4 2" xfId="22580" xr:uid="{5A8EEE14-0913-4D47-8470-F8111D541ECE}"/>
    <cellStyle name="Normal 7 6 5 2 3 5" xfId="25453" xr:uid="{52573158-5A3D-4F1C-BB50-66ED91326EFB}"/>
    <cellStyle name="Normal 7 6 5 2 3 6" xfId="14891" xr:uid="{BBAFE271-3707-4608-BF0D-99445E1FA9C6}"/>
    <cellStyle name="Normal 7 6 5 2 4" xfId="4816" xr:uid="{74F5A9D3-C57C-4BD7-BC80-02BD97638043}"/>
    <cellStyle name="Normal 7 6 5 2 4 2" xfId="7149" xr:uid="{AF4BAA1C-289B-4AFC-A42F-866A56A34558}"/>
    <cellStyle name="Normal 7 6 5 2 4 2 2" xfId="29681" xr:uid="{ACB3F81A-772F-4D70-A9C4-EE751913D14E}"/>
    <cellStyle name="Normal 7 6 5 2 4 2 3" xfId="20783" xr:uid="{470462D9-736E-4D60-9779-FB06F5248D85}"/>
    <cellStyle name="Normal 7 6 5 2 4 3" xfId="10079" xr:uid="{9E89C208-EF66-4F40-8C83-93206AF01648}"/>
    <cellStyle name="Normal 7 6 5 2 4 3 2" xfId="23612" xr:uid="{539337A9-00AB-4660-B183-3E701B0B558D}"/>
    <cellStyle name="Normal 7 6 5 2 4 4" xfId="25107" xr:uid="{B1DE26A0-7647-46AA-9E5B-F18EC1F59C84}"/>
    <cellStyle name="Normal 7 6 5 2 4 5" xfId="17990" xr:uid="{00F8D3EC-40AC-481C-A127-5D214033EAF5}"/>
    <cellStyle name="Normal 7 6 5 2 5" xfId="6351" xr:uid="{E37C96B7-41C1-48FC-A1B2-946E05A0C2D5}"/>
    <cellStyle name="Normal 7 6 5 2 5 2" xfId="27987" xr:uid="{1B0EE988-2B1E-4177-A634-C5803EA03019}"/>
    <cellStyle name="Normal 7 6 5 2 5 3" xfId="16301" xr:uid="{72EE743D-1A5E-4B79-937E-E5F803954F41}"/>
    <cellStyle name="Normal 7 6 5 2 6" xfId="9128" xr:uid="{C6C6F5DC-7BD9-41CA-8C27-5A808DAA450F}"/>
    <cellStyle name="Normal 7 6 5 2 6 2" xfId="19061" xr:uid="{07C3D301-7339-40D8-8259-33F9886E44DA}"/>
    <cellStyle name="Normal 7 6 5 2 7" xfId="12300" xr:uid="{A8F16888-28AA-4F32-8790-B7D7DC34CE63}"/>
    <cellStyle name="Normal 7 6 5 2 7 2" xfId="21857" xr:uid="{4CF5D86B-3DF8-4E9E-AB68-E005801885CB}"/>
    <cellStyle name="Normal 7 6 5 2 8" xfId="24573" xr:uid="{88ACA903-C2BF-4AA1-B732-FBE4E65E8AD1}"/>
    <cellStyle name="Normal 7 6 5 2 9" xfId="14374" xr:uid="{F59B790F-D431-4B6F-BCC0-641B902BEAC3}"/>
    <cellStyle name="Normal 7 6 5 3" xfId="3889" xr:uid="{00000000-0005-0000-0000-0000590F0000}"/>
    <cellStyle name="Normal 7 6 5 3 2" xfId="5195" xr:uid="{3C56E957-1494-4660-9F30-5780C821E0ED}"/>
    <cellStyle name="Normal 7 6 5 3 2 2" xfId="8453" xr:uid="{8E24368F-AF59-4422-B60E-189E390DB398}"/>
    <cellStyle name="Normal 7 6 5 3 2 2 2" xfId="29953" xr:uid="{7BDB4419-C26D-4B21-9424-D39A0C56D4A9}"/>
    <cellStyle name="Normal 7 6 5 3 2 2 3" xfId="21162" xr:uid="{E334E6FF-BB44-4C6B-BACF-58F760749781}"/>
    <cellStyle name="Normal 7 6 5 3 2 3" xfId="11340" xr:uid="{5E78DAFB-96AD-4563-A417-94FCE354E2DC}"/>
    <cellStyle name="Normal 7 6 5 3 2 3 2" xfId="23991" xr:uid="{C2D6B368-5287-4E07-8F22-064BE0FEA400}"/>
    <cellStyle name="Normal 7 6 5 3 2 4" xfId="25134" xr:uid="{95862385-D2C3-4B2A-BF81-ACC7D670B953}"/>
    <cellStyle name="Normal 7 6 5 3 2 5" xfId="18369" xr:uid="{58956EC4-079B-4789-BA65-C4471C15D451}"/>
    <cellStyle name="Normal 7 6 5 3 3" xfId="6771" xr:uid="{A6EE709A-AA17-4118-9409-B7A51E1D2948}"/>
    <cellStyle name="Normal 7 6 5 3 3 2" xfId="26830" xr:uid="{CBA4542B-DD02-41BA-B203-2F973C0BE2EA}"/>
    <cellStyle name="Normal 7 6 5 3 3 3" xfId="28818" xr:uid="{093CB103-80DA-4A18-98FF-67D93C391034}"/>
    <cellStyle name="Normal 7 6 5 3 3 4" xfId="16303" xr:uid="{F6BFCF13-1FF5-4493-AF96-F83F06197DC3}"/>
    <cellStyle name="Normal 7 6 5 3 4" xfId="9567" xr:uid="{EBB96F2A-706A-44E2-B08D-614845A361E3}"/>
    <cellStyle name="Normal 7 6 5 3 4 2" xfId="26005" xr:uid="{7EC00199-A1D7-4697-9EBF-9F61D87F7B33}"/>
    <cellStyle name="Normal 7 6 5 3 4 3" xfId="28042" xr:uid="{34C22E43-DADE-4F39-B638-88DBB2F359A5}"/>
    <cellStyle name="Normal 7 6 5 3 4 4" xfId="19063" xr:uid="{9208D543-6FB0-480F-96AA-6FDB4643D462}"/>
    <cellStyle name="Normal 7 6 5 3 5" xfId="12301" xr:uid="{9EDAB611-EDD5-44E0-AC86-ADFABC61AFBC}"/>
    <cellStyle name="Normal 7 6 5 3 5 2" xfId="30072" xr:uid="{969E70CC-6E65-4405-9E23-863367BB5384}"/>
    <cellStyle name="Normal 7 6 5 3 5 3" xfId="21859" xr:uid="{46328528-13AB-40BA-976F-0A1DB2B4C2DE}"/>
    <cellStyle name="Normal 7 6 5 3 6" xfId="24892" xr:uid="{BF15099D-671E-471E-B9A5-D5263205A0CE}"/>
    <cellStyle name="Normal 7 6 5 3 7" xfId="15633" xr:uid="{364DC092-1D68-4DE7-B2F0-4E425917271B}"/>
    <cellStyle name="Normal 7 6 5 4" xfId="3890" xr:uid="{00000000-0005-0000-0000-00005A0F0000}"/>
    <cellStyle name="Normal 7 6 5 4 2" xfId="5812" xr:uid="{0D8D191E-B48D-4290-956B-227967625F63}"/>
    <cellStyle name="Normal 7 6 5 4 2 2" xfId="8454" xr:uid="{F7A950E1-5C3E-4361-A87D-2A41279E9D11}"/>
    <cellStyle name="Normal 7 6 5 4 2 3" xfId="11341" xr:uid="{984DF781-4943-4A94-A146-5B64BDE199AF}"/>
    <cellStyle name="Normal 7 6 5 4 2 4" xfId="16304" xr:uid="{6493BFCB-A494-4A1D-A890-D5DC35BB3D82}"/>
    <cellStyle name="Normal 7 6 5 4 3" xfId="6898" xr:uid="{A0A34A98-CC7C-442A-968B-EF5CB08B7F2B}"/>
    <cellStyle name="Normal 7 6 5 4 3 2" xfId="28129" xr:uid="{2854EF13-D1B3-4F77-9C1F-B8DE2165723C}"/>
    <cellStyle name="Normal 7 6 5 4 3 3" xfId="19064" xr:uid="{8D5AE46A-E4E6-4964-897C-801A274D1DF3}"/>
    <cellStyle name="Normal 7 6 5 4 4" xfId="9694" xr:uid="{FD9DB0DD-6DCC-4D30-8464-64D4A077F8CC}"/>
    <cellStyle name="Normal 7 6 5 4 4 2" xfId="21860" xr:uid="{DDAF719C-9B66-4F2D-A8B0-8D220F0826DA}"/>
    <cellStyle name="Normal 7 6 5 4 5" xfId="24859" xr:uid="{C755E856-75C3-40B5-951E-0861388DD969}"/>
    <cellStyle name="Normal 7 6 5 4 6" xfId="15042" xr:uid="{D4E42D45-768C-431D-BCBC-0EF10CB843FD}"/>
    <cellStyle name="Normal 7 6 5 5" xfId="3891" xr:uid="{00000000-0005-0000-0000-00005B0F0000}"/>
    <cellStyle name="Normal 7 6 5 5 2" xfId="8455" xr:uid="{421DCB98-9EEB-4CDA-B0B6-DD6C67BE2CA1}"/>
    <cellStyle name="Normal 7 6 5 5 2 2" xfId="27272" xr:uid="{A89B9189-CEE3-42DB-A8F1-38B6067AD842}"/>
    <cellStyle name="Normal 7 6 5 5 2 3" xfId="16686" xr:uid="{27DD2720-E71B-4A4D-8F66-C7018FDD73C3}"/>
    <cellStyle name="Normal 7 6 5 5 3" xfId="11342" xr:uid="{3607AC73-C618-484C-AB86-EF22398DC522}"/>
    <cellStyle name="Normal 7 6 5 5 3 2" xfId="19423" xr:uid="{24D14AA4-AB90-493B-9E33-F4AD32CBA554}"/>
    <cellStyle name="Normal 7 6 5 5 4" xfId="12535" xr:uid="{E134945C-ABFF-46B2-A53E-9CD88592BA71}"/>
    <cellStyle name="Normal 7 6 5 5 4 2" xfId="22252" xr:uid="{9DD06E1D-462E-403A-8C45-86DBE55CD42D}"/>
    <cellStyle name="Normal 7 6 5 5 5" xfId="25161" xr:uid="{25EE6C8D-E063-4807-8622-E6AB8AD92BD0}"/>
    <cellStyle name="Normal 7 6 5 5 6" xfId="14470" xr:uid="{38A9D1D0-E0E1-48D0-86EA-E09A03A7E51E}"/>
    <cellStyle name="Normal 7 6 5 6" xfId="3892" xr:uid="{00000000-0005-0000-0000-00005C0F0000}"/>
    <cellStyle name="Normal 7 6 5 6 2" xfId="8456" xr:uid="{4F755E3F-C143-4C3F-B5A1-E14A4FEDC3A8}"/>
    <cellStyle name="Normal 7 6 5 6 2 2" xfId="29082" xr:uid="{8D777233-367C-464E-AC35-50A2BC06592F}"/>
    <cellStyle name="Normal 7 6 5 6 2 3" xfId="19324" xr:uid="{22236E69-E788-4CB4-BD6D-B25E67C99E72}"/>
    <cellStyle name="Normal 7 6 5 6 3" xfId="11343" xr:uid="{06086F4B-944D-4CD6-B607-3B188C371E07}"/>
    <cellStyle name="Normal 7 6 5 6 3 2" xfId="22150" xr:uid="{0C3C735B-4154-4AC0-929D-63AB532B7846}"/>
    <cellStyle name="Normal 7 6 5 6 4" xfId="26083" xr:uid="{987881A7-6FC2-487A-9FF6-1EC4246611DF}"/>
    <cellStyle name="Normal 7 6 5 6 5" xfId="16594" xr:uid="{DA9D0AF3-68B4-4B8E-884A-E3ED76C54E76}"/>
    <cellStyle name="Normal 7 6 5 7" xfId="4673" xr:uid="{59D86B07-F00E-425A-BBF3-B31BE4F6EE9F}"/>
    <cellStyle name="Normal 7 6 5 7 2" xfId="10078" xr:uid="{4A355D12-3858-476A-9D0F-55740ECCF2C6}"/>
    <cellStyle name="Normal 7 6 5 7 2 2" xfId="20644" xr:uid="{0B0D6405-AF24-4B03-B44B-1209B6042301}"/>
    <cellStyle name="Normal 7 6 5 7 3" xfId="13579" xr:uid="{4F484BF7-D644-417A-9B6B-CA08FD8174CA}"/>
    <cellStyle name="Normal 7 6 5 7 3 2" xfId="23473" xr:uid="{44B6C6A9-B769-4744-81FA-ED473BA9E13D}"/>
    <cellStyle name="Normal 7 6 5 7 4" xfId="28179" xr:uid="{03C1D953-6DB3-4B52-A935-D3A7D0901FA9}"/>
    <cellStyle name="Normal 7 6 5 7 5" xfId="17851" xr:uid="{8800749F-85A2-489E-802E-CDE9FC6F1143}"/>
    <cellStyle name="Normal 7 6 5 8" xfId="6350" xr:uid="{CA9B53DC-D298-494D-87AF-9724AFDA2314}"/>
    <cellStyle name="Normal 7 6 5 8 2" xfId="16300" xr:uid="{933D089B-25CD-495A-9402-C6363FEBC84B}"/>
    <cellStyle name="Normal 7 6 5 9" xfId="9127" xr:uid="{950EF0D4-FEA9-4AA6-86EF-8074026B5A53}"/>
    <cellStyle name="Normal 7 6 5 9 2" xfId="19060" xr:uid="{CC7CBDA6-2774-4EBE-AA7F-36C82E8209F1}"/>
    <cellStyle name="Normal 7 6 6" xfId="887" xr:uid="{00000000-0005-0000-0000-000077030000}"/>
    <cellStyle name="Normal 7 6 6 10" xfId="12302" xr:uid="{411DA6FC-255B-4F36-8E8D-0B75ECEB7153}"/>
    <cellStyle name="Normal 7 6 6 10 2" xfId="21861" xr:uid="{B0FFE1E5-46E3-4709-B135-1562E66B9E10}"/>
    <cellStyle name="Normal 7 6 6 11" xfId="25569" xr:uid="{B1D7DC1A-1557-4BD7-A423-8CF1AF52F766}"/>
    <cellStyle name="Normal 7 6 6 12" xfId="14217" xr:uid="{23DC5AE8-5371-434B-93CD-3832F3E14630}"/>
    <cellStyle name="Normal 7 6 6 2" xfId="888" xr:uid="{00000000-0005-0000-0000-000078030000}"/>
    <cellStyle name="Normal 7 6 6 2 2" xfId="3893" xr:uid="{00000000-0005-0000-0000-00005D0F0000}"/>
    <cellStyle name="Normal 7 6 6 2 2 2" xfId="5714" xr:uid="{10D6FBF7-14EC-4551-9A85-0F849241FBF3}"/>
    <cellStyle name="Normal 7 6 6 2 2 2 2" xfId="8457" xr:uid="{756454FC-9620-4BC0-9872-59D35BAD5BA3}"/>
    <cellStyle name="Normal 7 6 6 2 2 2 3" xfId="11344" xr:uid="{75F67AD2-1E58-4106-AA01-CD1429785003}"/>
    <cellStyle name="Normal 7 6 6 2 2 2 4" xfId="16307" xr:uid="{914C7093-50AB-4EBA-9CB1-830D4B36DD7E}"/>
    <cellStyle name="Normal 7 6 6 2 2 3" xfId="6774" xr:uid="{26508A74-35C3-41B2-AAD9-E49C0FA76581}"/>
    <cellStyle name="Normal 7 6 6 2 2 3 2" xfId="28445" xr:uid="{6046E38C-619B-4E12-A7B5-50A3072732A5}"/>
    <cellStyle name="Normal 7 6 6 2 2 3 3" xfId="28408" xr:uid="{7A08ED11-9B24-4BB3-A744-56A059902B51}"/>
    <cellStyle name="Normal 7 6 6 2 2 3 4" xfId="19067" xr:uid="{4CF0CB7C-DD35-4040-B17A-BB579DB21B28}"/>
    <cellStyle name="Normal 7 6 6 2 2 4" xfId="9570" xr:uid="{7CDCBFB0-AA9D-468D-A5D2-E06CA032D55E}"/>
    <cellStyle name="Normal 7 6 6 2 2 4 2" xfId="30073" xr:uid="{36548535-FA02-4FBF-8D3E-D2C9E5ECDD3F}"/>
    <cellStyle name="Normal 7 6 6 2 2 4 3" xfId="21863" xr:uid="{ADE404F2-1A93-4757-993E-52F81C75E0D8}"/>
    <cellStyle name="Normal 7 6 6 2 2 5" xfId="24526" xr:uid="{93A425B3-8E33-4223-A548-4FEE28DB89A8}"/>
    <cellStyle name="Normal 7 6 6 2 2 6" xfId="15634" xr:uid="{D00B796A-7B20-4D19-8EBC-5BB455E13F5D}"/>
    <cellStyle name="Normal 7 6 6 2 3" xfId="3894" xr:uid="{00000000-0005-0000-0000-00005E0F0000}"/>
    <cellStyle name="Normal 7 6 6 2 3 2" xfId="8458" xr:uid="{7AE0B02D-487E-4ED9-A757-BB11AC822A5A}"/>
    <cellStyle name="Normal 7 6 6 2 3 2 2" xfId="27681" xr:uid="{8886183D-9D75-479E-A1B1-4227188FF9C6}"/>
    <cellStyle name="Normal 7 6 6 2 3 2 3" xfId="16998" xr:uid="{62A0E830-DCBE-491D-B55F-65ECF4AF56C1}"/>
    <cellStyle name="Normal 7 6 6 2 3 3" xfId="11345" xr:uid="{84F57F1B-5F4E-4DFE-BDE7-52AC59B8E374}"/>
    <cellStyle name="Normal 7 6 6 2 3 3 2" xfId="19752" xr:uid="{57FBC89C-EDD2-4336-BD2F-89B0C1819676}"/>
    <cellStyle name="Normal 7 6 6 2 3 4" xfId="12847" xr:uid="{38D9B19F-BCCB-4096-BEE1-7607012B5DEC}"/>
    <cellStyle name="Normal 7 6 6 2 3 4 2" xfId="22581" xr:uid="{302184EF-F428-40E3-A9AA-C051B9198CF6}"/>
    <cellStyle name="Normal 7 6 6 2 3 5" xfId="25447" xr:uid="{29927F2B-467D-40B7-86F8-AF3C940859ED}"/>
    <cellStyle name="Normal 7 6 6 2 3 6" xfId="14892" xr:uid="{313AC3C7-F902-469F-AC05-6CFB16B6D9B7}"/>
    <cellStyle name="Normal 7 6 6 2 4" xfId="4817" xr:uid="{EAF80216-426E-4A0A-AD0D-3CC0C9EAA7FA}"/>
    <cellStyle name="Normal 7 6 6 2 4 2" xfId="7150" xr:uid="{43C4330C-8F0D-4207-8893-A95155F9AF0A}"/>
    <cellStyle name="Normal 7 6 6 2 4 2 2" xfId="29682" xr:uid="{ED564212-4C2D-4056-8B92-E3B75B03B549}"/>
    <cellStyle name="Normal 7 6 6 2 4 2 3" xfId="20784" xr:uid="{F877A44B-B137-46F9-8423-82765FFCEA55}"/>
    <cellStyle name="Normal 7 6 6 2 4 3" xfId="10081" xr:uid="{3E381584-435F-4A39-99FC-E9A562E3FA82}"/>
    <cellStyle name="Normal 7 6 6 2 4 3 2" xfId="23613" xr:uid="{A015A309-0B69-4424-A34F-76C9B9700956}"/>
    <cellStyle name="Normal 7 6 6 2 4 4" xfId="24483" xr:uid="{3320F036-5DD5-4A1D-8D9B-EDCED16EDDD6}"/>
    <cellStyle name="Normal 7 6 6 2 4 5" xfId="17991" xr:uid="{F74B93E1-97F5-44DD-81B5-51B367D35B77}"/>
    <cellStyle name="Normal 7 6 6 2 5" xfId="6353" xr:uid="{13BF4287-607F-4C9A-B88A-B73B9E10F64D}"/>
    <cellStyle name="Normal 7 6 6 2 5 2" xfId="28814" xr:uid="{74BAB66E-0E4C-4000-9379-C74A2E4DF2B8}"/>
    <cellStyle name="Normal 7 6 6 2 5 3" xfId="16306" xr:uid="{9F45B459-C9A5-40F6-8C78-57785DAC9447}"/>
    <cellStyle name="Normal 7 6 6 2 6" xfId="9130" xr:uid="{5FDFE460-6890-4FE3-ABCC-4ED067422386}"/>
    <cellStyle name="Normal 7 6 6 2 6 2" xfId="19066" xr:uid="{3ED19B68-C846-412B-BE8F-C4FFDFFFDB84}"/>
    <cellStyle name="Normal 7 6 6 2 7" xfId="12303" xr:uid="{F7F6BCE8-7718-402C-8DA1-22D9E7E0505A}"/>
    <cellStyle name="Normal 7 6 6 2 7 2" xfId="21862" xr:uid="{6450FF5C-FCB5-48FD-BC1E-85B03D265023}"/>
    <cellStyle name="Normal 7 6 6 2 8" xfId="26481" xr:uid="{383E7486-1C74-42F8-AF56-DEA5AA9EF1D6}"/>
    <cellStyle name="Normal 7 6 6 2 9" xfId="14375" xr:uid="{9CE49B30-7EB8-4B2F-9173-5C51A7155C28}"/>
    <cellStyle name="Normal 7 6 6 3" xfId="3895" xr:uid="{00000000-0005-0000-0000-00005F0F0000}"/>
    <cellStyle name="Normal 7 6 6 3 2" xfId="5196" xr:uid="{48D85A9B-EC21-45DF-8910-757775249A2A}"/>
    <cellStyle name="Normal 7 6 6 3 2 2" xfId="8459" xr:uid="{57F7F033-4A5A-4795-934B-20F42953CC96}"/>
    <cellStyle name="Normal 7 6 6 3 2 2 2" xfId="29954" xr:uid="{C679B2DE-E3C0-42B4-A182-F0212D919B1E}"/>
    <cellStyle name="Normal 7 6 6 3 2 2 3" xfId="21163" xr:uid="{07B0E061-2641-45C9-A067-FF0F194C5617}"/>
    <cellStyle name="Normal 7 6 6 3 2 3" xfId="11346" xr:uid="{A48296D7-8786-4443-B085-91A65FFCCD9D}"/>
    <cellStyle name="Normal 7 6 6 3 2 3 2" xfId="23992" xr:uid="{A19F1581-D86B-472A-A770-086429B178A0}"/>
    <cellStyle name="Normal 7 6 6 3 2 4" xfId="24333" xr:uid="{32370ECB-E133-490A-8389-EAE32EF718FE}"/>
    <cellStyle name="Normal 7 6 6 3 2 5" xfId="18370" xr:uid="{09904C82-5AD8-4C2A-B363-6A4297CED18E}"/>
    <cellStyle name="Normal 7 6 6 3 3" xfId="6773" xr:uid="{E9BF6470-A3DF-447B-B195-DA3C11E5AD78}"/>
    <cellStyle name="Normal 7 6 6 3 3 2" xfId="27766" xr:uid="{634D3693-5157-4C46-B300-BDC5E879E47E}"/>
    <cellStyle name="Normal 7 6 6 3 3 3" xfId="28859" xr:uid="{57C56789-547C-46F5-B4D1-E71C4E396EE7}"/>
    <cellStyle name="Normal 7 6 6 3 3 4" xfId="16308" xr:uid="{67106986-74D4-4876-83EF-71B9160E4858}"/>
    <cellStyle name="Normal 7 6 6 3 4" xfId="9569" xr:uid="{432CB4FD-4E79-4EA8-9902-244DBCB442DA}"/>
    <cellStyle name="Normal 7 6 6 3 4 2" xfId="26918" xr:uid="{4A2D16D3-967A-4C2F-84CF-68BE9568E061}"/>
    <cellStyle name="Normal 7 6 6 3 4 3" xfId="29264" xr:uid="{67D54C4D-8E50-4ABC-BEA8-A403DAB48FAC}"/>
    <cellStyle name="Normal 7 6 6 3 4 4" xfId="19068" xr:uid="{CA4B40F8-5BED-4D5C-B319-73A2E4C7296A}"/>
    <cellStyle name="Normal 7 6 6 3 5" xfId="12304" xr:uid="{53D94337-403E-43EF-9B39-FAC61B6EC33C}"/>
    <cellStyle name="Normal 7 6 6 3 5 2" xfId="30074" xr:uid="{87E6759E-5151-47D5-A7C9-F8ABE17D80B9}"/>
    <cellStyle name="Normal 7 6 6 3 5 3" xfId="21864" xr:uid="{8ED2BA84-2511-4B11-A7A3-0F47691BB19B}"/>
    <cellStyle name="Normal 7 6 6 3 6" xfId="25741" xr:uid="{3622A90B-FFA3-415F-81BD-DC81E6A15872}"/>
    <cellStyle name="Normal 7 6 6 3 7" xfId="15635" xr:uid="{AADA0B2F-0FC1-4D50-94A1-294E37DC4F38}"/>
    <cellStyle name="Normal 7 6 6 4" xfId="3896" xr:uid="{00000000-0005-0000-0000-0000600F0000}"/>
    <cellStyle name="Normal 7 6 6 4 2" xfId="5795" xr:uid="{433B2305-8A36-4886-B7A1-785F45FD6AC4}"/>
    <cellStyle name="Normal 7 6 6 4 2 2" xfId="8460" xr:uid="{6549C6C4-56A4-4FEA-B5D0-24AB9EFE2F56}"/>
    <cellStyle name="Normal 7 6 6 4 2 3" xfId="11347" xr:uid="{E0758260-332F-46D4-A5E6-F1A8DC5C745D}"/>
    <cellStyle name="Normal 7 6 6 4 2 4" xfId="16309" xr:uid="{430F5081-EEBD-462F-8A37-BE6CE2E7C02C}"/>
    <cellStyle name="Normal 7 6 6 4 3" xfId="6880" xr:uid="{2D8D4593-187A-4A8C-8F9D-530C4D9E1B21}"/>
    <cellStyle name="Normal 7 6 6 4 3 2" xfId="29029" xr:uid="{CD3209D3-12BD-4038-9C81-8F333ACFCEFB}"/>
    <cellStyle name="Normal 7 6 6 4 3 3" xfId="19069" xr:uid="{B324F603-4CB9-4CE7-9999-2F4115D15DD8}"/>
    <cellStyle name="Normal 7 6 6 4 4" xfId="9676" xr:uid="{7C72BF75-4F8D-479A-B45F-2923176B408E}"/>
    <cellStyle name="Normal 7 6 6 4 4 2" xfId="21865" xr:uid="{FADC6468-7844-417E-BAA2-C6B4D0A763C9}"/>
    <cellStyle name="Normal 7 6 6 4 5" xfId="26548" xr:uid="{4FBCAE3B-3A0B-4E66-A996-92E7186E8783}"/>
    <cellStyle name="Normal 7 6 6 4 6" xfId="15043" xr:uid="{BF6938CF-44F7-44C1-A5D2-60AC89FC7E8C}"/>
    <cellStyle name="Normal 7 6 6 5" xfId="3897" xr:uid="{00000000-0005-0000-0000-0000610F0000}"/>
    <cellStyle name="Normal 7 6 6 5 2" xfId="8461" xr:uid="{CF0109E2-51FA-4FF3-81AB-7C8599C004FF}"/>
    <cellStyle name="Normal 7 6 6 5 2 2" xfId="28519" xr:uid="{63E4E6D2-78C8-4AD9-9551-13DDC98D4850}"/>
    <cellStyle name="Normal 7 6 6 5 2 3" xfId="16749" xr:uid="{666C7577-5E60-4032-B6C4-682AEBAB37A0}"/>
    <cellStyle name="Normal 7 6 6 5 3" xfId="11348" xr:uid="{DBDE6A14-F9F6-47EB-8985-E80B0A36E7F1}"/>
    <cellStyle name="Normal 7 6 6 5 3 2" xfId="19486" xr:uid="{EDEFF5BC-42C9-4995-928F-2F9C17603E01}"/>
    <cellStyle name="Normal 7 6 6 5 4" xfId="12598" xr:uid="{A4C2599D-DF48-4C1A-9564-08BEF3DF0B0C}"/>
    <cellStyle name="Normal 7 6 6 5 4 2" xfId="22315" xr:uid="{183975B4-C8A4-4EB4-9926-A23237FA759F}"/>
    <cellStyle name="Normal 7 6 6 5 5" xfId="26251" xr:uid="{C80CEFB0-7D06-48CF-A8C1-8F1C8E3E5B8C}"/>
    <cellStyle name="Normal 7 6 6 5 6" xfId="14533" xr:uid="{CEDDEA65-D2BB-4950-811B-CB18EFC699E3}"/>
    <cellStyle name="Normal 7 6 6 6" xfId="3898" xr:uid="{00000000-0005-0000-0000-0000620F0000}"/>
    <cellStyle name="Normal 7 6 6 6 2" xfId="8462" xr:uid="{3111FB95-9304-42D3-90E4-7761C4EFB927}"/>
    <cellStyle name="Normal 7 6 6 6 2 2" xfId="27705" xr:uid="{579BAD4E-F638-43F1-B4E8-368817EF3C72}"/>
    <cellStyle name="Normal 7 6 6 6 2 3" xfId="19325" xr:uid="{328A3651-84C6-4F11-92A1-06EEB94E9F3C}"/>
    <cellStyle name="Normal 7 6 6 6 3" xfId="11349" xr:uid="{77433422-93CD-47C3-8770-F0CAF8EC4794}"/>
    <cellStyle name="Normal 7 6 6 6 3 2" xfId="22151" xr:uid="{F8426CD6-A6AB-4D02-ABB7-9BE52147E84F}"/>
    <cellStyle name="Normal 7 6 6 6 4" xfId="26031" xr:uid="{F625CA47-B4D7-472C-9816-E47334327F55}"/>
    <cellStyle name="Normal 7 6 6 6 5" xfId="16595" xr:uid="{941E8826-CF40-4834-A93B-BFF005B51C60}"/>
    <cellStyle name="Normal 7 6 6 7" xfId="4674" xr:uid="{D840FC60-F42E-4480-8C3D-6BB101A62FD6}"/>
    <cellStyle name="Normal 7 6 6 7 2" xfId="10080" xr:uid="{0F0696B7-70CD-40CB-8564-CD0CCC9982FF}"/>
    <cellStyle name="Normal 7 6 6 7 2 2" xfId="20645" xr:uid="{79F96240-4D73-4D8A-9826-980BA63639AD}"/>
    <cellStyle name="Normal 7 6 6 7 3" xfId="13580" xr:uid="{736C8566-E97B-4AD1-B4FB-04C8311702C8}"/>
    <cellStyle name="Normal 7 6 6 7 3 2" xfId="23474" xr:uid="{85AFAB0B-A5F0-4B2C-B97C-AF1575422BB0}"/>
    <cellStyle name="Normal 7 6 6 7 4" xfId="28798" xr:uid="{3BD139A4-CF39-4E82-84A5-B4BE01499626}"/>
    <cellStyle name="Normal 7 6 6 7 5" xfId="17852" xr:uid="{BBD965B3-2E38-4B9E-8B19-EDFD776F7CF5}"/>
    <cellStyle name="Normal 7 6 6 8" xfId="6352" xr:uid="{14FE2353-5BBE-4C94-A526-1283B56FF640}"/>
    <cellStyle name="Normal 7 6 6 8 2" xfId="16305" xr:uid="{02EE3EA6-F261-4F0E-910B-AAC07E9BA4D0}"/>
    <cellStyle name="Normal 7 6 6 9" xfId="9129" xr:uid="{65880BC4-4A6F-4F1D-9138-5A60E069935F}"/>
    <cellStyle name="Normal 7 6 6 9 2" xfId="19065" xr:uid="{5B80E310-1E4E-43FE-9160-8D0AFA417A74}"/>
    <cellStyle name="Normal 7 6 7" xfId="889" xr:uid="{00000000-0005-0000-0000-000079030000}"/>
    <cellStyle name="Normal 7 6 7 10" xfId="14218" xr:uid="{6771007B-299B-442E-A410-A5ED31F63933}"/>
    <cellStyle name="Normal 7 6 7 2" xfId="890" xr:uid="{00000000-0005-0000-0000-00007A030000}"/>
    <cellStyle name="Normal 7 6 7 2 2" xfId="3899" xr:uid="{00000000-0005-0000-0000-0000630F0000}"/>
    <cellStyle name="Normal 7 6 7 2 2 2" xfId="5716" xr:uid="{7B27E631-A549-4D02-8DD0-C92B31D0A9BB}"/>
    <cellStyle name="Normal 7 6 7 2 2 2 2" xfId="8463" xr:uid="{9EEE90A2-8329-4C61-8C4F-10489470BBA0}"/>
    <cellStyle name="Normal 7 6 7 2 2 2 3" xfId="11350" xr:uid="{9CB39A90-E4B0-4DAF-AF04-EDB73438DD51}"/>
    <cellStyle name="Normal 7 6 7 2 2 2 4" xfId="17084" xr:uid="{2E587B6B-E03B-4D83-9569-F6D63E960633}"/>
    <cellStyle name="Normal 7 6 7 2 2 3" xfId="6776" xr:uid="{769DCC5C-190E-4E8B-A0A7-865E128A8FBF}"/>
    <cellStyle name="Normal 7 6 7 2 2 3 2" xfId="29377" xr:uid="{9D6AC216-3B85-4CF5-9BCB-BB6DDFA37B35}"/>
    <cellStyle name="Normal 7 6 7 2 2 3 3" xfId="19864" xr:uid="{92E09769-5E38-43B4-A18D-0EAC27280DE0}"/>
    <cellStyle name="Normal 7 6 7 2 2 4" xfId="9572" xr:uid="{1E610E01-41ED-4C83-B21A-6FF7386CFF04}"/>
    <cellStyle name="Normal 7 6 7 2 2 4 2" xfId="22693" xr:uid="{65A81939-78E1-4A9A-93B8-8D475954CE43}"/>
    <cellStyle name="Normal 7 6 7 2 2 5" xfId="24120" xr:uid="{B7CE1E06-FAE3-4B5D-9C83-FF3D56175637}"/>
    <cellStyle name="Normal 7 6 7 2 2 6" xfId="15044" xr:uid="{E4B994C5-20E1-4D5C-B89B-8BFDEB8E812D}"/>
    <cellStyle name="Normal 7 6 7 2 3" xfId="5423" xr:uid="{C2826789-B70B-44F9-A19E-0E58E12DBAF4}"/>
    <cellStyle name="Normal 7 6 7 2 3 2" xfId="7152" xr:uid="{D7870366-1568-48B5-8C6B-FD7BF5CAFE1A}"/>
    <cellStyle name="Normal 7 6 7 2 3 3" xfId="10083" xr:uid="{886A955F-884D-4046-BFEC-2380D65BC50C}"/>
    <cellStyle name="Normal 7 6 7 2 3 4" xfId="16311" xr:uid="{DFEA5F67-6A05-4FEF-A995-4EFBFA91D474}"/>
    <cellStyle name="Normal 7 6 7 2 4" xfId="5553" xr:uid="{E99B49A2-0D30-4AD1-AFB7-7E4D75D28D3D}"/>
    <cellStyle name="Normal 7 6 7 2 4 2" xfId="28797" xr:uid="{97B15F47-567E-4B61-AEA2-3648F4972C94}"/>
    <cellStyle name="Normal 7 6 7 2 4 3" xfId="28356" xr:uid="{7A2F6A88-2E68-4849-A617-3E15934ECDBE}"/>
    <cellStyle name="Normal 7 6 7 2 4 4" xfId="19071" xr:uid="{9778ECE5-FBA9-4CFC-9EEC-D03AAEA301A8}"/>
    <cellStyle name="Normal 7 6 7 2 5" xfId="6355" xr:uid="{E28879AD-F9BF-48EF-BD07-514BA529D84C}"/>
    <cellStyle name="Normal 7 6 7 2 5 2" xfId="30075" xr:uid="{8C52AB49-EB07-4C1E-B685-050B60C2D027}"/>
    <cellStyle name="Normal 7 6 7 2 5 3" xfId="21867" xr:uid="{260B57A2-DE69-4311-8329-0A0F4C983648}"/>
    <cellStyle name="Normal 7 6 7 2 6" xfId="9132" xr:uid="{52B738CA-08A4-4444-9936-DCF0BC2F33A1}"/>
    <cellStyle name="Normal 7 6 7 2 7" xfId="14376" xr:uid="{DF671FD0-92E6-477A-83B3-29ABBF302544}"/>
    <cellStyle name="Normal 7 6 7 3" xfId="3900" xr:uid="{00000000-0005-0000-0000-0000640F0000}"/>
    <cellStyle name="Normal 7 6 7 3 2" xfId="5715" xr:uid="{4684E38F-2124-4BDF-B123-56D907FC9C35}"/>
    <cellStyle name="Normal 7 6 7 3 2 2" xfId="8464" xr:uid="{7916E6A9-8C9A-43A7-89CB-B9C918C25A2D}"/>
    <cellStyle name="Normal 7 6 7 3 2 3" xfId="11351" xr:uid="{36FA5F8B-AE88-4972-AAA8-A18A165D6136}"/>
    <cellStyle name="Normal 7 6 7 3 2 4" xfId="16312" xr:uid="{F50C0E18-FE98-4EA8-992C-187FE5956070}"/>
    <cellStyle name="Normal 7 6 7 3 3" xfId="6775" xr:uid="{B151E2EC-35C1-4B0B-B09E-8BDF8062A50D}"/>
    <cellStyle name="Normal 7 6 7 3 3 2" xfId="27758" xr:uid="{E3D289CD-AFAB-4B9C-9266-3E63F0CE5629}"/>
    <cellStyle name="Normal 7 6 7 3 3 3" xfId="28701" xr:uid="{AAF22C60-C38D-41F8-BD9C-2BFD91431BDA}"/>
    <cellStyle name="Normal 7 6 7 3 3 4" xfId="19072" xr:uid="{B4EC1B89-6B27-4FFE-8603-469D2D521866}"/>
    <cellStyle name="Normal 7 6 7 3 4" xfId="9571" xr:uid="{3DB47698-F0C5-4A44-807B-704EE38573EC}"/>
    <cellStyle name="Normal 7 6 7 3 4 2" xfId="30076" xr:uid="{28E8CBFB-8233-46F7-9F15-DFAA5293B763}"/>
    <cellStyle name="Normal 7 6 7 3 4 3" xfId="21868" xr:uid="{0E479413-CB1B-4E3A-AF2B-C956AAECDB47}"/>
    <cellStyle name="Normal 7 6 7 3 5" xfId="24110" xr:uid="{A54D0C93-AD5A-4B3B-9D97-0B13BA855EA8}"/>
    <cellStyle name="Normal 7 6 7 3 6" xfId="14893" xr:uid="{7B4B039A-3B92-40DD-A402-4AF778EE6B4A}"/>
    <cellStyle name="Normal 7 6 7 4" xfId="3901" xr:uid="{00000000-0005-0000-0000-0000650F0000}"/>
    <cellStyle name="Normal 7 6 7 4 2" xfId="5777" xr:uid="{1D872BA2-1897-47DA-B173-5692426C2440}"/>
    <cellStyle name="Normal 7 6 7 4 2 2" xfId="8465" xr:uid="{EEC49307-4996-4B0F-9C35-48DC20B3B7DE}"/>
    <cellStyle name="Normal 7 6 7 4 2 3" xfId="11352" xr:uid="{B9000847-D8C5-4A97-A3E5-D228DA2B1860}"/>
    <cellStyle name="Normal 7 6 7 4 3" xfId="6862" xr:uid="{43619EF4-C80E-4E32-8A8E-DC12C8D0E829}"/>
    <cellStyle name="Normal 7 6 7 4 3 2" xfId="22152" xr:uid="{65E9CA39-5D6F-46D3-B468-CF69FAD960D8}"/>
    <cellStyle name="Normal 7 6 7 4 4" xfId="9658" xr:uid="{5F065946-97B6-4084-87FB-820E3CD9645F}"/>
    <cellStyle name="Normal 7 6 7 4 5" xfId="16596" xr:uid="{2FE19679-268C-4823-95E3-E82BDA00D110}"/>
    <cellStyle name="Normal 7 6 7 5" xfId="4675" xr:uid="{1A343EFA-0BE8-46E1-916A-3D9D7466294B}"/>
    <cellStyle name="Normal 7 6 7 5 2" xfId="7151" xr:uid="{E54956DD-C849-4721-861E-35877382B80C}"/>
    <cellStyle name="Normal 7 6 7 5 2 2" xfId="29603" xr:uid="{707492F4-D976-4C0E-9E9E-28A15163AAD5}"/>
    <cellStyle name="Normal 7 6 7 5 2 3" xfId="20646" xr:uid="{D03D1A3A-93BC-4B79-A5F0-59745FD96E4E}"/>
    <cellStyle name="Normal 7 6 7 5 3" xfId="10082" xr:uid="{90B88921-CD22-472D-8491-7DDE7ACFB0CF}"/>
    <cellStyle name="Normal 7 6 7 5 3 2" xfId="23475" xr:uid="{8F7F0C5A-FAB6-4760-AF43-B27377960AAA}"/>
    <cellStyle name="Normal 7 6 7 5 4" xfId="26122" xr:uid="{F6D54BBF-6E33-4F68-8CBF-63E933A7BDCB}"/>
    <cellStyle name="Normal 7 6 7 5 5" xfId="17853" xr:uid="{FE018341-DD29-460F-B623-1707DB197F55}"/>
    <cellStyle name="Normal 7 6 7 6" xfId="5552" xr:uid="{3152837E-F473-4AF2-B214-4DDA67E0511B}"/>
    <cellStyle name="Normal 7 6 7 6 2" xfId="28874" xr:uid="{E8AE1F64-E336-431B-8CD1-0FA2320FF942}"/>
    <cellStyle name="Normal 7 6 7 6 3" xfId="27088" xr:uid="{AE32FB96-2AB5-4662-BDF7-987B087FA029}"/>
    <cellStyle name="Normal 7 6 7 6 4" xfId="16310" xr:uid="{9618532B-1C5A-45FE-A1A4-45E72BCB2196}"/>
    <cellStyle name="Normal 7 6 7 7" xfId="6354" xr:uid="{9E7BF8D9-B95B-45DF-9046-C917CBEDC79F}"/>
    <cellStyle name="Normal 7 6 7 7 2" xfId="26978" xr:uid="{D12C15B3-6637-4904-8624-EAF62EB5622A}"/>
    <cellStyle name="Normal 7 6 7 7 3" xfId="19070" xr:uid="{C75F7A65-B2CD-4AC6-914B-EDD2255E8476}"/>
    <cellStyle name="Normal 7 6 7 8" xfId="9131" xr:uid="{6F946F09-2289-402E-AE5C-95E59F2995C9}"/>
    <cellStyle name="Normal 7 6 7 8 2" xfId="21866" xr:uid="{0F1B483A-FD33-4417-B81E-3163705CD45F}"/>
    <cellStyle name="Normal 7 6 7 9" xfId="24492" xr:uid="{4E9B014D-96E0-4887-A2ED-DC7BA985A583}"/>
    <cellStyle name="Normal 7 6 8" xfId="891" xr:uid="{00000000-0005-0000-0000-00007B030000}"/>
    <cellStyle name="Normal 7 6 8 10" xfId="14219" xr:uid="{5D5C8A19-9F29-47AB-9202-DC3C724E6564}"/>
    <cellStyle name="Normal 7 6 8 2" xfId="892" xr:uid="{00000000-0005-0000-0000-00007C030000}"/>
    <cellStyle name="Normal 7 6 8 2 2" xfId="3902" xr:uid="{00000000-0005-0000-0000-0000660F0000}"/>
    <cellStyle name="Normal 7 6 8 2 2 2" xfId="5718" xr:uid="{BF835E89-F260-404A-9D1E-13DF5468D629}"/>
    <cellStyle name="Normal 7 6 8 2 2 2 2" xfId="8466" xr:uid="{173D203E-A68D-4DBF-83E8-EC7170BDC312}"/>
    <cellStyle name="Normal 7 6 8 2 2 2 3" xfId="11353" xr:uid="{53FA0415-3071-4080-8F18-3DF947ADD0A3}"/>
    <cellStyle name="Normal 7 6 8 2 2 2 4" xfId="17085" xr:uid="{119DB9CB-FB31-4BDC-9F01-77276C491B71}"/>
    <cellStyle name="Normal 7 6 8 2 2 3" xfId="6778" xr:uid="{DC9F5618-614B-4B42-BC41-26D406B59AA2}"/>
    <cellStyle name="Normal 7 6 8 2 2 3 2" xfId="29378" xr:uid="{AC62357A-082D-463E-85E6-29CA0BEC0A5A}"/>
    <cellStyle name="Normal 7 6 8 2 2 3 3" xfId="19865" xr:uid="{B00DBB56-FF51-4AF7-8096-584FD96817D4}"/>
    <cellStyle name="Normal 7 6 8 2 2 4" xfId="9574" xr:uid="{AF8551CB-3E26-4859-8D69-45E626C9C1B2}"/>
    <cellStyle name="Normal 7 6 8 2 2 4 2" xfId="22694" xr:uid="{8675F5A5-06EC-4981-8656-C9B1B0B2702C}"/>
    <cellStyle name="Normal 7 6 8 2 2 5" xfId="25776" xr:uid="{91DB7180-5131-4FAB-86AB-AC24B71F4AB4}"/>
    <cellStyle name="Normal 7 6 8 2 2 6" xfId="15045" xr:uid="{454FA82C-6226-44FF-B183-13B253D1A9FD}"/>
    <cellStyle name="Normal 7 6 8 2 3" xfId="5424" xr:uid="{FEFF39B5-E671-4367-A99C-3604E0ED7C97}"/>
    <cellStyle name="Normal 7 6 8 2 3 2" xfId="7154" xr:uid="{14B337D6-55F8-4FFE-ABB6-CDDFB04AF21A}"/>
    <cellStyle name="Normal 7 6 8 2 3 3" xfId="10085" xr:uid="{328186EF-3470-466A-99B5-F20E2EF1AB00}"/>
    <cellStyle name="Normal 7 6 8 2 3 4" xfId="16314" xr:uid="{80B52685-0DA9-4F4C-8754-ECAAFA631CEE}"/>
    <cellStyle name="Normal 7 6 8 2 4" xfId="5555" xr:uid="{967D5F92-3448-426B-9256-8E9DEF9A04E4}"/>
    <cellStyle name="Normal 7 6 8 2 4 2" xfId="28547" xr:uid="{354C0FF6-6D7A-4EB8-A0AC-0A6B4B88D2F7}"/>
    <cellStyle name="Normal 7 6 8 2 4 3" xfId="27826" xr:uid="{7B183981-2CBA-48EC-BBD4-80913E47E5FA}"/>
    <cellStyle name="Normal 7 6 8 2 4 4" xfId="19074" xr:uid="{BBF281B0-A7C8-45D2-814F-3E4C40C1BD7E}"/>
    <cellStyle name="Normal 7 6 8 2 5" xfId="6357" xr:uid="{49D819F5-BF53-44D0-8338-9CADAB14BC9D}"/>
    <cellStyle name="Normal 7 6 8 2 5 2" xfId="30077" xr:uid="{36DF721D-D795-41AF-8E57-A77F9656EA8A}"/>
    <cellStyle name="Normal 7 6 8 2 5 3" xfId="21870" xr:uid="{0B574752-83D5-4706-AEDE-2D1EBD072FC1}"/>
    <cellStyle name="Normal 7 6 8 2 6" xfId="9134" xr:uid="{7D65CAD1-6101-4A2A-A7B5-5B8507138288}"/>
    <cellStyle name="Normal 7 6 8 2 7" xfId="14377" xr:uid="{E96B9FAE-770E-4FF5-A4C5-DC3A8ECA69C4}"/>
    <cellStyle name="Normal 7 6 8 3" xfId="3903" xr:uid="{00000000-0005-0000-0000-0000670F0000}"/>
    <cellStyle name="Normal 7 6 8 3 2" xfId="5717" xr:uid="{13E2C4B4-4EF5-4C21-B2D5-F5258A076CA6}"/>
    <cellStyle name="Normal 7 6 8 3 2 2" xfId="8467" xr:uid="{C749941E-1EAB-49AC-8116-ECE85BEEC407}"/>
    <cellStyle name="Normal 7 6 8 3 2 3" xfId="11354" xr:uid="{20C97B16-36D3-4A1A-A875-0734181D58AD}"/>
    <cellStyle name="Normal 7 6 8 3 2 4" xfId="16315" xr:uid="{A3E2684C-89AB-49C3-9705-C387B1CAF9A4}"/>
    <cellStyle name="Normal 7 6 8 3 3" xfId="6777" xr:uid="{63AADF04-B2B7-4F9C-A090-ED832253799B}"/>
    <cellStyle name="Normal 7 6 8 3 3 2" xfId="29339" xr:uid="{4E7A8FC9-956B-4D8D-8E7F-AB9F9CEE4401}"/>
    <cellStyle name="Normal 7 6 8 3 3 3" xfId="27992" xr:uid="{E531EC56-FBD1-4B25-845C-E7159D9B1A92}"/>
    <cellStyle name="Normal 7 6 8 3 3 4" xfId="19075" xr:uid="{6A42AA53-91D8-4EB2-8978-AA9D0EA0FCC9}"/>
    <cellStyle name="Normal 7 6 8 3 4" xfId="9573" xr:uid="{5B2FDD5F-920D-4F30-966B-CE153D30375C}"/>
    <cellStyle name="Normal 7 6 8 3 4 2" xfId="30078" xr:uid="{830DD518-5C0D-4EE0-8F5B-82E7AE4E9674}"/>
    <cellStyle name="Normal 7 6 8 3 4 3" xfId="21871" xr:uid="{444483B6-CFEB-4C5E-94BE-D0FD6FBC5B6C}"/>
    <cellStyle name="Normal 7 6 8 3 5" xfId="24334" xr:uid="{63F86420-1126-40CA-BE5B-23F7583EB2E3}"/>
    <cellStyle name="Normal 7 6 8 3 6" xfId="14894" xr:uid="{E44D98DC-E311-4170-ABD1-07EBD0364331}"/>
    <cellStyle name="Normal 7 6 8 4" xfId="3904" xr:uid="{00000000-0005-0000-0000-0000680F0000}"/>
    <cellStyle name="Normal 7 6 8 4 2" xfId="5762" xr:uid="{7798EE72-D973-4343-B839-5DFFC148F2A3}"/>
    <cellStyle name="Normal 7 6 8 4 2 2" xfId="8468" xr:uid="{4545CF53-1867-4DE2-89E2-74AA29DBEA4A}"/>
    <cellStyle name="Normal 7 6 8 4 2 3" xfId="11355" xr:uid="{29ED500F-EA54-47EC-BE88-64B16B06D6B8}"/>
    <cellStyle name="Normal 7 6 8 4 3" xfId="6844" xr:uid="{E003FE9E-63AC-4C10-9FD8-8E8DED7C298D}"/>
    <cellStyle name="Normal 7 6 8 4 3 2" xfId="22153" xr:uid="{7785DD3D-0DE8-452E-AA8B-B137C32CE4CC}"/>
    <cellStyle name="Normal 7 6 8 4 4" xfId="9640" xr:uid="{E25B3464-7164-4C9C-A770-9EF61E1F35AC}"/>
    <cellStyle name="Normal 7 6 8 4 5" xfId="16597" xr:uid="{BD0A796E-769F-48AA-90E1-F5E10AEDA177}"/>
    <cellStyle name="Normal 7 6 8 5" xfId="4676" xr:uid="{49B5977D-43DA-4D42-A159-B818DBD0EB2A}"/>
    <cellStyle name="Normal 7 6 8 5 2" xfId="7153" xr:uid="{72866A5E-0C89-49FF-B234-0686B96DCC84}"/>
    <cellStyle name="Normal 7 6 8 5 2 2" xfId="29604" xr:uid="{5C174F94-6399-4F7B-A318-9BF3BABD4B79}"/>
    <cellStyle name="Normal 7 6 8 5 2 3" xfId="20647" xr:uid="{B6B35284-BB5F-4D80-9A50-031EB9C44C72}"/>
    <cellStyle name="Normal 7 6 8 5 3" xfId="10084" xr:uid="{9BEAFA83-1BE4-4D4A-8F96-AA584F4FD2CC}"/>
    <cellStyle name="Normal 7 6 8 5 3 2" xfId="23476" xr:uid="{A5CBB414-8962-4C27-8EC3-FC8C944292BA}"/>
    <cellStyle name="Normal 7 6 8 5 4" xfId="24189" xr:uid="{7536B928-2FFC-467C-9BCA-A97A9B788964}"/>
    <cellStyle name="Normal 7 6 8 5 5" xfId="17854" xr:uid="{A0FF1F4D-8B99-4A64-8C08-F5E1B5DA424A}"/>
    <cellStyle name="Normal 7 6 8 6" xfId="5554" xr:uid="{0CFED83B-067D-42AC-B51C-F72423F38F25}"/>
    <cellStyle name="Normal 7 6 8 6 2" xfId="28063" xr:uid="{97B0851F-6BD9-4A06-B2D4-5143B3F8BE7B}"/>
    <cellStyle name="Normal 7 6 8 6 3" xfId="29147" xr:uid="{A92EFC73-FE53-4497-B0D8-364B4D33C62E}"/>
    <cellStyle name="Normal 7 6 8 6 4" xfId="16313" xr:uid="{6CF781E6-6489-4B65-A184-DFA177D06D22}"/>
    <cellStyle name="Normal 7 6 8 7" xfId="6356" xr:uid="{F9CB3ECB-D756-4C66-B2D5-A11EC20DFEA7}"/>
    <cellStyle name="Normal 7 6 8 7 2" xfId="27315" xr:uid="{CF41AB68-EADB-46BB-95EC-866FA3A5B7F5}"/>
    <cellStyle name="Normal 7 6 8 7 3" xfId="19073" xr:uid="{FD36C8DD-66C2-415F-9566-D4250C7546AE}"/>
    <cellStyle name="Normal 7 6 8 8" xfId="9133" xr:uid="{385A97AC-1F76-46E7-9181-16AECABFE969}"/>
    <cellStyle name="Normal 7 6 8 8 2" xfId="21869" xr:uid="{AA0169F9-9017-475E-9688-C8F0075B1136}"/>
    <cellStyle name="Normal 7 6 8 9" xfId="26482" xr:uid="{5515EB74-B254-47E9-ABC2-027AD5338191}"/>
    <cellStyle name="Normal 7 6 9" xfId="893" xr:uid="{00000000-0005-0000-0000-00007D030000}"/>
    <cellStyle name="Normal 7 6 9 2" xfId="894" xr:uid="{00000000-0005-0000-0000-00007E030000}"/>
    <cellStyle name="Normal 7 6 9 3" xfId="895" xr:uid="{00000000-0005-0000-0000-00007F030000}"/>
    <cellStyle name="Normal 7 6 9 3 2" xfId="5438" xr:uid="{E7849734-FE94-4172-A149-EB67AC200A42}"/>
    <cellStyle name="Normal 7 6 9 3 2 2" xfId="5719" xr:uid="{EE7C66B7-460F-4E7D-9A31-D1F9254C545F}"/>
    <cellStyle name="Normal 7 6 9 3 2 3" xfId="6779" xr:uid="{C3DF2DF3-8A8F-48E9-885B-2E484866875A}"/>
    <cellStyle name="Normal 7 6 9 3 2 4" xfId="9575" xr:uid="{0DEBA51B-5E41-4704-8B91-F13119BB2113}"/>
    <cellStyle name="Normal 7 6 9 3 3" xfId="5556" xr:uid="{CBEA47B7-E254-4D94-B882-C09889B61F14}"/>
    <cellStyle name="Normal 7 6 9 3 3 2" xfId="7155" xr:uid="{BC1A8544-8554-449D-B4BE-EC323E6E91AB}"/>
    <cellStyle name="Normal 7 6 9 3 3 3" xfId="10086" xr:uid="{F8EDF458-27BA-4168-A4F0-EB5C6BA364F5}"/>
    <cellStyle name="Normal 7 6 9 3 4" xfId="6358" xr:uid="{743E9D83-ED21-4095-93AA-CC2493CE85ED}"/>
    <cellStyle name="Normal 7 6 9 3 5" xfId="9135" xr:uid="{0B69DB31-B9AB-4D5A-8821-F705C2C365D2}"/>
    <cellStyle name="Normal 7 6 9 4" xfId="5442" xr:uid="{7E439068-C811-434A-9964-B93F5C5AF173}"/>
    <cellStyle name="Normal 7 6 9 4 2" xfId="5744" xr:uid="{1138FFB9-7128-4D77-A6A0-3CE1FCB074B5}"/>
    <cellStyle name="Normal 7 6 9 4 3" xfId="6818" xr:uid="{48BAE660-7285-44DA-A26F-2FEB56D4F20D}"/>
    <cellStyle name="Normal 7 6 9 4 4" xfId="9614" xr:uid="{AC333252-FAAB-4691-96B3-FC2496A6EFD7}"/>
    <cellStyle name="Normal 7 7" xfId="896" xr:uid="{00000000-0005-0000-0000-000080030000}"/>
    <cellStyle name="Normal 7 7 10" xfId="6359" xr:uid="{E8AF9CA9-6906-4E3A-B9CB-2E20D5CEDA62}"/>
    <cellStyle name="Normal 7 7 10 2" xfId="16316" xr:uid="{279E008A-2FC2-48E1-BF90-DF2A35F11D9B}"/>
    <cellStyle name="Normal 7 7 11" xfId="9136" xr:uid="{BA765F44-EC60-4B28-A3FF-5014D145DF7B}"/>
    <cellStyle name="Normal 7 7 11 2" xfId="19076" xr:uid="{2416811B-1DED-486C-9C0E-57F0C7D29E1F}"/>
    <cellStyle name="Normal 7 7 12" xfId="12305" xr:uid="{BE25B56B-5328-4FE6-A152-52AAC8639709}"/>
    <cellStyle name="Normal 7 7 12 2" xfId="21872" xr:uid="{88FC7B13-11FB-4BB8-85BB-11271269CF0D}"/>
    <cellStyle name="Normal 7 7 13" xfId="25359" xr:uid="{580D07E4-BBF5-4071-AE82-54CAFA4B89EE}"/>
    <cellStyle name="Normal 7 7 14" xfId="13986" xr:uid="{D94E5D3C-30E6-48C9-BE99-D9EA5F11D2CF}"/>
    <cellStyle name="Normal 7 7 2" xfId="897" xr:uid="{00000000-0005-0000-0000-000081030000}"/>
    <cellStyle name="Normal 7 7 2 10" xfId="9137" xr:uid="{467768D5-B92E-41DA-A755-7F30A9F7875E}"/>
    <cellStyle name="Normal 7 7 2 10 2" xfId="19077" xr:uid="{3A885CD7-45D5-4F70-9378-1E2D2AB5E237}"/>
    <cellStyle name="Normal 7 7 2 11" xfId="12306" xr:uid="{B00AE5F3-61A7-44E0-A8A4-036F24C803DE}"/>
    <cellStyle name="Normal 7 7 2 11 2" xfId="21873" xr:uid="{C7A7F5BD-4188-43F1-A4B1-2E4847FB1E3C}"/>
    <cellStyle name="Normal 7 7 2 12" xfId="24955" xr:uid="{A5B115AA-9E09-4123-A984-EB1DDABE589A}"/>
    <cellStyle name="Normal 7 7 2 13" xfId="14046" xr:uid="{3A14E581-08D7-4E39-950C-22169250A909}"/>
    <cellStyle name="Normal 7 7 2 2" xfId="3905" xr:uid="{00000000-0005-0000-0000-0000690F0000}"/>
    <cellStyle name="Normal 7 7 2 2 10" xfId="14607" xr:uid="{2FFE4A44-1CB2-47D1-9A43-815974E1B77B}"/>
    <cellStyle name="Normal 7 7 2 2 2" xfId="3906" xr:uid="{00000000-0005-0000-0000-00006A0F0000}"/>
    <cellStyle name="Normal 7 7 2 2 2 2" xfId="3907" xr:uid="{00000000-0005-0000-0000-00006B0F0000}"/>
    <cellStyle name="Normal 7 7 2 2 2 2 2" xfId="8469" xr:uid="{422F084F-3107-44B3-8BA3-4CD293998D80}"/>
    <cellStyle name="Normal 7 7 2 2 2 2 2 2" xfId="29224" xr:uid="{C535F34A-5573-4D9B-9807-B0D0BDB40404}"/>
    <cellStyle name="Normal 7 7 2 2 2 2 2 3" xfId="17569" xr:uid="{E9A32EDD-248F-4725-91C0-AB2C87E86E32}"/>
    <cellStyle name="Normal 7 7 2 2 2 2 3" xfId="11358" xr:uid="{A7226FFA-9686-441F-828D-58DB3187D86A}"/>
    <cellStyle name="Normal 7 7 2 2 2 2 3 2" xfId="20362" xr:uid="{9D3ACD22-D5B2-4B64-A04C-EFBE3CF309F0}"/>
    <cellStyle name="Normal 7 7 2 2 2 2 4" xfId="13348" xr:uid="{13DDB2E7-31D2-4DA1-9385-02F9D022736A}"/>
    <cellStyle name="Normal 7 7 2 2 2 2 4 2" xfId="23191" xr:uid="{164D37CD-209D-40DB-BAE3-8A1252DE3B93}"/>
    <cellStyle name="Normal 7 7 2 2 2 2 5" xfId="24473" xr:uid="{30F9614B-124A-446F-98A3-56A3BDD3023A}"/>
    <cellStyle name="Normal 7 7 2 2 2 2 6" xfId="15638" xr:uid="{45235856-4F31-4827-8F68-1EDA1FF776ED}"/>
    <cellStyle name="Normal 7 7 2 2 2 3" xfId="4967" xr:uid="{4619F3B3-AC49-447C-9A88-5980FFA68600}"/>
    <cellStyle name="Normal 7 7 2 2 2 3 2" xfId="11357" xr:uid="{8445ADCA-7966-454A-8439-62CE34EB2EE9}"/>
    <cellStyle name="Normal 7 7 2 2 2 3 2 2" xfId="29800" xr:uid="{55DC8B84-2561-47F0-BE08-CABAA8AAC083}"/>
    <cellStyle name="Normal 7 7 2 2 2 3 2 3" xfId="20934" xr:uid="{856C6521-0B65-4E5D-A23D-73D7624BE44F}"/>
    <cellStyle name="Normal 7 7 2 2 2 3 3" xfId="13826" xr:uid="{04F8A92B-6434-4010-B997-E1FD966D3B16}"/>
    <cellStyle name="Normal 7 7 2 2 2 3 3 2" xfId="23763" xr:uid="{82FA290A-67DC-4CAF-B183-7B10B01D9BA6}"/>
    <cellStyle name="Normal 7 7 2 2 2 3 4" xfId="26407" xr:uid="{976C327D-CB4D-4BE8-939A-199FF6DB6B81}"/>
    <cellStyle name="Normal 7 7 2 2 2 3 5" xfId="18141" xr:uid="{1E32F188-3CE4-4089-A4D3-58F32FFB848C}"/>
    <cellStyle name="Normal 7 7 2 2 2 4" xfId="6457" xr:uid="{7CDD2DD3-D97E-4626-991A-47B5C0378C5F}"/>
    <cellStyle name="Normal 7 7 2 2 2 4 2" xfId="27958" xr:uid="{00A18CBE-D92A-415B-A99B-4782B6AC8F09}"/>
    <cellStyle name="Normal 7 7 2 2 2 4 3" xfId="17001" xr:uid="{53624771-4918-4865-B410-AB6250AD5392}"/>
    <cellStyle name="Normal 7 7 2 2 2 5" xfId="9234" xr:uid="{28713C48-8F52-4104-9133-BDD0E1E06CB3}"/>
    <cellStyle name="Normal 7 7 2 2 2 5 2" xfId="19755" xr:uid="{C199A781-0F28-456A-B319-69EBDA346648}"/>
    <cellStyle name="Normal 7 7 2 2 2 6" xfId="12850" xr:uid="{0807090B-6E9D-48E8-B17E-B7D05DEBB447}"/>
    <cellStyle name="Normal 7 7 2 2 2 6 2" xfId="22584" xr:uid="{EFAB5D22-56E7-46FD-A387-DF6574853227}"/>
    <cellStyle name="Normal 7 7 2 2 2 7" xfId="24185" xr:uid="{2E0CC82B-FB2C-45C3-868D-7C50282B1B27}"/>
    <cellStyle name="Normal 7 7 2 2 2 8" xfId="14897" xr:uid="{5A294C9C-4971-4127-8CC6-C1E8B60A35C3}"/>
    <cellStyle name="Normal 7 7 2 2 3" xfId="3908" xr:uid="{00000000-0005-0000-0000-00006C0F0000}"/>
    <cellStyle name="Normal 7 7 2 2 3 2" xfId="5197" xr:uid="{D3CD97EE-ED52-4F8A-937E-BFB014DEA891}"/>
    <cellStyle name="Normal 7 7 2 2 3 2 2" xfId="11867" xr:uid="{484D150B-32B7-415C-B166-8BEC20D42FD1}"/>
    <cellStyle name="Normal 7 7 2 2 3 2 2 2" xfId="21164" xr:uid="{466C452A-58C8-47C3-BA7B-133321AB2EDA}"/>
    <cellStyle name="Normal 7 7 2 2 3 2 3" xfId="13922" xr:uid="{C2FEDACD-8147-426F-BC03-908DB8DBB2F3}"/>
    <cellStyle name="Normal 7 7 2 2 3 2 3 2" xfId="23993" xr:uid="{39B64D5A-8158-4866-8F30-C37559D1BBAE}"/>
    <cellStyle name="Normal 7 7 2 2 3 2 4" xfId="28276" xr:uid="{CADA6577-4B78-4874-AFFF-30E5F9836CF9}"/>
    <cellStyle name="Normal 7 7 2 2 3 2 5" xfId="18371" xr:uid="{45FDB4B4-2A84-40AC-9B15-1F9D75992993}"/>
    <cellStyle name="Normal 7 7 2 2 3 3" xfId="11359" xr:uid="{D3607C56-3CB5-4775-B49C-2B9ADE283B26}"/>
    <cellStyle name="Normal 7 7 2 2 3 3 2" xfId="17570" xr:uid="{6943A946-844C-4AC4-904C-C92F5D8534A0}"/>
    <cellStyle name="Normal 7 7 2 2 3 4" xfId="11707" xr:uid="{A0C772B3-7C46-4B64-B721-F23C3F36C067}"/>
    <cellStyle name="Normal 7 7 2 2 3 4 2" xfId="20363" xr:uid="{CD083637-77AB-4317-BB25-40C5BCDF0D73}"/>
    <cellStyle name="Normal 7 7 2 2 3 5" xfId="13349" xr:uid="{C436E7D1-58B4-49B9-AA21-30E9C09EEA19}"/>
    <cellStyle name="Normal 7 7 2 2 3 5 2" xfId="23192" xr:uid="{81670FBC-33BB-45F6-8719-885F0EC5DE34}"/>
    <cellStyle name="Normal 7 7 2 2 3 6" xfId="26245" xr:uid="{4D318EE4-2E03-4C9E-9C41-F7E95EA19AB2}"/>
    <cellStyle name="Normal 7 7 2 2 3 7" xfId="15639" xr:uid="{18708993-DBF9-4874-828F-02A9160BB39A}"/>
    <cellStyle name="Normal 7 7 2 2 4" xfId="3909" xr:uid="{00000000-0005-0000-0000-00006D0F0000}"/>
    <cellStyle name="Normal 7 7 2 2 4 2" xfId="11360" xr:uid="{18827D71-14EC-4E53-922F-7064FFF405EB}"/>
    <cellStyle name="Normal 7 7 2 2 4 2 2" xfId="29081" xr:uid="{CAE85541-1BFC-4B16-8957-7CA959A93A01}"/>
    <cellStyle name="Normal 7 7 2 2 4 2 3" xfId="17568" xr:uid="{4FE1CC90-314B-49A5-A5E9-EDCED8C5FDAE}"/>
    <cellStyle name="Normal 7 7 2 2 4 3" xfId="11706" xr:uid="{DA7B078A-AC31-4A2A-9115-4977C0A942B9}"/>
    <cellStyle name="Normal 7 7 2 2 4 3 2" xfId="20361" xr:uid="{A8CF8050-7296-4BF3-9CA5-DF7B6A9B4D48}"/>
    <cellStyle name="Normal 7 7 2 2 4 4" xfId="13347" xr:uid="{1E0363E1-2F1A-40B2-92ED-CAD049F02058}"/>
    <cellStyle name="Normal 7 7 2 2 4 4 2" xfId="23190" xr:uid="{078ABAFC-38A3-4AE5-8282-60AC761094C6}"/>
    <cellStyle name="Normal 7 7 2 2 4 5" xfId="24152" xr:uid="{153C0B28-0BA6-4E40-9EA6-B4C0F8A4FA31}"/>
    <cellStyle name="Normal 7 7 2 2 4 6" xfId="15637" xr:uid="{75FD8DFF-DE2C-40D9-96C6-132CCE16BA3A}"/>
    <cellStyle name="Normal 7 7 2 2 5" xfId="4829" xr:uid="{3726A017-3559-4729-B4B6-C2EF06DF037B}"/>
    <cellStyle name="Normal 7 7 2 2 5 2" xfId="11356" xr:uid="{339FA846-7245-4021-94C5-4110BE08DD9E}"/>
    <cellStyle name="Normal 7 7 2 2 5 2 2" xfId="29690" xr:uid="{45C78260-773D-4C1A-B301-8D87397FACDD}"/>
    <cellStyle name="Normal 7 7 2 2 5 2 3" xfId="20796" xr:uid="{07B795B1-BEE6-4473-B1CF-D7A0E0BAD0F7}"/>
    <cellStyle name="Normal 7 7 2 2 5 3" xfId="13688" xr:uid="{2068D83E-0338-430D-B19F-ED9FBD7A8DF5}"/>
    <cellStyle name="Normal 7 7 2 2 5 3 2" xfId="23625" xr:uid="{5812B412-5F58-4FF6-A653-854D93CAFDFB}"/>
    <cellStyle name="Normal 7 7 2 2 5 4" xfId="25616" xr:uid="{79803AF8-228D-4E28-BD54-C8F237A5C255}"/>
    <cellStyle name="Normal 7 7 2 2 5 5" xfId="18003" xr:uid="{5E629A3E-B412-49D9-8550-A63232F98362}"/>
    <cellStyle name="Normal 7 7 2 2 6" xfId="5955" xr:uid="{D38B080F-0417-4B86-94ED-C9595BB81B39}"/>
    <cellStyle name="Normal 7 7 2 2 6 2" xfId="27648" xr:uid="{1684359B-8F7D-4614-9DA2-4D0667EEAAA2}"/>
    <cellStyle name="Normal 7 7 2 2 6 3" xfId="16318" xr:uid="{ED2D4353-23FE-4734-8004-7AAECA2C533B}"/>
    <cellStyle name="Normal 7 7 2 2 7" xfId="8701" xr:uid="{539D34F4-BA82-4358-9322-65B810DBBE40}"/>
    <cellStyle name="Normal 7 7 2 2 7 2" xfId="19078" xr:uid="{CC98DFE8-69E7-412F-845D-1BC9F5773526}"/>
    <cellStyle name="Normal 7 7 2 2 8" xfId="12307" xr:uid="{D20400EF-68FB-4A43-A652-65F60DE38FB8}"/>
    <cellStyle name="Normal 7 7 2 2 8 2" xfId="21874" xr:uid="{C5455DDC-60CF-4FFE-970E-A18C20ADB05A}"/>
    <cellStyle name="Normal 7 7 2 2 9" xfId="24117" xr:uid="{B47A6BD6-DAE6-4C9A-B90A-A7B279863677}"/>
    <cellStyle name="Normal 7 7 2 3" xfId="3910" xr:uid="{00000000-0005-0000-0000-00006E0F0000}"/>
    <cellStyle name="Normal 7 7 2 3 2" xfId="3911" xr:uid="{00000000-0005-0000-0000-00006F0F0000}"/>
    <cellStyle name="Normal 7 7 2 3 2 2" xfId="8470" xr:uid="{DC12F8EC-A7F0-434B-BD73-B87927544726}"/>
    <cellStyle name="Normal 7 7 2 3 2 2 2" xfId="28910" xr:uid="{F42F517B-D91B-4EEB-90DC-1DF45AC0B7FC}"/>
    <cellStyle name="Normal 7 7 2 3 2 2 3" xfId="17571" xr:uid="{C5E8EA97-2F29-44E7-B71F-1808F7A67703}"/>
    <cellStyle name="Normal 7 7 2 3 2 3" xfId="11362" xr:uid="{A701F7D0-11C0-4081-B472-AFC9B38DAF96}"/>
    <cellStyle name="Normal 7 7 2 3 2 3 2" xfId="20364" xr:uid="{5A811FB3-5BDD-452B-97D5-AFC815706916}"/>
    <cellStyle name="Normal 7 7 2 3 2 4" xfId="13350" xr:uid="{68A4F8B3-6FF1-41E0-A4EB-3E49EBC65FF5}"/>
    <cellStyle name="Normal 7 7 2 3 2 4 2" xfId="23193" xr:uid="{A9FFE5A5-777D-448D-AF0E-6D2D37E519BC}"/>
    <cellStyle name="Normal 7 7 2 3 2 5" xfId="25540" xr:uid="{F8EE4BB4-3CE7-436D-81E3-6B3FFD3D214A}"/>
    <cellStyle name="Normal 7 7 2 3 2 6" xfId="15640" xr:uid="{B5C0BABD-4212-4517-81D7-C1CB2B63A65D}"/>
    <cellStyle name="Normal 7 7 2 3 3" xfId="4966" xr:uid="{26276332-8C80-4CDD-B8ED-7EF508AC251A}"/>
    <cellStyle name="Normal 7 7 2 3 3 2" xfId="11361" xr:uid="{5FF59DEC-E6A5-4BDD-9388-CD47D3F585D1}"/>
    <cellStyle name="Normal 7 7 2 3 3 2 2" xfId="29799" xr:uid="{F2016316-E55C-42EE-91BD-812979A1CC9B}"/>
    <cellStyle name="Normal 7 7 2 3 3 2 3" xfId="20933" xr:uid="{7C383201-9A18-44A5-8072-DB4ECD845906}"/>
    <cellStyle name="Normal 7 7 2 3 3 3" xfId="13825" xr:uid="{D58498A5-9F18-43F5-B08D-5D8717D72A2C}"/>
    <cellStyle name="Normal 7 7 2 3 3 3 2" xfId="23762" xr:uid="{FFF27550-A5D7-405E-B490-92D3D26B2DB6}"/>
    <cellStyle name="Normal 7 7 2 3 3 4" xfId="24900" xr:uid="{F0010F2E-4B83-492D-99BD-A1C65F7385AE}"/>
    <cellStyle name="Normal 7 7 2 3 3 5" xfId="18140" xr:uid="{8CC1A6A0-1729-4F2E-91CC-E0966BB06378}"/>
    <cellStyle name="Normal 7 7 2 3 4" xfId="6456" xr:uid="{DD194BE5-DCF2-4FC7-839B-2B4AD5E2596C}"/>
    <cellStyle name="Normal 7 7 2 3 4 2" xfId="28030" xr:uid="{A8105ADD-493B-41C3-8BC1-1A6290289C3B}"/>
    <cellStyle name="Normal 7 7 2 3 4 3" xfId="17000" xr:uid="{244034B1-4FD8-4ED1-ABAE-F7F6BEB7C9BD}"/>
    <cellStyle name="Normal 7 7 2 3 5" xfId="9233" xr:uid="{A1163015-B4D4-4945-9A9E-393B0ED1E0B3}"/>
    <cellStyle name="Normal 7 7 2 3 5 2" xfId="19754" xr:uid="{BA55F94B-A0AE-4052-A461-1018B5D51068}"/>
    <cellStyle name="Normal 7 7 2 3 6" xfId="12849" xr:uid="{65F6D310-68ED-4DAB-B673-FE5345BB4A52}"/>
    <cellStyle name="Normal 7 7 2 3 6 2" xfId="22583" xr:uid="{E6BA4A4D-0784-42CB-90F7-E6EC6C933654}"/>
    <cellStyle name="Normal 7 7 2 3 7" xfId="24584" xr:uid="{0732ABE5-AB61-42F1-B4E2-E7797EB00E8C}"/>
    <cellStyle name="Normal 7 7 2 3 8" xfId="14896" xr:uid="{063B2E9E-5D0E-4AD6-84C3-0AF10A1B4377}"/>
    <cellStyle name="Normal 7 7 2 4" xfId="3912" xr:uid="{00000000-0005-0000-0000-0000700F0000}"/>
    <cellStyle name="Normal 7 7 2 4 2" xfId="5198" xr:uid="{3CF89591-604A-4790-BC87-DD2D87DD8E35}"/>
    <cellStyle name="Normal 7 7 2 4 2 2" xfId="8471" xr:uid="{220A36FB-2493-4329-AE27-17650E33E05E}"/>
    <cellStyle name="Normal 7 7 2 4 2 2 2" xfId="21165" xr:uid="{D7F32164-EAD7-43A8-923C-01071991C84A}"/>
    <cellStyle name="Normal 7 7 2 4 2 3" xfId="11363" xr:uid="{B6BC2336-3E18-4D8F-BD59-BE677A040CBC}"/>
    <cellStyle name="Normal 7 7 2 4 2 3 2" xfId="23994" xr:uid="{60AD0436-15D2-4BED-A112-D6E6A063304B}"/>
    <cellStyle name="Normal 7 7 2 4 2 4" xfId="27633" xr:uid="{143C7F6E-2828-4B20-936A-924B1C6BE26E}"/>
    <cellStyle name="Normal 7 7 2 4 2 5" xfId="18372" xr:uid="{FB949AC9-F691-49A0-BCC5-6D8A2830534A}"/>
    <cellStyle name="Normal 7 7 2 4 3" xfId="6781" xr:uid="{301E5F7C-2414-401F-A69C-65542D6E1BB9}"/>
    <cellStyle name="Normal 7 7 2 4 3 2" xfId="17572" xr:uid="{261E5280-A2F5-49B5-A5AA-7A406AE1F76D}"/>
    <cellStyle name="Normal 7 7 2 4 4" xfId="9577" xr:uid="{67ABE76A-C032-4781-85E9-F2A44C9B780C}"/>
    <cellStyle name="Normal 7 7 2 4 4 2" xfId="20365" xr:uid="{8AFB81B5-825A-47F3-A556-D516EC5C2D2C}"/>
    <cellStyle name="Normal 7 7 2 4 5" xfId="13351" xr:uid="{89ED1294-5B0E-4052-900C-7B4B18666B3C}"/>
    <cellStyle name="Normal 7 7 2 4 5 2" xfId="23194" xr:uid="{3ADE6FA5-71D7-4785-A34A-36F4D92F6405}"/>
    <cellStyle name="Normal 7 7 2 4 6" xfId="26564" xr:uid="{B8D0AE23-1DFE-4FFF-A2CD-31DF875D6EAA}"/>
    <cellStyle name="Normal 7 7 2 4 7" xfId="15641" xr:uid="{898FBBF2-449B-43C0-BAEA-A7D3F6981392}"/>
    <cellStyle name="Normal 7 7 2 5" xfId="3913" xr:uid="{00000000-0005-0000-0000-0000710F0000}"/>
    <cellStyle name="Normal 7 7 2 5 2" xfId="8472" xr:uid="{6D1BB29C-29BB-495F-AF2A-5E1EDCBBA373}"/>
    <cellStyle name="Normal 7 7 2 5 2 2" xfId="28248" xr:uid="{DE862CC8-51D6-4046-A0BE-C9BE06E5E6B0}"/>
    <cellStyle name="Normal 7 7 2 5 2 3" xfId="17567" xr:uid="{102488BA-1D39-4467-A69B-16C1235FD803}"/>
    <cellStyle name="Normal 7 7 2 5 3" xfId="11364" xr:uid="{C4D4432D-5BA4-4441-A47E-DC4EB3ED0B74}"/>
    <cellStyle name="Normal 7 7 2 5 3 2" xfId="20360" xr:uid="{53950BB0-5CC2-4C7B-8C90-ED67A5E9C6C3}"/>
    <cellStyle name="Normal 7 7 2 5 4" xfId="13346" xr:uid="{0183DBE9-7344-4275-A310-3B892DEC3BB7}"/>
    <cellStyle name="Normal 7 7 2 5 4 2" xfId="23189" xr:uid="{41EE51AB-F96E-40AD-AE2D-703CC63ABA57}"/>
    <cellStyle name="Normal 7 7 2 5 5" xfId="24427" xr:uid="{7F7E616D-B3F1-4D46-973E-D0E40BFBA238}"/>
    <cellStyle name="Normal 7 7 2 5 6" xfId="15636" xr:uid="{936FBED7-F7AB-433B-A2BF-552A9AD20E38}"/>
    <cellStyle name="Normal 7 7 2 6" xfId="3914" xr:uid="{00000000-0005-0000-0000-0000720F0000}"/>
    <cellStyle name="Normal 7 7 2 6 2" xfId="8473" xr:uid="{55945FC7-03E6-46F1-8AFE-E02FDF3838C7}"/>
    <cellStyle name="Normal 7 7 2 6 2 2" xfId="27656" xr:uid="{0D62B738-0447-4E99-836D-C9B2DF400E91}"/>
    <cellStyle name="Normal 7 7 2 6 2 3" xfId="16720" xr:uid="{2DEDC17F-A53C-4634-A3FA-1A1A7B6D23BE}"/>
    <cellStyle name="Normal 7 7 2 6 3" xfId="11365" xr:uid="{9B02C6BF-2EB8-4E28-B591-1C2569EC8A67}"/>
    <cellStyle name="Normal 7 7 2 6 3 2" xfId="19457" xr:uid="{DFF21DD5-3DA1-45E9-870B-69CB8AEA17B4}"/>
    <cellStyle name="Normal 7 7 2 6 4" xfId="12569" xr:uid="{F0CE5093-CE52-4714-A453-D9E427660FBA}"/>
    <cellStyle name="Normal 7 7 2 6 4 2" xfId="22286" xr:uid="{8BF73E4A-B9F6-4176-A868-4B23573B7B4A}"/>
    <cellStyle name="Normal 7 7 2 6 5" xfId="24202" xr:uid="{D6AD1BF6-7469-48B7-A6BE-DA87E8BE712F}"/>
    <cellStyle name="Normal 7 7 2 6 6" xfId="14504" xr:uid="{F0307A80-DDFC-4CD6-9625-22C82F62B4FA}"/>
    <cellStyle name="Normal 7 7 2 7" xfId="3915" xr:uid="{00000000-0005-0000-0000-0000730F0000}"/>
    <cellStyle name="Normal 7 7 2 7 2" xfId="11366" xr:uid="{9C8BED21-4FB6-4209-8829-310BB2ABB858}"/>
    <cellStyle name="Normal 7 7 2 7 2 2" xfId="19177" xr:uid="{890503E9-3CD7-4559-804A-931A6D424D6F}"/>
    <cellStyle name="Normal 7 7 2 7 3" xfId="12354" xr:uid="{8364829A-9454-4CA2-87DD-B8D6F5337D59}"/>
    <cellStyle name="Normal 7 7 2 7 3 2" xfId="21982" xr:uid="{BBC68B64-ACA0-428A-AF1F-D37028C1EAE1}"/>
    <cellStyle name="Normal 7 7 2 7 4" xfId="26464" xr:uid="{E4D3502C-699F-448C-987A-606EA4930836}"/>
    <cellStyle name="Normal 7 7 2 7 5" xfId="16426" xr:uid="{CD72B875-5BA6-4646-AC24-E8E2DAC72724}"/>
    <cellStyle name="Normal 7 7 2 8" xfId="4391" xr:uid="{7813532B-7961-4FE5-A27E-08FF6388BFA8}"/>
    <cellStyle name="Normal 7 7 2 8 2" xfId="10088" xr:uid="{A994A22A-8E71-429B-BA5B-CCD628697D36}"/>
    <cellStyle name="Normal 7 7 2 8 2 2" xfId="20415" xr:uid="{7FE6994C-9B1F-41F7-BA12-A6D844692E96}"/>
    <cellStyle name="Normal 7 7 2 8 3" xfId="13395" xr:uid="{933F553D-40A3-4E6D-922A-81114765CAB2}"/>
    <cellStyle name="Normal 7 7 2 8 3 2" xfId="23244" xr:uid="{A3A92CDD-8482-4305-8BF7-C1520047B3B5}"/>
    <cellStyle name="Normal 7 7 2 8 4" xfId="17622" xr:uid="{FFA4FEDD-F77B-48D4-B80F-6F8A4A40AAE1}"/>
    <cellStyle name="Normal 7 7 2 9" xfId="6360" xr:uid="{47DC657E-55BD-42E5-B9A6-BD70FB249026}"/>
    <cellStyle name="Normal 7 7 2 9 2" xfId="16317" xr:uid="{B1915E72-F572-4830-A729-5AB76FDDDBE2}"/>
    <cellStyle name="Normal 7 7 3" xfId="3916" xr:uid="{00000000-0005-0000-0000-0000740F0000}"/>
    <cellStyle name="Normal 7 7 3 10" xfId="12308" xr:uid="{155DC1AB-EF96-49D9-A51E-ECD0DAD6B7CE}"/>
    <cellStyle name="Normal 7 7 3 10 2" xfId="21875" xr:uid="{4D72CCB3-5CC8-4D03-BF2C-EE3A0719E3F0}"/>
    <cellStyle name="Normal 7 7 3 11" xfId="24036" xr:uid="{BCE9F8D5-64DE-4ACF-ABA2-3AB5C1679B9A}"/>
    <cellStyle name="Normal 7 7 3 12" xfId="14220" xr:uid="{79B79D83-B1B7-4235-B7C2-9DED4552201D}"/>
    <cellStyle name="Normal 7 7 3 2" xfId="3917" xr:uid="{00000000-0005-0000-0000-0000750F0000}"/>
    <cellStyle name="Normal 7 7 3 2 2" xfId="3918" xr:uid="{00000000-0005-0000-0000-0000760F0000}"/>
    <cellStyle name="Normal 7 7 3 2 2 2" xfId="8474" xr:uid="{0C7F96BC-97CF-44CA-AF4F-FD71740B0C83}"/>
    <cellStyle name="Normal 7 7 3 2 2 2 2" xfId="26928" xr:uid="{0D7ABD29-F253-4C7A-9328-09516A12C5D9}"/>
    <cellStyle name="Normal 7 7 3 2 2 2 3" xfId="17574" xr:uid="{3B0C64D0-17B7-40C7-8BA4-707376F676A1}"/>
    <cellStyle name="Normal 7 7 3 2 2 3" xfId="11369" xr:uid="{DCD17891-E2E2-4E6D-985C-7EDF79C92922}"/>
    <cellStyle name="Normal 7 7 3 2 2 3 2" xfId="20367" xr:uid="{9110C895-171B-4893-A06D-B9E5CF293FCC}"/>
    <cellStyle name="Normal 7 7 3 2 2 4" xfId="13353" xr:uid="{9456234B-EECA-4564-B901-2E37F69C9CA4}"/>
    <cellStyle name="Normal 7 7 3 2 2 4 2" xfId="23196" xr:uid="{395E0C3C-5B52-4940-9DA3-C2130A1A70E8}"/>
    <cellStyle name="Normal 7 7 3 2 2 5" xfId="25283" xr:uid="{4C7ECEFF-2F47-405C-8CCF-12AD5045F8DE}"/>
    <cellStyle name="Normal 7 7 3 2 2 6" xfId="15643" xr:uid="{E61B1D14-3032-4BFE-A81B-C2C8FA59FDD1}"/>
    <cellStyle name="Normal 7 7 3 2 3" xfId="4968" xr:uid="{9CE42D26-6C02-40EC-B4ED-3FEEE3F1A0C6}"/>
    <cellStyle name="Normal 7 7 3 2 3 2" xfId="11368" xr:uid="{65E15E9B-0E07-4BDD-9A4F-731D6B72AB1E}"/>
    <cellStyle name="Normal 7 7 3 2 3 2 2" xfId="29801" xr:uid="{BB6F3451-A68B-4CE3-8C69-C6D35E2BB0B4}"/>
    <cellStyle name="Normal 7 7 3 2 3 2 3" xfId="20935" xr:uid="{3C8D4131-89E2-4C16-8936-80126072C113}"/>
    <cellStyle name="Normal 7 7 3 2 3 3" xfId="13827" xr:uid="{75FAD5A8-527B-4E1F-BFF3-312DB3AFB60D}"/>
    <cellStyle name="Normal 7 7 3 2 3 3 2" xfId="23764" xr:uid="{3537A052-9853-4129-A018-C5032AE107AB}"/>
    <cellStyle name="Normal 7 7 3 2 3 4" xfId="25710" xr:uid="{1ACFADEB-5AF0-490C-BEB3-5A34B6BEF3A3}"/>
    <cellStyle name="Normal 7 7 3 2 3 5" xfId="18142" xr:uid="{8DB0E68D-7750-4C15-B92C-26A79B531FA5}"/>
    <cellStyle name="Normal 7 7 3 2 4" xfId="6458" xr:uid="{27237B24-141A-478A-8916-F8CCD7CEEBEC}"/>
    <cellStyle name="Normal 7 7 3 2 4 2" xfId="28077" xr:uid="{E774697D-5A9A-4210-B904-01A5DEE21A67}"/>
    <cellStyle name="Normal 7 7 3 2 4 3" xfId="17002" xr:uid="{8D25DFA6-9434-452E-A15F-9CA413365AF0}"/>
    <cellStyle name="Normal 7 7 3 2 5" xfId="9235" xr:uid="{CAA5A73A-7103-4A1C-AC56-7671F7FB986A}"/>
    <cellStyle name="Normal 7 7 3 2 5 2" xfId="19756" xr:uid="{40410074-78CB-4757-A03F-873E78C25FE4}"/>
    <cellStyle name="Normal 7 7 3 2 6" xfId="12851" xr:uid="{A0197F77-BF4D-40D3-956C-F547438029F2}"/>
    <cellStyle name="Normal 7 7 3 2 6 2" xfId="22585" xr:uid="{69E1DA5B-68C5-49C9-B269-7C88461D864E}"/>
    <cellStyle name="Normal 7 7 3 2 7" xfId="25489" xr:uid="{028A5C7F-F5C1-4252-9A5D-C22752CCE31B}"/>
    <cellStyle name="Normal 7 7 3 2 8" xfId="14898" xr:uid="{10F104E5-6AEB-4982-81FB-7A4BDB75FBF6}"/>
    <cellStyle name="Normal 7 7 3 3" xfId="3919" xr:uid="{00000000-0005-0000-0000-0000770F0000}"/>
    <cellStyle name="Normal 7 7 3 3 2" xfId="5199" xr:uid="{04120C59-6F85-42EF-B743-06FF9E55BF34}"/>
    <cellStyle name="Normal 7 7 3 3 2 2" xfId="11868" xr:uid="{88D7C182-BCC6-40C1-ABBC-AD8CE7E6C2F4}"/>
    <cellStyle name="Normal 7 7 3 3 2 2 2" xfId="29955" xr:uid="{F538B71A-6EAC-4199-999D-D399905E5E73}"/>
    <cellStyle name="Normal 7 7 3 3 2 2 3" xfId="21166" xr:uid="{6051D9E2-9C8D-4406-80FC-1CDB0292D29F}"/>
    <cellStyle name="Normal 7 7 3 3 2 3" xfId="13923" xr:uid="{C5A2C689-2A65-4CEE-9063-FFA820483D9B}"/>
    <cellStyle name="Normal 7 7 3 3 2 3 2" xfId="23995" xr:uid="{4D91B18A-D369-44AD-B85C-21BA1422C065}"/>
    <cellStyle name="Normal 7 7 3 3 2 4" xfId="24323" xr:uid="{675B608F-0E8F-4E33-8113-78E661039785}"/>
    <cellStyle name="Normal 7 7 3 3 2 5" xfId="18373" xr:uid="{014D4290-3F3B-40F1-9613-92CF82C28AF2}"/>
    <cellStyle name="Normal 7 7 3 3 3" xfId="11370" xr:uid="{0766E602-7BCE-414B-9E12-5F14625C2F2E}"/>
    <cellStyle name="Normal 7 7 3 3 3 2" xfId="28118" xr:uid="{ECFE37CD-8F29-4A3E-8739-6766BC02B985}"/>
    <cellStyle name="Normal 7 7 3 3 3 3" xfId="17575" xr:uid="{3EB9EAA5-C248-4735-8E22-BD46C9B5B38B}"/>
    <cellStyle name="Normal 7 7 3 3 4" xfId="11709" xr:uid="{1FA9550D-EBA1-46C3-8EDB-E334DBC15228}"/>
    <cellStyle name="Normal 7 7 3 3 4 2" xfId="20368" xr:uid="{4A07A02F-C2A0-4E4F-ACEA-57C41E49F7FB}"/>
    <cellStyle name="Normal 7 7 3 3 5" xfId="13354" xr:uid="{DD31BE4A-F89D-4B5C-9FB1-1FC821453BC7}"/>
    <cellStyle name="Normal 7 7 3 3 5 2" xfId="23197" xr:uid="{23EBA8EE-FB87-46A3-A8DB-BF115BEB7842}"/>
    <cellStyle name="Normal 7 7 3 3 6" xfId="25373" xr:uid="{A572B6CB-78EB-44A0-993B-10949FB1971F}"/>
    <cellStyle name="Normal 7 7 3 3 7" xfId="15644" xr:uid="{00B21D9F-F353-43D3-BC73-CB3DF4391F7F}"/>
    <cellStyle name="Normal 7 7 3 4" xfId="3920" xr:uid="{00000000-0005-0000-0000-0000780F0000}"/>
    <cellStyle name="Normal 7 7 3 4 2" xfId="11371" xr:uid="{09AC8189-30DF-420B-9BFC-27A5B928C831}"/>
    <cellStyle name="Normal 7 7 3 4 2 2" xfId="29222" xr:uid="{200FA1C0-0896-4448-88E1-A7D32D4AA0A5}"/>
    <cellStyle name="Normal 7 7 3 4 2 3" xfId="17573" xr:uid="{6DD94C9F-0F25-4287-89B5-79CB3E3FCB8A}"/>
    <cellStyle name="Normal 7 7 3 4 3" xfId="11708" xr:uid="{1BDC825E-789B-4E32-A11C-148398C4D9B9}"/>
    <cellStyle name="Normal 7 7 3 4 3 2" xfId="20366" xr:uid="{4ECB759A-50D9-4251-B726-2B624C80DA79}"/>
    <cellStyle name="Normal 7 7 3 4 4" xfId="13352" xr:uid="{68A5D928-6CE3-4633-A590-73020C968F75}"/>
    <cellStyle name="Normal 7 7 3 4 4 2" xfId="23195" xr:uid="{66FEB1A9-B341-40C7-B6E8-4C1A3BE4746D}"/>
    <cellStyle name="Normal 7 7 3 4 5" xfId="26325" xr:uid="{B61C866F-1004-48EB-B79B-2274C0330AFA}"/>
    <cellStyle name="Normal 7 7 3 4 6" xfId="15642" xr:uid="{4016EF1E-015A-479E-92A8-6C4A2BA61162}"/>
    <cellStyle name="Normal 7 7 3 5" xfId="3921" xr:uid="{00000000-0005-0000-0000-0000790F0000}"/>
    <cellStyle name="Normal 7 7 3 5 2" xfId="11372" xr:uid="{E8556466-71C8-456D-83CB-59AFCC30E1C4}"/>
    <cellStyle name="Normal 7 7 3 5 2 2" xfId="28286" xr:uid="{1E409433-3DF4-488C-B0D9-7C5F73E264E3}"/>
    <cellStyle name="Normal 7 7 3 5 2 3" xfId="16763" xr:uid="{38C9E87A-33ED-4FB4-8DC8-F834AA7F0A7F}"/>
    <cellStyle name="Normal 7 7 3 5 3" xfId="11534" xr:uid="{389BB853-5CFB-451F-9F76-84E4D2A4E57E}"/>
    <cellStyle name="Normal 7 7 3 5 3 2" xfId="19500" xr:uid="{447CDF01-F968-43E8-9F31-DEA7EF78AC59}"/>
    <cellStyle name="Normal 7 7 3 5 4" xfId="12612" xr:uid="{2FA6DF0D-83FC-4223-9924-9CFD5D3EC625}"/>
    <cellStyle name="Normal 7 7 3 5 4 2" xfId="22329" xr:uid="{8C42F1E1-F626-4CCE-9863-3FE54CE351DC}"/>
    <cellStyle name="Normal 7 7 3 5 5" xfId="24730" xr:uid="{CD0A224B-A4CF-4518-AC27-1CEE2FB2E7A6}"/>
    <cellStyle name="Normal 7 7 3 5 6" xfId="14547" xr:uid="{1D31DE79-36D3-472B-A5D6-8DDFFD0AEB40}"/>
    <cellStyle name="Normal 7 7 3 6" xfId="3922" xr:uid="{00000000-0005-0000-0000-00007A0F0000}"/>
    <cellStyle name="Normal 7 7 3 6 2" xfId="11373" xr:uid="{B0F1C2F2-36CD-444B-B944-8024111909B2}"/>
    <cellStyle name="Normal 7 7 3 6 2 2" xfId="19326" xr:uid="{12F4F323-5749-436E-AF77-791F6F54151F}"/>
    <cellStyle name="Normal 7 7 3 6 3" xfId="12451" xr:uid="{58A9A92E-2929-485D-A236-A76348375441}"/>
    <cellStyle name="Normal 7 7 3 6 3 2" xfId="22154" xr:uid="{775709B1-1ED5-4BEE-A317-5968C169C59F}"/>
    <cellStyle name="Normal 7 7 3 6 4" xfId="26560" xr:uid="{AFC4C1FB-7E0B-4604-B9F4-7D08FE69508C}"/>
    <cellStyle name="Normal 7 7 3 6 5" xfId="16598" xr:uid="{E93B3E4E-24E6-424C-9908-279E15F6AFB2}"/>
    <cellStyle name="Normal 7 7 3 7" xfId="4696" xr:uid="{1F7D0B4A-56FF-47A1-B3F8-1D97D721B5E8}"/>
    <cellStyle name="Normal 7 7 3 7 2" xfId="11367" xr:uid="{CCFCD7BA-2115-4D62-ADB5-5B0465234AEE}"/>
    <cellStyle name="Normal 7 7 3 7 2 2" xfId="20663" xr:uid="{135AA77D-D40F-4823-89DD-21F48DF7C4E2}"/>
    <cellStyle name="Normal 7 7 3 7 3" xfId="13595" xr:uid="{0708BDE8-0453-4309-9918-1D40D8F6143E}"/>
    <cellStyle name="Normal 7 7 3 7 3 2" xfId="23492" xr:uid="{6B563EF1-18A9-4D03-8E13-173EE2EDDDF3}"/>
    <cellStyle name="Normal 7 7 3 7 4" xfId="17870" xr:uid="{8A22A3B7-9359-4D02-AD20-7DCF88172395}"/>
    <cellStyle name="Normal 7 7 3 8" xfId="5926" xr:uid="{4F516269-4B76-4E26-A6D1-306C00BFBF19}"/>
    <cellStyle name="Normal 7 7 3 8 2" xfId="16319" xr:uid="{F329C4F6-5A3D-46E3-BDC8-ED0650CD83DC}"/>
    <cellStyle name="Normal 7 7 3 9" xfId="8667" xr:uid="{61CB04C2-881C-4C4F-A9D0-66448B54AA72}"/>
    <cellStyle name="Normal 7 7 3 9 2" xfId="19079" xr:uid="{E3E2300C-7DEA-4EB2-948B-7C3B23205E36}"/>
    <cellStyle name="Normal 7 7 4" xfId="3923" xr:uid="{00000000-0005-0000-0000-00007B0F0000}"/>
    <cellStyle name="Normal 7 7 4 2" xfId="3924" xr:uid="{00000000-0005-0000-0000-00007C0F0000}"/>
    <cellStyle name="Normal 7 7 4 2 2" xfId="8475" xr:uid="{3DFD84F0-F6DC-4AA6-BF8E-370C44890FD0}"/>
    <cellStyle name="Normal 7 7 4 2 2 2" xfId="28550" xr:uid="{72CE10E5-29E8-4BC5-882F-6F501F965536}"/>
    <cellStyle name="Normal 7 7 4 2 2 3" xfId="17576" xr:uid="{EC1E2E84-1542-48A5-B6CE-7F8626A62100}"/>
    <cellStyle name="Normal 7 7 4 2 3" xfId="11375" xr:uid="{0B6AC8C5-AB6F-41FE-8580-3B2214CD630C}"/>
    <cellStyle name="Normal 7 7 4 2 3 2" xfId="20369" xr:uid="{4C010EAD-FE48-4F6F-85A1-F4C3492BB639}"/>
    <cellStyle name="Normal 7 7 4 2 4" xfId="13355" xr:uid="{B6FAA431-59AA-42C6-91BF-A36C075CA358}"/>
    <cellStyle name="Normal 7 7 4 2 4 2" xfId="23198" xr:uid="{EC0D46D6-14FE-4B9B-89BC-F9219112E096}"/>
    <cellStyle name="Normal 7 7 4 2 5" xfId="25999" xr:uid="{924525F7-3144-4E1D-B819-38F4B89059CD}"/>
    <cellStyle name="Normal 7 7 4 2 6" xfId="15645" xr:uid="{97B1497B-9EB5-4151-B264-BF934BDE1F7F}"/>
    <cellStyle name="Normal 7 7 4 3" xfId="3925" xr:uid="{00000000-0005-0000-0000-00007D0F0000}"/>
    <cellStyle name="Normal 7 7 4 3 2" xfId="11376" xr:uid="{D2FBAF58-AD72-47E5-B2E8-6138F192BF11}"/>
    <cellStyle name="Normal 7 7 4 3 2 2" xfId="28690" xr:uid="{16CBDFD4-5DC7-44A5-A7F1-222C7DDF3CE9}"/>
    <cellStyle name="Normal 7 7 4 3 2 3" xfId="16999" xr:uid="{EBE5353D-649F-401E-A650-6D6437C0BBFB}"/>
    <cellStyle name="Normal 7 7 4 3 3" xfId="11609" xr:uid="{5516930A-E8B4-4065-8F88-90B9DD0864F8}"/>
    <cellStyle name="Normal 7 7 4 3 3 2" xfId="19753" xr:uid="{1C9A6A19-6185-418C-92BE-C49F962371D1}"/>
    <cellStyle name="Normal 7 7 4 3 4" xfId="12848" xr:uid="{99BD43CF-0069-4992-948D-D6A3A4A63A22}"/>
    <cellStyle name="Normal 7 7 4 3 4 2" xfId="22582" xr:uid="{D27CB497-5A78-431B-BEFD-9C3C3B6A44AE}"/>
    <cellStyle name="Normal 7 7 4 3 5" xfId="25730" xr:uid="{7759E5DA-1E98-42E7-BB2B-C0ECDBE8E3BA}"/>
    <cellStyle name="Normal 7 7 4 3 6" xfId="14895" xr:uid="{9B962C25-DAE8-4AC0-9015-FC15B259C3C6}"/>
    <cellStyle name="Normal 7 7 4 4" xfId="4818" xr:uid="{6DF477A5-7532-461D-A39E-835E76D46EC7}"/>
    <cellStyle name="Normal 7 7 4 4 2" xfId="11374" xr:uid="{5462E455-BCFA-4F21-8847-5CA3A6DB31E1}"/>
    <cellStyle name="Normal 7 7 4 4 2 2" xfId="20785" xr:uid="{A9470167-FC76-482B-9418-540B60C3E1AE}"/>
    <cellStyle name="Normal 7 7 4 4 3" xfId="13677" xr:uid="{09D2C71D-7057-4BC7-A206-0907AE43C57C}"/>
    <cellStyle name="Normal 7 7 4 4 3 2" xfId="23614" xr:uid="{8B3352F0-F341-4C68-A486-BA886FD7C337}"/>
    <cellStyle name="Normal 7 7 4 4 4" xfId="24206" xr:uid="{DC285422-CACD-4E81-9017-4A6329C082B9}"/>
    <cellStyle name="Normal 7 7 4 4 5" xfId="17992" xr:uid="{56CDA988-73BE-45FC-A7D7-C11A22AA5D1A}"/>
    <cellStyle name="Normal 7 7 4 5" xfId="6455" xr:uid="{35AF371B-6AD4-49AB-A0AF-77C4F3818F3A}"/>
    <cellStyle name="Normal 7 7 4 5 2" xfId="16320" xr:uid="{4AFFA20D-2E9F-4283-923D-4114C105AD88}"/>
    <cellStyle name="Normal 7 7 4 6" xfId="9232" xr:uid="{B8100BBE-5484-41AC-9694-1E88CA1B5494}"/>
    <cellStyle name="Normal 7 7 4 6 2" xfId="19080" xr:uid="{DB68DF3D-D848-44DD-9717-B75E5BE0BBC4}"/>
    <cellStyle name="Normal 7 7 4 7" xfId="12309" xr:uid="{560016F4-8ECD-4A26-8074-BD578DB5397E}"/>
    <cellStyle name="Normal 7 7 4 7 2" xfId="21876" xr:uid="{20249884-FD4C-4E22-A61C-909803F84A3F}"/>
    <cellStyle name="Normal 7 7 4 8" xfId="25476" xr:uid="{CB44D0FD-6FA8-4B62-AAF8-7F22C196485F}"/>
    <cellStyle name="Normal 7 7 4 9" xfId="14378" xr:uid="{5FE62A57-2551-4054-9FE3-EFB15C1D3B3F}"/>
    <cellStyle name="Normal 7 7 5" xfId="3926" xr:uid="{00000000-0005-0000-0000-00007E0F0000}"/>
    <cellStyle name="Normal 7 7 5 2" xfId="5200" xr:uid="{A1F2F8A0-D123-47D7-9D13-EB5216991AA5}"/>
    <cellStyle name="Normal 7 7 5 2 2" xfId="8476" xr:uid="{36654576-0CF4-4262-AB5A-C2C8D9F8A298}"/>
    <cellStyle name="Normal 7 7 5 2 2 2" xfId="29956" xr:uid="{AF91CDFF-AED2-4A7B-92E2-E6FDE5E916FF}"/>
    <cellStyle name="Normal 7 7 5 2 2 3" xfId="21167" xr:uid="{5EA4B5B4-A3AF-41D7-A3D2-8C84FB00BD99}"/>
    <cellStyle name="Normal 7 7 5 2 3" xfId="11377" xr:uid="{0AB2BCB4-D577-4CC5-A6B7-4B95D7B22C55}"/>
    <cellStyle name="Normal 7 7 5 2 3 2" xfId="23996" xr:uid="{2542CA9E-FBD2-41B3-91A1-E5A68AFAE8B5}"/>
    <cellStyle name="Normal 7 7 5 2 4" xfId="24729" xr:uid="{A81C493C-2432-4EA5-9B45-DB1BF4FD338F}"/>
    <cellStyle name="Normal 7 7 5 2 5" xfId="18374" xr:uid="{32F0ABC8-CC35-4FDE-B305-6A9C88C90CB3}"/>
    <cellStyle name="Normal 7 7 5 3" xfId="6780" xr:uid="{5C43C35D-0CBE-4FC4-98EA-132BBF433D90}"/>
    <cellStyle name="Normal 7 7 5 3 2" xfId="28461" xr:uid="{92B0F0D6-8CE2-46E4-ADC1-25B6D4419308}"/>
    <cellStyle name="Normal 7 7 5 3 3" xfId="17577" xr:uid="{226506C7-AE57-4D71-987A-E5A8EB9FD292}"/>
    <cellStyle name="Normal 7 7 5 4" xfId="9576" xr:uid="{EAE56A03-2988-42C5-B79D-E45116CE4D03}"/>
    <cellStyle name="Normal 7 7 5 4 2" xfId="20370" xr:uid="{AD0BC49F-8E0F-4872-8497-B3BBC44160AE}"/>
    <cellStyle name="Normal 7 7 5 5" xfId="13356" xr:uid="{8E2CEB64-1DCD-497A-9D28-B500412C3149}"/>
    <cellStyle name="Normal 7 7 5 5 2" xfId="23199" xr:uid="{5960A586-92BD-4A6F-A33B-A3A58EC4A660}"/>
    <cellStyle name="Normal 7 7 5 6" xfId="25267" xr:uid="{49847136-BFCB-4A2F-A9FF-4402B29A23E2}"/>
    <cellStyle name="Normal 7 7 5 7" xfId="15646" xr:uid="{A0CFB106-2589-405A-8C37-879C89D55E19}"/>
    <cellStyle name="Normal 7 7 6" xfId="3927" xr:uid="{00000000-0005-0000-0000-00007F0F0000}"/>
    <cellStyle name="Normal 7 7 6 2" xfId="5854" xr:uid="{B046E0E1-6A03-4227-9548-50ADF60CE132}"/>
    <cellStyle name="Normal 7 7 6 2 2" xfId="8477" xr:uid="{6CF27444-B860-40BC-9F03-DBD7490C4A85}"/>
    <cellStyle name="Normal 7 7 6 2 3" xfId="11378" xr:uid="{C71FB568-7182-4802-B2E5-2B6D9875CE6F}"/>
    <cellStyle name="Normal 7 7 6 3" xfId="6950" xr:uid="{2351D5B4-EF50-4A3F-BB6A-907DB4A98130}"/>
    <cellStyle name="Normal 7 7 6 3 2" xfId="19866" xr:uid="{4E86ADF5-A8B4-40DF-A204-97550B82C1B3}"/>
    <cellStyle name="Normal 7 7 6 4" xfId="9746" xr:uid="{A2903D7F-3173-4A92-B3DC-84378C90BA01}"/>
    <cellStyle name="Normal 7 7 6 4 2" xfId="22695" xr:uid="{B759A2C1-AE6B-4BE8-9B73-AA294AB744E3}"/>
    <cellStyle name="Normal 7 7 6 5" xfId="24345" xr:uid="{9B043585-37B1-4307-96F7-96AB474DE46B}"/>
    <cellStyle name="Normal 7 7 6 6" xfId="15046" xr:uid="{14D8651B-ACEE-4C53-995E-556EC1DDAF46}"/>
    <cellStyle name="Normal 7 7 7" xfId="3928" xr:uid="{00000000-0005-0000-0000-0000800F0000}"/>
    <cellStyle name="Normal 7 7 7 2" xfId="8478" xr:uid="{C7A99E46-72D5-487E-B65C-E0815272D461}"/>
    <cellStyle name="Normal 7 7 7 2 2" xfId="28804" xr:uid="{CAA0B498-0845-43E1-8464-6FC5B59BBBDB}"/>
    <cellStyle name="Normal 7 7 7 2 3" xfId="16660" xr:uid="{C5723B12-4185-4153-A5C6-3700381D8C45}"/>
    <cellStyle name="Normal 7 7 7 3" xfId="11379" xr:uid="{3FA40877-7F57-42B4-81A8-7C7227833B3C}"/>
    <cellStyle name="Normal 7 7 7 3 2" xfId="19397" xr:uid="{BCA534D9-7D5B-451F-A94E-DED53F82AD7D}"/>
    <cellStyle name="Normal 7 7 7 4" xfId="12509" xr:uid="{B1C638F9-4BFC-4741-B923-745B93C5C0E0}"/>
    <cellStyle name="Normal 7 7 7 4 2" xfId="22226" xr:uid="{AC4FAB55-250A-4E66-AC88-0382009B2DCB}"/>
    <cellStyle name="Normal 7 7 7 5" xfId="24644" xr:uid="{FE326F39-5E76-4394-9167-07F4DDE51AD9}"/>
    <cellStyle name="Normal 7 7 7 6" xfId="14444" xr:uid="{A8354E4C-5CCB-4209-8B25-71446033B968}"/>
    <cellStyle name="Normal 7 7 8" xfId="3929" xr:uid="{00000000-0005-0000-0000-0000810F0000}"/>
    <cellStyle name="Normal 7 7 8 2" xfId="8479" xr:uid="{B5C87D7D-DD4D-4C08-AF30-73B15EF3844A}"/>
    <cellStyle name="Normal 7 7 8 2 2" xfId="19117" xr:uid="{A160ECE9-B8A2-4FC8-B565-CEDA7C8CB4B8}"/>
    <cellStyle name="Normal 7 7 8 3" xfId="11380" xr:uid="{DAF7F1D3-C468-4767-86C2-702F380AA3F2}"/>
    <cellStyle name="Normal 7 7 8 3 2" xfId="21922" xr:uid="{0DD75377-D539-4667-8C73-B3B23F92DDC3}"/>
    <cellStyle name="Normal 7 7 8 4" xfId="26162" xr:uid="{D054B9DE-0A85-441C-80D6-3B816150688D}"/>
    <cellStyle name="Normal 7 7 8 5" xfId="16366" xr:uid="{21D02C10-D402-4DD9-86D4-4EAB08D92A9A}"/>
    <cellStyle name="Normal 7 7 9" xfId="4677" xr:uid="{2269F59A-94A5-4329-A2B0-4B1D8E0694DB}"/>
    <cellStyle name="Normal 7 7 9 2" xfId="10087" xr:uid="{30434135-7E7F-42C0-A831-D73C9C20EAB7}"/>
    <cellStyle name="Normal 7 7 9 2 2" xfId="20648" xr:uid="{8F192D25-F735-4B7D-9CF1-623E4F90C2A3}"/>
    <cellStyle name="Normal 7 7 9 3" xfId="13581" xr:uid="{948E8004-2A46-4C06-A6EE-D593597CE612}"/>
    <cellStyle name="Normal 7 7 9 3 2" xfId="23477" xr:uid="{6EB1768C-7D73-4FF8-832C-74C8A058CAAE}"/>
    <cellStyle name="Normal 7 7 9 4" xfId="17855" xr:uid="{DC6340EC-E871-4F43-90E6-DE4FE4FD5EFD}"/>
    <cellStyle name="Normal 7 8" xfId="898" xr:uid="{00000000-0005-0000-0000-000082030000}"/>
    <cellStyle name="Normal 7 8 10" xfId="6361" xr:uid="{173BDDA9-F9F0-4F87-9CDA-E1CBA5F54F5D}"/>
    <cellStyle name="Normal 7 8 10 2" xfId="16321" xr:uid="{6D9F54BD-2762-4C1E-AE65-DAC9A0BEBD9F}"/>
    <cellStyle name="Normal 7 8 11" xfId="9138" xr:uid="{E907FA72-DAF6-4A88-8DC2-C421E4FE3616}"/>
    <cellStyle name="Normal 7 8 11 2" xfId="19081" xr:uid="{1BD1CDFD-197E-4CF8-9615-A4325524BA57}"/>
    <cellStyle name="Normal 7 8 12" xfId="12310" xr:uid="{4E5EA81C-3B56-40EA-925A-2DF1D1373DA8}"/>
    <cellStyle name="Normal 7 8 12 2" xfId="21877" xr:uid="{5072DF64-9807-4D41-A55F-7C5330FF033E}"/>
    <cellStyle name="Normal 7 8 13" xfId="24991" xr:uid="{8EF5A4A4-E94D-4D55-8DF5-B76D20E511AB}"/>
    <cellStyle name="Normal 7 8 14" xfId="14020" xr:uid="{9D5EC315-79AF-4A5F-937F-423154FD4CEB}"/>
    <cellStyle name="Normal 7 8 2" xfId="899" xr:uid="{00000000-0005-0000-0000-000083030000}"/>
    <cellStyle name="Normal 7 8 2 10" xfId="12311" xr:uid="{EA98B8A4-F4D5-4DEE-92DB-A06C9143AF56}"/>
    <cellStyle name="Normal 7 8 2 10 2" xfId="21878" xr:uid="{5FBE463D-D14C-41FF-9E5B-31FE9DBB5474}"/>
    <cellStyle name="Normal 7 8 2 11" xfId="24338" xr:uid="{A4F3061B-97D6-47BC-8BFE-12F90F7592F3}"/>
    <cellStyle name="Normal 7 8 2 12" xfId="14221" xr:uid="{7BB041A1-4A3A-47F0-AC29-79A7AC752A20}"/>
    <cellStyle name="Normal 7 8 2 2" xfId="3930" xr:uid="{00000000-0005-0000-0000-0000820F0000}"/>
    <cellStyle name="Normal 7 8 2 2 2" xfId="3931" xr:uid="{00000000-0005-0000-0000-0000830F0000}"/>
    <cellStyle name="Normal 7 8 2 2 2 2" xfId="8480" xr:uid="{6440942B-EDA4-4E5B-A56C-1CBC74A90902}"/>
    <cellStyle name="Normal 7 8 2 2 2 2 2" xfId="28552" xr:uid="{6DA501A8-9811-4C72-BD37-A2406F877048}"/>
    <cellStyle name="Normal 7 8 2 2 2 2 3" xfId="28698" xr:uid="{59028C88-98A9-4600-AB68-7B7ED515DFFF}"/>
    <cellStyle name="Normal 7 8 2 2 2 2 4" xfId="17579" xr:uid="{A5650055-1055-4518-B5D7-C136861295A8}"/>
    <cellStyle name="Normal 7 8 2 2 2 3" xfId="11382" xr:uid="{8D4324C5-ED8D-4603-B67F-AFA1691B2448}"/>
    <cellStyle name="Normal 7 8 2 2 2 3 2" xfId="29560" xr:uid="{F31B6650-7C9D-4722-A351-822B2979C25A}"/>
    <cellStyle name="Normal 7 8 2 2 2 3 3" xfId="20372" xr:uid="{24C925AC-FE91-48D5-823B-ABA8021F9B67}"/>
    <cellStyle name="Normal 7 8 2 2 2 4" xfId="13358" xr:uid="{F7DF3276-4435-4C91-B379-B09CDD13F61F}"/>
    <cellStyle name="Normal 7 8 2 2 2 4 2" xfId="23201" xr:uid="{CF643B0C-AEC1-49D8-A161-59F13EA4B87D}"/>
    <cellStyle name="Normal 7 8 2 2 2 5" xfId="24369" xr:uid="{BB29A9D2-4673-4FCE-9854-4DD14DD0EC13}"/>
    <cellStyle name="Normal 7 8 2 2 2 6" xfId="15648" xr:uid="{39E3B31F-2408-4074-A5BB-D5CDD41E337E}"/>
    <cellStyle name="Normal 7 8 2 2 3" xfId="4970" xr:uid="{138552C9-50AA-4540-8FFE-BE7F86ED0D04}"/>
    <cellStyle name="Normal 7 8 2 2 3 2" xfId="11381" xr:uid="{2289AD4C-1BBC-4544-9148-FBFDE4EBBCD1}"/>
    <cellStyle name="Normal 7 8 2 2 3 2 2" xfId="29803" xr:uid="{F1982630-F594-4F2C-8CEE-EBA4441007D6}"/>
    <cellStyle name="Normal 7 8 2 2 3 2 3" xfId="20937" xr:uid="{C9ECFC7A-85D5-45B5-958F-677EBCAC440A}"/>
    <cellStyle name="Normal 7 8 2 2 3 3" xfId="13829" xr:uid="{60DCAA13-3566-4FE0-8EA6-8B8BE2338F09}"/>
    <cellStyle name="Normal 7 8 2 2 3 3 2" xfId="23766" xr:uid="{F4A50271-BBB2-446A-BAC1-0DF74BB1303D}"/>
    <cellStyle name="Normal 7 8 2 2 3 4" xfId="24424" xr:uid="{B7B55C25-1DD3-4B88-A4BF-729D13A7F248}"/>
    <cellStyle name="Normal 7 8 2 2 3 5" xfId="18144" xr:uid="{B9B0EC78-3C89-4D54-9D66-B9CC059FD7D8}"/>
    <cellStyle name="Normal 7 8 2 2 4" xfId="6460" xr:uid="{704E13A6-67A8-4C4E-9905-3D7829C17CF9}"/>
    <cellStyle name="Normal 7 8 2 2 4 2" xfId="27171" xr:uid="{4369692F-FC76-493F-91BA-CABCE326EE05}"/>
    <cellStyle name="Normal 7 8 2 2 4 3" xfId="16323" xr:uid="{6C4495C8-3025-4974-9AEC-87C043CB9C51}"/>
    <cellStyle name="Normal 7 8 2 2 5" xfId="9237" xr:uid="{06CFBE51-3155-493C-BF29-AC031009815A}"/>
    <cellStyle name="Normal 7 8 2 2 5 2" xfId="19083" xr:uid="{9F390A45-8149-4442-800C-A22FF09222C7}"/>
    <cellStyle name="Normal 7 8 2 2 6" xfId="12312" xr:uid="{0ADD9C84-E14A-4693-9D14-17D601BA6340}"/>
    <cellStyle name="Normal 7 8 2 2 6 2" xfId="21879" xr:uid="{06747A99-C1D8-44A4-B961-B9EEA7165EEE}"/>
    <cellStyle name="Normal 7 8 2 2 7" xfId="24973" xr:uid="{4FC13D8D-66FE-412F-AE5A-E70DFBCB908A}"/>
    <cellStyle name="Normal 7 8 2 2 8" xfId="14900" xr:uid="{174816C5-5903-45D9-841E-53A69478044D}"/>
    <cellStyle name="Normal 7 8 2 3" xfId="3932" xr:uid="{00000000-0005-0000-0000-0000840F0000}"/>
    <cellStyle name="Normal 7 8 2 3 2" xfId="5201" xr:uid="{D8EFBE0F-D6D1-4F33-BD50-C310F60A265E}"/>
    <cellStyle name="Normal 7 8 2 3 2 2" xfId="8481" xr:uid="{6267F363-12A4-44E3-8186-1E191314E7B2}"/>
    <cellStyle name="Normal 7 8 2 3 2 2 2" xfId="29957" xr:uid="{9C568EE5-41F9-43E8-954B-6C305CC69156}"/>
    <cellStyle name="Normal 7 8 2 3 2 2 3" xfId="21168" xr:uid="{495CBCE6-AC39-41E9-B07C-C73431A45A00}"/>
    <cellStyle name="Normal 7 8 2 3 2 3" xfId="11383" xr:uid="{11B8C876-BF86-4ABF-8B9B-501F517D5DF0}"/>
    <cellStyle name="Normal 7 8 2 3 2 3 2" xfId="23997" xr:uid="{FF910C48-6EC0-481C-A3AB-7B3097F6D13E}"/>
    <cellStyle name="Normal 7 8 2 3 2 4" xfId="26529" xr:uid="{A9BAD893-7E4B-4E56-9ADB-6C6302C3DF74}"/>
    <cellStyle name="Normal 7 8 2 3 2 5" xfId="18375" xr:uid="{C41AEAA7-C354-4043-9201-6B7A21D2B659}"/>
    <cellStyle name="Normal 7 8 2 3 3" xfId="6783" xr:uid="{65B214DC-0A46-430F-9307-36A1441C49C1}"/>
    <cellStyle name="Normal 7 8 2 3 3 2" xfId="27850" xr:uid="{CD9E0784-7232-4B17-9E3A-546280785FF5}"/>
    <cellStyle name="Normal 7 8 2 3 3 3" xfId="17580" xr:uid="{06261108-0D71-49A7-A61B-4605DAD895AE}"/>
    <cellStyle name="Normal 7 8 2 3 4" xfId="9579" xr:uid="{6577241C-EEDF-4270-B09D-C7C3DF2B23E4}"/>
    <cellStyle name="Normal 7 8 2 3 4 2" xfId="20373" xr:uid="{3B8CFDAD-AFDE-416D-A7EE-26E0189A9AE2}"/>
    <cellStyle name="Normal 7 8 2 3 5" xfId="13359" xr:uid="{5EDA584F-6462-41B1-895E-7CC4FE5EC9C6}"/>
    <cellStyle name="Normal 7 8 2 3 5 2" xfId="23202" xr:uid="{E77A3122-D0DB-477E-9EF1-7716EF249DF0}"/>
    <cellStyle name="Normal 7 8 2 3 6" xfId="24956" xr:uid="{AF4612AA-B256-4B8A-B415-BF029CD51B1A}"/>
    <cellStyle name="Normal 7 8 2 3 7" xfId="15649" xr:uid="{35A2D2D4-251E-4640-863F-93173E42E3EF}"/>
    <cellStyle name="Normal 7 8 2 4" xfId="3933" xr:uid="{00000000-0005-0000-0000-0000850F0000}"/>
    <cellStyle name="Normal 7 8 2 4 2" xfId="8482" xr:uid="{3E8674E3-4E96-4A05-838F-C80DBAF15613}"/>
    <cellStyle name="Normal 7 8 2 4 2 2" xfId="28193" xr:uid="{E6A1924A-E083-4E25-8BC5-067CEB702BDA}"/>
    <cellStyle name="Normal 7 8 2 4 2 3" xfId="17578" xr:uid="{BA481B4E-A5D5-42D3-957C-127801090B67}"/>
    <cellStyle name="Normal 7 8 2 4 3" xfId="11384" xr:uid="{8FE29883-3508-4E9C-8C39-75CD553F00E3}"/>
    <cellStyle name="Normal 7 8 2 4 3 2" xfId="20371" xr:uid="{C7FAB05B-812B-4AFD-8055-9417C1B27536}"/>
    <cellStyle name="Normal 7 8 2 4 4" xfId="13357" xr:uid="{A98BD65D-E29E-4C67-9FD6-D0C863534FFA}"/>
    <cellStyle name="Normal 7 8 2 4 4 2" xfId="23200" xr:uid="{AE1244D6-59A1-4453-AE8C-044A741B0A2A}"/>
    <cellStyle name="Normal 7 8 2 4 5" xfId="25488" xr:uid="{AE789E8F-EE9A-48DD-9723-E084561E306C}"/>
    <cellStyle name="Normal 7 8 2 4 6" xfId="15647" xr:uid="{EB5C549F-C6B7-48C4-BC19-FEB46924B552}"/>
    <cellStyle name="Normal 7 8 2 5" xfId="3934" xr:uid="{00000000-0005-0000-0000-0000860F0000}"/>
    <cellStyle name="Normal 7 8 2 5 2" xfId="8483" xr:uid="{2D3A204C-61D7-480B-A947-915C9504CFBF}"/>
    <cellStyle name="Normal 7 8 2 5 2 2" xfId="28175" xr:uid="{0BCB2B22-FDA7-4EB0-AF9C-4679622E2A09}"/>
    <cellStyle name="Normal 7 8 2 5 2 3" xfId="16694" xr:uid="{4628E497-D67A-45B5-85CC-1B982208CA35}"/>
    <cellStyle name="Normal 7 8 2 5 3" xfId="11385" xr:uid="{F20A8291-8BF7-46F2-AD63-10324138B33B}"/>
    <cellStyle name="Normal 7 8 2 5 3 2" xfId="19431" xr:uid="{64474E83-3AC5-47F2-9077-799CA6A93144}"/>
    <cellStyle name="Normal 7 8 2 5 4" xfId="12543" xr:uid="{24506DB5-74AC-4B17-B776-19975137F54A}"/>
    <cellStyle name="Normal 7 8 2 5 4 2" xfId="22260" xr:uid="{52A5FB5A-75D7-4747-9965-6B631612EE32}"/>
    <cellStyle name="Normal 7 8 2 5 5" xfId="24926" xr:uid="{837F066D-60DC-403E-936D-18CF0131FC9F}"/>
    <cellStyle name="Normal 7 8 2 5 6" xfId="14478" xr:uid="{DE19037D-0E6A-493D-9808-D1E91464F2CF}"/>
    <cellStyle name="Normal 7 8 2 6" xfId="3935" xr:uid="{00000000-0005-0000-0000-0000870F0000}"/>
    <cellStyle name="Normal 7 8 2 6 2" xfId="11386" xr:uid="{0BBDCD63-02AE-4442-BC4C-C3A997E8A01B}"/>
    <cellStyle name="Normal 7 8 2 6 2 2" xfId="19327" xr:uid="{D43C1B59-955B-4522-9CCA-CB7DAB0BB845}"/>
    <cellStyle name="Normal 7 8 2 6 3" xfId="12452" xr:uid="{49909CA3-6710-46D0-AF36-80C687411DCF}"/>
    <cellStyle name="Normal 7 8 2 6 3 2" xfId="22155" xr:uid="{09AF9EE6-20D8-46FD-A565-70E879AC73B7}"/>
    <cellStyle name="Normal 7 8 2 6 4" xfId="24287" xr:uid="{FD50F41F-AD92-44DF-A914-5EBD535F89D9}"/>
    <cellStyle name="Normal 7 8 2 6 5" xfId="16599" xr:uid="{A8A3A5FE-5591-4A91-B08A-AAC96A853C12}"/>
    <cellStyle name="Normal 7 8 2 7" xfId="4697" xr:uid="{CB0AFC36-913D-4EB7-B595-0EF3DFD66436}"/>
    <cellStyle name="Normal 7 8 2 7 2" xfId="10090" xr:uid="{EAEAA5F4-C9D7-489F-B353-EEB6D04970CB}"/>
    <cellStyle name="Normal 7 8 2 7 2 2" xfId="20664" xr:uid="{62D987EA-90B8-4434-97BB-F779DE04D4B7}"/>
    <cellStyle name="Normal 7 8 2 7 3" xfId="13596" xr:uid="{3FD0BACD-469A-463A-82F4-F8864AB1F426}"/>
    <cellStyle name="Normal 7 8 2 7 3 2" xfId="23493" xr:uid="{4F477A4D-5E40-434A-A41A-4DA934043A4C}"/>
    <cellStyle name="Normal 7 8 2 7 4" xfId="17871" xr:uid="{687EC31B-AE4A-4957-982F-7953614A3222}"/>
    <cellStyle name="Normal 7 8 2 8" xfId="6362" xr:uid="{2B59A4C3-C39C-4694-A271-8FB5A29A5FC3}"/>
    <cellStyle name="Normal 7 8 2 8 2" xfId="16322" xr:uid="{B192C5A2-F1F6-4189-80D1-7868081CA7A8}"/>
    <cellStyle name="Normal 7 8 2 9" xfId="9139" xr:uid="{FFFE503B-E20D-4C68-8A4C-6274092C9649}"/>
    <cellStyle name="Normal 7 8 2 9 2" xfId="19082" xr:uid="{F9D7983A-8FAF-44B4-A56C-11945F08031F}"/>
    <cellStyle name="Normal 7 8 3" xfId="3936" xr:uid="{00000000-0005-0000-0000-0000880F0000}"/>
    <cellStyle name="Normal 7 8 3 10" xfId="25521" xr:uid="{FFEEDD91-0CFB-429F-82C6-D4EF3914B4DB}"/>
    <cellStyle name="Normal 7 8 3 11" xfId="14379" xr:uid="{20D75307-E285-4A53-9E86-52ED8DCF886C}"/>
    <cellStyle name="Normal 7 8 3 2" xfId="3937" xr:uid="{00000000-0005-0000-0000-0000890F0000}"/>
    <cellStyle name="Normal 7 8 3 2 2" xfId="3938" xr:uid="{00000000-0005-0000-0000-00008A0F0000}"/>
    <cellStyle name="Normal 7 8 3 2 2 2" xfId="8484" xr:uid="{8D069C2E-BCED-4CF3-BEC9-AD6B06592876}"/>
    <cellStyle name="Normal 7 8 3 2 2 2 2" xfId="28223" xr:uid="{1EFC05D7-6798-4C7F-B750-77CD44F79112}"/>
    <cellStyle name="Normal 7 8 3 2 2 2 3" xfId="17582" xr:uid="{EED7701C-9F61-4216-AFD9-2A202FFA65F4}"/>
    <cellStyle name="Normal 7 8 3 2 2 3" xfId="11389" xr:uid="{BE5557BD-BDE2-4288-A761-9FA564EBBF5F}"/>
    <cellStyle name="Normal 7 8 3 2 2 3 2" xfId="20375" xr:uid="{A5584D11-B691-49C9-8E5C-153623C380D6}"/>
    <cellStyle name="Normal 7 8 3 2 2 4" xfId="13361" xr:uid="{B3149137-4D4F-499D-827F-E5E4EC005CCC}"/>
    <cellStyle name="Normal 7 8 3 2 2 4 2" xfId="23204" xr:uid="{B9D5F9D8-101A-4614-BAF6-93B12430B7CD}"/>
    <cellStyle name="Normal 7 8 3 2 2 5" xfId="24960" xr:uid="{B3AE0A51-0CF6-4FD3-9EF5-86E829DA53AB}"/>
    <cellStyle name="Normal 7 8 3 2 2 6" xfId="15651" xr:uid="{CFB9CC69-3FAD-441A-A873-83585DFE2ABD}"/>
    <cellStyle name="Normal 7 8 3 2 3" xfId="4971" xr:uid="{D5A0341B-5946-4BDD-A26E-C85E3BDD430A}"/>
    <cellStyle name="Normal 7 8 3 2 3 2" xfId="11388" xr:uid="{0990926D-40E8-4D60-A23A-549C2CA86CDA}"/>
    <cellStyle name="Normal 7 8 3 2 3 2 2" xfId="29804" xr:uid="{9577DFC1-23E4-4EE3-8070-0828B79DC11D}"/>
    <cellStyle name="Normal 7 8 3 2 3 2 3" xfId="20938" xr:uid="{2DC5EC01-0142-4FDE-8033-76C43558E6E0}"/>
    <cellStyle name="Normal 7 8 3 2 3 3" xfId="13830" xr:uid="{EBE30A3A-CEE3-4F8D-B122-D64DD7ADEF70}"/>
    <cellStyle name="Normal 7 8 3 2 3 3 2" xfId="23767" xr:uid="{4E0408B4-1D36-44FB-BE4A-F2554CF9ABB5}"/>
    <cellStyle name="Normal 7 8 3 2 3 4" xfId="26356" xr:uid="{A3498D21-8570-49D6-8377-27647C344F72}"/>
    <cellStyle name="Normal 7 8 3 2 3 5" xfId="18145" xr:uid="{19A525A9-AD24-45D7-AE36-E936869CE521}"/>
    <cellStyle name="Normal 7 8 3 2 4" xfId="6461" xr:uid="{19FAB812-A9BE-457A-8397-E3A131759847}"/>
    <cellStyle name="Normal 7 8 3 2 4 2" xfId="27857" xr:uid="{7E7367A5-8F06-449C-8C6F-6EA849F75F59}"/>
    <cellStyle name="Normal 7 8 3 2 4 3" xfId="17003" xr:uid="{FCBA5976-CB71-4F95-B118-45521572BC55}"/>
    <cellStyle name="Normal 7 8 3 2 5" xfId="9238" xr:uid="{134841E3-96AF-49FE-A1C9-F2619043089A}"/>
    <cellStyle name="Normal 7 8 3 2 5 2" xfId="19757" xr:uid="{9578B93A-4B37-461F-95DC-0A33817632F0}"/>
    <cellStyle name="Normal 7 8 3 2 6" xfId="12852" xr:uid="{0A78F335-AE6B-490C-8B1F-1063F26EF7D9}"/>
    <cellStyle name="Normal 7 8 3 2 6 2" xfId="22586" xr:uid="{91BBF835-2F7C-4E99-8026-AA8C7F89A20E}"/>
    <cellStyle name="Normal 7 8 3 2 7" xfId="25899" xr:uid="{679B66B4-A2AE-412B-BCAA-59BB55AFC19D}"/>
    <cellStyle name="Normal 7 8 3 2 8" xfId="14901" xr:uid="{FC0144AB-F375-41B4-90F0-3465489A3BA5}"/>
    <cellStyle name="Normal 7 8 3 3" xfId="3939" xr:uid="{00000000-0005-0000-0000-00008B0F0000}"/>
    <cellStyle name="Normal 7 8 3 3 2" xfId="5202" xr:uid="{C21D88D6-9317-4ADB-9A5C-8E9C4821FD13}"/>
    <cellStyle name="Normal 7 8 3 3 2 2" xfId="11869" xr:uid="{B9A7C6F6-6596-48E1-ABB8-BA774EA5E3DF}"/>
    <cellStyle name="Normal 7 8 3 3 2 2 2" xfId="29958" xr:uid="{CB002581-CA83-478F-B9C2-68ED1EAE684A}"/>
    <cellStyle name="Normal 7 8 3 3 2 2 3" xfId="21169" xr:uid="{06478D4F-D215-45B2-9A11-AD85B9CB9B76}"/>
    <cellStyle name="Normal 7 8 3 3 2 3" xfId="13924" xr:uid="{E03268D3-0F1F-4C23-A39E-096ADECAEA34}"/>
    <cellStyle name="Normal 7 8 3 3 2 3 2" xfId="23998" xr:uid="{FA05732D-34B5-47EA-9925-79DF2C7A68E8}"/>
    <cellStyle name="Normal 7 8 3 3 2 4" xfId="26815" xr:uid="{CECA8EF2-A3A6-49DC-B7C1-177F8265EEB0}"/>
    <cellStyle name="Normal 7 8 3 3 2 5" xfId="18376" xr:uid="{EB778C73-540D-420E-87DC-0DCAA2DC5382}"/>
    <cellStyle name="Normal 7 8 3 3 3" xfId="11390" xr:uid="{059BFD91-ACC0-4B62-9107-E1F597F30B65}"/>
    <cellStyle name="Normal 7 8 3 3 3 2" xfId="29093" xr:uid="{E8124A9A-6F48-4636-AC03-BD6AAF2EBF5D}"/>
    <cellStyle name="Normal 7 8 3 3 3 3" xfId="17583" xr:uid="{F9A74A1A-F143-44DE-8912-9839E5E75B63}"/>
    <cellStyle name="Normal 7 8 3 3 4" xfId="11711" xr:uid="{E95FB6EA-90EC-4C77-8A08-65BB14C74C1B}"/>
    <cellStyle name="Normal 7 8 3 3 4 2" xfId="20376" xr:uid="{19925B42-701B-4818-A69C-F03F124EE62B}"/>
    <cellStyle name="Normal 7 8 3 3 5" xfId="13362" xr:uid="{292AA526-0272-4CF8-91A5-E8355BE2DE9B}"/>
    <cellStyle name="Normal 7 8 3 3 5 2" xfId="23205" xr:uid="{2958FF7E-16DB-4780-9F45-C17726B505BD}"/>
    <cellStyle name="Normal 7 8 3 3 6" xfId="26526" xr:uid="{4EAB0944-F000-40D4-8C1A-7549A8C3DBBA}"/>
    <cellStyle name="Normal 7 8 3 3 7" xfId="15652" xr:uid="{EB84C068-A928-41C9-BD13-EEE935919794}"/>
    <cellStyle name="Normal 7 8 3 4" xfId="3940" xr:uid="{00000000-0005-0000-0000-00008C0F0000}"/>
    <cellStyle name="Normal 7 8 3 4 2" xfId="11391" xr:uid="{28CC0D86-E631-4052-80A2-47B529AB91FF}"/>
    <cellStyle name="Normal 7 8 3 4 2 2" xfId="28575" xr:uid="{C5BB0819-2F75-41D1-BDB5-4569B92ECF38}"/>
    <cellStyle name="Normal 7 8 3 4 2 3" xfId="17581" xr:uid="{F392E34E-CEC0-44A1-8A61-B60D2B634E55}"/>
    <cellStyle name="Normal 7 8 3 4 3" xfId="11710" xr:uid="{94EECF26-BC0D-42DA-AC57-5071AEDFDD4B}"/>
    <cellStyle name="Normal 7 8 3 4 3 2" xfId="20374" xr:uid="{C90F6F6E-CF34-4ACE-96BA-70350AFA3F7C}"/>
    <cellStyle name="Normal 7 8 3 4 4" xfId="13360" xr:uid="{FB99EC2E-5DE2-46D7-A36B-40DBFA299E2E}"/>
    <cellStyle name="Normal 7 8 3 4 4 2" xfId="23203" xr:uid="{8BBDD701-4597-41F7-9515-26D264D661DC}"/>
    <cellStyle name="Normal 7 8 3 4 5" xfId="24496" xr:uid="{2D9D1145-3485-4DA1-9051-B25D08B03FCA}"/>
    <cellStyle name="Normal 7 8 3 4 6" xfId="15650" xr:uid="{99084DD9-202B-4C46-86AE-87CBCD07806D}"/>
    <cellStyle name="Normal 7 8 3 5" xfId="3941" xr:uid="{00000000-0005-0000-0000-00008D0F0000}"/>
    <cellStyle name="Normal 7 8 3 5 2" xfId="11392" xr:uid="{7D200E8B-F4E3-4597-A5F3-D718A4BED857}"/>
    <cellStyle name="Normal 7 8 3 5 2 2" xfId="28035" xr:uid="{D91496E0-A93F-4A11-B6C1-F128FE637920}"/>
    <cellStyle name="Normal 7 8 3 5 2 3" xfId="16797" xr:uid="{4CF6FF31-EB11-40F9-B909-D9D3738F2B1E}"/>
    <cellStyle name="Normal 7 8 3 5 3" xfId="11550" xr:uid="{9E978D10-0329-4CDA-8005-BED82ACF0A36}"/>
    <cellStyle name="Normal 7 8 3 5 3 2" xfId="19534" xr:uid="{F18C2D5A-0170-4C38-B4FD-F0275191F535}"/>
    <cellStyle name="Normal 7 8 3 5 4" xfId="12646" xr:uid="{AE3768CD-A24D-4272-9455-FA069D307E49}"/>
    <cellStyle name="Normal 7 8 3 5 4 2" xfId="22363" xr:uid="{BE7A1B34-231C-4970-978F-C361BB9CB6D5}"/>
    <cellStyle name="Normal 7 8 3 5 5" xfId="25022" xr:uid="{74A2ECE8-35EA-4717-B495-05071543E51E}"/>
    <cellStyle name="Normal 7 8 3 5 6" xfId="14581" xr:uid="{1316674C-38A7-401C-818D-71AD72CFD3F8}"/>
    <cellStyle name="Normal 7 8 3 6" xfId="4819" xr:uid="{7BF007D6-F5D2-4519-8A1D-60050788BBDC}"/>
    <cellStyle name="Normal 7 8 3 6 2" xfId="11387" xr:uid="{D1BB01A3-B250-4049-A20A-843DC5B79CE7}"/>
    <cellStyle name="Normal 7 8 3 6 2 2" xfId="20786" xr:uid="{8CA05031-180C-4FB0-9B52-0598CA1406A6}"/>
    <cellStyle name="Normal 7 8 3 6 3" xfId="13678" xr:uid="{0D81CE0D-0C05-44EF-A270-F0A83DFACAFE}"/>
    <cellStyle name="Normal 7 8 3 6 3 2" xfId="23615" xr:uid="{A8FB27F3-45F5-4812-9630-8ACD7B702703}"/>
    <cellStyle name="Normal 7 8 3 6 4" xfId="25410" xr:uid="{DC2E3512-3C66-41D6-83B9-5FF5C587534F}"/>
    <cellStyle name="Normal 7 8 3 6 5" xfId="17993" xr:uid="{CCBB4090-5E9F-463C-95F3-A6F2C8A46DB1}"/>
    <cellStyle name="Normal 7 8 3 7" xfId="5939" xr:uid="{27F87E02-9631-4E99-B540-9A5622A74579}"/>
    <cellStyle name="Normal 7 8 3 7 2" xfId="16324" xr:uid="{CE91C1F0-5A91-4F41-8C1A-34836752497F}"/>
    <cellStyle name="Normal 7 8 3 8" xfId="8681" xr:uid="{84E3B340-1314-4864-A193-57E6635092B5}"/>
    <cellStyle name="Normal 7 8 3 8 2" xfId="19084" xr:uid="{638A8CA3-0036-4FE5-8557-626695044836}"/>
    <cellStyle name="Normal 7 8 3 9" xfId="12313" xr:uid="{B2DCA272-30AC-48B1-A70B-E393C854C072}"/>
    <cellStyle name="Normal 7 8 3 9 2" xfId="21880" xr:uid="{87DF2708-70DE-4338-89B8-C58B5E7EC093}"/>
    <cellStyle name="Normal 7 8 4" xfId="3942" xr:uid="{00000000-0005-0000-0000-00008E0F0000}"/>
    <cellStyle name="Normal 7 8 4 2" xfId="3943" xr:uid="{00000000-0005-0000-0000-00008F0F0000}"/>
    <cellStyle name="Normal 7 8 4 2 2" xfId="8485" xr:uid="{7D9EAC59-C0D0-4711-8AEF-518A998030F0}"/>
    <cellStyle name="Normal 7 8 4 2 2 2" xfId="27304" xr:uid="{A10A3FC6-AF8F-4877-837B-DAC7473C8391}"/>
    <cellStyle name="Normal 7 8 4 2 2 3" xfId="17584" xr:uid="{A3D89044-39CB-40EB-806C-CA783890C9CF}"/>
    <cellStyle name="Normal 7 8 4 2 3" xfId="11394" xr:uid="{4E58DF64-B200-4C03-9D15-F0938B308BF5}"/>
    <cellStyle name="Normal 7 8 4 2 3 2" xfId="20377" xr:uid="{B1AB81B8-0809-4BE1-B2D3-EE76369A6520}"/>
    <cellStyle name="Normal 7 8 4 2 4" xfId="13363" xr:uid="{369C8768-952C-4A7D-A815-F4CF21571452}"/>
    <cellStyle name="Normal 7 8 4 2 4 2" xfId="23206" xr:uid="{9CB72FFD-76DE-46B2-90F3-26E0E28A1351}"/>
    <cellStyle name="Normal 7 8 4 2 5" xfId="25131" xr:uid="{B93D657C-5DD9-4ED5-9B1C-8C0842C54F84}"/>
    <cellStyle name="Normal 7 8 4 2 6" xfId="15653" xr:uid="{1A227A0E-580D-46CC-A356-93373A2974F7}"/>
    <cellStyle name="Normal 7 8 4 3" xfId="4969" xr:uid="{47DE3EEF-D3F7-4E03-9F4B-0909FEB96FCF}"/>
    <cellStyle name="Normal 7 8 4 3 2" xfId="11393" xr:uid="{B05E4BF2-4D60-4315-A673-C4A94905CD05}"/>
    <cellStyle name="Normal 7 8 4 3 2 2" xfId="29802" xr:uid="{14D721BD-6A56-4556-9100-DBAA57B9D0A9}"/>
    <cellStyle name="Normal 7 8 4 3 2 3" xfId="20936" xr:uid="{D35D657A-0A75-4AE5-BC31-BB519EA0763D}"/>
    <cellStyle name="Normal 7 8 4 3 3" xfId="13828" xr:uid="{B25A5618-8F46-4539-AF94-11A55051A8BC}"/>
    <cellStyle name="Normal 7 8 4 3 3 2" xfId="23765" xr:uid="{0FE46E85-6B4E-4AF1-A14F-6AEE26A97B9A}"/>
    <cellStyle name="Normal 7 8 4 3 4" xfId="26139" xr:uid="{7EC98B0A-8C48-47B0-A62F-1E691BFB9A25}"/>
    <cellStyle name="Normal 7 8 4 3 5" xfId="18143" xr:uid="{F0C1AFB2-08B9-4C28-851B-FD5DC4861370}"/>
    <cellStyle name="Normal 7 8 4 4" xfId="6459" xr:uid="{69406EA9-59A8-475C-88AA-9D2D77E7F079}"/>
    <cellStyle name="Normal 7 8 4 4 2" xfId="28660" xr:uid="{EEAAA5BB-5D5A-49F9-8B01-E7090BA3BCC6}"/>
    <cellStyle name="Normal 7 8 4 4 3" xfId="16325" xr:uid="{824A133D-482A-4790-AD5E-2695F10666C9}"/>
    <cellStyle name="Normal 7 8 4 5" xfId="9236" xr:uid="{877C8DFA-5DAE-4CF2-AB03-7B549E41178B}"/>
    <cellStyle name="Normal 7 8 4 5 2" xfId="19085" xr:uid="{F4496563-E8EB-4668-9F52-2C1D349B5199}"/>
    <cellStyle name="Normal 7 8 4 6" xfId="12314" xr:uid="{34B5FB49-4DB0-4EC0-9CB8-B9D546F51F98}"/>
    <cellStyle name="Normal 7 8 4 6 2" xfId="21881" xr:uid="{A0E4FC8A-6FF6-4DDA-97B6-6F85001F2B84}"/>
    <cellStyle name="Normal 7 8 4 7" xfId="26065" xr:uid="{8E762AE0-2C1D-4ECC-8951-E1353B1851C7}"/>
    <cellStyle name="Normal 7 8 4 8" xfId="14899" xr:uid="{6F0EE39F-1861-4314-8B0A-C21EE46E471D}"/>
    <cellStyle name="Normal 7 8 5" xfId="3944" xr:uid="{00000000-0005-0000-0000-0000900F0000}"/>
    <cellStyle name="Normal 7 8 5 2" xfId="5203" xr:uid="{0E1B2582-0951-430F-B7DF-1B57E4BF49BE}"/>
    <cellStyle name="Normal 7 8 5 2 2" xfId="8486" xr:uid="{CFF0E43C-F50C-4BAC-B181-923DC9234AB9}"/>
    <cellStyle name="Normal 7 8 5 2 2 2" xfId="29959" xr:uid="{E02FCAA5-A2B9-4D47-8F6F-A29F333940D2}"/>
    <cellStyle name="Normal 7 8 5 2 2 3" xfId="21170" xr:uid="{0DDBB43B-4BB6-4025-AC7F-8B278518FAA8}"/>
    <cellStyle name="Normal 7 8 5 2 3" xfId="11395" xr:uid="{70857F10-B450-4AA8-AE9F-815B92AFD68F}"/>
    <cellStyle name="Normal 7 8 5 2 3 2" xfId="23999" xr:uid="{92A81B2B-0715-4614-9D8C-9749709F68FB}"/>
    <cellStyle name="Normal 7 8 5 2 4" xfId="25822" xr:uid="{2FA9C675-7EAA-4E2F-BAFC-F6E6901BA451}"/>
    <cellStyle name="Normal 7 8 5 2 5" xfId="18377" xr:uid="{2F3F34F9-80C8-4A0A-AC47-196F571A86B0}"/>
    <cellStyle name="Normal 7 8 5 3" xfId="6782" xr:uid="{0BE27653-A3E6-4272-B510-948702728914}"/>
    <cellStyle name="Normal 7 8 5 3 2" xfId="29150" xr:uid="{D24FA352-7DA0-4A9F-BF46-3876F25F0C83}"/>
    <cellStyle name="Normal 7 8 5 3 3" xfId="17585" xr:uid="{BA489909-778B-4D69-8E86-8C11D4A8BAB4}"/>
    <cellStyle name="Normal 7 8 5 4" xfId="9578" xr:uid="{95F63F6A-153B-4E8F-91D5-DB49588A0C46}"/>
    <cellStyle name="Normal 7 8 5 4 2" xfId="20378" xr:uid="{EED45FE7-3602-463B-99AF-E036751D7778}"/>
    <cellStyle name="Normal 7 8 5 5" xfId="13364" xr:uid="{EE41B77D-4C1E-4DA0-B2DF-87DCAD829814}"/>
    <cellStyle name="Normal 7 8 5 5 2" xfId="23207" xr:uid="{223EAE13-461E-4AB6-AD65-472C46A0CDDD}"/>
    <cellStyle name="Normal 7 8 5 6" xfId="25638" xr:uid="{3766D145-3C9B-4112-A5B0-E99EB65543D8}"/>
    <cellStyle name="Normal 7 8 5 7" xfId="15654" xr:uid="{8170B8B0-FFC4-497F-9848-858AD3C9DC83}"/>
    <cellStyle name="Normal 7 8 6" xfId="3945" xr:uid="{00000000-0005-0000-0000-0000910F0000}"/>
    <cellStyle name="Normal 7 8 6 2" xfId="5834" xr:uid="{59B11F10-D198-448E-959D-9595C1268740}"/>
    <cellStyle name="Normal 7 8 6 2 2" xfId="8487" xr:uid="{83890771-B164-4EED-A88E-36048496E236}"/>
    <cellStyle name="Normal 7 8 6 2 3" xfId="11396" xr:uid="{F5346000-4E6B-48EF-9BA3-8BA62F0E1AED}"/>
    <cellStyle name="Normal 7 8 6 3" xfId="6924" xr:uid="{CACBEF5C-14D0-44AC-AA35-DDDB912B2429}"/>
    <cellStyle name="Normal 7 8 6 3 2" xfId="19867" xr:uid="{3395D6F1-F978-40F7-B868-84CA922612DD}"/>
    <cellStyle name="Normal 7 8 6 4" xfId="9720" xr:uid="{33548709-DD15-4F3B-BE30-2EB7F6523CD0}"/>
    <cellStyle name="Normal 7 8 6 4 2" xfId="22696" xr:uid="{787059ED-4DA6-43F5-AA8B-FA3617D6C8EF}"/>
    <cellStyle name="Normal 7 8 6 5" xfId="25177" xr:uid="{D80F7272-DA76-46E1-880B-6A862613F08F}"/>
    <cellStyle name="Normal 7 8 6 6" xfId="15047" xr:uid="{A3B56C88-28C7-4B3D-B98A-1F2FB73C2205}"/>
    <cellStyle name="Normal 7 8 7" xfId="3946" xr:uid="{00000000-0005-0000-0000-0000920F0000}"/>
    <cellStyle name="Normal 7 8 7 2" xfId="8488" xr:uid="{13A54975-600B-44CE-8468-441B707FE4C4}"/>
    <cellStyle name="Normal 7 8 7 2 2" xfId="27661" xr:uid="{9F47D459-984D-4356-863F-7DD7D5AD3040}"/>
    <cellStyle name="Normal 7 8 7 2 3" xfId="16634" xr:uid="{5D44C533-FC87-44F2-94E2-FE7A14154D58}"/>
    <cellStyle name="Normal 7 8 7 3" xfId="11397" xr:uid="{6387FB0A-E4E7-4D7F-B3EA-C89024618071}"/>
    <cellStyle name="Normal 7 8 7 3 2" xfId="19371" xr:uid="{714EBB4A-BCD6-4C73-84F0-D84B9DA67B36}"/>
    <cellStyle name="Normal 7 8 7 4" xfId="12483" xr:uid="{F15023C0-14F6-400E-893F-17236BF8E9A8}"/>
    <cellStyle name="Normal 7 8 7 4 2" xfId="22200" xr:uid="{C0955ECB-AC8F-4D11-8667-C42CA2AFBF52}"/>
    <cellStyle name="Normal 7 8 7 5" xfId="24550" xr:uid="{C324CE04-B64B-41F1-A62B-D87174B99688}"/>
    <cellStyle name="Normal 7 8 7 6" xfId="14418" xr:uid="{F264115A-741B-479C-A3DA-9A16317B0C5F}"/>
    <cellStyle name="Normal 7 8 8" xfId="3947" xr:uid="{00000000-0005-0000-0000-0000930F0000}"/>
    <cellStyle name="Normal 7 8 8 2" xfId="8489" xr:uid="{2712E4C8-4FE3-4E52-9000-E74D4CB0F9E6}"/>
    <cellStyle name="Normal 7 8 8 2 2" xfId="19151" xr:uid="{3428C585-42B7-4014-A372-DBE890DD56E7}"/>
    <cellStyle name="Normal 7 8 8 3" xfId="11398" xr:uid="{B7BB6C88-258B-43BC-AF4C-2184F4183B61}"/>
    <cellStyle name="Normal 7 8 8 3 2" xfId="21956" xr:uid="{C15909A4-A397-4273-8D85-BF5504E21497}"/>
    <cellStyle name="Normal 7 8 8 4" xfId="25564" xr:uid="{7AB8A986-E7E0-41AA-9DE3-5896D2926CD4}"/>
    <cellStyle name="Normal 7 8 8 5" xfId="16400" xr:uid="{B4B88725-8BBC-4B47-9116-D61B063FA31E}"/>
    <cellStyle name="Normal 7 8 9" xfId="4678" xr:uid="{0901A795-7872-4EE9-8611-3B591D076DAD}"/>
    <cellStyle name="Normal 7 8 9 2" xfId="10089" xr:uid="{F30BC4D4-46B9-4C00-B12A-6BBFEF13E5A8}"/>
    <cellStyle name="Normal 7 8 9 2 2" xfId="20649" xr:uid="{6BF1B280-917F-428F-A4FA-CB9400473C83}"/>
    <cellStyle name="Normal 7 8 9 3" xfId="13582" xr:uid="{9549178F-1062-41E8-8337-80E7767267B2}"/>
    <cellStyle name="Normal 7 8 9 3 2" xfId="23478" xr:uid="{5253C435-DA13-4905-8E0B-DF48B4D1033C}"/>
    <cellStyle name="Normal 7 8 9 4" xfId="17856" xr:uid="{FAC0795E-3FEC-4195-9CB0-B165B19A6F0F}"/>
    <cellStyle name="Normal 7 9" xfId="900" xr:uid="{00000000-0005-0000-0000-000084030000}"/>
    <cellStyle name="Normal 7 9 10" xfId="9140" xr:uid="{883C25AA-F0A4-449E-A4D3-86CEEA543D6E}"/>
    <cellStyle name="Normal 7 9 10 2" xfId="19086" xr:uid="{085825DE-E589-4AEE-80C0-E144BE1ACD2E}"/>
    <cellStyle name="Normal 7 9 11" xfId="12315" xr:uid="{DEF12B6A-C403-4755-BF91-49D4831C6149}"/>
    <cellStyle name="Normal 7 9 11 2" xfId="21882" xr:uid="{7D9833CA-CADA-40F2-BCCC-B9BB5F79A2D5}"/>
    <cellStyle name="Normal 7 9 12" xfId="25433" xr:uid="{7318266E-92A7-45B0-B5B8-25BF1241A7E0}"/>
    <cellStyle name="Normal 7 9 13" xfId="14003" xr:uid="{C8522323-4D1E-415E-85E9-6C03173571ED}"/>
    <cellStyle name="Normal 7 9 2" xfId="901" xr:uid="{00000000-0005-0000-0000-000085030000}"/>
    <cellStyle name="Normal 7 9 2 10" xfId="12316" xr:uid="{8290764D-D149-4F00-93AE-A12A7DB9646F}"/>
    <cellStyle name="Normal 7 9 2 10 2" xfId="21883" xr:uid="{F69A1D9B-A351-404A-AA93-000A3E787781}"/>
    <cellStyle name="Normal 7 9 2 11" xfId="25274" xr:uid="{89388625-B3F1-4011-A56F-710FD2636BF5}"/>
    <cellStyle name="Normal 7 9 2 12" xfId="14222" xr:uid="{2DDF3DA1-751B-45EA-A4E2-7CC3D07D3A03}"/>
    <cellStyle name="Normal 7 9 2 2" xfId="3948" xr:uid="{00000000-0005-0000-0000-0000940F0000}"/>
    <cellStyle name="Normal 7 9 2 2 2" xfId="3949" xr:uid="{00000000-0005-0000-0000-0000950F0000}"/>
    <cellStyle name="Normal 7 9 2 2 2 2" xfId="8490" xr:uid="{DFE499E2-C580-4F39-A3B2-CB10D50059FF}"/>
    <cellStyle name="Normal 7 9 2 2 2 2 2" xfId="27960" xr:uid="{F4362A7A-5E87-428A-9DF9-2CCF86A1FE87}"/>
    <cellStyle name="Normal 7 9 2 2 2 2 3" xfId="27695" xr:uid="{8D5BBE1C-D458-42B2-8096-165836B23F50}"/>
    <cellStyle name="Normal 7 9 2 2 2 2 4" xfId="17587" xr:uid="{ECC4F1D8-439D-471E-A9F0-68C1DA6D462D}"/>
    <cellStyle name="Normal 7 9 2 2 2 3" xfId="11400" xr:uid="{B73AF348-8F57-4899-95AA-63F581123771}"/>
    <cellStyle name="Normal 7 9 2 2 2 3 2" xfId="29561" xr:uid="{B1596E6C-A2B3-4AD5-9026-F6D07456D84F}"/>
    <cellStyle name="Normal 7 9 2 2 2 3 3" xfId="20380" xr:uid="{7F0C2C85-A336-4DD8-A2CB-AA5F3DB94527}"/>
    <cellStyle name="Normal 7 9 2 2 2 4" xfId="13366" xr:uid="{DA185EA8-41A4-42BC-A4B1-BE4E9F481891}"/>
    <cellStyle name="Normal 7 9 2 2 2 4 2" xfId="23209" xr:uid="{88FC493A-3415-4B5B-AFA5-2127D8E0372E}"/>
    <cellStyle name="Normal 7 9 2 2 2 5" xfId="26389" xr:uid="{010700CB-16C4-46A4-8EB9-B696E3E32C63}"/>
    <cellStyle name="Normal 7 9 2 2 2 6" xfId="15656" xr:uid="{A425A2C5-F7F2-4686-A554-5EE360D60B0B}"/>
    <cellStyle name="Normal 7 9 2 2 3" xfId="4972" xr:uid="{A8A76494-B928-4723-B14E-7A0FD6D4605E}"/>
    <cellStyle name="Normal 7 9 2 2 3 2" xfId="11399" xr:uid="{FFA32820-0DE5-4039-A49B-87838C44614D}"/>
    <cellStyle name="Normal 7 9 2 2 3 2 2" xfId="29805" xr:uid="{2B6819E1-E6D1-439A-83A8-9946C6367DCF}"/>
    <cellStyle name="Normal 7 9 2 2 3 2 3" xfId="20939" xr:uid="{36205BCD-779F-4214-BB3A-7566269DE482}"/>
    <cellStyle name="Normal 7 9 2 2 3 3" xfId="13831" xr:uid="{219E413E-5C89-4C88-B87C-CC4FDE38DBF1}"/>
    <cellStyle name="Normal 7 9 2 2 3 3 2" xfId="23768" xr:uid="{4E801A0B-4E04-4BCD-B67F-2559D2205923}"/>
    <cellStyle name="Normal 7 9 2 2 3 4" xfId="26412" xr:uid="{DF9C2483-2F78-4D6A-BB85-B7D9943CB7C4}"/>
    <cellStyle name="Normal 7 9 2 2 3 5" xfId="18146" xr:uid="{A12F1EF8-1E1F-4638-A6A6-19BC0F6E7B7C}"/>
    <cellStyle name="Normal 7 9 2 2 4" xfId="6463" xr:uid="{4F4B89C6-4E19-497F-B316-28CA7F45DFD1}"/>
    <cellStyle name="Normal 7 9 2 2 4 2" xfId="28857" xr:uid="{D4772669-F1C0-4139-8CF5-6A1C45BA7993}"/>
    <cellStyle name="Normal 7 9 2 2 4 3" xfId="16328" xr:uid="{AFD5C486-3EA7-4BE6-B73F-91A5E3E40501}"/>
    <cellStyle name="Normal 7 9 2 2 5" xfId="9240" xr:uid="{0A5A49C5-8A4A-46C3-8DB5-3ED25B1F59DB}"/>
    <cellStyle name="Normal 7 9 2 2 5 2" xfId="19088" xr:uid="{D3B4E398-71EB-42C2-8FB3-49944C406B20}"/>
    <cellStyle name="Normal 7 9 2 2 6" xfId="12317" xr:uid="{798B1464-5752-4B17-8428-5B0B0109C0CB}"/>
    <cellStyle name="Normal 7 9 2 2 6 2" xfId="21884" xr:uid="{D17B8B47-4160-47D8-9C38-4A09429DD207}"/>
    <cellStyle name="Normal 7 9 2 2 7" xfId="26436" xr:uid="{88CD0FAE-F645-48C2-8DAB-E765D9AAE1DD}"/>
    <cellStyle name="Normal 7 9 2 2 8" xfId="14903" xr:uid="{DD4C0A11-3D73-4B35-AC1C-E429899B33EA}"/>
    <cellStyle name="Normal 7 9 2 3" xfId="3950" xr:uid="{00000000-0005-0000-0000-0000960F0000}"/>
    <cellStyle name="Normal 7 9 2 3 2" xfId="5204" xr:uid="{1ED60B22-4A44-4CAC-BCBF-8D9BE1D8E5E3}"/>
    <cellStyle name="Normal 7 9 2 3 2 2" xfId="8491" xr:uid="{07E4C54D-7469-405B-8378-2837179DE18C}"/>
    <cellStyle name="Normal 7 9 2 3 2 2 2" xfId="29960" xr:uid="{59727E83-A508-4960-AD7E-D7AD52F8405C}"/>
    <cellStyle name="Normal 7 9 2 3 2 2 3" xfId="21171" xr:uid="{C89AE864-66D8-4F5E-AA34-2A7838715A8D}"/>
    <cellStyle name="Normal 7 9 2 3 2 3" xfId="11401" xr:uid="{529D278B-CED6-4EA7-A870-C3960794CEBA}"/>
    <cellStyle name="Normal 7 9 2 3 2 3 2" xfId="24000" xr:uid="{212D6E2F-3281-41FD-94FE-49083162CA6E}"/>
    <cellStyle name="Normal 7 9 2 3 2 4" xfId="24179" xr:uid="{3EAF38FE-19FD-4510-8054-C4D352A35CB3}"/>
    <cellStyle name="Normal 7 9 2 3 2 5" xfId="18378" xr:uid="{CB0986EE-B114-4198-9A26-995C86CC5128}"/>
    <cellStyle name="Normal 7 9 2 3 3" xfId="6785" xr:uid="{2BCC0BD8-DE2E-425C-AFC5-792C895764CD}"/>
    <cellStyle name="Normal 7 9 2 3 3 2" xfId="27544" xr:uid="{3602517F-566D-4EEC-9767-0CB7C7344E33}"/>
    <cellStyle name="Normal 7 9 2 3 3 3" xfId="17588" xr:uid="{1FCAE2A1-ACF1-4AB6-9D89-3561ED638FBB}"/>
    <cellStyle name="Normal 7 9 2 3 4" xfId="9581" xr:uid="{E5712912-BB74-44A6-BB28-0C193039262E}"/>
    <cellStyle name="Normal 7 9 2 3 4 2" xfId="20381" xr:uid="{D621AF42-E378-4F04-8A03-0B5402F3B4F3}"/>
    <cellStyle name="Normal 7 9 2 3 5" xfId="13367" xr:uid="{FCC085CC-8DF5-4293-AEB5-51AA220C245D}"/>
    <cellStyle name="Normal 7 9 2 3 5 2" xfId="23210" xr:uid="{59C4D28D-ED7F-4FE9-B9A7-BCB0640664D5}"/>
    <cellStyle name="Normal 7 9 2 3 6" xfId="25167" xr:uid="{7CF0A698-C922-4245-8226-290A0B031DA3}"/>
    <cellStyle name="Normal 7 9 2 3 7" xfId="15657" xr:uid="{455BDB72-9F7B-4FAF-90F7-09D129F56486}"/>
    <cellStyle name="Normal 7 9 2 4" xfId="3951" xr:uid="{00000000-0005-0000-0000-0000970F0000}"/>
    <cellStyle name="Normal 7 9 2 4 2" xfId="8492" xr:uid="{FD1D8CB7-B38A-45B5-8982-50D606BE3347}"/>
    <cellStyle name="Normal 7 9 2 4 2 2" xfId="28676" xr:uid="{FF9A9340-DAB0-4E36-94D3-54090323E589}"/>
    <cellStyle name="Normal 7 9 2 4 2 3" xfId="17586" xr:uid="{A618DB61-A276-4FEF-AAD2-33D88BA0576B}"/>
    <cellStyle name="Normal 7 9 2 4 3" xfId="11402" xr:uid="{FC85B044-FA86-4139-B608-4CCD0E86F239}"/>
    <cellStyle name="Normal 7 9 2 4 3 2" xfId="20379" xr:uid="{55395661-CE0E-4A37-828D-A8B92354B645}"/>
    <cellStyle name="Normal 7 9 2 4 4" xfId="13365" xr:uid="{BCF0C3A9-AE0C-4584-A5ED-B291EC18E378}"/>
    <cellStyle name="Normal 7 9 2 4 4 2" xfId="23208" xr:uid="{96261718-A47F-4EFD-B17C-6C95450F9654}"/>
    <cellStyle name="Normal 7 9 2 4 5" xfId="25565" xr:uid="{E9F106AC-F828-4F8D-BCA8-13AD52CDCEE2}"/>
    <cellStyle name="Normal 7 9 2 4 6" xfId="15655" xr:uid="{357040A4-D3CB-4A29-9F07-A41226BA5C64}"/>
    <cellStyle name="Normal 7 9 2 5" xfId="3952" xr:uid="{00000000-0005-0000-0000-0000980F0000}"/>
    <cellStyle name="Normal 7 9 2 5 2" xfId="8493" xr:uid="{BFE3F30C-ED5E-485F-AED5-03A6BF24076B}"/>
    <cellStyle name="Normal 7 9 2 5 2 2" xfId="28017" xr:uid="{7208A586-3196-43AC-AEC2-BB360F9387F6}"/>
    <cellStyle name="Normal 7 9 2 5 2 3" xfId="16780" xr:uid="{36472832-E105-4405-A357-7CA97F592A4F}"/>
    <cellStyle name="Normal 7 9 2 5 3" xfId="11403" xr:uid="{7D43E5A2-4556-4A92-86AD-4FF65EF5CBAD}"/>
    <cellStyle name="Normal 7 9 2 5 3 2" xfId="19517" xr:uid="{7628FB02-CE70-4197-99EE-51AF3344E952}"/>
    <cellStyle name="Normal 7 9 2 5 4" xfId="12629" xr:uid="{C2C69A50-3DB4-4E45-B2B2-AB3BEC504A3A}"/>
    <cellStyle name="Normal 7 9 2 5 4 2" xfId="22346" xr:uid="{2F5F947D-DF8D-47B8-8738-999147B95BC6}"/>
    <cellStyle name="Normal 7 9 2 5 5" xfId="26106" xr:uid="{97644D92-204A-4BAB-9DA9-1DB9C4BDD469}"/>
    <cellStyle name="Normal 7 9 2 5 6" xfId="14564" xr:uid="{A14B0E0B-BD3C-4502-9953-958E8649000A}"/>
    <cellStyle name="Normal 7 9 2 6" xfId="3953" xr:uid="{00000000-0005-0000-0000-0000990F0000}"/>
    <cellStyle name="Normal 7 9 2 6 2" xfId="11404" xr:uid="{3A51A329-3FBB-404B-BDF3-7B1A16B36C7D}"/>
    <cellStyle name="Normal 7 9 2 6 2 2" xfId="19328" xr:uid="{7D1B5F6E-E801-483A-986A-25361AA39051}"/>
    <cellStyle name="Normal 7 9 2 6 3" xfId="12453" xr:uid="{83D6D31F-B501-45F5-AAE6-AA88CDE9C9D9}"/>
    <cellStyle name="Normal 7 9 2 6 3 2" xfId="22156" xr:uid="{ABF76CD3-492F-4797-A3E4-23041B38946D}"/>
    <cellStyle name="Normal 7 9 2 6 4" xfId="26101" xr:uid="{49E85406-A9F8-4C5B-9CC1-5C4BFBCF8943}"/>
    <cellStyle name="Normal 7 9 2 6 5" xfId="16600" xr:uid="{49C04D61-D6D3-4132-9C31-F31945253E66}"/>
    <cellStyle name="Normal 7 9 2 7" xfId="4698" xr:uid="{923BCCF8-2E16-46D7-B122-D1FEF046307C}"/>
    <cellStyle name="Normal 7 9 2 7 2" xfId="10092" xr:uid="{DC012B1A-678C-4995-92B1-A1F30C490838}"/>
    <cellStyle name="Normal 7 9 2 7 2 2" xfId="20665" xr:uid="{AE6849C7-3629-4FC5-8B27-43D705EBB829}"/>
    <cellStyle name="Normal 7 9 2 7 3" xfId="13597" xr:uid="{2996F6F1-E1DA-4D17-9E52-08C3E013C6C4}"/>
    <cellStyle name="Normal 7 9 2 7 3 2" xfId="23494" xr:uid="{96698D6A-5563-4C16-8F20-7A9D4C760C00}"/>
    <cellStyle name="Normal 7 9 2 7 4" xfId="17872" xr:uid="{BFCA647A-992B-4212-96E5-6399CE99B62F}"/>
    <cellStyle name="Normal 7 9 2 8" xfId="6364" xr:uid="{F78FAF6E-6405-43AA-ACE8-6C377CA3BDA5}"/>
    <cellStyle name="Normal 7 9 2 8 2" xfId="16327" xr:uid="{1F7F6F0D-0A91-415B-9B04-50F229A66E17}"/>
    <cellStyle name="Normal 7 9 2 9" xfId="9141" xr:uid="{8FAE2638-686C-4E6B-8EA3-8DE794DF7135}"/>
    <cellStyle name="Normal 7 9 2 9 2" xfId="19087" xr:uid="{00F1DFB7-0C79-47BE-97C0-E7EEC1F24E9F}"/>
    <cellStyle name="Normal 7 9 3" xfId="3954" xr:uid="{00000000-0005-0000-0000-00009A0F0000}"/>
    <cellStyle name="Normal 7 9 3 2" xfId="3955" xr:uid="{00000000-0005-0000-0000-00009B0F0000}"/>
    <cellStyle name="Normal 7 9 3 2 2" xfId="8494" xr:uid="{3A028B69-F1B3-4BBC-B8EF-FB1F38471ECF}"/>
    <cellStyle name="Normal 7 9 3 2 2 2" xfId="26735" xr:uid="{9A59690A-DA5B-4B2A-9A0A-B6391FAA4958}"/>
    <cellStyle name="Normal 7 9 3 2 2 3" xfId="27366" xr:uid="{8984AD80-DE17-4142-A62B-5A236ED6B7BD}"/>
    <cellStyle name="Normal 7 9 3 2 2 4" xfId="17589" xr:uid="{CADCF543-CCF7-4F91-910B-810FF5715B86}"/>
    <cellStyle name="Normal 7 9 3 2 3" xfId="11406" xr:uid="{0DD0301E-B831-4462-ACC3-26EF118617E1}"/>
    <cellStyle name="Normal 7 9 3 2 3 2" xfId="29562" xr:uid="{E4723352-8401-44E7-8A5E-AFB90FA9DA03}"/>
    <cellStyle name="Normal 7 9 3 2 3 3" xfId="20382" xr:uid="{08DF58CE-1148-4EB1-8239-4D364D4B8562}"/>
    <cellStyle name="Normal 7 9 3 2 4" xfId="13368" xr:uid="{C11165E6-0FC6-4DB0-9EC5-2980DFAB63D4}"/>
    <cellStyle name="Normal 7 9 3 2 4 2" xfId="23211" xr:uid="{7E48AEEC-86C9-4F87-8A28-D5B96305C0F4}"/>
    <cellStyle name="Normal 7 9 3 2 5" xfId="25279" xr:uid="{5B641A53-0FEF-4B49-9983-DAF662F773CB}"/>
    <cellStyle name="Normal 7 9 3 2 6" xfId="15658" xr:uid="{24D87339-C2C3-4175-9C64-28E5D96BAFCC}"/>
    <cellStyle name="Normal 7 9 3 3" xfId="3956" xr:uid="{00000000-0005-0000-0000-00009C0F0000}"/>
    <cellStyle name="Normal 7 9 3 3 2" xfId="11407" xr:uid="{D0BC6CEE-345A-4373-A73C-99DAE40EBDE1}"/>
    <cellStyle name="Normal 7 9 3 3 2 2" xfId="27955" xr:uid="{02EAABC6-6ECB-42A6-B259-44133BD8DE92}"/>
    <cellStyle name="Normal 7 9 3 3 2 3" xfId="17004" xr:uid="{8411A746-0C02-4E3C-BB2D-FAF46A05426E}"/>
    <cellStyle name="Normal 7 9 3 3 3" xfId="11610" xr:uid="{EEDEB526-6DA0-467C-90E7-952812D06007}"/>
    <cellStyle name="Normal 7 9 3 3 3 2" xfId="19758" xr:uid="{A08FB962-1EB9-4425-9AF0-EFDE75AAD685}"/>
    <cellStyle name="Normal 7 9 3 3 4" xfId="12853" xr:uid="{FFF20375-C5B9-46B3-8895-ED445FE2757B}"/>
    <cellStyle name="Normal 7 9 3 3 4 2" xfId="22587" xr:uid="{C6F41EDA-C3FD-4E86-8AAB-A76FA4AD790C}"/>
    <cellStyle name="Normal 7 9 3 3 5" xfId="24332" xr:uid="{F6C2AF95-C637-49D4-8BA8-0A1CFD857ECB}"/>
    <cellStyle name="Normal 7 9 3 3 6" xfId="14902" xr:uid="{E85DD6B3-ED8C-4D4C-982B-33C5891D56D1}"/>
    <cellStyle name="Normal 7 9 3 4" xfId="4820" xr:uid="{1F53351E-EA46-4E8A-8F8B-DA0D7F4449DB}"/>
    <cellStyle name="Normal 7 9 3 4 2" xfId="11405" xr:uid="{AA98F807-6D94-4D17-AC1A-72FDFB9A293B}"/>
    <cellStyle name="Normal 7 9 3 4 2 2" xfId="29683" xr:uid="{AD94AEB6-B394-40C7-8E18-03042AE34448}"/>
    <cellStyle name="Normal 7 9 3 4 2 3" xfId="20787" xr:uid="{07587FEB-E79A-44B1-B2A9-F93A290D9965}"/>
    <cellStyle name="Normal 7 9 3 4 3" xfId="13679" xr:uid="{9665EF2A-7015-4821-BD8D-D1BDA7F9CAC6}"/>
    <cellStyle name="Normal 7 9 3 4 3 2" xfId="23616" xr:uid="{E0277FD5-1986-4B30-9B2F-30F89C39E4B6}"/>
    <cellStyle name="Normal 7 9 3 4 4" xfId="26398" xr:uid="{0CEEA155-3546-4E3A-A7E3-EE6ED5D1C9DF}"/>
    <cellStyle name="Normal 7 9 3 4 5" xfId="17994" xr:uid="{2D363E5D-AD46-4FF8-8654-1F8E9D2352F9}"/>
    <cellStyle name="Normal 7 9 3 5" xfId="6462" xr:uid="{C1F7C29B-C1DD-4569-A734-65C83165E6E5}"/>
    <cellStyle name="Normal 7 9 3 5 2" xfId="27639" xr:uid="{D4DF5480-08F2-45B1-A9AE-3E8390F1B102}"/>
    <cellStyle name="Normal 7 9 3 5 3" xfId="16329" xr:uid="{78981084-DBD0-4877-86D1-DC8B36B9BF64}"/>
    <cellStyle name="Normal 7 9 3 6" xfId="9239" xr:uid="{A587F2B5-7F2D-4752-80C9-F0EAC284A6ED}"/>
    <cellStyle name="Normal 7 9 3 6 2" xfId="19089" xr:uid="{0C04E03E-BCFE-4983-BD0B-6221DB96FC72}"/>
    <cellStyle name="Normal 7 9 3 7" xfId="12318" xr:uid="{0FAF8B33-E6BC-4B9F-A655-800B82050D0D}"/>
    <cellStyle name="Normal 7 9 3 7 2" xfId="21885" xr:uid="{A527B0D2-F050-4951-887A-1599A27A02AC}"/>
    <cellStyle name="Normal 7 9 3 8" xfId="26343" xr:uid="{EBBFFBB7-731C-4C1D-9C6C-55828B564643}"/>
    <cellStyle name="Normal 7 9 3 9" xfId="14380" xr:uid="{9441AB88-90F6-4C40-9970-E358D40EB666}"/>
    <cellStyle name="Normal 7 9 4" xfId="3957" xr:uid="{00000000-0005-0000-0000-00009D0F0000}"/>
    <cellStyle name="Normal 7 9 4 2" xfId="5205" xr:uid="{7620E66B-445F-42B9-A8EF-3EDCA20DC977}"/>
    <cellStyle name="Normal 7 9 4 2 2" xfId="8495" xr:uid="{9F9D0C18-96AF-4E04-ADB0-D566BBF4DD05}"/>
    <cellStyle name="Normal 7 9 4 2 2 2" xfId="29961" xr:uid="{B6A69D19-592E-400B-B7DF-88B6930B12AE}"/>
    <cellStyle name="Normal 7 9 4 2 2 3" xfId="21172" xr:uid="{E175C7BF-4306-4B24-8689-54E78A5114E7}"/>
    <cellStyle name="Normal 7 9 4 2 3" xfId="11408" xr:uid="{83A78285-1021-465A-8AA7-66AD62A71805}"/>
    <cellStyle name="Normal 7 9 4 2 3 2" xfId="24001" xr:uid="{3032F7F2-FED0-46B1-9CB8-D812A467FA12}"/>
    <cellStyle name="Normal 7 9 4 2 4" xfId="24539" xr:uid="{06CA83F7-F94E-4021-96E3-7A7545F4F5D1}"/>
    <cellStyle name="Normal 7 9 4 2 5" xfId="18379" xr:uid="{29155F3C-F85E-4318-899F-D122D3C636F3}"/>
    <cellStyle name="Normal 7 9 4 3" xfId="6784" xr:uid="{C0B4D5A7-D165-4AAE-8013-39EE48ED7887}"/>
    <cellStyle name="Normal 7 9 4 3 2" xfId="27743" xr:uid="{B3946CD3-8DD4-4C6F-85C0-009B1F0B9CA9}"/>
    <cellStyle name="Normal 7 9 4 3 3" xfId="16330" xr:uid="{26CF57EC-8850-4E1B-82FC-441E57D7B8BF}"/>
    <cellStyle name="Normal 7 9 4 4" xfId="9580" xr:uid="{D94F3118-7ADD-46E9-958E-7F652C163212}"/>
    <cellStyle name="Normal 7 9 4 4 2" xfId="19090" xr:uid="{A7CC8C8A-F861-47E4-A1D8-0034BEFBC495}"/>
    <cellStyle name="Normal 7 9 4 5" xfId="12319" xr:uid="{FDE6FC99-172A-4832-A7D5-14AECCD93D77}"/>
    <cellStyle name="Normal 7 9 4 5 2" xfId="21886" xr:uid="{29C6746C-1724-46FE-ACDF-0A8DEC0EC3D0}"/>
    <cellStyle name="Normal 7 9 4 6" xfId="24648" xr:uid="{9F06D787-C84A-4BEE-BA2C-43660FE482BE}"/>
    <cellStyle name="Normal 7 9 4 7" xfId="15659" xr:uid="{976B7311-35AD-4975-8194-7F3A737797B9}"/>
    <cellStyle name="Normal 7 9 5" xfId="3958" xr:uid="{00000000-0005-0000-0000-00009E0F0000}"/>
    <cellStyle name="Normal 7 9 5 2" xfId="5820" xr:uid="{072C6B7B-1134-4B5B-9C23-3A28432F09D7}"/>
    <cellStyle name="Normal 7 9 5 2 2" xfId="8496" xr:uid="{1CB0DB7E-6505-4602-B5A6-BE1119442F7D}"/>
    <cellStyle name="Normal 7 9 5 2 3" xfId="11409" xr:uid="{3315EFEA-2A01-4DDF-BB64-008C1B893E47}"/>
    <cellStyle name="Normal 7 9 5 2 4" xfId="17086" xr:uid="{5DB8C5F8-0B89-4A24-A81C-A6185AD12453}"/>
    <cellStyle name="Normal 7 9 5 3" xfId="6907" xr:uid="{8AE4506E-3CAD-49C1-A805-55E9FA8BD2CF}"/>
    <cellStyle name="Normal 7 9 5 3 2" xfId="29379" xr:uid="{1E695CCC-9423-47E4-BAEE-1AAB5F8A63FE}"/>
    <cellStyle name="Normal 7 9 5 3 3" xfId="19868" xr:uid="{DD9B1D0D-97F8-4331-AC5F-3DF86D9ADC3D}"/>
    <cellStyle name="Normal 7 9 5 4" xfId="9703" xr:uid="{A5BB4B2B-8DEB-401D-B4FF-F7700B0CAB7C}"/>
    <cellStyle name="Normal 7 9 5 4 2" xfId="22697" xr:uid="{2E0C7218-313C-44AB-9E9C-8555835DFB19}"/>
    <cellStyle name="Normal 7 9 5 5" xfId="26337" xr:uid="{A5F766FC-9CF7-4435-A16B-F9B77E93AF55}"/>
    <cellStyle name="Normal 7 9 5 6" xfId="15048" xr:uid="{816886C5-EE02-42AC-94EB-889B74B0275B}"/>
    <cellStyle name="Normal 7 9 6" xfId="3959" xr:uid="{00000000-0005-0000-0000-00009F0F0000}"/>
    <cellStyle name="Normal 7 9 6 2" xfId="8497" xr:uid="{45250DD7-A40D-40C1-8BE5-F19DB9C3A041}"/>
    <cellStyle name="Normal 7 9 6 2 2" xfId="28289" xr:uid="{B77ED931-9221-4A66-9E4A-98AEFBD21470}"/>
    <cellStyle name="Normal 7 9 6 2 3" xfId="16617" xr:uid="{2A10F132-BA83-4904-A2A2-764479B955B1}"/>
    <cellStyle name="Normal 7 9 6 3" xfId="11410" xr:uid="{A6DE1014-BB43-4928-A8E4-B55D7251340C}"/>
    <cellStyle name="Normal 7 9 6 3 2" xfId="19354" xr:uid="{42AC975E-B294-413E-893F-CE1572A80C00}"/>
    <cellStyle name="Normal 7 9 6 4" xfId="12466" xr:uid="{395DE7DD-21BC-45C8-91E4-B28D23BB3BDF}"/>
    <cellStyle name="Normal 7 9 6 4 2" xfId="22183" xr:uid="{2DE099AF-7BD1-46F3-8BA2-09BAD20DC9A9}"/>
    <cellStyle name="Normal 7 9 6 5" xfId="26590" xr:uid="{0489EBB6-84B3-4AD8-9299-DF7F36FA8C1A}"/>
    <cellStyle name="Normal 7 9 6 6" xfId="14401" xr:uid="{80C624BA-E7E2-46F2-9669-40624472D952}"/>
    <cellStyle name="Normal 7 9 7" xfId="3960" xr:uid="{00000000-0005-0000-0000-0000A00F0000}"/>
    <cellStyle name="Normal 7 9 7 2" xfId="8498" xr:uid="{080910B0-09AC-44A8-BD08-D620E716756A}"/>
    <cellStyle name="Normal 7 9 7 2 2" xfId="19134" xr:uid="{9007E1E2-AAFC-436D-91C9-8CD4B7A1E6EE}"/>
    <cellStyle name="Normal 7 9 7 3" xfId="11411" xr:uid="{17818C6D-6716-4562-AB36-A48E4876F1E2}"/>
    <cellStyle name="Normal 7 9 7 3 2" xfId="21939" xr:uid="{21842F18-12C0-48D0-93A8-0287C2A8FF6E}"/>
    <cellStyle name="Normal 7 9 7 4" xfId="26279" xr:uid="{DE171787-186D-433E-8029-814FF2944A38}"/>
    <cellStyle name="Normal 7 9 7 5" xfId="16383" xr:uid="{FFFDFC3D-AF4F-482F-90DF-F7A0C82940FB}"/>
    <cellStyle name="Normal 7 9 8" xfId="4679" xr:uid="{13F966AC-9791-430E-9312-5852133DABDF}"/>
    <cellStyle name="Normal 7 9 8 2" xfId="10091" xr:uid="{CDA4D8A9-D4DE-4CA9-A88E-7257F7DDCEC6}"/>
    <cellStyle name="Normal 7 9 8 2 2" xfId="20650" xr:uid="{57DC0B11-626F-489C-9CBF-0753D1D31A05}"/>
    <cellStyle name="Normal 7 9 8 3" xfId="13583" xr:uid="{ADC6069F-3CB8-4BB5-81DD-55DAA0CC39AB}"/>
    <cellStyle name="Normal 7 9 8 3 2" xfId="23479" xr:uid="{E764ADF6-9E86-4433-87FA-2D6C82A4BB03}"/>
    <cellStyle name="Normal 7 9 8 4" xfId="17857" xr:uid="{0E316B82-02A7-45FF-BCF3-D50B7293676F}"/>
    <cellStyle name="Normal 7 9 9" xfId="6363" xr:uid="{3BD3FFCA-E61D-4F9B-A456-50149504286A}"/>
    <cellStyle name="Normal 7 9 9 2" xfId="16326" xr:uid="{072DBA57-08E5-4254-AD65-D08E6AF83E88}"/>
    <cellStyle name="Normal 8" xfId="902" xr:uid="{00000000-0005-0000-0000-000086030000}"/>
    <cellStyle name="Normal 8 2" xfId="30171" xr:uid="{ABFBB73D-6635-44A0-980B-6309E821B686}"/>
    <cellStyle name="Normal 8 3" xfId="30170" xr:uid="{F60EB104-07D6-49E5-8CB8-4F42A53651B5}"/>
    <cellStyle name="Normal 9" xfId="903" xr:uid="{00000000-0005-0000-0000-000087030000}"/>
    <cellStyle name="Normal 9 2" xfId="904" xr:uid="{00000000-0005-0000-0000-000088030000}"/>
    <cellStyle name="Normal 9 3" xfId="905" xr:uid="{00000000-0005-0000-0000-000089030000}"/>
    <cellStyle name="Normal 9 3 10" xfId="6365" xr:uid="{B5829A6F-CAD6-482F-A553-804EFFB8FF36}"/>
    <cellStyle name="Normal 9 3 10 2" xfId="16331" xr:uid="{EC828A45-56A0-4BF2-A04A-BD34C2FA5E6C}"/>
    <cellStyle name="Normal 9 3 11" xfId="9142" xr:uid="{B38C9C16-28AA-4D6F-BB1A-19D49B6E1387}"/>
    <cellStyle name="Normal 9 3 11 2" xfId="19091" xr:uid="{B8983D85-F2C2-4018-93DE-E4DF9AEB1273}"/>
    <cellStyle name="Normal 9 3 12" xfId="12320" xr:uid="{5BDEB39D-50C3-49B0-A82A-0652DF7236C8}"/>
    <cellStyle name="Normal 9 3 12 2" xfId="21887" xr:uid="{9F526E6A-5383-4606-ADED-4F078B217DD0}"/>
    <cellStyle name="Normal 9 3 13" xfId="25024" xr:uid="{E75FCE1B-011C-4E18-AA17-F66D52AEAAF8}"/>
    <cellStyle name="Normal 9 3 14" xfId="14022" xr:uid="{406F24A2-C53B-49C2-935C-425718E5B493}"/>
    <cellStyle name="Normal 9 3 2" xfId="906" xr:uid="{00000000-0005-0000-0000-00008A030000}"/>
    <cellStyle name="Normal 9 3 2 10" xfId="12321" xr:uid="{068F90A3-B4B7-4817-A808-986C09A9747E}"/>
    <cellStyle name="Normal 9 3 2 10 2" xfId="21888" xr:uid="{DBD84BBC-EADE-4263-8803-9D62BA64C041}"/>
    <cellStyle name="Normal 9 3 2 11" xfId="25864" xr:uid="{2C42A091-70FD-4EE3-8C29-523A318C52F5}"/>
    <cellStyle name="Normal 9 3 2 12" xfId="14223" xr:uid="{5B862371-958F-4BF7-A50D-AC091914DEF1}"/>
    <cellStyle name="Normal 9 3 2 2" xfId="3961" xr:uid="{00000000-0005-0000-0000-0000A10F0000}"/>
    <cellStyle name="Normal 9 3 2 2 2" xfId="3962" xr:uid="{00000000-0005-0000-0000-0000A20F0000}"/>
    <cellStyle name="Normal 9 3 2 2 2 2" xfId="8499" xr:uid="{7F2B6DD6-7930-4C29-B1C2-9A052BBF7F57}"/>
    <cellStyle name="Normal 9 3 2 2 2 2 2" xfId="27517" xr:uid="{32C9C4AD-204A-45CB-BDA5-23F47161A0CA}"/>
    <cellStyle name="Normal 9 3 2 2 2 2 3" xfId="27499" xr:uid="{07D8FD9A-A9D4-48AD-8456-D20CE12FA869}"/>
    <cellStyle name="Normal 9 3 2 2 2 2 4" xfId="17591" xr:uid="{A446A1D2-556B-4E6D-9B56-F5E49E0F2E57}"/>
    <cellStyle name="Normal 9 3 2 2 2 3" xfId="11413" xr:uid="{F1CD0C5E-997C-40E0-9AF8-C1BC1DE97144}"/>
    <cellStyle name="Normal 9 3 2 2 2 3 2" xfId="29563" xr:uid="{5E6C5A6A-AA5E-46C4-A1A3-12449DEC3117}"/>
    <cellStyle name="Normal 9 3 2 2 2 3 3" xfId="20384" xr:uid="{6D5A23AC-7205-43F9-AE20-5B11F1C64625}"/>
    <cellStyle name="Normal 9 3 2 2 2 4" xfId="13370" xr:uid="{536FDA1E-0C8B-42EC-A4BB-FA6D5F595C8B}"/>
    <cellStyle name="Normal 9 3 2 2 2 4 2" xfId="23213" xr:uid="{A70A8354-B4EE-46A0-B06C-D51181561B0F}"/>
    <cellStyle name="Normal 9 3 2 2 2 5" xfId="24150" xr:uid="{8E8693D1-292B-4039-A74F-B401469F0B17}"/>
    <cellStyle name="Normal 9 3 2 2 2 6" xfId="15661" xr:uid="{1B3B826E-351F-4451-B74E-68BBBB85C8FC}"/>
    <cellStyle name="Normal 9 3 2 2 3" xfId="4974" xr:uid="{09A4ABE1-CB4F-4D88-AE48-C6F5FA8CF6C7}"/>
    <cellStyle name="Normal 9 3 2 2 3 2" xfId="11412" xr:uid="{97D14A05-858B-4431-AB89-69AF1F41F361}"/>
    <cellStyle name="Normal 9 3 2 2 3 2 2" xfId="29807" xr:uid="{BF531167-1954-4475-84D6-D0A3F3A56B8B}"/>
    <cellStyle name="Normal 9 3 2 2 3 2 3" xfId="20941" xr:uid="{C85E7E14-B24B-4083-BE6B-303A7AD636BF}"/>
    <cellStyle name="Normal 9 3 2 2 3 3" xfId="13833" xr:uid="{629AEB12-1E12-4918-8E31-EE662EA174E6}"/>
    <cellStyle name="Normal 9 3 2 2 3 3 2" xfId="23770" xr:uid="{D1E3196A-468E-4CCE-B1DF-5103E62434DB}"/>
    <cellStyle name="Normal 9 3 2 2 3 4" xfId="26653" xr:uid="{4A1DFAA7-6035-4969-B037-1C7606FD5190}"/>
    <cellStyle name="Normal 9 3 2 2 3 5" xfId="18148" xr:uid="{C6B6C875-EA28-4BFB-90AA-828C234E8D52}"/>
    <cellStyle name="Normal 9 3 2 2 4" xfId="6465" xr:uid="{06CCFDFA-692A-4105-96C0-B405EDBB61C2}"/>
    <cellStyle name="Normal 9 3 2 2 4 2" xfId="26927" xr:uid="{4FB2764C-A7CB-4AFA-A298-6343A406CD38}"/>
    <cellStyle name="Normal 9 3 2 2 4 3" xfId="16333" xr:uid="{CD15FEEA-0EF7-4A08-9444-78554F55ACE8}"/>
    <cellStyle name="Normal 9 3 2 2 5" xfId="9242" xr:uid="{4A57B56F-B92C-46BB-9932-5BE312072657}"/>
    <cellStyle name="Normal 9 3 2 2 5 2" xfId="19093" xr:uid="{08092158-E702-44C2-B218-C36BCBB58034}"/>
    <cellStyle name="Normal 9 3 2 2 6" xfId="12322" xr:uid="{ADE2D6A8-43AC-4333-B628-BCB8A79B9C44}"/>
    <cellStyle name="Normal 9 3 2 2 6 2" xfId="21889" xr:uid="{AFCC7BCD-6B3A-4FCD-8E35-EB22CDAFA1DD}"/>
    <cellStyle name="Normal 9 3 2 2 7" xfId="24748" xr:uid="{C66CED16-41F3-4EBE-B9B7-5371C3D38FDA}"/>
    <cellStyle name="Normal 9 3 2 2 8" xfId="14905" xr:uid="{A4674D13-BB66-41D8-9F76-E2DABF54D25A}"/>
    <cellStyle name="Normal 9 3 2 3" xfId="3963" xr:uid="{00000000-0005-0000-0000-0000A30F0000}"/>
    <cellStyle name="Normal 9 3 2 3 2" xfId="5206" xr:uid="{F8062C0E-4C82-46DF-8DBC-AF8E8D117343}"/>
    <cellStyle name="Normal 9 3 2 3 2 2" xfId="8500" xr:uid="{C42B2D9F-2B3A-49EC-9925-CF7E962F14D7}"/>
    <cellStyle name="Normal 9 3 2 3 2 2 2" xfId="29962" xr:uid="{86EABD17-F728-4A9B-950C-34E427FF524C}"/>
    <cellStyle name="Normal 9 3 2 3 2 2 3" xfId="21173" xr:uid="{D9FBBCED-7285-4F3D-98DB-3899DF58C5A2}"/>
    <cellStyle name="Normal 9 3 2 3 2 3" xfId="11414" xr:uid="{356C588A-501C-49A9-9355-78B248439983}"/>
    <cellStyle name="Normal 9 3 2 3 2 3 2" xfId="24002" xr:uid="{B9A5BA07-2D58-45FE-8455-C08C4DB1B14B}"/>
    <cellStyle name="Normal 9 3 2 3 2 4" xfId="26270" xr:uid="{82EAF0C7-47A5-442A-A2AA-7F72484A5CA2}"/>
    <cellStyle name="Normal 9 3 2 3 2 5" xfId="18380" xr:uid="{7139927C-E1F6-4911-97F5-05387878FFF5}"/>
    <cellStyle name="Normal 9 3 2 3 3" xfId="6787" xr:uid="{BF07C62D-CD15-4A00-8026-60F68DBBCCC3}"/>
    <cellStyle name="Normal 9 3 2 3 3 2" xfId="27969" xr:uid="{8C904838-4488-4082-948C-5AD5EAABD3FE}"/>
    <cellStyle name="Normal 9 3 2 3 3 3" xfId="17592" xr:uid="{72C3A179-858B-49BF-B0FC-04182D6DBF82}"/>
    <cellStyle name="Normal 9 3 2 3 4" xfId="9583" xr:uid="{F3A05C3E-D01A-4608-94A7-B95FF3B1A4CF}"/>
    <cellStyle name="Normal 9 3 2 3 4 2" xfId="20385" xr:uid="{2CC36F32-1451-4DAD-B014-7B1E17895EFD}"/>
    <cellStyle name="Normal 9 3 2 3 5" xfId="13371" xr:uid="{AEDC02CF-3A25-44EC-B65D-5670216BFE9F}"/>
    <cellStyle name="Normal 9 3 2 3 5 2" xfId="23214" xr:uid="{3148D8CA-8A21-408F-BFFD-4DAABF5D957F}"/>
    <cellStyle name="Normal 9 3 2 3 6" xfId="26414" xr:uid="{E888655A-7211-4C54-8081-4C173DFE5A3D}"/>
    <cellStyle name="Normal 9 3 2 3 7" xfId="15662" xr:uid="{610BBDA8-CBBB-4E11-BF19-F19D6A3F82CA}"/>
    <cellStyle name="Normal 9 3 2 4" xfId="3964" xr:uid="{00000000-0005-0000-0000-0000A40F0000}"/>
    <cellStyle name="Normal 9 3 2 4 2" xfId="8501" xr:uid="{A49C10EC-800E-4891-A8FF-1F777D7EE8EF}"/>
    <cellStyle name="Normal 9 3 2 4 2 2" xfId="28131" xr:uid="{29A16193-A586-4341-9483-0274B22CF8C3}"/>
    <cellStyle name="Normal 9 3 2 4 2 3" xfId="17590" xr:uid="{D0430DEF-44F6-4247-ADBB-99E4338B30D9}"/>
    <cellStyle name="Normal 9 3 2 4 3" xfId="11415" xr:uid="{02FEDD0D-36A3-4829-BE0E-0E0A0A7214B5}"/>
    <cellStyle name="Normal 9 3 2 4 3 2" xfId="20383" xr:uid="{E26882FA-6F64-4C9F-AD13-68294285BB9F}"/>
    <cellStyle name="Normal 9 3 2 4 4" xfId="13369" xr:uid="{F3A641B5-0836-4428-A405-B34F679B127A}"/>
    <cellStyle name="Normal 9 3 2 4 4 2" xfId="23212" xr:uid="{60767FF7-B9C5-46E6-9E88-06F85706A6CF}"/>
    <cellStyle name="Normal 9 3 2 4 5" xfId="25713" xr:uid="{7AEE1C5D-6045-4C21-8A13-EFD691E5404C}"/>
    <cellStyle name="Normal 9 3 2 4 6" xfId="15660" xr:uid="{E8176C08-ABEB-43DC-852C-F62D54F33CB0}"/>
    <cellStyle name="Normal 9 3 2 5" xfId="3965" xr:uid="{00000000-0005-0000-0000-0000A50F0000}"/>
    <cellStyle name="Normal 9 3 2 5 2" xfId="8502" xr:uid="{6F15EC59-BD6E-4AA7-8B6D-2627FA887BD4}"/>
    <cellStyle name="Normal 9 3 2 5 2 2" xfId="27249" xr:uid="{9CB7BA86-D877-46AD-B5E8-2AD4896AA9E9}"/>
    <cellStyle name="Normal 9 3 2 5 2 3" xfId="16696" xr:uid="{A17C5A57-836F-4F86-8032-9EA6E6EADCDF}"/>
    <cellStyle name="Normal 9 3 2 5 3" xfId="11416" xr:uid="{7C3B5A94-7FD8-44F0-A4EF-9EC18545E4DA}"/>
    <cellStyle name="Normal 9 3 2 5 3 2" xfId="19433" xr:uid="{E9D00A3F-64D6-47FD-BCF1-E837B6514234}"/>
    <cellStyle name="Normal 9 3 2 5 4" xfId="12545" xr:uid="{C3E7C735-F3CD-4F16-83B0-94EA518139FE}"/>
    <cellStyle name="Normal 9 3 2 5 4 2" xfId="22262" xr:uid="{FCD8CA08-BB86-429D-B3E0-7B5017B0B75A}"/>
    <cellStyle name="Normal 9 3 2 5 5" xfId="25249" xr:uid="{0292FD93-262F-46FC-BA3A-E2B4DEFD250C}"/>
    <cellStyle name="Normal 9 3 2 5 6" xfId="14480" xr:uid="{F8230CF2-BA23-453C-914F-D08A81383F37}"/>
    <cellStyle name="Normal 9 3 2 6" xfId="3966" xr:uid="{00000000-0005-0000-0000-0000A60F0000}"/>
    <cellStyle name="Normal 9 3 2 6 2" xfId="11417" xr:uid="{37924DBE-3C6A-4337-9EF6-9F0B303E5FDA}"/>
    <cellStyle name="Normal 9 3 2 6 2 2" xfId="19329" xr:uid="{676BCD63-1BFA-44FE-BAA3-F5A9C670F5AF}"/>
    <cellStyle name="Normal 9 3 2 6 3" xfId="12454" xr:uid="{6C28F2FA-333C-4159-B90D-4E6512C203D4}"/>
    <cellStyle name="Normal 9 3 2 6 3 2" xfId="22157" xr:uid="{2B56A421-D60C-4D17-B18B-17AD493D5350}"/>
    <cellStyle name="Normal 9 3 2 6 4" xfId="25308" xr:uid="{C8A25468-196D-40E2-90FD-AEB7E87034A9}"/>
    <cellStyle name="Normal 9 3 2 6 5" xfId="16601" xr:uid="{D1B4AA79-E7DE-4A27-BBEB-CA26CFB32F8D}"/>
    <cellStyle name="Normal 9 3 2 7" xfId="4699" xr:uid="{04A73826-EB73-4E7A-A113-AE9751F36CE3}"/>
    <cellStyle name="Normal 9 3 2 7 2" xfId="10094" xr:uid="{1CD8E69C-05C9-4BA1-B4EA-A2E03919C799}"/>
    <cellStyle name="Normal 9 3 2 7 2 2" xfId="20666" xr:uid="{FAC86563-5BAB-4B55-B0E1-5E8C7D490C81}"/>
    <cellStyle name="Normal 9 3 2 7 3" xfId="13598" xr:uid="{BC4231E7-1787-406F-9211-0498A43E6AB3}"/>
    <cellStyle name="Normal 9 3 2 7 3 2" xfId="23495" xr:uid="{8F9DC481-5C57-44CD-8B81-AE5B35DE6E90}"/>
    <cellStyle name="Normal 9 3 2 7 4" xfId="17873" xr:uid="{D70E9A2E-6B4A-410B-8DE0-DD7CAB10C2CE}"/>
    <cellStyle name="Normal 9 3 2 8" xfId="6366" xr:uid="{F8161AA4-E553-457D-88AF-55F01AAB9B02}"/>
    <cellStyle name="Normal 9 3 2 8 2" xfId="16332" xr:uid="{E568E1C8-695B-4CC6-A9A2-1439E6BF93F2}"/>
    <cellStyle name="Normal 9 3 2 9" xfId="9143" xr:uid="{8E878EB7-9F13-4E7E-81FD-2B84447EF2BF}"/>
    <cellStyle name="Normal 9 3 2 9 2" xfId="19092" xr:uid="{8946D918-3E97-42E5-BB71-27415987E811}"/>
    <cellStyle name="Normal 9 3 3" xfId="3967" xr:uid="{00000000-0005-0000-0000-0000A70F0000}"/>
    <cellStyle name="Normal 9 3 3 10" xfId="24913" xr:uid="{4347392F-81B3-414C-B3C1-C25913C5FF41}"/>
    <cellStyle name="Normal 9 3 3 11" xfId="14381" xr:uid="{4CD1A8D5-73B8-4DB8-AB9B-96BA9B4902FB}"/>
    <cellStyle name="Normal 9 3 3 2" xfId="3968" xr:uid="{00000000-0005-0000-0000-0000A80F0000}"/>
    <cellStyle name="Normal 9 3 3 2 2" xfId="3969" xr:uid="{00000000-0005-0000-0000-0000A90F0000}"/>
    <cellStyle name="Normal 9 3 3 2 2 2" xfId="8503" xr:uid="{69DECABA-7B07-46EF-B960-66FE9601536F}"/>
    <cellStyle name="Normal 9 3 3 2 2 2 2" xfId="28959" xr:uid="{D9446746-532F-4D6A-9DC2-8D097BD95625}"/>
    <cellStyle name="Normal 9 3 3 2 2 2 3" xfId="17594" xr:uid="{A0984D23-A7E0-45A3-B8F0-1C2810DBF0DE}"/>
    <cellStyle name="Normal 9 3 3 2 2 3" xfId="11420" xr:uid="{DF9122D0-3863-4397-912F-23D9F711DFF4}"/>
    <cellStyle name="Normal 9 3 3 2 2 3 2" xfId="20387" xr:uid="{EBFDEB73-D1E9-4B39-94F3-C76B447A470A}"/>
    <cellStyle name="Normal 9 3 3 2 2 4" xfId="13373" xr:uid="{9CCD5A55-4B27-4923-B6AA-0B2DC048BB73}"/>
    <cellStyle name="Normal 9 3 3 2 2 4 2" xfId="23216" xr:uid="{C5B02EEA-870C-4DEB-B717-220A02FE5F2C}"/>
    <cellStyle name="Normal 9 3 3 2 2 5" xfId="25775" xr:uid="{51A63798-0231-4348-A590-0CBE16A40B2D}"/>
    <cellStyle name="Normal 9 3 3 2 2 6" xfId="15664" xr:uid="{CE8C098F-EBE5-4DE0-ADDF-B802C21CCCB9}"/>
    <cellStyle name="Normal 9 3 3 2 3" xfId="4975" xr:uid="{FDF9E687-DF78-40C5-A5C6-542315975DBB}"/>
    <cellStyle name="Normal 9 3 3 2 3 2" xfId="11419" xr:uid="{A45677DE-41AF-4463-ACC9-D30F21368B07}"/>
    <cellStyle name="Normal 9 3 3 2 3 2 2" xfId="29808" xr:uid="{C6F6D16B-CAE4-48C1-8D0C-BE712B0311D2}"/>
    <cellStyle name="Normal 9 3 3 2 3 2 3" xfId="20942" xr:uid="{0AAA136C-A0E3-4122-8FFA-0B4D3B86B98F}"/>
    <cellStyle name="Normal 9 3 3 2 3 3" xfId="13834" xr:uid="{B4F043A8-D45F-41F2-A5F2-C4310645CF58}"/>
    <cellStyle name="Normal 9 3 3 2 3 3 2" xfId="23771" xr:uid="{A4099C76-7CEB-4DF0-9856-14C4AC0D4B19}"/>
    <cellStyle name="Normal 9 3 3 2 3 4" xfId="26190" xr:uid="{21044F67-652A-458E-90B7-022E87303CF5}"/>
    <cellStyle name="Normal 9 3 3 2 3 5" xfId="18149" xr:uid="{253A283A-36CF-4AA6-915E-EE7F6604E9FA}"/>
    <cellStyle name="Normal 9 3 3 2 4" xfId="6466" xr:uid="{EDC74149-A683-4F83-AF15-44D5C86D8519}"/>
    <cellStyle name="Normal 9 3 3 2 4 2" xfId="28116" xr:uid="{3533EC5C-0E9D-4105-81C2-D1F4033BAD41}"/>
    <cellStyle name="Normal 9 3 3 2 4 3" xfId="17005" xr:uid="{DC86FCA4-358E-4399-B541-67C31B1F2AE3}"/>
    <cellStyle name="Normal 9 3 3 2 5" xfId="9243" xr:uid="{6477C3F1-016C-4746-AF3A-54C1B3EBB9C7}"/>
    <cellStyle name="Normal 9 3 3 2 5 2" xfId="19759" xr:uid="{8B774C6D-2466-428F-A25E-E1556F91C53F}"/>
    <cellStyle name="Normal 9 3 3 2 6" xfId="12854" xr:uid="{033D4D6F-2790-47AE-8514-165F851662D2}"/>
    <cellStyle name="Normal 9 3 3 2 6 2" xfId="22588" xr:uid="{87D78E3A-CB19-4425-80F9-2446B73146C1}"/>
    <cellStyle name="Normal 9 3 3 2 7" xfId="24761" xr:uid="{246CEB3A-9D65-4642-8F59-0F0F14AF13DF}"/>
    <cellStyle name="Normal 9 3 3 2 8" xfId="14906" xr:uid="{AFF59396-ED77-4B4A-9605-51A01EC36E5D}"/>
    <cellStyle name="Normal 9 3 3 3" xfId="3970" xr:uid="{00000000-0005-0000-0000-0000AA0F0000}"/>
    <cellStyle name="Normal 9 3 3 3 2" xfId="5207" xr:uid="{D6B6E186-4B9C-45D0-B489-2DA791FC0903}"/>
    <cellStyle name="Normal 9 3 3 3 2 2" xfId="11870" xr:uid="{1976A051-0907-4715-8908-57D93EF6FE7E}"/>
    <cellStyle name="Normal 9 3 3 3 2 2 2" xfId="29963" xr:uid="{491F2D38-7462-4C39-AF80-313E9B8F68B0}"/>
    <cellStyle name="Normal 9 3 3 3 2 2 3" xfId="21174" xr:uid="{21A543E1-FC9C-4C2A-9993-3911AFCF743E}"/>
    <cellStyle name="Normal 9 3 3 3 2 3" xfId="13925" xr:uid="{A5A160FB-AB49-4B24-9FD5-E4AB0EC01D8A}"/>
    <cellStyle name="Normal 9 3 3 3 2 3 2" xfId="24003" xr:uid="{CFDCD246-EA02-436E-A162-6E620616742D}"/>
    <cellStyle name="Normal 9 3 3 3 2 4" xfId="26768" xr:uid="{1368F7F2-8560-41D0-ADD3-DDF0F95752E5}"/>
    <cellStyle name="Normal 9 3 3 3 2 5" xfId="18381" xr:uid="{58FFD564-D36D-4956-84B9-1B01BF042D1B}"/>
    <cellStyle name="Normal 9 3 3 3 3" xfId="11421" xr:uid="{C5CBECCB-12B0-4090-BFDA-AFAE5D3C5100}"/>
    <cellStyle name="Normal 9 3 3 3 3 2" xfId="26855" xr:uid="{A416C786-5C72-4FCA-9DAA-029D4D73A5CD}"/>
    <cellStyle name="Normal 9 3 3 3 3 3" xfId="17595" xr:uid="{68D30FCF-87DD-458A-B7E3-33FD83CB5D8B}"/>
    <cellStyle name="Normal 9 3 3 3 4" xfId="11713" xr:uid="{7AD05FBA-082D-4446-A106-6B43B7FF0A40}"/>
    <cellStyle name="Normal 9 3 3 3 4 2" xfId="20388" xr:uid="{E895EE30-D24A-4C64-A7B4-F21CB23DEAE3}"/>
    <cellStyle name="Normal 9 3 3 3 5" xfId="13374" xr:uid="{094BB0E5-A586-496B-ACCF-590D1F3C8A29}"/>
    <cellStyle name="Normal 9 3 3 3 5 2" xfId="23217" xr:uid="{1C23AF93-7FCD-422C-9A7D-4C152EDFE4AD}"/>
    <cellStyle name="Normal 9 3 3 3 6" xfId="24887" xr:uid="{4DAD8748-7771-4241-AE45-50CED19AE466}"/>
    <cellStyle name="Normal 9 3 3 3 7" xfId="15665" xr:uid="{F9089B23-0370-4B5D-BAF3-E067113CB553}"/>
    <cellStyle name="Normal 9 3 3 4" xfId="3971" xr:uid="{00000000-0005-0000-0000-0000AB0F0000}"/>
    <cellStyle name="Normal 9 3 3 4 2" xfId="11422" xr:uid="{FE09A5F0-1DA2-402B-BB2C-3F923D2592E6}"/>
    <cellStyle name="Normal 9 3 3 4 2 2" xfId="29006" xr:uid="{68A63DE5-C8A8-4527-A789-9D23CB1A46DF}"/>
    <cellStyle name="Normal 9 3 3 4 2 3" xfId="17593" xr:uid="{71B05A69-D9A8-4614-8196-DD4499ABBD61}"/>
    <cellStyle name="Normal 9 3 3 4 3" xfId="11712" xr:uid="{3503F179-0FBF-406A-9448-893BDF9C2B8A}"/>
    <cellStyle name="Normal 9 3 3 4 3 2" xfId="20386" xr:uid="{F9CEFCC7-F6C8-488E-A08E-A9E05F5858C7}"/>
    <cellStyle name="Normal 9 3 3 4 4" xfId="13372" xr:uid="{82AD02D8-D215-440F-AF94-A4E4F243FE16}"/>
    <cellStyle name="Normal 9 3 3 4 4 2" xfId="23215" xr:uid="{F55442B3-F6B4-405E-A3E6-BAF5CA610DD2}"/>
    <cellStyle name="Normal 9 3 3 4 5" xfId="26638" xr:uid="{09690026-A790-48F3-B7B8-452CD9533D8D}"/>
    <cellStyle name="Normal 9 3 3 4 6" xfId="15663" xr:uid="{F2C79DE8-0D4A-4198-809D-13E5548EEEF2}"/>
    <cellStyle name="Normal 9 3 3 5" xfId="3972" xr:uid="{00000000-0005-0000-0000-0000AC0F0000}"/>
    <cellStyle name="Normal 9 3 3 5 2" xfId="11423" xr:uid="{DA40A8BE-F2BF-488E-8AE6-6D3FC28A623F}"/>
    <cellStyle name="Normal 9 3 3 5 2 2" xfId="27739" xr:uid="{DD28D7ED-EB57-4F67-B224-86F0ED01CE2C}"/>
    <cellStyle name="Normal 9 3 3 5 2 3" xfId="16799" xr:uid="{094A0064-76FE-4C64-BCED-9D237DFC0757}"/>
    <cellStyle name="Normal 9 3 3 5 3" xfId="11552" xr:uid="{673B9A8E-2FFE-4E22-B785-FD5CE61574D7}"/>
    <cellStyle name="Normal 9 3 3 5 3 2" xfId="19536" xr:uid="{2C144923-93E8-4763-895E-C7D4E50E2A98}"/>
    <cellStyle name="Normal 9 3 3 5 4" xfId="12648" xr:uid="{8A6B81B4-2CF7-4879-A7F8-726B831B7DD2}"/>
    <cellStyle name="Normal 9 3 3 5 4 2" xfId="22365" xr:uid="{9519978E-D61E-4FF4-AA2F-F197E45658CE}"/>
    <cellStyle name="Normal 9 3 3 5 5" xfId="25212" xr:uid="{FE109730-2D65-4949-9710-BAE37FCF20F7}"/>
    <cellStyle name="Normal 9 3 3 5 6" xfId="14583" xr:uid="{FE8578BB-51B8-493B-BE96-E931D703CA64}"/>
    <cellStyle name="Normal 9 3 3 6" xfId="4821" xr:uid="{CB90E1F9-399C-4188-8F16-6CAA9972B16E}"/>
    <cellStyle name="Normal 9 3 3 6 2" xfId="11418" xr:uid="{C2A90794-EF03-4B84-94D5-B33076CF4EBE}"/>
    <cellStyle name="Normal 9 3 3 6 2 2" xfId="20788" xr:uid="{6EB6763B-7D70-4F84-B2DD-5E65E3294185}"/>
    <cellStyle name="Normal 9 3 3 6 3" xfId="13680" xr:uid="{FFE474A1-323F-4DC0-BFAA-0924D0561609}"/>
    <cellStyle name="Normal 9 3 3 6 3 2" xfId="23617" xr:uid="{75354A70-360A-4FE0-832A-32898CDF1A03}"/>
    <cellStyle name="Normal 9 3 3 6 4" xfId="24888" xr:uid="{5104BE73-8160-482D-A3E2-BB248DE29FEB}"/>
    <cellStyle name="Normal 9 3 3 6 5" xfId="17995" xr:uid="{7F9B2DA7-F5FF-4EAA-AAD9-6EA59B57862F}"/>
    <cellStyle name="Normal 9 3 3 7" xfId="5941" xr:uid="{721F962D-4AC5-451B-A704-893301C92706}"/>
    <cellStyle name="Normal 9 3 3 7 2" xfId="16334" xr:uid="{C39155EC-AB6B-409A-8FD6-FFAAC230038D}"/>
    <cellStyle name="Normal 9 3 3 8" xfId="8683" xr:uid="{B87B0DD8-80A3-423C-9CC7-FDC8A5FF0D36}"/>
    <cellStyle name="Normal 9 3 3 8 2" xfId="19094" xr:uid="{F4282DBD-E21E-4984-BAF5-A78DA94F207A}"/>
    <cellStyle name="Normal 9 3 3 9" xfId="12323" xr:uid="{2F7C608F-1662-42C2-8AE6-A697C08684C4}"/>
    <cellStyle name="Normal 9 3 3 9 2" xfId="21890" xr:uid="{3A01352B-2834-4563-8BC5-06B50E5143FE}"/>
    <cellStyle name="Normal 9 3 4" xfId="3973" xr:uid="{00000000-0005-0000-0000-0000AD0F0000}"/>
    <cellStyle name="Normal 9 3 4 2" xfId="3974" xr:uid="{00000000-0005-0000-0000-0000AE0F0000}"/>
    <cellStyle name="Normal 9 3 4 2 2" xfId="8504" xr:uid="{1473A133-0A3C-4498-92E1-F8A81F7DE20A}"/>
    <cellStyle name="Normal 9 3 4 2 2 2" xfId="28216" xr:uid="{AB79004B-EBF3-4167-ADFC-29194F6E37FD}"/>
    <cellStyle name="Normal 9 3 4 2 2 3" xfId="17596" xr:uid="{DA438691-4669-4CB0-B668-0362980764E7}"/>
    <cellStyle name="Normal 9 3 4 2 3" xfId="11425" xr:uid="{4EFF39B0-1F37-4543-8277-041D611F33F2}"/>
    <cellStyle name="Normal 9 3 4 2 3 2" xfId="20389" xr:uid="{530A02A3-52B4-4462-8536-BBC8BA12F866}"/>
    <cellStyle name="Normal 9 3 4 2 4" xfId="13375" xr:uid="{EAB9692C-8D6F-43DD-8E52-D04704CBAC50}"/>
    <cellStyle name="Normal 9 3 4 2 4 2" xfId="23218" xr:uid="{0B0AD640-AD2C-4C09-B182-8A01C6BF711F}"/>
    <cellStyle name="Normal 9 3 4 2 5" xfId="26302" xr:uid="{9C119916-5370-48C4-8AF7-EA36A6B392A7}"/>
    <cellStyle name="Normal 9 3 4 2 6" xfId="15666" xr:uid="{DF0BB34F-E1D9-432C-8A94-BE55AE1393E8}"/>
    <cellStyle name="Normal 9 3 4 3" xfId="4973" xr:uid="{A65B1152-DD3C-444A-AAB1-BDD0A496A34A}"/>
    <cellStyle name="Normal 9 3 4 3 2" xfId="11424" xr:uid="{8EC61E38-6418-4FFE-9B82-775066FB41A8}"/>
    <cellStyle name="Normal 9 3 4 3 2 2" xfId="29806" xr:uid="{198AD217-F198-43DB-9258-D093E3E54E15}"/>
    <cellStyle name="Normal 9 3 4 3 2 3" xfId="20940" xr:uid="{37AF7C79-B157-4298-A7A6-028B343019F5}"/>
    <cellStyle name="Normal 9 3 4 3 3" xfId="13832" xr:uid="{33C5289B-30AA-476F-8F7E-22A1BA24760D}"/>
    <cellStyle name="Normal 9 3 4 3 3 2" xfId="23769" xr:uid="{BD33ACDE-F1D6-4896-BAF6-125C8478FEF7}"/>
    <cellStyle name="Normal 9 3 4 3 4" xfId="25542" xr:uid="{311C0CF4-62DB-4FE5-8FF7-56BA22DA2E13}"/>
    <cellStyle name="Normal 9 3 4 3 5" xfId="18147" xr:uid="{F82C6001-907E-4B74-8AB5-4E82E63EF0C6}"/>
    <cellStyle name="Normal 9 3 4 4" xfId="6464" xr:uid="{08C4CB95-F875-4DFF-8A9C-37D964C88FB9}"/>
    <cellStyle name="Normal 9 3 4 4 2" xfId="28235" xr:uid="{7D06F46D-D09D-4B18-AD08-CEC4550C3523}"/>
    <cellStyle name="Normal 9 3 4 4 3" xfId="16335" xr:uid="{53D14BB2-1E92-4EB6-98B0-F8E993F01ABC}"/>
    <cellStyle name="Normal 9 3 4 5" xfId="9241" xr:uid="{3B334075-6A07-49EA-B5E2-00334BB7F160}"/>
    <cellStyle name="Normal 9 3 4 5 2" xfId="19095" xr:uid="{CD96FE43-EC66-4485-949C-9A5EAB6003C6}"/>
    <cellStyle name="Normal 9 3 4 6" xfId="12324" xr:uid="{32C1B80C-7804-471A-A700-840DCFC72FAF}"/>
    <cellStyle name="Normal 9 3 4 6 2" xfId="21891" xr:uid="{D3290BF1-ED69-4CFA-8C26-4097905FDC7C}"/>
    <cellStyle name="Normal 9 3 4 7" xfId="26512" xr:uid="{BB5013B4-C79D-49D8-8A19-F42C9FDDA525}"/>
    <cellStyle name="Normal 9 3 4 8" xfId="14904" xr:uid="{E520B06B-6235-4230-8673-52F499BBC02A}"/>
    <cellStyle name="Normal 9 3 5" xfId="3975" xr:uid="{00000000-0005-0000-0000-0000AF0F0000}"/>
    <cellStyle name="Normal 9 3 5 2" xfId="5208" xr:uid="{967617D9-BD33-47F2-92B3-41A29E85B589}"/>
    <cellStyle name="Normal 9 3 5 2 2" xfId="8505" xr:uid="{7BCF7E37-85FE-46E9-A395-D4D11FED5FBD}"/>
    <cellStyle name="Normal 9 3 5 2 2 2" xfId="29964" xr:uid="{D7369E79-2975-42D7-BE40-1A620A3C2DFF}"/>
    <cellStyle name="Normal 9 3 5 2 2 3" xfId="21175" xr:uid="{48527A9E-9581-412E-BDFC-0BD44E5DF8C9}"/>
    <cellStyle name="Normal 9 3 5 2 3" xfId="11426" xr:uid="{A1DC6472-21D2-4B5E-8616-DA868EEFC052}"/>
    <cellStyle name="Normal 9 3 5 2 3 2" xfId="24004" xr:uid="{3E4B04DC-E697-4CCF-B611-82244D2FC561}"/>
    <cellStyle name="Normal 9 3 5 2 4" xfId="25551" xr:uid="{11E6986E-D2D3-42F5-9622-2D67B26A02A3}"/>
    <cellStyle name="Normal 9 3 5 2 5" xfId="18382" xr:uid="{9D3A0C0A-1D95-4B4C-9E47-12C329FCAF39}"/>
    <cellStyle name="Normal 9 3 5 3" xfId="6786" xr:uid="{C6A0D4B7-B6FD-4CF1-A14A-4064105C655F}"/>
    <cellStyle name="Normal 9 3 5 3 2" xfId="27250" xr:uid="{F74B3EA1-9218-47DA-8099-9AFD285F227F}"/>
    <cellStyle name="Normal 9 3 5 3 3" xfId="17597" xr:uid="{2EA871FA-C4DA-415A-AB5E-FFE976A8EE19}"/>
    <cellStyle name="Normal 9 3 5 4" xfId="9582" xr:uid="{58A4B0A0-FE70-4911-B191-8E792A5A15F1}"/>
    <cellStyle name="Normal 9 3 5 4 2" xfId="20390" xr:uid="{DBC04AB4-44B1-4ED6-A20D-9495EF601C96}"/>
    <cellStyle name="Normal 9 3 5 5" xfId="13376" xr:uid="{45553B89-F04F-42CC-BCA0-48E0D2BA6D2C}"/>
    <cellStyle name="Normal 9 3 5 5 2" xfId="23219" xr:uid="{12F6DA08-59A8-476E-85C8-67332A6792D6}"/>
    <cellStyle name="Normal 9 3 5 6" xfId="25578" xr:uid="{B9D63428-4264-4E19-BCC8-49FA22D710E9}"/>
    <cellStyle name="Normal 9 3 5 7" xfId="15667" xr:uid="{C9D6F355-0EB0-4415-A644-4CDE0CF296F5}"/>
    <cellStyle name="Normal 9 3 6" xfId="3976" xr:uid="{00000000-0005-0000-0000-0000B00F0000}"/>
    <cellStyle name="Normal 9 3 6 2" xfId="5836" xr:uid="{ED8042C7-EAF0-4591-8958-9C4AF89FFCF0}"/>
    <cellStyle name="Normal 9 3 6 2 2" xfId="8506" xr:uid="{7360511B-795F-496A-A54A-F6C150AED9BF}"/>
    <cellStyle name="Normal 9 3 6 2 3" xfId="11427" xr:uid="{7BFBA503-F2C3-4402-BE5E-A4918B642FC6}"/>
    <cellStyle name="Normal 9 3 6 3" xfId="6926" xr:uid="{E49A8D01-003F-4622-BCCF-C725B4243DA6}"/>
    <cellStyle name="Normal 9 3 6 3 2" xfId="19869" xr:uid="{0A82D36F-EAF3-47B1-AF3F-A4A286EC5E54}"/>
    <cellStyle name="Normal 9 3 6 4" xfId="9722" xr:uid="{6B449DE8-9089-41D6-9494-436128257BAC}"/>
    <cellStyle name="Normal 9 3 6 4 2" xfId="22698" xr:uid="{9AABDF74-660F-4118-AF2F-5C062F73BC62}"/>
    <cellStyle name="Normal 9 3 6 5" xfId="24988" xr:uid="{F139E56D-0726-4962-97AC-B29179071919}"/>
    <cellStyle name="Normal 9 3 6 6" xfId="15049" xr:uid="{13496BE3-B045-49FF-9184-7AD5E6D2327A}"/>
    <cellStyle name="Normal 9 3 7" xfId="3977" xr:uid="{00000000-0005-0000-0000-0000B10F0000}"/>
    <cellStyle name="Normal 9 3 7 2" xfId="8507" xr:uid="{C17003FF-4803-4074-85B5-5BD3DEE35FE3}"/>
    <cellStyle name="Normal 9 3 7 2 2" xfId="28871" xr:uid="{D4C9528A-FB9C-4E2F-B0B5-19607EA7BC94}"/>
    <cellStyle name="Normal 9 3 7 2 3" xfId="16636" xr:uid="{199BBD7F-3657-497B-97AB-F4CD02F2EFD8}"/>
    <cellStyle name="Normal 9 3 7 3" xfId="11428" xr:uid="{C77A979E-A637-4CA6-9FE3-890841461170}"/>
    <cellStyle name="Normal 9 3 7 3 2" xfId="19373" xr:uid="{15A234BA-E76D-46C8-BA17-38A88983564C}"/>
    <cellStyle name="Normal 9 3 7 4" xfId="12485" xr:uid="{04A100FF-1C90-43F4-B900-611A015D9FB9}"/>
    <cellStyle name="Normal 9 3 7 4 2" xfId="22202" xr:uid="{72E3B43A-4405-462C-AAA3-1FEAA650A2F0}"/>
    <cellStyle name="Normal 9 3 7 5" xfId="24658" xr:uid="{F7C369AE-7924-4D62-B847-63051D4BA7E3}"/>
    <cellStyle name="Normal 9 3 7 6" xfId="14420" xr:uid="{35594085-9C94-4EFC-824B-4D95258588C2}"/>
    <cellStyle name="Normal 9 3 8" xfId="3978" xr:uid="{00000000-0005-0000-0000-0000B20F0000}"/>
    <cellStyle name="Normal 9 3 8 2" xfId="8508" xr:uid="{12EB9C00-9BA0-4D2C-8134-EB43D48FE7E5}"/>
    <cellStyle name="Normal 9 3 8 2 2" xfId="19153" xr:uid="{C4144598-682D-4387-991A-D67EC09897DF}"/>
    <cellStyle name="Normal 9 3 8 3" xfId="11429" xr:uid="{BE30BBF4-11ED-4CB3-AED9-DC3DD3FCBEEB}"/>
    <cellStyle name="Normal 9 3 8 3 2" xfId="21958" xr:uid="{E4A1B529-261B-44EB-8914-38ED9927953F}"/>
    <cellStyle name="Normal 9 3 8 4" xfId="25149" xr:uid="{B1DF2798-ABA9-4380-950E-B0D62D6B488F}"/>
    <cellStyle name="Normal 9 3 8 5" xfId="16402" xr:uid="{C0A7367D-01C5-41F4-8226-00445AE10F8B}"/>
    <cellStyle name="Normal 9 3 9" xfId="4681" xr:uid="{C2FDA900-F87A-41F0-9960-4625A179DBC9}"/>
    <cellStyle name="Normal 9 3 9 2" xfId="10093" xr:uid="{47F4F325-57F5-4CF2-86CD-4A2AF8A68FC8}"/>
    <cellStyle name="Normal 9 3 9 2 2" xfId="20651" xr:uid="{0A9D0FE8-F7CE-43D9-843A-95AAAA2DBD13}"/>
    <cellStyle name="Normal 9 3 9 3" xfId="13584" xr:uid="{ADC09376-DD56-48EF-BC65-0D7D974F8BCF}"/>
    <cellStyle name="Normal 9 3 9 3 2" xfId="23480" xr:uid="{76F0D9BD-1C8A-453D-BFF7-213A74940A1B}"/>
    <cellStyle name="Normal 9 3 9 4" xfId="17858" xr:uid="{81A838C9-AA10-44A6-B10C-4DA942EC6911}"/>
    <cellStyle name="Normal 9 4" xfId="3979" xr:uid="{00000000-0005-0000-0000-0000B30F0000}"/>
    <cellStyle name="Normal 9 4 2" xfId="3980" xr:uid="{00000000-0005-0000-0000-0000B40F0000}"/>
    <cellStyle name="Normal 9 4 2 2" xfId="3981" xr:uid="{00000000-0005-0000-0000-0000B50F0000}"/>
    <cellStyle name="Normal 9 4 2 2 2" xfId="8509" xr:uid="{893955CE-DC90-4804-966C-5D57BE177CFB}"/>
    <cellStyle name="Normal 9 4 2 2 2 2" xfId="29188" xr:uid="{82ED97AE-8702-4F56-BFD2-86BC8AD727B9}"/>
    <cellStyle name="Normal 9 4 2 2 2 3" xfId="17599" xr:uid="{821FFE88-F7B6-46DA-B15C-5C5B6813226F}"/>
    <cellStyle name="Normal 9 4 2 2 3" xfId="11431" xr:uid="{0B43A8B5-0F8D-4824-9F6F-C0ADCD7D3BA8}"/>
    <cellStyle name="Normal 9 4 2 2 3 2" xfId="20392" xr:uid="{19F2DB09-3F0D-46D4-B1A6-E7C5645E062B}"/>
    <cellStyle name="Normal 9 4 2 2 4" xfId="13378" xr:uid="{1C364D0D-E7AB-4C9C-9A3C-9BC2695C6DAF}"/>
    <cellStyle name="Normal 9 4 2 2 4 2" xfId="23221" xr:uid="{F701B8C1-C537-4391-BC36-ECE5EAEBFD02}"/>
    <cellStyle name="Normal 9 4 2 2 5" xfId="26294" xr:uid="{670F5F8A-5768-4BF8-8631-12B5E3F75BAE}"/>
    <cellStyle name="Normal 9 4 2 2 6" xfId="15669" xr:uid="{202F2F23-3315-4DFC-B74C-D3DD9813938A}"/>
    <cellStyle name="Normal 9 4 2 3" xfId="4976" xr:uid="{72EB99E6-6980-453A-9E3C-E53AA56C34A1}"/>
    <cellStyle name="Normal 9 4 2 3 2" xfId="11430" xr:uid="{5EF4C88D-C261-439D-88CA-29E1A3DF4671}"/>
    <cellStyle name="Normal 9 4 2 3 2 2" xfId="29809" xr:uid="{8F82CA53-5478-4B20-BF59-60F6F084D727}"/>
    <cellStyle name="Normal 9 4 2 3 2 3" xfId="20943" xr:uid="{A72E39DA-8C72-4535-8517-0E977A81E647}"/>
    <cellStyle name="Normal 9 4 2 3 3" xfId="13835" xr:uid="{2D1E7258-8BDD-4E6A-A014-7B45585198CC}"/>
    <cellStyle name="Normal 9 4 2 3 3 2" xfId="23772" xr:uid="{199D0809-DF96-4BD2-B13B-3EED29F39A83}"/>
    <cellStyle name="Normal 9 4 2 3 4" xfId="24718" xr:uid="{BEB34B6B-F019-4F54-9FB3-DBD8AD6506AE}"/>
    <cellStyle name="Normal 9 4 2 3 5" xfId="18150" xr:uid="{F1E0B350-E21C-4ED9-9BC7-99ADE5B83907}"/>
    <cellStyle name="Normal 9 4 2 4" xfId="6467" xr:uid="{C9B5BCF0-2A28-4409-83E2-B06E6738FC47}"/>
    <cellStyle name="Normal 9 4 2 4 2" xfId="27183" xr:uid="{7C5CFD0D-1422-4940-A2D4-4B20EA5F31C1}"/>
    <cellStyle name="Normal 9 4 2 4 3" xfId="17006" xr:uid="{D0BCD96D-B677-4DE0-B401-FF3A317DC930}"/>
    <cellStyle name="Normal 9 4 2 5" xfId="9244" xr:uid="{933FE1B7-1DB9-4255-B8E0-BB8EAB199EEA}"/>
    <cellStyle name="Normal 9 4 2 5 2" xfId="19760" xr:uid="{3041D880-557E-4124-9751-08316598A5DE}"/>
    <cellStyle name="Normal 9 4 2 6" xfId="12855" xr:uid="{3E54AE74-0161-4997-A8E9-EB0D98653583}"/>
    <cellStyle name="Normal 9 4 2 6 2" xfId="22589" xr:uid="{2D12DB4A-F840-4444-B3E1-79842CC53AAA}"/>
    <cellStyle name="Normal 9 4 2 7" xfId="26423" xr:uid="{AFBC5F67-D45E-4B8B-B6F6-C77F1F3848C2}"/>
    <cellStyle name="Normal 9 4 2 8" xfId="14907" xr:uid="{95525A78-CF4D-422E-8A48-3628B01BFA96}"/>
    <cellStyle name="Normal 9 4 3" xfId="3982" xr:uid="{00000000-0005-0000-0000-0000B60F0000}"/>
    <cellStyle name="Normal 9 4 3 2" xfId="5209" xr:uid="{19C91AA6-7970-4EEB-85F8-EF4FC25D8426}"/>
    <cellStyle name="Normal 9 4 3 2 2" xfId="11871" xr:uid="{E456094B-1275-4934-888B-E83DC6DCEA43}"/>
    <cellStyle name="Normal 9 4 3 2 2 2" xfId="29965" xr:uid="{96254F4A-CD6A-4B27-AD9B-33793564FC0A}"/>
    <cellStyle name="Normal 9 4 3 2 2 3" xfId="21176" xr:uid="{D2B90281-E23F-4C07-A470-C7576185AE49}"/>
    <cellStyle name="Normal 9 4 3 2 3" xfId="13926" xr:uid="{97C0368C-A9EB-413E-8A0D-664AB2538ADD}"/>
    <cellStyle name="Normal 9 4 3 2 3 2" xfId="24005" xr:uid="{C0014925-7833-459C-AAE4-4E3B0B12E761}"/>
    <cellStyle name="Normal 9 4 3 2 4" xfId="27229" xr:uid="{634E0A07-A654-439C-A666-B0DF112AF539}"/>
    <cellStyle name="Normal 9 4 3 2 5" xfId="18383" xr:uid="{BFC9A0AE-BFB7-495D-806F-AC85EE7DE7B2}"/>
    <cellStyle name="Normal 9 4 3 3" xfId="11432" xr:uid="{36F7F0DA-BFA0-46D5-8784-5C188354CA89}"/>
    <cellStyle name="Normal 9 4 3 3 2" xfId="29354" xr:uid="{D0D424D6-8C11-4F39-AE7D-7DF35BFCF30D}"/>
    <cellStyle name="Normal 9 4 3 3 3" xfId="17600" xr:uid="{24AA7CEB-9027-4ACD-92FD-BC1F5BBBB162}"/>
    <cellStyle name="Normal 9 4 3 4" xfId="11715" xr:uid="{5B2B3897-C94E-4E0C-9888-28422BF2E89A}"/>
    <cellStyle name="Normal 9 4 3 4 2" xfId="20393" xr:uid="{69F0F9BA-B8B6-45B2-922D-32E22DF576E8}"/>
    <cellStyle name="Normal 9 4 3 5" xfId="13379" xr:uid="{131521A5-CACE-40D9-A6C4-E07A5F125EA9}"/>
    <cellStyle name="Normal 9 4 3 5 2" xfId="23222" xr:uid="{9DE509AC-6B08-4A5C-B54A-15F4F21616CA}"/>
    <cellStyle name="Normal 9 4 3 6" xfId="25978" xr:uid="{BABB8F79-98F1-4C7C-94F4-4E9ADC831E96}"/>
    <cellStyle name="Normal 9 4 3 7" xfId="15670" xr:uid="{D5679C39-5FAA-44D6-8C04-C3BDB890AE3F}"/>
    <cellStyle name="Normal 9 4 4" xfId="3983" xr:uid="{00000000-0005-0000-0000-0000B70F0000}"/>
    <cellStyle name="Normal 9 4 4 2" xfId="11433" xr:uid="{35DC7103-D1C1-4859-995D-C744CC243E8D}"/>
    <cellStyle name="Normal 9 4 4 2 2" xfId="27494" xr:uid="{5BDF852D-4EC0-4033-8444-A45F7A1F67C4}"/>
    <cellStyle name="Normal 9 4 4 2 3" xfId="17598" xr:uid="{228EFA1F-444F-4F6A-B8B2-A90A4353B8F3}"/>
    <cellStyle name="Normal 9 4 4 3" xfId="11714" xr:uid="{616C6CF6-39F5-4A4D-9297-EFC201B27D85}"/>
    <cellStyle name="Normal 9 4 4 3 2" xfId="20391" xr:uid="{C94C09B5-D0F3-4A9D-9378-94CC7E29FF47}"/>
    <cellStyle name="Normal 9 4 4 4" xfId="13377" xr:uid="{7DE47BCB-FE4E-4DF8-A461-6A0E7E21A78D}"/>
    <cellStyle name="Normal 9 4 4 4 2" xfId="23220" xr:uid="{C3E45B8A-5CB3-4E5A-A8FA-3DD9C8ADFF3E}"/>
    <cellStyle name="Normal 9 4 4 5" xfId="24986" xr:uid="{662F2065-D5F3-424B-AFE9-CECE28612E9C}"/>
    <cellStyle name="Normal 9 4 4 6" xfId="15668" xr:uid="{ADE2C03D-AE5C-410B-823F-3F3A7F1CF876}"/>
    <cellStyle name="Normal 9 4 5" xfId="3984" xr:uid="{00000000-0005-0000-0000-0000B80F0000}"/>
    <cellStyle name="Normal 9 4 5 2" xfId="11434" xr:uid="{716BA9C9-EE03-4534-A4EE-0718D718A376}"/>
    <cellStyle name="Normal 9 4 5 2 2" xfId="27201" xr:uid="{036160AD-D390-40CA-BEFA-EC84747F8CBE}"/>
    <cellStyle name="Normal 9 4 5 2 3" xfId="19476" xr:uid="{AFAD2678-E0B7-44FE-BB0C-C4754298F071}"/>
    <cellStyle name="Normal 9 4 5 3" xfId="12588" xr:uid="{44EA5549-FE58-4B46-A263-BA580A2BA9BC}"/>
    <cellStyle name="Normal 9 4 5 3 2" xfId="22305" xr:uid="{ECA6E6C8-EF8F-4D10-9B1E-B4BBC86F008E}"/>
    <cellStyle name="Normal 9 4 5 4" xfId="24112" xr:uid="{224EB2F1-1554-48BC-B4FD-1FAE668BC013}"/>
    <cellStyle name="Normal 9 4 5 5" xfId="16739" xr:uid="{41B2CFEC-2DC3-4379-BDC0-71BA707D6198}"/>
    <cellStyle name="Normal 9 4 6" xfId="4680" xr:uid="{28430F27-EAD4-4889-A2D0-C74DF5B50C0A}"/>
    <cellStyle name="Normal 9 4 7" xfId="6376" xr:uid="{5FF7CD1B-EA05-45AE-A5A0-88310AFCDFF8}"/>
    <cellStyle name="Normal 9 4 7 2" xfId="11444" xr:uid="{67B9E50B-A36D-466C-B4BA-30BD01C88CD0}"/>
    <cellStyle name="Normal 9 4 8" xfId="9153" xr:uid="{64632EA1-4883-421D-B3C1-3595C90DC000}"/>
    <cellStyle name="Normal 9 4 9" xfId="14523" xr:uid="{5A25F152-431D-4B98-8499-5C0025A8B30D}"/>
    <cellStyle name="Normal 9 5" xfId="3985" xr:uid="{00000000-0005-0000-0000-0000B90F0000}"/>
    <cellStyle name="Normal 9 5 2" xfId="11435" xr:uid="{0EDA4B31-16FE-4DF1-9AAA-219D27877D29}"/>
    <cellStyle name="Normal 9 5 2 2" xfId="19098" xr:uid="{66C6DD91-74B1-4AE3-B89C-D6E2AD605096}"/>
    <cellStyle name="Normal 9 5 3" xfId="12326" xr:uid="{AFE69444-904B-41A8-8F57-26C9F2CC586C}"/>
    <cellStyle name="Normal 9 5 3 2" xfId="21898" xr:uid="{558C3548-F503-4A3E-B3A9-28F55B11DCFB}"/>
    <cellStyle name="Normal 9 5 4" xfId="24049" xr:uid="{684EBEFA-48A6-42BC-8549-42D9F3EDF3BE}"/>
    <cellStyle name="Normal 9 5 5" xfId="16342" xr:uid="{4D95FD41-EBF1-477B-A61C-6653F9E53B65}"/>
    <cellStyle name="Normal 9 6" xfId="4382" xr:uid="{CEB1E37D-8D9E-4A1E-A228-30929E5A0A7D}"/>
    <cellStyle name="Normal 9 6 2" xfId="11722" xr:uid="{2583C9A8-9CEE-44C3-9763-798563BED92B}"/>
    <cellStyle name="Normal 9 6 2 2" xfId="20406" xr:uid="{B82A5770-8B6E-414F-A68C-4883EDF4F6BB}"/>
    <cellStyle name="Normal 9 6 3" xfId="13387" xr:uid="{48401578-066E-4682-A67C-180AFB294137}"/>
    <cellStyle name="Normal 9 6 3 2" xfId="23235" xr:uid="{CB0B0B83-0773-49AE-809A-B6585387245A}"/>
    <cellStyle name="Normal 9 6 4" xfId="17613" xr:uid="{258E0A7B-3B5C-4459-9216-4E2C65FABB81}"/>
    <cellStyle name="Normal 9 7" xfId="26437" xr:uid="{B5397CE1-5D6B-4787-8020-CD8487154E8F}"/>
    <cellStyle name="Normal 9 8" xfId="13962" xr:uid="{1E2638D7-AB2A-408C-BC7D-8C795F53F980}"/>
    <cellStyle name="Normal_98AFRCOU" xfId="907" xr:uid="{00000000-0005-0000-0000-00008B030000}"/>
    <cellStyle name="Note" xfId="5877" builtinId="10" customBuiltin="1"/>
    <cellStyle name="Note 2" xfId="908" xr:uid="{00000000-0005-0000-0000-00008C030000}"/>
    <cellStyle name="Note 3" xfId="909" xr:uid="{00000000-0005-0000-0000-00008D030000}"/>
    <cellStyle name="Note 4" xfId="3986" xr:uid="{00000000-0005-0000-0000-0000BA0F0000}"/>
    <cellStyle name="Note 4 2" xfId="3987" xr:uid="{00000000-0005-0000-0000-0000BB0F0000}"/>
    <cellStyle name="Note 4 2 2" xfId="3988" xr:uid="{00000000-0005-0000-0000-0000BC0F0000}"/>
    <cellStyle name="Note 4 2 3" xfId="3989" xr:uid="{00000000-0005-0000-0000-0000BD0F0000}"/>
    <cellStyle name="Note 4 2 4" xfId="3990" xr:uid="{00000000-0005-0000-0000-0000BE0F0000}"/>
    <cellStyle name="Note 4 2 4 2" xfId="3991" xr:uid="{00000000-0005-0000-0000-0000BF0F0000}"/>
    <cellStyle name="Note 4 3" xfId="3992" xr:uid="{00000000-0005-0000-0000-0000C00F0000}"/>
    <cellStyle name="Note 4 4" xfId="3993" xr:uid="{00000000-0005-0000-0000-0000C10F0000}"/>
    <cellStyle name="Note 4 4 2" xfId="3994" xr:uid="{00000000-0005-0000-0000-0000C20F0000}"/>
    <cellStyle name="Note 4 5" xfId="5379" xr:uid="{482F13E4-34AC-4CC4-9283-40F900ED7C22}"/>
    <cellStyle name="Note 4 5 2" xfId="30172" xr:uid="{E560BCA5-425D-4A16-8BDE-76222BEA68D9}"/>
    <cellStyle name="Note 5" xfId="8512" xr:uid="{7C5CF9F5-4A07-493D-83B5-2C7617B92089}"/>
    <cellStyle name="Note 5 2" xfId="11437" xr:uid="{1978688C-B5F7-4AA1-A4E5-AD3EB9589325}"/>
    <cellStyle name="Note 6" xfId="8641" xr:uid="{C93A871F-94CF-4509-BDEA-13FC61B8F767}"/>
    <cellStyle name="Note 6 2" xfId="11439" xr:uid="{7FBE1B99-9B69-4C71-AC3B-280EF641995A}"/>
    <cellStyle name="Output" xfId="5872" builtinId="21" customBuiltin="1"/>
    <cellStyle name="Output 2" xfId="910" xr:uid="{00000000-0005-0000-0000-00008E030000}"/>
    <cellStyle name="Output 3" xfId="911" xr:uid="{00000000-0005-0000-0000-00008F030000}"/>
    <cellStyle name="Output 4" xfId="30173" xr:uid="{0A4C177F-2179-46F3-B17A-771F5F8755E4}"/>
    <cellStyle name="Percent 2" xfId="912" xr:uid="{00000000-0005-0000-0000-000090030000}"/>
    <cellStyle name="Percent 2 2" xfId="913" xr:uid="{00000000-0005-0000-0000-000091030000}"/>
    <cellStyle name="Percent 2 3" xfId="30174" xr:uid="{DB52E1CB-0F63-4FD2-AD90-6783AA2944C2}"/>
    <cellStyle name="Percent 3" xfId="914" xr:uid="{00000000-0005-0000-0000-000092030000}"/>
    <cellStyle name="Percent 3 2" xfId="3996" xr:uid="{00000000-0005-0000-0000-0000C40F0000}"/>
    <cellStyle name="Percent 3 2 2" xfId="25604" xr:uid="{E9ADA7CD-ADB7-41A3-B7DC-A6084B0D971D}"/>
    <cellStyle name="Percent 3 2 3" xfId="25465" xr:uid="{0986D71D-BB5D-4866-8D76-A1539315E694}"/>
    <cellStyle name="Percent 3 3" xfId="3997" xr:uid="{00000000-0005-0000-0000-0000C50F0000}"/>
    <cellStyle name="Percent 3 4" xfId="3998" xr:uid="{00000000-0005-0000-0000-0000C60F0000}"/>
    <cellStyle name="Percent 3 5" xfId="3995" xr:uid="{00000000-0005-0000-0000-0000C30F0000}"/>
    <cellStyle name="Percent 4" xfId="3999" xr:uid="{00000000-0005-0000-0000-0000C70F0000}"/>
    <cellStyle name="Percent 4 2" xfId="4000" xr:uid="{00000000-0005-0000-0000-0000C80F0000}"/>
    <cellStyle name="Percent 4 2 2" xfId="25222" xr:uid="{B17B5A10-C3F2-4C1D-AC61-03A60269F5C9}"/>
    <cellStyle name="Percent 4 2 3" xfId="25258" xr:uid="{3ABB98E5-647F-46F5-B8A5-FC21DB00C071}"/>
    <cellStyle name="Percent 4 2 3 2" xfId="27224" xr:uid="{731A12AF-1A72-422A-A3EE-20989E9E184E}"/>
    <cellStyle name="Percent 4 2 4" xfId="27859" xr:uid="{CAB4C635-70D8-4845-B30E-E61BD6470140}"/>
    <cellStyle name="Percent 4 3" xfId="4001" xr:uid="{00000000-0005-0000-0000-0000C90F0000}"/>
    <cellStyle name="Percent 4 4" xfId="4002" xr:uid="{00000000-0005-0000-0000-0000CA0F0000}"/>
    <cellStyle name="Percent 4 5" xfId="4086" xr:uid="{86AE5E42-DF18-422C-B356-44F225B897CA}"/>
    <cellStyle name="Percent 4 5 2" xfId="26909" xr:uid="{0F118CE5-61D8-4F07-8559-276CC867CD18}"/>
    <cellStyle name="Percent 4 5 3" xfId="26902" xr:uid="{88A04486-FF0E-45F0-BB9F-09D34EF1D413}"/>
    <cellStyle name="Percent 4 5 4" xfId="19096" xr:uid="{B958C8FD-AA84-4CCE-82A6-2AF32EB5420B}"/>
    <cellStyle name="Percent 4 6" xfId="12325" xr:uid="{C1A1DD2B-350F-4EFA-9A2D-FE65CAFCE685}"/>
    <cellStyle name="Percent 4 6 2" xfId="21892" xr:uid="{7B08D5BF-E16F-4743-84AC-6BA733A045F4}"/>
    <cellStyle name="Percent 4 7" xfId="25290" xr:uid="{CBF2BF9A-93BE-46B2-8D3C-C4384606FA98}"/>
    <cellStyle name="Percent 4 8" xfId="16336" xr:uid="{CD17BB33-21B3-484E-BA8B-C763031E96B4}"/>
    <cellStyle name="Percent 5" xfId="28967" xr:uid="{0AD08396-AFE1-49D5-AE67-58C9F9A92FF8}"/>
    <cellStyle name="Percent 5 2" xfId="27849" xr:uid="{BCE117AD-0661-453E-9553-A6844226B773}"/>
    <cellStyle name="Percent 5 3" xfId="28835" xr:uid="{5AC7ABB5-B255-4B1D-8C43-27BF5D3C46B4}"/>
    <cellStyle name="Percent 6" xfId="26986" xr:uid="{3BC312D6-9F1F-4192-B56D-1C0EB38B5314}"/>
    <cellStyle name="ReportHeaderRowCol.*" xfId="8604" xr:uid="{CFE397DE-1847-4455-A9EB-0A91EFF0BA98}"/>
    <cellStyle name="ReportHeaderRowCol.1" xfId="8605" xr:uid="{36A24ECA-1039-4944-94A5-9F0A84890555}"/>
    <cellStyle name="ReportHeaderRowCol.2" xfId="8606" xr:uid="{208D9597-65A0-4F51-BE6A-53855A0AA7B4}"/>
    <cellStyle name="ReportHeaderRowCol.Date" xfId="8607" xr:uid="{97DFA51B-FC15-4F09-9DBF-D38610AC8A73}"/>
    <cellStyle name="Sheet Title" xfId="915" xr:uid="{00000000-0005-0000-0000-000093030000}"/>
    <cellStyle name="Style 1" xfId="916" xr:uid="{00000000-0005-0000-0000-000094030000}"/>
    <cellStyle name="Style 1 2" xfId="917" xr:uid="{00000000-0005-0000-0000-000095030000}"/>
    <cellStyle name="Style 1 2 2" xfId="4004" xr:uid="{00000000-0005-0000-0000-0000CC0F0000}"/>
    <cellStyle name="Style 1 2 2 2" xfId="26820" xr:uid="{84FB7B42-1FC2-42B5-84F0-1240254F80CD}"/>
    <cellStyle name="Style 1 2 2 3" xfId="26810" xr:uid="{7D32FCC4-06AB-4400-A6F2-5063ED6E79CC}"/>
    <cellStyle name="Style 1 2 3" xfId="4005" xr:uid="{00000000-0005-0000-0000-0000CD0F0000}"/>
    <cellStyle name="Style 1 2 4" xfId="4006" xr:uid="{00000000-0005-0000-0000-0000CE0F0000}"/>
    <cellStyle name="Style 1 2 5" xfId="4003" xr:uid="{00000000-0005-0000-0000-0000CB0F0000}"/>
    <cellStyle name="Style 1 3" xfId="918" xr:uid="{00000000-0005-0000-0000-000096030000}"/>
    <cellStyle name="Style 1 4" xfId="4007" xr:uid="{00000000-0005-0000-0000-0000CF0F0000}"/>
    <cellStyle name="Style 1 4 2" xfId="25611" xr:uid="{C335CB62-7D36-49CE-AA43-BF3D405BAA5E}"/>
    <cellStyle name="Style 1 4 3" xfId="26711" xr:uid="{CD03B344-AC06-40C5-9A25-7F96A1B71FA8}"/>
    <cellStyle name="SubgroupSectionHeaderRowBalanceCol" xfId="8608" xr:uid="{AA100D36-16C8-48AA-93FB-DB18903E1FB2}"/>
    <cellStyle name="SubgroupSectionHeaderRowDescCol" xfId="8609" xr:uid="{BDD0D0F8-29F4-4B52-A151-8DE290CECA36}"/>
    <cellStyle name="SubgroupSectionHeaderRowNameCol" xfId="8610" xr:uid="{5A21B565-0DE1-406A-8523-ED165EC3A00B}"/>
    <cellStyle name="SubGroupSelectionHeaderRowJERefCol" xfId="8611" xr:uid="{EE8AB284-A313-4AF6-86DB-7952357FE274}"/>
    <cellStyle name="SubgroupSubtotalRowBalanceCol" xfId="8612" xr:uid="{2C72F359-863D-44E7-A9FF-A84F99A5C94C}"/>
    <cellStyle name="SubgroupSubtotalRowDescCol" xfId="8613" xr:uid="{8652406A-C947-4482-A828-0035A59697BF}"/>
    <cellStyle name="SubgroupSubtotalRowJERefCol" xfId="8614" xr:uid="{A4D5DE83-F8DF-49E0-9566-ACE8DCF5D1A8}"/>
    <cellStyle name="SubgroupSubtotalRowNameCol" xfId="8615" xr:uid="{566C7122-B964-4C83-AF1E-1AC9827F1654}"/>
    <cellStyle name="SubgroupSubtotalRowVarPectCol" xfId="8616" xr:uid="{C95028BF-D34C-4BA0-A27E-21C6852450C9}"/>
    <cellStyle name="SubgroupSubtotalRowWPRefCol" xfId="8617" xr:uid="{6CC80156-08CE-4CC3-9FBF-27CB18F739A7}"/>
    <cellStyle name="SumAccountGroupsRowBalanceCol" xfId="8618" xr:uid="{F00782EC-7A7B-4298-9A2F-DA2210E389D9}"/>
    <cellStyle name="SumAccountGroupsRowDescCol" xfId="8619" xr:uid="{29B4C8C7-E26E-4460-AE92-6C19C479C376}"/>
    <cellStyle name="SumAccountGroupsRowJERefCol" xfId="8620" xr:uid="{441511ED-7FED-4533-990B-0C1750FE4BF9}"/>
    <cellStyle name="SumAccountGroupsRowNameCol" xfId="8621" xr:uid="{DD525A35-47DA-4AF2-8124-F264A5F09C78}"/>
    <cellStyle name="SumAccountGroupsRowVarPectCol" xfId="8622" xr:uid="{0B898908-57E7-45FF-AF38-D028044CEB19}"/>
    <cellStyle name="SumAccountGroupsRowWPRefCol" xfId="8623" xr:uid="{2C1541EC-01C6-42E2-8270-B067218BB7F7}"/>
    <cellStyle name="Title 2" xfId="30175" xr:uid="{E14B3717-FDD3-4F1D-8FB0-A4D2B69CF32C}"/>
    <cellStyle name="Total" xfId="5879" builtinId="25" customBuiltin="1"/>
    <cellStyle name="Total 2" xfId="919" xr:uid="{00000000-0005-0000-0000-000097030000}"/>
    <cellStyle name="Total 2 2" xfId="29060" xr:uid="{22E96829-096D-4CDE-9038-87DE5FAB7810}"/>
    <cellStyle name="Total 3" xfId="920" xr:uid="{00000000-0005-0000-0000-000098030000}"/>
    <cellStyle name="Total 3 2" xfId="29155" xr:uid="{6BD3525D-BF84-438E-8A69-B365BE2CDA28}"/>
    <cellStyle name="Total 4" xfId="30176" xr:uid="{0F6B8179-F35C-43BB-B001-7F25F93D3A26}"/>
    <cellStyle name="TotalRow" xfId="8624" xr:uid="{944322E2-09CF-43D5-AF9F-E03782537E3F}"/>
    <cellStyle name="TotalRowCreditCol" xfId="8625" xr:uid="{560E1F72-9A68-400B-BDB9-A33254C9E567}"/>
    <cellStyle name="TotalRowDebitCol" xfId="8626" xr:uid="{20113221-74FC-473C-9DC8-619A302AD88E}"/>
    <cellStyle name="TransactionRowAcctDescCol" xfId="8627" xr:uid="{9B3E4A56-22BB-4882-BB5C-ABC78185E16B}"/>
    <cellStyle name="TransactionRowAcctNumCol" xfId="8628" xr:uid="{234077E9-0895-4D01-8E0C-4EA0BCFF30F9}"/>
    <cellStyle name="TransactionRowCreditCol" xfId="8629" xr:uid="{4F4FFDD0-9013-4B00-BB49-72A89C0F8DBB}"/>
    <cellStyle name="TransactionRowDateCol" xfId="8630" xr:uid="{3134523B-575C-470A-8C58-6D58CB97999E}"/>
    <cellStyle name="TransactionRowDebitCol" xfId="8631" xr:uid="{92EC1B4E-AC68-40CB-B598-BC23FE578809}"/>
    <cellStyle name="TransactionRowRefCol" xfId="8632" xr:uid="{EACE5E7C-7100-4F1C-BE95-314FF1EC6300}"/>
    <cellStyle name="TransactionRowTransactionCol" xfId="8633" xr:uid="{9DE28280-ACA7-4072-B83D-A9191A273649}"/>
    <cellStyle name="UnclassifiedTotalRowBalanceCol" xfId="8634" xr:uid="{85EB5F57-7FC1-433E-BF7D-7A314CF07994}"/>
    <cellStyle name="UnclassifiedTotalRowDescCol" xfId="8635" xr:uid="{6DF113DB-93A1-4794-8AC8-BB135D6978FB}"/>
    <cellStyle name="UnclassifiedTotalRowJERefCol" xfId="8636" xr:uid="{26A99A13-971F-4B85-8AED-26B071D9D8A4}"/>
    <cellStyle name="UnclassifiedTotalRowNameCol" xfId="8637" xr:uid="{7126AA44-DCDD-471B-B0E8-446EF5D7CBB9}"/>
    <cellStyle name="UnclassifiedTotalRowVarPectCol" xfId="8638" xr:uid="{2D47A2FE-9834-48E7-B8B4-A91B28D71F02}"/>
    <cellStyle name="UnclassifiedTotalRowWPRefCol" xfId="8639" xr:uid="{3987CD3A-0052-4DEE-95EB-1E2A6EC5D8DA}"/>
    <cellStyle name="Warning Text" xfId="5876" builtinId="11" customBuiltin="1"/>
    <cellStyle name="Warning Text 2" xfId="921" xr:uid="{00000000-0005-0000-0000-000099030000}"/>
    <cellStyle name="Warning Text 2 2" xfId="28865" xr:uid="{72AC90F7-DE5B-4082-82D1-9ABD88851BF2}"/>
    <cellStyle name="Warning Text 3" xfId="922" xr:uid="{00000000-0005-0000-0000-00009A030000}"/>
    <cellStyle name="Warning Text 3 2" xfId="27284" xr:uid="{123F9A8D-0433-4AB9-8BE6-51E90CD7C826}"/>
    <cellStyle name="Warning Text 4" xfId="30177" xr:uid="{A14CA6E4-DD94-4F22-93E0-36BA2B7334D5}"/>
  </cellStyles>
  <dxfs count="19">
    <dxf>
      <fill>
        <patternFill>
          <bgColor rgb="FF00FFFF"/>
        </patternFill>
      </fill>
    </dxf>
    <dxf>
      <font>
        <color auto="1"/>
      </font>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9" defaultPivotStyle="PivotStyleLight16">
    <tableStyle name="Table Style 1" pivot="0" count="0" xr9:uid="{00000000-0011-0000-FFFF-FFFF00000000}"/>
    <tableStyle name="Table Style 2" pivot="0" count="0" xr9:uid="{00000000-0011-0000-FFFF-FFFF01000000}"/>
    <tableStyle name="TableStyleQueryResult" pivot="0" count="3" xr9:uid="{B3C8A058-B38B-45D8-9D1D-A48E01D3F60E}">
      <tableStyleElement type="wholeTable" dxfId="18"/>
      <tableStyleElement type="headerRow" dxfId="17"/>
      <tableStyleElement type="firstRowStripe" dxfId="16"/>
    </tableStyle>
  </tableStyles>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state-and-local-government-finance-division/local-government-commission/submitting-your-audit"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lib/item/north-carolina-water-and-wastewater-rates-dashboard"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A6F6B-560F-4626-B29B-76FAFBF589E5}">
  <dimension ref="A1:D38"/>
  <sheetViews>
    <sheetView tabSelected="1" workbookViewId="0">
      <selection activeCell="B19" sqref="B19"/>
    </sheetView>
  </sheetViews>
  <sheetFormatPr defaultRowHeight="15" x14ac:dyDescent="0.25"/>
  <cols>
    <col min="1" max="1" width="1.7109375" style="281" customWidth="1"/>
    <col min="2" max="2" width="155" style="281" customWidth="1"/>
    <col min="3" max="4" width="9.140625" style="281" hidden="1" customWidth="1"/>
    <col min="5" max="5" width="2.28515625" style="281" customWidth="1"/>
    <col min="6" max="7" width="8.140625" style="281" customWidth="1"/>
    <col min="8" max="16384" width="9.140625" style="281"/>
  </cols>
  <sheetData>
    <row r="1" spans="2:2" ht="15.75" customHeight="1" thickBot="1" x14ac:dyDescent="0.3">
      <c r="B1" s="500"/>
    </row>
    <row r="2" spans="2:2" ht="36.75" customHeight="1" thickBot="1" x14ac:dyDescent="0.3">
      <c r="B2" s="501" t="s">
        <v>457</v>
      </c>
    </row>
    <row r="3" spans="2:2" ht="79.5" customHeight="1" x14ac:dyDescent="0.25">
      <c r="B3" s="502" t="s">
        <v>458</v>
      </c>
    </row>
    <row r="4" spans="2:2" ht="32.25" customHeight="1" x14ac:dyDescent="0.25">
      <c r="B4" s="503" t="s">
        <v>459</v>
      </c>
    </row>
    <row r="5" spans="2:2" ht="15.75" customHeight="1" x14ac:dyDescent="0.25">
      <c r="B5" s="500"/>
    </row>
    <row r="6" spans="2:2" ht="31.5" x14ac:dyDescent="0.25">
      <c r="B6" s="504" t="s">
        <v>460</v>
      </c>
    </row>
    <row r="7" spans="2:2" ht="15.75" customHeight="1" x14ac:dyDescent="0.25">
      <c r="B7" s="500"/>
    </row>
    <row r="8" spans="2:2" ht="31.5" x14ac:dyDescent="0.25">
      <c r="B8" s="504" t="s">
        <v>461</v>
      </c>
    </row>
    <row r="9" spans="2:2" x14ac:dyDescent="0.25">
      <c r="B9" s="500"/>
    </row>
    <row r="10" spans="2:2" ht="32.450000000000003" customHeight="1" x14ac:dyDescent="0.25">
      <c r="B10" s="503" t="s">
        <v>462</v>
      </c>
    </row>
    <row r="11" spans="2:2" x14ac:dyDescent="0.25">
      <c r="B11" s="500"/>
    </row>
    <row r="12" spans="2:2" ht="15.75" x14ac:dyDescent="0.25">
      <c r="B12" s="505" t="s">
        <v>463</v>
      </c>
    </row>
    <row r="13" spans="2:2" ht="15.75" x14ac:dyDescent="0.25">
      <c r="B13" s="505"/>
    </row>
    <row r="14" spans="2:2" ht="31.5" x14ac:dyDescent="0.25">
      <c r="B14" s="506" t="s">
        <v>464</v>
      </c>
    </row>
    <row r="15" spans="2:2" x14ac:dyDescent="0.25">
      <c r="B15" s="500"/>
    </row>
    <row r="16" spans="2:2" ht="61.5" customHeight="1" x14ac:dyDescent="0.25">
      <c r="B16" s="506" t="s">
        <v>473</v>
      </c>
    </row>
    <row r="17" spans="1:4" ht="15" customHeight="1" x14ac:dyDescent="0.25">
      <c r="B17" s="513" t="s">
        <v>474</v>
      </c>
    </row>
    <row r="18" spans="1:4" x14ac:dyDescent="0.25">
      <c r="B18" s="500"/>
    </row>
    <row r="19" spans="1:4" ht="32.450000000000003" customHeight="1" x14ac:dyDescent="0.25">
      <c r="B19" s="507" t="s">
        <v>465</v>
      </c>
    </row>
    <row r="20" spans="1:4" ht="63" x14ac:dyDescent="0.25">
      <c r="B20" s="504" t="s">
        <v>466</v>
      </c>
    </row>
    <row r="21" spans="1:4" ht="15.75" customHeight="1" x14ac:dyDescent="0.25">
      <c r="B21" s="500"/>
    </row>
    <row r="22" spans="1:4" ht="66" customHeight="1" x14ac:dyDescent="0.25">
      <c r="B22" s="504" t="s">
        <v>405</v>
      </c>
    </row>
    <row r="23" spans="1:4" ht="15.75" customHeight="1" x14ac:dyDescent="0.25">
      <c r="B23" s="500"/>
    </row>
    <row r="24" spans="1:4" ht="67.5" customHeight="1" x14ac:dyDescent="0.25">
      <c r="B24" s="504" t="s">
        <v>467</v>
      </c>
    </row>
    <row r="25" spans="1:4" ht="15.75" customHeight="1" x14ac:dyDescent="0.25">
      <c r="B25" s="504"/>
    </row>
    <row r="26" spans="1:4" ht="32.450000000000003" customHeight="1" x14ac:dyDescent="0.25">
      <c r="B26" s="508" t="s">
        <v>468</v>
      </c>
    </row>
    <row r="27" spans="1:4" ht="15.75" customHeight="1" x14ac:dyDescent="0.25">
      <c r="A27" s="500"/>
      <c r="B27" s="500"/>
      <c r="C27" s="500"/>
      <c r="D27" s="500"/>
    </row>
    <row r="28" spans="1:4" x14ac:dyDescent="0.25">
      <c r="B28" s="509" t="s">
        <v>9</v>
      </c>
    </row>
    <row r="29" spans="1:4" x14ac:dyDescent="0.25">
      <c r="B29" s="510" t="s">
        <v>404</v>
      </c>
    </row>
    <row r="30" spans="1:4" ht="15.75" customHeight="1" x14ac:dyDescent="0.25">
      <c r="B30" s="500"/>
    </row>
    <row r="31" spans="1:4" x14ac:dyDescent="0.25">
      <c r="B31" s="509" t="s">
        <v>10</v>
      </c>
    </row>
    <row r="32" spans="1:4" x14ac:dyDescent="0.25">
      <c r="B32" s="511" t="s">
        <v>336</v>
      </c>
    </row>
    <row r="33" spans="2:2" ht="15.75" customHeight="1" x14ac:dyDescent="0.25">
      <c r="B33" s="500"/>
    </row>
    <row r="34" spans="2:2" ht="21.75" customHeight="1" x14ac:dyDescent="0.25">
      <c r="B34" s="512" t="s">
        <v>469</v>
      </c>
    </row>
    <row r="36" spans="2:2" ht="15.75" x14ac:dyDescent="0.25">
      <c r="B36" s="30"/>
    </row>
    <row r="37" spans="2:2" ht="15.75" x14ac:dyDescent="0.25">
      <c r="B37" s="30"/>
    </row>
    <row r="38" spans="2:2" ht="15.75" x14ac:dyDescent="0.25">
      <c r="B38" s="30"/>
    </row>
  </sheetData>
  <sheetProtection algorithmName="SHA-512" hashValue="P0pbczz99MrDCF4/gOs8pBCBjyYlo2Ae6iTtargLpQ1FT31/OouMVEzffRmdOpb9IPLTd+j/lr8rh7z5ahsFgA==" saltValue="xXnyRS07SjcCzAopjdr51A==" spinCount="100000" sheet="1" formatCells="0" formatColumns="0" formatRows="0"/>
  <hyperlinks>
    <hyperlink ref="B29" r:id="rId1" xr:uid="{1E9CC515-96BE-49AF-BDCC-AADBF7BAA229}"/>
    <hyperlink ref="B32" r:id="rId2" xr:uid="{2711DEFE-3529-4884-A595-38AFF3E7073F}"/>
    <hyperlink ref="B17" r:id="rId3" xr:uid="{2CE29EF4-FF86-48C6-83E6-AF0011054E4C}"/>
  </hyperlinks>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114"/>
  <sheetViews>
    <sheetView zoomScaleNormal="100" workbookViewId="0">
      <pane ySplit="5" topLeftCell="A6" activePane="bottomLeft" state="frozen"/>
      <selection activeCell="A4" sqref="A4"/>
      <selection pane="bottomLeft" activeCell="D2" sqref="D2"/>
    </sheetView>
  </sheetViews>
  <sheetFormatPr defaultColWidth="9.140625" defaultRowHeight="15" x14ac:dyDescent="0.25"/>
  <cols>
    <col min="1" max="1" width="5.85546875" style="19" customWidth="1"/>
    <col min="2" max="2" width="16.140625" style="16" customWidth="1"/>
    <col min="3" max="3" width="17" style="16" customWidth="1"/>
    <col min="4" max="4" width="46.28515625" style="1" customWidth="1"/>
    <col min="5" max="5" width="19.5703125" style="3" bestFit="1" customWidth="1"/>
    <col min="6" max="6" width="16.5703125" style="1" customWidth="1"/>
    <col min="7" max="7" width="27.85546875" style="6" customWidth="1"/>
    <col min="8" max="8" width="17.140625" style="2" customWidth="1"/>
    <col min="9" max="9" width="25" style="1" customWidth="1"/>
    <col min="10" max="10" width="22.85546875" style="423" customWidth="1"/>
    <col min="11" max="11" width="13" style="255" hidden="1" customWidth="1"/>
    <col min="12" max="12" width="5.5703125" style="1" hidden="1" customWidth="1"/>
    <col min="13" max="13" width="5.28515625" style="1" hidden="1" customWidth="1"/>
    <col min="14" max="14" width="7.7109375" style="1" hidden="1" customWidth="1"/>
    <col min="15" max="15" width="9.140625" style="1" customWidth="1"/>
    <col min="16" max="17" width="9.140625" style="1"/>
    <col min="18" max="18" width="13.85546875" style="1" customWidth="1"/>
    <col min="19" max="16384" width="9.140625" style="1"/>
  </cols>
  <sheetData>
    <row r="1" spans="1:19" ht="29.25" thickBot="1" x14ac:dyDescent="0.5">
      <c r="B1" s="25" t="s">
        <v>176</v>
      </c>
      <c r="C1" s="25"/>
      <c r="E1" s="193" t="s">
        <v>8</v>
      </c>
      <c r="F1" s="13">
        <v>2020</v>
      </c>
      <c r="G1" s="298" t="s">
        <v>59</v>
      </c>
      <c r="H1" s="299"/>
      <c r="J1" s="1" t="s">
        <v>475</v>
      </c>
      <c r="L1" s="1" t="s">
        <v>20</v>
      </c>
      <c r="N1" s="1">
        <v>547</v>
      </c>
    </row>
    <row r="2" spans="1:19" ht="44.25" customHeight="1" thickBot="1" x14ac:dyDescent="0.4">
      <c r="B2" s="528" t="s">
        <v>156</v>
      </c>
      <c r="C2" s="529"/>
      <c r="D2" s="209"/>
      <c r="E2" s="525" t="s">
        <v>164</v>
      </c>
      <c r="F2" s="525"/>
      <c r="G2" s="526"/>
      <c r="H2" s="10"/>
      <c r="L2" s="1" t="s">
        <v>21</v>
      </c>
      <c r="N2" s="1">
        <v>1</v>
      </c>
    </row>
    <row r="3" spans="1:19" ht="19.5" thickBot="1" x14ac:dyDescent="0.35">
      <c r="B3" s="17" t="s">
        <v>0</v>
      </c>
      <c r="C3" s="17"/>
      <c r="D3" s="437" t="e">
        <f>VLOOKUP(D2,'Unit Names'!A1:B59,2,FALSE)</f>
        <v>#N/A</v>
      </c>
      <c r="E3" s="192"/>
      <c r="F3" s="43"/>
      <c r="G3" s="7"/>
      <c r="H3" s="10"/>
      <c r="L3" s="1" t="s">
        <v>410</v>
      </c>
      <c r="N3" s="1">
        <v>2</v>
      </c>
    </row>
    <row r="4" spans="1:19" ht="19.5" thickBot="1" x14ac:dyDescent="0.35">
      <c r="B4" s="24" t="s">
        <v>16</v>
      </c>
      <c r="C4" s="76"/>
      <c r="D4" s="23"/>
      <c r="E4" s="23"/>
      <c r="F4" s="32"/>
      <c r="G4" s="8"/>
      <c r="H4" s="10"/>
      <c r="I4" s="12"/>
      <c r="J4" s="12"/>
      <c r="K4" s="12"/>
      <c r="L4" s="1" t="s">
        <v>422</v>
      </c>
      <c r="N4" s="127">
        <v>3</v>
      </c>
    </row>
    <row r="5" spans="1:19" ht="37.5" customHeight="1" x14ac:dyDescent="0.35">
      <c r="A5" s="20" t="s">
        <v>60</v>
      </c>
      <c r="B5" s="14" t="s">
        <v>48</v>
      </c>
      <c r="C5" s="14" t="s">
        <v>62</v>
      </c>
      <c r="D5" s="4" t="s">
        <v>2</v>
      </c>
      <c r="E5" s="191">
        <v>2019</v>
      </c>
      <c r="F5" s="73">
        <v>2020</v>
      </c>
      <c r="G5" s="9" t="s">
        <v>3</v>
      </c>
      <c r="H5" s="145" t="s">
        <v>166</v>
      </c>
      <c r="I5" s="146" t="s">
        <v>4</v>
      </c>
      <c r="J5" s="146"/>
      <c r="K5" s="146"/>
      <c r="L5" s="1" t="s">
        <v>423</v>
      </c>
      <c r="N5" s="127">
        <v>4</v>
      </c>
    </row>
    <row r="6" spans="1:19" x14ac:dyDescent="0.25">
      <c r="A6" s="21"/>
      <c r="B6" s="85" t="s">
        <v>61</v>
      </c>
      <c r="C6" s="78"/>
      <c r="D6" s="79"/>
      <c r="E6" s="190"/>
      <c r="F6" s="80"/>
      <c r="G6" s="81"/>
      <c r="H6" s="11"/>
    </row>
    <row r="7" spans="1:19" s="3" customFormat="1" ht="45" x14ac:dyDescent="0.25">
      <c r="A7" s="109">
        <v>333</v>
      </c>
      <c r="B7" s="96"/>
      <c r="C7" s="106" t="s">
        <v>63</v>
      </c>
      <c r="D7" s="102" t="s">
        <v>157</v>
      </c>
      <c r="E7" s="201" t="e">
        <f>HLOOKUP($D$2,'2019 Data'!$D$1:$BJ$271,99,FALSE)</f>
        <v>#N/A</v>
      </c>
      <c r="F7" s="144"/>
      <c r="G7" s="164">
        <f>IF(F7&lt;0,"Note: Number is normally positive.",)</f>
        <v>0</v>
      </c>
      <c r="H7" s="279"/>
      <c r="I7" s="208"/>
      <c r="J7" s="208"/>
      <c r="K7" s="256" t="s">
        <v>187</v>
      </c>
    </row>
    <row r="8" spans="1:19" s="3" customFormat="1" ht="45" x14ac:dyDescent="0.25">
      <c r="A8" s="109">
        <v>500</v>
      </c>
      <c r="B8" s="96"/>
      <c r="C8" s="106" t="s">
        <v>63</v>
      </c>
      <c r="D8" s="102" t="s">
        <v>64</v>
      </c>
      <c r="E8" s="201" t="e">
        <f>HLOOKUP($D$2,'2019 Data'!$D$1:$BJ$271,150,FALSE)</f>
        <v>#N/A</v>
      </c>
      <c r="F8" s="144"/>
      <c r="G8" s="164">
        <f>IF(F8&lt;0,"Note: Number is normally positive.",)</f>
        <v>0</v>
      </c>
      <c r="H8" s="96"/>
      <c r="I8" s="239"/>
      <c r="J8" s="239"/>
      <c r="K8" s="221" t="s">
        <v>188</v>
      </c>
      <c r="L8" s="201"/>
      <c r="S8" s="238"/>
    </row>
    <row r="9" spans="1:19" ht="45" x14ac:dyDescent="0.25">
      <c r="A9" s="169">
        <v>385</v>
      </c>
      <c r="B9" s="50" t="s">
        <v>23</v>
      </c>
      <c r="C9" s="106" t="s">
        <v>63</v>
      </c>
      <c r="D9" s="103" t="s">
        <v>65</v>
      </c>
      <c r="E9" s="201" t="e">
        <f>HLOOKUP($D$2,'2019 Data'!$D$1:$BJ$271,144,FALSE)</f>
        <v>#N/A</v>
      </c>
      <c r="F9" s="144"/>
      <c r="G9" s="164">
        <f>IF((F7+F8)&gt;F9,"Error: Please review accts (333 + 500) &gt; 385",)</f>
        <v>0</v>
      </c>
      <c r="H9" s="96"/>
      <c r="I9" s="239"/>
      <c r="J9" s="239"/>
      <c r="K9" s="221" t="s">
        <v>189</v>
      </c>
      <c r="L9" s="201"/>
      <c r="S9" s="238"/>
    </row>
    <row r="10" spans="1:19" s="3" customFormat="1" ht="105" customHeight="1" x14ac:dyDescent="0.25">
      <c r="A10" s="169">
        <v>575</v>
      </c>
      <c r="B10" s="96" t="s">
        <v>25</v>
      </c>
      <c r="C10" s="106" t="s">
        <v>63</v>
      </c>
      <c r="D10" s="104" t="s">
        <v>276</v>
      </c>
      <c r="E10" s="201" t="e">
        <f>HLOOKUP($D$2,'2019 Data'!$D$1:$BJ$271,225,FALSE)</f>
        <v>#N/A</v>
      </c>
      <c r="F10" s="144"/>
      <c r="G10" s="164">
        <f>IF(F10&lt;0,"Note: Number is normally positive.",)</f>
        <v>0</v>
      </c>
      <c r="H10" s="174"/>
      <c r="I10" s="239"/>
      <c r="J10" s="239"/>
      <c r="K10" s="103" t="s">
        <v>190</v>
      </c>
      <c r="L10" s="201"/>
      <c r="S10" s="238"/>
    </row>
    <row r="11" spans="1:19" s="3" customFormat="1" ht="105" customHeight="1" x14ac:dyDescent="0.25">
      <c r="A11" s="169">
        <v>576</v>
      </c>
      <c r="B11" s="96" t="s">
        <v>25</v>
      </c>
      <c r="C11" s="106" t="s">
        <v>63</v>
      </c>
      <c r="D11" s="168" t="s">
        <v>337</v>
      </c>
      <c r="E11" s="201" t="e">
        <f>HLOOKUP($D$2,'2019 Data'!$D$1:$BJ$271,226,FALSE)</f>
        <v>#N/A</v>
      </c>
      <c r="F11" s="144"/>
      <c r="G11" s="164">
        <f>IF(F11&lt;0,"Error : Ener as positive.",)</f>
        <v>0</v>
      </c>
      <c r="H11" s="96"/>
      <c r="I11" s="239"/>
      <c r="J11" s="239"/>
      <c r="K11" s="104" t="s">
        <v>191</v>
      </c>
      <c r="L11" s="201"/>
      <c r="S11" s="238"/>
    </row>
    <row r="12" spans="1:19" s="283" customFormat="1" ht="78" customHeight="1" x14ac:dyDescent="0.25">
      <c r="A12" s="300">
        <v>626</v>
      </c>
      <c r="B12" s="301" t="s">
        <v>444</v>
      </c>
      <c r="C12" s="295" t="s">
        <v>63</v>
      </c>
      <c r="D12" s="296" t="s">
        <v>454</v>
      </c>
      <c r="E12" s="297" t="s">
        <v>386</v>
      </c>
      <c r="F12" s="290"/>
      <c r="G12" s="453">
        <f>IF(F12&lt;0,"Error:  Ener as positive.",)</f>
        <v>0</v>
      </c>
      <c r="H12" s="343"/>
      <c r="I12" s="291"/>
      <c r="J12" s="438"/>
      <c r="K12" s="279" t="s">
        <v>192</v>
      </c>
      <c r="L12" s="292"/>
      <c r="M12" s="292"/>
      <c r="N12" s="292"/>
      <c r="O12" s="280"/>
    </row>
    <row r="13" spans="1:19" s="283" customFormat="1" ht="99" customHeight="1" x14ac:dyDescent="0.25">
      <c r="A13" s="293">
        <v>627</v>
      </c>
      <c r="B13" s="294" t="s">
        <v>387</v>
      </c>
      <c r="C13" s="295" t="s">
        <v>63</v>
      </c>
      <c r="D13" s="296" t="s">
        <v>388</v>
      </c>
      <c r="E13" s="297" t="s">
        <v>386</v>
      </c>
      <c r="F13" s="290"/>
      <c r="G13" s="446">
        <f>IF(F13&gt;F12,"Please review account numbers 627 &gt;626",)</f>
        <v>0</v>
      </c>
      <c r="H13" s="343"/>
      <c r="I13" s="291"/>
      <c r="J13" s="438"/>
      <c r="K13" s="279" t="s">
        <v>193</v>
      </c>
      <c r="L13" s="292"/>
      <c r="O13" s="280"/>
    </row>
    <row r="14" spans="1:19" s="283" customFormat="1" ht="105" customHeight="1" x14ac:dyDescent="0.25">
      <c r="A14" s="293">
        <v>628</v>
      </c>
      <c r="B14" s="294" t="s">
        <v>387</v>
      </c>
      <c r="C14" s="295" t="s">
        <v>63</v>
      </c>
      <c r="D14" s="296" t="s">
        <v>389</v>
      </c>
      <c r="E14" s="297" t="s">
        <v>386</v>
      </c>
      <c r="F14" s="290"/>
      <c r="G14" s="446">
        <f>IF(F14&gt;F12,"Please review account numbers 628 &gt; 626",)</f>
        <v>0</v>
      </c>
      <c r="H14" s="343"/>
      <c r="I14" s="291"/>
      <c r="J14" s="438"/>
      <c r="K14" s="279" t="s">
        <v>194</v>
      </c>
      <c r="L14" s="292"/>
      <c r="O14" s="280"/>
    </row>
    <row r="15" spans="1:19" s="283" customFormat="1" ht="105" customHeight="1" x14ac:dyDescent="0.25">
      <c r="A15" s="293">
        <v>629</v>
      </c>
      <c r="B15" s="294" t="s">
        <v>387</v>
      </c>
      <c r="C15" s="295" t="s">
        <v>63</v>
      </c>
      <c r="D15" s="296" t="s">
        <v>390</v>
      </c>
      <c r="E15" s="297" t="s">
        <v>386</v>
      </c>
      <c r="F15" s="290"/>
      <c r="G15" s="446">
        <f>IF(F15&gt;F12,"Please review account numbers 629 &gt; 626",)</f>
        <v>0</v>
      </c>
      <c r="H15" s="343"/>
      <c r="I15" s="291"/>
      <c r="J15" s="438"/>
      <c r="K15" s="279" t="s">
        <v>195</v>
      </c>
      <c r="L15" s="292"/>
      <c r="O15" s="280"/>
    </row>
    <row r="16" spans="1:19" s="283" customFormat="1" ht="105" customHeight="1" x14ac:dyDescent="0.25">
      <c r="A16" s="293">
        <v>630</v>
      </c>
      <c r="B16" s="294" t="s">
        <v>387</v>
      </c>
      <c r="C16" s="295" t="s">
        <v>63</v>
      </c>
      <c r="D16" s="296" t="s">
        <v>391</v>
      </c>
      <c r="E16" s="297" t="s">
        <v>386</v>
      </c>
      <c r="F16" s="290"/>
      <c r="G16" s="446">
        <f>IF(F16&gt;F12,"Please review account numbers 630 &gt; 626",)</f>
        <v>0</v>
      </c>
      <c r="H16" s="343"/>
      <c r="I16" s="291"/>
      <c r="J16" s="438"/>
      <c r="K16" s="279" t="s">
        <v>196</v>
      </c>
      <c r="L16" s="292"/>
      <c r="O16" s="280"/>
    </row>
    <row r="17" spans="1:19" s="283" customFormat="1" ht="105" customHeight="1" x14ac:dyDescent="0.25">
      <c r="A17" s="293">
        <v>631</v>
      </c>
      <c r="B17" s="294" t="s">
        <v>387</v>
      </c>
      <c r="C17" s="295" t="s">
        <v>63</v>
      </c>
      <c r="D17" s="296" t="s">
        <v>392</v>
      </c>
      <c r="E17" s="297" t="s">
        <v>386</v>
      </c>
      <c r="F17" s="290"/>
      <c r="G17" s="446">
        <f>IF(F17&gt;F12,"Please review account numbers 631 &gt; 626",)</f>
        <v>0</v>
      </c>
      <c r="H17" s="343"/>
      <c r="I17" s="291"/>
      <c r="J17" s="438"/>
      <c r="K17" s="279" t="s">
        <v>197</v>
      </c>
      <c r="L17" s="292"/>
      <c r="O17" s="280"/>
    </row>
    <row r="18" spans="1:19" s="283" customFormat="1" ht="45" x14ac:dyDescent="0.25">
      <c r="A18" s="169">
        <v>338</v>
      </c>
      <c r="B18" s="96"/>
      <c r="C18" s="106" t="s">
        <v>63</v>
      </c>
      <c r="D18" s="103" t="s">
        <v>66</v>
      </c>
      <c r="E18" s="201" t="e">
        <f>HLOOKUP($D$2,'2019 Data'!$D$1:$BJ$271,104,FALSE)</f>
        <v>#N/A</v>
      </c>
      <c r="F18" s="144"/>
      <c r="G18" s="447">
        <f>IF(F12&gt;F18,"Please review account numbers 626 &gt; 338",)</f>
        <v>0</v>
      </c>
      <c r="H18" s="96"/>
      <c r="I18" s="239"/>
      <c r="J18" s="239"/>
      <c r="K18" s="210" t="s">
        <v>198</v>
      </c>
      <c r="L18" s="201"/>
    </row>
    <row r="19" spans="1:19" ht="102.75" customHeight="1" x14ac:dyDescent="0.25">
      <c r="A19" s="109">
        <v>335</v>
      </c>
      <c r="B19" s="50"/>
      <c r="C19" s="106" t="s">
        <v>63</v>
      </c>
      <c r="D19" s="92" t="s">
        <v>171</v>
      </c>
      <c r="E19" s="201" t="e">
        <f>HLOOKUP($D$2,'2019 Data'!$D$1:$BJ$271,101,FALSE)</f>
        <v>#N/A</v>
      </c>
      <c r="F19" s="144"/>
      <c r="G19" s="164">
        <f>IF(F19&lt;0,"Error: Enter as positive.",)</f>
        <v>0</v>
      </c>
      <c r="H19" s="174"/>
      <c r="I19" s="239"/>
      <c r="J19" s="239"/>
      <c r="K19" s="103" t="s">
        <v>199</v>
      </c>
      <c r="L19" s="201"/>
      <c r="S19" s="238"/>
    </row>
    <row r="20" spans="1:19" ht="40.5" x14ac:dyDescent="0.25">
      <c r="A20" s="109">
        <v>252</v>
      </c>
      <c r="B20" s="50"/>
      <c r="C20" s="106" t="s">
        <v>63</v>
      </c>
      <c r="D20" s="103" t="s">
        <v>67</v>
      </c>
      <c r="E20" s="201" t="e">
        <f>HLOOKUP($D$2,'2019 Data'!$D$1:$BJ$271,78,FALSE)</f>
        <v>#N/A</v>
      </c>
      <c r="F20" s="144"/>
      <c r="G20" s="164"/>
      <c r="H20" s="174"/>
      <c r="I20" s="239"/>
      <c r="J20" s="239"/>
      <c r="K20" s="92" t="s">
        <v>200</v>
      </c>
      <c r="L20" s="201"/>
      <c r="S20" s="238"/>
    </row>
    <row r="21" spans="1:19" ht="45" x14ac:dyDescent="0.25">
      <c r="A21" s="109">
        <v>253</v>
      </c>
      <c r="B21" s="50"/>
      <c r="C21" s="106" t="s">
        <v>63</v>
      </c>
      <c r="D21" s="104" t="s">
        <v>68</v>
      </c>
      <c r="E21" s="201" t="e">
        <f>HLOOKUP($D$2,'2019 Data'!$D$1:$BJ$271,79,FALSE)</f>
        <v>#N/A</v>
      </c>
      <c r="F21" s="144"/>
      <c r="G21" s="164"/>
      <c r="H21" s="174"/>
      <c r="I21" s="239"/>
      <c r="J21" s="239"/>
      <c r="K21" s="103" t="s">
        <v>201</v>
      </c>
      <c r="L21" s="201"/>
      <c r="S21" s="238"/>
    </row>
    <row r="22" spans="1:19" ht="107.25" customHeight="1" x14ac:dyDescent="0.25">
      <c r="A22" s="109">
        <v>254</v>
      </c>
      <c r="B22" s="50"/>
      <c r="C22" s="106" t="s">
        <v>63</v>
      </c>
      <c r="D22" s="104" t="s">
        <v>69</v>
      </c>
      <c r="E22" s="201" t="e">
        <f>HLOOKUP($D$2,'2019 Data'!$D$1:$BJ$271,80,FALSE)</f>
        <v>#N/A</v>
      </c>
      <c r="F22" s="144"/>
      <c r="G22" s="164">
        <f>IF(F9-F18-F20-F21-F22=0,,"Error: Total assets and deferred outflows less total liabilities and deferred inflows do not equal total net position. Account numbers 385-388-252-253-254 = 0  The amount the formula is off is located in the cell to the right")</f>
        <v>0</v>
      </c>
      <c r="H22" s="421">
        <f>F9-F18-F20-F21-F22</f>
        <v>0</v>
      </c>
      <c r="I22" s="239"/>
      <c r="J22" s="239"/>
      <c r="K22" s="104" t="s">
        <v>202</v>
      </c>
      <c r="L22" s="201"/>
      <c r="S22" s="238"/>
    </row>
    <row r="23" spans="1:19" ht="45" x14ac:dyDescent="0.25">
      <c r="A23" s="109"/>
      <c r="B23" s="101" t="s">
        <v>70</v>
      </c>
      <c r="C23" s="100"/>
      <c r="D23" s="97"/>
      <c r="E23" s="93"/>
      <c r="F23" s="189"/>
      <c r="G23" s="164"/>
      <c r="H23" s="174"/>
      <c r="I23" s="239"/>
      <c r="J23" s="239"/>
      <c r="K23" s="104" t="s">
        <v>203</v>
      </c>
      <c r="L23" s="201"/>
      <c r="S23" s="238"/>
    </row>
    <row r="24" spans="1:19" ht="45" x14ac:dyDescent="0.25">
      <c r="A24" s="109">
        <v>502</v>
      </c>
      <c r="B24" s="50"/>
      <c r="C24" s="106" t="s">
        <v>73</v>
      </c>
      <c r="D24" s="102" t="s">
        <v>71</v>
      </c>
      <c r="E24" s="201" t="e">
        <f>HLOOKUP($D$2,'2019 Data'!$D$1:$BJ$271,152,FALSE)</f>
        <v>#N/A</v>
      </c>
      <c r="F24" s="144"/>
      <c r="G24" s="164">
        <f>IF(F24&lt;0,"Note: Number is normally positive.",)</f>
        <v>0</v>
      </c>
      <c r="I24" s="260"/>
      <c r="J24" s="260"/>
      <c r="K24" s="255" t="s">
        <v>204</v>
      </c>
      <c r="S24" s="238"/>
    </row>
    <row r="25" spans="1:19" ht="75" customHeight="1" x14ac:dyDescent="0.25">
      <c r="A25" s="109">
        <v>503</v>
      </c>
      <c r="B25" s="50"/>
      <c r="C25" s="106" t="s">
        <v>73</v>
      </c>
      <c r="D25" s="104" t="s">
        <v>72</v>
      </c>
      <c r="E25" s="201" t="e">
        <f>HLOOKUP($D$2,'2019 Data'!$D$1:$BJ$271,153,FALSE)</f>
        <v>#N/A</v>
      </c>
      <c r="F25" s="144"/>
      <c r="G25" s="164">
        <f>IF(F25&lt;0,"Note: Number is normally positive.",)</f>
        <v>0</v>
      </c>
      <c r="I25" s="260"/>
      <c r="J25" s="260"/>
      <c r="K25" s="255" t="s">
        <v>205</v>
      </c>
      <c r="S25" s="238"/>
    </row>
    <row r="26" spans="1:19" ht="18.75" x14ac:dyDescent="0.25">
      <c r="A26" s="109"/>
      <c r="B26" s="101" t="s">
        <v>74</v>
      </c>
      <c r="C26" s="100"/>
      <c r="D26" s="82"/>
      <c r="E26" s="93"/>
      <c r="F26" s="339"/>
      <c r="G26" s="164"/>
      <c r="I26" s="260"/>
      <c r="J26" s="260"/>
      <c r="K26" s="255" t="s">
        <v>206</v>
      </c>
      <c r="S26" s="238"/>
    </row>
    <row r="27" spans="1:19" ht="40.5" x14ac:dyDescent="0.25">
      <c r="A27" s="109">
        <v>388</v>
      </c>
      <c r="B27" s="50" t="s">
        <v>23</v>
      </c>
      <c r="C27" s="99" t="s">
        <v>79</v>
      </c>
      <c r="D27" s="104" t="s">
        <v>75</v>
      </c>
      <c r="E27" s="201" t="e">
        <f>HLOOKUP($D$2,'2019 Data'!$D$1:$BJ$271,147,FALSE)</f>
        <v>#N/A</v>
      </c>
      <c r="F27" s="144"/>
      <c r="G27" s="164">
        <f t="shared" ref="G27:G34" si="0">IF(F27&lt;0,"Error: Enter as positive.",)</f>
        <v>0</v>
      </c>
      <c r="I27" s="260"/>
      <c r="J27" s="260"/>
      <c r="K27" s="255" t="s">
        <v>207</v>
      </c>
      <c r="S27" s="238"/>
    </row>
    <row r="28" spans="1:19" ht="40.5" x14ac:dyDescent="0.25">
      <c r="A28" s="109">
        <v>339</v>
      </c>
      <c r="B28" s="50"/>
      <c r="C28" s="99" t="s">
        <v>79</v>
      </c>
      <c r="D28" s="104" t="s">
        <v>76</v>
      </c>
      <c r="E28" s="201" t="e">
        <f>HLOOKUP($D$2,'2019 Data'!$D$1:$BJ$271,105,FALSE)</f>
        <v>#N/A</v>
      </c>
      <c r="F28" s="144"/>
      <c r="G28" s="164">
        <f t="shared" si="0"/>
        <v>0</v>
      </c>
      <c r="I28" s="260"/>
      <c r="J28" s="260"/>
      <c r="K28" s="255" t="s">
        <v>208</v>
      </c>
      <c r="S28" s="238"/>
    </row>
    <row r="29" spans="1:19" ht="40.5" x14ac:dyDescent="0.25">
      <c r="A29" s="109">
        <v>504</v>
      </c>
      <c r="B29" s="50"/>
      <c r="C29" s="99" t="s">
        <v>79</v>
      </c>
      <c r="D29" s="104" t="s">
        <v>77</v>
      </c>
      <c r="E29" s="201" t="e">
        <f>HLOOKUP($D$2,'2019 Data'!$D$1:$BJ$271,154,FALSE)</f>
        <v>#N/A</v>
      </c>
      <c r="F29" s="433"/>
      <c r="G29" s="164">
        <f t="shared" si="0"/>
        <v>0</v>
      </c>
      <c r="I29" s="260"/>
      <c r="J29" s="260"/>
      <c r="K29" s="255" t="s">
        <v>209</v>
      </c>
      <c r="S29" s="238"/>
    </row>
    <row r="30" spans="1:19" ht="40.5" x14ac:dyDescent="0.25">
      <c r="A30" s="109">
        <v>505</v>
      </c>
      <c r="B30" s="50"/>
      <c r="C30" s="99" t="s">
        <v>79</v>
      </c>
      <c r="D30" s="84" t="s">
        <v>78</v>
      </c>
      <c r="E30" s="201" t="e">
        <f>HLOOKUP($D$2,'2019 Data'!$D$1:$BJ$271,155,FALSE)</f>
        <v>#N/A</v>
      </c>
      <c r="F30" s="433"/>
      <c r="G30" s="164">
        <f t="shared" si="0"/>
        <v>0</v>
      </c>
      <c r="I30" s="260"/>
      <c r="J30" s="260"/>
      <c r="K30" s="255" t="s">
        <v>210</v>
      </c>
      <c r="S30" s="238"/>
    </row>
    <row r="31" spans="1:19" ht="67.900000000000006" customHeight="1" x14ac:dyDescent="0.25">
      <c r="A31" s="109">
        <v>341</v>
      </c>
      <c r="B31" s="50"/>
      <c r="C31" s="99" t="s">
        <v>79</v>
      </c>
      <c r="D31" s="83" t="s">
        <v>161</v>
      </c>
      <c r="E31" s="201" t="e">
        <f>HLOOKUP($D$2,'2019 Data'!$D$1:$BJ$271,107,FALSE)</f>
        <v>#N/A</v>
      </c>
      <c r="F31" s="433"/>
      <c r="G31" s="164">
        <f t="shared" si="0"/>
        <v>0</v>
      </c>
      <c r="I31" s="260"/>
      <c r="J31" s="260"/>
      <c r="K31" s="255" t="s">
        <v>211</v>
      </c>
      <c r="S31" s="238"/>
    </row>
    <row r="32" spans="1:19" ht="40.5" x14ac:dyDescent="0.25">
      <c r="A32" s="109">
        <v>386</v>
      </c>
      <c r="B32" s="50"/>
      <c r="C32" s="99" t="s">
        <v>79</v>
      </c>
      <c r="D32" s="104" t="s">
        <v>80</v>
      </c>
      <c r="E32" s="201" t="e">
        <f>HLOOKUP($D$2,'2019 Data'!$D$1:$BJ$271,145,FALSE)</f>
        <v>#N/A</v>
      </c>
      <c r="F32" s="433"/>
      <c r="G32" s="164">
        <f t="shared" si="0"/>
        <v>0</v>
      </c>
      <c r="I32" s="260"/>
      <c r="J32" s="260"/>
      <c r="K32" s="255" t="s">
        <v>212</v>
      </c>
      <c r="S32" s="238"/>
    </row>
    <row r="33" spans="1:19" ht="40.5" x14ac:dyDescent="0.25">
      <c r="A33" s="109">
        <v>387</v>
      </c>
      <c r="B33" s="50" t="s">
        <v>23</v>
      </c>
      <c r="C33" s="99" t="s">
        <v>79</v>
      </c>
      <c r="D33" s="104" t="s">
        <v>81</v>
      </c>
      <c r="E33" s="201" t="e">
        <f>HLOOKUP($D$2,'2019 Data'!$D$1:$BJ$271,146,FALSE)</f>
        <v>#N/A</v>
      </c>
      <c r="F33" s="433"/>
      <c r="G33" s="164">
        <f t="shared" si="0"/>
        <v>0</v>
      </c>
      <c r="I33" s="260"/>
      <c r="J33" s="260"/>
      <c r="K33" s="255" t="s">
        <v>213</v>
      </c>
      <c r="S33" s="238"/>
    </row>
    <row r="34" spans="1:19" ht="75" customHeight="1" x14ac:dyDescent="0.25">
      <c r="A34" s="109">
        <v>389</v>
      </c>
      <c r="B34" s="50" t="s">
        <v>23</v>
      </c>
      <c r="C34" s="99" t="s">
        <v>79</v>
      </c>
      <c r="D34" s="102" t="s">
        <v>100</v>
      </c>
      <c r="E34" s="201" t="e">
        <f>HLOOKUP($D$2,'2019 Data'!$D$1:$BJ$271,148,FALSE)</f>
        <v>#N/A</v>
      </c>
      <c r="F34" s="433"/>
      <c r="G34" s="164">
        <f t="shared" si="0"/>
        <v>0</v>
      </c>
      <c r="I34" s="260"/>
      <c r="J34" s="260"/>
      <c r="K34" s="255" t="s">
        <v>214</v>
      </c>
      <c r="S34" s="238"/>
    </row>
    <row r="35" spans="1:19" ht="84.75" customHeight="1" x14ac:dyDescent="0.25">
      <c r="A35" s="109">
        <v>255</v>
      </c>
      <c r="B35" s="50"/>
      <c r="C35" s="99" t="s">
        <v>79</v>
      </c>
      <c r="D35" s="102" t="s">
        <v>101</v>
      </c>
      <c r="E35" s="201" t="e">
        <f>HLOOKUP($D$2,'2019 Data'!$D$1:$BJ$271,81,FALSE)</f>
        <v>#N/A</v>
      </c>
      <c r="F35" s="433"/>
      <c r="G35" s="164">
        <f>IF(F28+F29+F30+F31+F32-F33+F34-F27-F35=0,,"Error: Total revenues less total expenses do not equal total change in net position. Account numbers 339+504+505+341+386-387+389-388-255 = 0  The amount the formula is off is located in the cell to the right")</f>
        <v>0</v>
      </c>
      <c r="H35" s="344">
        <f>F28+F29+F30+F31+F32-F33+F34-F27-F35</f>
        <v>0</v>
      </c>
      <c r="I35" s="260"/>
      <c r="J35" s="260"/>
      <c r="K35" s="255" t="s">
        <v>215</v>
      </c>
      <c r="S35" s="238"/>
    </row>
    <row r="36" spans="1:19" ht="80.25" customHeight="1" x14ac:dyDescent="0.25">
      <c r="A36" s="109">
        <v>376</v>
      </c>
      <c r="B36" s="50"/>
      <c r="C36" s="99" t="s">
        <v>79</v>
      </c>
      <c r="D36" s="92" t="s">
        <v>162</v>
      </c>
      <c r="E36" s="201" t="e">
        <f>HLOOKUP($D$2,'2019 Data'!$D$1:$BJ$271,135,FALSE)</f>
        <v>#N/A</v>
      </c>
      <c r="F36" s="144"/>
      <c r="G36" s="164" t="e">
        <f>IF(F20+F21+F22-F35-F36-(E20+E21+E22)=0,,"Error: Beginning Balance does not agree with our records.  Account numbers 252+253+254-255-376-(py252+ py253+py254)=0  The amount the formula is off is located in the cell to the right")</f>
        <v>#N/A</v>
      </c>
      <c r="H36" s="345" t="e">
        <f>F20+F21+F22-F35-F36-(E20+E21+E22)</f>
        <v>#N/A</v>
      </c>
      <c r="I36" s="260"/>
      <c r="J36" s="260"/>
      <c r="K36" s="255" t="s">
        <v>216</v>
      </c>
      <c r="S36" s="238"/>
    </row>
    <row r="37" spans="1:19" s="173" customFormat="1" ht="18.75" x14ac:dyDescent="0.25">
      <c r="A37" s="169"/>
      <c r="B37" s="101" t="s">
        <v>280</v>
      </c>
      <c r="C37" s="100"/>
      <c r="D37" s="82"/>
      <c r="E37" s="93"/>
      <c r="F37" s="339"/>
      <c r="G37" s="164"/>
      <c r="H37" s="2"/>
      <c r="I37" s="260"/>
      <c r="J37" s="260"/>
      <c r="K37" s="255" t="s">
        <v>217</v>
      </c>
      <c r="P37" s="237"/>
      <c r="Q37" s="237"/>
      <c r="R37" s="237"/>
      <c r="S37" s="238"/>
    </row>
    <row r="38" spans="1:19" s="173" customFormat="1" ht="75" customHeight="1" x14ac:dyDescent="0.25">
      <c r="A38" s="169">
        <v>591</v>
      </c>
      <c r="B38" s="96"/>
      <c r="C38" s="106" t="s">
        <v>277</v>
      </c>
      <c r="D38" s="104" t="s">
        <v>278</v>
      </c>
      <c r="E38" s="201" t="e">
        <f>HLOOKUP($D$2,'2019 Data'!$D$1:$BJ$271,249,FALSE)</f>
        <v>#N/A</v>
      </c>
      <c r="F38" s="433"/>
      <c r="G38" s="164"/>
      <c r="H38" s="2"/>
      <c r="I38" s="260"/>
      <c r="J38" s="260"/>
      <c r="K38" s="255" t="s">
        <v>218</v>
      </c>
      <c r="S38" s="238"/>
    </row>
    <row r="39" spans="1:19" s="173" customFormat="1" ht="75" customHeight="1" x14ac:dyDescent="0.25">
      <c r="A39" s="169">
        <v>592</v>
      </c>
      <c r="B39" s="96"/>
      <c r="C39" s="106" t="s">
        <v>277</v>
      </c>
      <c r="D39" s="222" t="s">
        <v>279</v>
      </c>
      <c r="E39" s="201" t="e">
        <f>HLOOKUP($D$2,'2019 Data'!$D$1:$BJ$271,250,FALSE)</f>
        <v>#N/A</v>
      </c>
      <c r="F39" s="433"/>
      <c r="G39" s="164"/>
      <c r="H39" s="2"/>
      <c r="I39" s="260"/>
      <c r="J39" s="260"/>
      <c r="K39" s="256" t="s">
        <v>219</v>
      </c>
      <c r="L39" s="1"/>
      <c r="M39" s="1"/>
      <c r="S39" s="238"/>
    </row>
    <row r="40" spans="1:19" x14ac:dyDescent="0.25">
      <c r="A40" s="110"/>
      <c r="B40" s="101" t="s">
        <v>82</v>
      </c>
      <c r="C40" s="100"/>
      <c r="D40" s="86"/>
      <c r="E40" s="93"/>
      <c r="F40" s="339"/>
      <c r="G40" s="164"/>
      <c r="I40" s="260"/>
      <c r="J40" s="260"/>
      <c r="K40" s="256" t="s">
        <v>220</v>
      </c>
      <c r="L40" s="3"/>
      <c r="M40" s="3"/>
      <c r="P40" s="173"/>
      <c r="Q40" s="173"/>
      <c r="R40" s="173"/>
      <c r="S40" s="238"/>
    </row>
    <row r="41" spans="1:19" s="3" customFormat="1" ht="51.75" customHeight="1" x14ac:dyDescent="0.25">
      <c r="A41" s="109">
        <v>506</v>
      </c>
      <c r="B41" s="51" t="s">
        <v>22</v>
      </c>
      <c r="C41" s="87" t="s">
        <v>86</v>
      </c>
      <c r="D41" s="104" t="s">
        <v>158</v>
      </c>
      <c r="E41" s="201" t="e">
        <f>HLOOKUP($D$2,'2019 Data'!$D$1:$BJ$271,156,FALSE)</f>
        <v>#N/A</v>
      </c>
      <c r="F41" s="433"/>
      <c r="G41" s="164">
        <f>IF(F41&lt;0,"Note: Number is normally positive.",)</f>
        <v>0</v>
      </c>
      <c r="H41" s="279"/>
      <c r="I41" s="260"/>
      <c r="J41" s="260"/>
      <c r="K41" s="255" t="s">
        <v>221</v>
      </c>
      <c r="P41" s="1"/>
      <c r="Q41" s="1"/>
      <c r="R41" s="1"/>
      <c r="S41" s="238"/>
    </row>
    <row r="42" spans="1:19" s="3" customFormat="1" ht="39" customHeight="1" x14ac:dyDescent="0.25">
      <c r="A42" s="109">
        <v>536</v>
      </c>
      <c r="B42" s="51" t="s">
        <v>22</v>
      </c>
      <c r="C42" s="87" t="s">
        <v>86</v>
      </c>
      <c r="D42" s="104" t="s">
        <v>83</v>
      </c>
      <c r="E42" s="201" t="e">
        <f>HLOOKUP($D$2,'2019 Data'!$D$1:$BJ$271,186,FALSE)</f>
        <v>#N/A</v>
      </c>
      <c r="F42" s="433"/>
      <c r="G42" s="164">
        <f>IF(F42&lt;0,"Note: Number is normally positive.",)</f>
        <v>0</v>
      </c>
      <c r="H42" s="279"/>
      <c r="I42" s="208"/>
      <c r="J42" s="208"/>
      <c r="K42" s="255" t="s">
        <v>222</v>
      </c>
      <c r="S42" s="238"/>
    </row>
    <row r="43" spans="1:19" s="3" customFormat="1" ht="39" customHeight="1" x14ac:dyDescent="0.25">
      <c r="A43" s="169">
        <v>586</v>
      </c>
      <c r="B43" s="51" t="s">
        <v>22</v>
      </c>
      <c r="C43" s="87" t="s">
        <v>86</v>
      </c>
      <c r="D43" s="211" t="s">
        <v>184</v>
      </c>
      <c r="E43" s="201" t="e">
        <f>HLOOKUP($D$2,'2019 Data'!$D$1:$BJ$271,236,FALSE)</f>
        <v>#N/A</v>
      </c>
      <c r="F43" s="433"/>
      <c r="G43" s="164"/>
      <c r="H43" s="279"/>
      <c r="I43" s="208"/>
      <c r="J43" s="208"/>
      <c r="K43" s="255" t="s">
        <v>223</v>
      </c>
      <c r="L43" s="1"/>
      <c r="M43" s="1"/>
      <c r="S43" s="238"/>
    </row>
    <row r="44" spans="1:19" ht="27" x14ac:dyDescent="0.25">
      <c r="A44" s="109">
        <v>379</v>
      </c>
      <c r="B44" s="51" t="s">
        <v>23</v>
      </c>
      <c r="C44" s="87" t="s">
        <v>86</v>
      </c>
      <c r="D44" s="103" t="s">
        <v>65</v>
      </c>
      <c r="E44" s="201" t="e">
        <f>HLOOKUP($D$2,'2019 Data'!$D$1:$BJ$271,138,FALSE)</f>
        <v>#N/A</v>
      </c>
      <c r="F44" s="433"/>
      <c r="G44" s="164"/>
      <c r="I44" s="260"/>
      <c r="J44" s="260"/>
      <c r="K44" s="255" t="s">
        <v>224</v>
      </c>
      <c r="P44" s="3"/>
      <c r="Q44" s="3"/>
      <c r="R44" s="3"/>
      <c r="S44" s="238"/>
    </row>
    <row r="45" spans="1:19" ht="99.75" customHeight="1" x14ac:dyDescent="0.25">
      <c r="A45" s="109">
        <v>4</v>
      </c>
      <c r="B45" s="51" t="s">
        <v>22</v>
      </c>
      <c r="C45" s="87" t="s">
        <v>86</v>
      </c>
      <c r="D45" s="92" t="s">
        <v>183</v>
      </c>
      <c r="E45" s="201" t="e">
        <f>HLOOKUP($D$2,'2019 Data'!$D$1:$BJ$271,3,FALSE)</f>
        <v>#N/A</v>
      </c>
      <c r="F45" s="433"/>
      <c r="G45" s="164">
        <f t="shared" ref="G45:G51" si="1">IF(F45&lt;0,"Error: Enter as positive.",)</f>
        <v>0</v>
      </c>
      <c r="I45" s="260"/>
      <c r="J45" s="260"/>
      <c r="K45" s="255" t="s">
        <v>225</v>
      </c>
      <c r="S45" s="238"/>
    </row>
    <row r="46" spans="1:19" ht="109.5" customHeight="1" x14ac:dyDescent="0.25">
      <c r="A46" s="109">
        <v>5</v>
      </c>
      <c r="B46" s="51" t="s">
        <v>22</v>
      </c>
      <c r="C46" s="87" t="s">
        <v>86</v>
      </c>
      <c r="D46" s="77" t="s">
        <v>92</v>
      </c>
      <c r="E46" s="201" t="e">
        <f>HLOOKUP($D$2,'2019 Data'!$D$1:$BJ$271,4,FALSE)</f>
        <v>#N/A</v>
      </c>
      <c r="F46" s="433"/>
      <c r="G46" s="164">
        <f t="shared" si="1"/>
        <v>0</v>
      </c>
      <c r="I46" s="260"/>
      <c r="J46" s="260"/>
      <c r="K46" s="255" t="s">
        <v>226</v>
      </c>
      <c r="S46" s="238"/>
    </row>
    <row r="47" spans="1:19" ht="75" x14ac:dyDescent="0.25">
      <c r="A47" s="109">
        <v>380</v>
      </c>
      <c r="B47" s="51" t="s">
        <v>23</v>
      </c>
      <c r="C47" s="87" t="s">
        <v>86</v>
      </c>
      <c r="D47" s="77" t="s">
        <v>93</v>
      </c>
      <c r="E47" s="201" t="e">
        <f>HLOOKUP($D$2,'2019 Data'!$D$1:$BJ$271,139,FALSE)</f>
        <v>#N/A</v>
      </c>
      <c r="F47" s="433"/>
      <c r="G47" s="164">
        <f t="shared" si="1"/>
        <v>0</v>
      </c>
      <c r="I47" s="260"/>
      <c r="J47" s="260"/>
      <c r="K47" s="255" t="s">
        <v>227</v>
      </c>
      <c r="S47" s="238"/>
    </row>
    <row r="48" spans="1:19" ht="48.75" customHeight="1" x14ac:dyDescent="0.25">
      <c r="A48" s="109">
        <v>391</v>
      </c>
      <c r="B48" s="51" t="s">
        <v>24</v>
      </c>
      <c r="C48" s="87" t="s">
        <v>86</v>
      </c>
      <c r="D48" s="104" t="s">
        <v>84</v>
      </c>
      <c r="E48" s="201" t="e">
        <f>HLOOKUP($D$2,'2019 Data'!$D$1:$BJ$271,149,FALSE)</f>
        <v>#N/A</v>
      </c>
      <c r="F48" s="433"/>
      <c r="G48" s="164">
        <f t="shared" si="1"/>
        <v>0</v>
      </c>
      <c r="I48" s="260"/>
      <c r="J48" s="260"/>
      <c r="K48" s="255" t="s">
        <v>228</v>
      </c>
      <c r="S48" s="238"/>
    </row>
    <row r="49" spans="1:19" ht="51.75" customHeight="1" x14ac:dyDescent="0.25">
      <c r="A49" s="109">
        <v>7</v>
      </c>
      <c r="B49" s="51" t="s">
        <v>24</v>
      </c>
      <c r="C49" s="87" t="s">
        <v>86</v>
      </c>
      <c r="D49" s="104" t="s">
        <v>85</v>
      </c>
      <c r="E49" s="201" t="e">
        <f>HLOOKUP($D$2,'2019 Data'!$D$1:$BJ$271,6,FALSE)</f>
        <v>#N/A</v>
      </c>
      <c r="F49" s="433"/>
      <c r="G49" s="164">
        <f t="shared" si="1"/>
        <v>0</v>
      </c>
      <c r="I49" s="260"/>
      <c r="J49" s="260"/>
      <c r="K49" s="255" t="s">
        <v>229</v>
      </c>
      <c r="S49" s="238"/>
    </row>
    <row r="50" spans="1:19" s="277" customFormat="1" ht="51.75" customHeight="1" x14ac:dyDescent="0.25">
      <c r="A50" s="514">
        <v>645</v>
      </c>
      <c r="B50" s="520" t="s">
        <v>387</v>
      </c>
      <c r="C50" s="521" t="s">
        <v>86</v>
      </c>
      <c r="D50" s="519" t="s">
        <v>393</v>
      </c>
      <c r="E50" s="261" t="s">
        <v>386</v>
      </c>
      <c r="F50" s="144"/>
      <c r="G50" s="164">
        <f t="shared" si="1"/>
        <v>0</v>
      </c>
      <c r="H50" s="279"/>
      <c r="I50" s="208"/>
      <c r="J50" s="208"/>
      <c r="K50" s="282" t="s">
        <v>230</v>
      </c>
      <c r="L50" s="281"/>
      <c r="M50" s="282"/>
      <c r="N50" s="282"/>
      <c r="O50" s="284"/>
      <c r="P50" s="283"/>
      <c r="S50" s="278"/>
    </row>
    <row r="51" spans="1:19" s="277" customFormat="1" ht="51.75" customHeight="1" x14ac:dyDescent="0.25">
      <c r="A51" s="514">
        <v>646</v>
      </c>
      <c r="B51" s="520" t="s">
        <v>387</v>
      </c>
      <c r="C51" s="521" t="s">
        <v>86</v>
      </c>
      <c r="D51" s="519" t="s">
        <v>394</v>
      </c>
      <c r="E51" s="261" t="s">
        <v>395</v>
      </c>
      <c r="F51" s="144"/>
      <c r="G51" s="164">
        <f t="shared" si="1"/>
        <v>0</v>
      </c>
      <c r="H51" s="279"/>
      <c r="I51" s="208"/>
      <c r="J51" s="208"/>
      <c r="K51" s="282" t="s">
        <v>231</v>
      </c>
      <c r="L51" s="281"/>
      <c r="M51" s="282"/>
      <c r="N51" s="282"/>
      <c r="O51" s="284"/>
      <c r="P51" s="283"/>
      <c r="S51" s="278"/>
    </row>
    <row r="52" spans="1:19" ht="69" customHeight="1" x14ac:dyDescent="0.25">
      <c r="A52" s="109">
        <v>9</v>
      </c>
      <c r="B52" s="51" t="s">
        <v>23</v>
      </c>
      <c r="C52" s="87" t="s">
        <v>86</v>
      </c>
      <c r="D52" s="102" t="s">
        <v>163</v>
      </c>
      <c r="E52" s="201" t="e">
        <f>HLOOKUP($D$2,'2019 Data'!$D$1:$BJ$271,7,FALSE)</f>
        <v>#N/A</v>
      </c>
      <c r="F52" s="144"/>
      <c r="G52" s="164">
        <f>IF(F44-F45-F46-F47-F52=0,,"Error: Total assets less total liabilities do not equal total fund balance. Account numbers (379-4-5-380-9= 0  The amount of the formula is in the cell to the right")</f>
        <v>0</v>
      </c>
      <c r="H52" s="344">
        <f>F44-F45-F46-F47-F52</f>
        <v>0</v>
      </c>
      <c r="I52" s="260"/>
      <c r="J52" s="260"/>
      <c r="K52" s="255" t="s">
        <v>232</v>
      </c>
      <c r="S52" s="238"/>
    </row>
    <row r="53" spans="1:19" x14ac:dyDescent="0.25">
      <c r="A53" s="110"/>
      <c r="B53" s="90" t="s">
        <v>90</v>
      </c>
      <c r="C53" s="91"/>
      <c r="D53" s="97"/>
      <c r="E53" s="93"/>
      <c r="F53" s="339"/>
      <c r="G53" s="164"/>
      <c r="I53" s="260"/>
      <c r="J53" s="260"/>
      <c r="K53" s="255" t="s">
        <v>233</v>
      </c>
      <c r="S53" s="238"/>
    </row>
    <row r="54" spans="1:19" ht="44.45" customHeight="1" x14ac:dyDescent="0.25">
      <c r="A54" s="109">
        <v>16</v>
      </c>
      <c r="B54" s="50"/>
      <c r="C54" s="99" t="s">
        <v>91</v>
      </c>
      <c r="D54" s="104" t="s">
        <v>87</v>
      </c>
      <c r="E54" s="201" t="e">
        <f>HLOOKUP($D$2,'2019 Data'!$D$1:$BJ$271,12,FALSE)</f>
        <v>#N/A</v>
      </c>
      <c r="F54" s="433"/>
      <c r="G54" s="164"/>
      <c r="I54" s="260"/>
      <c r="J54" s="260"/>
      <c r="K54" s="255" t="s">
        <v>234</v>
      </c>
      <c r="S54" s="238"/>
    </row>
    <row r="55" spans="1:19" ht="62.25" customHeight="1" x14ac:dyDescent="0.25">
      <c r="A55" s="109">
        <v>532</v>
      </c>
      <c r="B55" s="50"/>
      <c r="C55" s="99" t="s">
        <v>91</v>
      </c>
      <c r="D55" s="88" t="s">
        <v>94</v>
      </c>
      <c r="E55" s="201" t="e">
        <f>HLOOKUP($D$2,'2019 Data'!$D$1:$BJ$271,182,FALSE)</f>
        <v>#N/A</v>
      </c>
      <c r="F55" s="433"/>
      <c r="G55" s="164">
        <f>IF(F55&lt;0,"Error: Enter as positive.",)</f>
        <v>0</v>
      </c>
      <c r="I55" s="260"/>
      <c r="J55" s="260"/>
      <c r="K55" s="255" t="s">
        <v>235</v>
      </c>
      <c r="S55" s="238"/>
    </row>
    <row r="56" spans="1:19" ht="45" customHeight="1" x14ac:dyDescent="0.25">
      <c r="A56" s="109">
        <v>17</v>
      </c>
      <c r="B56" s="50" t="s">
        <v>23</v>
      </c>
      <c r="C56" s="99" t="s">
        <v>91</v>
      </c>
      <c r="D56" s="104" t="s">
        <v>159</v>
      </c>
      <c r="E56" s="201" t="e">
        <f>HLOOKUP($D$2,'2019 Data'!$D$1:$BJ$271,13,FALSE)</f>
        <v>#N/A</v>
      </c>
      <c r="F56" s="433"/>
      <c r="G56" s="164"/>
      <c r="I56" s="260"/>
      <c r="J56" s="260"/>
      <c r="K56" s="255" t="s">
        <v>236</v>
      </c>
      <c r="S56" s="238"/>
    </row>
    <row r="57" spans="1:19" ht="48" customHeight="1" x14ac:dyDescent="0.25">
      <c r="A57" s="109">
        <v>20</v>
      </c>
      <c r="B57" s="50"/>
      <c r="C57" s="99" t="s">
        <v>91</v>
      </c>
      <c r="D57" s="104" t="s">
        <v>160</v>
      </c>
      <c r="E57" s="201" t="e">
        <f>HLOOKUP($D$2,'2019 Data'!$D$1:$BJ$271,15,FALSE)</f>
        <v>#N/A</v>
      </c>
      <c r="F57" s="433"/>
      <c r="G57" s="164">
        <f>IF(F57&lt;0,"Error: Enter as positive.",)</f>
        <v>0</v>
      </c>
      <c r="I57" s="260"/>
      <c r="J57" s="260"/>
      <c r="K57" s="255" t="s">
        <v>237</v>
      </c>
      <c r="S57" s="238"/>
    </row>
    <row r="58" spans="1:19" ht="48.6" customHeight="1" x14ac:dyDescent="0.25">
      <c r="A58" s="109">
        <v>533</v>
      </c>
      <c r="B58" s="50"/>
      <c r="C58" s="99" t="s">
        <v>91</v>
      </c>
      <c r="D58" s="89" t="s">
        <v>88</v>
      </c>
      <c r="E58" s="201" t="e">
        <f>HLOOKUP($D$2,'2019 Data'!$D$1:$BJ$271,183,FALSE)</f>
        <v>#N/A</v>
      </c>
      <c r="F58" s="433"/>
      <c r="G58" s="164"/>
      <c r="I58" s="260"/>
      <c r="J58" s="260"/>
      <c r="K58" s="255" t="s">
        <v>238</v>
      </c>
      <c r="S58" s="238"/>
    </row>
    <row r="59" spans="1:19" ht="81.75" customHeight="1" x14ac:dyDescent="0.25">
      <c r="A59" s="109">
        <v>23</v>
      </c>
      <c r="B59" s="50" t="s">
        <v>23</v>
      </c>
      <c r="C59" s="99" t="s">
        <v>91</v>
      </c>
      <c r="D59" s="102" t="s">
        <v>89</v>
      </c>
      <c r="E59" s="201" t="e">
        <f>HLOOKUP($D$2,'2019 Data'!$D$1:$BJ$271,18,FALSE)</f>
        <v>#N/A</v>
      </c>
      <c r="F59" s="433"/>
      <c r="G59" s="164">
        <f>IF(F54-F55+F56-F57+F58-F59=0,,"Error: Total revenues less total expenditures do not equal total change in fund balance.  Account numbers 16-532+17-20+533-23=0  The amount of the formula is located in the cell to the right")</f>
        <v>0</v>
      </c>
      <c r="H59" s="344">
        <f>+F54-F55+F56-F57+F58-F59</f>
        <v>0</v>
      </c>
      <c r="I59" s="260"/>
      <c r="J59" s="260"/>
      <c r="K59" s="255" t="s">
        <v>239</v>
      </c>
      <c r="S59" s="238"/>
    </row>
    <row r="60" spans="1:19" ht="90" x14ac:dyDescent="0.25">
      <c r="A60" s="109">
        <v>507</v>
      </c>
      <c r="B60" s="50" t="s">
        <v>23</v>
      </c>
      <c r="C60" s="99" t="s">
        <v>91</v>
      </c>
      <c r="D60" s="221" t="s">
        <v>339</v>
      </c>
      <c r="E60" s="201" t="e">
        <f>HLOOKUP($D$2,'2019 Data'!$D$1:$BJ$271,157,FALSE)</f>
        <v>#N/A</v>
      </c>
      <c r="F60" s="433"/>
      <c r="G60" s="164" t="e">
        <f>IF(F52-F59-F60=E52,,"Error: Beginning Balance does not agree with our records.  Account numbers 9-23-507=PY9  The amount of the formula is in the cell to the right")</f>
        <v>#N/A</v>
      </c>
      <c r="H60" s="344" t="e">
        <f>+F52-F59-F60-E52</f>
        <v>#N/A</v>
      </c>
      <c r="I60" s="260"/>
      <c r="J60" s="260"/>
      <c r="K60" s="255" t="s">
        <v>240</v>
      </c>
      <c r="L60" s="127"/>
      <c r="M60" s="127"/>
      <c r="S60" s="238"/>
    </row>
    <row r="61" spans="1:19" s="127" customFormat="1" ht="120" x14ac:dyDescent="0.25">
      <c r="A61" s="170">
        <v>149</v>
      </c>
      <c r="B61" s="167" t="s">
        <v>172</v>
      </c>
      <c r="C61" s="167" t="s">
        <v>173</v>
      </c>
      <c r="D61" s="168" t="s">
        <v>177</v>
      </c>
      <c r="E61" s="201" t="e">
        <f>HLOOKUP($D$2,'2019 Data'!$D$1:$BJ$271,69,FALSE)</f>
        <v>#N/A</v>
      </c>
      <c r="F61" s="433"/>
      <c r="G61" s="164"/>
      <c r="H61" s="344"/>
      <c r="I61" s="260"/>
      <c r="J61" s="260"/>
      <c r="K61" s="255" t="s">
        <v>241</v>
      </c>
      <c r="P61" s="1"/>
      <c r="Q61" s="1"/>
      <c r="R61" s="1"/>
      <c r="S61" s="238"/>
    </row>
    <row r="62" spans="1:19" s="127" customFormat="1" ht="67.5" x14ac:dyDescent="0.25">
      <c r="A62" s="109">
        <v>546</v>
      </c>
      <c r="B62" s="50" t="s">
        <v>172</v>
      </c>
      <c r="C62" s="171" t="s">
        <v>173</v>
      </c>
      <c r="D62" s="168" t="s">
        <v>174</v>
      </c>
      <c r="E62" s="201" t="e">
        <f>HLOOKUP($D$2,'2019 Data'!$D$1:$BJ$271,196,FALSE)</f>
        <v>#N/A</v>
      </c>
      <c r="F62" s="433"/>
      <c r="G62" s="164"/>
      <c r="H62" s="344"/>
      <c r="I62" s="260"/>
      <c r="J62" s="260"/>
      <c r="K62" s="255" t="s">
        <v>242</v>
      </c>
      <c r="S62" s="238"/>
    </row>
    <row r="63" spans="1:19" s="127" customFormat="1" ht="105" x14ac:dyDescent="0.25">
      <c r="A63" s="169">
        <v>150</v>
      </c>
      <c r="B63" s="174" t="s">
        <v>172</v>
      </c>
      <c r="C63" s="172" t="s">
        <v>173</v>
      </c>
      <c r="D63" s="102" t="s">
        <v>178</v>
      </c>
      <c r="E63" s="201" t="e">
        <f>HLOOKUP($D$2,'2019 Data'!$D$1:$BJ$271,70,FALSE)</f>
        <v>#N/A</v>
      </c>
      <c r="F63" s="433"/>
      <c r="G63" s="164"/>
      <c r="H63" s="344"/>
      <c r="I63" s="260"/>
      <c r="J63" s="260"/>
      <c r="K63" s="255" t="s">
        <v>243</v>
      </c>
      <c r="L63" s="173"/>
      <c r="M63" s="173"/>
      <c r="S63" s="238"/>
    </row>
    <row r="64" spans="1:19" s="173" customFormat="1" x14ac:dyDescent="0.25">
      <c r="A64" s="169"/>
      <c r="B64" s="205" t="s">
        <v>272</v>
      </c>
      <c r="C64" s="206"/>
      <c r="D64" s="97"/>
      <c r="E64" s="188"/>
      <c r="F64" s="189"/>
      <c r="G64" s="164"/>
      <c r="H64" s="344"/>
      <c r="I64" s="260"/>
      <c r="J64" s="260"/>
      <c r="K64" s="255" t="s">
        <v>244</v>
      </c>
      <c r="P64" s="127"/>
      <c r="Q64" s="127"/>
      <c r="R64" s="127"/>
      <c r="S64" s="238"/>
    </row>
    <row r="65" spans="1:19" s="173" customFormat="1" ht="38.25" x14ac:dyDescent="0.25">
      <c r="A65" s="169">
        <v>587</v>
      </c>
      <c r="B65" s="96" t="s">
        <v>273</v>
      </c>
      <c r="C65" s="96" t="s">
        <v>338</v>
      </c>
      <c r="D65" s="222" t="s">
        <v>342</v>
      </c>
      <c r="E65" s="201" t="e">
        <f>HLOOKUP($D$2,'2019 Data'!$D$1:$BJ$271,237,FALSE)</f>
        <v>#N/A</v>
      </c>
      <c r="F65" s="207"/>
      <c r="G65" s="164"/>
      <c r="H65" s="344"/>
      <c r="I65" s="260"/>
      <c r="J65" s="260"/>
      <c r="K65" s="255" t="s">
        <v>245</v>
      </c>
      <c r="S65" s="238"/>
    </row>
    <row r="66" spans="1:19" s="173" customFormat="1" ht="38.25" x14ac:dyDescent="0.25">
      <c r="A66" s="169">
        <v>588</v>
      </c>
      <c r="B66" s="96" t="s">
        <v>273</v>
      </c>
      <c r="C66" s="96" t="s">
        <v>338</v>
      </c>
      <c r="D66" s="222" t="s">
        <v>343</v>
      </c>
      <c r="E66" s="201" t="e">
        <f>HLOOKUP($D$2,'2019 Data'!$D$1:$BJ$271,238,FALSE)</f>
        <v>#N/A</v>
      </c>
      <c r="F66" s="207"/>
      <c r="G66" s="164"/>
      <c r="H66" s="344"/>
      <c r="I66" s="260"/>
      <c r="J66" s="260"/>
      <c r="K66" s="255"/>
      <c r="S66" s="238"/>
    </row>
    <row r="67" spans="1:19" s="173" customFormat="1" ht="25.5" customHeight="1" x14ac:dyDescent="0.25">
      <c r="A67" s="169"/>
      <c r="B67" s="527" t="s">
        <v>179</v>
      </c>
      <c r="C67" s="527"/>
      <c r="D67" s="527"/>
      <c r="E67" s="188"/>
      <c r="F67" s="189"/>
      <c r="G67" s="164"/>
      <c r="H67" s="344"/>
      <c r="I67" s="260"/>
      <c r="J67" s="260"/>
      <c r="K67" s="255"/>
      <c r="S67" s="238"/>
    </row>
    <row r="68" spans="1:19" s="173" customFormat="1" ht="72" customHeight="1" x14ac:dyDescent="0.25">
      <c r="A68" s="169">
        <v>31</v>
      </c>
      <c r="B68" s="174" t="s">
        <v>22</v>
      </c>
      <c r="C68" s="172" t="s">
        <v>180</v>
      </c>
      <c r="D68" s="222" t="s">
        <v>181</v>
      </c>
      <c r="E68" s="201" t="e">
        <f>HLOOKUP($D$2,'2019 Data'!$D$1:$BJ$271,19,FALSE)</f>
        <v>#N/A</v>
      </c>
      <c r="F68" s="144"/>
      <c r="G68" s="164"/>
      <c r="H68" s="344"/>
      <c r="I68" s="260"/>
      <c r="J68" s="260"/>
      <c r="K68" s="255"/>
      <c r="L68" s="1"/>
      <c r="M68" s="1"/>
      <c r="S68" s="238"/>
    </row>
    <row r="69" spans="1:19" ht="18.75" x14ac:dyDescent="0.25">
      <c r="A69" s="110"/>
      <c r="B69" s="90" t="s">
        <v>26</v>
      </c>
      <c r="C69" s="91"/>
      <c r="D69" s="98"/>
      <c r="E69" s="98"/>
      <c r="F69" s="189"/>
      <c r="G69" s="164"/>
      <c r="I69" s="260"/>
      <c r="J69" s="260"/>
      <c r="P69" s="173"/>
      <c r="Q69" s="173"/>
      <c r="R69" s="173"/>
      <c r="S69" s="238"/>
    </row>
    <row r="70" spans="1:19" ht="60" x14ac:dyDescent="0.25">
      <c r="A70" s="109">
        <v>512</v>
      </c>
      <c r="B70" s="105"/>
      <c r="C70" s="94" t="s">
        <v>96</v>
      </c>
      <c r="D70" s="102" t="s">
        <v>95</v>
      </c>
      <c r="E70" s="201" t="e">
        <f>HLOOKUP($D$2,'2019 Data'!$D$1:$BJ$271,162,FALSE)</f>
        <v>#N/A</v>
      </c>
      <c r="F70" s="144"/>
      <c r="G70" s="164">
        <f>IF(F70&lt;0,"Error: This number is normally positive.",)</f>
        <v>0</v>
      </c>
      <c r="I70" s="260"/>
      <c r="J70" s="260"/>
      <c r="S70" s="238"/>
    </row>
    <row r="71" spans="1:19" x14ac:dyDescent="0.25">
      <c r="A71" s="109"/>
      <c r="B71" s="101" t="s">
        <v>357</v>
      </c>
      <c r="C71" s="100"/>
      <c r="D71" s="97"/>
      <c r="E71" s="95"/>
      <c r="F71" s="340"/>
      <c r="G71" s="164"/>
      <c r="I71" s="260"/>
      <c r="J71" s="260"/>
      <c r="S71" s="238"/>
    </row>
    <row r="72" spans="1:19" customFormat="1" ht="90" x14ac:dyDescent="0.25">
      <c r="A72" s="169">
        <v>622</v>
      </c>
      <c r="B72" s="96" t="s">
        <v>354</v>
      </c>
      <c r="C72" s="106" t="s">
        <v>355</v>
      </c>
      <c r="D72" s="222" t="s">
        <v>356</v>
      </c>
      <c r="E72" s="201" t="e">
        <f>HLOOKUP($D$2,'2019 Data'!$D$1:$BJ$271,270,FALSE)</f>
        <v>#N/A</v>
      </c>
      <c r="F72" s="144"/>
      <c r="G72" s="164"/>
      <c r="H72" s="344"/>
      <c r="I72" s="260"/>
      <c r="J72" s="260"/>
      <c r="K72" s="255"/>
    </row>
    <row r="73" spans="1:19" customFormat="1" ht="180" x14ac:dyDescent="0.25">
      <c r="A73" s="169">
        <v>577</v>
      </c>
      <c r="B73" s="174"/>
      <c r="C73" s="172" t="s">
        <v>358</v>
      </c>
      <c r="D73" s="222" t="s">
        <v>359</v>
      </c>
      <c r="E73" s="253"/>
      <c r="F73" s="248"/>
      <c r="G73" s="164" t="s">
        <v>360</v>
      </c>
      <c r="H73" s="344"/>
      <c r="I73" s="260"/>
      <c r="J73" s="260"/>
      <c r="K73" s="254"/>
    </row>
    <row r="74" spans="1:19" customFormat="1" x14ac:dyDescent="0.25">
      <c r="A74" s="108"/>
      <c r="B74" s="101" t="s">
        <v>361</v>
      </c>
      <c r="C74" s="100"/>
      <c r="D74" s="97"/>
      <c r="E74" s="95"/>
      <c r="F74" s="340"/>
      <c r="G74" s="164"/>
      <c r="H74" s="282"/>
      <c r="I74" s="260"/>
      <c r="J74" s="260"/>
      <c r="K74" s="254"/>
    </row>
    <row r="75" spans="1:19" customFormat="1" ht="93" customHeight="1" x14ac:dyDescent="0.25">
      <c r="A75" s="169">
        <v>621</v>
      </c>
      <c r="B75" s="96" t="s">
        <v>354</v>
      </c>
      <c r="C75" s="106" t="s">
        <v>362</v>
      </c>
      <c r="D75" s="222" t="s">
        <v>447</v>
      </c>
      <c r="E75" s="201" t="e">
        <f>HLOOKUP($D$2,'2019 Data'!$D$1:$BJ$271,257,FALSE)</f>
        <v>#N/A</v>
      </c>
      <c r="F75" s="144"/>
      <c r="G75" s="164"/>
      <c r="H75" s="344"/>
      <c r="I75" s="260"/>
      <c r="J75" s="260"/>
      <c r="K75" s="254"/>
    </row>
    <row r="76" spans="1:19" customFormat="1" ht="138.75" customHeight="1" x14ac:dyDescent="0.25">
      <c r="A76" s="169">
        <v>547</v>
      </c>
      <c r="B76" s="96"/>
      <c r="C76" s="106" t="s">
        <v>363</v>
      </c>
      <c r="D76" s="222" t="s">
        <v>364</v>
      </c>
      <c r="E76" s="201" t="e">
        <f>HLOOKUP($D$2,'2019 Data'!$D$1:$BJ$271,197,FALSE)</f>
        <v>#N/A</v>
      </c>
      <c r="F76" s="144"/>
      <c r="G76" s="164"/>
      <c r="H76" s="344"/>
      <c r="I76" s="260"/>
      <c r="J76" s="260"/>
      <c r="K76" s="254"/>
    </row>
    <row r="77" spans="1:19" s="259" customFormat="1" ht="48.75" customHeight="1" x14ac:dyDescent="0.25">
      <c r="A77" s="514">
        <v>659</v>
      </c>
      <c r="B77" s="515" t="s">
        <v>22</v>
      </c>
      <c r="C77" s="515" t="s">
        <v>365</v>
      </c>
      <c r="D77" s="516" t="s">
        <v>435</v>
      </c>
      <c r="E77" s="517" t="s">
        <v>386</v>
      </c>
      <c r="F77" s="144"/>
      <c r="G77" s="164" t="str">
        <f>IF(ISBLANK(F77),"Please do not leave blank","")</f>
        <v>Please do not leave blank</v>
      </c>
      <c r="H77" s="344"/>
      <c r="I77" s="260"/>
      <c r="J77" s="260"/>
    </row>
    <row r="78" spans="1:19" customFormat="1" ht="70.5" customHeight="1" x14ac:dyDescent="0.25">
      <c r="A78" s="514">
        <v>660</v>
      </c>
      <c r="B78" s="515" t="s">
        <v>22</v>
      </c>
      <c r="C78" s="515" t="s">
        <v>365</v>
      </c>
      <c r="D78" s="516" t="s">
        <v>436</v>
      </c>
      <c r="E78" s="517" t="s">
        <v>386</v>
      </c>
      <c r="F78" s="144"/>
      <c r="G78" s="164" t="str">
        <f>IF(ISBLANK(F78),"Please do not leave blank","")</f>
        <v>Please do not leave blank</v>
      </c>
      <c r="H78" s="344"/>
      <c r="I78" s="260"/>
      <c r="J78" s="260"/>
      <c r="K78" s="254"/>
    </row>
    <row r="79" spans="1:19" customFormat="1" ht="97.5" customHeight="1" x14ac:dyDescent="0.25">
      <c r="A79" s="514">
        <v>661</v>
      </c>
      <c r="B79" s="515" t="s">
        <v>22</v>
      </c>
      <c r="C79" s="515" t="s">
        <v>366</v>
      </c>
      <c r="D79" s="477" t="s">
        <v>437</v>
      </c>
      <c r="E79" s="517" t="s">
        <v>386</v>
      </c>
      <c r="F79" s="243"/>
      <c r="G79" s="448" t="str">
        <f>IF(ISBLANK(F79),"Please do not leave blank ",IF(F79=H79,"","Please review percentage"))</f>
        <v xml:space="preserve">Please do not leave blank </v>
      </c>
      <c r="H79" s="346">
        <f>ROUND(IFERROR((F78/F77)*100,0),1)</f>
        <v>0</v>
      </c>
      <c r="I79" s="260"/>
      <c r="J79" s="260"/>
      <c r="K79" s="254"/>
    </row>
    <row r="80" spans="1:19" customFormat="1" ht="75" x14ac:dyDescent="0.25">
      <c r="A80" s="169"/>
      <c r="B80" s="174"/>
      <c r="C80" s="172"/>
      <c r="D80" s="222" t="s">
        <v>367</v>
      </c>
      <c r="E80" s="253"/>
      <c r="F80" s="257"/>
      <c r="G80" s="164"/>
      <c r="H80" s="344"/>
      <c r="I80" s="260"/>
      <c r="J80" s="260"/>
      <c r="K80" s="254"/>
    </row>
    <row r="81" spans="1:19" customFormat="1" ht="20.25" customHeight="1" x14ac:dyDescent="0.25">
      <c r="B81" s="101" t="s">
        <v>5</v>
      </c>
      <c r="C81" s="100"/>
      <c r="D81" s="97"/>
      <c r="E81" s="95"/>
      <c r="F81" s="340"/>
      <c r="G81" s="164"/>
      <c r="H81" s="282"/>
      <c r="I81" s="260"/>
      <c r="J81" s="260"/>
      <c r="K81" s="254"/>
    </row>
    <row r="82" spans="1:19" ht="56.25" customHeight="1" x14ac:dyDescent="0.25">
      <c r="A82" s="109">
        <v>6</v>
      </c>
      <c r="B82" s="50" t="s">
        <v>22</v>
      </c>
      <c r="C82" s="99" t="s">
        <v>98</v>
      </c>
      <c r="D82" s="102" t="s">
        <v>97</v>
      </c>
      <c r="E82" s="201" t="e">
        <f>HLOOKUP($D$2,'2019 Data'!$D$1:$BJ$271,5,FALSE)</f>
        <v>#N/A</v>
      </c>
      <c r="F82" s="18"/>
      <c r="G82" s="164">
        <f>IF(F82&lt;0,"Error: Enter as positive.",)</f>
        <v>0</v>
      </c>
      <c r="I82" s="260"/>
      <c r="J82" s="260"/>
      <c r="S82" s="238"/>
    </row>
    <row r="83" spans="1:19" s="281" customFormat="1" ht="93" customHeight="1" x14ac:dyDescent="0.25">
      <c r="A83" s="302"/>
      <c r="B83" s="533" t="s">
        <v>470</v>
      </c>
      <c r="C83" s="533"/>
      <c r="D83" s="533"/>
      <c r="E83" s="533"/>
      <c r="F83" s="533"/>
      <c r="G83" s="533"/>
      <c r="H83" s="2"/>
      <c r="I83" s="342"/>
      <c r="J83" s="342"/>
    </row>
    <row r="84" spans="1:19" s="282" customFormat="1" ht="55.5" customHeight="1" x14ac:dyDescent="0.25">
      <c r="A84" s="514">
        <v>947</v>
      </c>
      <c r="B84" s="515"/>
      <c r="C84" s="518"/>
      <c r="D84" s="519" t="s">
        <v>406</v>
      </c>
      <c r="E84" s="201" t="s">
        <v>407</v>
      </c>
      <c r="F84" s="460"/>
      <c r="G84" s="457" t="str">
        <f>IF(ISBLANK(F84),"Please do not leave blank","")</f>
        <v>Please do not leave blank</v>
      </c>
      <c r="H84" s="2"/>
      <c r="I84" s="260"/>
      <c r="J84" s="260"/>
      <c r="S84" s="283"/>
    </row>
    <row r="85" spans="1:19" s="282" customFormat="1" ht="62.25" customHeight="1" x14ac:dyDescent="0.25">
      <c r="A85" s="514">
        <v>948</v>
      </c>
      <c r="B85" s="515"/>
      <c r="C85" s="518"/>
      <c r="D85" s="519" t="s">
        <v>408</v>
      </c>
      <c r="E85" s="201" t="s">
        <v>407</v>
      </c>
      <c r="F85" s="460"/>
      <c r="G85" s="457" t="str">
        <f t="shared" ref="G85:G91" si="2">IF(ISBLANK(F85),"Please do not leave blank","")</f>
        <v>Please do not leave blank</v>
      </c>
      <c r="H85" s="2"/>
      <c r="I85" s="260"/>
      <c r="J85" s="260"/>
      <c r="S85" s="283"/>
    </row>
    <row r="86" spans="1:19" s="282" customFormat="1" ht="55.5" customHeight="1" x14ac:dyDescent="0.25">
      <c r="A86" s="514">
        <v>949</v>
      </c>
      <c r="B86" s="515"/>
      <c r="C86" s="518"/>
      <c r="D86" s="519" t="s">
        <v>409</v>
      </c>
      <c r="E86" s="201" t="s">
        <v>407</v>
      </c>
      <c r="F86" s="461"/>
      <c r="G86" s="457" t="str">
        <f t="shared" si="2"/>
        <v>Please do not leave blank</v>
      </c>
      <c r="H86" s="2"/>
      <c r="I86" s="260"/>
      <c r="J86" s="260"/>
      <c r="S86" s="283"/>
    </row>
    <row r="87" spans="1:19" s="282" customFormat="1" ht="64.5" customHeight="1" x14ac:dyDescent="0.25">
      <c r="A87" s="514">
        <v>950</v>
      </c>
      <c r="B87" s="515"/>
      <c r="C87" s="518"/>
      <c r="D87" s="519" t="s">
        <v>411</v>
      </c>
      <c r="E87" s="201" t="s">
        <v>407</v>
      </c>
      <c r="F87" s="461"/>
      <c r="G87" s="457" t="str">
        <f t="shared" si="2"/>
        <v>Please do not leave blank</v>
      </c>
      <c r="H87" s="2"/>
      <c r="I87" s="260"/>
      <c r="J87" s="260"/>
      <c r="S87" s="283"/>
    </row>
    <row r="88" spans="1:19" s="282" customFormat="1" ht="90" customHeight="1" x14ac:dyDescent="0.25">
      <c r="A88" s="514">
        <v>952</v>
      </c>
      <c r="B88" s="515"/>
      <c r="C88" s="518"/>
      <c r="D88" s="519" t="s">
        <v>445</v>
      </c>
      <c r="E88" s="201" t="s">
        <v>407</v>
      </c>
      <c r="F88" s="341"/>
      <c r="G88" s="457" t="str">
        <f t="shared" si="2"/>
        <v>Please do not leave blank</v>
      </c>
      <c r="H88" s="2"/>
      <c r="I88" s="260"/>
      <c r="J88" s="260"/>
      <c r="S88" s="283"/>
    </row>
    <row r="89" spans="1:19" s="282" customFormat="1" ht="60" x14ac:dyDescent="0.25">
      <c r="A89" s="514">
        <v>954</v>
      </c>
      <c r="B89" s="515"/>
      <c r="C89" s="518"/>
      <c r="D89" s="519" t="s">
        <v>412</v>
      </c>
      <c r="E89" s="201" t="s">
        <v>407</v>
      </c>
      <c r="F89" s="461"/>
      <c r="G89" s="457" t="str">
        <f t="shared" si="2"/>
        <v>Please do not leave blank</v>
      </c>
      <c r="H89" s="2"/>
      <c r="I89" s="260"/>
      <c r="J89" s="260"/>
      <c r="S89" s="283"/>
    </row>
    <row r="90" spans="1:19" s="282" customFormat="1" ht="97.5" customHeight="1" x14ac:dyDescent="0.25">
      <c r="A90" s="514">
        <v>956</v>
      </c>
      <c r="B90" s="515"/>
      <c r="C90" s="518"/>
      <c r="D90" s="519" t="s">
        <v>413</v>
      </c>
      <c r="E90" s="201" t="s">
        <v>407</v>
      </c>
      <c r="F90" s="461"/>
      <c r="G90" s="457" t="str">
        <f t="shared" si="2"/>
        <v>Please do not leave blank</v>
      </c>
      <c r="H90" s="2"/>
      <c r="I90" s="260"/>
      <c r="J90" s="260"/>
      <c r="S90" s="283"/>
    </row>
    <row r="91" spans="1:19" s="282" customFormat="1" ht="197.25" customHeight="1" thickBot="1" x14ac:dyDescent="0.3">
      <c r="A91" s="514">
        <v>958</v>
      </c>
      <c r="B91" s="515"/>
      <c r="C91" s="518"/>
      <c r="D91" s="519" t="s">
        <v>451</v>
      </c>
      <c r="E91" s="201" t="s">
        <v>407</v>
      </c>
      <c r="F91" s="461"/>
      <c r="G91" s="457" t="str">
        <f t="shared" si="2"/>
        <v>Please do not leave blank</v>
      </c>
      <c r="H91" s="2"/>
      <c r="I91" s="260"/>
      <c r="J91" s="260"/>
      <c r="S91" s="283"/>
    </row>
    <row r="92" spans="1:19" s="281" customFormat="1" ht="21.75" customHeight="1" thickBot="1" x14ac:dyDescent="0.4">
      <c r="B92" s="530" t="s">
        <v>471</v>
      </c>
      <c r="C92" s="531"/>
      <c r="D92" s="531"/>
      <c r="E92" s="532"/>
      <c r="G92" s="304"/>
      <c r="H92" s="2"/>
      <c r="I92" s="342"/>
      <c r="J92" s="342"/>
    </row>
    <row r="93" spans="1:19" s="281" customFormat="1" ht="81" customHeight="1" x14ac:dyDescent="0.25">
      <c r="B93" s="534" t="s">
        <v>472</v>
      </c>
      <c r="C93" s="535"/>
      <c r="D93" s="535"/>
      <c r="E93" s="535"/>
      <c r="G93" s="304"/>
      <c r="H93" s="2"/>
      <c r="I93" s="342"/>
      <c r="J93" s="342"/>
    </row>
    <row r="94" spans="1:19" s="281" customFormat="1" ht="15.75" thickBot="1" x14ac:dyDescent="0.3">
      <c r="A94" s="305"/>
      <c r="D94" s="306"/>
      <c r="E94" s="201"/>
      <c r="G94" s="304"/>
      <c r="H94" s="2"/>
      <c r="I94" s="342"/>
      <c r="J94" s="342"/>
    </row>
    <row r="95" spans="1:19" s="281" customFormat="1" ht="15.75" thickBot="1" x14ac:dyDescent="0.3">
      <c r="B95" s="307" t="s">
        <v>414</v>
      </c>
      <c r="C95" s="308" t="s">
        <v>415</v>
      </c>
      <c r="D95" s="309"/>
      <c r="E95" s="310"/>
      <c r="F95" s="311"/>
      <c r="G95" s="304"/>
      <c r="H95" s="2"/>
      <c r="I95" s="342"/>
      <c r="J95" s="342"/>
    </row>
    <row r="96" spans="1:19" s="281" customFormat="1" ht="44.25" customHeight="1" thickBot="1" x14ac:dyDescent="0.3">
      <c r="B96" s="312" t="s">
        <v>416</v>
      </c>
      <c r="C96" s="313"/>
      <c r="D96" s="314"/>
      <c r="E96" s="315"/>
      <c r="F96" s="304"/>
      <c r="G96" s="304"/>
      <c r="H96" s="2"/>
      <c r="I96" s="342"/>
      <c r="J96" s="342"/>
    </row>
    <row r="97" spans="1:19" s="281" customFormat="1" ht="44.25" customHeight="1" thickBot="1" x14ac:dyDescent="0.3">
      <c r="B97" s="312"/>
      <c r="C97" s="313"/>
      <c r="D97" s="540" t="s">
        <v>452</v>
      </c>
      <c r="E97" s="541"/>
      <c r="F97" s="458"/>
      <c r="G97" s="458"/>
      <c r="H97" s="2"/>
      <c r="I97" s="342"/>
      <c r="J97" s="342"/>
    </row>
    <row r="98" spans="1:19" s="281" customFormat="1" ht="30.75" customHeight="1" thickBot="1" x14ac:dyDescent="0.3">
      <c r="A98" s="303">
        <v>960</v>
      </c>
      <c r="B98" s="536" t="s">
        <v>453</v>
      </c>
      <c r="C98" s="537"/>
      <c r="D98" s="538"/>
      <c r="E98" s="539"/>
      <c r="F98" s="459" t="str">
        <f>IF(ISBLANK($D98),"&lt;&lt;&lt;&lt;&lt;&lt;&lt;&lt;&lt;&lt;&lt;&lt;&lt;&lt;&lt;","")</f>
        <v>&lt;&lt;&lt;&lt;&lt;&lt;&lt;&lt;&lt;&lt;&lt;&lt;&lt;&lt;&lt;</v>
      </c>
      <c r="G98" s="459" t="str">
        <f>IF(ISBLANK($D98),"Cell D98 must be completed.","")</f>
        <v>Cell D98 must be completed.</v>
      </c>
      <c r="H98" s="2"/>
      <c r="I98" s="342"/>
      <c r="J98" s="342"/>
    </row>
    <row r="99" spans="1:19" s="281" customFormat="1" ht="30.75" customHeight="1" thickBot="1" x14ac:dyDescent="0.3">
      <c r="A99" s="303">
        <v>962</v>
      </c>
      <c r="B99" s="536" t="s">
        <v>417</v>
      </c>
      <c r="C99" s="537"/>
      <c r="D99" s="538"/>
      <c r="E99" s="539"/>
      <c r="F99" s="459" t="str">
        <f>IF(ISBLANK($D99),"&lt;&lt;&lt;&lt;&lt;&lt;&lt;&lt;&lt;&lt;&lt;&lt;&lt;&lt;&lt;","")</f>
        <v>&lt;&lt;&lt;&lt;&lt;&lt;&lt;&lt;&lt;&lt;&lt;&lt;&lt;&lt;&lt;</v>
      </c>
      <c r="G99" s="459" t="str">
        <f>IF(ISBLANK($D99),"Cell D99 must be completed.","")</f>
        <v>Cell D99 must be completed.</v>
      </c>
      <c r="H99" s="2"/>
      <c r="I99" s="342"/>
      <c r="J99" s="342"/>
    </row>
    <row r="100" spans="1:19" s="281" customFormat="1" ht="30.75" customHeight="1" thickBot="1" x14ac:dyDescent="0.3">
      <c r="A100" s="303">
        <v>964</v>
      </c>
      <c r="B100" s="536" t="s">
        <v>418</v>
      </c>
      <c r="C100" s="537"/>
      <c r="D100" s="546"/>
      <c r="E100" s="547"/>
      <c r="F100" s="459" t="str">
        <f t="shared" ref="F100:F102" si="3">IF(ISBLANK($D100),"&lt;&lt;&lt;&lt;&lt;&lt;&lt;&lt;&lt;&lt;&lt;&lt;&lt;&lt;&lt;","")</f>
        <v>&lt;&lt;&lt;&lt;&lt;&lt;&lt;&lt;&lt;&lt;&lt;&lt;&lt;&lt;&lt;</v>
      </c>
      <c r="G100" s="459" t="str">
        <f>IF(ISBLANK($D100),"Cell D100 must be completed.","")</f>
        <v>Cell D100 must be completed.</v>
      </c>
      <c r="H100" s="2"/>
      <c r="I100" s="342"/>
      <c r="J100" s="342"/>
    </row>
    <row r="101" spans="1:19" s="281" customFormat="1" ht="30.75" customHeight="1" thickBot="1" x14ac:dyDescent="0.3">
      <c r="A101" s="303">
        <v>966</v>
      </c>
      <c r="B101" s="536" t="s">
        <v>419</v>
      </c>
      <c r="C101" s="537"/>
      <c r="D101" s="538"/>
      <c r="E101" s="539"/>
      <c r="F101" s="459" t="str">
        <f t="shared" si="3"/>
        <v>&lt;&lt;&lt;&lt;&lt;&lt;&lt;&lt;&lt;&lt;&lt;&lt;&lt;&lt;&lt;</v>
      </c>
      <c r="G101" s="459" t="str">
        <f>IF(ISBLANK($D101),"Cell D101 must be completed.","")</f>
        <v>Cell D101 must be completed.</v>
      </c>
      <c r="H101" s="2"/>
      <c r="I101" s="342"/>
      <c r="J101" s="342"/>
    </row>
    <row r="102" spans="1:19" s="281" customFormat="1" ht="30.75" customHeight="1" thickBot="1" x14ac:dyDescent="0.3">
      <c r="A102" s="303">
        <v>968</v>
      </c>
      <c r="B102" s="542" t="s">
        <v>420</v>
      </c>
      <c r="C102" s="543"/>
      <c r="D102" s="544"/>
      <c r="E102" s="545"/>
      <c r="F102" s="459" t="str">
        <f t="shared" si="3"/>
        <v>&lt;&lt;&lt;&lt;&lt;&lt;&lt;&lt;&lt;&lt;&lt;&lt;&lt;&lt;&lt;</v>
      </c>
      <c r="G102" s="459" t="str">
        <f>IF(ISBLANK($D102),"Cell D102 must be completed.","")</f>
        <v>Cell D102 must be completed.</v>
      </c>
      <c r="H102" s="2"/>
      <c r="I102" s="342"/>
      <c r="J102" s="342"/>
    </row>
    <row r="103" spans="1:19" ht="59.25" x14ac:dyDescent="0.25">
      <c r="A103" s="110"/>
      <c r="B103" s="34" t="s">
        <v>11</v>
      </c>
      <c r="C103" s="34"/>
      <c r="D103" s="40" t="s">
        <v>17</v>
      </c>
      <c r="E103" s="39"/>
      <c r="F103" s="39"/>
      <c r="G103" s="39"/>
      <c r="H103" s="42"/>
      <c r="I103" s="260"/>
      <c r="J103" s="260"/>
      <c r="S103" s="238"/>
    </row>
    <row r="104" spans="1:19" x14ac:dyDescent="0.25">
      <c r="A104" s="21"/>
      <c r="B104" s="33"/>
      <c r="C104" s="33"/>
      <c r="D104" s="434"/>
      <c r="F104" s="3"/>
      <c r="G104" s="5"/>
      <c r="H104" s="11"/>
      <c r="S104" s="238"/>
    </row>
    <row r="105" spans="1:19" x14ac:dyDescent="0.25">
      <c r="A105" s="21"/>
      <c r="B105" s="15"/>
      <c r="C105" s="54"/>
      <c r="D105" s="522"/>
      <c r="E105" s="249"/>
      <c r="F105" s="3"/>
      <c r="G105" s="5"/>
      <c r="H105" s="11"/>
    </row>
    <row r="106" spans="1:19" x14ac:dyDescent="0.25">
      <c r="A106" s="21"/>
      <c r="B106" s="15"/>
      <c r="C106" s="54"/>
      <c r="D106" s="44"/>
      <c r="E106" s="271"/>
      <c r="F106" s="45"/>
      <c r="G106" s="5"/>
      <c r="H106" s="11"/>
    </row>
    <row r="107" spans="1:19" x14ac:dyDescent="0.25">
      <c r="A107" s="21"/>
      <c r="B107" s="15"/>
      <c r="C107" s="54"/>
      <c r="D107" s="44"/>
      <c r="E107" s="271"/>
      <c r="F107" s="45"/>
      <c r="G107" s="5"/>
      <c r="H107" s="11"/>
    </row>
    <row r="108" spans="1:19" x14ac:dyDescent="0.25">
      <c r="A108" s="21"/>
      <c r="B108" s="15"/>
      <c r="C108" s="54"/>
      <c r="D108" s="44"/>
      <c r="E108" s="45"/>
      <c r="F108" s="45"/>
      <c r="G108" s="5"/>
      <c r="H108" s="11"/>
    </row>
    <row r="109" spans="1:19" x14ac:dyDescent="0.25">
      <c r="A109" s="21"/>
      <c r="B109" s="15"/>
      <c r="C109" s="54"/>
      <c r="D109" s="44"/>
      <c r="E109" s="202"/>
      <c r="F109" s="45"/>
      <c r="G109" s="5"/>
      <c r="H109" s="11"/>
    </row>
    <row r="110" spans="1:19" x14ac:dyDescent="0.25">
      <c r="D110" s="46"/>
      <c r="E110" s="203"/>
      <c r="F110" s="46"/>
      <c r="H110" s="11"/>
    </row>
    <row r="111" spans="1:19" x14ac:dyDescent="0.25">
      <c r="D111" s="46"/>
      <c r="E111" s="203"/>
      <c r="F111" s="46"/>
      <c r="H111" s="11"/>
    </row>
    <row r="112" spans="1:19" x14ac:dyDescent="0.25">
      <c r="D112" s="46"/>
      <c r="E112" s="204"/>
      <c r="F112" s="46"/>
      <c r="H112" s="11"/>
    </row>
    <row r="113" spans="4:8" x14ac:dyDescent="0.25">
      <c r="D113" s="46"/>
      <c r="E113" s="204"/>
      <c r="F113" s="46"/>
      <c r="H113" s="11"/>
    </row>
    <row r="114" spans="4:8" x14ac:dyDescent="0.25">
      <c r="D114" s="46"/>
      <c r="E114" s="45"/>
      <c r="F114" s="46"/>
    </row>
  </sheetData>
  <sheetProtection algorithmName="SHA-512" hashValue="Lk2wlP9SKypVLoQ5zoXtAd7yRYG6rQT5JITDkiqOFX+wmpk9cGNeOn7vPzfisg3bownykBX8VImZQ2lYN0zlYw==" saltValue="HKDd4fs9/dcsLPFfNp+a4Q==" spinCount="100000" sheet="1" formatCells="0" formatColumns="0" formatRows="0"/>
  <mergeCells count="17">
    <mergeCell ref="B100:C100"/>
    <mergeCell ref="B101:C101"/>
    <mergeCell ref="D101:E101"/>
    <mergeCell ref="B102:C102"/>
    <mergeCell ref="D102:E102"/>
    <mergeCell ref="D100:E100"/>
    <mergeCell ref="B93:E93"/>
    <mergeCell ref="B98:C98"/>
    <mergeCell ref="D98:E98"/>
    <mergeCell ref="B99:C99"/>
    <mergeCell ref="D99:E99"/>
    <mergeCell ref="D97:E97"/>
    <mergeCell ref="E2:G2"/>
    <mergeCell ref="B67:D67"/>
    <mergeCell ref="B2:C2"/>
    <mergeCell ref="B92:E92"/>
    <mergeCell ref="B83:G83"/>
  </mergeCells>
  <conditionalFormatting sqref="H35:H36">
    <cfRule type="cellIs" dxfId="15" priority="26" stopIfTrue="1" operator="notEqual">
      <formula>0</formula>
    </cfRule>
  </conditionalFormatting>
  <conditionalFormatting sqref="H52">
    <cfRule type="cellIs" dxfId="14" priority="25" stopIfTrue="1" operator="notEqual">
      <formula>0</formula>
    </cfRule>
  </conditionalFormatting>
  <conditionalFormatting sqref="H59:H68">
    <cfRule type="cellIs" dxfId="13" priority="24" stopIfTrue="1" operator="notEqual">
      <formula>0</formula>
    </cfRule>
  </conditionalFormatting>
  <conditionalFormatting sqref="H72">
    <cfRule type="cellIs" dxfId="12" priority="19" stopIfTrue="1" operator="notEqual">
      <formula>0</formula>
    </cfRule>
  </conditionalFormatting>
  <conditionalFormatting sqref="H73">
    <cfRule type="cellIs" dxfId="11" priority="17" stopIfTrue="1" operator="notEqual">
      <formula>0</formula>
    </cfRule>
  </conditionalFormatting>
  <conditionalFormatting sqref="H75">
    <cfRule type="cellIs" dxfId="10" priority="16" stopIfTrue="1" operator="notEqual">
      <formula>0</formula>
    </cfRule>
  </conditionalFormatting>
  <conditionalFormatting sqref="H76:H77">
    <cfRule type="cellIs" dxfId="9" priority="15" stopIfTrue="1" operator="notEqual">
      <formula>0</formula>
    </cfRule>
  </conditionalFormatting>
  <conditionalFormatting sqref="H78">
    <cfRule type="cellIs" dxfId="8" priority="14" stopIfTrue="1" operator="notEqual">
      <formula>0</formula>
    </cfRule>
  </conditionalFormatting>
  <conditionalFormatting sqref="H80">
    <cfRule type="cellIs" dxfId="7" priority="3" stopIfTrue="1" operator="notEqual">
      <formula>0</formula>
    </cfRule>
  </conditionalFormatting>
  <conditionalFormatting sqref="H79">
    <cfRule type="cellIs" dxfId="6" priority="2" stopIfTrue="1" operator="notEqual">
      <formula>0</formula>
    </cfRule>
  </conditionalFormatting>
  <dataValidations count="5">
    <dataValidation type="list" allowBlank="1" showInputMessage="1" showErrorMessage="1" prompt="Please select &quot;Yes&quot; or &quot;No&quot; from the drop down box." sqref="F73" xr:uid="{7801014E-78DC-4986-9AAD-B852DFEBD4A0}">
      <formula1>$L$1:$L$2</formula1>
    </dataValidation>
    <dataValidation type="list" allowBlank="1" showInputMessage="1" showErrorMessage="1" prompt="Please select the appropriate response from the drop down box." sqref="F76" xr:uid="{90638F80-1984-4424-AA87-194282156AAE}">
      <formula1>$N$2:$N$5</formula1>
    </dataValidation>
    <dataValidation type="list" allowBlank="1" showInputMessage="1" showErrorMessage="1" prompt="Click cell D2 and select your unit name from the drop down list" sqref="D2" xr:uid="{00000000-0002-0000-0100-000000000000}">
      <formula1>$K$6:$K$67</formula1>
    </dataValidation>
    <dataValidation type="list" allowBlank="1" showInputMessage="1" showErrorMessage="1" sqref="F86" xr:uid="{FCD12EFA-FCDF-458C-A1D9-DB9A3037C4D3}">
      <formula1>$L$3:$L$5</formula1>
    </dataValidation>
    <dataValidation type="list" allowBlank="1" showInputMessage="1" showErrorMessage="1" sqref="F87 F89:F91" xr:uid="{7AEFF726-6B27-45A1-A07C-6FCB681D9AF4}">
      <formula1>$L$1:$L$2</formula1>
    </dataValidation>
  </dataValidations>
  <printOptions headings="1" gridLines="1"/>
  <pageMargins left="0.25" right="0.25" top="0.25" bottom="0.75" header="0.3" footer="0.3"/>
  <pageSetup scale="64" fitToWidth="0" fitToHeight="0" orientation="portrait" r:id="rId1"/>
  <headerFooter>
    <oddFooter>&amp;LPage &amp;P&amp;R&amp;Z&amp;F</oddFooter>
  </headerFooter>
  <rowBreaks count="3" manualBreakCount="3">
    <brk id="23" max="6" man="1"/>
    <brk id="39" max="6" man="1"/>
    <brk id="55" max="6" man="1"/>
  </rowBreaks>
  <colBreaks count="1" manualBreakCount="1">
    <brk id="5" min="6" max="64"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546"/>
  <sheetViews>
    <sheetView zoomScale="106" zoomScaleNormal="106" workbookViewId="0">
      <pane xSplit="3" ySplit="3" topLeftCell="D4" activePane="bottomRight" state="frozen"/>
      <selection activeCell="A4" sqref="A4"/>
      <selection pane="topRight" activeCell="A4" sqref="A4"/>
      <selection pane="bottomLeft" activeCell="A4" sqref="A4"/>
      <selection pane="bottomRight" activeCell="D5" sqref="D5"/>
    </sheetView>
  </sheetViews>
  <sheetFormatPr defaultColWidth="9.140625" defaultRowHeight="15" x14ac:dyDescent="0.25"/>
  <cols>
    <col min="1" max="1" width="6" style="1" customWidth="1"/>
    <col min="2" max="2" width="11.28515625" style="134" customWidth="1"/>
    <col min="3" max="3" width="36.42578125" style="129" customWidth="1"/>
    <col min="4" max="4" width="15.5703125" style="1" customWidth="1"/>
    <col min="5" max="5" width="18.7109375" style="1" customWidth="1"/>
    <col min="6" max="6" width="17.28515625" style="1" customWidth="1"/>
    <col min="7" max="7" width="17.42578125" style="156" customWidth="1"/>
    <col min="8" max="8" width="11.5703125" style="1" customWidth="1"/>
    <col min="9" max="9" width="2.140625" style="45" customWidth="1"/>
    <col min="10" max="10" width="15.28515625" style="130" customWidth="1"/>
    <col min="11" max="11" width="31.85546875" style="36" customWidth="1"/>
    <col min="12" max="12" width="17.5703125" style="155" customWidth="1"/>
    <col min="13" max="13" width="2.140625" style="1" customWidth="1"/>
    <col min="14" max="14" width="15.7109375" style="1" customWidth="1"/>
    <col min="15" max="15" width="14" style="1" customWidth="1"/>
    <col min="16" max="16" width="3.42578125" style="1" customWidth="1"/>
    <col min="17" max="17" width="17.42578125" style="130" customWidth="1"/>
    <col min="18" max="20" width="0" style="1" hidden="1" customWidth="1"/>
    <col min="21" max="21" width="3.85546875" style="1" customWidth="1"/>
    <col min="22" max="16384" width="9.140625" style="1"/>
  </cols>
  <sheetData>
    <row r="1" spans="1:23" ht="25.5" x14ac:dyDescent="0.25">
      <c r="C1" s="317" t="s">
        <v>421</v>
      </c>
      <c r="D1" s="41">
        <f>L46-(L35+L36-L39-L40-L68)-L43</f>
        <v>0</v>
      </c>
      <c r="I1" s="112"/>
      <c r="J1" s="125"/>
      <c r="K1" s="47" t="s">
        <v>18</v>
      </c>
      <c r="L1" s="147"/>
      <c r="M1" s="31"/>
      <c r="R1" s="173">
        <v>1</v>
      </c>
      <c r="S1" s="1">
        <v>1</v>
      </c>
    </row>
    <row r="2" spans="1:23" ht="37.5" x14ac:dyDescent="0.4">
      <c r="C2" s="162">
        <f>'Unit Data from Audit Worksheet'!D2</f>
        <v>0</v>
      </c>
      <c r="D2" s="316">
        <f>'Unit Data from Audit Worksheet'!F1</f>
        <v>2020</v>
      </c>
      <c r="E2" s="38">
        <f>D2</f>
        <v>2020</v>
      </c>
      <c r="F2" s="38"/>
      <c r="G2" s="157"/>
      <c r="H2" s="38"/>
      <c r="I2" s="112"/>
      <c r="J2" s="116" t="s">
        <v>13</v>
      </c>
      <c r="K2" s="35" t="s">
        <v>12</v>
      </c>
      <c r="L2" s="151" t="s">
        <v>6</v>
      </c>
      <c r="R2" s="173">
        <v>2</v>
      </c>
      <c r="S2" s="1">
        <v>2</v>
      </c>
    </row>
    <row r="3" spans="1:23" ht="47.25" x14ac:dyDescent="0.25">
      <c r="A3" s="14" t="s">
        <v>1</v>
      </c>
      <c r="B3" s="135"/>
      <c r="C3" s="122" t="s">
        <v>2</v>
      </c>
      <c r="D3" s="48" t="s">
        <v>14</v>
      </c>
      <c r="E3" s="48" t="s">
        <v>15</v>
      </c>
      <c r="F3" s="49" t="s">
        <v>19</v>
      </c>
      <c r="G3" s="165" t="s">
        <v>169</v>
      </c>
      <c r="H3" s="49" t="s">
        <v>4</v>
      </c>
      <c r="I3" s="112"/>
      <c r="J3" s="318"/>
      <c r="K3" s="319"/>
      <c r="L3" s="320"/>
      <c r="O3" s="1" t="s">
        <v>133</v>
      </c>
      <c r="Q3" s="166" t="s">
        <v>170</v>
      </c>
      <c r="R3" s="173">
        <v>3</v>
      </c>
      <c r="S3" s="1">
        <v>3</v>
      </c>
    </row>
    <row r="4" spans="1:23" ht="18.75" x14ac:dyDescent="0.3">
      <c r="A4" s="28"/>
      <c r="B4" s="136"/>
      <c r="C4" s="131"/>
      <c r="D4" s="29"/>
      <c r="E4" s="29"/>
      <c r="F4" s="422"/>
      <c r="G4" s="158"/>
      <c r="H4" s="29"/>
      <c r="I4" s="112"/>
      <c r="J4" s="496">
        <v>999</v>
      </c>
      <c r="K4" s="497" t="s">
        <v>132</v>
      </c>
      <c r="L4" s="498" t="e">
        <f>+'Unit Data from Audit Worksheet'!D3</f>
        <v>#N/A</v>
      </c>
      <c r="R4" s="173">
        <v>4</v>
      </c>
      <c r="S4" s="173">
        <v>4</v>
      </c>
    </row>
    <row r="5" spans="1:23" ht="52.5" customHeight="1" x14ac:dyDescent="0.25">
      <c r="A5" s="124">
        <f>'Unit Data from Audit Worksheet'!A7</f>
        <v>333</v>
      </c>
      <c r="B5" s="140" t="str">
        <f>'Unit Data from Audit Worksheet'!C7</f>
        <v>Net Position-Governmental Activities</v>
      </c>
      <c r="C5" s="119" t="str">
        <f>'Unit Data from Audit Worksheet'!D7</f>
        <v xml:space="preserve"> All unrestricted Cash and investments.  
Exclude: restricted cash 
                   cash held by a third party. </v>
      </c>
      <c r="D5" s="287"/>
      <c r="E5" s="263">
        <f>'Unit Data from Audit Worksheet'!F7</f>
        <v>0</v>
      </c>
      <c r="F5" s="264">
        <f>IF(L5&lt;0,"Error: Number is normally positive.",)</f>
        <v>0</v>
      </c>
      <c r="G5" s="264"/>
      <c r="H5" s="117"/>
      <c r="I5" s="289"/>
      <c r="J5" s="115">
        <v>333</v>
      </c>
      <c r="K5" s="132" t="s">
        <v>103</v>
      </c>
      <c r="L5" s="153">
        <f>IF(D5="",E5,D5)</f>
        <v>0</v>
      </c>
      <c r="R5" s="173">
        <v>5</v>
      </c>
      <c r="S5" s="173">
        <v>5</v>
      </c>
      <c r="V5" s="1" t="b">
        <f>EXACT(A5,J5)</f>
        <v>1</v>
      </c>
      <c r="W5" s="262">
        <f>E5-L5</f>
        <v>0</v>
      </c>
    </row>
    <row r="6" spans="1:23" ht="33.75" x14ac:dyDescent="0.25">
      <c r="A6" s="128">
        <f>'Unit Data from Audit Worksheet'!A8</f>
        <v>500</v>
      </c>
      <c r="B6" s="137" t="str">
        <f>'Unit Data from Audit Worksheet'!C8</f>
        <v>Net Position-Governmental Activities</v>
      </c>
      <c r="C6" s="126" t="str">
        <f>'Unit Data from Audit Worksheet'!D8</f>
        <v xml:space="preserve"> All restricted Cash and investments</v>
      </c>
      <c r="D6" s="287"/>
      <c r="E6" s="264">
        <f>'Unit Data from Audit Worksheet'!F8</f>
        <v>0</v>
      </c>
      <c r="F6" s="264">
        <f>IF(L6&lt;0,"Error: Number is normally positive.",)</f>
        <v>0</v>
      </c>
      <c r="G6" s="264"/>
      <c r="H6" s="117"/>
      <c r="I6" s="289"/>
      <c r="J6" s="114">
        <v>500</v>
      </c>
      <c r="K6" s="111" t="s">
        <v>102</v>
      </c>
      <c r="L6" s="153">
        <f>IF(D6="",E6,D6)</f>
        <v>0</v>
      </c>
      <c r="P6" s="423"/>
      <c r="R6" s="173">
        <v>6</v>
      </c>
      <c r="S6" s="237">
        <v>6</v>
      </c>
      <c r="V6" s="255" t="b">
        <f t="shared" ref="V6:V68" si="0">EXACT(A6,J6)</f>
        <v>1</v>
      </c>
      <c r="W6" s="262">
        <f t="shared" ref="W6:W68" si="1">E6-L6</f>
        <v>0</v>
      </c>
    </row>
    <row r="7" spans="1:23" ht="43.5" customHeight="1" x14ac:dyDescent="0.25">
      <c r="A7" s="128">
        <f>'Unit Data from Audit Worksheet'!A9</f>
        <v>385</v>
      </c>
      <c r="B7" s="137" t="str">
        <f>'Unit Data from Audit Worksheet'!C9</f>
        <v>Net Position-Governmental Activities</v>
      </c>
      <c r="C7" s="126" t="str">
        <f>'Unit Data from Audit Worksheet'!D9</f>
        <v>Total Assets and deferred outflows</v>
      </c>
      <c r="D7" s="287"/>
      <c r="E7" s="264">
        <f>'Unit Data from Audit Worksheet'!F9</f>
        <v>0</v>
      </c>
      <c r="F7" s="264">
        <f>IF((L5+L6)&gt;L7,"Error: Please review accts (333 + 500) &gt; 385",)</f>
        <v>0</v>
      </c>
      <c r="G7" s="264"/>
      <c r="H7" s="117"/>
      <c r="I7" s="289"/>
      <c r="J7" s="184">
        <v>385</v>
      </c>
      <c r="K7" s="185" t="s">
        <v>50</v>
      </c>
      <c r="L7" s="186">
        <f>IF(D7="",E7,D7)+IF(D9="",E9,D9)</f>
        <v>0</v>
      </c>
      <c r="N7" s="187" t="s">
        <v>165</v>
      </c>
      <c r="P7" s="423"/>
      <c r="R7" s="237">
        <v>7</v>
      </c>
      <c r="S7" s="237">
        <v>7</v>
      </c>
      <c r="V7" s="255" t="b">
        <f t="shared" si="0"/>
        <v>1</v>
      </c>
      <c r="W7" s="262">
        <f t="shared" si="1"/>
        <v>0</v>
      </c>
    </row>
    <row r="8" spans="1:23" s="127" customFormat="1" ht="70.5" customHeight="1" x14ac:dyDescent="0.25">
      <c r="A8" s="181">
        <f>'Unit Data from Audit Worksheet'!A10</f>
        <v>575</v>
      </c>
      <c r="B8" s="183" t="str">
        <f>'Unit Data from Audit Worksheet'!C10</f>
        <v>Net Position-Governmental Activities</v>
      </c>
      <c r="C8" s="180" t="str">
        <f>'Unit Data from Audit Worksheet'!D10</f>
        <v>Record any positive Internal balances on the net position statements that appear in the Asset Section of the Net Position Statement
Enter as a positive</v>
      </c>
      <c r="D8" s="287"/>
      <c r="E8" s="264">
        <f>'Unit Data from Audit Worksheet'!F10</f>
        <v>0</v>
      </c>
      <c r="F8" s="264">
        <f>IF(L8&lt;0,"Error: Number is normally positive.",)</f>
        <v>0</v>
      </c>
      <c r="G8" s="264"/>
      <c r="H8" s="117"/>
      <c r="I8" s="289"/>
      <c r="J8" s="177">
        <v>575</v>
      </c>
      <c r="K8" s="220" t="s">
        <v>167</v>
      </c>
      <c r="L8" s="212">
        <f>IF(D8="",E8,D8)</f>
        <v>0</v>
      </c>
      <c r="N8" s="149"/>
      <c r="P8" s="423"/>
      <c r="Q8" s="130"/>
      <c r="V8" s="255" t="b">
        <f t="shared" si="0"/>
        <v>1</v>
      </c>
      <c r="W8" s="262">
        <f t="shared" si="1"/>
        <v>0</v>
      </c>
    </row>
    <row r="9" spans="1:23" s="127" customFormat="1" ht="59.25" customHeight="1" x14ac:dyDescent="0.25">
      <c r="A9" s="181">
        <f>'Unit Data from Audit Worksheet'!A11</f>
        <v>576</v>
      </c>
      <c r="B9" s="183" t="str">
        <f>'Unit Data from Audit Worksheet'!C11</f>
        <v>Net Position-Governmental Activities</v>
      </c>
      <c r="C9" s="180" t="str">
        <f>'Unit Data from Audit Worksheet'!D11</f>
        <v>Record any negative Internal balances on the net position statements that appear in the Asset Section of the Net Position Statement.
Enter as a positive</v>
      </c>
      <c r="D9" s="287"/>
      <c r="E9" s="264">
        <f>'Unit Data from Audit Worksheet'!F11</f>
        <v>0</v>
      </c>
      <c r="F9" s="264">
        <f>IF(L9&lt;0,"Error: Enter as positive.",)</f>
        <v>0</v>
      </c>
      <c r="G9" s="264"/>
      <c r="H9" s="117"/>
      <c r="I9" s="289"/>
      <c r="J9" s="177">
        <v>576</v>
      </c>
      <c r="K9" s="220" t="s">
        <v>168</v>
      </c>
      <c r="L9" s="212">
        <f>IF(D9="",E9,D9)</f>
        <v>0</v>
      </c>
      <c r="N9" s="149"/>
      <c r="P9" s="423"/>
      <c r="Q9" s="130"/>
      <c r="V9" s="255" t="b">
        <f t="shared" si="0"/>
        <v>1</v>
      </c>
      <c r="W9" s="262">
        <f t="shared" si="1"/>
        <v>0</v>
      </c>
    </row>
    <row r="10" spans="1:23" s="45" customFormat="1" ht="86.25" customHeight="1" x14ac:dyDescent="0.25">
      <c r="A10" s="272">
        <f>'Unit Data from Audit Worksheet'!A12</f>
        <v>626</v>
      </c>
      <c r="B10" s="273" t="str">
        <f>'Unit Data from Audit Worksheet'!C12</f>
        <v>Net Position-Governmental Activities</v>
      </c>
      <c r="C10" s="274" t="str">
        <f>'Unit Data from Audit Worksheet'!D12</f>
        <v xml:space="preserve">Current liabilities
Include:   Current liabilities including current portion of long-term debt.  Deferred inflows should not be included in Current Liabilities           
</v>
      </c>
      <c r="D10" s="287"/>
      <c r="E10" s="264">
        <f>'Unit Data from Audit Worksheet'!F12</f>
        <v>0</v>
      </c>
      <c r="F10" s="264">
        <f>IF(LF12&lt;0,"Error:  Ener as positive.",)</f>
        <v>0</v>
      </c>
      <c r="G10" s="264"/>
      <c r="H10" s="178"/>
      <c r="I10" s="289"/>
      <c r="J10" s="177">
        <v>626</v>
      </c>
      <c r="K10" s="176" t="s">
        <v>396</v>
      </c>
      <c r="L10" s="212">
        <f>IF(D10="",E10,D10)+IF(D9="",E9,D9)</f>
        <v>0</v>
      </c>
      <c r="N10" s="187" t="s">
        <v>165</v>
      </c>
      <c r="P10" s="423"/>
      <c r="Q10" s="335"/>
      <c r="V10" s="423" t="b">
        <f t="shared" si="0"/>
        <v>1</v>
      </c>
      <c r="W10" s="336">
        <f t="shared" si="1"/>
        <v>0</v>
      </c>
    </row>
    <row r="11" spans="1:23" s="45" customFormat="1" ht="96.6" customHeight="1" x14ac:dyDescent="0.25">
      <c r="A11" s="272">
        <f>'Unit Data from Audit Worksheet'!A13</f>
        <v>627</v>
      </c>
      <c r="B11" s="273" t="str">
        <f>'Unit Data from Audit Worksheet'!C13</f>
        <v>Net Position-Governmental Activities</v>
      </c>
      <c r="C11" s="274" t="str">
        <f>'Unit Data from Audit Worksheet'!D13</f>
        <v>Please enter any bond anticipation notes that are classified as current liabilities and included row 12 above (amounts entered should agree to the current amount included in the changes to long-term debt note)</v>
      </c>
      <c r="D11" s="287"/>
      <c r="E11" s="264">
        <f>'Unit Data from Audit Worksheet'!F13</f>
        <v>0</v>
      </c>
      <c r="F11" s="264">
        <f>IF(L11&gt;L10,"Please review account numbers 627 &gt;626",)</f>
        <v>0</v>
      </c>
      <c r="G11" s="264"/>
      <c r="H11" s="178"/>
      <c r="I11" s="289"/>
      <c r="J11" s="177">
        <v>627</v>
      </c>
      <c r="K11" s="176" t="s">
        <v>397</v>
      </c>
      <c r="L11" s="212">
        <f t="shared" ref="L11:L15" si="2">IF(D11="",E11,D11)</f>
        <v>0</v>
      </c>
      <c r="N11" s="334"/>
      <c r="P11" s="423"/>
      <c r="Q11" s="335"/>
      <c r="V11" s="423" t="b">
        <f t="shared" si="0"/>
        <v>1</v>
      </c>
      <c r="W11" s="336">
        <f t="shared" si="1"/>
        <v>0</v>
      </c>
    </row>
    <row r="12" spans="1:23" s="45" customFormat="1" ht="84.6" customHeight="1" x14ac:dyDescent="0.25">
      <c r="A12" s="272">
        <f>'Unit Data from Audit Worksheet'!A14</f>
        <v>628</v>
      </c>
      <c r="B12" s="273" t="str">
        <f>'Unit Data from Audit Worksheet'!C14</f>
        <v>Net Position-Governmental Activities</v>
      </c>
      <c r="C12" s="274" t="str">
        <f>'Unit Data from Audit Worksheet'!D14</f>
        <v>Please enter any compensated absences that are classified as current liabilities and included row 12 above (amounts entered should agree to the current amount included in the changes to long-term debt note)</v>
      </c>
      <c r="D12" s="287"/>
      <c r="E12" s="264">
        <f>'Unit Data from Audit Worksheet'!F14</f>
        <v>0</v>
      </c>
      <c r="F12" s="264">
        <f>IF(L12&gt;L11,"Please review account numbers 628 &gt;626",)</f>
        <v>0</v>
      </c>
      <c r="G12" s="264"/>
      <c r="H12" s="178"/>
      <c r="I12" s="289"/>
      <c r="J12" s="177">
        <v>628</v>
      </c>
      <c r="K12" s="176" t="s">
        <v>398</v>
      </c>
      <c r="L12" s="212">
        <f t="shared" si="2"/>
        <v>0</v>
      </c>
      <c r="N12" s="334"/>
      <c r="P12" s="423"/>
      <c r="Q12" s="335"/>
      <c r="V12" s="423" t="b">
        <f t="shared" si="0"/>
        <v>1</v>
      </c>
      <c r="W12" s="336">
        <f t="shared" si="1"/>
        <v>0</v>
      </c>
    </row>
    <row r="13" spans="1:23" s="45" customFormat="1" ht="85.5" customHeight="1" x14ac:dyDescent="0.25">
      <c r="A13" s="272">
        <f>'Unit Data from Audit Worksheet'!A15</f>
        <v>629</v>
      </c>
      <c r="B13" s="273" t="str">
        <f>'Unit Data from Audit Worksheet'!C15</f>
        <v>Net Position-Governmental Activities</v>
      </c>
      <c r="C13" s="274" t="str">
        <f>'Unit Data from Audit Worksheet'!D15</f>
        <v>Please enter any pension liabilities that are classified as current liabilities and included row 12 above (amounts entered should agree to the current amount included in the changes to long-term debt note)</v>
      </c>
      <c r="D13" s="287"/>
      <c r="E13" s="264">
        <f>'Unit Data from Audit Worksheet'!F15</f>
        <v>0</v>
      </c>
      <c r="F13" s="264">
        <f>IF(L13&gt;L12,"Please review account numbers 629 &gt;626",)</f>
        <v>0</v>
      </c>
      <c r="G13" s="264"/>
      <c r="H13" s="178"/>
      <c r="I13" s="289"/>
      <c r="J13" s="177">
        <v>629</v>
      </c>
      <c r="K13" s="176" t="s">
        <v>399</v>
      </c>
      <c r="L13" s="212">
        <f t="shared" si="2"/>
        <v>0</v>
      </c>
      <c r="N13" s="334"/>
      <c r="P13" s="423"/>
      <c r="Q13" s="335"/>
      <c r="V13" s="423" t="b">
        <f t="shared" si="0"/>
        <v>1</v>
      </c>
      <c r="W13" s="336">
        <f t="shared" si="1"/>
        <v>0</v>
      </c>
    </row>
    <row r="14" spans="1:23" s="45" customFormat="1" ht="95.45" customHeight="1" x14ac:dyDescent="0.25">
      <c r="A14" s="272">
        <f>'Unit Data from Audit Worksheet'!A16</f>
        <v>630</v>
      </c>
      <c r="B14" s="273" t="str">
        <f>'Unit Data from Audit Worksheet'!C16</f>
        <v>Net Position-Governmental Activities</v>
      </c>
      <c r="C14" s="274" t="str">
        <f>'Unit Data from Audit Worksheet'!D16</f>
        <v>Please enter any current liabilities that are payable from restricted assets and included row 12 above (amounts entered should agree to the current amount included in the changes to long-term debt note)</v>
      </c>
      <c r="D14" s="287"/>
      <c r="E14" s="264">
        <f>'Unit Data from Audit Worksheet'!F16</f>
        <v>0</v>
      </c>
      <c r="F14" s="264">
        <f>IF(L14&gt;L13,"Please review account numbers 630 &gt;626",)</f>
        <v>0</v>
      </c>
      <c r="G14" s="264"/>
      <c r="H14" s="178"/>
      <c r="I14" s="289"/>
      <c r="J14" s="177">
        <v>630</v>
      </c>
      <c r="K14" s="176" t="s">
        <v>400</v>
      </c>
      <c r="L14" s="212">
        <f t="shared" si="2"/>
        <v>0</v>
      </c>
      <c r="N14" s="334"/>
      <c r="P14" s="423"/>
      <c r="Q14" s="335"/>
      <c r="V14" s="423" t="b">
        <f t="shared" si="0"/>
        <v>1</v>
      </c>
      <c r="W14" s="336">
        <f t="shared" si="1"/>
        <v>0</v>
      </c>
    </row>
    <row r="15" spans="1:23" s="45" customFormat="1" ht="84.95" customHeight="1" x14ac:dyDescent="0.25">
      <c r="A15" s="272">
        <f>'Unit Data from Audit Worksheet'!A17</f>
        <v>631</v>
      </c>
      <c r="B15" s="273" t="str">
        <f>'Unit Data from Audit Worksheet'!C17</f>
        <v>Net Position-Governmental Activities</v>
      </c>
      <c r="C15" s="274" t="str">
        <f>'Unit Data from Audit Worksheet'!D17</f>
        <v>Please enter any OPEB liabilities that are classified as current liabilities and included row 12 above (amounts entered should agree to the current amount included in the changes to long-term debt note)</v>
      </c>
      <c r="D15" s="287"/>
      <c r="E15" s="264">
        <f>'Unit Data from Audit Worksheet'!F17</f>
        <v>0</v>
      </c>
      <c r="F15" s="264">
        <f>IF(L15&gt;L14,"Please review account numbers 631 &gt;626",)</f>
        <v>0</v>
      </c>
      <c r="G15" s="264"/>
      <c r="H15" s="178"/>
      <c r="I15" s="289"/>
      <c r="J15" s="177">
        <v>631</v>
      </c>
      <c r="K15" s="176" t="s">
        <v>401</v>
      </c>
      <c r="L15" s="212">
        <f t="shared" si="2"/>
        <v>0</v>
      </c>
      <c r="N15" s="334"/>
      <c r="P15" s="423"/>
      <c r="Q15" s="335"/>
      <c r="V15" s="423" t="b">
        <f t="shared" si="0"/>
        <v>1</v>
      </c>
      <c r="W15" s="336">
        <f t="shared" si="1"/>
        <v>0</v>
      </c>
    </row>
    <row r="16" spans="1:23" ht="48" customHeight="1" x14ac:dyDescent="0.25">
      <c r="A16" s="286">
        <f>'Unit Data from Audit Worksheet'!A18</f>
        <v>338</v>
      </c>
      <c r="B16" s="288" t="str">
        <f>'Unit Data from Audit Worksheet'!C18</f>
        <v>Net Position-Governmental Activities</v>
      </c>
      <c r="C16" s="285" t="str">
        <f>'Unit Data from Audit Worksheet'!D18</f>
        <v>Total Liabilities and total deferred inflows</v>
      </c>
      <c r="D16" s="287"/>
      <c r="E16" s="263">
        <f>'Unit Data from Audit Worksheet'!F18</f>
        <v>0</v>
      </c>
      <c r="F16" s="264">
        <f>IF(L10&gt;L16,"Please review account numbers 626 &gt; 338",)</f>
        <v>0</v>
      </c>
      <c r="G16" s="264"/>
      <c r="H16" s="117"/>
      <c r="I16" s="289"/>
      <c r="J16" s="276">
        <v>338</v>
      </c>
      <c r="K16" s="275" t="s">
        <v>51</v>
      </c>
      <c r="L16" s="186">
        <f>IF(D16="",E16,D16)+IF(D9="",E9,D9)</f>
        <v>0</v>
      </c>
      <c r="N16" s="187" t="s">
        <v>165</v>
      </c>
      <c r="P16" s="423"/>
      <c r="V16" s="423" t="b">
        <f t="shared" si="0"/>
        <v>1</v>
      </c>
      <c r="W16" s="336">
        <f t="shared" si="1"/>
        <v>0</v>
      </c>
    </row>
    <row r="17" spans="1:23" ht="100.5" customHeight="1" x14ac:dyDescent="0.25">
      <c r="A17" s="128">
        <f>'Unit Data from Audit Worksheet'!A19</f>
        <v>335</v>
      </c>
      <c r="B17" s="137" t="str">
        <f>'Unit Data from Audit Worksheet'!C19</f>
        <v>Net Position-Governmental Activities</v>
      </c>
      <c r="C17" s="126" t="str">
        <f>'Unit Data from Audit Worksheet'!D19</f>
        <v>Unearned revenues that were included in current liabilities in your audit report or entered in acct # 336 above. 
Exclude - unearned revenues that are listed in deferred inflows.</v>
      </c>
      <c r="D17" s="287"/>
      <c r="E17" s="264">
        <f>'Unit Data from Audit Worksheet'!F19</f>
        <v>0</v>
      </c>
      <c r="F17" s="264">
        <f>IF(L17&lt;0,"Error: Enter as a positive.",)</f>
        <v>0</v>
      </c>
      <c r="G17" s="264"/>
      <c r="H17" s="117"/>
      <c r="I17" s="289"/>
      <c r="J17" s="114">
        <v>335</v>
      </c>
      <c r="K17" s="111" t="s">
        <v>52</v>
      </c>
      <c r="L17" s="153">
        <f t="shared" ref="L17:L46" si="3">IF(D17="",E17,D17)</f>
        <v>0</v>
      </c>
      <c r="P17" s="423"/>
      <c r="V17" s="423" t="b">
        <f t="shared" si="0"/>
        <v>1</v>
      </c>
      <c r="W17" s="336">
        <f t="shared" si="1"/>
        <v>0</v>
      </c>
    </row>
    <row r="18" spans="1:23" ht="36.75" customHeight="1" x14ac:dyDescent="0.25">
      <c r="A18" s="128">
        <f>'Unit Data from Audit Worksheet'!A20</f>
        <v>252</v>
      </c>
      <c r="B18" s="137" t="str">
        <f>'Unit Data from Audit Worksheet'!C20</f>
        <v>Net Position-Governmental Activities</v>
      </c>
      <c r="C18" s="126" t="str">
        <f>'Unit Data from Audit Worksheet'!D20</f>
        <v xml:space="preserve"> Total Net investment in capital assets</v>
      </c>
      <c r="D18" s="287"/>
      <c r="E18" s="264">
        <f>'Unit Data from Audit Worksheet'!F20</f>
        <v>0</v>
      </c>
      <c r="F18" s="264"/>
      <c r="G18" s="264"/>
      <c r="H18" s="117"/>
      <c r="I18" s="289"/>
      <c r="J18" s="114">
        <v>252</v>
      </c>
      <c r="K18" s="111" t="s">
        <v>44</v>
      </c>
      <c r="L18" s="153">
        <f t="shared" si="3"/>
        <v>0</v>
      </c>
      <c r="O18" s="107" t="e">
        <f>'Unit Data from Audit Worksheet'!E20</f>
        <v>#N/A</v>
      </c>
      <c r="P18" s="423"/>
      <c r="V18" s="423" t="b">
        <f t="shared" si="0"/>
        <v>1</v>
      </c>
      <c r="W18" s="336">
        <f t="shared" si="1"/>
        <v>0</v>
      </c>
    </row>
    <row r="19" spans="1:23" ht="52.5" customHeight="1" x14ac:dyDescent="0.25">
      <c r="A19" s="128">
        <f>'Unit Data from Audit Worksheet'!A21</f>
        <v>253</v>
      </c>
      <c r="B19" s="137" t="str">
        <f>'Unit Data from Audit Worksheet'!C21</f>
        <v>Net Position-Governmental Activities</v>
      </c>
      <c r="C19" s="126" t="str">
        <f>'Unit Data from Audit Worksheet'!D21</f>
        <v xml:space="preserve"> Total Net Position, Restricted</v>
      </c>
      <c r="D19" s="287"/>
      <c r="E19" s="264">
        <f>'Unit Data from Audit Worksheet'!F21</f>
        <v>0</v>
      </c>
      <c r="F19" s="264"/>
      <c r="G19" s="264"/>
      <c r="H19" s="117"/>
      <c r="I19" s="289"/>
      <c r="J19" s="114">
        <v>253</v>
      </c>
      <c r="K19" s="111" t="s">
        <v>45</v>
      </c>
      <c r="L19" s="153">
        <f t="shared" si="3"/>
        <v>0</v>
      </c>
      <c r="O19" s="107" t="e">
        <f>'Unit Data from Audit Worksheet'!E21</f>
        <v>#N/A</v>
      </c>
      <c r="P19" s="423"/>
      <c r="V19" s="423" t="b">
        <f t="shared" si="0"/>
        <v>1</v>
      </c>
      <c r="W19" s="262">
        <f t="shared" si="1"/>
        <v>0</v>
      </c>
    </row>
    <row r="20" spans="1:23" ht="73.5" customHeight="1" x14ac:dyDescent="0.25">
      <c r="A20" s="128">
        <f>'Unit Data from Audit Worksheet'!A22</f>
        <v>254</v>
      </c>
      <c r="B20" s="137" t="str">
        <f>'Unit Data from Audit Worksheet'!C22</f>
        <v>Net Position-Governmental Activities</v>
      </c>
      <c r="C20" s="126" t="str">
        <f>'Unit Data from Audit Worksheet'!D22</f>
        <v>Total Net Position, Unrestricted</v>
      </c>
      <c r="D20" s="287"/>
      <c r="E20" s="264">
        <f>'Unit Data from Audit Worksheet'!F22</f>
        <v>0</v>
      </c>
      <c r="F20" s="424">
        <f>IF((L7-L16-L18-L19-L20)=0,,"Error: Total assets and deferred outflows less total liabilities and deferred inflows do not equal total net position accts 385-338-252-253-254")</f>
        <v>0</v>
      </c>
      <c r="G20" s="215">
        <f>L7-L16-L18-L19-L20</f>
        <v>0</v>
      </c>
      <c r="H20" s="117"/>
      <c r="I20" s="289"/>
      <c r="J20" s="114">
        <v>254</v>
      </c>
      <c r="K20" s="111" t="s">
        <v>46</v>
      </c>
      <c r="L20" s="153">
        <f t="shared" si="3"/>
        <v>0</v>
      </c>
      <c r="O20" s="107" t="e">
        <f>'Unit Data from Audit Worksheet'!E22</f>
        <v>#N/A</v>
      </c>
      <c r="P20" s="423"/>
      <c r="Q20" s="130">
        <f>IF(G20&lt;&gt;0,1,0)</f>
        <v>0</v>
      </c>
      <c r="V20" s="423" t="b">
        <f t="shared" si="0"/>
        <v>1</v>
      </c>
      <c r="W20" s="262">
        <f t="shared" si="1"/>
        <v>0</v>
      </c>
    </row>
    <row r="21" spans="1:23" ht="51.75" customHeight="1" x14ac:dyDescent="0.25">
      <c r="A21" s="128">
        <f>'Unit Data from Audit Worksheet'!A24</f>
        <v>502</v>
      </c>
      <c r="B21" s="137" t="str">
        <f>'Unit Data from Audit Worksheet'!C24</f>
        <v>Net Position-Business Activities</v>
      </c>
      <c r="C21" s="126" t="str">
        <f>'Unit Data from Audit Worksheet'!D24</f>
        <v xml:space="preserve">All unrestricted Cash and investments. 
Exclude restricted cash and cash held by a third party. </v>
      </c>
      <c r="D21" s="287"/>
      <c r="E21" s="264">
        <f>'Unit Data from Audit Worksheet'!F24</f>
        <v>0</v>
      </c>
      <c r="F21" s="424">
        <f>IF(L21&lt;0,"Error: Number is normally positive.",)</f>
        <v>0</v>
      </c>
      <c r="G21" s="264"/>
      <c r="H21" s="117"/>
      <c r="I21" s="289"/>
      <c r="J21" s="114">
        <v>502</v>
      </c>
      <c r="K21" s="111" t="s">
        <v>104</v>
      </c>
      <c r="L21" s="154">
        <f t="shared" si="3"/>
        <v>0</v>
      </c>
      <c r="P21" s="423"/>
      <c r="V21" s="423" t="b">
        <f t="shared" si="0"/>
        <v>1</v>
      </c>
      <c r="W21" s="262">
        <f t="shared" si="1"/>
        <v>0</v>
      </c>
    </row>
    <row r="22" spans="1:23" ht="40.5" customHeight="1" x14ac:dyDescent="0.25">
      <c r="A22" s="128">
        <f>'Unit Data from Audit Worksheet'!A25</f>
        <v>503</v>
      </c>
      <c r="B22" s="137" t="str">
        <f>'Unit Data from Audit Worksheet'!C25</f>
        <v>Net Position-Business Activities</v>
      </c>
      <c r="C22" s="126" t="str">
        <f>'Unit Data from Audit Worksheet'!D25</f>
        <v>All restricted Cash and investments</v>
      </c>
      <c r="D22" s="287"/>
      <c r="E22" s="264">
        <f>'Unit Data from Audit Worksheet'!F25</f>
        <v>0</v>
      </c>
      <c r="F22" s="424">
        <f>IF(L22&lt;0,"Error: Number is normally positive.",)</f>
        <v>0</v>
      </c>
      <c r="G22" s="264"/>
      <c r="H22" s="117"/>
      <c r="I22" s="289"/>
      <c r="J22" s="114">
        <v>503</v>
      </c>
      <c r="K22" s="111" t="s">
        <v>105</v>
      </c>
      <c r="L22" s="154">
        <f t="shared" si="3"/>
        <v>0</v>
      </c>
      <c r="P22" s="423"/>
      <c r="V22" s="423" t="b">
        <f t="shared" si="0"/>
        <v>1</v>
      </c>
      <c r="W22" s="262">
        <f t="shared" si="1"/>
        <v>0</v>
      </c>
    </row>
    <row r="23" spans="1:23" ht="30.75" customHeight="1" x14ac:dyDescent="0.25">
      <c r="A23" s="128">
        <f>'Unit Data from Audit Worksheet'!A27</f>
        <v>388</v>
      </c>
      <c r="B23" s="137" t="str">
        <f>'Unit Data from Audit Worksheet'!C27</f>
        <v>Statement of Activities - Governmental</v>
      </c>
      <c r="C23" s="126" t="str">
        <f>'Unit Data from Audit Worksheet'!D27</f>
        <v>Total Expenses</v>
      </c>
      <c r="D23" s="287"/>
      <c r="E23" s="264">
        <f>'Unit Data from Audit Worksheet'!F27</f>
        <v>0</v>
      </c>
      <c r="F23" s="424">
        <f t="shared" ref="F23:F28" si="4">IF(L23&lt;0,"Error: Number is normally positive.",)</f>
        <v>0</v>
      </c>
      <c r="G23" s="264"/>
      <c r="H23" s="117"/>
      <c r="I23" s="289"/>
      <c r="J23" s="114">
        <v>388</v>
      </c>
      <c r="K23" s="111" t="s">
        <v>106</v>
      </c>
      <c r="L23" s="154">
        <f t="shared" si="3"/>
        <v>0</v>
      </c>
      <c r="P23" s="423"/>
      <c r="V23" s="423" t="b">
        <f t="shared" si="0"/>
        <v>1</v>
      </c>
      <c r="W23" s="262">
        <f t="shared" si="1"/>
        <v>0</v>
      </c>
    </row>
    <row r="24" spans="1:23" ht="29.25" customHeight="1" x14ac:dyDescent="0.25">
      <c r="A24" s="128">
        <f>'Unit Data from Audit Worksheet'!A28</f>
        <v>339</v>
      </c>
      <c r="B24" s="137" t="str">
        <f>'Unit Data from Audit Worksheet'!C28</f>
        <v>Statement of Activities - Governmental</v>
      </c>
      <c r="C24" s="126" t="str">
        <f>'Unit Data from Audit Worksheet'!D28</f>
        <v xml:space="preserve">Charges for services </v>
      </c>
      <c r="D24" s="287"/>
      <c r="E24" s="264">
        <f>'Unit Data from Audit Worksheet'!F28</f>
        <v>0</v>
      </c>
      <c r="F24" s="424">
        <f t="shared" si="4"/>
        <v>0</v>
      </c>
      <c r="G24" s="264"/>
      <c r="H24" s="117"/>
      <c r="I24" s="289"/>
      <c r="J24" s="114">
        <v>339</v>
      </c>
      <c r="K24" s="111" t="s">
        <v>107</v>
      </c>
      <c r="L24" s="154">
        <f t="shared" si="3"/>
        <v>0</v>
      </c>
      <c r="P24" s="423"/>
      <c r="V24" s="423" t="b">
        <f t="shared" si="0"/>
        <v>1</v>
      </c>
      <c r="W24" s="262">
        <f t="shared" si="1"/>
        <v>0</v>
      </c>
    </row>
    <row r="25" spans="1:23" ht="33.75" x14ac:dyDescent="0.25">
      <c r="A25" s="128">
        <f>'Unit Data from Audit Worksheet'!A29</f>
        <v>504</v>
      </c>
      <c r="B25" s="137" t="str">
        <f>'Unit Data from Audit Worksheet'!C29</f>
        <v>Statement of Activities - Governmental</v>
      </c>
      <c r="C25" s="126" t="str">
        <f>'Unit Data from Audit Worksheet'!D29</f>
        <v>Operating grants and contributions</v>
      </c>
      <c r="D25" s="287"/>
      <c r="E25" s="264">
        <f>'Unit Data from Audit Worksheet'!F29</f>
        <v>0</v>
      </c>
      <c r="F25" s="424">
        <f t="shared" si="4"/>
        <v>0</v>
      </c>
      <c r="G25" s="264"/>
      <c r="H25" s="117"/>
      <c r="I25" s="289"/>
      <c r="J25" s="114">
        <v>504</v>
      </c>
      <c r="K25" s="111" t="s">
        <v>108</v>
      </c>
      <c r="L25" s="154">
        <f t="shared" si="3"/>
        <v>0</v>
      </c>
      <c r="P25" s="423"/>
      <c r="V25" s="423" t="b">
        <f t="shared" si="0"/>
        <v>1</v>
      </c>
      <c r="W25" s="262">
        <f t="shared" si="1"/>
        <v>0</v>
      </c>
    </row>
    <row r="26" spans="1:23" ht="33.75" x14ac:dyDescent="0.25">
      <c r="A26" s="128">
        <f>'Unit Data from Audit Worksheet'!A30</f>
        <v>505</v>
      </c>
      <c r="B26" s="137" t="str">
        <f>'Unit Data from Audit Worksheet'!C30</f>
        <v>Statement of Activities - Governmental</v>
      </c>
      <c r="C26" s="126" t="str">
        <f>'Unit Data from Audit Worksheet'!D30</f>
        <v>Capital grants and contributions</v>
      </c>
      <c r="D26" s="287"/>
      <c r="E26" s="264">
        <f>'Unit Data from Audit Worksheet'!F30</f>
        <v>0</v>
      </c>
      <c r="F26" s="424">
        <f t="shared" si="4"/>
        <v>0</v>
      </c>
      <c r="G26" s="264"/>
      <c r="H26" s="117"/>
      <c r="I26" s="289"/>
      <c r="J26" s="114">
        <v>505</v>
      </c>
      <c r="K26" s="111" t="s">
        <v>109</v>
      </c>
      <c r="L26" s="154">
        <f t="shared" si="3"/>
        <v>0</v>
      </c>
      <c r="P26" s="423"/>
      <c r="V26" s="423" t="b">
        <f t="shared" si="0"/>
        <v>1</v>
      </c>
      <c r="W26" s="262">
        <f t="shared" si="1"/>
        <v>0</v>
      </c>
    </row>
    <row r="27" spans="1:23" ht="72" customHeight="1" x14ac:dyDescent="0.25">
      <c r="A27" s="128">
        <f>'Unit Data from Audit Worksheet'!A31</f>
        <v>341</v>
      </c>
      <c r="B27" s="137" t="str">
        <f>'Unit Data from Audit Worksheet'!C31</f>
        <v>Statement of Activities - Governmental</v>
      </c>
      <c r="C27" s="126" t="str">
        <f>'Unit Data from Audit Worksheet'!D31</f>
        <v>Total General revenues
Exclude: transfers-in or out,
                 special items,
                 extraordinary amounts</v>
      </c>
      <c r="D27" s="287"/>
      <c r="E27" s="264">
        <f>'Unit Data from Audit Worksheet'!F31</f>
        <v>0</v>
      </c>
      <c r="F27" s="424">
        <f t="shared" si="4"/>
        <v>0</v>
      </c>
      <c r="G27" s="264"/>
      <c r="H27" s="117"/>
      <c r="I27" s="289"/>
      <c r="J27" s="114">
        <v>341</v>
      </c>
      <c r="K27" s="111" t="s">
        <v>110</v>
      </c>
      <c r="L27" s="154">
        <f t="shared" si="3"/>
        <v>0</v>
      </c>
      <c r="P27" s="423"/>
      <c r="V27" s="423" t="b">
        <f t="shared" si="0"/>
        <v>1</v>
      </c>
      <c r="W27" s="262">
        <f t="shared" si="1"/>
        <v>0</v>
      </c>
    </row>
    <row r="28" spans="1:23" ht="45" x14ac:dyDescent="0.25">
      <c r="A28" s="128">
        <f>'Unit Data from Audit Worksheet'!A32</f>
        <v>386</v>
      </c>
      <c r="B28" s="137" t="str">
        <f>'Unit Data from Audit Worksheet'!C32</f>
        <v>Statement of Activities - Governmental</v>
      </c>
      <c r="C28" s="126" t="str">
        <f>'Unit Data from Audit Worksheet'!D32</f>
        <v>Total Transfers in    (Preference is that transfers-in  are not netted against transfers-out)</v>
      </c>
      <c r="D28" s="287"/>
      <c r="E28" s="264">
        <f>'Unit Data from Audit Worksheet'!F32</f>
        <v>0</v>
      </c>
      <c r="F28" s="424">
        <f t="shared" si="4"/>
        <v>0</v>
      </c>
      <c r="G28" s="264"/>
      <c r="H28" s="117"/>
      <c r="I28" s="289"/>
      <c r="J28" s="114">
        <v>386</v>
      </c>
      <c r="K28" s="111" t="s">
        <v>111</v>
      </c>
      <c r="L28" s="154">
        <f t="shared" si="3"/>
        <v>0</v>
      </c>
      <c r="P28" s="423"/>
      <c r="V28" s="423" t="b">
        <f t="shared" si="0"/>
        <v>1</v>
      </c>
      <c r="W28" s="262">
        <f t="shared" si="1"/>
        <v>0</v>
      </c>
    </row>
    <row r="29" spans="1:23" ht="45" x14ac:dyDescent="0.25">
      <c r="A29" s="128">
        <f>'Unit Data from Audit Worksheet'!A33</f>
        <v>387</v>
      </c>
      <c r="B29" s="137" t="str">
        <f>'Unit Data from Audit Worksheet'!C33</f>
        <v>Statement of Activities - Governmental</v>
      </c>
      <c r="C29" s="126" t="str">
        <f>'Unit Data from Audit Worksheet'!D33</f>
        <v>Total Transfers out    (Preference is that transfers-in  are not netted against transfers-out)</v>
      </c>
      <c r="D29" s="287"/>
      <c r="E29" s="264">
        <f>'Unit Data from Audit Worksheet'!F33</f>
        <v>0</v>
      </c>
      <c r="F29" s="424">
        <f>IF(L29&lt;0,"Error: Enter as a positive.",)</f>
        <v>0</v>
      </c>
      <c r="G29" s="264"/>
      <c r="H29" s="117"/>
      <c r="I29" s="289"/>
      <c r="J29" s="114">
        <v>387</v>
      </c>
      <c r="K29" s="111" t="s">
        <v>112</v>
      </c>
      <c r="L29" s="154">
        <f t="shared" si="3"/>
        <v>0</v>
      </c>
      <c r="P29" s="423"/>
      <c r="V29" s="423" t="b">
        <f t="shared" si="0"/>
        <v>1</v>
      </c>
      <c r="W29" s="262">
        <f t="shared" si="1"/>
        <v>0</v>
      </c>
    </row>
    <row r="30" spans="1:23" ht="88.5" customHeight="1" x14ac:dyDescent="0.25">
      <c r="A30" s="128">
        <f>'Unit Data from Audit Worksheet'!A34</f>
        <v>389</v>
      </c>
      <c r="B30" s="137" t="str">
        <f>'Unit Data from Audit Worksheet'!C34</f>
        <v>Statement of Activities - Governmental</v>
      </c>
      <c r="C30" s="126" t="str">
        <f>'Unit Data from Audit Worksheet'!D34</f>
        <v>Total Special and Extraordinary items.    (Amounts that increase net position are recorded as positive and amounts that decrease net position are recorded as negative)</v>
      </c>
      <c r="D30" s="287"/>
      <c r="E30" s="264">
        <f>'Unit Data from Audit Worksheet'!F34</f>
        <v>0</v>
      </c>
      <c r="F30" s="424"/>
      <c r="G30" s="264"/>
      <c r="H30" s="117"/>
      <c r="I30" s="289"/>
      <c r="J30" s="114">
        <v>389</v>
      </c>
      <c r="K30" s="111" t="s">
        <v>113</v>
      </c>
      <c r="L30" s="154">
        <f t="shared" si="3"/>
        <v>0</v>
      </c>
      <c r="P30" s="423"/>
      <c r="V30" s="423" t="b">
        <f t="shared" si="0"/>
        <v>1</v>
      </c>
      <c r="W30" s="262">
        <f t="shared" si="1"/>
        <v>0</v>
      </c>
    </row>
    <row r="31" spans="1:23" ht="79.5" customHeight="1" x14ac:dyDescent="0.25">
      <c r="A31" s="128">
        <f>'Unit Data from Audit Worksheet'!A35</f>
        <v>255</v>
      </c>
      <c r="B31" s="137" t="str">
        <f>'Unit Data from Audit Worksheet'!C35</f>
        <v>Statement of Activities - Governmental</v>
      </c>
      <c r="C31" s="126" t="str">
        <f>'Unit Data from Audit Worksheet'!D35</f>
        <v>Total Change in net position - (Increase in net position is recorded as a positive and a decrease in net position is recorded as a negative)</v>
      </c>
      <c r="D31" s="287"/>
      <c r="E31" s="264">
        <f>'Unit Data from Audit Worksheet'!F35</f>
        <v>0</v>
      </c>
      <c r="F31" s="264">
        <f>IF((L24+L25+L26+L27+L28-L29+L30-L23-L31)=0,,"Total revenues less total expenses do not equal total change in net position. Acct 339+504+505+341+386-387+389-388-255=0")</f>
        <v>0</v>
      </c>
      <c r="G31" s="215">
        <f>L24+L25+L26+L27+L28-L29+L30-L23-L31</f>
        <v>0</v>
      </c>
      <c r="H31" s="117"/>
      <c r="I31" s="289"/>
      <c r="J31" s="114">
        <v>255</v>
      </c>
      <c r="K31" s="111" t="s">
        <v>114</v>
      </c>
      <c r="L31" s="154">
        <f t="shared" si="3"/>
        <v>0</v>
      </c>
      <c r="O31" s="107" t="e">
        <f>'Unit Data from Audit Worksheet'!E35</f>
        <v>#N/A</v>
      </c>
      <c r="P31" s="423"/>
      <c r="Q31" s="130">
        <f>IF(G31&lt;&gt;0,1,0)</f>
        <v>0</v>
      </c>
      <c r="V31" s="423" t="b">
        <f t="shared" si="0"/>
        <v>1</v>
      </c>
      <c r="W31" s="262">
        <f t="shared" si="1"/>
        <v>0</v>
      </c>
    </row>
    <row r="32" spans="1:23" ht="130.5" customHeight="1" x14ac:dyDescent="0.25">
      <c r="A32" s="128">
        <f>'Unit Data from Audit Worksheet'!A36</f>
        <v>376</v>
      </c>
      <c r="B32" s="137" t="str">
        <f>'Unit Data from Audit Worksheet'!C36</f>
        <v>Statement of Activities - Governmental</v>
      </c>
      <c r="C32" s="126" t="str">
        <f>'Unit Data from Audit Worksheet'!D36</f>
        <v>Any adjustment to beginning net position including rounding, prior period adjustments and restatements.   (Increases to net position are positive; decreases to net position are negative)</v>
      </c>
      <c r="D32" s="287"/>
      <c r="E32" s="264">
        <f>'Unit Data from Audit Worksheet'!F36</f>
        <v>0</v>
      </c>
      <c r="F32" s="264" t="e">
        <f>IF(L18+L19+L20-L31-L32=O18+O19+O20,,"Beginning Balance does not agree with our records acct (252+253+254-255-376=252+253+254)")</f>
        <v>#N/A</v>
      </c>
      <c r="G32" s="216" t="e">
        <f>L18+L19+L20-L31-L32-(O18+O19+O20)</f>
        <v>#N/A</v>
      </c>
      <c r="H32" s="117"/>
      <c r="I32" s="289"/>
      <c r="J32" s="114">
        <v>376</v>
      </c>
      <c r="K32" s="111" t="s">
        <v>47</v>
      </c>
      <c r="L32" s="154">
        <f t="shared" si="3"/>
        <v>0</v>
      </c>
      <c r="O32" s="107" t="e">
        <f>'Unit Data from Audit Worksheet'!E36</f>
        <v>#N/A</v>
      </c>
      <c r="P32" s="423"/>
      <c r="Q32" s="130" t="e">
        <f>IF(G32&lt;&gt;0,1,0)</f>
        <v>#N/A</v>
      </c>
      <c r="V32" s="423" t="b">
        <f t="shared" si="0"/>
        <v>1</v>
      </c>
      <c r="W32" s="262">
        <f t="shared" si="1"/>
        <v>0</v>
      </c>
    </row>
    <row r="33" spans="1:24" s="173" customFormat="1" ht="89.25" customHeight="1" x14ac:dyDescent="0.25">
      <c r="A33" s="181">
        <f>'Unit Data from Audit Worksheet'!A38</f>
        <v>591</v>
      </c>
      <c r="B33" s="183" t="str">
        <f>'Unit Data from Audit Worksheet'!C38</f>
        <v>Statement of Activities - Business Activities</v>
      </c>
      <c r="C33" s="180" t="str">
        <f>'Unit Data from Audit Worksheet'!D38</f>
        <v>Total Expenses - Exclude Transfers</v>
      </c>
      <c r="D33" s="287"/>
      <c r="E33" s="264">
        <f>'Unit Data from Audit Worksheet'!F38</f>
        <v>0</v>
      </c>
      <c r="F33" s="264"/>
      <c r="G33" s="264"/>
      <c r="H33" s="178"/>
      <c r="I33" s="289"/>
      <c r="J33" s="177">
        <v>591</v>
      </c>
      <c r="K33" s="176" t="s">
        <v>281</v>
      </c>
      <c r="L33" s="179">
        <f t="shared" si="3"/>
        <v>0</v>
      </c>
      <c r="O33" s="175"/>
      <c r="P33" s="423"/>
      <c r="Q33" s="182"/>
      <c r="V33" s="423" t="b">
        <f t="shared" si="0"/>
        <v>1</v>
      </c>
      <c r="W33" s="262">
        <f t="shared" si="1"/>
        <v>0</v>
      </c>
    </row>
    <row r="34" spans="1:24" s="173" customFormat="1" ht="89.25" customHeight="1" x14ac:dyDescent="0.25">
      <c r="A34" s="181">
        <f>'Unit Data from Audit Worksheet'!A39</f>
        <v>592</v>
      </c>
      <c r="B34" s="183" t="str">
        <f>'Unit Data from Audit Worksheet'!C39</f>
        <v>Statement of Activities - Business Activities</v>
      </c>
      <c r="C34" s="180" t="str">
        <f>'Unit Data from Audit Worksheet'!D39</f>
        <v>Total change in Net Position - Business-Type
(Increases to net position are positive; decreases to net position are negative)</v>
      </c>
      <c r="D34" s="287"/>
      <c r="E34" s="264">
        <f>'Unit Data from Audit Worksheet'!F39</f>
        <v>0</v>
      </c>
      <c r="F34" s="264"/>
      <c r="G34" s="264"/>
      <c r="H34" s="178"/>
      <c r="I34" s="289"/>
      <c r="J34" s="177">
        <v>592</v>
      </c>
      <c r="K34" s="176" t="s">
        <v>282</v>
      </c>
      <c r="L34" s="179">
        <f t="shared" si="3"/>
        <v>0</v>
      </c>
      <c r="O34" s="175"/>
      <c r="P34" s="423"/>
      <c r="Q34" s="182"/>
      <c r="V34" s="423" t="b">
        <f t="shared" si="0"/>
        <v>1</v>
      </c>
      <c r="W34" s="262">
        <f t="shared" si="1"/>
        <v>0</v>
      </c>
    </row>
    <row r="35" spans="1:24" ht="54" customHeight="1" x14ac:dyDescent="0.25">
      <c r="A35" s="128">
        <f>'Unit Data from Audit Worksheet'!A41</f>
        <v>506</v>
      </c>
      <c r="B35" s="138" t="str">
        <f>'Unit Data from Audit Worksheet'!C41</f>
        <v>General Fund-Balance Sheet</v>
      </c>
      <c r="C35" s="121" t="str">
        <f>'Unit Data from Audit Worksheet'!D41</f>
        <v xml:space="preserve">All unrestricted cash and investments.  
Exclude restricted cash and cash held by a third party. </v>
      </c>
      <c r="D35" s="287"/>
      <c r="E35" s="265">
        <f>'Unit Data from Audit Worksheet'!F41</f>
        <v>0</v>
      </c>
      <c r="F35" s="265">
        <f>IF(L35&lt;0,"Error: Number is normally positive.",)</f>
        <v>0</v>
      </c>
      <c r="G35" s="265"/>
      <c r="H35" s="117"/>
      <c r="I35" s="289"/>
      <c r="J35" s="113">
        <v>506</v>
      </c>
      <c r="K35" s="111" t="s">
        <v>115</v>
      </c>
      <c r="L35" s="152">
        <f t="shared" si="3"/>
        <v>0</v>
      </c>
      <c r="P35" s="423"/>
      <c r="V35" s="423" t="b">
        <f t="shared" si="0"/>
        <v>1</v>
      </c>
      <c r="W35" s="262">
        <f t="shared" si="1"/>
        <v>0</v>
      </c>
    </row>
    <row r="36" spans="1:24" ht="45.75" customHeight="1" x14ac:dyDescent="0.25">
      <c r="A36" s="181">
        <f>'Unit Data from Audit Worksheet'!A42</f>
        <v>536</v>
      </c>
      <c r="B36" s="138" t="str">
        <f>'Unit Data from Audit Worksheet'!C42</f>
        <v>General Fund-Balance Sheet</v>
      </c>
      <c r="C36" s="121" t="str">
        <f>'Unit Data from Audit Worksheet'!D42</f>
        <v>All restricted cash and investments</v>
      </c>
      <c r="D36" s="287"/>
      <c r="E36" s="265">
        <f>'Unit Data from Audit Worksheet'!F42</f>
        <v>0</v>
      </c>
      <c r="F36" s="265">
        <f>IF(L36&lt;0,"Error: Number is normally positive.",)</f>
        <v>0</v>
      </c>
      <c r="G36" s="265"/>
      <c r="H36" s="117"/>
      <c r="I36" s="289"/>
      <c r="J36" s="113">
        <v>536</v>
      </c>
      <c r="K36" s="111" t="s">
        <v>116</v>
      </c>
      <c r="L36" s="152">
        <f t="shared" si="3"/>
        <v>0</v>
      </c>
      <c r="P36" s="423"/>
      <c r="V36" s="423" t="b">
        <f t="shared" si="0"/>
        <v>1</v>
      </c>
      <c r="W36" s="262">
        <f t="shared" si="1"/>
        <v>0</v>
      </c>
    </row>
    <row r="37" spans="1:24" s="173" customFormat="1" ht="45.75" customHeight="1" x14ac:dyDescent="0.25">
      <c r="A37" s="181">
        <f>'Unit Data from Audit Worksheet'!A43</f>
        <v>586</v>
      </c>
      <c r="B37" s="183" t="str">
        <f>'Unit Data from Audit Worksheet'!C43</f>
        <v>General Fund-Balance Sheet</v>
      </c>
      <c r="C37" s="180" t="str">
        <f>'Unit Data from Audit Worksheet'!D43</f>
        <v>Advance To: Interfund loan receivable-portion of repayment plan longer than 12 months</v>
      </c>
      <c r="D37" s="287"/>
      <c r="E37" s="264">
        <f>'Unit Data from Audit Worksheet'!F43</f>
        <v>0</v>
      </c>
      <c r="F37" s="264"/>
      <c r="G37" s="264"/>
      <c r="H37" s="178"/>
      <c r="I37" s="289"/>
      <c r="J37" s="177">
        <v>586</v>
      </c>
      <c r="K37" s="176" t="s">
        <v>185</v>
      </c>
      <c r="L37" s="179">
        <f t="shared" si="3"/>
        <v>0</v>
      </c>
      <c r="P37" s="423"/>
      <c r="Q37" s="182"/>
      <c r="V37" s="423" t="b">
        <f t="shared" si="0"/>
        <v>1</v>
      </c>
      <c r="W37" s="262">
        <f t="shared" si="1"/>
        <v>0</v>
      </c>
    </row>
    <row r="38" spans="1:24" ht="30" x14ac:dyDescent="0.25">
      <c r="A38" s="128">
        <f>'Unit Data from Audit Worksheet'!A44</f>
        <v>379</v>
      </c>
      <c r="B38" s="137" t="str">
        <f>'Unit Data from Audit Worksheet'!C44</f>
        <v>General Fund-Balance Sheet</v>
      </c>
      <c r="C38" s="126" t="str">
        <f>'Unit Data from Audit Worksheet'!D44</f>
        <v>Total Assets and deferred outflows</v>
      </c>
      <c r="D38" s="287"/>
      <c r="E38" s="264">
        <f>'Unit Data from Audit Worksheet'!F44</f>
        <v>0</v>
      </c>
      <c r="F38" s="264">
        <f>IF((L35+L36)&gt;L38,"Error: Please review accts (506+536)&gt;379",)</f>
        <v>0</v>
      </c>
      <c r="G38" s="264" t="str">
        <f>IF(Q38=1," Included in error count"," ")</f>
        <v xml:space="preserve"> </v>
      </c>
      <c r="H38" s="117"/>
      <c r="I38" s="289"/>
      <c r="J38" s="114">
        <v>379</v>
      </c>
      <c r="K38" s="111" t="s">
        <v>53</v>
      </c>
      <c r="L38" s="154">
        <f t="shared" si="3"/>
        <v>0</v>
      </c>
      <c r="P38" s="423"/>
      <c r="Q38" s="130">
        <f>IF(L35+L36&gt;L38,1,0)</f>
        <v>0</v>
      </c>
      <c r="V38" s="423" t="b">
        <f t="shared" si="0"/>
        <v>1</v>
      </c>
      <c r="W38" s="262">
        <f t="shared" si="1"/>
        <v>0</v>
      </c>
    </row>
    <row r="39" spans="1:24" ht="70.5" customHeight="1" x14ac:dyDescent="0.25">
      <c r="A39" s="128">
        <f>'Unit Data from Audit Worksheet'!A45</f>
        <v>4</v>
      </c>
      <c r="B39" s="138" t="str">
        <f>'Unit Data from Audit Worksheet'!C45</f>
        <v>General Fund-Balance Sheet</v>
      </c>
      <c r="C39" s="121" t="str">
        <f>'Unit Data from Audit Worksheet'!D45</f>
        <v xml:space="preserve">Current Liabilities 
Exclude all deferred inflows. 
Include advance from(long-term portion of interfund loans)
</v>
      </c>
      <c r="D39" s="287"/>
      <c r="E39" s="265">
        <f>'Unit Data from Audit Worksheet'!F45</f>
        <v>0</v>
      </c>
      <c r="F39" s="265">
        <f>IF(L39&lt;0,"Error: Enter as a positive.",)</f>
        <v>0</v>
      </c>
      <c r="G39" s="265"/>
      <c r="H39" s="117"/>
      <c r="I39" s="289"/>
      <c r="J39" s="113">
        <v>4</v>
      </c>
      <c r="K39" s="111" t="s">
        <v>54</v>
      </c>
      <c r="L39" s="152">
        <f t="shared" si="3"/>
        <v>0</v>
      </c>
      <c r="P39" s="423"/>
      <c r="V39" s="423" t="b">
        <f t="shared" si="0"/>
        <v>1</v>
      </c>
      <c r="W39" s="262">
        <f t="shared" si="1"/>
        <v>0</v>
      </c>
    </row>
    <row r="40" spans="1:24" ht="131.25" customHeight="1" x14ac:dyDescent="0.25">
      <c r="A40" s="128">
        <f>'Unit Data from Audit Worksheet'!A46</f>
        <v>5</v>
      </c>
      <c r="B40" s="138" t="str">
        <f>'Unit Data from Audit Worksheet'!C46</f>
        <v>General Fund-Balance Sheet</v>
      </c>
      <c r="C40" s="121" t="str">
        <f>'Unit Data from Audit Worksheet'!D46</f>
        <v>General fund deferred inflows derived from cash receipts. 
 Prepaid taxes is a common item listed.  Deferred inflows on the face of the statements can include cash and non-cash.  You may have to refer to the note disclosure where the cash and non-cash is broken out.</v>
      </c>
      <c r="D40" s="287"/>
      <c r="E40" s="265">
        <f>'Unit Data from Audit Worksheet'!F46</f>
        <v>0</v>
      </c>
      <c r="F40" s="265">
        <f>IF(L40&lt;0,"Error: Enter as a positive.",)</f>
        <v>0</v>
      </c>
      <c r="G40" s="265"/>
      <c r="H40" s="117"/>
      <c r="I40" s="289"/>
      <c r="J40" s="113">
        <v>5</v>
      </c>
      <c r="K40" s="111" t="s">
        <v>55</v>
      </c>
      <c r="L40" s="152">
        <f t="shared" si="3"/>
        <v>0</v>
      </c>
      <c r="P40" s="423"/>
      <c r="V40" s="423" t="b">
        <f t="shared" si="0"/>
        <v>1</v>
      </c>
      <c r="W40" s="262">
        <f t="shared" si="1"/>
        <v>0</v>
      </c>
    </row>
    <row r="41" spans="1:24" ht="104.25" customHeight="1" x14ac:dyDescent="0.25">
      <c r="A41" s="128">
        <f>'Unit Data from Audit Worksheet'!A47</f>
        <v>380</v>
      </c>
      <c r="B41" s="137" t="str">
        <f>'Unit Data from Audit Worksheet'!C47</f>
        <v>General Fund-Balance Sheet</v>
      </c>
      <c r="C41" s="126" t="str">
        <f>'Unit Data from Audit Worksheet'!D47</f>
        <v>Total Deferred inflows not derived from cash receipts.  Deferred inflows on the face of the statements can include cash and non-cash.  You may have to refer to the note disclosure where the cash and non-cash is broken out.</v>
      </c>
      <c r="D41" s="287"/>
      <c r="E41" s="264">
        <f>'Unit Data from Audit Worksheet'!F47</f>
        <v>0</v>
      </c>
      <c r="F41" s="264">
        <f>IF(L41&lt;0,"Error: Enter as a positive.",)</f>
        <v>0</v>
      </c>
      <c r="G41" s="264"/>
      <c r="H41" s="117"/>
      <c r="I41" s="289"/>
      <c r="J41" s="114">
        <v>380</v>
      </c>
      <c r="K41" s="111" t="s">
        <v>56</v>
      </c>
      <c r="L41" s="154">
        <f t="shared" si="3"/>
        <v>0</v>
      </c>
      <c r="P41" s="423"/>
      <c r="V41" s="423" t="b">
        <f t="shared" si="0"/>
        <v>1</v>
      </c>
      <c r="W41" s="262">
        <f t="shared" si="1"/>
        <v>0</v>
      </c>
    </row>
    <row r="42" spans="1:24" ht="30" x14ac:dyDescent="0.25">
      <c r="A42" s="128">
        <f>'Unit Data from Audit Worksheet'!A48</f>
        <v>391</v>
      </c>
      <c r="B42" s="137" t="str">
        <f>'Unit Data from Audit Worksheet'!C48</f>
        <v>General Fund-Balance Sheet</v>
      </c>
      <c r="C42" s="126" t="str">
        <f>'Unit Data from Audit Worksheet'!D48</f>
        <v xml:space="preserve">Fund balance, Restricted for Stabilization by State Statute </v>
      </c>
      <c r="D42" s="287"/>
      <c r="E42" s="264">
        <f>'Unit Data from Audit Worksheet'!F48</f>
        <v>0</v>
      </c>
      <c r="F42" s="264">
        <f>IF(L42&lt;0,"Error: Enter as a positive.",)</f>
        <v>0</v>
      </c>
      <c r="G42" s="264"/>
      <c r="H42" s="117"/>
      <c r="I42" s="289"/>
      <c r="J42" s="114">
        <v>391</v>
      </c>
      <c r="K42" s="111" t="s">
        <v>117</v>
      </c>
      <c r="L42" s="154">
        <f t="shared" si="3"/>
        <v>0</v>
      </c>
      <c r="P42" s="423"/>
      <c r="V42" s="423" t="b">
        <f t="shared" si="0"/>
        <v>1</v>
      </c>
      <c r="W42" s="262">
        <f t="shared" si="1"/>
        <v>0</v>
      </c>
    </row>
    <row r="43" spans="1:24" ht="30" x14ac:dyDescent="0.25">
      <c r="A43" s="128">
        <f>'Unit Data from Audit Worksheet'!A49</f>
        <v>7</v>
      </c>
      <c r="B43" s="138" t="str">
        <f>'Unit Data from Audit Worksheet'!C49</f>
        <v>General Fund-Balance Sheet</v>
      </c>
      <c r="C43" s="121" t="str">
        <f>'Unit Data from Audit Worksheet'!D49</f>
        <v>Fund balance, Nonspendable-  inventory/prepaids/etc.</v>
      </c>
      <c r="D43" s="287"/>
      <c r="E43" s="265">
        <f>'Unit Data from Audit Worksheet'!F49</f>
        <v>0</v>
      </c>
      <c r="F43" s="265">
        <f>IF(L43&lt;0,"Error: Enter as a positive.",)</f>
        <v>0</v>
      </c>
      <c r="G43" s="265"/>
      <c r="H43" s="117"/>
      <c r="I43" s="289"/>
      <c r="J43" s="113">
        <v>7</v>
      </c>
      <c r="K43" s="111" t="s">
        <v>118</v>
      </c>
      <c r="L43" s="152">
        <f t="shared" si="3"/>
        <v>0</v>
      </c>
      <c r="P43" s="423"/>
      <c r="V43" s="423" t="b">
        <f t="shared" si="0"/>
        <v>1</v>
      </c>
      <c r="W43" s="262">
        <f t="shared" si="1"/>
        <v>0</v>
      </c>
    </row>
    <row r="44" spans="1:24" s="283" customFormat="1" ht="22.5" x14ac:dyDescent="0.25">
      <c r="A44" s="272">
        <f>'Unit Data from Audit Worksheet'!A50</f>
        <v>645</v>
      </c>
      <c r="B44" s="273" t="str">
        <f>'Unit Data from Audit Worksheet'!C50</f>
        <v>General Fund-Balance Sheet</v>
      </c>
      <c r="C44" s="274" t="str">
        <f>'Unit Data from Audit Worksheet'!D50</f>
        <v xml:space="preserve">Fund balance, Assigned </v>
      </c>
      <c r="D44" s="287"/>
      <c r="E44" s="264">
        <f>'Unit Data from Audit Worksheet'!F50</f>
        <v>0</v>
      </c>
      <c r="F44" s="264"/>
      <c r="G44" s="264"/>
      <c r="H44" s="178"/>
      <c r="I44" s="289"/>
      <c r="J44" s="177">
        <v>645</v>
      </c>
      <c r="K44" s="180" t="s">
        <v>402</v>
      </c>
      <c r="L44" s="179">
        <f t="shared" si="3"/>
        <v>0</v>
      </c>
      <c r="P44" s="423"/>
      <c r="Q44" s="322"/>
      <c r="R44" s="283" t="b">
        <v>1</v>
      </c>
      <c r="V44" s="423" t="b">
        <f t="shared" si="0"/>
        <v>1</v>
      </c>
      <c r="W44" s="262">
        <f t="shared" si="1"/>
        <v>0</v>
      </c>
      <c r="X44" s="323"/>
    </row>
    <row r="45" spans="1:24" s="283" customFormat="1" ht="22.5" x14ac:dyDescent="0.25">
      <c r="A45" s="272">
        <f>'Unit Data from Audit Worksheet'!A51</f>
        <v>646</v>
      </c>
      <c r="B45" s="273" t="str">
        <f>'Unit Data from Audit Worksheet'!C51</f>
        <v>General Fund-Balance Sheet</v>
      </c>
      <c r="C45" s="274" t="str">
        <f>'Unit Data from Audit Worksheet'!D51</f>
        <v>Fund Balance, Unassigned</v>
      </c>
      <c r="D45" s="287"/>
      <c r="E45" s="264">
        <f>'Unit Data from Audit Worksheet'!F51</f>
        <v>0</v>
      </c>
      <c r="F45" s="264"/>
      <c r="G45" s="264"/>
      <c r="H45" s="178"/>
      <c r="I45" s="289"/>
      <c r="J45" s="177">
        <v>646</v>
      </c>
      <c r="K45" s="180" t="s">
        <v>403</v>
      </c>
      <c r="L45" s="179">
        <f t="shared" si="3"/>
        <v>0</v>
      </c>
      <c r="P45" s="423"/>
      <c r="Q45" s="322"/>
      <c r="R45" s="283" t="b">
        <v>1</v>
      </c>
      <c r="V45" s="423" t="b">
        <f t="shared" si="0"/>
        <v>1</v>
      </c>
      <c r="W45" s="262">
        <f t="shared" si="1"/>
        <v>0</v>
      </c>
      <c r="X45" s="323"/>
    </row>
    <row r="46" spans="1:24" ht="55.5" customHeight="1" x14ac:dyDescent="0.25">
      <c r="A46" s="128">
        <f>'Unit Data from Audit Worksheet'!A52</f>
        <v>9</v>
      </c>
      <c r="B46" s="138" t="str">
        <f>'Unit Data from Audit Worksheet'!C52</f>
        <v>General Fund-Balance Sheet</v>
      </c>
      <c r="C46" s="121" t="str">
        <f>'Unit Data from Audit Worksheet'!D52</f>
        <v>Total Fund balance (enter fund deficits as negative)</v>
      </c>
      <c r="D46" s="287"/>
      <c r="E46" s="265">
        <f>'Unit Data from Audit Worksheet'!F52</f>
        <v>0</v>
      </c>
      <c r="F46" s="265">
        <f>IF(L38-L39-L40-L41-L46=0,,"Error: Total assets less total liabilities do not equal Acct +379-4-5-380-9=0")</f>
        <v>0</v>
      </c>
      <c r="G46" s="450">
        <f>L38-L39-L40-L41-L46</f>
        <v>0</v>
      </c>
      <c r="H46" s="117"/>
      <c r="I46" s="289"/>
      <c r="J46" s="113">
        <v>9</v>
      </c>
      <c r="K46" s="111" t="s">
        <v>119</v>
      </c>
      <c r="L46" s="152">
        <f t="shared" si="3"/>
        <v>0</v>
      </c>
      <c r="O46" s="107" t="e">
        <f>'Unit Data from Audit Worksheet'!E52</f>
        <v>#N/A</v>
      </c>
      <c r="P46" s="423"/>
      <c r="Q46" s="130">
        <f>IF(G46&lt;&gt;0,1,0)</f>
        <v>0</v>
      </c>
      <c r="V46" s="423" t="b">
        <f t="shared" si="0"/>
        <v>1</v>
      </c>
      <c r="W46" s="262">
        <f t="shared" si="1"/>
        <v>0</v>
      </c>
    </row>
    <row r="47" spans="1:24" ht="45" x14ac:dyDescent="0.25">
      <c r="A47" s="128">
        <f>'Unit Data from Audit Worksheet'!A54</f>
        <v>16</v>
      </c>
      <c r="B47" s="137" t="str">
        <f>'Unit Data from Audit Worksheet'!C54</f>
        <v>General Fund-Rev, Exp. Change in Fund Balance</v>
      </c>
      <c r="C47" s="126" t="str">
        <f>'Unit Data from Audit Worksheet'!D54</f>
        <v>Total revenues</v>
      </c>
      <c r="D47" s="287"/>
      <c r="E47" s="264">
        <f>'Unit Data from Audit Worksheet'!F54</f>
        <v>0</v>
      </c>
      <c r="F47" s="264"/>
      <c r="G47" s="264"/>
      <c r="H47" s="117"/>
      <c r="I47" s="289"/>
      <c r="J47" s="114">
        <v>16</v>
      </c>
      <c r="K47" s="111" t="s">
        <v>120</v>
      </c>
      <c r="L47" s="148">
        <f t="shared" ref="L47:L59" si="5">IF(D47="",E47,D47)</f>
        <v>0</v>
      </c>
      <c r="P47" s="423"/>
      <c r="V47" s="423" t="b">
        <f t="shared" si="0"/>
        <v>1</v>
      </c>
      <c r="W47" s="262">
        <f t="shared" si="1"/>
        <v>0</v>
      </c>
    </row>
    <row r="48" spans="1:24" ht="60" x14ac:dyDescent="0.25">
      <c r="A48" s="128">
        <f>'Unit Data from Audit Worksheet'!A55</f>
        <v>532</v>
      </c>
      <c r="B48" s="137" t="str">
        <f>'Unit Data from Audit Worksheet'!C55</f>
        <v>General Fund-Rev, Exp. Change in Fund Balance</v>
      </c>
      <c r="C48" s="126" t="str">
        <f>'Unit Data from Audit Worksheet'!D55</f>
        <v xml:space="preserve">Total expenditures  
Exclude expenditures in the "other financing sources (uses)" section.
</v>
      </c>
      <c r="D48" s="287"/>
      <c r="E48" s="264">
        <f>'Unit Data from Audit Worksheet'!F55</f>
        <v>0</v>
      </c>
      <c r="F48" s="264">
        <f>IF(L48&lt;0,"Error: Enter as a positive.",)</f>
        <v>0</v>
      </c>
      <c r="G48" s="264"/>
      <c r="H48" s="117"/>
      <c r="I48" s="289"/>
      <c r="J48" s="114">
        <v>532</v>
      </c>
      <c r="K48" s="118" t="s">
        <v>121</v>
      </c>
      <c r="L48" s="148">
        <f t="shared" si="5"/>
        <v>0</v>
      </c>
      <c r="P48" s="423"/>
      <c r="V48" s="423" t="b">
        <f t="shared" si="0"/>
        <v>1</v>
      </c>
      <c r="W48" s="262">
        <f t="shared" si="1"/>
        <v>0</v>
      </c>
    </row>
    <row r="49" spans="1:23" ht="45" x14ac:dyDescent="0.25">
      <c r="A49" s="128">
        <f>'Unit Data from Audit Worksheet'!A56</f>
        <v>17</v>
      </c>
      <c r="B49" s="137" t="str">
        <f>'Unit Data from Audit Worksheet'!C56</f>
        <v>General Fund-Rev, Exp. Change in Fund Balance</v>
      </c>
      <c r="C49" s="126" t="str">
        <f>'Unit Data from Audit Worksheet'!D56</f>
        <v>Total Transfers in    (Preference is that transfers-in  are not netted against transfers-out)</v>
      </c>
      <c r="D49" s="287"/>
      <c r="E49" s="264">
        <f>'Unit Data from Audit Worksheet'!F56</f>
        <v>0</v>
      </c>
      <c r="F49" s="264">
        <f>IF(L49&lt;0,"Error: Enter as a positive.",)</f>
        <v>0</v>
      </c>
      <c r="G49" s="264"/>
      <c r="H49" s="117"/>
      <c r="I49" s="289"/>
      <c r="J49" s="114">
        <v>17</v>
      </c>
      <c r="K49" s="111" t="s">
        <v>122</v>
      </c>
      <c r="L49" s="148">
        <f t="shared" si="5"/>
        <v>0</v>
      </c>
      <c r="P49" s="423"/>
      <c r="V49" s="423" t="b">
        <f t="shared" si="0"/>
        <v>1</v>
      </c>
      <c r="W49" s="262">
        <f t="shared" si="1"/>
        <v>0</v>
      </c>
    </row>
    <row r="50" spans="1:23" ht="45" x14ac:dyDescent="0.25">
      <c r="A50" s="128">
        <f>'Unit Data from Audit Worksheet'!A57</f>
        <v>20</v>
      </c>
      <c r="B50" s="137" t="str">
        <f>'Unit Data from Audit Worksheet'!C57</f>
        <v>General Fund-Rev, Exp. Change in Fund Balance</v>
      </c>
      <c r="C50" s="126" t="str">
        <f>'Unit Data from Audit Worksheet'!D57</f>
        <v>Total Transfers out    (Preference is that transfers-in  are not netted against transfers-out)</v>
      </c>
      <c r="D50" s="287"/>
      <c r="E50" s="264">
        <f>'Unit Data from Audit Worksheet'!F57</f>
        <v>0</v>
      </c>
      <c r="F50" s="264">
        <f>IF(L50&lt;0,"Error: Enter as a positive.",)</f>
        <v>0</v>
      </c>
      <c r="G50" s="264"/>
      <c r="H50" s="117"/>
      <c r="I50" s="289"/>
      <c r="J50" s="114">
        <v>20</v>
      </c>
      <c r="K50" s="111" t="s">
        <v>123</v>
      </c>
      <c r="L50" s="148">
        <f t="shared" si="5"/>
        <v>0</v>
      </c>
      <c r="P50" s="423"/>
      <c r="V50" s="423" t="b">
        <f t="shared" si="0"/>
        <v>1</v>
      </c>
      <c r="W50" s="262">
        <f t="shared" si="1"/>
        <v>0</v>
      </c>
    </row>
    <row r="51" spans="1:23" ht="50.25" customHeight="1" x14ac:dyDescent="0.25">
      <c r="A51" s="128">
        <f>'Unit Data from Audit Worksheet'!A58</f>
        <v>533</v>
      </c>
      <c r="B51" s="137" t="str">
        <f>'Unit Data from Audit Worksheet'!C58</f>
        <v>General Fund-Rev, Exp. Change in Fund Balance</v>
      </c>
      <c r="C51" s="126" t="str">
        <f>'Unit Data from Audit Worksheet'!D58</f>
        <v>Total Proceeds from all long-term debt issuances 
Exclude proceeds from refundings</v>
      </c>
      <c r="D51" s="287"/>
      <c r="E51" s="264">
        <f>'Unit Data from Audit Worksheet'!F58</f>
        <v>0</v>
      </c>
      <c r="F51" s="264">
        <f>IF(L51&lt;0,"Error: Enter as a positive.",)</f>
        <v>0</v>
      </c>
      <c r="G51" s="264"/>
      <c r="H51" s="117"/>
      <c r="I51" s="289"/>
      <c r="J51" s="114">
        <v>533</v>
      </c>
      <c r="K51" s="118" t="s">
        <v>124</v>
      </c>
      <c r="L51" s="148">
        <f t="shared" si="5"/>
        <v>0</v>
      </c>
      <c r="P51" s="423"/>
      <c r="V51" s="423" t="b">
        <f t="shared" si="0"/>
        <v>1</v>
      </c>
      <c r="W51" s="262">
        <f t="shared" si="1"/>
        <v>0</v>
      </c>
    </row>
    <row r="52" spans="1:23" ht="66.75" customHeight="1" x14ac:dyDescent="0.25">
      <c r="A52" s="128">
        <f>'Unit Data from Audit Worksheet'!A59</f>
        <v>23</v>
      </c>
      <c r="B52" s="137" t="str">
        <f>'Unit Data from Audit Worksheet'!C59</f>
        <v>General Fund-Rev, Exp. Change in Fund Balance</v>
      </c>
      <c r="C52" s="126" t="str">
        <f>'Unit Data from Audit Worksheet'!D59</f>
        <v>Change in fund balance - (Increase in Fund balance is recorded as a positive and a decrease in fund balance is recorded as a negative)</v>
      </c>
      <c r="D52" s="287"/>
      <c r="E52" s="264">
        <f>'Unit Data from Audit Worksheet'!F59</f>
        <v>0</v>
      </c>
      <c r="F52" s="264">
        <f>IF(+L47-L48+L49-L50+L51-L52=0,,"Error:Total revenues less toal Expenditures do not equal change in fund balance")</f>
        <v>0</v>
      </c>
      <c r="G52" s="451">
        <f>L47-L48+L49-L50+L51-L52</f>
        <v>0</v>
      </c>
      <c r="H52" s="117"/>
      <c r="I52" s="289"/>
      <c r="J52" s="114">
        <v>23</v>
      </c>
      <c r="K52" s="111" t="s">
        <v>125</v>
      </c>
      <c r="L52" s="148">
        <f t="shared" si="5"/>
        <v>0</v>
      </c>
      <c r="P52" s="423"/>
      <c r="Q52" s="130">
        <f>IF(G52&lt;&gt;0,1,0)</f>
        <v>0</v>
      </c>
      <c r="V52" s="423" t="b">
        <f t="shared" si="0"/>
        <v>1</v>
      </c>
      <c r="W52" s="262">
        <f t="shared" si="1"/>
        <v>0</v>
      </c>
    </row>
    <row r="53" spans="1:23" ht="111.75" customHeight="1" x14ac:dyDescent="0.25">
      <c r="A53" s="128">
        <f>'Unit Data from Audit Worksheet'!A60</f>
        <v>507</v>
      </c>
      <c r="B53" s="137" t="str">
        <f>'Unit Data from Audit Worksheet'!C60</f>
        <v>General Fund-Rev, Exp. Change in Fund Balance</v>
      </c>
      <c r="C53" s="126" t="str">
        <f>'Unit Data from Audit Worksheet'!D60</f>
        <v>Any adjustment to beginning fund balance including rounding, prior period adjustments and restatements.   (Amounts that increase fund balance are recorded as positive and amounts that decrease fund balance are recorded as negative)</v>
      </c>
      <c r="D53" s="287"/>
      <c r="E53" s="264">
        <f>'Unit Data from Audit Worksheet'!F60</f>
        <v>0</v>
      </c>
      <c r="F53" s="264" t="e">
        <f>IF(+L46-L52-L53=O46,,"Error: Beginning Fund Bal does not equal our records Accts 9-23-507= prior year 9")</f>
        <v>#N/A</v>
      </c>
      <c r="G53" s="452" t="e">
        <f>L46-L52-L53-O46</f>
        <v>#N/A</v>
      </c>
      <c r="H53" s="117"/>
      <c r="I53" s="289"/>
      <c r="J53" s="114">
        <v>507</v>
      </c>
      <c r="K53" s="111" t="s">
        <v>126</v>
      </c>
      <c r="L53" s="148">
        <f t="shared" si="5"/>
        <v>0</v>
      </c>
      <c r="O53" s="107"/>
      <c r="P53" s="423"/>
      <c r="Q53" s="130" t="e">
        <f>IF(G53&lt;&gt;0,1,0)</f>
        <v>#N/A</v>
      </c>
      <c r="V53" s="423" t="b">
        <f t="shared" si="0"/>
        <v>1</v>
      </c>
      <c r="W53" s="262">
        <f t="shared" si="1"/>
        <v>0</v>
      </c>
    </row>
    <row r="54" spans="1:23" s="173" customFormat="1" ht="180" x14ac:dyDescent="0.25">
      <c r="A54" s="181">
        <f>'Unit Data from Audit Worksheet'!A61</f>
        <v>149</v>
      </c>
      <c r="B54" s="183" t="str">
        <f>'Unit Data from Audit Worksheet'!C61</f>
        <v>General Fund-Rev, Exp. Change in Fund Balance or General Fund Budget Actual</v>
      </c>
      <c r="C54" s="180" t="str">
        <f>'Unit Data from Audit Worksheet'!D61</f>
        <v>Local Current Expense Revenue from the County (Enter as a positive) 
Exclude: supplemental taxes
Include: Timber Receipts, amounts spent on 
                  resource officers and nurses, etc.  
                  Amount must agree with the amount
                  reported in the County Audit Report</v>
      </c>
      <c r="D54" s="287"/>
      <c r="E54" s="264">
        <f>'Unit Data from Audit Worksheet'!F61</f>
        <v>0</v>
      </c>
      <c r="F54" s="264"/>
      <c r="G54" s="264"/>
      <c r="H54" s="178"/>
      <c r="I54" s="289"/>
      <c r="J54" s="177">
        <v>149</v>
      </c>
      <c r="K54" s="176" t="s">
        <v>144</v>
      </c>
      <c r="L54" s="179">
        <f t="shared" si="5"/>
        <v>0</v>
      </c>
      <c r="O54" s="175"/>
      <c r="P54" s="423"/>
      <c r="Q54" s="182"/>
      <c r="V54" s="423" t="b">
        <f t="shared" si="0"/>
        <v>1</v>
      </c>
      <c r="W54" s="262">
        <f t="shared" si="1"/>
        <v>0</v>
      </c>
    </row>
    <row r="55" spans="1:23" s="173" customFormat="1" ht="111.75" customHeight="1" x14ac:dyDescent="0.25">
      <c r="A55" s="181">
        <f>'Unit Data from Audit Worksheet'!A62</f>
        <v>546</v>
      </c>
      <c r="B55" s="183" t="str">
        <f>'Unit Data from Audit Worksheet'!C62</f>
        <v>General Fund-Rev, Exp. Change in Fund Balance or General Fund Budget Actual</v>
      </c>
      <c r="C55" s="180" t="str">
        <f>'Unit Data from Audit Worksheet'!D62</f>
        <v xml:space="preserve">Amount of Supplemental School Tax revenue
</v>
      </c>
      <c r="D55" s="287"/>
      <c r="E55" s="264">
        <f>'Unit Data from Audit Worksheet'!F62</f>
        <v>0</v>
      </c>
      <c r="F55" s="264"/>
      <c r="G55" s="264"/>
      <c r="H55" s="178"/>
      <c r="I55" s="289"/>
      <c r="J55" s="177">
        <v>546</v>
      </c>
      <c r="K55" s="176" t="s">
        <v>154</v>
      </c>
      <c r="L55" s="179">
        <f t="shared" si="5"/>
        <v>0</v>
      </c>
      <c r="O55" s="175"/>
      <c r="P55" s="423"/>
      <c r="Q55" s="182"/>
      <c r="V55" s="423" t="b">
        <f t="shared" si="0"/>
        <v>1</v>
      </c>
      <c r="W55" s="262">
        <f t="shared" si="1"/>
        <v>0</v>
      </c>
    </row>
    <row r="56" spans="1:23" s="173" customFormat="1" ht="111.75" customHeight="1" x14ac:dyDescent="0.25">
      <c r="A56" s="181">
        <f>'Unit Data from Audit Worksheet'!A63</f>
        <v>150</v>
      </c>
      <c r="B56" s="183" t="str">
        <f>'Unit Data from Audit Worksheet'!C63</f>
        <v>General Fund-Rev, Exp. Change in Fund Balance or General Fund Budget Actual</v>
      </c>
      <c r="C56" s="180" t="str">
        <f>'Unit Data from Audit Worksheet'!D63</f>
        <v xml:space="preserve">Capital Outlay revenue from the County and budgeted by the County as Capital Outlay reported in the School Capital Outlay fund or the local current expense fund.  (capitalization policies might be different between the Schools and County)
</v>
      </c>
      <c r="D56" s="287"/>
      <c r="E56" s="264">
        <f>'Unit Data from Audit Worksheet'!F63</f>
        <v>0</v>
      </c>
      <c r="F56" s="264"/>
      <c r="G56" s="264"/>
      <c r="H56" s="178"/>
      <c r="I56" s="289"/>
      <c r="J56" s="177">
        <v>150</v>
      </c>
      <c r="K56" s="176" t="s">
        <v>145</v>
      </c>
      <c r="L56" s="179">
        <f t="shared" si="5"/>
        <v>0</v>
      </c>
      <c r="O56" s="175"/>
      <c r="P56" s="423"/>
      <c r="Q56" s="182"/>
      <c r="V56" s="423" t="b">
        <f t="shared" si="0"/>
        <v>1</v>
      </c>
      <c r="W56" s="262">
        <f t="shared" si="1"/>
        <v>0</v>
      </c>
    </row>
    <row r="57" spans="1:23" s="173" customFormat="1" ht="111.75" customHeight="1" x14ac:dyDescent="0.25">
      <c r="A57" s="181">
        <f>'Unit Data from Audit Worksheet'!A65</f>
        <v>587</v>
      </c>
      <c r="B57" s="183" t="str">
        <f>'Unit Data from Audit Worksheet'!C65</f>
        <v xml:space="preserve">Fund 8 Rev, Exp. Change in Fund Balance Rpt. </v>
      </c>
      <c r="C57" s="180" t="str">
        <f>'Unit Data from Audit Worksheet'!D65</f>
        <v>Amount of Local Current Expense Funds received from the County transferred to Fund 8 this year.</v>
      </c>
      <c r="D57" s="287"/>
      <c r="E57" s="264">
        <f>'Unit Data from Audit Worksheet'!F65</f>
        <v>0</v>
      </c>
      <c r="F57" s="264"/>
      <c r="G57" s="264"/>
      <c r="H57" s="178"/>
      <c r="I57" s="289"/>
      <c r="J57" s="177">
        <v>587</v>
      </c>
      <c r="K57" s="176" t="s">
        <v>274</v>
      </c>
      <c r="L57" s="179">
        <f t="shared" si="5"/>
        <v>0</v>
      </c>
      <c r="O57" s="175"/>
      <c r="P57" s="423"/>
      <c r="Q57" s="182"/>
      <c r="V57" s="423" t="b">
        <f t="shared" si="0"/>
        <v>1</v>
      </c>
      <c r="W57" s="262">
        <f t="shared" si="1"/>
        <v>0</v>
      </c>
    </row>
    <row r="58" spans="1:23" s="173" customFormat="1" ht="111.75" customHeight="1" x14ac:dyDescent="0.25">
      <c r="A58" s="181">
        <f>'Unit Data from Audit Worksheet'!A66</f>
        <v>588</v>
      </c>
      <c r="B58" s="183" t="str">
        <f>'Unit Data from Audit Worksheet'!C66</f>
        <v xml:space="preserve">Fund 8 Rev, Exp. Change in Fund Balance Rpt. </v>
      </c>
      <c r="C58" s="180" t="str">
        <f>'Unit Data from Audit Worksheet'!D66</f>
        <v>Amount of Capital Outlay Funds received from the County transferred to Fund 8 this year.</v>
      </c>
      <c r="D58" s="287"/>
      <c r="E58" s="264">
        <f>'Unit Data from Audit Worksheet'!F66</f>
        <v>0</v>
      </c>
      <c r="F58" s="264"/>
      <c r="G58" s="264"/>
      <c r="H58" s="178"/>
      <c r="I58" s="289"/>
      <c r="J58" s="177">
        <v>588</v>
      </c>
      <c r="K58" s="176" t="s">
        <v>275</v>
      </c>
      <c r="L58" s="179">
        <f t="shared" si="5"/>
        <v>0</v>
      </c>
      <c r="O58" s="175"/>
      <c r="P58" s="423"/>
      <c r="Q58" s="182"/>
      <c r="V58" s="423" t="b">
        <f t="shared" si="0"/>
        <v>1</v>
      </c>
      <c r="W58" s="262">
        <f t="shared" si="1"/>
        <v>0</v>
      </c>
    </row>
    <row r="59" spans="1:23" s="173" customFormat="1" ht="111.75" customHeight="1" x14ac:dyDescent="0.25">
      <c r="A59" s="181">
        <f>'Unit Data from Audit Worksheet'!A68</f>
        <v>31</v>
      </c>
      <c r="B59" s="183" t="str">
        <f>'Unit Data from Audit Worksheet'!C68</f>
        <v>Enterprise Fund Statements - Revenue, Expense and Change in Net Position</v>
      </c>
      <c r="C59" s="180" t="str">
        <f>'Unit Data from Audit Worksheet'!D68</f>
        <v>Combined Totals of all Proprietary Funds - Change in net position = (increase in net position is recorded as a positive and a decrease in net position is recorded as a negative)</v>
      </c>
      <c r="D59" s="287"/>
      <c r="E59" s="266">
        <f>'Unit Data from Audit Worksheet'!F68</f>
        <v>0</v>
      </c>
      <c r="F59" s="266"/>
      <c r="G59" s="266"/>
      <c r="H59" s="178"/>
      <c r="I59" s="289"/>
      <c r="J59" s="177">
        <v>31</v>
      </c>
      <c r="K59" s="176" t="s">
        <v>182</v>
      </c>
      <c r="L59" s="179">
        <f t="shared" si="5"/>
        <v>0</v>
      </c>
      <c r="O59" s="175"/>
      <c r="P59" s="423"/>
      <c r="Q59" s="182"/>
      <c r="V59" s="423" t="b">
        <f t="shared" si="0"/>
        <v>1</v>
      </c>
      <c r="W59" s="262">
        <f t="shared" si="1"/>
        <v>0</v>
      </c>
    </row>
    <row r="60" spans="1:23" s="53" customFormat="1" ht="82.5" customHeight="1" x14ac:dyDescent="0.25">
      <c r="A60" s="128">
        <f>'Unit Data from Audit Worksheet'!A70</f>
        <v>512</v>
      </c>
      <c r="B60" s="137" t="str">
        <f>'Unit Data from Audit Worksheet'!C70</f>
        <v>Fiduciary Statements</v>
      </c>
      <c r="C60" s="126" t="str">
        <f>'Unit Data from Audit Worksheet'!D70</f>
        <v>Cash and investments.  
Include:  unrestricted and restricted.  
                 cash and investments held by a third party</v>
      </c>
      <c r="D60" s="287"/>
      <c r="E60" s="264">
        <f>'Unit Data from Audit Worksheet'!F70</f>
        <v>0</v>
      </c>
      <c r="F60" s="264"/>
      <c r="G60" s="264"/>
      <c r="H60" s="117"/>
      <c r="I60" s="289"/>
      <c r="J60" s="114">
        <v>512</v>
      </c>
      <c r="K60" s="111" t="s">
        <v>127</v>
      </c>
      <c r="L60" s="123">
        <f t="shared" ref="L60:L90" si="6">IF(D60="",E60,D60)</f>
        <v>0</v>
      </c>
      <c r="P60" s="423"/>
      <c r="Q60" s="130"/>
      <c r="V60" s="423" t="b">
        <f t="shared" si="0"/>
        <v>1</v>
      </c>
      <c r="W60" s="262">
        <f t="shared" si="1"/>
        <v>0</v>
      </c>
    </row>
    <row r="61" spans="1:23" s="283" customFormat="1" ht="141" customHeight="1" x14ac:dyDescent="0.25">
      <c r="A61" s="426">
        <f>'Unit Data from Audit Worksheet'!A72</f>
        <v>622</v>
      </c>
      <c r="B61" s="427" t="str">
        <f>'Unit Data from Audit Worksheet'!C72</f>
        <v>FS., Pension note or RSI</v>
      </c>
      <c r="C61" s="425" t="str">
        <f>'Unit Data from Audit Worksheet'!D72</f>
        <v>Unit's Share of Net Pension Liability ($s)
- unit of government is a participating employer in the State's TSERS (Teachers' and State Employees' Retirement System) or the LGERS (Local Governmental Employees' Retirement System).  (Not participating employer, enter 0)</v>
      </c>
      <c r="D61" s="287"/>
      <c r="E61" s="264">
        <f>'Unit Data from Audit Worksheet'!F72</f>
        <v>0</v>
      </c>
      <c r="F61" s="264"/>
      <c r="G61" s="264"/>
      <c r="H61" s="178"/>
      <c r="I61" s="289"/>
      <c r="J61" s="177">
        <v>622</v>
      </c>
      <c r="K61" s="176" t="s">
        <v>380</v>
      </c>
      <c r="L61" s="179">
        <f t="shared" si="6"/>
        <v>0</v>
      </c>
      <c r="P61" s="423"/>
      <c r="Q61" s="322"/>
      <c r="V61" s="423" t="b">
        <f t="shared" si="0"/>
        <v>1</v>
      </c>
      <c r="W61" s="323">
        <f t="shared" si="1"/>
        <v>0</v>
      </c>
    </row>
    <row r="62" spans="1:23" s="283" customFormat="1" ht="239.25" customHeight="1" x14ac:dyDescent="0.25">
      <c r="A62" s="426">
        <f>'Unit Data from Audit Worksheet'!A73</f>
        <v>577</v>
      </c>
      <c r="B62" s="427" t="str">
        <f>'Unit Data from Audit Worksheet'!C73</f>
        <v>Pension Notes</v>
      </c>
      <c r="C62" s="425" t="str">
        <f>'Unit Data from Audit Worksheet'!D73</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v>
      </c>
      <c r="D62" s="287"/>
      <c r="E62" s="264">
        <f>'Unit Data from Audit Worksheet'!F73</f>
        <v>0</v>
      </c>
      <c r="F62" s="264"/>
      <c r="G62" s="264"/>
      <c r="H62" s="178"/>
      <c r="I62" s="289"/>
      <c r="J62" s="177">
        <v>577</v>
      </c>
      <c r="K62" s="176" t="s">
        <v>381</v>
      </c>
      <c r="L62" s="179" t="str">
        <f>IF(E62="Yes",1,"")</f>
        <v/>
      </c>
      <c r="P62" s="423"/>
      <c r="Q62" s="322"/>
      <c r="V62" s="423" t="b">
        <f t="shared" si="0"/>
        <v>1</v>
      </c>
      <c r="W62" s="323" t="e">
        <f t="shared" si="1"/>
        <v>#VALUE!</v>
      </c>
    </row>
    <row r="63" spans="1:23" s="283" customFormat="1" ht="120" customHeight="1" x14ac:dyDescent="0.25">
      <c r="A63" s="426">
        <f>'Unit Data from Audit Worksheet'!A75</f>
        <v>621</v>
      </c>
      <c r="B63" s="427" t="str">
        <f>'Unit Data from Audit Worksheet'!C75</f>
        <v>FS., OPEB note or RSI</v>
      </c>
      <c r="C63" s="425" t="str">
        <f>'Unit Data from Audit Worksheet'!D75</f>
        <v>Unit's share of RHBF Net OPEB Liability ($s)
- unit of government is a participating employer in the State's RHBF (Retiree Health Benefit Fund) (Not a participating employer, enter 0)</v>
      </c>
      <c r="D63" s="287"/>
      <c r="E63" s="264">
        <f>'Unit Data from Audit Worksheet'!F75</f>
        <v>0</v>
      </c>
      <c r="F63" s="264">
        <f>IF(L63&lt;0,"Error: Enter as a positive.",)</f>
        <v>0</v>
      </c>
      <c r="G63" s="264"/>
      <c r="H63" s="178"/>
      <c r="I63" s="289"/>
      <c r="J63" s="177">
        <v>621</v>
      </c>
      <c r="K63" s="176" t="s">
        <v>353</v>
      </c>
      <c r="L63" s="179">
        <f t="shared" si="6"/>
        <v>0</v>
      </c>
      <c r="P63" s="423"/>
      <c r="Q63" s="322"/>
      <c r="V63" s="423" t="b">
        <f t="shared" si="0"/>
        <v>1</v>
      </c>
      <c r="W63" s="323">
        <f t="shared" si="1"/>
        <v>0</v>
      </c>
    </row>
    <row r="64" spans="1:23" s="283" customFormat="1" ht="118.5" customHeight="1" x14ac:dyDescent="0.25">
      <c r="A64" s="426">
        <f>'Unit Data from Audit Worksheet'!A76</f>
        <v>547</v>
      </c>
      <c r="B64" s="427" t="str">
        <f>'Unit Data from Audit Worksheet'!C76</f>
        <v>OPEB Note</v>
      </c>
      <c r="C64" s="425" t="str">
        <f>'Unit Data from Audit Worksheet'!D76</f>
        <v>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v>
      </c>
      <c r="D64" s="287"/>
      <c r="E64" s="264">
        <f>'Unit Data from Audit Worksheet'!F76</f>
        <v>0</v>
      </c>
      <c r="F64" s="264" t="str">
        <f>IF(L64&lt;1,"Please answer this question","")</f>
        <v>Please answer this question</v>
      </c>
      <c r="G64" s="264"/>
      <c r="H64" s="178"/>
      <c r="I64" s="289"/>
      <c r="J64" s="177">
        <v>547</v>
      </c>
      <c r="K64" s="176" t="s">
        <v>382</v>
      </c>
      <c r="L64" s="179">
        <f t="shared" si="6"/>
        <v>0</v>
      </c>
      <c r="P64" s="423"/>
      <c r="Q64" s="322"/>
      <c r="V64" s="423" t="b">
        <f t="shared" si="0"/>
        <v>1</v>
      </c>
      <c r="W64" s="323">
        <f t="shared" si="1"/>
        <v>0</v>
      </c>
    </row>
    <row r="65" spans="1:23" s="283" customFormat="1" ht="109.5" customHeight="1" x14ac:dyDescent="0.25">
      <c r="A65" s="428">
        <f>'Unit Data from Audit Worksheet'!A77</f>
        <v>659</v>
      </c>
      <c r="B65" s="429" t="str">
        <f>'Unit Data from Audit Worksheet'!C77</f>
        <v>OPEB
 Note or RSI</v>
      </c>
      <c r="C65" s="431" t="str">
        <f>'Unit Data from Audit Worksheet'!D77</f>
        <v>Total OPEB benefits - total OPEB liability
If you do not provide benefit, please enter 0</v>
      </c>
      <c r="D65" s="287"/>
      <c r="E65" s="347">
        <f>'Unit Data from Audit Worksheet'!F77</f>
        <v>0</v>
      </c>
      <c r="F65" s="264">
        <f>IF(L65&lt;0,"Error: Enter as a positive.",)</f>
        <v>0</v>
      </c>
      <c r="G65" s="449" t="s">
        <v>446</v>
      </c>
      <c r="H65" s="178"/>
      <c r="I65" s="289"/>
      <c r="J65" s="177">
        <v>659</v>
      </c>
      <c r="K65" s="432" t="s">
        <v>435</v>
      </c>
      <c r="L65" s="179">
        <f t="shared" si="6"/>
        <v>0</v>
      </c>
      <c r="P65" s="423"/>
      <c r="Q65" s="322"/>
      <c r="V65" s="423" t="b">
        <f t="shared" si="0"/>
        <v>1</v>
      </c>
      <c r="W65" s="323">
        <f t="shared" si="1"/>
        <v>0</v>
      </c>
    </row>
    <row r="66" spans="1:23" s="283" customFormat="1" ht="122.25" customHeight="1" x14ac:dyDescent="0.25">
      <c r="A66" s="428">
        <f>'Unit Data from Audit Worksheet'!A78</f>
        <v>660</v>
      </c>
      <c r="B66" s="429" t="str">
        <f>'Unit Data from Audit Worksheet'!C78</f>
        <v>OPEB
 Note or RSI</v>
      </c>
      <c r="C66" s="431" t="str">
        <f>'Unit Data from Audit Worksheet'!D78</f>
        <v>Total OPEB benefits- OPEB plan fiduciary net position
If no fiduciary net position, enter 0</v>
      </c>
      <c r="D66" s="287"/>
      <c r="E66" s="347">
        <f>'Unit Data from Audit Worksheet'!F78</f>
        <v>0</v>
      </c>
      <c r="F66" s="264">
        <f>IF(L66&lt;0,"Error: Enter as a positive.",)</f>
        <v>0</v>
      </c>
      <c r="G66" s="449" t="s">
        <v>446</v>
      </c>
      <c r="H66" s="178"/>
      <c r="I66" s="289"/>
      <c r="J66" s="177">
        <v>660</v>
      </c>
      <c r="K66" s="432" t="s">
        <v>436</v>
      </c>
      <c r="L66" s="179">
        <f t="shared" si="6"/>
        <v>0</v>
      </c>
      <c r="P66" s="423"/>
      <c r="Q66" s="322"/>
      <c r="V66" s="423" t="b">
        <f t="shared" si="0"/>
        <v>1</v>
      </c>
      <c r="W66" s="323">
        <f t="shared" si="1"/>
        <v>0</v>
      </c>
    </row>
    <row r="67" spans="1:23" s="283" customFormat="1" ht="132.75" customHeight="1" x14ac:dyDescent="0.25">
      <c r="A67" s="428">
        <f>'Unit Data from Audit Worksheet'!A79</f>
        <v>661</v>
      </c>
      <c r="B67" s="429" t="str">
        <f>'Unit Data from Audit Worksheet'!C79</f>
        <v>OPEB
RSI</v>
      </c>
      <c r="C67" s="431" t="str">
        <f>'Unit Data from Audit Worksheet'!D79</f>
        <v>Total OPEB benefits - What is the plan’s fiduciary net position as a percentage of the total OPEB liability?  Please enter as percentage value; for example, 83.5% should be entered as 83.5.  If assets have not been set aside in a trust, please enter 0.0</v>
      </c>
      <c r="D67" s="287"/>
      <c r="E67" s="347">
        <f>'Unit Data from Audit Worksheet'!F79</f>
        <v>0</v>
      </c>
      <c r="F67" s="264">
        <f>IF(L67&lt;0,"Error: Enter as a positive.",)</f>
        <v>0</v>
      </c>
      <c r="G67" s="449" t="s">
        <v>446</v>
      </c>
      <c r="H67" s="337">
        <f>ROUND(IFERROR((L66/L65)*100,0),1)</f>
        <v>0</v>
      </c>
      <c r="I67" s="289"/>
      <c r="J67" s="177">
        <v>661</v>
      </c>
      <c r="K67" s="430" t="s">
        <v>439</v>
      </c>
      <c r="L67" s="338">
        <f t="shared" si="6"/>
        <v>0</v>
      </c>
      <c r="P67" s="423"/>
      <c r="Q67" s="322">
        <f>IF(N67=H67,0,1)</f>
        <v>0</v>
      </c>
      <c r="V67" s="423" t="b">
        <f t="shared" si="0"/>
        <v>1</v>
      </c>
      <c r="W67" s="323">
        <f t="shared" si="1"/>
        <v>0</v>
      </c>
    </row>
    <row r="68" spans="1:23" ht="60" x14ac:dyDescent="0.25">
      <c r="A68" s="426">
        <f>'Unit Data from Audit Worksheet'!A82</f>
        <v>6</v>
      </c>
      <c r="B68" s="138" t="str">
        <f>'Unit Data from Audit Worksheet'!C82</f>
        <v>Fund Balance Note</v>
      </c>
      <c r="C68" s="121" t="str">
        <f>'Unit Data from Audit Worksheet'!D82</f>
        <v>General Fund -  Total Encumbrances.  You will probably have to refer to the note disclosure where the amount of encumbrances is listed.</v>
      </c>
      <c r="D68" s="287"/>
      <c r="E68" s="265">
        <f>'Unit Data from Audit Worksheet'!F82</f>
        <v>0</v>
      </c>
      <c r="F68" s="265">
        <f>IF(L68&lt;0,"Error: Enter as a positive.",)</f>
        <v>0</v>
      </c>
      <c r="G68" s="265"/>
      <c r="H68" s="117"/>
      <c r="I68" s="289"/>
      <c r="J68" s="113">
        <v>6</v>
      </c>
      <c r="K68" s="111" t="s">
        <v>129</v>
      </c>
      <c r="L68" s="120">
        <f t="shared" si="6"/>
        <v>0</v>
      </c>
      <c r="P68" s="423"/>
      <c r="V68" s="423" t="b">
        <f t="shared" si="0"/>
        <v>1</v>
      </c>
      <c r="W68" s="323">
        <f t="shared" si="1"/>
        <v>0</v>
      </c>
    </row>
    <row r="69" spans="1:23" s="423" customFormat="1" ht="31.5" customHeight="1" x14ac:dyDescent="0.25">
      <c r="A69" s="325"/>
      <c r="B69" s="326"/>
      <c r="C69" s="219"/>
      <c r="D69" s="454"/>
      <c r="E69" s="328"/>
      <c r="F69" s="328"/>
      <c r="G69" s="328"/>
      <c r="H69" s="329"/>
      <c r="I69" s="289"/>
      <c r="J69" s="468">
        <v>998</v>
      </c>
      <c r="K69" s="469" t="s">
        <v>131</v>
      </c>
      <c r="L69" s="470" t="e">
        <f>HLOOKUP('Unit Data from Audit Worksheet'!$D$2,'2019 Data'!$A$1:$BK$271,247,FALSE)</f>
        <v>#N/A</v>
      </c>
      <c r="Q69" s="182"/>
      <c r="W69" s="323"/>
    </row>
    <row r="70" spans="1:23" s="423" customFormat="1" ht="45" x14ac:dyDescent="0.25">
      <c r="A70" s="325"/>
      <c r="B70" s="326"/>
      <c r="C70" s="219"/>
      <c r="D70" s="454"/>
      <c r="E70" s="328"/>
      <c r="F70" s="328"/>
      <c r="G70" s="328"/>
      <c r="H70" s="329"/>
      <c r="I70" s="289"/>
      <c r="J70" s="455">
        <v>554</v>
      </c>
      <c r="K70" s="430" t="s">
        <v>348</v>
      </c>
      <c r="L70" s="456"/>
      <c r="Q70" s="182"/>
      <c r="W70" s="323"/>
    </row>
    <row r="71" spans="1:23" s="423" customFormat="1" ht="69.75" customHeight="1" x14ac:dyDescent="0.25">
      <c r="A71" s="325"/>
      <c r="B71" s="326"/>
      <c r="C71" s="219"/>
      <c r="D71" s="454"/>
      <c r="E71" s="328"/>
      <c r="F71" s="328"/>
      <c r="G71" s="328"/>
      <c r="H71" s="329"/>
      <c r="I71" s="289"/>
      <c r="J71" s="455">
        <v>555</v>
      </c>
      <c r="K71" s="430" t="s">
        <v>349</v>
      </c>
      <c r="L71" s="456"/>
      <c r="Q71" s="182"/>
      <c r="W71" s="323"/>
    </row>
    <row r="72" spans="1:23" s="423" customFormat="1" ht="57.75" customHeight="1" x14ac:dyDescent="0.25">
      <c r="A72" s="325"/>
      <c r="B72" s="326"/>
      <c r="C72" s="219"/>
      <c r="D72" s="454"/>
      <c r="E72" s="328"/>
      <c r="F72" s="328"/>
      <c r="G72" s="328"/>
      <c r="H72" s="329"/>
      <c r="I72" s="289"/>
      <c r="J72" s="455">
        <v>556</v>
      </c>
      <c r="K72" s="430" t="s">
        <v>350</v>
      </c>
      <c r="L72" s="456"/>
      <c r="Q72" s="182"/>
      <c r="W72" s="323"/>
    </row>
    <row r="73" spans="1:23" s="423" customFormat="1" ht="63.75" customHeight="1" x14ac:dyDescent="0.25">
      <c r="A73" s="325"/>
      <c r="B73" s="326"/>
      <c r="C73" s="219"/>
      <c r="D73" s="454"/>
      <c r="E73" s="328"/>
      <c r="F73" s="328"/>
      <c r="G73" s="328"/>
      <c r="H73" s="329"/>
      <c r="I73" s="289"/>
      <c r="J73" s="455">
        <v>557</v>
      </c>
      <c r="K73" s="430" t="s">
        <v>351</v>
      </c>
      <c r="L73" s="456"/>
      <c r="Q73" s="182"/>
      <c r="W73" s="323"/>
    </row>
    <row r="74" spans="1:23" s="423" customFormat="1" ht="68.25" customHeight="1" x14ac:dyDescent="0.25">
      <c r="A74" s="325"/>
      <c r="B74" s="326"/>
      <c r="C74" s="219"/>
      <c r="D74" s="454"/>
      <c r="E74" s="328"/>
      <c r="F74" s="328"/>
      <c r="G74" s="328"/>
      <c r="H74" s="329"/>
      <c r="I74" s="289"/>
      <c r="J74" s="455">
        <v>606</v>
      </c>
      <c r="K74" s="430" t="s">
        <v>448</v>
      </c>
      <c r="L74" s="456"/>
      <c r="Q74" s="182"/>
      <c r="W74" s="323"/>
    </row>
    <row r="75" spans="1:23" s="423" customFormat="1" ht="42" customHeight="1" x14ac:dyDescent="0.25">
      <c r="A75" s="325"/>
      <c r="B75" s="326"/>
      <c r="C75" s="219"/>
      <c r="D75" s="454"/>
      <c r="E75" s="328"/>
      <c r="F75" s="328"/>
      <c r="G75" s="328"/>
      <c r="H75" s="329"/>
      <c r="I75" s="289"/>
      <c r="J75" s="476">
        <v>662</v>
      </c>
      <c r="K75" s="477" t="s">
        <v>449</v>
      </c>
      <c r="L75" s="473"/>
      <c r="Q75" s="182"/>
      <c r="W75" s="323"/>
    </row>
    <row r="76" spans="1:23" s="423" customFormat="1" ht="57.75" customHeight="1" x14ac:dyDescent="0.25">
      <c r="A76" s="325"/>
      <c r="B76" s="326"/>
      <c r="C76" s="219"/>
      <c r="D76" s="454"/>
      <c r="E76" s="328"/>
      <c r="F76" s="328"/>
      <c r="G76" s="328"/>
      <c r="H76" s="329"/>
      <c r="I76" s="289"/>
      <c r="J76" s="475">
        <v>663</v>
      </c>
      <c r="K76" s="474" t="s">
        <v>450</v>
      </c>
      <c r="L76" s="471"/>
      <c r="Q76" s="182"/>
      <c r="W76" s="323"/>
    </row>
    <row r="77" spans="1:23" s="332" customFormat="1" x14ac:dyDescent="0.25">
      <c r="A77" s="325"/>
      <c r="B77" s="326"/>
      <c r="C77" s="219"/>
      <c r="D77" s="327"/>
      <c r="E77" s="328"/>
      <c r="F77" s="328"/>
      <c r="G77" s="328"/>
      <c r="H77" s="329"/>
      <c r="I77" s="289"/>
      <c r="J77" s="330"/>
      <c r="K77" s="472"/>
      <c r="L77" s="331"/>
      <c r="P77" s="423"/>
      <c r="Q77" s="318"/>
      <c r="W77" s="333"/>
    </row>
    <row r="78" spans="1:23" s="283" customFormat="1" ht="75" x14ac:dyDescent="0.25">
      <c r="A78" s="465">
        <f>'Unit Data from Audit Worksheet'!A84</f>
        <v>947</v>
      </c>
      <c r="B78" s="466">
        <f>'Unit Data from Audit Worksheet'!C84</f>
        <v>0</v>
      </c>
      <c r="C78" s="467" t="str">
        <f>'Unit Data from Audit Worksheet'!D84</f>
        <v>First name of finance officer or interim finance officer (please enter “vacant” for first or last name if the position is currently vacant)</v>
      </c>
      <c r="D78" s="327"/>
      <c r="E78" s="478">
        <f>'Unit Data from Audit Worksheet'!F84</f>
        <v>0</v>
      </c>
      <c r="F78" s="264" t="str">
        <f>'Unit Data from Audit Worksheet'!G84</f>
        <v>Please do not leave blank</v>
      </c>
      <c r="G78" s="264"/>
      <c r="H78" s="178"/>
      <c r="I78" s="289"/>
      <c r="J78" s="462">
        <v>947</v>
      </c>
      <c r="K78" s="463" t="s">
        <v>406</v>
      </c>
      <c r="L78" s="479">
        <f t="shared" si="6"/>
        <v>0</v>
      </c>
      <c r="P78" s="423"/>
      <c r="Q78" s="322">
        <f>IF(L78=0,1,0)</f>
        <v>1</v>
      </c>
      <c r="W78" s="323"/>
    </row>
    <row r="79" spans="1:23" s="283" customFormat="1" ht="75" x14ac:dyDescent="0.25">
      <c r="A79" s="465">
        <f>'Unit Data from Audit Worksheet'!A85</f>
        <v>948</v>
      </c>
      <c r="B79" s="466">
        <f>'Unit Data from Audit Worksheet'!C85</f>
        <v>0</v>
      </c>
      <c r="C79" s="467" t="str">
        <f>'Unit Data from Audit Worksheet'!D85</f>
        <v>Last name of finance officer or interim finance officer (please enter “vacant” for first or last name if the position is currently vacant)</v>
      </c>
      <c r="D79" s="327"/>
      <c r="E79" s="478">
        <f>'Unit Data from Audit Worksheet'!F85</f>
        <v>0</v>
      </c>
      <c r="F79" s="264" t="str">
        <f>'Unit Data from Audit Worksheet'!G85</f>
        <v>Please do not leave blank</v>
      </c>
      <c r="G79" s="264"/>
      <c r="H79" s="178"/>
      <c r="I79" s="289"/>
      <c r="J79" s="462">
        <v>948</v>
      </c>
      <c r="K79" s="463" t="s">
        <v>408</v>
      </c>
      <c r="L79" s="479">
        <f t="shared" si="6"/>
        <v>0</v>
      </c>
      <c r="P79" s="423"/>
      <c r="Q79" s="322">
        <f t="shared" ref="Q79:Q90" si="7">IF(L79=0,1,0)</f>
        <v>1</v>
      </c>
      <c r="W79" s="323"/>
    </row>
    <row r="80" spans="1:23" s="283" customFormat="1" ht="45" x14ac:dyDescent="0.25">
      <c r="A80" s="465">
        <f>'Unit Data from Audit Worksheet'!A86</f>
        <v>949</v>
      </c>
      <c r="B80" s="466">
        <f>'Unit Data from Audit Worksheet'!C86</f>
        <v>0</v>
      </c>
      <c r="C80" s="467" t="str">
        <f>'Unit Data from Audit Worksheet'!D86</f>
        <v>Is the finance officer serving in a permanent role or an interim role? (permanent/interim/vacant)</v>
      </c>
      <c r="D80" s="327"/>
      <c r="E80" s="478">
        <f>'Unit Data from Audit Worksheet'!F86</f>
        <v>0</v>
      </c>
      <c r="F80" s="264" t="str">
        <f>'Unit Data from Audit Worksheet'!G86</f>
        <v>Please do not leave blank</v>
      </c>
      <c r="G80" s="264"/>
      <c r="H80" s="178"/>
      <c r="I80" s="289"/>
      <c r="J80" s="462">
        <v>949</v>
      </c>
      <c r="K80" s="463" t="s">
        <v>440</v>
      </c>
      <c r="L80" s="479">
        <f t="shared" si="6"/>
        <v>0</v>
      </c>
      <c r="P80" s="423"/>
      <c r="Q80" s="322">
        <f t="shared" si="7"/>
        <v>1</v>
      </c>
      <c r="W80" s="323"/>
    </row>
    <row r="81" spans="1:23" s="283" customFormat="1" ht="60" x14ac:dyDescent="0.25">
      <c r="A81" s="465">
        <f>'Unit Data from Audit Worksheet'!A87</f>
        <v>950</v>
      </c>
      <c r="B81" s="466">
        <f>'Unit Data from Audit Worksheet'!C87</f>
        <v>0</v>
      </c>
      <c r="C81" s="467" t="str">
        <f>'Unit Data from Audit Worksheet'!D87</f>
        <v>Has the finance officer been formally appointed by the local government, public authority, or designated official?  (Y/N)</v>
      </c>
      <c r="D81" s="327"/>
      <c r="E81" s="478">
        <f>'Unit Data from Audit Worksheet'!F87</f>
        <v>0</v>
      </c>
      <c r="F81" s="264" t="str">
        <f>'Unit Data from Audit Worksheet'!G87</f>
        <v>Please do not leave blank</v>
      </c>
      <c r="G81" s="264"/>
      <c r="H81" s="178"/>
      <c r="I81" s="289"/>
      <c r="J81" s="462">
        <v>950</v>
      </c>
      <c r="K81" s="463" t="s">
        <v>441</v>
      </c>
      <c r="L81" s="479">
        <f t="shared" si="6"/>
        <v>0</v>
      </c>
      <c r="P81" s="423"/>
      <c r="Q81" s="322">
        <f t="shared" si="7"/>
        <v>1</v>
      </c>
      <c r="W81" s="323"/>
    </row>
    <row r="82" spans="1:23" s="283" customFormat="1" ht="105" x14ac:dyDescent="0.25">
      <c r="A82" s="465">
        <f>'Unit Data from Audit Worksheet'!A88</f>
        <v>952</v>
      </c>
      <c r="B82" s="466">
        <f>'Unit Data from Audit Worksheet'!C88</f>
        <v>0</v>
      </c>
      <c r="C82" s="467" t="str">
        <f>'Unit Data from Audit Worksheet'!D88</f>
        <v>Date on which the local government, public authority, or designated official appointed the finance officer? (If the date of appointment by the board is difficult to find you may enter January 1 and the year)   Data Format   MM/DD/YYYY</v>
      </c>
      <c r="D82" s="327"/>
      <c r="E82" s="324">
        <f>'Unit Data from Audit Worksheet'!F88</f>
        <v>0</v>
      </c>
      <c r="F82" s="264" t="str">
        <f>'Unit Data from Audit Worksheet'!G88</f>
        <v>Please do not leave blank</v>
      </c>
      <c r="G82" s="324"/>
      <c r="H82" s="178"/>
      <c r="I82" s="289"/>
      <c r="J82" s="462">
        <v>952</v>
      </c>
      <c r="K82" s="463" t="s">
        <v>442</v>
      </c>
      <c r="L82" s="464">
        <f t="shared" si="6"/>
        <v>0</v>
      </c>
      <c r="P82" s="423"/>
      <c r="Q82" s="322">
        <f t="shared" si="7"/>
        <v>1</v>
      </c>
      <c r="W82" s="323"/>
    </row>
    <row r="83" spans="1:23" s="283" customFormat="1" ht="90" x14ac:dyDescent="0.25">
      <c r="A83" s="465">
        <f>'Unit Data from Audit Worksheet'!A89</f>
        <v>954</v>
      </c>
      <c r="B83" s="466">
        <f>'Unit Data from Audit Worksheet'!C89</f>
        <v>0</v>
      </c>
      <c r="C83" s="467" t="str">
        <f>'Unit Data from Audit Worksheet'!D89</f>
        <v>Has the finance officer or interim finance officer read, understand, and is in compliance with the requirements of N.C.G.S. 159, as applicable based on unit type and circumstances? (Y/N)</v>
      </c>
      <c r="D83" s="327"/>
      <c r="E83" s="478">
        <f>'Unit Data from Audit Worksheet'!F89</f>
        <v>0</v>
      </c>
      <c r="F83" s="264" t="str">
        <f>'Unit Data from Audit Worksheet'!G89</f>
        <v>Please do not leave blank</v>
      </c>
      <c r="G83" s="264"/>
      <c r="H83" s="178"/>
      <c r="I83" s="289"/>
      <c r="J83" s="462">
        <v>954</v>
      </c>
      <c r="K83" s="463" t="s">
        <v>443</v>
      </c>
      <c r="L83" s="479">
        <f t="shared" si="6"/>
        <v>0</v>
      </c>
      <c r="P83" s="423"/>
      <c r="Q83" s="322">
        <f t="shared" si="7"/>
        <v>1</v>
      </c>
      <c r="W83" s="323"/>
    </row>
    <row r="84" spans="1:23" s="283" customFormat="1" ht="120" x14ac:dyDescent="0.25">
      <c r="A84" s="465">
        <f>'Unit Data from Audit Worksheet'!A90</f>
        <v>956</v>
      </c>
      <c r="B84" s="466">
        <f>'Unit Data from Audit Worksheet'!C90</f>
        <v>0</v>
      </c>
      <c r="C84" s="467" t="str">
        <f>'Unit Data from Audit Worksheet'!D90</f>
        <v>Does the finance officer or interim finance officer maintain and update (or ensures the maintenance and update of)  financial records monthly, including reconciliation of bank accounts to the general ledger? (Y/N)</v>
      </c>
      <c r="D84" s="327"/>
      <c r="E84" s="478">
        <f>'Unit Data from Audit Worksheet'!F90</f>
        <v>0</v>
      </c>
      <c r="F84" s="264" t="str">
        <f>'Unit Data from Audit Worksheet'!G90</f>
        <v>Please do not leave blank</v>
      </c>
      <c r="G84" s="264"/>
      <c r="H84" s="178"/>
      <c r="I84" s="289"/>
      <c r="J84" s="462">
        <v>956</v>
      </c>
      <c r="K84" s="463" t="s">
        <v>438</v>
      </c>
      <c r="L84" s="479">
        <f t="shared" si="6"/>
        <v>0</v>
      </c>
      <c r="P84" s="423"/>
      <c r="Q84" s="322">
        <f t="shared" si="7"/>
        <v>1</v>
      </c>
      <c r="W84" s="323"/>
    </row>
    <row r="85" spans="1:23" s="283" customFormat="1" ht="270" x14ac:dyDescent="0.25">
      <c r="A85" s="465">
        <f>'Unit Data from Audit Worksheet'!A91</f>
        <v>958</v>
      </c>
      <c r="B85" s="466">
        <f>'Unit Data from Audit Worksheet'!C91</f>
        <v>0</v>
      </c>
      <c r="C85" s="467" t="str">
        <f>'Unit Data from Audit Worksheet'!D91</f>
        <v>Has the finance officer or interim finance officer submitted (or ensured or confirmed submission of) all required and applicable reports including but not limited to  the FY2019 annual audit report (N.C.G.S. 159-34), the semi-annual report on cash and investments (LGC-203) due July 25, 2019 and January 25, 2020 (N.C.G.S. 159-33), and the annual financial information report (AFIR) due by counites and municipalities October 31, 2019 (N.C.G.S. 159-33.1), and any other reports due  during the fiscal year corresponding to the audit report being submitted? (Y/N)</v>
      </c>
      <c r="D85" s="482"/>
      <c r="E85" s="478">
        <f>'Unit Data from Audit Worksheet'!F91</f>
        <v>0</v>
      </c>
      <c r="F85" s="264" t="str">
        <f>'Unit Data from Audit Worksheet'!G91</f>
        <v>Please do not leave blank</v>
      </c>
      <c r="G85" s="264"/>
      <c r="H85" s="178"/>
      <c r="I85" s="289"/>
      <c r="J85" s="462">
        <v>958</v>
      </c>
      <c r="K85" s="467" t="s">
        <v>451</v>
      </c>
      <c r="L85" s="479">
        <f t="shared" si="6"/>
        <v>0</v>
      </c>
      <c r="P85" s="423"/>
      <c r="Q85" s="322">
        <f t="shared" si="7"/>
        <v>1</v>
      </c>
      <c r="W85" s="323"/>
    </row>
    <row r="86" spans="1:23" s="283" customFormat="1" ht="47.25" customHeight="1" x14ac:dyDescent="0.25">
      <c r="A86" s="490">
        <f>'Unit Data from Audit Worksheet'!A98</f>
        <v>960</v>
      </c>
      <c r="B86" s="491"/>
      <c r="C86" s="492" t="str">
        <f>'Unit Data from Audit Worksheet'!B98</f>
        <v>Name of Finance Officer</v>
      </c>
      <c r="D86" s="483"/>
      <c r="E86" s="523">
        <f>'Unit Data from Audit Worksheet'!D98</f>
        <v>0</v>
      </c>
      <c r="F86" s="264" t="str">
        <f>'Unit Data from Audit Worksheet'!G98</f>
        <v>Cell D98 must be completed.</v>
      </c>
      <c r="G86" s="264"/>
      <c r="H86" s="178"/>
      <c r="I86" s="289"/>
      <c r="J86" s="485">
        <v>960</v>
      </c>
      <c r="K86" s="486" t="s">
        <v>453</v>
      </c>
      <c r="L86" s="493">
        <f t="shared" si="6"/>
        <v>0</v>
      </c>
      <c r="P86" s="423"/>
      <c r="Q86" s="322">
        <f t="shared" si="7"/>
        <v>1</v>
      </c>
      <c r="W86" s="323"/>
    </row>
    <row r="87" spans="1:23" s="283" customFormat="1" ht="30.75" customHeight="1" x14ac:dyDescent="0.25">
      <c r="A87" s="490">
        <f>'Unit Data from Audit Worksheet'!A99</f>
        <v>962</v>
      </c>
      <c r="B87" s="491"/>
      <c r="C87" s="492" t="str">
        <f>'Unit Data from Audit Worksheet'!B99</f>
        <v>Title of Official</v>
      </c>
      <c r="D87" s="483"/>
      <c r="E87" s="523">
        <f>'Unit Data from Audit Worksheet'!D99</f>
        <v>0</v>
      </c>
      <c r="F87" s="264" t="str">
        <f>'Unit Data from Audit Worksheet'!G99</f>
        <v>Cell D99 must be completed.</v>
      </c>
      <c r="G87" s="264"/>
      <c r="H87" s="178"/>
      <c r="I87" s="289"/>
      <c r="J87" s="485">
        <v>962</v>
      </c>
      <c r="K87" s="487" t="s">
        <v>417</v>
      </c>
      <c r="L87" s="493">
        <f t="shared" si="6"/>
        <v>0</v>
      </c>
      <c r="P87" s="423"/>
      <c r="Q87" s="322">
        <f t="shared" si="7"/>
        <v>1</v>
      </c>
      <c r="W87" s="323"/>
    </row>
    <row r="88" spans="1:23" s="283" customFormat="1" ht="30.75" customHeight="1" x14ac:dyDescent="0.25">
      <c r="A88" s="490">
        <f>'Unit Data from Audit Worksheet'!A100</f>
        <v>964</v>
      </c>
      <c r="B88" s="491"/>
      <c r="C88" s="492" t="str">
        <f>'Unit Data from Audit Worksheet'!B100</f>
        <v>Date                        (Enter as "MM/DD/YYYY")</v>
      </c>
      <c r="D88" s="483"/>
      <c r="E88" s="524">
        <f>'Unit Data from Audit Worksheet'!D100</f>
        <v>0</v>
      </c>
      <c r="F88" s="264" t="str">
        <f>'Unit Data from Audit Worksheet'!G100</f>
        <v>Cell D100 must be completed.</v>
      </c>
      <c r="G88" s="264"/>
      <c r="H88" s="178"/>
      <c r="I88" s="289"/>
      <c r="J88" s="485">
        <v>964</v>
      </c>
      <c r="K88" s="487" t="s">
        <v>455</v>
      </c>
      <c r="L88" s="499">
        <f t="shared" si="6"/>
        <v>0</v>
      </c>
      <c r="P88" s="423"/>
      <c r="Q88" s="322">
        <f t="shared" si="7"/>
        <v>1</v>
      </c>
      <c r="W88" s="323"/>
    </row>
    <row r="89" spans="1:23" s="283" customFormat="1" ht="30.75" customHeight="1" x14ac:dyDescent="0.25">
      <c r="A89" s="490">
        <f>'Unit Data from Audit Worksheet'!A101</f>
        <v>966</v>
      </c>
      <c r="B89" s="491"/>
      <c r="C89" s="492" t="str">
        <f>'Unit Data from Audit Worksheet'!B101</f>
        <v>Telephone number</v>
      </c>
      <c r="D89" s="483"/>
      <c r="E89" s="523">
        <f>'Unit Data from Audit Worksheet'!D101</f>
        <v>0</v>
      </c>
      <c r="F89" s="264" t="str">
        <f>'Unit Data from Audit Worksheet'!G101</f>
        <v>Cell D101 must be completed.</v>
      </c>
      <c r="G89" s="264"/>
      <c r="H89" s="178"/>
      <c r="I89" s="289"/>
      <c r="J89" s="485">
        <v>966</v>
      </c>
      <c r="K89" s="487" t="s">
        <v>419</v>
      </c>
      <c r="L89" s="493">
        <f t="shared" si="6"/>
        <v>0</v>
      </c>
      <c r="P89" s="423"/>
      <c r="Q89" s="322">
        <f t="shared" si="7"/>
        <v>1</v>
      </c>
      <c r="W89" s="323"/>
    </row>
    <row r="90" spans="1:23" s="283" customFormat="1" ht="30.75" customHeight="1" x14ac:dyDescent="0.25">
      <c r="A90" s="490">
        <f>'Unit Data from Audit Worksheet'!A102</f>
        <v>968</v>
      </c>
      <c r="B90" s="491"/>
      <c r="C90" s="492" t="str">
        <f>'Unit Data from Audit Worksheet'!B102</f>
        <v>E-mail address</v>
      </c>
      <c r="D90" s="483"/>
      <c r="E90" s="523">
        <f>'Unit Data from Audit Worksheet'!D102</f>
        <v>0</v>
      </c>
      <c r="F90" s="264" t="str">
        <f>'Unit Data from Audit Worksheet'!G102</f>
        <v>Cell D102 must be completed.</v>
      </c>
      <c r="G90" s="264"/>
      <c r="H90" s="178"/>
      <c r="I90" s="289"/>
      <c r="J90" s="488">
        <v>968</v>
      </c>
      <c r="K90" s="489" t="s">
        <v>420</v>
      </c>
      <c r="L90" s="493">
        <f t="shared" si="6"/>
        <v>0</v>
      </c>
      <c r="P90" s="423"/>
      <c r="Q90" s="322">
        <f t="shared" si="7"/>
        <v>1</v>
      </c>
      <c r="W90" s="323"/>
    </row>
    <row r="91" spans="1:23" ht="32.25" customHeight="1" x14ac:dyDescent="0.25">
      <c r="A91" s="217"/>
      <c r="B91" s="218"/>
      <c r="C91" s="480"/>
      <c r="D91" s="484"/>
      <c r="E91" s="481"/>
      <c r="F91" s="213"/>
      <c r="G91" s="214"/>
      <c r="H91" s="213"/>
      <c r="I91" s="289"/>
      <c r="J91" s="494">
        <v>999</v>
      </c>
      <c r="K91" s="463" t="s">
        <v>132</v>
      </c>
      <c r="L91" s="495" t="e">
        <f>HLOOKUP('Unit Data from Audit Worksheet'!$D$2,'2018 Data'!$A$1:$BK$260,248,FALSE)</f>
        <v>#N/A</v>
      </c>
      <c r="N91" s="2" t="s">
        <v>456</v>
      </c>
      <c r="P91" s="423"/>
    </row>
    <row r="92" spans="1:23" x14ac:dyDescent="0.25">
      <c r="A92"/>
      <c r="B92"/>
      <c r="C92"/>
      <c r="D92"/>
      <c r="E92"/>
      <c r="F92"/>
      <c r="G92"/>
      <c r="H92"/>
      <c r="I92"/>
      <c r="P92" s="423"/>
    </row>
    <row r="93" spans="1:23" x14ac:dyDescent="0.25">
      <c r="A93"/>
      <c r="B93"/>
      <c r="C93"/>
      <c r="D93"/>
      <c r="E93"/>
      <c r="F93"/>
      <c r="G93"/>
      <c r="H93"/>
      <c r="I93"/>
      <c r="K93" s="37"/>
      <c r="L93" s="150"/>
      <c r="P93" s="423"/>
    </row>
    <row r="94" spans="1:23" ht="66.75" customHeight="1" x14ac:dyDescent="0.25">
      <c r="A94"/>
      <c r="B94"/>
      <c r="C94"/>
      <c r="D94"/>
      <c r="E94"/>
      <c r="F94"/>
      <c r="G94"/>
      <c r="H94"/>
      <c r="I94"/>
      <c r="L94" s="150"/>
      <c r="P94" s="423"/>
    </row>
    <row r="95" spans="1:23" ht="45" x14ac:dyDescent="0.55000000000000004">
      <c r="A95"/>
      <c r="B95"/>
      <c r="C95"/>
      <c r="D95"/>
      <c r="E95"/>
      <c r="F95"/>
      <c r="G95"/>
      <c r="H95"/>
      <c r="I95"/>
      <c r="J95" s="163" t="e">
        <f>SUM(Q4:Q94)</f>
        <v>#N/A</v>
      </c>
      <c r="K95" s="161" t="s">
        <v>175</v>
      </c>
      <c r="L95" s="236" t="e">
        <f>SUM(G5:G68)</f>
        <v>#N/A</v>
      </c>
      <c r="P95" s="423"/>
    </row>
    <row r="96" spans="1:23" x14ac:dyDescent="0.25">
      <c r="A96"/>
      <c r="B96"/>
      <c r="C96"/>
      <c r="D96"/>
      <c r="E96"/>
      <c r="F96"/>
      <c r="G96"/>
      <c r="H96"/>
      <c r="I96"/>
      <c r="K96" s="37"/>
      <c r="L96" s="150"/>
      <c r="P96" s="423"/>
    </row>
    <row r="97" spans="1:16" x14ac:dyDescent="0.25">
      <c r="A97"/>
      <c r="B97"/>
      <c r="C97"/>
      <c r="D97"/>
      <c r="E97"/>
      <c r="F97"/>
      <c r="G97"/>
      <c r="H97"/>
      <c r="I97"/>
      <c r="K97" s="37"/>
      <c r="L97" s="150"/>
      <c r="P97" s="423"/>
    </row>
    <row r="98" spans="1:16" ht="29.1" customHeight="1" x14ac:dyDescent="0.25">
      <c r="A98"/>
      <c r="B98"/>
      <c r="C98"/>
      <c r="D98"/>
      <c r="E98"/>
      <c r="F98"/>
      <c r="G98"/>
      <c r="H98"/>
      <c r="I98"/>
      <c r="K98" s="37"/>
      <c r="L98" s="150"/>
      <c r="P98" s="423"/>
    </row>
    <row r="99" spans="1:16" ht="29.1" customHeight="1" x14ac:dyDescent="0.25">
      <c r="A99"/>
      <c r="B99"/>
      <c r="C99"/>
      <c r="D99"/>
      <c r="E99"/>
      <c r="F99"/>
      <c r="G99"/>
      <c r="H99"/>
      <c r="I99"/>
      <c r="K99" s="37"/>
      <c r="L99" s="150"/>
      <c r="P99" s="423"/>
    </row>
    <row r="100" spans="1:16" x14ac:dyDescent="0.25">
      <c r="A100"/>
      <c r="B100"/>
      <c r="C100"/>
      <c r="D100"/>
      <c r="E100" s="268"/>
      <c r="F100"/>
      <c r="G100"/>
      <c r="H100" s="22"/>
      <c r="I100" s="321"/>
      <c r="K100" s="37"/>
      <c r="L100" s="150"/>
      <c r="P100" s="423"/>
    </row>
    <row r="101" spans="1:16" x14ac:dyDescent="0.25">
      <c r="D101" s="26"/>
      <c r="E101" s="267"/>
      <c r="F101" s="22"/>
      <c r="G101" s="159"/>
      <c r="H101" s="22"/>
      <c r="I101" s="321"/>
      <c r="K101" s="37"/>
      <c r="L101" s="150"/>
      <c r="P101" s="423"/>
    </row>
    <row r="102" spans="1:16" x14ac:dyDescent="0.25">
      <c r="A102" s="16"/>
      <c r="B102" s="139"/>
      <c r="C102" s="133"/>
      <c r="D102" s="26"/>
      <c r="E102" s="267"/>
      <c r="F102" s="22"/>
      <c r="G102" s="159"/>
      <c r="H102" s="22"/>
      <c r="I102" s="321"/>
      <c r="K102" s="37"/>
      <c r="L102" s="150"/>
      <c r="P102" s="423"/>
    </row>
    <row r="103" spans="1:16" x14ac:dyDescent="0.25">
      <c r="A103" s="16"/>
      <c r="B103" s="139"/>
      <c r="C103" s="133"/>
      <c r="D103" s="26"/>
      <c r="E103" s="267"/>
      <c r="F103" s="22"/>
      <c r="G103" s="159"/>
      <c r="H103" s="22"/>
      <c r="I103" s="321"/>
      <c r="K103" s="37"/>
      <c r="L103" s="150"/>
      <c r="P103" s="423"/>
    </row>
    <row r="104" spans="1:16" x14ac:dyDescent="0.25">
      <c r="A104" s="16"/>
      <c r="B104" s="139"/>
      <c r="C104" s="141"/>
      <c r="D104" s="142"/>
      <c r="E104" s="269"/>
      <c r="F104" s="143"/>
      <c r="G104" s="160"/>
      <c r="H104" s="22"/>
      <c r="I104" s="321"/>
      <c r="K104" s="37"/>
      <c r="L104" s="150"/>
      <c r="P104" s="423"/>
    </row>
    <row r="105" spans="1:16" x14ac:dyDescent="0.25">
      <c r="D105" s="27"/>
      <c r="E105" s="270"/>
      <c r="K105" s="37"/>
      <c r="L105" s="150"/>
      <c r="P105" s="423"/>
    </row>
    <row r="106" spans="1:16" x14ac:dyDescent="0.25">
      <c r="D106" s="27"/>
      <c r="E106" s="270"/>
      <c r="P106" s="423"/>
    </row>
    <row r="107" spans="1:16" x14ac:dyDescent="0.25">
      <c r="A107" s="16"/>
      <c r="B107" s="139"/>
      <c r="C107" s="133"/>
      <c r="D107" s="27"/>
      <c r="E107" s="270"/>
      <c r="P107" s="423"/>
    </row>
    <row r="108" spans="1:16" x14ac:dyDescent="0.25">
      <c r="A108" s="16"/>
      <c r="B108" s="139"/>
      <c r="C108" s="133"/>
      <c r="D108" s="27"/>
      <c r="E108" s="270"/>
      <c r="P108" s="423"/>
    </row>
    <row r="109" spans="1:16" x14ac:dyDescent="0.25">
      <c r="A109" s="16"/>
      <c r="B109" s="139"/>
      <c r="C109" s="133"/>
      <c r="D109" s="27"/>
      <c r="P109" s="423"/>
    </row>
    <row r="110" spans="1:16" x14ac:dyDescent="0.25">
      <c r="D110" s="27"/>
      <c r="P110" s="423"/>
    </row>
    <row r="111" spans="1:16" x14ac:dyDescent="0.25">
      <c r="D111" s="27"/>
      <c r="P111" s="423"/>
    </row>
    <row r="112" spans="1:16" x14ac:dyDescent="0.25">
      <c r="D112" s="27"/>
      <c r="P112" s="423"/>
    </row>
    <row r="113" spans="1:16" x14ac:dyDescent="0.25">
      <c r="D113" s="27"/>
      <c r="P113" s="423"/>
    </row>
    <row r="114" spans="1:16" x14ac:dyDescent="0.25">
      <c r="A114" s="16"/>
      <c r="B114" s="139"/>
      <c r="C114" s="133"/>
      <c r="D114" s="27"/>
      <c r="P114" s="423"/>
    </row>
    <row r="115" spans="1:16" x14ac:dyDescent="0.25">
      <c r="A115" s="16"/>
      <c r="B115" s="139"/>
      <c r="C115" s="133"/>
      <c r="D115" s="27"/>
      <c r="P115" s="423"/>
    </row>
    <row r="116" spans="1:16" x14ac:dyDescent="0.25">
      <c r="D116" s="27"/>
      <c r="P116" s="423"/>
    </row>
    <row r="117" spans="1:16" x14ac:dyDescent="0.25">
      <c r="D117" s="27"/>
      <c r="P117" s="423"/>
    </row>
    <row r="118" spans="1:16" x14ac:dyDescent="0.25">
      <c r="D118" s="27"/>
      <c r="P118" s="423"/>
    </row>
    <row r="119" spans="1:16" x14ac:dyDescent="0.25">
      <c r="D119" s="27"/>
      <c r="P119" s="423"/>
    </row>
    <row r="120" spans="1:16" x14ac:dyDescent="0.25">
      <c r="A120" s="16"/>
      <c r="B120" s="139"/>
      <c r="C120" s="133"/>
      <c r="D120" s="27"/>
      <c r="P120" s="423"/>
    </row>
    <row r="121" spans="1:16" x14ac:dyDescent="0.25">
      <c r="A121" s="16"/>
      <c r="B121" s="139"/>
      <c r="C121" s="133"/>
      <c r="D121" s="27"/>
      <c r="P121" s="423"/>
    </row>
    <row r="122" spans="1:16" x14ac:dyDescent="0.25">
      <c r="D122" s="27"/>
      <c r="P122" s="423"/>
    </row>
    <row r="123" spans="1:16" x14ac:dyDescent="0.25">
      <c r="D123" s="27"/>
      <c r="P123" s="423"/>
    </row>
    <row r="124" spans="1:16" x14ac:dyDescent="0.25">
      <c r="D124" s="27"/>
      <c r="P124" s="423"/>
    </row>
    <row r="125" spans="1:16" x14ac:dyDescent="0.25">
      <c r="D125" s="27"/>
      <c r="P125" s="423"/>
    </row>
    <row r="126" spans="1:16" x14ac:dyDescent="0.25">
      <c r="A126" s="16"/>
      <c r="B126" s="139"/>
      <c r="C126" s="133"/>
      <c r="D126" s="27"/>
      <c r="P126" s="423"/>
    </row>
    <row r="127" spans="1:16" x14ac:dyDescent="0.25">
      <c r="A127" s="16"/>
      <c r="B127" s="139"/>
      <c r="C127" s="133"/>
      <c r="D127" s="27"/>
      <c r="P127" s="423"/>
    </row>
    <row r="128" spans="1:16" x14ac:dyDescent="0.25">
      <c r="A128" s="16"/>
      <c r="B128" s="139"/>
      <c r="C128" s="133"/>
      <c r="D128" s="27"/>
      <c r="P128" s="423"/>
    </row>
    <row r="129" spans="1:16" x14ac:dyDescent="0.25">
      <c r="A129" s="16"/>
      <c r="B129" s="139"/>
      <c r="C129" s="133"/>
      <c r="D129" s="27"/>
      <c r="P129" s="423"/>
    </row>
    <row r="130" spans="1:16" x14ac:dyDescent="0.25">
      <c r="D130" s="27"/>
      <c r="P130" s="423"/>
    </row>
    <row r="131" spans="1:16" x14ac:dyDescent="0.25">
      <c r="D131" s="27"/>
      <c r="P131" s="423"/>
    </row>
    <row r="132" spans="1:16" x14ac:dyDescent="0.25">
      <c r="D132" s="27"/>
      <c r="P132" s="423"/>
    </row>
    <row r="133" spans="1:16" x14ac:dyDescent="0.25">
      <c r="A133" s="16"/>
      <c r="B133" s="139"/>
      <c r="C133" s="133"/>
      <c r="D133" s="27"/>
      <c r="P133" s="423"/>
    </row>
    <row r="134" spans="1:16" x14ac:dyDescent="0.25">
      <c r="A134" s="16"/>
      <c r="B134" s="139"/>
      <c r="C134" s="133"/>
      <c r="D134" s="27"/>
      <c r="P134" s="423"/>
    </row>
    <row r="135" spans="1:16" x14ac:dyDescent="0.25">
      <c r="A135" s="16"/>
      <c r="B135" s="139"/>
      <c r="C135" s="133"/>
      <c r="D135" s="27"/>
      <c r="P135" s="423"/>
    </row>
    <row r="136" spans="1:16" x14ac:dyDescent="0.25">
      <c r="A136" s="16"/>
      <c r="B136" s="139"/>
      <c r="C136" s="133"/>
      <c r="D136" s="27"/>
      <c r="P136" s="423"/>
    </row>
    <row r="137" spans="1:16" x14ac:dyDescent="0.25">
      <c r="A137" s="16"/>
      <c r="B137" s="139"/>
      <c r="C137" s="133"/>
      <c r="D137" s="27"/>
      <c r="P137" s="423"/>
    </row>
    <row r="138" spans="1:16" x14ac:dyDescent="0.25">
      <c r="A138" s="16"/>
      <c r="B138" s="139"/>
      <c r="C138" s="133"/>
      <c r="D138" s="27"/>
      <c r="P138" s="423"/>
    </row>
    <row r="139" spans="1:16" x14ac:dyDescent="0.25">
      <c r="A139" s="16"/>
      <c r="B139" s="139"/>
      <c r="C139" s="133"/>
      <c r="D139" s="27"/>
      <c r="P139" s="423"/>
    </row>
    <row r="140" spans="1:16" x14ac:dyDescent="0.25">
      <c r="A140" s="16"/>
      <c r="B140" s="139"/>
      <c r="C140" s="133"/>
      <c r="D140" s="27"/>
      <c r="P140" s="423"/>
    </row>
    <row r="141" spans="1:16" x14ac:dyDescent="0.25">
      <c r="A141" s="16"/>
      <c r="B141" s="139"/>
      <c r="C141" s="133"/>
      <c r="D141" s="27"/>
      <c r="P141" s="423"/>
    </row>
    <row r="142" spans="1:16" x14ac:dyDescent="0.25">
      <c r="A142" s="16"/>
      <c r="B142" s="139"/>
      <c r="C142" s="133"/>
      <c r="D142" s="27"/>
      <c r="P142" s="423"/>
    </row>
    <row r="143" spans="1:16" x14ac:dyDescent="0.25">
      <c r="A143" s="16"/>
      <c r="B143" s="139"/>
      <c r="C143" s="133"/>
      <c r="D143" s="27"/>
      <c r="P143" s="423"/>
    </row>
    <row r="144" spans="1:16" x14ac:dyDescent="0.25">
      <c r="A144" s="16"/>
      <c r="B144" s="139"/>
      <c r="C144" s="133"/>
      <c r="D144" s="27"/>
      <c r="P144" s="423"/>
    </row>
    <row r="145" spans="1:16" x14ac:dyDescent="0.25">
      <c r="A145" s="16"/>
      <c r="B145" s="139"/>
      <c r="C145" s="133"/>
      <c r="D145" s="27"/>
      <c r="P145" s="423"/>
    </row>
    <row r="146" spans="1:16" x14ac:dyDescent="0.25">
      <c r="A146" s="16"/>
      <c r="B146" s="139"/>
      <c r="C146" s="133"/>
      <c r="D146" s="27"/>
      <c r="P146" s="423"/>
    </row>
    <row r="147" spans="1:16" x14ac:dyDescent="0.25">
      <c r="A147" s="16"/>
      <c r="B147" s="139"/>
      <c r="C147" s="133"/>
      <c r="D147" s="27"/>
      <c r="P147" s="423"/>
    </row>
    <row r="148" spans="1:16" x14ac:dyDescent="0.25">
      <c r="A148" s="16"/>
      <c r="B148" s="139"/>
      <c r="C148" s="133"/>
      <c r="D148" s="27"/>
      <c r="P148" s="423"/>
    </row>
    <row r="149" spans="1:16" x14ac:dyDescent="0.25">
      <c r="A149" s="16"/>
      <c r="B149" s="139"/>
      <c r="C149" s="133"/>
      <c r="D149" s="27"/>
      <c r="P149" s="423"/>
    </row>
    <row r="150" spans="1:16" x14ac:dyDescent="0.25">
      <c r="A150" s="16"/>
      <c r="B150" s="139"/>
      <c r="C150" s="133"/>
      <c r="D150" s="27"/>
      <c r="P150" s="423"/>
    </row>
    <row r="151" spans="1:16" x14ac:dyDescent="0.25">
      <c r="A151" s="16"/>
      <c r="B151" s="139"/>
      <c r="C151" s="133"/>
      <c r="D151" s="27"/>
      <c r="P151" s="423"/>
    </row>
    <row r="152" spans="1:16" x14ac:dyDescent="0.25">
      <c r="A152" s="16"/>
      <c r="B152" s="139"/>
      <c r="C152" s="133"/>
      <c r="D152" s="27"/>
      <c r="P152" s="423"/>
    </row>
    <row r="153" spans="1:16" x14ac:dyDescent="0.25">
      <c r="A153" s="16"/>
      <c r="B153" s="139"/>
      <c r="C153" s="133"/>
      <c r="D153" s="27"/>
      <c r="P153" s="423"/>
    </row>
    <row r="154" spans="1:16" x14ac:dyDescent="0.25">
      <c r="A154" s="16"/>
      <c r="B154" s="139"/>
      <c r="C154" s="133"/>
      <c r="D154" s="27"/>
      <c r="P154" s="423"/>
    </row>
    <row r="155" spans="1:16" x14ac:dyDescent="0.25">
      <c r="A155" s="16"/>
      <c r="B155" s="139"/>
      <c r="C155" s="133"/>
      <c r="D155" s="27"/>
      <c r="P155" s="423"/>
    </row>
    <row r="156" spans="1:16" x14ac:dyDescent="0.25">
      <c r="A156" s="16"/>
      <c r="B156" s="139"/>
      <c r="C156" s="133"/>
      <c r="D156" s="27"/>
      <c r="P156" s="423"/>
    </row>
    <row r="157" spans="1:16" x14ac:dyDescent="0.25">
      <c r="A157" s="16"/>
      <c r="B157" s="139"/>
      <c r="C157" s="133"/>
      <c r="D157" s="27"/>
      <c r="P157" s="423"/>
    </row>
    <row r="158" spans="1:16" x14ac:dyDescent="0.25">
      <c r="A158" s="16"/>
      <c r="B158" s="139"/>
      <c r="C158" s="133"/>
      <c r="D158" s="27"/>
      <c r="P158" s="423"/>
    </row>
    <row r="159" spans="1:16" x14ac:dyDescent="0.25">
      <c r="A159" s="16"/>
      <c r="B159" s="139"/>
      <c r="C159" s="133"/>
      <c r="D159" s="27"/>
      <c r="P159" s="423"/>
    </row>
    <row r="160" spans="1:16" x14ac:dyDescent="0.25">
      <c r="A160" s="16"/>
      <c r="B160" s="139"/>
      <c r="C160" s="133"/>
      <c r="D160" s="27"/>
      <c r="P160" s="423"/>
    </row>
    <row r="161" spans="1:16" x14ac:dyDescent="0.25">
      <c r="A161" s="16"/>
      <c r="B161" s="139"/>
      <c r="C161" s="133"/>
      <c r="D161" s="27"/>
      <c r="P161" s="423"/>
    </row>
    <row r="162" spans="1:16" x14ac:dyDescent="0.25">
      <c r="A162" s="16"/>
      <c r="B162" s="139"/>
      <c r="C162" s="133"/>
      <c r="D162" s="27"/>
      <c r="P162" s="423"/>
    </row>
    <row r="163" spans="1:16" x14ac:dyDescent="0.25">
      <c r="A163" s="16"/>
      <c r="B163" s="139"/>
      <c r="C163" s="133"/>
      <c r="D163" s="27"/>
      <c r="P163" s="423"/>
    </row>
    <row r="164" spans="1:16" x14ac:dyDescent="0.25">
      <c r="A164" s="16"/>
      <c r="B164" s="139"/>
      <c r="C164" s="133"/>
      <c r="D164" s="27"/>
      <c r="P164" s="423"/>
    </row>
    <row r="165" spans="1:16" x14ac:dyDescent="0.25">
      <c r="A165" s="16"/>
      <c r="B165" s="139"/>
      <c r="C165" s="133"/>
      <c r="D165" s="27"/>
      <c r="P165" s="423"/>
    </row>
    <row r="166" spans="1:16" x14ac:dyDescent="0.25">
      <c r="A166" s="16"/>
      <c r="B166" s="139"/>
      <c r="C166" s="133"/>
      <c r="D166" s="27"/>
      <c r="P166" s="423"/>
    </row>
    <row r="167" spans="1:16" x14ac:dyDescent="0.25">
      <c r="A167" s="16"/>
      <c r="B167" s="139"/>
      <c r="C167" s="133"/>
      <c r="D167" s="27"/>
      <c r="P167" s="423"/>
    </row>
    <row r="168" spans="1:16" x14ac:dyDescent="0.25">
      <c r="A168" s="16"/>
      <c r="B168" s="139"/>
      <c r="C168" s="133"/>
      <c r="D168" s="27"/>
      <c r="P168" s="423"/>
    </row>
    <row r="169" spans="1:16" x14ac:dyDescent="0.25">
      <c r="A169" s="16"/>
      <c r="B169" s="139"/>
      <c r="C169" s="133"/>
      <c r="D169" s="27"/>
      <c r="P169" s="423"/>
    </row>
    <row r="170" spans="1:16" x14ac:dyDescent="0.25">
      <c r="A170" s="16"/>
      <c r="B170" s="139"/>
      <c r="C170" s="133"/>
      <c r="D170" s="27"/>
      <c r="P170" s="423"/>
    </row>
    <row r="171" spans="1:16" x14ac:dyDescent="0.25">
      <c r="A171" s="16"/>
      <c r="B171" s="139"/>
      <c r="C171" s="133"/>
      <c r="D171" s="27"/>
      <c r="P171" s="423"/>
    </row>
    <row r="172" spans="1:16" x14ac:dyDescent="0.25">
      <c r="A172" s="16"/>
      <c r="B172" s="139"/>
      <c r="C172" s="133"/>
      <c r="D172" s="27"/>
      <c r="P172" s="423"/>
    </row>
    <row r="173" spans="1:16" x14ac:dyDescent="0.25">
      <c r="A173" s="16"/>
      <c r="B173" s="139"/>
      <c r="C173" s="133"/>
      <c r="D173" s="27"/>
      <c r="P173" s="423"/>
    </row>
    <row r="174" spans="1:16" x14ac:dyDescent="0.25">
      <c r="A174" s="16"/>
      <c r="B174" s="139"/>
      <c r="C174" s="133"/>
      <c r="D174" s="27"/>
      <c r="P174" s="423"/>
    </row>
    <row r="175" spans="1:16" x14ac:dyDescent="0.25">
      <c r="A175" s="16"/>
      <c r="B175" s="139"/>
      <c r="C175" s="133"/>
      <c r="D175" s="27"/>
      <c r="P175" s="423"/>
    </row>
    <row r="176" spans="1:16" x14ac:dyDescent="0.25">
      <c r="A176" s="16"/>
      <c r="B176" s="139"/>
      <c r="C176" s="133"/>
      <c r="D176" s="27"/>
      <c r="P176" s="423"/>
    </row>
    <row r="177" spans="1:16" x14ac:dyDescent="0.25">
      <c r="A177" s="16"/>
      <c r="B177" s="139"/>
      <c r="C177" s="133"/>
      <c r="D177" s="27"/>
      <c r="P177" s="423"/>
    </row>
    <row r="178" spans="1:16" x14ac:dyDescent="0.25">
      <c r="A178" s="16"/>
      <c r="B178" s="139"/>
      <c r="C178" s="133"/>
      <c r="D178" s="27"/>
      <c r="P178" s="423"/>
    </row>
    <row r="179" spans="1:16" x14ac:dyDescent="0.25">
      <c r="A179" s="16"/>
      <c r="B179" s="139"/>
      <c r="C179" s="133"/>
      <c r="D179" s="27"/>
      <c r="P179" s="423"/>
    </row>
    <row r="180" spans="1:16" x14ac:dyDescent="0.25">
      <c r="A180" s="16"/>
      <c r="B180" s="139"/>
      <c r="C180" s="133"/>
      <c r="D180" s="27"/>
      <c r="P180" s="423"/>
    </row>
    <row r="181" spans="1:16" x14ac:dyDescent="0.25">
      <c r="A181" s="16"/>
      <c r="B181" s="139"/>
      <c r="C181" s="133"/>
      <c r="D181" s="27"/>
      <c r="P181" s="423"/>
    </row>
    <row r="182" spans="1:16" x14ac:dyDescent="0.25">
      <c r="A182" s="16"/>
      <c r="B182" s="139"/>
      <c r="C182" s="133"/>
      <c r="D182" s="27"/>
      <c r="P182" s="423"/>
    </row>
    <row r="183" spans="1:16" x14ac:dyDescent="0.25">
      <c r="A183" s="16"/>
      <c r="B183" s="139"/>
      <c r="C183" s="133"/>
      <c r="D183" s="27"/>
      <c r="P183" s="423"/>
    </row>
    <row r="184" spans="1:16" x14ac:dyDescent="0.25">
      <c r="A184" s="16"/>
      <c r="B184" s="139"/>
      <c r="C184" s="133"/>
      <c r="D184" s="27"/>
      <c r="P184" s="423"/>
    </row>
    <row r="185" spans="1:16" x14ac:dyDescent="0.25">
      <c r="A185" s="16"/>
      <c r="B185" s="139"/>
      <c r="C185" s="133"/>
      <c r="D185" s="27"/>
      <c r="P185" s="423"/>
    </row>
    <row r="186" spans="1:16" x14ac:dyDescent="0.25">
      <c r="A186" s="16"/>
      <c r="B186" s="139"/>
      <c r="C186" s="133"/>
      <c r="D186" s="27"/>
      <c r="P186" s="423"/>
    </row>
    <row r="187" spans="1:16" x14ac:dyDescent="0.25">
      <c r="A187" s="16"/>
      <c r="B187" s="139"/>
      <c r="C187" s="133"/>
      <c r="D187" s="27"/>
      <c r="P187" s="423"/>
    </row>
    <row r="188" spans="1:16" x14ac:dyDescent="0.25">
      <c r="A188" s="16"/>
      <c r="B188" s="139"/>
      <c r="C188" s="133"/>
      <c r="D188" s="27"/>
      <c r="P188" s="423"/>
    </row>
    <row r="189" spans="1:16" x14ac:dyDescent="0.25">
      <c r="A189" s="16"/>
      <c r="B189" s="139"/>
      <c r="C189" s="133"/>
      <c r="D189" s="27"/>
      <c r="P189" s="423"/>
    </row>
    <row r="190" spans="1:16" x14ac:dyDescent="0.25">
      <c r="A190" s="16"/>
      <c r="B190" s="139"/>
      <c r="C190" s="133"/>
      <c r="D190" s="27"/>
      <c r="P190" s="423"/>
    </row>
    <row r="191" spans="1:16" x14ac:dyDescent="0.25">
      <c r="A191" s="16"/>
      <c r="B191" s="139"/>
      <c r="C191" s="133"/>
      <c r="D191" s="27"/>
      <c r="P191" s="423"/>
    </row>
    <row r="192" spans="1:16" x14ac:dyDescent="0.25">
      <c r="A192" s="16"/>
      <c r="B192" s="139"/>
      <c r="C192" s="133"/>
      <c r="D192" s="27"/>
      <c r="P192" s="423"/>
    </row>
    <row r="193" spans="1:16" x14ac:dyDescent="0.25">
      <c r="A193" s="16"/>
      <c r="B193" s="139"/>
      <c r="C193" s="133"/>
      <c r="D193" s="27"/>
      <c r="P193" s="423"/>
    </row>
    <row r="194" spans="1:16" x14ac:dyDescent="0.25">
      <c r="A194" s="16"/>
      <c r="B194" s="139"/>
      <c r="C194" s="133"/>
      <c r="D194" s="27"/>
      <c r="P194" s="423"/>
    </row>
    <row r="195" spans="1:16" x14ac:dyDescent="0.25">
      <c r="A195" s="16"/>
      <c r="B195" s="139"/>
      <c r="C195" s="133"/>
      <c r="D195" s="27"/>
      <c r="P195" s="423"/>
    </row>
    <row r="196" spans="1:16" x14ac:dyDescent="0.25">
      <c r="A196" s="16"/>
      <c r="B196" s="139"/>
      <c r="C196" s="133"/>
      <c r="D196" s="27"/>
      <c r="P196" s="423"/>
    </row>
    <row r="197" spans="1:16" x14ac:dyDescent="0.25">
      <c r="A197" s="16"/>
      <c r="B197" s="139"/>
      <c r="C197" s="133"/>
      <c r="D197" s="27"/>
      <c r="P197" s="423"/>
    </row>
    <row r="198" spans="1:16" x14ac:dyDescent="0.25">
      <c r="A198" s="16"/>
      <c r="B198" s="139"/>
      <c r="C198" s="133"/>
      <c r="D198" s="27"/>
      <c r="P198" s="423"/>
    </row>
    <row r="199" spans="1:16" x14ac:dyDescent="0.25">
      <c r="A199" s="16"/>
      <c r="B199" s="139"/>
      <c r="C199" s="133"/>
      <c r="D199" s="27"/>
      <c r="P199" s="423"/>
    </row>
    <row r="200" spans="1:16" x14ac:dyDescent="0.25">
      <c r="A200" s="16"/>
      <c r="B200" s="139"/>
      <c r="C200" s="133"/>
      <c r="D200" s="27"/>
      <c r="P200" s="423"/>
    </row>
    <row r="201" spans="1:16" x14ac:dyDescent="0.25">
      <c r="A201" s="16"/>
      <c r="B201" s="139"/>
      <c r="C201" s="133"/>
      <c r="D201" s="27"/>
      <c r="P201" s="423"/>
    </row>
    <row r="202" spans="1:16" x14ac:dyDescent="0.25">
      <c r="A202" s="16"/>
      <c r="B202" s="139"/>
      <c r="C202" s="133"/>
      <c r="D202" s="27"/>
      <c r="P202" s="423"/>
    </row>
    <row r="203" spans="1:16" x14ac:dyDescent="0.25">
      <c r="A203" s="16"/>
      <c r="B203" s="139"/>
      <c r="C203" s="133"/>
      <c r="D203" s="27"/>
    </row>
    <row r="204" spans="1:16" x14ac:dyDescent="0.25">
      <c r="A204" s="16"/>
      <c r="B204" s="139"/>
      <c r="C204" s="133"/>
      <c r="D204" s="27"/>
    </row>
    <row r="205" spans="1:16" x14ac:dyDescent="0.25">
      <c r="A205" s="16"/>
      <c r="B205" s="139"/>
      <c r="C205" s="133"/>
      <c r="D205" s="27"/>
    </row>
    <row r="206" spans="1:16" x14ac:dyDescent="0.25">
      <c r="A206" s="16"/>
      <c r="B206" s="139"/>
      <c r="C206" s="133"/>
      <c r="D206" s="27"/>
    </row>
    <row r="207" spans="1:16" x14ac:dyDescent="0.25">
      <c r="A207" s="16"/>
      <c r="B207" s="139"/>
      <c r="C207" s="133"/>
      <c r="D207" s="27"/>
    </row>
    <row r="208" spans="1:16" x14ac:dyDescent="0.25">
      <c r="A208" s="16"/>
      <c r="B208" s="139"/>
      <c r="C208" s="133"/>
      <c r="D208" s="27"/>
    </row>
    <row r="209" spans="1:4" x14ac:dyDescent="0.25">
      <c r="A209" s="16"/>
      <c r="B209" s="139"/>
      <c r="C209" s="133"/>
      <c r="D209" s="27"/>
    </row>
    <row r="210" spans="1:4" x14ac:dyDescent="0.25">
      <c r="A210" s="16"/>
      <c r="B210" s="139"/>
      <c r="C210" s="133"/>
      <c r="D210" s="27"/>
    </row>
    <row r="211" spans="1:4" x14ac:dyDescent="0.25">
      <c r="A211" s="16"/>
      <c r="B211" s="139"/>
      <c r="C211" s="133"/>
      <c r="D211" s="27"/>
    </row>
    <row r="212" spans="1:4" x14ac:dyDescent="0.25">
      <c r="A212" s="16"/>
      <c r="B212" s="139"/>
      <c r="C212" s="133"/>
      <c r="D212" s="27"/>
    </row>
    <row r="213" spans="1:4" x14ac:dyDescent="0.25">
      <c r="A213" s="16"/>
      <c r="B213" s="139"/>
      <c r="C213" s="133"/>
      <c r="D213" s="27"/>
    </row>
    <row r="214" spans="1:4" x14ac:dyDescent="0.25">
      <c r="A214" s="16"/>
      <c r="B214" s="139"/>
      <c r="C214" s="133"/>
      <c r="D214" s="27"/>
    </row>
    <row r="215" spans="1:4" x14ac:dyDescent="0.25">
      <c r="A215" s="16"/>
      <c r="B215" s="139"/>
      <c r="C215" s="133"/>
      <c r="D215" s="27"/>
    </row>
    <row r="216" spans="1:4" x14ac:dyDescent="0.25">
      <c r="A216" s="16"/>
      <c r="B216" s="139"/>
      <c r="C216" s="133"/>
      <c r="D216" s="27"/>
    </row>
    <row r="217" spans="1:4" x14ac:dyDescent="0.25">
      <c r="A217" s="16"/>
      <c r="B217" s="139"/>
      <c r="C217" s="133"/>
      <c r="D217" s="27"/>
    </row>
    <row r="218" spans="1:4" x14ac:dyDescent="0.25">
      <c r="A218" s="16"/>
      <c r="B218" s="139"/>
      <c r="C218" s="133"/>
      <c r="D218" s="27"/>
    </row>
    <row r="219" spans="1:4" x14ac:dyDescent="0.25">
      <c r="A219" s="16"/>
      <c r="B219" s="139"/>
      <c r="C219" s="133"/>
      <c r="D219" s="27"/>
    </row>
    <row r="220" spans="1:4" x14ac:dyDescent="0.25">
      <c r="A220" s="16"/>
      <c r="B220" s="139"/>
      <c r="C220" s="133"/>
      <c r="D220" s="27"/>
    </row>
    <row r="221" spans="1:4" x14ac:dyDescent="0.25">
      <c r="A221" s="16"/>
      <c r="B221" s="139"/>
      <c r="C221" s="133"/>
      <c r="D221" s="27"/>
    </row>
    <row r="222" spans="1:4" x14ac:dyDescent="0.25">
      <c r="A222" s="16"/>
      <c r="B222" s="139"/>
      <c r="C222" s="133"/>
      <c r="D222" s="27"/>
    </row>
    <row r="223" spans="1:4" x14ac:dyDescent="0.25">
      <c r="A223" s="16"/>
      <c r="B223" s="139"/>
      <c r="C223" s="133"/>
      <c r="D223" s="27"/>
    </row>
    <row r="224" spans="1:4" x14ac:dyDescent="0.25">
      <c r="A224" s="16"/>
      <c r="B224" s="139"/>
      <c r="C224" s="133"/>
      <c r="D224" s="27"/>
    </row>
    <row r="225" spans="1:4" x14ac:dyDescent="0.25">
      <c r="A225" s="16"/>
      <c r="B225" s="139"/>
      <c r="C225" s="133"/>
      <c r="D225" s="27"/>
    </row>
    <row r="226" spans="1:4" x14ac:dyDescent="0.25">
      <c r="A226" s="16"/>
      <c r="B226" s="139"/>
      <c r="C226" s="133"/>
      <c r="D226" s="27"/>
    </row>
    <row r="227" spans="1:4" x14ac:dyDescent="0.25">
      <c r="A227" s="16"/>
      <c r="B227" s="139"/>
      <c r="C227" s="133"/>
      <c r="D227" s="27"/>
    </row>
    <row r="228" spans="1:4" x14ac:dyDescent="0.25">
      <c r="A228" s="16"/>
      <c r="B228" s="139"/>
      <c r="C228" s="133"/>
      <c r="D228" s="27"/>
    </row>
    <row r="229" spans="1:4" x14ac:dyDescent="0.25">
      <c r="A229" s="16"/>
      <c r="B229" s="139"/>
      <c r="C229" s="133"/>
      <c r="D229" s="27"/>
    </row>
    <row r="230" spans="1:4" x14ac:dyDescent="0.25">
      <c r="A230" s="16"/>
      <c r="B230" s="139"/>
      <c r="C230" s="133"/>
      <c r="D230" s="27"/>
    </row>
    <row r="231" spans="1:4" x14ac:dyDescent="0.25">
      <c r="A231" s="16"/>
      <c r="B231" s="139"/>
      <c r="C231" s="133"/>
      <c r="D231" s="27"/>
    </row>
    <row r="232" spans="1:4" x14ac:dyDescent="0.25">
      <c r="A232" s="16"/>
      <c r="B232" s="139"/>
      <c r="C232" s="133"/>
      <c r="D232" s="27"/>
    </row>
    <row r="233" spans="1:4" x14ac:dyDescent="0.25">
      <c r="A233" s="16"/>
      <c r="B233" s="139"/>
      <c r="C233" s="133"/>
      <c r="D233" s="27"/>
    </row>
    <row r="234" spans="1:4" x14ac:dyDescent="0.25">
      <c r="A234" s="16"/>
      <c r="B234" s="139"/>
      <c r="C234" s="133"/>
      <c r="D234" s="27"/>
    </row>
    <row r="235" spans="1:4" x14ac:dyDescent="0.25">
      <c r="A235" s="16"/>
      <c r="B235" s="139"/>
      <c r="C235" s="133"/>
      <c r="D235" s="27"/>
    </row>
    <row r="236" spans="1:4" x14ac:dyDescent="0.25">
      <c r="A236" s="16"/>
      <c r="B236" s="139"/>
      <c r="C236" s="133"/>
      <c r="D236" s="27"/>
    </row>
    <row r="237" spans="1:4" x14ac:dyDescent="0.25">
      <c r="A237" s="16"/>
      <c r="B237" s="139"/>
      <c r="C237" s="133"/>
      <c r="D237" s="27"/>
    </row>
    <row r="238" spans="1:4" x14ac:dyDescent="0.25">
      <c r="A238" s="16"/>
      <c r="B238" s="139"/>
      <c r="C238" s="133"/>
      <c r="D238" s="27"/>
    </row>
    <row r="239" spans="1:4" x14ac:dyDescent="0.25">
      <c r="A239" s="16"/>
      <c r="B239" s="139"/>
      <c r="C239" s="133"/>
      <c r="D239" s="27"/>
    </row>
    <row r="240" spans="1:4" x14ac:dyDescent="0.25">
      <c r="A240" s="16"/>
      <c r="B240" s="139"/>
      <c r="C240" s="133"/>
      <c r="D240" s="27"/>
    </row>
    <row r="241" spans="1:4" x14ac:dyDescent="0.25">
      <c r="A241" s="16"/>
      <c r="B241" s="139"/>
      <c r="C241" s="133"/>
      <c r="D241" s="27"/>
    </row>
    <row r="242" spans="1:4" x14ac:dyDescent="0.25">
      <c r="A242" s="16"/>
      <c r="B242" s="139"/>
      <c r="C242" s="133"/>
      <c r="D242" s="27"/>
    </row>
    <row r="243" spans="1:4" x14ac:dyDescent="0.25">
      <c r="A243" s="16"/>
      <c r="B243" s="139"/>
      <c r="C243" s="133"/>
      <c r="D243" s="27"/>
    </row>
    <row r="244" spans="1:4" x14ac:dyDescent="0.25">
      <c r="A244" s="16"/>
      <c r="B244" s="139"/>
      <c r="C244" s="133"/>
      <c r="D244" s="27"/>
    </row>
    <row r="245" spans="1:4" x14ac:dyDescent="0.25">
      <c r="D245" s="27"/>
    </row>
    <row r="246" spans="1:4" x14ac:dyDescent="0.25">
      <c r="D246" s="27"/>
    </row>
    <row r="247" spans="1:4" x14ac:dyDescent="0.25">
      <c r="D247" s="27"/>
    </row>
    <row r="248" spans="1:4" x14ac:dyDescent="0.25">
      <c r="D248" s="27"/>
    </row>
    <row r="249" spans="1:4" x14ac:dyDescent="0.25">
      <c r="D249" s="27"/>
    </row>
    <row r="250" spans="1:4" x14ac:dyDescent="0.25">
      <c r="D250" s="27"/>
    </row>
    <row r="251" spans="1:4" x14ac:dyDescent="0.25">
      <c r="D251" s="27"/>
    </row>
    <row r="252" spans="1:4" x14ac:dyDescent="0.25">
      <c r="D252" s="27"/>
    </row>
    <row r="253" spans="1:4" x14ac:dyDescent="0.25">
      <c r="D253" s="27"/>
    </row>
    <row r="254" spans="1:4" x14ac:dyDescent="0.25">
      <c r="D254" s="27"/>
    </row>
    <row r="255" spans="1:4" x14ac:dyDescent="0.25">
      <c r="D255" s="27"/>
    </row>
    <row r="256" spans="1:4" x14ac:dyDescent="0.25">
      <c r="D256" s="27"/>
    </row>
    <row r="257" spans="4:4" x14ac:dyDescent="0.25">
      <c r="D257" s="27"/>
    </row>
    <row r="258" spans="4:4" x14ac:dyDescent="0.25">
      <c r="D258" s="27"/>
    </row>
    <row r="259" spans="4:4" x14ac:dyDescent="0.25">
      <c r="D259" s="27"/>
    </row>
    <row r="260" spans="4:4" x14ac:dyDescent="0.25">
      <c r="D260" s="27"/>
    </row>
    <row r="261" spans="4:4" x14ac:dyDescent="0.25">
      <c r="D261" s="27"/>
    </row>
    <row r="262" spans="4:4" x14ac:dyDescent="0.25">
      <c r="D262" s="27"/>
    </row>
    <row r="263" spans="4:4" x14ac:dyDescent="0.25">
      <c r="D263" s="27"/>
    </row>
    <row r="264" spans="4:4" x14ac:dyDescent="0.25">
      <c r="D264" s="27"/>
    </row>
    <row r="265" spans="4:4" x14ac:dyDescent="0.25">
      <c r="D265" s="27"/>
    </row>
    <row r="266" spans="4:4" x14ac:dyDescent="0.25">
      <c r="D266" s="27"/>
    </row>
    <row r="267" spans="4:4" x14ac:dyDescent="0.25">
      <c r="D267" s="27"/>
    </row>
    <row r="268" spans="4:4" x14ac:dyDescent="0.25">
      <c r="D268" s="27"/>
    </row>
    <row r="269" spans="4:4" x14ac:dyDescent="0.25">
      <c r="D269" s="27"/>
    </row>
    <row r="270" spans="4:4" x14ac:dyDescent="0.25">
      <c r="D270" s="27"/>
    </row>
    <row r="271" spans="4:4" x14ac:dyDescent="0.25">
      <c r="D271" s="27"/>
    </row>
    <row r="272" spans="4:4" x14ac:dyDescent="0.25">
      <c r="D272" s="27"/>
    </row>
    <row r="273" spans="4:4" x14ac:dyDescent="0.25">
      <c r="D273" s="27"/>
    </row>
    <row r="274" spans="4:4" x14ac:dyDescent="0.25">
      <c r="D274" s="27"/>
    </row>
    <row r="275" spans="4:4" x14ac:dyDescent="0.25">
      <c r="D275" s="27"/>
    </row>
    <row r="276" spans="4:4" x14ac:dyDescent="0.25">
      <c r="D276" s="27"/>
    </row>
    <row r="277" spans="4:4" x14ac:dyDescent="0.25">
      <c r="D277" s="27"/>
    </row>
    <row r="278" spans="4:4" x14ac:dyDescent="0.25">
      <c r="D278" s="27"/>
    </row>
    <row r="279" spans="4:4" x14ac:dyDescent="0.25">
      <c r="D279" s="27"/>
    </row>
    <row r="280" spans="4:4" x14ac:dyDescent="0.25">
      <c r="D280" s="27"/>
    </row>
    <row r="281" spans="4:4" x14ac:dyDescent="0.25">
      <c r="D281" s="27"/>
    </row>
    <row r="282" spans="4:4" x14ac:dyDescent="0.25">
      <c r="D282" s="27"/>
    </row>
    <row r="283" spans="4:4" x14ac:dyDescent="0.25">
      <c r="D283" s="27"/>
    </row>
    <row r="284" spans="4:4" x14ac:dyDescent="0.25">
      <c r="D284" s="27"/>
    </row>
    <row r="285" spans="4:4" x14ac:dyDescent="0.25">
      <c r="D285" s="27"/>
    </row>
    <row r="286" spans="4:4" x14ac:dyDescent="0.25">
      <c r="D286" s="27"/>
    </row>
    <row r="287" spans="4:4" x14ac:dyDescent="0.25">
      <c r="D287" s="27"/>
    </row>
    <row r="288" spans="4:4" x14ac:dyDescent="0.25">
      <c r="D288" s="27"/>
    </row>
    <row r="289" spans="4:4" x14ac:dyDescent="0.25">
      <c r="D289" s="27"/>
    </row>
    <row r="290" spans="4:4" x14ac:dyDescent="0.25">
      <c r="D290" s="27"/>
    </row>
    <row r="291" spans="4:4" x14ac:dyDescent="0.25">
      <c r="D291" s="27"/>
    </row>
    <row r="292" spans="4:4" x14ac:dyDescent="0.25">
      <c r="D292" s="27"/>
    </row>
    <row r="293" spans="4:4" x14ac:dyDescent="0.25">
      <c r="D293" s="27"/>
    </row>
    <row r="294" spans="4:4" x14ac:dyDescent="0.25">
      <c r="D294" s="27"/>
    </row>
    <row r="295" spans="4:4" x14ac:dyDescent="0.25">
      <c r="D295" s="27"/>
    </row>
    <row r="296" spans="4:4" x14ac:dyDescent="0.25">
      <c r="D296" s="27"/>
    </row>
    <row r="297" spans="4:4" x14ac:dyDescent="0.25">
      <c r="D297" s="27"/>
    </row>
    <row r="298" spans="4:4" x14ac:dyDescent="0.25">
      <c r="D298" s="27"/>
    </row>
    <row r="299" spans="4:4" x14ac:dyDescent="0.25">
      <c r="D299" s="27"/>
    </row>
    <row r="300" spans="4:4" x14ac:dyDescent="0.25">
      <c r="D300" s="27"/>
    </row>
    <row r="301" spans="4:4" x14ac:dyDescent="0.25">
      <c r="D301" s="27"/>
    </row>
    <row r="302" spans="4:4" x14ac:dyDescent="0.25">
      <c r="D302" s="27"/>
    </row>
    <row r="303" spans="4:4" x14ac:dyDescent="0.25">
      <c r="D303" s="27"/>
    </row>
    <row r="304" spans="4:4" x14ac:dyDescent="0.25">
      <c r="D304" s="27"/>
    </row>
    <row r="305" spans="4:4" x14ac:dyDescent="0.25">
      <c r="D305" s="27"/>
    </row>
    <row r="306" spans="4:4" x14ac:dyDescent="0.25">
      <c r="D306" s="27"/>
    </row>
    <row r="307" spans="4:4" x14ac:dyDescent="0.25">
      <c r="D307" s="27"/>
    </row>
    <row r="308" spans="4:4" x14ac:dyDescent="0.25">
      <c r="D308" s="27"/>
    </row>
    <row r="309" spans="4:4" x14ac:dyDescent="0.25">
      <c r="D309" s="27"/>
    </row>
    <row r="310" spans="4:4" x14ac:dyDescent="0.25">
      <c r="D310" s="27"/>
    </row>
    <row r="311" spans="4:4" x14ac:dyDescent="0.25">
      <c r="D311" s="27"/>
    </row>
    <row r="312" spans="4:4" x14ac:dyDescent="0.25">
      <c r="D312" s="27"/>
    </row>
    <row r="313" spans="4:4" x14ac:dyDescent="0.25">
      <c r="D313" s="27"/>
    </row>
    <row r="314" spans="4:4" x14ac:dyDescent="0.25">
      <c r="D314" s="27"/>
    </row>
    <row r="315" spans="4:4" x14ac:dyDescent="0.25">
      <c r="D315" s="27"/>
    </row>
    <row r="316" spans="4:4" x14ac:dyDescent="0.25">
      <c r="D316" s="27"/>
    </row>
    <row r="317" spans="4:4" x14ac:dyDescent="0.25">
      <c r="D317" s="27"/>
    </row>
    <row r="318" spans="4:4" x14ac:dyDescent="0.25">
      <c r="D318" s="27"/>
    </row>
    <row r="319" spans="4:4" x14ac:dyDescent="0.25">
      <c r="D319" s="27"/>
    </row>
    <row r="320" spans="4:4" x14ac:dyDescent="0.25">
      <c r="D320" s="27"/>
    </row>
    <row r="321" spans="4:4" x14ac:dyDescent="0.25">
      <c r="D321" s="27"/>
    </row>
    <row r="322" spans="4:4" x14ac:dyDescent="0.25">
      <c r="D322" s="27"/>
    </row>
    <row r="323" spans="4:4" x14ac:dyDescent="0.25">
      <c r="D323" s="27"/>
    </row>
    <row r="324" spans="4:4" x14ac:dyDescent="0.25">
      <c r="D324" s="27"/>
    </row>
    <row r="325" spans="4:4" x14ac:dyDescent="0.25">
      <c r="D325" s="27"/>
    </row>
    <row r="326" spans="4:4" x14ac:dyDescent="0.25">
      <c r="D326" s="27"/>
    </row>
    <row r="327" spans="4:4" x14ac:dyDescent="0.25">
      <c r="D327" s="27"/>
    </row>
    <row r="328" spans="4:4" x14ac:dyDescent="0.25">
      <c r="D328" s="27"/>
    </row>
    <row r="329" spans="4:4" x14ac:dyDescent="0.25">
      <c r="D329" s="27"/>
    </row>
    <row r="330" spans="4:4" x14ac:dyDescent="0.25">
      <c r="D330" s="27"/>
    </row>
    <row r="331" spans="4:4" x14ac:dyDescent="0.25">
      <c r="D331" s="27"/>
    </row>
    <row r="332" spans="4:4" x14ac:dyDescent="0.25">
      <c r="D332" s="27"/>
    </row>
    <row r="333" spans="4:4" x14ac:dyDescent="0.25">
      <c r="D333" s="27"/>
    </row>
    <row r="334" spans="4:4" x14ac:dyDescent="0.25">
      <c r="D334" s="27"/>
    </row>
    <row r="335" spans="4:4" x14ac:dyDescent="0.25">
      <c r="D335" s="27"/>
    </row>
    <row r="336" spans="4:4" x14ac:dyDescent="0.25">
      <c r="D336" s="27"/>
    </row>
    <row r="337" spans="4:4" x14ac:dyDescent="0.25">
      <c r="D337" s="27"/>
    </row>
    <row r="338" spans="4:4" x14ac:dyDescent="0.25">
      <c r="D338" s="27"/>
    </row>
    <row r="339" spans="4:4" x14ac:dyDescent="0.25">
      <c r="D339" s="27"/>
    </row>
    <row r="340" spans="4:4" x14ac:dyDescent="0.25">
      <c r="D340" s="27"/>
    </row>
    <row r="341" spans="4:4" x14ac:dyDescent="0.25">
      <c r="D341" s="27"/>
    </row>
    <row r="342" spans="4:4" x14ac:dyDescent="0.25">
      <c r="D342" s="27"/>
    </row>
    <row r="343" spans="4:4" x14ac:dyDescent="0.25">
      <c r="D343" s="27"/>
    </row>
    <row r="344" spans="4:4" x14ac:dyDescent="0.25">
      <c r="D344" s="27"/>
    </row>
    <row r="345" spans="4:4" x14ac:dyDescent="0.25">
      <c r="D345" s="27"/>
    </row>
    <row r="346" spans="4:4" x14ac:dyDescent="0.25">
      <c r="D346" s="27"/>
    </row>
    <row r="347" spans="4:4" x14ac:dyDescent="0.25">
      <c r="D347" s="27"/>
    </row>
    <row r="348" spans="4:4" x14ac:dyDescent="0.25">
      <c r="D348" s="27"/>
    </row>
    <row r="349" spans="4:4" x14ac:dyDescent="0.25">
      <c r="D349" s="27"/>
    </row>
    <row r="350" spans="4:4" x14ac:dyDescent="0.25">
      <c r="D350" s="27"/>
    </row>
    <row r="351" spans="4:4" x14ac:dyDescent="0.25">
      <c r="D351" s="27"/>
    </row>
    <row r="352" spans="4:4" x14ac:dyDescent="0.25">
      <c r="D352" s="27"/>
    </row>
    <row r="353" spans="4:4" x14ac:dyDescent="0.25">
      <c r="D353" s="27"/>
    </row>
    <row r="354" spans="4:4" x14ac:dyDescent="0.25">
      <c r="D354" s="27"/>
    </row>
    <row r="355" spans="4:4" x14ac:dyDescent="0.25">
      <c r="D355" s="27"/>
    </row>
    <row r="356" spans="4:4" x14ac:dyDescent="0.25">
      <c r="D356" s="27"/>
    </row>
    <row r="357" spans="4:4" x14ac:dyDescent="0.25">
      <c r="D357" s="27"/>
    </row>
    <row r="358" spans="4:4" x14ac:dyDescent="0.25">
      <c r="D358" s="27"/>
    </row>
    <row r="359" spans="4:4" x14ac:dyDescent="0.25">
      <c r="D359" s="27"/>
    </row>
    <row r="360" spans="4:4" x14ac:dyDescent="0.25">
      <c r="D360" s="27"/>
    </row>
    <row r="361" spans="4:4" x14ac:dyDescent="0.25">
      <c r="D361" s="27"/>
    </row>
    <row r="362" spans="4:4" x14ac:dyDescent="0.25">
      <c r="D362" s="27"/>
    </row>
    <row r="363" spans="4:4" x14ac:dyDescent="0.25">
      <c r="D363" s="27"/>
    </row>
    <row r="364" spans="4:4" x14ac:dyDescent="0.25">
      <c r="D364" s="27"/>
    </row>
    <row r="365" spans="4:4" x14ac:dyDescent="0.25">
      <c r="D365" s="27"/>
    </row>
    <row r="366" spans="4:4" x14ac:dyDescent="0.25">
      <c r="D366" s="27"/>
    </row>
    <row r="367" spans="4:4" x14ac:dyDescent="0.25">
      <c r="D367" s="27"/>
    </row>
    <row r="368" spans="4:4" x14ac:dyDescent="0.25">
      <c r="D368" s="27"/>
    </row>
    <row r="369" spans="4:4" x14ac:dyDescent="0.25">
      <c r="D369" s="27"/>
    </row>
    <row r="370" spans="4:4" x14ac:dyDescent="0.25">
      <c r="D370" s="27"/>
    </row>
    <row r="371" spans="4:4" x14ac:dyDescent="0.25">
      <c r="D371" s="27"/>
    </row>
    <row r="372" spans="4:4" x14ac:dyDescent="0.25">
      <c r="D372" s="27"/>
    </row>
    <row r="373" spans="4:4" x14ac:dyDescent="0.25">
      <c r="D373" s="27"/>
    </row>
    <row r="374" spans="4:4" x14ac:dyDescent="0.25">
      <c r="D374" s="27"/>
    </row>
    <row r="375" spans="4:4" x14ac:dyDescent="0.25">
      <c r="D375" s="27"/>
    </row>
    <row r="376" spans="4:4" x14ac:dyDescent="0.25">
      <c r="D376" s="27"/>
    </row>
    <row r="377" spans="4:4" x14ac:dyDescent="0.25">
      <c r="D377" s="27"/>
    </row>
    <row r="378" spans="4:4" x14ac:dyDescent="0.25">
      <c r="D378" s="27"/>
    </row>
    <row r="379" spans="4:4" x14ac:dyDescent="0.25">
      <c r="D379" s="27"/>
    </row>
    <row r="380" spans="4:4" x14ac:dyDescent="0.25">
      <c r="D380" s="27"/>
    </row>
    <row r="381" spans="4:4" x14ac:dyDescent="0.25">
      <c r="D381" s="27"/>
    </row>
    <row r="382" spans="4:4" x14ac:dyDescent="0.25">
      <c r="D382" s="27"/>
    </row>
    <row r="383" spans="4:4" x14ac:dyDescent="0.25">
      <c r="D383" s="27"/>
    </row>
    <row r="384" spans="4:4" x14ac:dyDescent="0.25">
      <c r="D384" s="27"/>
    </row>
    <row r="385" spans="4:4" x14ac:dyDescent="0.25">
      <c r="D385" s="27"/>
    </row>
    <row r="386" spans="4:4" x14ac:dyDescent="0.25">
      <c r="D386" s="27"/>
    </row>
    <row r="387" spans="4:4" x14ac:dyDescent="0.25">
      <c r="D387" s="27"/>
    </row>
    <row r="388" spans="4:4" x14ac:dyDescent="0.25">
      <c r="D388" s="27"/>
    </row>
    <row r="389" spans="4:4" x14ac:dyDescent="0.25">
      <c r="D389" s="27"/>
    </row>
    <row r="390" spans="4:4" x14ac:dyDescent="0.25">
      <c r="D390" s="27"/>
    </row>
    <row r="391" spans="4:4" x14ac:dyDescent="0.25">
      <c r="D391" s="27"/>
    </row>
    <row r="392" spans="4:4" x14ac:dyDescent="0.25">
      <c r="D392" s="27"/>
    </row>
    <row r="393" spans="4:4" x14ac:dyDescent="0.25">
      <c r="D393" s="27"/>
    </row>
    <row r="394" spans="4:4" x14ac:dyDescent="0.25">
      <c r="D394" s="27"/>
    </row>
    <row r="395" spans="4:4" x14ac:dyDescent="0.25">
      <c r="D395" s="27"/>
    </row>
    <row r="396" spans="4:4" x14ac:dyDescent="0.25">
      <c r="D396" s="27"/>
    </row>
    <row r="397" spans="4:4" x14ac:dyDescent="0.25">
      <c r="D397" s="27"/>
    </row>
    <row r="398" spans="4:4" x14ac:dyDescent="0.25">
      <c r="D398" s="27"/>
    </row>
    <row r="399" spans="4:4" x14ac:dyDescent="0.25">
      <c r="D399" s="27"/>
    </row>
    <row r="400" spans="4:4" x14ac:dyDescent="0.25">
      <c r="D400" s="27"/>
    </row>
    <row r="401" spans="4:4" x14ac:dyDescent="0.25">
      <c r="D401" s="27"/>
    </row>
    <row r="402" spans="4:4" x14ac:dyDescent="0.25">
      <c r="D402" s="27"/>
    </row>
    <row r="403" spans="4:4" x14ac:dyDescent="0.25">
      <c r="D403" s="27"/>
    </row>
    <row r="404" spans="4:4" x14ac:dyDescent="0.25">
      <c r="D404" s="27"/>
    </row>
    <row r="405" spans="4:4" x14ac:dyDescent="0.25">
      <c r="D405" s="27"/>
    </row>
    <row r="406" spans="4:4" x14ac:dyDescent="0.25">
      <c r="D406" s="27"/>
    </row>
    <row r="407" spans="4:4" x14ac:dyDescent="0.25">
      <c r="D407" s="27"/>
    </row>
    <row r="408" spans="4:4" x14ac:dyDescent="0.25">
      <c r="D408" s="27"/>
    </row>
    <row r="409" spans="4:4" x14ac:dyDescent="0.25">
      <c r="D409" s="27"/>
    </row>
    <row r="410" spans="4:4" x14ac:dyDescent="0.25">
      <c r="D410" s="27"/>
    </row>
    <row r="411" spans="4:4" x14ac:dyDescent="0.25">
      <c r="D411" s="27"/>
    </row>
    <row r="412" spans="4:4" x14ac:dyDescent="0.25">
      <c r="D412" s="27"/>
    </row>
    <row r="413" spans="4:4" x14ac:dyDescent="0.25">
      <c r="D413" s="27"/>
    </row>
    <row r="414" spans="4:4" x14ac:dyDescent="0.25">
      <c r="D414" s="27"/>
    </row>
    <row r="415" spans="4:4" x14ac:dyDescent="0.25">
      <c r="D415" s="27"/>
    </row>
    <row r="416" spans="4:4" x14ac:dyDescent="0.25">
      <c r="D416" s="27"/>
    </row>
    <row r="417" spans="4:4" x14ac:dyDescent="0.25">
      <c r="D417" s="27"/>
    </row>
    <row r="418" spans="4:4" x14ac:dyDescent="0.25">
      <c r="D418" s="27"/>
    </row>
    <row r="419" spans="4:4" x14ac:dyDescent="0.25">
      <c r="D419" s="27"/>
    </row>
    <row r="420" spans="4:4" x14ac:dyDescent="0.25">
      <c r="D420" s="27"/>
    </row>
    <row r="421" spans="4:4" x14ac:dyDescent="0.25">
      <c r="D421" s="27"/>
    </row>
    <row r="422" spans="4:4" x14ac:dyDescent="0.25">
      <c r="D422" s="27"/>
    </row>
    <row r="423" spans="4:4" x14ac:dyDescent="0.25">
      <c r="D423" s="27"/>
    </row>
    <row r="424" spans="4:4" x14ac:dyDescent="0.25">
      <c r="D424" s="27"/>
    </row>
    <row r="425" spans="4:4" x14ac:dyDescent="0.25">
      <c r="D425" s="27"/>
    </row>
    <row r="426" spans="4:4" x14ac:dyDescent="0.25">
      <c r="D426" s="27"/>
    </row>
    <row r="427" spans="4:4" x14ac:dyDescent="0.25">
      <c r="D427" s="27"/>
    </row>
    <row r="428" spans="4:4" x14ac:dyDescent="0.25">
      <c r="D428" s="27"/>
    </row>
    <row r="429" spans="4:4" x14ac:dyDescent="0.25">
      <c r="D429" s="27"/>
    </row>
    <row r="430" spans="4:4" x14ac:dyDescent="0.25">
      <c r="D430" s="27"/>
    </row>
    <row r="431" spans="4:4" x14ac:dyDescent="0.25">
      <c r="D431" s="27"/>
    </row>
    <row r="432" spans="4:4" x14ac:dyDescent="0.25">
      <c r="D432" s="27"/>
    </row>
    <row r="433" spans="4:4" x14ac:dyDescent="0.25">
      <c r="D433" s="27"/>
    </row>
    <row r="434" spans="4:4" x14ac:dyDescent="0.25">
      <c r="D434" s="27"/>
    </row>
    <row r="435" spans="4:4" x14ac:dyDescent="0.25">
      <c r="D435" s="27"/>
    </row>
    <row r="436" spans="4:4" x14ac:dyDescent="0.25">
      <c r="D436" s="27"/>
    </row>
    <row r="437" spans="4:4" x14ac:dyDescent="0.25">
      <c r="D437" s="27"/>
    </row>
    <row r="438" spans="4:4" x14ac:dyDescent="0.25">
      <c r="D438" s="27"/>
    </row>
    <row r="439" spans="4:4" x14ac:dyDescent="0.25">
      <c r="D439" s="27"/>
    </row>
    <row r="440" spans="4:4" x14ac:dyDescent="0.25">
      <c r="D440" s="27"/>
    </row>
    <row r="441" spans="4:4" x14ac:dyDescent="0.25">
      <c r="D441" s="27"/>
    </row>
    <row r="442" spans="4:4" x14ac:dyDescent="0.25">
      <c r="D442" s="27"/>
    </row>
    <row r="443" spans="4:4" x14ac:dyDescent="0.25">
      <c r="D443" s="27"/>
    </row>
    <row r="444" spans="4:4" x14ac:dyDescent="0.25">
      <c r="D444" s="27"/>
    </row>
    <row r="445" spans="4:4" x14ac:dyDescent="0.25">
      <c r="D445" s="27"/>
    </row>
    <row r="446" spans="4:4" x14ac:dyDescent="0.25">
      <c r="D446" s="27"/>
    </row>
    <row r="447" spans="4:4" x14ac:dyDescent="0.25">
      <c r="D447" s="27"/>
    </row>
    <row r="448" spans="4:4" x14ac:dyDescent="0.25">
      <c r="D448" s="27"/>
    </row>
    <row r="449" spans="4:4" x14ac:dyDescent="0.25">
      <c r="D449" s="27"/>
    </row>
    <row r="450" spans="4:4" x14ac:dyDescent="0.25">
      <c r="D450" s="27"/>
    </row>
    <row r="451" spans="4:4" x14ac:dyDescent="0.25">
      <c r="D451" s="27"/>
    </row>
    <row r="452" spans="4:4" x14ac:dyDescent="0.25">
      <c r="D452" s="27"/>
    </row>
    <row r="453" spans="4:4" x14ac:dyDescent="0.25">
      <c r="D453" s="27"/>
    </row>
    <row r="454" spans="4:4" x14ac:dyDescent="0.25">
      <c r="D454" s="27"/>
    </row>
    <row r="455" spans="4:4" x14ac:dyDescent="0.25">
      <c r="D455" s="27"/>
    </row>
    <row r="456" spans="4:4" x14ac:dyDescent="0.25">
      <c r="D456" s="27"/>
    </row>
    <row r="457" spans="4:4" x14ac:dyDescent="0.25">
      <c r="D457" s="27"/>
    </row>
    <row r="458" spans="4:4" x14ac:dyDescent="0.25">
      <c r="D458" s="27"/>
    </row>
    <row r="459" spans="4:4" x14ac:dyDescent="0.25">
      <c r="D459" s="27"/>
    </row>
    <row r="460" spans="4:4" x14ac:dyDescent="0.25">
      <c r="D460" s="27"/>
    </row>
    <row r="461" spans="4:4" x14ac:dyDescent="0.25">
      <c r="D461" s="27"/>
    </row>
    <row r="462" spans="4:4" x14ac:dyDescent="0.25">
      <c r="D462" s="27"/>
    </row>
    <row r="463" spans="4:4" x14ac:dyDescent="0.25">
      <c r="D463" s="27"/>
    </row>
    <row r="464" spans="4:4" x14ac:dyDescent="0.25">
      <c r="D464" s="27"/>
    </row>
    <row r="465" spans="4:4" x14ac:dyDescent="0.25">
      <c r="D465" s="27"/>
    </row>
    <row r="466" spans="4:4" x14ac:dyDescent="0.25">
      <c r="D466" s="27"/>
    </row>
    <row r="467" spans="4:4" x14ac:dyDescent="0.25">
      <c r="D467" s="27"/>
    </row>
    <row r="468" spans="4:4" x14ac:dyDescent="0.25">
      <c r="D468" s="27"/>
    </row>
    <row r="469" spans="4:4" x14ac:dyDescent="0.25">
      <c r="D469" s="27"/>
    </row>
    <row r="470" spans="4:4" x14ac:dyDescent="0.25">
      <c r="D470" s="27"/>
    </row>
    <row r="471" spans="4:4" x14ac:dyDescent="0.25">
      <c r="D471" s="27"/>
    </row>
    <row r="472" spans="4:4" x14ac:dyDescent="0.25">
      <c r="D472" s="27"/>
    </row>
    <row r="473" spans="4:4" x14ac:dyDescent="0.25">
      <c r="D473" s="27"/>
    </row>
    <row r="474" spans="4:4" x14ac:dyDescent="0.25">
      <c r="D474" s="27"/>
    </row>
    <row r="475" spans="4:4" x14ac:dyDescent="0.25">
      <c r="D475" s="27"/>
    </row>
    <row r="476" spans="4:4" x14ac:dyDescent="0.25">
      <c r="D476" s="27"/>
    </row>
    <row r="477" spans="4:4" x14ac:dyDescent="0.25">
      <c r="D477" s="27"/>
    </row>
    <row r="478" spans="4:4" x14ac:dyDescent="0.25">
      <c r="D478" s="27"/>
    </row>
    <row r="479" spans="4:4" x14ac:dyDescent="0.25">
      <c r="D479" s="27"/>
    </row>
    <row r="480" spans="4:4" x14ac:dyDescent="0.25">
      <c r="D480" s="27"/>
    </row>
    <row r="481" spans="4:4" x14ac:dyDescent="0.25">
      <c r="D481" s="27"/>
    </row>
    <row r="482" spans="4:4" x14ac:dyDescent="0.25">
      <c r="D482" s="27"/>
    </row>
    <row r="483" spans="4:4" x14ac:dyDescent="0.25">
      <c r="D483" s="27"/>
    </row>
    <row r="484" spans="4:4" x14ac:dyDescent="0.25">
      <c r="D484" s="27"/>
    </row>
    <row r="485" spans="4:4" x14ac:dyDescent="0.25">
      <c r="D485" s="27"/>
    </row>
    <row r="486" spans="4:4" x14ac:dyDescent="0.25">
      <c r="D486" s="27"/>
    </row>
    <row r="487" spans="4:4" x14ac:dyDescent="0.25">
      <c r="D487" s="27"/>
    </row>
    <row r="488" spans="4:4" x14ac:dyDescent="0.25">
      <c r="D488" s="27"/>
    </row>
    <row r="489" spans="4:4" x14ac:dyDescent="0.25">
      <c r="D489" s="27"/>
    </row>
    <row r="490" spans="4:4" x14ac:dyDescent="0.25">
      <c r="D490" s="27"/>
    </row>
    <row r="491" spans="4:4" x14ac:dyDescent="0.25">
      <c r="D491" s="27"/>
    </row>
    <row r="492" spans="4:4" x14ac:dyDescent="0.25">
      <c r="D492" s="27"/>
    </row>
    <row r="493" spans="4:4" x14ac:dyDescent="0.25">
      <c r="D493" s="27"/>
    </row>
    <row r="494" spans="4:4" x14ac:dyDescent="0.25">
      <c r="D494" s="27"/>
    </row>
    <row r="495" spans="4:4" x14ac:dyDescent="0.25">
      <c r="D495" s="27"/>
    </row>
    <row r="496" spans="4:4" x14ac:dyDescent="0.25">
      <c r="D496" s="27"/>
    </row>
    <row r="497" spans="4:4" x14ac:dyDescent="0.25">
      <c r="D497" s="27"/>
    </row>
    <row r="498" spans="4:4" x14ac:dyDescent="0.25">
      <c r="D498" s="27"/>
    </row>
    <row r="499" spans="4:4" x14ac:dyDescent="0.25">
      <c r="D499" s="27"/>
    </row>
    <row r="500" spans="4:4" x14ac:dyDescent="0.25">
      <c r="D500" s="27"/>
    </row>
    <row r="501" spans="4:4" x14ac:dyDescent="0.25">
      <c r="D501" s="27"/>
    </row>
    <row r="502" spans="4:4" x14ac:dyDescent="0.25">
      <c r="D502" s="27"/>
    </row>
    <row r="503" spans="4:4" x14ac:dyDescent="0.25">
      <c r="D503" s="27"/>
    </row>
    <row r="504" spans="4:4" x14ac:dyDescent="0.25">
      <c r="D504" s="27"/>
    </row>
    <row r="505" spans="4:4" x14ac:dyDescent="0.25">
      <c r="D505" s="27"/>
    </row>
    <row r="506" spans="4:4" x14ac:dyDescent="0.25">
      <c r="D506" s="27"/>
    </row>
    <row r="507" spans="4:4" x14ac:dyDescent="0.25">
      <c r="D507" s="27"/>
    </row>
    <row r="508" spans="4:4" x14ac:dyDescent="0.25">
      <c r="D508" s="27"/>
    </row>
    <row r="509" spans="4:4" x14ac:dyDescent="0.25">
      <c r="D509" s="27"/>
    </row>
    <row r="510" spans="4:4" x14ac:dyDescent="0.25">
      <c r="D510" s="27"/>
    </row>
    <row r="511" spans="4:4" x14ac:dyDescent="0.25">
      <c r="D511" s="27"/>
    </row>
    <row r="512" spans="4:4" x14ac:dyDescent="0.25">
      <c r="D512" s="27"/>
    </row>
    <row r="513" spans="4:4" x14ac:dyDescent="0.25">
      <c r="D513" s="27"/>
    </row>
    <row r="514" spans="4:4" x14ac:dyDescent="0.25">
      <c r="D514" s="27"/>
    </row>
    <row r="515" spans="4:4" x14ac:dyDescent="0.25">
      <c r="D515" s="27"/>
    </row>
    <row r="516" spans="4:4" x14ac:dyDescent="0.25">
      <c r="D516" s="27"/>
    </row>
    <row r="517" spans="4:4" x14ac:dyDescent="0.25">
      <c r="D517" s="27"/>
    </row>
    <row r="518" spans="4:4" x14ac:dyDescent="0.25">
      <c r="D518" s="27"/>
    </row>
    <row r="519" spans="4:4" x14ac:dyDescent="0.25">
      <c r="D519" s="27"/>
    </row>
    <row r="520" spans="4:4" x14ac:dyDescent="0.25">
      <c r="D520" s="27"/>
    </row>
    <row r="521" spans="4:4" x14ac:dyDescent="0.25">
      <c r="D521" s="27"/>
    </row>
    <row r="522" spans="4:4" x14ac:dyDescent="0.25">
      <c r="D522" s="27"/>
    </row>
    <row r="523" spans="4:4" x14ac:dyDescent="0.25">
      <c r="D523" s="27"/>
    </row>
    <row r="524" spans="4:4" x14ac:dyDescent="0.25">
      <c r="D524" s="27"/>
    </row>
    <row r="525" spans="4:4" x14ac:dyDescent="0.25">
      <c r="D525" s="27"/>
    </row>
    <row r="526" spans="4:4" x14ac:dyDescent="0.25">
      <c r="D526" s="27"/>
    </row>
    <row r="527" spans="4:4" x14ac:dyDescent="0.25">
      <c r="D527" s="27"/>
    </row>
    <row r="528" spans="4:4" x14ac:dyDescent="0.25">
      <c r="D528" s="27"/>
    </row>
    <row r="529" spans="4:4" x14ac:dyDescent="0.25">
      <c r="D529" s="27"/>
    </row>
    <row r="530" spans="4:4" x14ac:dyDescent="0.25">
      <c r="D530" s="27"/>
    </row>
    <row r="531" spans="4:4" x14ac:dyDescent="0.25">
      <c r="D531" s="27"/>
    </row>
    <row r="532" spans="4:4" x14ac:dyDescent="0.25">
      <c r="D532" s="27"/>
    </row>
    <row r="533" spans="4:4" x14ac:dyDescent="0.25">
      <c r="D533" s="27"/>
    </row>
    <row r="534" spans="4:4" x14ac:dyDescent="0.25">
      <c r="D534" s="27"/>
    </row>
    <row r="535" spans="4:4" x14ac:dyDescent="0.25">
      <c r="D535" s="27"/>
    </row>
    <row r="536" spans="4:4" x14ac:dyDescent="0.25">
      <c r="D536" s="27"/>
    </row>
    <row r="537" spans="4:4" x14ac:dyDescent="0.25">
      <c r="D537" s="27"/>
    </row>
    <row r="538" spans="4:4" x14ac:dyDescent="0.25">
      <c r="D538" s="27"/>
    </row>
    <row r="539" spans="4:4" x14ac:dyDescent="0.25">
      <c r="D539" s="27"/>
    </row>
    <row r="540" spans="4:4" x14ac:dyDescent="0.25">
      <c r="D540" s="27"/>
    </row>
    <row r="541" spans="4:4" x14ac:dyDescent="0.25">
      <c r="D541" s="27"/>
    </row>
    <row r="542" spans="4:4" x14ac:dyDescent="0.25">
      <c r="D542" s="27"/>
    </row>
    <row r="543" spans="4:4" x14ac:dyDescent="0.25">
      <c r="D543" s="27"/>
    </row>
    <row r="544" spans="4:4" x14ac:dyDescent="0.25">
      <c r="D544" s="27"/>
    </row>
    <row r="545" spans="4:4" x14ac:dyDescent="0.25">
      <c r="D545" s="27"/>
    </row>
    <row r="546" spans="4:4" x14ac:dyDescent="0.25">
      <c r="D546" s="27"/>
    </row>
  </sheetData>
  <sheetProtection formatCells="0" formatColumns="0" formatRows="0"/>
  <phoneticPr fontId="158" type="noConversion"/>
  <conditionalFormatting sqref="G20">
    <cfRule type="cellIs" dxfId="5" priority="18" stopIfTrue="1" operator="notEqual">
      <formula>0</formula>
    </cfRule>
  </conditionalFormatting>
  <conditionalFormatting sqref="G31">
    <cfRule type="cellIs" dxfId="4" priority="17" stopIfTrue="1" operator="notEqual">
      <formula>0</formula>
    </cfRule>
  </conditionalFormatting>
  <conditionalFormatting sqref="G32">
    <cfRule type="cellIs" dxfId="3" priority="16" stopIfTrue="1" operator="notEqual">
      <formula>0</formula>
    </cfRule>
  </conditionalFormatting>
  <conditionalFormatting sqref="L95">
    <cfRule type="cellIs" dxfId="2" priority="6" stopIfTrue="1" operator="notEqual">
      <formula>0</formula>
    </cfRule>
  </conditionalFormatting>
  <conditionalFormatting sqref="J95">
    <cfRule type="cellIs" dxfId="1" priority="4" stopIfTrue="1" operator="greaterThan">
      <formula>0</formula>
    </cfRule>
  </conditionalFormatting>
  <conditionalFormatting sqref="G53">
    <cfRule type="cellIs" dxfId="0" priority="1" stopIfTrue="1" operator="notEqual">
      <formula>0</formula>
    </cfRule>
  </conditionalFormatting>
  <pageMargins left="0.7" right="0.7" top="0.75" bottom="0.75" header="0.3" footer="0.3"/>
  <pageSetup scale="69" fitToHeight="0" orientation="landscape" r:id="rId1"/>
  <ignoredErrors>
    <ignoredError sqref="L10"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H22"/>
  <sheetViews>
    <sheetView showGridLines="0" workbookViewId="0">
      <selection activeCell="F5" sqref="F5"/>
    </sheetView>
  </sheetViews>
  <sheetFormatPr defaultRowHeight="15" x14ac:dyDescent="0.25"/>
  <cols>
    <col min="2" max="2" width="10.42578125" bestFit="1" customWidth="1"/>
    <col min="3" max="3" width="29.85546875" customWidth="1"/>
    <col min="4" max="4" width="40.5703125" customWidth="1"/>
    <col min="5" max="5" width="3.7109375" customWidth="1"/>
    <col min="6" max="6" width="13.42578125" customWidth="1"/>
    <col min="7" max="7" width="3.5703125" customWidth="1"/>
    <col min="8" max="8" width="14.140625" customWidth="1"/>
  </cols>
  <sheetData>
    <row r="1" spans="1:8" s="52" customFormat="1" x14ac:dyDescent="0.25"/>
    <row r="2" spans="1:8" ht="54.75" customHeight="1" x14ac:dyDescent="0.25">
      <c r="A2" s="550" t="s">
        <v>49</v>
      </c>
      <c r="B2" s="550"/>
      <c r="C2" s="550"/>
      <c r="D2" s="550"/>
      <c r="E2" s="550"/>
      <c r="F2" s="75"/>
      <c r="G2" s="75"/>
      <c r="H2" s="74"/>
    </row>
    <row r="3" spans="1:8" x14ac:dyDescent="0.25">
      <c r="A3" s="52"/>
      <c r="B3" s="52"/>
      <c r="C3" s="52"/>
      <c r="D3" s="52"/>
      <c r="E3" s="52"/>
      <c r="F3" s="52"/>
      <c r="G3" s="52"/>
      <c r="H3" s="52"/>
    </row>
    <row r="4" spans="1:8" ht="15.75" x14ac:dyDescent="0.25">
      <c r="A4" s="55"/>
      <c r="B4" s="56">
        <f>'Unit Data from Audit Worksheet'!D2</f>
        <v>0</v>
      </c>
      <c r="C4" s="57"/>
      <c r="D4" s="58"/>
      <c r="E4" s="59"/>
      <c r="F4" s="62">
        <f>'Unit Data from Audit Worksheet'!F5</f>
        <v>2020</v>
      </c>
      <c r="G4" s="55"/>
      <c r="H4" s="62">
        <f>'Unit Data from Audit Worksheet'!F5</f>
        <v>2020</v>
      </c>
    </row>
    <row r="5" spans="1:8" ht="38.25" x14ac:dyDescent="0.3">
      <c r="A5" s="60"/>
      <c r="B5" s="61" t="s">
        <v>27</v>
      </c>
      <c r="C5" s="60"/>
      <c r="D5" s="60"/>
      <c r="E5" s="60"/>
      <c r="F5" s="62" t="s">
        <v>28</v>
      </c>
      <c r="G5" s="60"/>
      <c r="H5" s="63" t="s">
        <v>29</v>
      </c>
    </row>
    <row r="6" spans="1:8" x14ac:dyDescent="0.25">
      <c r="A6" s="55"/>
      <c r="B6" s="64" t="s">
        <v>30</v>
      </c>
      <c r="C6" s="55"/>
      <c r="D6" s="65"/>
      <c r="E6" s="65"/>
      <c r="F6" s="65"/>
      <c r="G6" s="65"/>
      <c r="H6" s="65"/>
    </row>
    <row r="7" spans="1:8" x14ac:dyDescent="0.25">
      <c r="A7" s="55"/>
      <c r="B7" s="65" t="s">
        <v>31</v>
      </c>
      <c r="C7" s="55"/>
      <c r="D7" s="65"/>
      <c r="E7" s="65" t="s">
        <v>7</v>
      </c>
      <c r="F7" s="226">
        <f>IMPORT!L35</f>
        <v>0</v>
      </c>
      <c r="G7" s="227"/>
      <c r="H7" s="226">
        <f>F7</f>
        <v>0</v>
      </c>
    </row>
    <row r="8" spans="1:8" ht="44.25" customHeight="1" x14ac:dyDescent="0.25">
      <c r="A8" s="55"/>
      <c r="B8" s="548" t="s">
        <v>32</v>
      </c>
      <c r="C8" s="548"/>
      <c r="D8" s="548"/>
      <c r="E8" s="65" t="s">
        <v>7</v>
      </c>
      <c r="F8" s="224">
        <f>IMPORT!L36</f>
        <v>0</v>
      </c>
      <c r="G8" s="232"/>
      <c r="H8" s="232"/>
    </row>
    <row r="9" spans="1:8" x14ac:dyDescent="0.25">
      <c r="A9" s="55"/>
      <c r="B9" s="55"/>
      <c r="C9" s="65" t="s">
        <v>99</v>
      </c>
      <c r="D9" s="55"/>
      <c r="E9" s="65" t="s">
        <v>7</v>
      </c>
      <c r="F9" s="233">
        <f>IMPORT!L39</f>
        <v>0</v>
      </c>
      <c r="G9" s="232"/>
      <c r="H9" s="233">
        <f>F9</f>
        <v>0</v>
      </c>
    </row>
    <row r="10" spans="1:8" x14ac:dyDescent="0.25">
      <c r="A10" s="55"/>
      <c r="B10" s="55"/>
      <c r="C10" s="65" t="s">
        <v>33</v>
      </c>
      <c r="D10" s="55"/>
      <c r="E10" s="65" t="s">
        <v>7</v>
      </c>
      <c r="F10" s="233">
        <f>IMPORT!L68</f>
        <v>0</v>
      </c>
      <c r="G10" s="232"/>
      <c r="H10" s="233">
        <f>F10</f>
        <v>0</v>
      </c>
    </row>
    <row r="11" spans="1:8" x14ac:dyDescent="0.25">
      <c r="A11" s="55"/>
      <c r="B11" s="55"/>
      <c r="C11" s="65" t="s">
        <v>34</v>
      </c>
      <c r="D11" s="55"/>
      <c r="E11" s="65" t="s">
        <v>7</v>
      </c>
      <c r="F11" s="225">
        <f>IMPORT!L40</f>
        <v>0</v>
      </c>
      <c r="G11" s="234"/>
      <c r="H11" s="225">
        <f>F11</f>
        <v>0</v>
      </c>
    </row>
    <row r="12" spans="1:8" x14ac:dyDescent="0.25">
      <c r="A12" s="55"/>
      <c r="B12" s="66" t="s">
        <v>35</v>
      </c>
      <c r="C12" s="67" t="s">
        <v>36</v>
      </c>
      <c r="D12" s="68"/>
      <c r="E12" s="69" t="s">
        <v>7</v>
      </c>
      <c r="F12" s="228">
        <f>F7+F8-SUM(F9:F11)</f>
        <v>0</v>
      </c>
      <c r="G12" s="229"/>
      <c r="H12" s="228">
        <f>H7+H8-SUM(H9:H11)</f>
        <v>0</v>
      </c>
    </row>
    <row r="13" spans="1:8" x14ac:dyDescent="0.25">
      <c r="A13" s="55"/>
      <c r="B13" s="55"/>
      <c r="C13" s="65"/>
      <c r="D13" s="65"/>
      <c r="E13" s="65" t="s">
        <v>7</v>
      </c>
      <c r="F13" s="65"/>
      <c r="G13" s="65"/>
      <c r="H13" s="65"/>
    </row>
    <row r="14" spans="1:8" x14ac:dyDescent="0.25">
      <c r="A14" s="55"/>
      <c r="B14" s="65" t="s">
        <v>37</v>
      </c>
      <c r="C14" s="55"/>
      <c r="D14" s="65"/>
      <c r="E14" s="65" t="s">
        <v>7</v>
      </c>
      <c r="F14" s="225">
        <f>IMPORT!L46</f>
        <v>0</v>
      </c>
      <c r="G14" s="65"/>
      <c r="H14" s="65"/>
    </row>
    <row r="15" spans="1:8" x14ac:dyDescent="0.25">
      <c r="A15" s="55"/>
      <c r="B15" s="65" t="s">
        <v>38</v>
      </c>
      <c r="C15" s="55"/>
      <c r="D15" s="65"/>
      <c r="E15" s="65" t="s">
        <v>7</v>
      </c>
      <c r="F15" s="234">
        <f>F14-F12</f>
        <v>0</v>
      </c>
      <c r="G15" s="65"/>
      <c r="H15" s="65"/>
    </row>
    <row r="16" spans="1:8" x14ac:dyDescent="0.25">
      <c r="A16" s="55"/>
      <c r="B16" s="70" t="s">
        <v>39</v>
      </c>
      <c r="C16" s="55"/>
      <c r="D16" s="65"/>
      <c r="E16" s="65"/>
      <c r="F16" s="232"/>
      <c r="G16" s="65"/>
      <c r="H16" s="65"/>
    </row>
    <row r="17" spans="1:8" x14ac:dyDescent="0.25">
      <c r="A17" s="52"/>
      <c r="B17" s="71" t="s">
        <v>40</v>
      </c>
      <c r="C17" s="65" t="s">
        <v>41</v>
      </c>
      <c r="D17" s="55"/>
      <c r="E17" s="65" t="s">
        <v>7</v>
      </c>
      <c r="F17" s="235">
        <f>IMPORT!L43</f>
        <v>0</v>
      </c>
      <c r="G17" s="65"/>
      <c r="H17" s="65"/>
    </row>
    <row r="18" spans="1:8" ht="15.75" thickBot="1" x14ac:dyDescent="0.3">
      <c r="A18" s="52"/>
      <c r="B18" s="66" t="s">
        <v>35</v>
      </c>
      <c r="C18" s="67" t="s">
        <v>42</v>
      </c>
      <c r="D18" s="68"/>
      <c r="E18" s="69" t="s">
        <v>7</v>
      </c>
      <c r="F18" s="230">
        <f>(F15-SUM(F17:F17))</f>
        <v>0</v>
      </c>
      <c r="G18" s="65"/>
      <c r="H18" s="65"/>
    </row>
    <row r="19" spans="1:8" ht="15.75" thickTop="1" x14ac:dyDescent="0.25">
      <c r="A19" s="52"/>
      <c r="B19" s="55"/>
      <c r="C19" s="65"/>
      <c r="D19" s="65"/>
      <c r="E19" s="65"/>
      <c r="F19" s="65"/>
      <c r="G19" s="65"/>
      <c r="H19" s="65"/>
    </row>
    <row r="20" spans="1:8" ht="15.75" thickBot="1" x14ac:dyDescent="0.3">
      <c r="A20" s="52"/>
      <c r="B20" s="65" t="s">
        <v>43</v>
      </c>
      <c r="C20" s="55"/>
      <c r="D20" s="65"/>
      <c r="E20" s="65" t="s">
        <v>7</v>
      </c>
      <c r="F20" s="231">
        <f>IMPORT!L42</f>
        <v>0</v>
      </c>
      <c r="G20" s="65"/>
      <c r="H20" s="65"/>
    </row>
    <row r="21" spans="1:8" ht="16.5" thickTop="1" thickBot="1" x14ac:dyDescent="0.3">
      <c r="A21" s="52"/>
      <c r="B21" s="55"/>
      <c r="C21" s="72" t="str">
        <f>IF(F18&gt;F20, "Restricted-Stabilization by State Statute understated by ",IF(F20&gt;F18, "Restricted-Stabilization by State Statute overstated by ","Restricted-Stabilization by State Statutue Reportedly Correctly. "))</f>
        <v xml:space="preserve">Restricted-Stabilization by State Statutue Reportedly Correctly. </v>
      </c>
      <c r="D21" s="55"/>
      <c r="E21" s="65" t="s">
        <v>7</v>
      </c>
      <c r="F21" s="223">
        <f>ABS(F18-F20)</f>
        <v>0</v>
      </c>
      <c r="G21" s="65"/>
      <c r="H21" s="65"/>
    </row>
    <row r="22" spans="1:8" ht="50.25" customHeight="1" thickTop="1" x14ac:dyDescent="0.25">
      <c r="A22" s="52"/>
      <c r="B22" s="55"/>
      <c r="C22" s="549" t="str">
        <f>IF(F18&gt;F20,"Since Restricted-Stabilization by State Statute was understated, verfiy that the unit did not appropriate fund balance in excess of legal amount available in row 12 above.","")</f>
        <v/>
      </c>
      <c r="D22" s="549"/>
      <c r="E22" s="549"/>
      <c r="F22" s="549"/>
      <c r="G22" s="65"/>
      <c r="H22" s="65"/>
    </row>
  </sheetData>
  <sheetProtection password="CEAA" sheet="1" formatCells="0" formatColumns="0" formatRows="0"/>
  <mergeCells count="3">
    <mergeCell ref="B8:D8"/>
    <mergeCell ref="C22:F22"/>
    <mergeCell ref="A2:E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H59"/>
  <sheetViews>
    <sheetView workbookViewId="0">
      <selection sqref="A1:A59"/>
    </sheetView>
  </sheetViews>
  <sheetFormatPr defaultColWidth="9.140625" defaultRowHeight="15" x14ac:dyDescent="0.25"/>
  <cols>
    <col min="1" max="1" width="55.85546875" style="1" customWidth="1"/>
    <col min="2" max="3" width="9.140625" style="1"/>
    <col min="4" max="4" width="31.5703125" style="1" customWidth="1"/>
    <col min="5" max="16384" width="9.140625" style="1"/>
  </cols>
  <sheetData>
    <row r="1" spans="1:8" x14ac:dyDescent="0.25">
      <c r="A1" s="200" t="s">
        <v>187</v>
      </c>
      <c r="B1" s="194">
        <v>52765</v>
      </c>
      <c r="D1" s="1" t="s">
        <v>187</v>
      </c>
      <c r="E1" s="1">
        <v>52765</v>
      </c>
      <c r="G1" s="1" t="b">
        <f>EXACT(A1,D1)</f>
        <v>1</v>
      </c>
      <c r="H1" s="1" t="b">
        <f>EXACT(B1,E1)</f>
        <v>1</v>
      </c>
    </row>
    <row r="2" spans="1:8" ht="15" customHeight="1" x14ac:dyDescent="0.25">
      <c r="A2" s="200" t="s">
        <v>188</v>
      </c>
      <c r="B2" s="195">
        <v>52767</v>
      </c>
      <c r="D2" s="1" t="s">
        <v>188</v>
      </c>
      <c r="E2" s="1">
        <v>52767</v>
      </c>
      <c r="G2" s="237" t="b">
        <f t="shared" ref="G2:G59" si="0">EXACT(A2,D2)</f>
        <v>1</v>
      </c>
      <c r="H2" s="237" t="b">
        <f t="shared" ref="H2:H59" si="1">EXACT(B2,E2)</f>
        <v>1</v>
      </c>
    </row>
    <row r="3" spans="1:8" ht="15" customHeight="1" x14ac:dyDescent="0.25">
      <c r="A3" s="200" t="s">
        <v>189</v>
      </c>
      <c r="B3" s="195">
        <v>52768</v>
      </c>
      <c r="D3" s="1" t="s">
        <v>189</v>
      </c>
      <c r="E3" s="1">
        <v>52768</v>
      </c>
      <c r="G3" s="237" t="b">
        <f t="shared" si="0"/>
        <v>1</v>
      </c>
      <c r="H3" s="237" t="b">
        <f t="shared" si="1"/>
        <v>1</v>
      </c>
    </row>
    <row r="4" spans="1:8" x14ac:dyDescent="0.25">
      <c r="A4" s="200" t="s">
        <v>190</v>
      </c>
      <c r="B4" s="195">
        <v>52769</v>
      </c>
      <c r="D4" s="1" t="s">
        <v>190</v>
      </c>
      <c r="E4" s="1">
        <v>52769</v>
      </c>
      <c r="G4" s="237" t="b">
        <f t="shared" si="0"/>
        <v>1</v>
      </c>
      <c r="H4" s="237" t="b">
        <f t="shared" si="1"/>
        <v>1</v>
      </c>
    </row>
    <row r="5" spans="1:8" x14ac:dyDescent="0.25">
      <c r="A5" s="200" t="s">
        <v>191</v>
      </c>
      <c r="B5" s="195">
        <v>52770</v>
      </c>
      <c r="D5" s="1" t="s">
        <v>191</v>
      </c>
      <c r="E5" s="1">
        <v>52770</v>
      </c>
      <c r="G5" s="237" t="b">
        <f t="shared" si="0"/>
        <v>1</v>
      </c>
      <c r="H5" s="237" t="b">
        <f t="shared" si="1"/>
        <v>1</v>
      </c>
    </row>
    <row r="6" spans="1:8" x14ac:dyDescent="0.25">
      <c r="A6" s="200" t="s">
        <v>192</v>
      </c>
      <c r="B6" s="195">
        <v>52771</v>
      </c>
      <c r="D6" s="1" t="s">
        <v>192</v>
      </c>
      <c r="E6" s="1">
        <v>52771</v>
      </c>
      <c r="G6" s="237" t="b">
        <f t="shared" si="0"/>
        <v>1</v>
      </c>
      <c r="H6" s="237" t="b">
        <f t="shared" si="1"/>
        <v>1</v>
      </c>
    </row>
    <row r="7" spans="1:8" x14ac:dyDescent="0.25">
      <c r="A7" s="200" t="s">
        <v>193</v>
      </c>
      <c r="B7" s="194">
        <v>52772</v>
      </c>
      <c r="D7" s="1" t="s">
        <v>193</v>
      </c>
      <c r="E7" s="1">
        <v>52772</v>
      </c>
      <c r="G7" s="237" t="b">
        <f t="shared" si="0"/>
        <v>1</v>
      </c>
      <c r="H7" s="237" t="b">
        <f t="shared" si="1"/>
        <v>1</v>
      </c>
    </row>
    <row r="8" spans="1:8" x14ac:dyDescent="0.25">
      <c r="A8" s="200" t="s">
        <v>194</v>
      </c>
      <c r="B8" s="196">
        <v>52773</v>
      </c>
      <c r="D8" s="1" t="s">
        <v>194</v>
      </c>
      <c r="E8" s="1">
        <v>52773</v>
      </c>
      <c r="G8" s="237" t="b">
        <f t="shared" si="0"/>
        <v>1</v>
      </c>
      <c r="H8" s="237" t="b">
        <f t="shared" si="1"/>
        <v>1</v>
      </c>
    </row>
    <row r="9" spans="1:8" x14ac:dyDescent="0.25">
      <c r="A9" s="200" t="s">
        <v>195</v>
      </c>
      <c r="B9" s="197">
        <v>52774</v>
      </c>
      <c r="D9" s="1" t="s">
        <v>195</v>
      </c>
      <c r="E9" s="1">
        <v>52774</v>
      </c>
      <c r="G9" s="237" t="b">
        <f t="shared" si="0"/>
        <v>1</v>
      </c>
      <c r="H9" s="237" t="b">
        <f t="shared" si="1"/>
        <v>1</v>
      </c>
    </row>
    <row r="10" spans="1:8" x14ac:dyDescent="0.25">
      <c r="A10" s="200" t="s">
        <v>196</v>
      </c>
      <c r="B10" s="199">
        <v>52775</v>
      </c>
      <c r="D10" s="1" t="s">
        <v>196</v>
      </c>
      <c r="E10" s="1">
        <v>52775</v>
      </c>
      <c r="G10" s="237" t="b">
        <f t="shared" si="0"/>
        <v>1</v>
      </c>
      <c r="H10" s="237" t="b">
        <f t="shared" si="1"/>
        <v>1</v>
      </c>
    </row>
    <row r="11" spans="1:8" x14ac:dyDescent="0.25">
      <c r="A11" s="200" t="s">
        <v>197</v>
      </c>
      <c r="B11" s="197">
        <v>52776</v>
      </c>
      <c r="D11" s="1" t="s">
        <v>197</v>
      </c>
      <c r="E11" s="1">
        <v>52776</v>
      </c>
      <c r="G11" s="237" t="b">
        <f t="shared" si="0"/>
        <v>1</v>
      </c>
      <c r="H11" s="237" t="b">
        <f t="shared" si="1"/>
        <v>1</v>
      </c>
    </row>
    <row r="12" spans="1:8" x14ac:dyDescent="0.25">
      <c r="A12" s="200" t="s">
        <v>198</v>
      </c>
      <c r="B12" s="197">
        <v>52777</v>
      </c>
      <c r="D12" s="1" t="s">
        <v>198</v>
      </c>
      <c r="E12" s="1">
        <v>52777</v>
      </c>
      <c r="G12" s="237" t="b">
        <f t="shared" si="0"/>
        <v>1</v>
      </c>
      <c r="H12" s="237" t="b">
        <f t="shared" si="1"/>
        <v>1</v>
      </c>
    </row>
    <row r="13" spans="1:8" x14ac:dyDescent="0.25">
      <c r="A13" s="200" t="s">
        <v>199</v>
      </c>
      <c r="B13" s="197">
        <v>52778</v>
      </c>
      <c r="D13" s="1" t="s">
        <v>199</v>
      </c>
      <c r="E13" s="1">
        <v>52778</v>
      </c>
      <c r="G13" s="237" t="b">
        <f t="shared" si="0"/>
        <v>1</v>
      </c>
      <c r="H13" s="237" t="b">
        <f t="shared" si="1"/>
        <v>1</v>
      </c>
    </row>
    <row r="14" spans="1:8" x14ac:dyDescent="0.25">
      <c r="A14" s="200" t="s">
        <v>200</v>
      </c>
      <c r="B14" s="197">
        <v>52779</v>
      </c>
      <c r="D14" s="1" t="s">
        <v>200</v>
      </c>
      <c r="E14" s="1">
        <v>52779</v>
      </c>
      <c r="G14" s="237" t="b">
        <f t="shared" si="0"/>
        <v>1</v>
      </c>
      <c r="H14" s="237" t="b">
        <f t="shared" si="1"/>
        <v>1</v>
      </c>
    </row>
    <row r="15" spans="1:8" x14ac:dyDescent="0.25">
      <c r="A15" s="200" t="s">
        <v>201</v>
      </c>
      <c r="B15" s="197">
        <v>52781</v>
      </c>
      <c r="D15" s="1" t="s">
        <v>201</v>
      </c>
      <c r="E15" s="1">
        <v>52781</v>
      </c>
      <c r="G15" s="237" t="b">
        <f t="shared" si="0"/>
        <v>1</v>
      </c>
      <c r="H15" s="237" t="b">
        <f t="shared" si="1"/>
        <v>1</v>
      </c>
    </row>
    <row r="16" spans="1:8" x14ac:dyDescent="0.25">
      <c r="A16" s="200" t="s">
        <v>202</v>
      </c>
      <c r="B16" s="197">
        <v>52782</v>
      </c>
      <c r="D16" s="1" t="s">
        <v>202</v>
      </c>
      <c r="E16" s="1">
        <v>52782</v>
      </c>
      <c r="G16" s="237" t="b">
        <f t="shared" si="0"/>
        <v>1</v>
      </c>
      <c r="H16" s="237" t="b">
        <f t="shared" si="1"/>
        <v>1</v>
      </c>
    </row>
    <row r="17" spans="1:8" x14ac:dyDescent="0.25">
      <c r="A17" s="200" t="s">
        <v>203</v>
      </c>
      <c r="B17" s="197">
        <v>52783</v>
      </c>
      <c r="D17" s="1" t="s">
        <v>203</v>
      </c>
      <c r="E17" s="1">
        <v>52783</v>
      </c>
      <c r="G17" s="237" t="b">
        <f t="shared" si="0"/>
        <v>1</v>
      </c>
      <c r="H17" s="237" t="b">
        <f t="shared" si="1"/>
        <v>1</v>
      </c>
    </row>
    <row r="18" spans="1:8" x14ac:dyDescent="0.25">
      <c r="A18" s="200" t="s">
        <v>204</v>
      </c>
      <c r="B18" s="197">
        <v>52784</v>
      </c>
      <c r="D18" s="1" t="s">
        <v>204</v>
      </c>
      <c r="E18" s="1">
        <v>52784</v>
      </c>
      <c r="G18" s="237" t="b">
        <f t="shared" si="0"/>
        <v>1</v>
      </c>
      <c r="H18" s="237" t="b">
        <f t="shared" si="1"/>
        <v>1</v>
      </c>
    </row>
    <row r="19" spans="1:8" x14ac:dyDescent="0.25">
      <c r="A19" s="200" t="s">
        <v>205</v>
      </c>
      <c r="B19" s="197">
        <v>52785</v>
      </c>
      <c r="D19" s="1" t="s">
        <v>205</v>
      </c>
      <c r="E19" s="1">
        <v>52785</v>
      </c>
      <c r="G19" s="237" t="b">
        <f t="shared" si="0"/>
        <v>1</v>
      </c>
      <c r="H19" s="237" t="b">
        <f t="shared" si="1"/>
        <v>1</v>
      </c>
    </row>
    <row r="20" spans="1:8" x14ac:dyDescent="0.25">
      <c r="A20" s="200" t="s">
        <v>206</v>
      </c>
      <c r="B20" s="197">
        <v>52786</v>
      </c>
      <c r="D20" s="1" t="s">
        <v>206</v>
      </c>
      <c r="E20" s="1">
        <v>52786</v>
      </c>
      <c r="G20" s="237" t="b">
        <f t="shared" si="0"/>
        <v>1</v>
      </c>
      <c r="H20" s="237" t="b">
        <f t="shared" si="1"/>
        <v>1</v>
      </c>
    </row>
    <row r="21" spans="1:8" x14ac:dyDescent="0.25">
      <c r="A21" s="200" t="s">
        <v>207</v>
      </c>
      <c r="B21" s="197">
        <v>52989</v>
      </c>
      <c r="D21" s="1" t="s">
        <v>207</v>
      </c>
      <c r="E21" s="1">
        <v>52989</v>
      </c>
      <c r="G21" s="237" t="b">
        <f t="shared" si="0"/>
        <v>1</v>
      </c>
      <c r="H21" s="237" t="b">
        <f t="shared" si="1"/>
        <v>1</v>
      </c>
    </row>
    <row r="22" spans="1:8" x14ac:dyDescent="0.25">
      <c r="A22" s="200" t="s">
        <v>208</v>
      </c>
      <c r="B22" s="197">
        <v>52990</v>
      </c>
      <c r="D22" s="1" t="s">
        <v>208</v>
      </c>
      <c r="E22" s="1">
        <v>52990</v>
      </c>
      <c r="G22" s="237" t="b">
        <f t="shared" si="0"/>
        <v>1</v>
      </c>
      <c r="H22" s="237" t="b">
        <f t="shared" si="1"/>
        <v>1</v>
      </c>
    </row>
    <row r="23" spans="1:8" x14ac:dyDescent="0.25">
      <c r="A23" s="200" t="s">
        <v>209</v>
      </c>
      <c r="B23" s="197">
        <v>52787</v>
      </c>
      <c r="D23" s="1" t="s">
        <v>209</v>
      </c>
      <c r="E23" s="1">
        <v>52787</v>
      </c>
      <c r="G23" s="237" t="b">
        <f t="shared" si="0"/>
        <v>1</v>
      </c>
      <c r="H23" s="237" t="b">
        <f t="shared" si="1"/>
        <v>1</v>
      </c>
    </row>
    <row r="24" spans="1:8" x14ac:dyDescent="0.25">
      <c r="A24" s="200" t="s">
        <v>210</v>
      </c>
      <c r="B24" s="198">
        <v>52788</v>
      </c>
      <c r="D24" s="1" t="s">
        <v>210</v>
      </c>
      <c r="E24" s="1">
        <v>52788</v>
      </c>
      <c r="G24" s="237" t="b">
        <f t="shared" si="0"/>
        <v>1</v>
      </c>
      <c r="H24" s="237" t="b">
        <f t="shared" si="1"/>
        <v>1</v>
      </c>
    </row>
    <row r="25" spans="1:8" x14ac:dyDescent="0.25">
      <c r="A25" s="200" t="s">
        <v>211</v>
      </c>
      <c r="B25" s="198">
        <v>52789</v>
      </c>
      <c r="D25" s="1" t="s">
        <v>211</v>
      </c>
      <c r="E25" s="1">
        <v>52789</v>
      </c>
      <c r="G25" s="237" t="b">
        <f t="shared" si="0"/>
        <v>1</v>
      </c>
      <c r="H25" s="237" t="b">
        <f t="shared" si="1"/>
        <v>1</v>
      </c>
    </row>
    <row r="26" spans="1:8" x14ac:dyDescent="0.25">
      <c r="A26" s="200" t="s">
        <v>212</v>
      </c>
      <c r="B26" s="198">
        <v>52790</v>
      </c>
      <c r="D26" s="1" t="s">
        <v>212</v>
      </c>
      <c r="E26" s="1">
        <v>52790</v>
      </c>
      <c r="G26" s="237" t="b">
        <f t="shared" si="0"/>
        <v>1</v>
      </c>
      <c r="H26" s="237" t="b">
        <f t="shared" si="1"/>
        <v>1</v>
      </c>
    </row>
    <row r="27" spans="1:8" x14ac:dyDescent="0.25">
      <c r="A27" s="200" t="s">
        <v>213</v>
      </c>
      <c r="B27" s="198">
        <v>52791</v>
      </c>
      <c r="D27" s="1" t="s">
        <v>213</v>
      </c>
      <c r="E27" s="1">
        <v>52791</v>
      </c>
      <c r="G27" s="237" t="b">
        <f t="shared" si="0"/>
        <v>1</v>
      </c>
      <c r="H27" s="237" t="b">
        <f t="shared" si="1"/>
        <v>1</v>
      </c>
    </row>
    <row r="28" spans="1:8" x14ac:dyDescent="0.25">
      <c r="A28" s="200" t="s">
        <v>214</v>
      </c>
      <c r="B28" s="198">
        <v>52792</v>
      </c>
      <c r="D28" s="1" t="s">
        <v>214</v>
      </c>
      <c r="E28" s="1">
        <v>52792</v>
      </c>
      <c r="G28" s="237" t="b">
        <f t="shared" si="0"/>
        <v>1</v>
      </c>
      <c r="H28" s="237" t="b">
        <f t="shared" si="1"/>
        <v>1</v>
      </c>
    </row>
    <row r="29" spans="1:8" x14ac:dyDescent="0.25">
      <c r="A29" s="200" t="s">
        <v>215</v>
      </c>
      <c r="B29" s="198">
        <v>52793</v>
      </c>
      <c r="D29" s="1" t="s">
        <v>215</v>
      </c>
      <c r="E29" s="1">
        <v>52793</v>
      </c>
      <c r="G29" s="237" t="b">
        <f t="shared" si="0"/>
        <v>1</v>
      </c>
      <c r="H29" s="237" t="b">
        <f t="shared" si="1"/>
        <v>1</v>
      </c>
    </row>
    <row r="30" spans="1:8" x14ac:dyDescent="0.25">
      <c r="A30" s="200" t="s">
        <v>216</v>
      </c>
      <c r="B30" s="198">
        <v>52794</v>
      </c>
      <c r="D30" s="1" t="s">
        <v>216</v>
      </c>
      <c r="E30" s="1">
        <v>52794</v>
      </c>
      <c r="G30" s="237" t="b">
        <f t="shared" si="0"/>
        <v>1</v>
      </c>
      <c r="H30" s="237" t="b">
        <f t="shared" si="1"/>
        <v>1</v>
      </c>
    </row>
    <row r="31" spans="1:8" x14ac:dyDescent="0.25">
      <c r="A31" s="200" t="s">
        <v>217</v>
      </c>
      <c r="B31" s="198">
        <v>52795</v>
      </c>
      <c r="D31" s="1" t="s">
        <v>217</v>
      </c>
      <c r="E31" s="1">
        <v>52795</v>
      </c>
      <c r="G31" s="237" t="b">
        <f t="shared" si="0"/>
        <v>1</v>
      </c>
      <c r="H31" s="237" t="b">
        <f t="shared" si="1"/>
        <v>1</v>
      </c>
    </row>
    <row r="32" spans="1:8" x14ac:dyDescent="0.25">
      <c r="A32" s="200" t="s">
        <v>218</v>
      </c>
      <c r="B32" s="198">
        <v>52796</v>
      </c>
      <c r="D32" s="1" t="s">
        <v>218</v>
      </c>
      <c r="E32" s="1">
        <v>52796</v>
      </c>
      <c r="G32" s="237" t="b">
        <f t="shared" si="0"/>
        <v>1</v>
      </c>
      <c r="H32" s="237" t="b">
        <f t="shared" si="1"/>
        <v>1</v>
      </c>
    </row>
    <row r="33" spans="1:8" x14ac:dyDescent="0.25">
      <c r="A33" s="200" t="s">
        <v>219</v>
      </c>
      <c r="B33" s="198">
        <v>52797</v>
      </c>
      <c r="D33" s="1" t="s">
        <v>219</v>
      </c>
      <c r="E33" s="1">
        <v>52797</v>
      </c>
      <c r="G33" s="237" t="b">
        <f t="shared" si="0"/>
        <v>1</v>
      </c>
      <c r="H33" s="237" t="b">
        <f t="shared" si="1"/>
        <v>1</v>
      </c>
    </row>
    <row r="34" spans="1:8" x14ac:dyDescent="0.25">
      <c r="A34" s="200" t="s">
        <v>220</v>
      </c>
      <c r="B34" s="198">
        <v>52798</v>
      </c>
      <c r="D34" s="1" t="s">
        <v>220</v>
      </c>
      <c r="E34" s="1">
        <v>52798</v>
      </c>
      <c r="G34" s="237" t="b">
        <f t="shared" si="0"/>
        <v>1</v>
      </c>
      <c r="H34" s="237" t="b">
        <f t="shared" si="1"/>
        <v>1</v>
      </c>
    </row>
    <row r="35" spans="1:8" x14ac:dyDescent="0.25">
      <c r="A35" s="200" t="s">
        <v>221</v>
      </c>
      <c r="B35" s="198">
        <v>52799</v>
      </c>
      <c r="D35" s="1" t="s">
        <v>221</v>
      </c>
      <c r="E35" s="1">
        <v>52799</v>
      </c>
      <c r="G35" s="237" t="b">
        <f t="shared" si="0"/>
        <v>1</v>
      </c>
      <c r="H35" s="237" t="b">
        <f t="shared" si="1"/>
        <v>1</v>
      </c>
    </row>
    <row r="36" spans="1:8" x14ac:dyDescent="0.25">
      <c r="A36" s="200" t="s">
        <v>222</v>
      </c>
      <c r="B36" s="198">
        <v>52998</v>
      </c>
      <c r="D36" s="1" t="s">
        <v>222</v>
      </c>
      <c r="E36" s="1">
        <v>52998</v>
      </c>
      <c r="G36" s="237" t="b">
        <f t="shared" si="0"/>
        <v>1</v>
      </c>
      <c r="H36" s="237" t="b">
        <f t="shared" si="1"/>
        <v>1</v>
      </c>
    </row>
    <row r="37" spans="1:8" x14ac:dyDescent="0.25">
      <c r="A37" s="200" t="s">
        <v>223</v>
      </c>
      <c r="B37" s="198">
        <v>52991</v>
      </c>
      <c r="D37" s="1" t="s">
        <v>223</v>
      </c>
      <c r="E37" s="1">
        <v>52991</v>
      </c>
      <c r="G37" s="237" t="b">
        <f t="shared" si="0"/>
        <v>1</v>
      </c>
      <c r="H37" s="237" t="b">
        <f t="shared" si="1"/>
        <v>1</v>
      </c>
    </row>
    <row r="38" spans="1:8" x14ac:dyDescent="0.25">
      <c r="A38" s="200" t="s">
        <v>224</v>
      </c>
      <c r="B38" s="198">
        <v>52801</v>
      </c>
      <c r="D38" s="1" t="s">
        <v>224</v>
      </c>
      <c r="E38" s="1">
        <v>52801</v>
      </c>
      <c r="G38" s="237" t="b">
        <f t="shared" si="0"/>
        <v>1</v>
      </c>
      <c r="H38" s="237" t="b">
        <f t="shared" si="1"/>
        <v>1</v>
      </c>
    </row>
    <row r="39" spans="1:8" x14ac:dyDescent="0.25">
      <c r="A39" s="200" t="s">
        <v>225</v>
      </c>
      <c r="B39" s="198">
        <v>52992</v>
      </c>
      <c r="D39" s="1" t="s">
        <v>225</v>
      </c>
      <c r="E39" s="1">
        <v>52992</v>
      </c>
      <c r="G39" s="237" t="b">
        <f t="shared" si="0"/>
        <v>1</v>
      </c>
      <c r="H39" s="237" t="b">
        <f t="shared" si="1"/>
        <v>1</v>
      </c>
    </row>
    <row r="40" spans="1:8" x14ac:dyDescent="0.25">
      <c r="A40" s="200" t="s">
        <v>226</v>
      </c>
      <c r="B40" s="198">
        <v>52802</v>
      </c>
      <c r="D40" s="1" t="s">
        <v>226</v>
      </c>
      <c r="E40" s="1">
        <v>52802</v>
      </c>
      <c r="G40" s="237" t="b">
        <f t="shared" si="0"/>
        <v>1</v>
      </c>
      <c r="H40" s="237" t="b">
        <f t="shared" si="1"/>
        <v>1</v>
      </c>
    </row>
    <row r="41" spans="1:8" x14ac:dyDescent="0.25">
      <c r="A41" s="200" t="s">
        <v>227</v>
      </c>
      <c r="B41" s="198">
        <v>52803</v>
      </c>
      <c r="D41" s="1" t="s">
        <v>227</v>
      </c>
      <c r="E41" s="1">
        <v>52803</v>
      </c>
      <c r="G41" s="237" t="b">
        <f t="shared" si="0"/>
        <v>1</v>
      </c>
      <c r="H41" s="237" t="b">
        <f t="shared" si="1"/>
        <v>1</v>
      </c>
    </row>
    <row r="42" spans="1:8" x14ac:dyDescent="0.25">
      <c r="A42" s="200" t="s">
        <v>228</v>
      </c>
      <c r="B42" s="198">
        <v>52804</v>
      </c>
      <c r="D42" s="1" t="s">
        <v>228</v>
      </c>
      <c r="E42" s="1">
        <v>52804</v>
      </c>
      <c r="G42" s="237" t="b">
        <f t="shared" si="0"/>
        <v>1</v>
      </c>
      <c r="H42" s="237" t="b">
        <f t="shared" si="1"/>
        <v>1</v>
      </c>
    </row>
    <row r="43" spans="1:8" x14ac:dyDescent="0.25">
      <c r="A43" s="200" t="s">
        <v>229</v>
      </c>
      <c r="B43" s="198">
        <v>52805</v>
      </c>
      <c r="D43" s="1" t="s">
        <v>229</v>
      </c>
      <c r="E43" s="1">
        <v>52805</v>
      </c>
      <c r="G43" s="237" t="b">
        <f t="shared" si="0"/>
        <v>1</v>
      </c>
      <c r="H43" s="237" t="b">
        <f t="shared" si="1"/>
        <v>1</v>
      </c>
    </row>
    <row r="44" spans="1:8" x14ac:dyDescent="0.25">
      <c r="A44" s="200" t="s">
        <v>230</v>
      </c>
      <c r="B44" s="198">
        <v>52806</v>
      </c>
      <c r="D44" s="1" t="s">
        <v>230</v>
      </c>
      <c r="E44" s="1">
        <v>52806</v>
      </c>
      <c r="G44" s="237" t="b">
        <f t="shared" si="0"/>
        <v>1</v>
      </c>
      <c r="H44" s="237" t="b">
        <f t="shared" si="1"/>
        <v>1</v>
      </c>
    </row>
    <row r="45" spans="1:8" x14ac:dyDescent="0.25">
      <c r="A45" s="200" t="s">
        <v>231</v>
      </c>
      <c r="B45" s="198">
        <v>52807</v>
      </c>
      <c r="D45" s="1" t="s">
        <v>231</v>
      </c>
      <c r="E45" s="1">
        <v>52807</v>
      </c>
      <c r="G45" s="237" t="b">
        <f t="shared" si="0"/>
        <v>1</v>
      </c>
      <c r="H45" s="237" t="b">
        <f t="shared" si="1"/>
        <v>1</v>
      </c>
    </row>
    <row r="46" spans="1:8" x14ac:dyDescent="0.25">
      <c r="A46" s="200" t="s">
        <v>232</v>
      </c>
      <c r="B46" s="198">
        <v>52808</v>
      </c>
      <c r="D46" s="1" t="s">
        <v>232</v>
      </c>
      <c r="E46" s="1">
        <v>52808</v>
      </c>
      <c r="G46" s="237" t="b">
        <f t="shared" si="0"/>
        <v>1</v>
      </c>
      <c r="H46" s="237" t="b">
        <f t="shared" si="1"/>
        <v>1</v>
      </c>
    </row>
    <row r="47" spans="1:8" x14ac:dyDescent="0.25">
      <c r="A47" s="200" t="s">
        <v>233</v>
      </c>
      <c r="B47" s="198">
        <v>52809</v>
      </c>
      <c r="D47" s="1" t="s">
        <v>233</v>
      </c>
      <c r="E47" s="1">
        <v>52809</v>
      </c>
      <c r="G47" s="237" t="b">
        <f t="shared" si="0"/>
        <v>1</v>
      </c>
      <c r="H47" s="237" t="b">
        <f t="shared" si="1"/>
        <v>1</v>
      </c>
    </row>
    <row r="48" spans="1:8" x14ac:dyDescent="0.25">
      <c r="A48" s="200" t="s">
        <v>234</v>
      </c>
      <c r="B48" s="198">
        <v>52997</v>
      </c>
      <c r="D48" s="1" t="s">
        <v>234</v>
      </c>
      <c r="E48" s="1">
        <v>52997</v>
      </c>
      <c r="G48" s="237" t="b">
        <f t="shared" si="0"/>
        <v>1</v>
      </c>
      <c r="H48" s="237" t="b">
        <f t="shared" si="1"/>
        <v>1</v>
      </c>
    </row>
    <row r="49" spans="1:8" x14ac:dyDescent="0.25">
      <c r="A49" s="200" t="s">
        <v>235</v>
      </c>
      <c r="B49" s="198">
        <v>52811</v>
      </c>
      <c r="D49" s="1" t="s">
        <v>235</v>
      </c>
      <c r="E49" s="1">
        <v>52811</v>
      </c>
      <c r="G49" s="237" t="b">
        <f t="shared" si="0"/>
        <v>1</v>
      </c>
      <c r="H49" s="237" t="b">
        <f t="shared" si="1"/>
        <v>1</v>
      </c>
    </row>
    <row r="50" spans="1:8" x14ac:dyDescent="0.25">
      <c r="A50" s="200" t="s">
        <v>236</v>
      </c>
      <c r="B50" s="198">
        <v>52812</v>
      </c>
      <c r="D50" s="1" t="s">
        <v>236</v>
      </c>
      <c r="E50" s="1">
        <v>52812</v>
      </c>
      <c r="G50" s="237" t="b">
        <f t="shared" si="0"/>
        <v>1</v>
      </c>
      <c r="H50" s="237" t="b">
        <f t="shared" si="1"/>
        <v>1</v>
      </c>
    </row>
    <row r="51" spans="1:8" x14ac:dyDescent="0.25">
      <c r="A51" s="200" t="s">
        <v>237</v>
      </c>
      <c r="B51" s="198">
        <v>52813</v>
      </c>
      <c r="D51" s="1" t="s">
        <v>237</v>
      </c>
      <c r="E51" s="1">
        <v>52813</v>
      </c>
      <c r="G51" s="237" t="b">
        <f t="shared" si="0"/>
        <v>1</v>
      </c>
      <c r="H51" s="237" t="b">
        <f t="shared" si="1"/>
        <v>1</v>
      </c>
    </row>
    <row r="52" spans="1:8" x14ac:dyDescent="0.25">
      <c r="A52" s="200" t="s">
        <v>238</v>
      </c>
      <c r="B52" s="198">
        <v>52814</v>
      </c>
      <c r="D52" s="1" t="s">
        <v>238</v>
      </c>
      <c r="E52" s="1">
        <v>52814</v>
      </c>
      <c r="G52" s="237" t="b">
        <f t="shared" si="0"/>
        <v>1</v>
      </c>
      <c r="H52" s="237" t="b">
        <f t="shared" si="1"/>
        <v>1</v>
      </c>
    </row>
    <row r="53" spans="1:8" x14ac:dyDescent="0.25">
      <c r="A53" s="200" t="s">
        <v>239</v>
      </c>
      <c r="B53" s="198">
        <v>52815</v>
      </c>
      <c r="D53" s="1" t="s">
        <v>239</v>
      </c>
      <c r="E53" s="1">
        <v>52815</v>
      </c>
      <c r="G53" s="237" t="b">
        <f t="shared" si="0"/>
        <v>1</v>
      </c>
      <c r="H53" s="237" t="b">
        <f t="shared" si="1"/>
        <v>1</v>
      </c>
    </row>
    <row r="54" spans="1:8" x14ac:dyDescent="0.25">
      <c r="A54" s="200" t="s">
        <v>240</v>
      </c>
      <c r="B54" s="198">
        <v>52816</v>
      </c>
      <c r="D54" s="1" t="s">
        <v>240</v>
      </c>
      <c r="E54" s="1">
        <v>52816</v>
      </c>
      <c r="G54" s="237" t="b">
        <f t="shared" si="0"/>
        <v>1</v>
      </c>
      <c r="H54" s="237" t="b">
        <f t="shared" si="1"/>
        <v>1</v>
      </c>
    </row>
    <row r="55" spans="1:8" x14ac:dyDescent="0.25">
      <c r="A55" s="200" t="s">
        <v>241</v>
      </c>
      <c r="B55" s="198">
        <v>52817</v>
      </c>
      <c r="D55" s="1" t="s">
        <v>241</v>
      </c>
      <c r="E55" s="1">
        <v>52817</v>
      </c>
      <c r="G55" s="237" t="b">
        <f t="shared" si="0"/>
        <v>1</v>
      </c>
      <c r="H55" s="237" t="b">
        <f t="shared" si="1"/>
        <v>1</v>
      </c>
    </row>
    <row r="56" spans="1:8" x14ac:dyDescent="0.25">
      <c r="A56" s="200" t="s">
        <v>242</v>
      </c>
      <c r="B56" s="198">
        <v>52993</v>
      </c>
      <c r="D56" s="1" t="s">
        <v>242</v>
      </c>
      <c r="E56" s="1">
        <v>52993</v>
      </c>
      <c r="G56" s="237" t="b">
        <f t="shared" si="0"/>
        <v>1</v>
      </c>
      <c r="H56" s="237" t="b">
        <f t="shared" si="1"/>
        <v>1</v>
      </c>
    </row>
    <row r="57" spans="1:8" x14ac:dyDescent="0.25">
      <c r="A57" s="200" t="s">
        <v>243</v>
      </c>
      <c r="B57" s="198">
        <v>52818</v>
      </c>
      <c r="D57" s="1" t="s">
        <v>243</v>
      </c>
      <c r="E57" s="1">
        <v>52818</v>
      </c>
      <c r="G57" s="237" t="b">
        <f t="shared" si="0"/>
        <v>1</v>
      </c>
      <c r="H57" s="237" t="b">
        <f t="shared" si="1"/>
        <v>1</v>
      </c>
    </row>
    <row r="58" spans="1:8" x14ac:dyDescent="0.25">
      <c r="A58" s="200" t="s">
        <v>244</v>
      </c>
      <c r="B58" s="198">
        <v>52819</v>
      </c>
      <c r="D58" s="1" t="s">
        <v>244</v>
      </c>
      <c r="E58" s="1">
        <v>52819</v>
      </c>
      <c r="G58" s="237" t="b">
        <f t="shared" si="0"/>
        <v>1</v>
      </c>
      <c r="H58" s="237" t="b">
        <f t="shared" si="1"/>
        <v>1</v>
      </c>
    </row>
    <row r="59" spans="1:8" x14ac:dyDescent="0.25">
      <c r="A59" s="200" t="s">
        <v>245</v>
      </c>
      <c r="B59" s="198">
        <v>52820</v>
      </c>
      <c r="D59" s="1" t="s">
        <v>245</v>
      </c>
      <c r="E59" s="1">
        <v>52820</v>
      </c>
      <c r="G59" s="237" t="b">
        <f t="shared" si="0"/>
        <v>1</v>
      </c>
      <c r="H59" s="237" t="b">
        <f t="shared" si="1"/>
        <v>1</v>
      </c>
    </row>
  </sheetData>
  <sheetProtection password="CEAA" sheet="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K274"/>
  <sheetViews>
    <sheetView workbookViewId="0">
      <pane xSplit="3" ySplit="1" topLeftCell="AY2" activePane="bottomRight" state="frozen"/>
      <selection pane="topRight" activeCell="D1" sqref="D1"/>
      <selection pane="bottomLeft" activeCell="A2" sqref="A2"/>
      <selection pane="bottomRight" activeCell="BA19" sqref="BA19"/>
    </sheetView>
  </sheetViews>
  <sheetFormatPr defaultRowHeight="15" x14ac:dyDescent="0.25"/>
  <cols>
    <col min="3" max="3" width="36.85546875" style="240" customWidth="1"/>
    <col min="4" max="62" width="16.5703125" customWidth="1"/>
  </cols>
  <sheetData>
    <row r="1" spans="1:62" ht="45" x14ac:dyDescent="0.25">
      <c r="A1" s="240" t="s">
        <v>368</v>
      </c>
      <c r="B1" s="240" t="s">
        <v>186</v>
      </c>
      <c r="D1" s="259" t="s">
        <v>187</v>
      </c>
      <c r="E1" s="259" t="s">
        <v>188</v>
      </c>
      <c r="F1" s="259" t="s">
        <v>189</v>
      </c>
      <c r="G1" s="259" t="s">
        <v>190</v>
      </c>
      <c r="H1" s="259" t="s">
        <v>191</v>
      </c>
      <c r="I1" s="259" t="s">
        <v>192</v>
      </c>
      <c r="J1" s="259" t="s">
        <v>193</v>
      </c>
      <c r="K1" s="259" t="s">
        <v>194</v>
      </c>
      <c r="L1" s="259" t="s">
        <v>195</v>
      </c>
      <c r="M1" s="259" t="s">
        <v>196</v>
      </c>
      <c r="N1" s="259" t="s">
        <v>197</v>
      </c>
      <c r="O1" s="259" t="s">
        <v>198</v>
      </c>
      <c r="P1" s="259" t="s">
        <v>199</v>
      </c>
      <c r="Q1" s="259" t="s">
        <v>200</v>
      </c>
      <c r="R1" s="259" t="s">
        <v>201</v>
      </c>
      <c r="S1" s="259" t="s">
        <v>202</v>
      </c>
      <c r="T1" s="259" t="s">
        <v>203</v>
      </c>
      <c r="U1" s="259" t="s">
        <v>204</v>
      </c>
      <c r="V1" s="259" t="s">
        <v>205</v>
      </c>
      <c r="W1" s="259" t="s">
        <v>206</v>
      </c>
      <c r="X1" s="259" t="s">
        <v>207</v>
      </c>
      <c r="Y1" s="259" t="s">
        <v>208</v>
      </c>
      <c r="Z1" s="259" t="s">
        <v>209</v>
      </c>
      <c r="AA1" s="259" t="s">
        <v>210</v>
      </c>
      <c r="AB1" s="259" t="s">
        <v>211</v>
      </c>
      <c r="AC1" s="259" t="s">
        <v>212</v>
      </c>
      <c r="AD1" s="259" t="s">
        <v>213</v>
      </c>
      <c r="AE1" s="259" t="s">
        <v>214</v>
      </c>
      <c r="AF1" s="259" t="s">
        <v>215</v>
      </c>
      <c r="AG1" s="259" t="s">
        <v>216</v>
      </c>
      <c r="AH1" s="259" t="s">
        <v>217</v>
      </c>
      <c r="AI1" s="259" t="s">
        <v>218</v>
      </c>
      <c r="AJ1" s="259" t="s">
        <v>219</v>
      </c>
      <c r="AK1" s="259" t="s">
        <v>220</v>
      </c>
      <c r="AL1" s="259" t="s">
        <v>221</v>
      </c>
      <c r="AM1" s="259" t="s">
        <v>222</v>
      </c>
      <c r="AN1" s="259" t="s">
        <v>223</v>
      </c>
      <c r="AO1" s="259" t="s">
        <v>224</v>
      </c>
      <c r="AP1" s="259" t="s">
        <v>225</v>
      </c>
      <c r="AQ1" s="259" t="s">
        <v>226</v>
      </c>
      <c r="AR1" s="259" t="s">
        <v>227</v>
      </c>
      <c r="AS1" s="259" t="s">
        <v>228</v>
      </c>
      <c r="AT1" s="259" t="s">
        <v>229</v>
      </c>
      <c r="AU1" s="259" t="s">
        <v>230</v>
      </c>
      <c r="AV1" s="259" t="s">
        <v>231</v>
      </c>
      <c r="AW1" s="259" t="s">
        <v>232</v>
      </c>
      <c r="AX1" s="259" t="s">
        <v>233</v>
      </c>
      <c r="AY1" s="259" t="s">
        <v>234</v>
      </c>
      <c r="AZ1" s="259" t="s">
        <v>235</v>
      </c>
      <c r="BA1" s="259" t="s">
        <v>236</v>
      </c>
      <c r="BB1" s="259" t="s">
        <v>237</v>
      </c>
      <c r="BC1" s="259" t="s">
        <v>238</v>
      </c>
      <c r="BD1" s="259" t="s">
        <v>239</v>
      </c>
      <c r="BE1" s="259" t="s">
        <v>240</v>
      </c>
      <c r="BF1" s="259" t="s">
        <v>241</v>
      </c>
      <c r="BG1" s="259" t="s">
        <v>242</v>
      </c>
      <c r="BH1" s="259" t="s">
        <v>243</v>
      </c>
      <c r="BI1" s="259" t="s">
        <v>244</v>
      </c>
      <c r="BJ1" s="259" t="s">
        <v>245</v>
      </c>
    </row>
    <row r="2" spans="1:62" x14ac:dyDescent="0.25">
      <c r="A2" s="240"/>
      <c r="B2" s="240"/>
      <c r="D2" s="258">
        <v>52765</v>
      </c>
      <c r="E2" s="258">
        <v>52767</v>
      </c>
      <c r="F2" s="258">
        <v>52768</v>
      </c>
      <c r="G2" s="258">
        <v>52769</v>
      </c>
      <c r="H2" s="258">
        <v>52770</v>
      </c>
      <c r="I2" s="258">
        <v>52771</v>
      </c>
      <c r="J2" s="258">
        <v>52772</v>
      </c>
      <c r="K2" s="258">
        <v>52773</v>
      </c>
      <c r="L2" s="258">
        <v>52774</v>
      </c>
      <c r="M2" s="258">
        <v>52775</v>
      </c>
      <c r="N2" s="258">
        <v>52776</v>
      </c>
      <c r="O2" s="258">
        <v>52777</v>
      </c>
      <c r="P2" s="258">
        <v>52778</v>
      </c>
      <c r="Q2" s="258">
        <v>52779</v>
      </c>
      <c r="R2" s="258">
        <v>52781</v>
      </c>
      <c r="S2" s="258">
        <v>52782</v>
      </c>
      <c r="T2" s="258">
        <v>52783</v>
      </c>
      <c r="U2" s="258">
        <v>52784</v>
      </c>
      <c r="V2" s="258">
        <v>52785</v>
      </c>
      <c r="W2" s="258">
        <v>52786</v>
      </c>
      <c r="X2" s="258">
        <v>52989</v>
      </c>
      <c r="Y2" s="258">
        <v>52990</v>
      </c>
      <c r="Z2" s="258">
        <v>52787</v>
      </c>
      <c r="AA2" s="258">
        <v>52788</v>
      </c>
      <c r="AB2" s="258">
        <v>52789</v>
      </c>
      <c r="AC2" s="258">
        <v>52790</v>
      </c>
      <c r="AD2" s="258">
        <v>52791</v>
      </c>
      <c r="AE2" s="258">
        <v>52792</v>
      </c>
      <c r="AF2" s="258">
        <v>52793</v>
      </c>
      <c r="AG2" s="258">
        <v>52794</v>
      </c>
      <c r="AH2" s="258">
        <v>52795</v>
      </c>
      <c r="AI2" s="258">
        <v>52796</v>
      </c>
      <c r="AJ2" s="258">
        <v>52797</v>
      </c>
      <c r="AK2" s="258">
        <v>52798</v>
      </c>
      <c r="AL2" s="258">
        <v>52799</v>
      </c>
      <c r="AM2" s="258">
        <v>52998</v>
      </c>
      <c r="AN2" s="258">
        <v>52991</v>
      </c>
      <c r="AO2" s="258">
        <v>52801</v>
      </c>
      <c r="AP2" s="258">
        <v>52992</v>
      </c>
      <c r="AQ2" s="258">
        <v>52802</v>
      </c>
      <c r="AR2" s="258">
        <v>52803</v>
      </c>
      <c r="AS2" s="258">
        <v>52804</v>
      </c>
      <c r="AT2" s="258">
        <v>52805</v>
      </c>
      <c r="AU2" s="258">
        <v>52806</v>
      </c>
      <c r="AV2" s="258">
        <v>52807</v>
      </c>
      <c r="AW2" s="258">
        <v>52808</v>
      </c>
      <c r="AX2" s="258">
        <v>52809</v>
      </c>
      <c r="AY2" s="258">
        <v>52997</v>
      </c>
      <c r="AZ2" s="258">
        <v>52811</v>
      </c>
      <c r="BA2" s="258">
        <v>52812</v>
      </c>
      <c r="BB2" s="258">
        <v>52813</v>
      </c>
      <c r="BC2" s="258">
        <v>52814</v>
      </c>
      <c r="BD2" s="258">
        <v>52815</v>
      </c>
      <c r="BE2" s="258">
        <v>52816</v>
      </c>
      <c r="BF2" s="258">
        <v>52817</v>
      </c>
      <c r="BG2" s="258">
        <v>52993</v>
      </c>
      <c r="BH2" s="258">
        <v>52818</v>
      </c>
      <c r="BI2" s="258">
        <v>52819</v>
      </c>
      <c r="BJ2" s="258">
        <v>52820</v>
      </c>
    </row>
    <row r="3" spans="1:62" x14ac:dyDescent="0.25">
      <c r="A3" s="259">
        <v>4</v>
      </c>
      <c r="B3" s="259">
        <v>4</v>
      </c>
      <c r="C3" s="240" t="s">
        <v>283</v>
      </c>
      <c r="D3" s="258">
        <v>1636132</v>
      </c>
      <c r="E3" s="258">
        <v>394489</v>
      </c>
      <c r="F3" s="258">
        <v>653886</v>
      </c>
      <c r="G3" s="258">
        <v>195094</v>
      </c>
      <c r="H3" s="258">
        <v>251559</v>
      </c>
      <c r="I3" s="258">
        <v>395806</v>
      </c>
      <c r="J3" s="258">
        <v>354248</v>
      </c>
      <c r="K3" s="258">
        <v>140068</v>
      </c>
      <c r="L3" s="258">
        <v>281414</v>
      </c>
      <c r="M3" s="258">
        <v>688564</v>
      </c>
      <c r="N3" s="258">
        <v>181865</v>
      </c>
      <c r="O3" s="258">
        <v>1494928</v>
      </c>
      <c r="P3" s="258">
        <v>2318792</v>
      </c>
      <c r="Q3" s="258">
        <v>414180</v>
      </c>
      <c r="R3" s="258">
        <v>2552984</v>
      </c>
      <c r="S3" s="258">
        <v>2249013</v>
      </c>
      <c r="T3" s="258">
        <v>30192</v>
      </c>
      <c r="U3" s="258">
        <v>541204</v>
      </c>
      <c r="V3" s="258">
        <v>162188</v>
      </c>
      <c r="W3" s="258">
        <v>713358</v>
      </c>
      <c r="X3" s="258">
        <v>2900661</v>
      </c>
      <c r="Y3" s="258">
        <v>43016000</v>
      </c>
      <c r="Z3" s="258">
        <v>1234675</v>
      </c>
      <c r="AA3" s="258">
        <v>176994</v>
      </c>
      <c r="AB3" s="258">
        <v>82139</v>
      </c>
      <c r="AC3" s="258">
        <v>1089797</v>
      </c>
      <c r="AD3" s="258">
        <v>548885</v>
      </c>
      <c r="AE3" s="258">
        <v>449567</v>
      </c>
      <c r="AF3" s="258">
        <v>682808</v>
      </c>
      <c r="AG3" s="258">
        <v>13350159</v>
      </c>
      <c r="AH3" s="258">
        <v>327715</v>
      </c>
      <c r="AI3" s="258">
        <v>751175</v>
      </c>
      <c r="AJ3" s="258">
        <v>1487664</v>
      </c>
      <c r="AK3" s="258">
        <v>526315</v>
      </c>
      <c r="AL3" s="258">
        <v>710420</v>
      </c>
      <c r="AM3" s="258">
        <v>5937366</v>
      </c>
      <c r="AN3" s="258">
        <v>217772</v>
      </c>
      <c r="AO3" s="258">
        <v>270243</v>
      </c>
      <c r="AP3" s="258">
        <v>224179</v>
      </c>
      <c r="AQ3" s="258">
        <v>41255</v>
      </c>
      <c r="AR3" s="258">
        <v>802884</v>
      </c>
      <c r="AS3" s="258">
        <v>2868950</v>
      </c>
      <c r="AT3" s="258">
        <v>53094</v>
      </c>
      <c r="AU3" s="258">
        <v>87840</v>
      </c>
      <c r="AV3" s="258">
        <v>1619760</v>
      </c>
      <c r="AW3" s="258">
        <v>161534</v>
      </c>
      <c r="AX3" s="258">
        <v>14178985</v>
      </c>
      <c r="AY3" s="258">
        <v>170248</v>
      </c>
      <c r="AZ3" s="258">
        <v>414589</v>
      </c>
      <c r="BA3" s="258">
        <v>452659</v>
      </c>
      <c r="BB3" s="258">
        <v>472048</v>
      </c>
      <c r="BC3" s="258">
        <v>296834</v>
      </c>
      <c r="BD3" s="258">
        <v>213365</v>
      </c>
      <c r="BE3" s="258">
        <v>1222454</v>
      </c>
      <c r="BF3" s="258">
        <v>61825</v>
      </c>
      <c r="BG3" s="258">
        <v>1269494</v>
      </c>
      <c r="BH3" s="258">
        <v>214719</v>
      </c>
      <c r="BI3" s="258">
        <v>3121518</v>
      </c>
      <c r="BJ3" s="258">
        <v>35645</v>
      </c>
    </row>
    <row r="4" spans="1:62" ht="30" x14ac:dyDescent="0.25">
      <c r="A4" s="259">
        <v>5</v>
      </c>
      <c r="B4" s="259">
        <v>5</v>
      </c>
      <c r="C4" s="240" t="s">
        <v>55</v>
      </c>
      <c r="D4" s="258">
        <v>0</v>
      </c>
      <c r="E4" s="258">
        <v>0</v>
      </c>
      <c r="F4" s="258">
        <v>0</v>
      </c>
      <c r="G4" s="258">
        <v>0</v>
      </c>
      <c r="H4" s="258">
        <v>0</v>
      </c>
      <c r="I4" s="258">
        <v>0</v>
      </c>
      <c r="J4" s="258">
        <v>0</v>
      </c>
      <c r="K4" s="258">
        <v>10686</v>
      </c>
      <c r="L4" s="258">
        <v>0</v>
      </c>
      <c r="M4" s="258">
        <v>0</v>
      </c>
      <c r="N4" s="258">
        <v>0</v>
      </c>
      <c r="O4" s="258">
        <v>0</v>
      </c>
      <c r="P4" s="258">
        <v>0</v>
      </c>
      <c r="Q4" s="258">
        <v>0</v>
      </c>
      <c r="R4" s="258">
        <v>0</v>
      </c>
      <c r="S4" s="258">
        <v>2137227</v>
      </c>
      <c r="T4" s="258">
        <v>0</v>
      </c>
      <c r="U4" s="258">
        <v>0</v>
      </c>
      <c r="V4" s="258">
        <v>0</v>
      </c>
      <c r="W4" s="258">
        <v>0</v>
      </c>
      <c r="X4" s="258">
        <v>0</v>
      </c>
      <c r="Y4" s="258">
        <v>0</v>
      </c>
      <c r="Z4" s="258">
        <v>0</v>
      </c>
      <c r="AA4" s="258">
        <v>0</v>
      </c>
      <c r="AB4" s="258">
        <v>0</v>
      </c>
      <c r="AC4" s="258">
        <v>0</v>
      </c>
      <c r="AD4" s="258">
        <v>0</v>
      </c>
      <c r="AE4" s="258">
        <v>0</v>
      </c>
      <c r="AF4" s="258">
        <v>0</v>
      </c>
      <c r="AG4" s="258">
        <v>0</v>
      </c>
      <c r="AH4" s="258">
        <v>0</v>
      </c>
      <c r="AI4" s="258">
        <v>0</v>
      </c>
      <c r="AJ4" s="258">
        <v>0</v>
      </c>
      <c r="AK4" s="258">
        <v>0</v>
      </c>
      <c r="AL4" s="258">
        <v>0</v>
      </c>
      <c r="AM4" s="258">
        <v>0</v>
      </c>
      <c r="AN4" s="258">
        <v>0</v>
      </c>
      <c r="AO4" s="258">
        <v>4688</v>
      </c>
      <c r="AP4" s="258">
        <v>0</v>
      </c>
      <c r="AQ4" s="258">
        <v>0</v>
      </c>
      <c r="AR4" s="258">
        <v>0</v>
      </c>
      <c r="AS4" s="258">
        <v>0</v>
      </c>
      <c r="AT4" s="258">
        <v>0</v>
      </c>
      <c r="AU4" s="258">
        <v>0</v>
      </c>
      <c r="AV4" s="258">
        <v>0</v>
      </c>
      <c r="AW4" s="258">
        <v>110151</v>
      </c>
      <c r="AX4" s="258">
        <v>0</v>
      </c>
      <c r="AY4" s="258">
        <v>0</v>
      </c>
      <c r="AZ4" s="258">
        <v>0</v>
      </c>
      <c r="BA4" s="258">
        <v>0</v>
      </c>
      <c r="BB4" s="258">
        <v>0</v>
      </c>
      <c r="BC4" s="258">
        <v>0</v>
      </c>
      <c r="BD4" s="258">
        <v>0</v>
      </c>
      <c r="BE4" s="258">
        <v>0</v>
      </c>
      <c r="BF4" s="258">
        <v>0</v>
      </c>
      <c r="BG4" s="258">
        <v>0</v>
      </c>
      <c r="BH4" s="258">
        <v>0</v>
      </c>
      <c r="BI4" s="258">
        <v>0</v>
      </c>
      <c r="BJ4" s="258">
        <v>0</v>
      </c>
    </row>
    <row r="5" spans="1:62" x14ac:dyDescent="0.25">
      <c r="A5" s="259">
        <v>6</v>
      </c>
      <c r="B5" s="259">
        <v>6</v>
      </c>
      <c r="C5" s="240" t="s">
        <v>129</v>
      </c>
      <c r="D5" s="258">
        <v>0</v>
      </c>
      <c r="E5" s="258">
        <v>0</v>
      </c>
      <c r="F5" s="258">
        <v>0</v>
      </c>
      <c r="G5" s="258">
        <v>0</v>
      </c>
      <c r="H5" s="258">
        <v>0</v>
      </c>
      <c r="I5" s="258">
        <v>186422</v>
      </c>
      <c r="J5" s="258">
        <v>0</v>
      </c>
      <c r="K5" s="258">
        <v>0</v>
      </c>
      <c r="L5" s="258">
        <v>0</v>
      </c>
      <c r="M5" s="258">
        <v>0</v>
      </c>
      <c r="N5" s="258">
        <v>0</v>
      </c>
      <c r="O5" s="258">
        <v>0</v>
      </c>
      <c r="P5" s="258">
        <v>0</v>
      </c>
      <c r="Q5" s="258">
        <v>0</v>
      </c>
      <c r="R5" s="258">
        <v>0</v>
      </c>
      <c r="S5" s="258">
        <v>0</v>
      </c>
      <c r="T5" s="258">
        <v>0</v>
      </c>
      <c r="U5" s="258">
        <v>0</v>
      </c>
      <c r="V5" s="258">
        <v>0</v>
      </c>
      <c r="W5" s="258">
        <v>0</v>
      </c>
      <c r="X5" s="258">
        <v>56045</v>
      </c>
      <c r="Y5" s="258">
        <v>29175000</v>
      </c>
      <c r="Z5" s="258">
        <v>0</v>
      </c>
      <c r="AA5" s="258">
        <v>0</v>
      </c>
      <c r="AB5" s="258">
        <v>0</v>
      </c>
      <c r="AC5" s="258">
        <v>0</v>
      </c>
      <c r="AD5" s="258">
        <v>0</v>
      </c>
      <c r="AE5" s="258">
        <v>0</v>
      </c>
      <c r="AF5" s="258">
        <v>0</v>
      </c>
      <c r="AG5" s="258">
        <v>66597</v>
      </c>
      <c r="AH5" s="258">
        <v>0</v>
      </c>
      <c r="AI5" s="258">
        <v>0</v>
      </c>
      <c r="AJ5" s="258">
        <v>0</v>
      </c>
      <c r="AK5" s="258">
        <v>0</v>
      </c>
      <c r="AL5" s="258">
        <v>0</v>
      </c>
      <c r="AM5" s="258">
        <v>0</v>
      </c>
      <c r="AN5" s="258">
        <v>0</v>
      </c>
      <c r="AO5" s="258">
        <v>0</v>
      </c>
      <c r="AP5" s="258">
        <v>0</v>
      </c>
      <c r="AQ5" s="258">
        <v>0</v>
      </c>
      <c r="AR5" s="258">
        <v>0</v>
      </c>
      <c r="AS5" s="258">
        <v>242642</v>
      </c>
      <c r="AT5" s="258">
        <v>0</v>
      </c>
      <c r="AU5" s="258">
        <v>0</v>
      </c>
      <c r="AV5" s="258">
        <v>0</v>
      </c>
      <c r="AW5" s="258">
        <v>0</v>
      </c>
      <c r="AX5" s="258">
        <v>5472972</v>
      </c>
      <c r="AY5" s="258">
        <v>0</v>
      </c>
      <c r="AZ5" s="258">
        <v>0</v>
      </c>
      <c r="BA5" s="258">
        <v>0</v>
      </c>
      <c r="BB5" s="258">
        <v>0</v>
      </c>
      <c r="BC5" s="258">
        <v>0</v>
      </c>
      <c r="BD5" s="258">
        <v>0</v>
      </c>
      <c r="BE5" s="258">
        <v>0</v>
      </c>
      <c r="BF5" s="258">
        <v>0</v>
      </c>
      <c r="BG5" s="258">
        <v>0</v>
      </c>
      <c r="BH5" s="258">
        <v>0</v>
      </c>
      <c r="BI5" s="258">
        <v>0</v>
      </c>
      <c r="BJ5" s="258">
        <v>0</v>
      </c>
    </row>
    <row r="6" spans="1:62" x14ac:dyDescent="0.25">
      <c r="A6" s="259">
        <v>7</v>
      </c>
      <c r="B6" s="259">
        <v>7</v>
      </c>
      <c r="C6" s="240" t="s">
        <v>118</v>
      </c>
      <c r="D6" s="258">
        <v>87798</v>
      </c>
      <c r="E6" s="258">
        <v>0</v>
      </c>
      <c r="F6" s="258">
        <v>50949</v>
      </c>
      <c r="G6" s="258">
        <v>0</v>
      </c>
      <c r="H6" s="258">
        <v>0</v>
      </c>
      <c r="I6" s="258">
        <v>398121</v>
      </c>
      <c r="J6" s="258">
        <v>0</v>
      </c>
      <c r="K6" s="258">
        <v>91197</v>
      </c>
      <c r="L6" s="258">
        <v>0</v>
      </c>
      <c r="M6" s="258">
        <v>0</v>
      </c>
      <c r="N6" s="258">
        <v>41044</v>
      </c>
      <c r="O6" s="258">
        <v>728049</v>
      </c>
      <c r="P6" s="258">
        <v>487781</v>
      </c>
      <c r="Q6" s="258">
        <v>0</v>
      </c>
      <c r="R6" s="258">
        <v>932924</v>
      </c>
      <c r="S6" s="258">
        <v>588698</v>
      </c>
      <c r="T6" s="258">
        <v>0</v>
      </c>
      <c r="U6" s="258">
        <v>618048</v>
      </c>
      <c r="V6" s="258">
        <v>19264</v>
      </c>
      <c r="W6" s="258">
        <v>755640</v>
      </c>
      <c r="X6" s="258">
        <v>1125306</v>
      </c>
      <c r="Y6" s="258">
        <v>1116000</v>
      </c>
      <c r="Z6" s="258">
        <v>59952</v>
      </c>
      <c r="AA6" s="258">
        <v>104891</v>
      </c>
      <c r="AB6" s="258">
        <v>73752</v>
      </c>
      <c r="AC6" s="258">
        <v>0</v>
      </c>
      <c r="AD6" s="258">
        <v>0</v>
      </c>
      <c r="AE6" s="258">
        <v>0</v>
      </c>
      <c r="AF6" s="258">
        <v>168899</v>
      </c>
      <c r="AG6" s="258">
        <v>475713</v>
      </c>
      <c r="AH6" s="258">
        <v>0</v>
      </c>
      <c r="AI6" s="258">
        <v>377226</v>
      </c>
      <c r="AJ6" s="258">
        <v>0</v>
      </c>
      <c r="AK6" s="258">
        <v>0</v>
      </c>
      <c r="AL6" s="258">
        <v>526653</v>
      </c>
      <c r="AM6" s="258">
        <v>199667</v>
      </c>
      <c r="AN6" s="258">
        <v>0</v>
      </c>
      <c r="AO6" s="258">
        <v>84015</v>
      </c>
      <c r="AP6" s="258">
        <v>0</v>
      </c>
      <c r="AQ6" s="258">
        <v>0</v>
      </c>
      <c r="AR6" s="258">
        <v>81063</v>
      </c>
      <c r="AS6" s="258">
        <v>0</v>
      </c>
      <c r="AT6" s="258">
        <v>0</v>
      </c>
      <c r="AU6" s="258">
        <v>0</v>
      </c>
      <c r="AV6" s="258">
        <v>0</v>
      </c>
      <c r="AW6" s="258">
        <v>0</v>
      </c>
      <c r="AX6" s="258">
        <v>1671667</v>
      </c>
      <c r="AY6" s="258">
        <v>77848</v>
      </c>
      <c r="AZ6" s="258">
        <v>1648267</v>
      </c>
      <c r="BA6" s="258">
        <v>0</v>
      </c>
      <c r="BB6" s="258">
        <v>0</v>
      </c>
      <c r="BC6" s="258">
        <v>0</v>
      </c>
      <c r="BD6" s="258">
        <v>0</v>
      </c>
      <c r="BE6" s="258">
        <v>0</v>
      </c>
      <c r="BF6" s="258">
        <v>0</v>
      </c>
      <c r="BG6" s="258">
        <v>0</v>
      </c>
      <c r="BH6" s="258">
        <v>0</v>
      </c>
      <c r="BI6" s="258">
        <v>89065</v>
      </c>
      <c r="BJ6" s="258">
        <v>0</v>
      </c>
    </row>
    <row r="7" spans="1:62" ht="30" x14ac:dyDescent="0.25">
      <c r="A7" s="259">
        <v>9</v>
      </c>
      <c r="B7" s="259">
        <v>9</v>
      </c>
      <c r="C7" s="240" t="s">
        <v>119</v>
      </c>
      <c r="D7" s="258">
        <v>3772281</v>
      </c>
      <c r="E7" s="258">
        <v>2896038</v>
      </c>
      <c r="F7" s="258">
        <v>2853945</v>
      </c>
      <c r="G7" s="258">
        <v>4094218</v>
      </c>
      <c r="H7" s="258">
        <v>2684384</v>
      </c>
      <c r="I7" s="258">
        <v>3651542</v>
      </c>
      <c r="J7" s="258">
        <v>7623185</v>
      </c>
      <c r="K7" s="258">
        <v>1001857</v>
      </c>
      <c r="L7" s="258">
        <v>1467723</v>
      </c>
      <c r="M7" s="258">
        <v>710760</v>
      </c>
      <c r="N7" s="258">
        <v>929951</v>
      </c>
      <c r="O7" s="258">
        <v>9427415</v>
      </c>
      <c r="P7" s="258">
        <v>7179153</v>
      </c>
      <c r="Q7" s="258">
        <v>2687322</v>
      </c>
      <c r="R7" s="258">
        <v>16671416</v>
      </c>
      <c r="S7" s="258">
        <v>7991483</v>
      </c>
      <c r="T7" s="258">
        <v>775174</v>
      </c>
      <c r="U7" s="258">
        <v>2602858</v>
      </c>
      <c r="V7" s="258">
        <v>3118341</v>
      </c>
      <c r="W7" s="258">
        <v>3508942</v>
      </c>
      <c r="X7" s="258">
        <v>11803416</v>
      </c>
      <c r="Y7" s="258">
        <v>63587000</v>
      </c>
      <c r="Z7" s="258">
        <v>3985847</v>
      </c>
      <c r="AA7" s="258">
        <v>565915</v>
      </c>
      <c r="AB7" s="258">
        <v>168677</v>
      </c>
      <c r="AC7" s="258">
        <v>5103188</v>
      </c>
      <c r="AD7" s="258">
        <v>1572416</v>
      </c>
      <c r="AE7" s="258">
        <v>97829</v>
      </c>
      <c r="AF7" s="258">
        <v>7547719</v>
      </c>
      <c r="AG7" s="258">
        <v>36690559</v>
      </c>
      <c r="AH7" s="258">
        <v>1012155</v>
      </c>
      <c r="AI7" s="258">
        <v>1871314</v>
      </c>
      <c r="AJ7" s="258">
        <v>3897630</v>
      </c>
      <c r="AK7" s="258">
        <v>1892327</v>
      </c>
      <c r="AL7" s="258">
        <v>2095272</v>
      </c>
      <c r="AM7" s="258">
        <v>9112022</v>
      </c>
      <c r="AN7" s="258">
        <v>2673889</v>
      </c>
      <c r="AO7" s="258">
        <v>2108751</v>
      </c>
      <c r="AP7" s="258">
        <v>2288340</v>
      </c>
      <c r="AQ7" s="258">
        <v>1273178</v>
      </c>
      <c r="AR7" s="258">
        <v>3629401</v>
      </c>
      <c r="AS7" s="258">
        <v>5100244</v>
      </c>
      <c r="AT7" s="258">
        <v>1089896</v>
      </c>
      <c r="AU7" s="258">
        <v>51993</v>
      </c>
      <c r="AV7" s="258">
        <v>6957862</v>
      </c>
      <c r="AW7" s="258">
        <v>203795</v>
      </c>
      <c r="AX7" s="258">
        <v>15070739</v>
      </c>
      <c r="AY7" s="258">
        <v>1602467</v>
      </c>
      <c r="AZ7" s="258">
        <v>7746161</v>
      </c>
      <c r="BA7" s="258">
        <v>4002377</v>
      </c>
      <c r="BB7" s="258">
        <v>3085272</v>
      </c>
      <c r="BC7" s="258">
        <v>2873580</v>
      </c>
      <c r="BD7" s="258">
        <v>2500144</v>
      </c>
      <c r="BE7" s="258">
        <v>462163</v>
      </c>
      <c r="BF7" s="258">
        <v>961184</v>
      </c>
      <c r="BG7" s="258">
        <v>6347054</v>
      </c>
      <c r="BH7" s="258">
        <v>2458998</v>
      </c>
      <c r="BI7" s="258">
        <v>6810846</v>
      </c>
      <c r="BJ7" s="258">
        <v>286008</v>
      </c>
    </row>
    <row r="8" spans="1:62" x14ac:dyDescent="0.25">
      <c r="A8" s="259"/>
      <c r="B8" s="259">
        <v>11</v>
      </c>
      <c r="C8" s="240" t="s">
        <v>246</v>
      </c>
      <c r="D8" s="258"/>
      <c r="E8" s="258"/>
      <c r="F8" s="258"/>
      <c r="G8" s="258"/>
      <c r="H8" s="258"/>
      <c r="I8" s="258"/>
      <c r="J8" s="258"/>
      <c r="K8" s="258"/>
      <c r="L8" s="258"/>
      <c r="M8" s="258"/>
      <c r="N8" s="258"/>
      <c r="O8" s="258"/>
      <c r="P8" s="258"/>
      <c r="Q8" s="258"/>
      <c r="R8" s="258"/>
      <c r="S8" s="258"/>
      <c r="T8" s="258"/>
      <c r="U8" s="258"/>
      <c r="V8" s="258"/>
      <c r="W8" s="258"/>
      <c r="X8" s="258"/>
      <c r="Y8" s="258"/>
      <c r="Z8" s="258"/>
      <c r="AA8" s="258"/>
      <c r="AB8" s="258"/>
      <c r="AC8" s="258"/>
      <c r="AD8" s="258"/>
      <c r="AE8" s="258"/>
      <c r="AF8" s="258"/>
      <c r="AG8" s="258"/>
      <c r="AH8" s="258"/>
      <c r="AI8" s="258"/>
      <c r="AJ8" s="258"/>
      <c r="AK8" s="258"/>
      <c r="AL8" s="258"/>
      <c r="AM8" s="258"/>
      <c r="AN8" s="258"/>
      <c r="AO8" s="258"/>
      <c r="AP8" s="258"/>
      <c r="AQ8" s="258"/>
      <c r="AR8" s="258"/>
      <c r="AS8" s="258"/>
      <c r="AT8" s="258"/>
      <c r="AU8" s="258"/>
      <c r="AV8" s="258"/>
      <c r="AW8" s="258"/>
      <c r="AX8" s="258"/>
      <c r="AY8" s="258"/>
      <c r="AZ8" s="258"/>
      <c r="BA8" s="258"/>
      <c r="BB8" s="258"/>
      <c r="BC8" s="258"/>
      <c r="BD8" s="258"/>
      <c r="BE8" s="258"/>
      <c r="BF8" s="258"/>
      <c r="BG8" s="258"/>
      <c r="BH8" s="258"/>
      <c r="BI8" s="258"/>
      <c r="BJ8" s="258"/>
    </row>
    <row r="9" spans="1:62" ht="30" x14ac:dyDescent="0.25">
      <c r="A9" s="259"/>
      <c r="B9" s="259">
        <v>12</v>
      </c>
      <c r="C9" s="240" t="s">
        <v>284</v>
      </c>
      <c r="D9" s="258"/>
      <c r="E9" s="258"/>
      <c r="F9" s="258"/>
      <c r="G9" s="258"/>
      <c r="H9" s="258"/>
      <c r="I9" s="258"/>
      <c r="J9" s="258"/>
      <c r="K9" s="258"/>
      <c r="L9" s="258"/>
      <c r="M9" s="258"/>
      <c r="N9" s="258"/>
      <c r="O9" s="258"/>
      <c r="P9" s="258"/>
      <c r="Q9" s="258"/>
      <c r="R9" s="258"/>
      <c r="S9" s="258"/>
      <c r="T9" s="258"/>
      <c r="U9" s="258"/>
      <c r="V9" s="258"/>
      <c r="W9" s="258"/>
      <c r="X9" s="258"/>
      <c r="Y9" s="258"/>
      <c r="Z9" s="258"/>
      <c r="AA9" s="258"/>
      <c r="AB9" s="258"/>
      <c r="AC9" s="258"/>
      <c r="AD9" s="258"/>
      <c r="AE9" s="258"/>
      <c r="AF9" s="258"/>
      <c r="AG9" s="258"/>
      <c r="AH9" s="258"/>
      <c r="AI9" s="258"/>
      <c r="AJ9" s="258"/>
      <c r="AK9" s="258"/>
      <c r="AL9" s="258"/>
      <c r="AM9" s="258"/>
      <c r="AN9" s="258"/>
      <c r="AO9" s="258"/>
      <c r="AP9" s="258"/>
      <c r="AQ9" s="258"/>
      <c r="AR9" s="258"/>
      <c r="AS9" s="258"/>
      <c r="AT9" s="258"/>
      <c r="AU9" s="258"/>
      <c r="AV9" s="258"/>
      <c r="AW9" s="258"/>
      <c r="AX9" s="258"/>
      <c r="AY9" s="258"/>
      <c r="AZ9" s="258"/>
      <c r="BA9" s="258"/>
      <c r="BB9" s="258"/>
      <c r="BC9" s="258"/>
      <c r="BD9" s="258"/>
      <c r="BE9" s="258"/>
      <c r="BF9" s="258"/>
      <c r="BG9" s="258"/>
      <c r="BH9" s="258"/>
      <c r="BI9" s="258"/>
      <c r="BJ9" s="258"/>
    </row>
    <row r="10" spans="1:62" ht="45" x14ac:dyDescent="0.25">
      <c r="A10" s="259"/>
      <c r="B10" s="259">
        <v>13</v>
      </c>
      <c r="C10" s="240" t="s">
        <v>285</v>
      </c>
      <c r="D10" s="258"/>
      <c r="E10" s="258"/>
      <c r="F10" s="258"/>
      <c r="G10" s="258"/>
      <c r="H10" s="258"/>
      <c r="I10" s="258"/>
      <c r="J10" s="258"/>
      <c r="K10" s="258"/>
      <c r="L10" s="258"/>
      <c r="M10" s="258"/>
      <c r="N10" s="258"/>
      <c r="O10" s="258"/>
      <c r="P10" s="258"/>
      <c r="Q10" s="258"/>
      <c r="R10" s="258"/>
      <c r="S10" s="258"/>
      <c r="T10" s="258"/>
      <c r="U10" s="258"/>
      <c r="V10" s="258"/>
      <c r="W10" s="258"/>
      <c r="X10" s="258"/>
      <c r="Y10" s="258"/>
      <c r="Z10" s="258"/>
      <c r="AA10" s="258"/>
      <c r="AB10" s="258"/>
      <c r="AC10" s="258"/>
      <c r="AD10" s="258"/>
      <c r="AE10" s="258"/>
      <c r="AF10" s="258"/>
      <c r="AG10" s="258"/>
      <c r="AH10" s="258"/>
      <c r="AI10" s="258"/>
      <c r="AJ10" s="258"/>
      <c r="AK10" s="258"/>
      <c r="AL10" s="258"/>
      <c r="AM10" s="258"/>
      <c r="AN10" s="258"/>
      <c r="AO10" s="258"/>
      <c r="AP10" s="258"/>
      <c r="AQ10" s="258"/>
      <c r="AR10" s="258"/>
      <c r="AS10" s="258"/>
      <c r="AT10" s="258"/>
      <c r="AU10" s="258"/>
      <c r="AV10" s="258"/>
      <c r="AW10" s="258"/>
      <c r="AX10" s="258"/>
      <c r="AY10" s="258"/>
      <c r="AZ10" s="258"/>
      <c r="BA10" s="258"/>
      <c r="BB10" s="258"/>
      <c r="BC10" s="258"/>
      <c r="BD10" s="258"/>
      <c r="BE10" s="258"/>
      <c r="BF10" s="258"/>
      <c r="BG10" s="258"/>
      <c r="BH10" s="258"/>
      <c r="BI10" s="258"/>
      <c r="BJ10" s="258"/>
    </row>
    <row r="11" spans="1:62" ht="30" x14ac:dyDescent="0.25">
      <c r="A11" s="259"/>
      <c r="B11" s="259">
        <v>14</v>
      </c>
      <c r="C11" s="240" t="s">
        <v>286</v>
      </c>
      <c r="D11" s="258"/>
      <c r="E11" s="258"/>
      <c r="F11" s="258"/>
      <c r="G11" s="258"/>
      <c r="H11" s="258"/>
      <c r="I11" s="258"/>
      <c r="J11" s="258"/>
      <c r="K11" s="258"/>
      <c r="L11" s="258"/>
      <c r="M11" s="258"/>
      <c r="N11" s="258"/>
      <c r="O11" s="258"/>
      <c r="P11" s="258"/>
      <c r="Q11" s="258"/>
      <c r="R11" s="258"/>
      <c r="S11" s="258"/>
      <c r="T11" s="258"/>
      <c r="U11" s="258"/>
      <c r="V11" s="258"/>
      <c r="W11" s="258"/>
      <c r="X11" s="258"/>
      <c r="Y11" s="258"/>
      <c r="Z11" s="258"/>
      <c r="AA11" s="258"/>
      <c r="AB11" s="258"/>
      <c r="AC11" s="258"/>
      <c r="AD11" s="258"/>
      <c r="AE11" s="258"/>
      <c r="AF11" s="258"/>
      <c r="AG11" s="258"/>
      <c r="AH11" s="258"/>
      <c r="AI11" s="258"/>
      <c r="AJ11" s="258"/>
      <c r="AK11" s="258"/>
      <c r="AL11" s="258"/>
      <c r="AM11" s="258"/>
      <c r="AN11" s="258"/>
      <c r="AO11" s="258"/>
      <c r="AP11" s="258"/>
      <c r="AQ11" s="258"/>
      <c r="AR11" s="258"/>
      <c r="AS11" s="258"/>
      <c r="AT11" s="258"/>
      <c r="AU11" s="258"/>
      <c r="AV11" s="258"/>
      <c r="AW11" s="258"/>
      <c r="AX11" s="258"/>
      <c r="AY11" s="258"/>
      <c r="AZ11" s="258"/>
      <c r="BA11" s="258"/>
      <c r="BB11" s="258"/>
      <c r="BC11" s="258"/>
      <c r="BD11" s="258"/>
      <c r="BE11" s="258"/>
      <c r="BF11" s="258"/>
      <c r="BG11" s="258"/>
      <c r="BH11" s="258"/>
      <c r="BI11" s="258"/>
      <c r="BJ11" s="258"/>
    </row>
    <row r="12" spans="1:62" x14ac:dyDescent="0.25">
      <c r="A12" s="259">
        <v>16</v>
      </c>
      <c r="B12" s="259">
        <v>16</v>
      </c>
      <c r="C12" s="240" t="s">
        <v>120</v>
      </c>
      <c r="D12" s="258">
        <v>41608353</v>
      </c>
      <c r="E12" s="258">
        <v>6184875</v>
      </c>
      <c r="F12" s="258">
        <v>2695649</v>
      </c>
      <c r="G12" s="258">
        <v>4667967</v>
      </c>
      <c r="H12" s="258">
        <v>4859058</v>
      </c>
      <c r="I12" s="258">
        <v>8626100</v>
      </c>
      <c r="J12" s="258">
        <v>20851114</v>
      </c>
      <c r="K12" s="258">
        <v>5913201</v>
      </c>
      <c r="L12" s="258">
        <v>14966369</v>
      </c>
      <c r="M12" s="258">
        <v>3088282</v>
      </c>
      <c r="N12" s="258">
        <v>6700304</v>
      </c>
      <c r="O12" s="258">
        <v>37838217</v>
      </c>
      <c r="P12" s="258">
        <v>63243475</v>
      </c>
      <c r="Q12" s="258">
        <v>16097687</v>
      </c>
      <c r="R12" s="258">
        <v>66149427</v>
      </c>
      <c r="S12" s="258">
        <v>20305950</v>
      </c>
      <c r="T12" s="258">
        <v>2970249</v>
      </c>
      <c r="U12" s="258">
        <v>22711846</v>
      </c>
      <c r="V12" s="258">
        <v>3942045</v>
      </c>
      <c r="W12" s="258">
        <v>26696089</v>
      </c>
      <c r="X12" s="258">
        <v>76575900</v>
      </c>
      <c r="Y12" s="258">
        <v>437499000</v>
      </c>
      <c r="Z12" s="258">
        <v>30967974</v>
      </c>
      <c r="AA12" s="258">
        <v>7302264</v>
      </c>
      <c r="AB12" s="258">
        <v>1466859</v>
      </c>
      <c r="AC12" s="258">
        <v>22637767</v>
      </c>
      <c r="AD12" s="258">
        <v>5314548</v>
      </c>
      <c r="AE12" s="258">
        <v>6060717</v>
      </c>
      <c r="AF12" s="258">
        <v>23289189</v>
      </c>
      <c r="AG12" s="258">
        <v>84374728</v>
      </c>
      <c r="AH12" s="258">
        <v>10317376</v>
      </c>
      <c r="AI12" s="258">
        <v>23461389</v>
      </c>
      <c r="AJ12" s="258">
        <v>24953126</v>
      </c>
      <c r="AK12" s="258">
        <v>11301339</v>
      </c>
      <c r="AL12" s="258">
        <v>10716913</v>
      </c>
      <c r="AM12" s="258">
        <v>133596655</v>
      </c>
      <c r="AN12" s="258">
        <v>4495955</v>
      </c>
      <c r="AO12" s="258">
        <v>7769999</v>
      </c>
      <c r="AP12" s="258">
        <v>11465585</v>
      </c>
      <c r="AQ12" s="258">
        <v>2424988</v>
      </c>
      <c r="AR12" s="258">
        <v>16564527</v>
      </c>
      <c r="AS12" s="258">
        <v>48749069</v>
      </c>
      <c r="AT12" s="258">
        <v>2804788</v>
      </c>
      <c r="AU12" s="258">
        <v>1567673</v>
      </c>
      <c r="AV12" s="258">
        <v>14347054</v>
      </c>
      <c r="AW12" s="258">
        <v>4513015</v>
      </c>
      <c r="AX12" s="258">
        <v>201708592</v>
      </c>
      <c r="AY12" s="258">
        <v>4419069</v>
      </c>
      <c r="AZ12" s="258">
        <v>23937265</v>
      </c>
      <c r="BA12" s="258">
        <v>15929280</v>
      </c>
      <c r="BB12" s="258">
        <v>26201816</v>
      </c>
      <c r="BC12" s="258">
        <v>4507717</v>
      </c>
      <c r="BD12" s="258">
        <v>6842165</v>
      </c>
      <c r="BE12" s="258">
        <v>4963872</v>
      </c>
      <c r="BF12" s="258">
        <v>2118574</v>
      </c>
      <c r="BG12" s="258">
        <v>37250120</v>
      </c>
      <c r="BH12" s="258">
        <v>7131390</v>
      </c>
      <c r="BI12" s="258">
        <v>60797057</v>
      </c>
      <c r="BJ12" s="258">
        <v>1971231</v>
      </c>
    </row>
    <row r="13" spans="1:62" x14ac:dyDescent="0.25">
      <c r="A13" s="259">
        <v>17</v>
      </c>
      <c r="B13" s="259">
        <v>17</v>
      </c>
      <c r="C13" s="240" t="s">
        <v>122</v>
      </c>
      <c r="D13" s="258">
        <v>0</v>
      </c>
      <c r="E13" s="258">
        <v>0</v>
      </c>
      <c r="F13" s="258">
        <v>0</v>
      </c>
      <c r="G13" s="258">
        <v>0</v>
      </c>
      <c r="H13" s="258">
        <v>0</v>
      </c>
      <c r="I13" s="258">
        <v>0</v>
      </c>
      <c r="J13" s="258">
        <v>0</v>
      </c>
      <c r="K13" s="258">
        <v>0</v>
      </c>
      <c r="L13" s="258">
        <v>0</v>
      </c>
      <c r="M13" s="258">
        <v>0</v>
      </c>
      <c r="N13" s="258">
        <v>0</v>
      </c>
      <c r="O13" s="258">
        <v>0</v>
      </c>
      <c r="P13" s="258">
        <v>0</v>
      </c>
      <c r="Q13" s="258">
        <v>0</v>
      </c>
      <c r="R13" s="258">
        <v>0</v>
      </c>
      <c r="S13" s="258">
        <v>0</v>
      </c>
      <c r="T13" s="258">
        <v>0</v>
      </c>
      <c r="U13" s="258">
        <v>261368</v>
      </c>
      <c r="V13" s="258">
        <v>0</v>
      </c>
      <c r="W13" s="258">
        <v>0</v>
      </c>
      <c r="X13" s="258">
        <v>200000</v>
      </c>
      <c r="Y13" s="258">
        <v>0</v>
      </c>
      <c r="Z13" s="258">
        <v>0</v>
      </c>
      <c r="AA13" s="258">
        <v>0</v>
      </c>
      <c r="AB13" s="258">
        <v>0</v>
      </c>
      <c r="AC13" s="258">
        <v>0</v>
      </c>
      <c r="AD13" s="258">
        <v>0</v>
      </c>
      <c r="AE13" s="258">
        <v>0</v>
      </c>
      <c r="AF13" s="258">
        <v>0</v>
      </c>
      <c r="AG13" s="258">
        <v>0</v>
      </c>
      <c r="AH13" s="258">
        <v>0</v>
      </c>
      <c r="AI13" s="258">
        <v>0</v>
      </c>
      <c r="AJ13" s="258">
        <v>0</v>
      </c>
      <c r="AK13" s="258">
        <v>0</v>
      </c>
      <c r="AL13" s="258">
        <v>0</v>
      </c>
      <c r="AM13" s="258">
        <v>0</v>
      </c>
      <c r="AN13" s="258">
        <v>0</v>
      </c>
      <c r="AO13" s="258">
        <v>0</v>
      </c>
      <c r="AP13" s="258">
        <v>0</v>
      </c>
      <c r="AQ13" s="258">
        <v>0</v>
      </c>
      <c r="AR13" s="258">
        <v>0</v>
      </c>
      <c r="AS13" s="258">
        <v>0</v>
      </c>
      <c r="AT13" s="258">
        <v>0</v>
      </c>
      <c r="AU13" s="258">
        <v>530000</v>
      </c>
      <c r="AV13" s="258">
        <v>0</v>
      </c>
      <c r="AW13" s="258">
        <v>0</v>
      </c>
      <c r="AX13" s="258">
        <v>0</v>
      </c>
      <c r="AY13" s="258">
        <v>0</v>
      </c>
      <c r="AZ13" s="258">
        <v>0</v>
      </c>
      <c r="BA13" s="258">
        <v>0</v>
      </c>
      <c r="BB13" s="258">
        <v>0</v>
      </c>
      <c r="BC13" s="258">
        <v>0</v>
      </c>
      <c r="BD13" s="258">
        <v>0</v>
      </c>
      <c r="BE13" s="258">
        <v>0</v>
      </c>
      <c r="BF13" s="258">
        <v>0</v>
      </c>
      <c r="BG13" s="258">
        <v>0</v>
      </c>
      <c r="BH13" s="258">
        <v>9457</v>
      </c>
      <c r="BI13" s="258">
        <v>0</v>
      </c>
      <c r="BJ13" s="258">
        <v>0</v>
      </c>
    </row>
    <row r="14" spans="1:62" ht="30" x14ac:dyDescent="0.25">
      <c r="A14" s="259"/>
      <c r="B14" s="259">
        <v>19</v>
      </c>
      <c r="C14" s="240" t="s">
        <v>287</v>
      </c>
      <c r="D14" s="258"/>
      <c r="E14" s="258"/>
      <c r="F14" s="258"/>
      <c r="G14" s="258"/>
      <c r="H14" s="258"/>
      <c r="I14" s="258"/>
      <c r="J14" s="258"/>
      <c r="K14" s="258"/>
      <c r="L14" s="258"/>
      <c r="M14" s="258"/>
      <c r="N14" s="258"/>
      <c r="O14" s="258"/>
      <c r="P14" s="258"/>
      <c r="Q14" s="258"/>
      <c r="R14" s="258"/>
      <c r="S14" s="258"/>
      <c r="T14" s="258"/>
      <c r="U14" s="258"/>
      <c r="V14" s="258"/>
      <c r="W14" s="258"/>
      <c r="X14" s="258"/>
      <c r="Y14" s="258"/>
      <c r="Z14" s="258"/>
      <c r="AA14" s="258"/>
      <c r="AB14" s="258"/>
      <c r="AC14" s="258"/>
      <c r="AD14" s="258"/>
      <c r="AE14" s="258"/>
      <c r="AF14" s="258"/>
      <c r="AG14" s="258"/>
      <c r="AH14" s="258"/>
      <c r="AI14" s="258"/>
      <c r="AJ14" s="258"/>
      <c r="AK14" s="258"/>
      <c r="AL14" s="258"/>
      <c r="AM14" s="258"/>
      <c r="AN14" s="258"/>
      <c r="AO14" s="258"/>
      <c r="AP14" s="258"/>
      <c r="AQ14" s="258"/>
      <c r="AR14" s="258"/>
      <c r="AS14" s="258"/>
      <c r="AT14" s="258"/>
      <c r="AU14" s="258"/>
      <c r="AV14" s="258"/>
      <c r="AW14" s="258"/>
      <c r="AX14" s="258"/>
      <c r="AY14" s="258"/>
      <c r="AZ14" s="258"/>
      <c r="BA14" s="258"/>
      <c r="BB14" s="258"/>
      <c r="BC14" s="258"/>
      <c r="BD14" s="258"/>
      <c r="BE14" s="258"/>
      <c r="BF14" s="258"/>
      <c r="BG14" s="258"/>
      <c r="BH14" s="258"/>
      <c r="BI14" s="258"/>
      <c r="BJ14" s="258"/>
    </row>
    <row r="15" spans="1:62" x14ac:dyDescent="0.25">
      <c r="A15" s="259">
        <v>20</v>
      </c>
      <c r="B15" s="259">
        <v>20</v>
      </c>
      <c r="C15" s="240" t="s">
        <v>123</v>
      </c>
      <c r="D15" s="258">
        <v>0</v>
      </c>
      <c r="E15" s="258">
        <v>100000</v>
      </c>
      <c r="F15" s="258">
        <v>0</v>
      </c>
      <c r="G15" s="258">
        <v>358274</v>
      </c>
      <c r="H15" s="258">
        <v>0</v>
      </c>
      <c r="I15" s="258">
        <v>2491</v>
      </c>
      <c r="J15" s="258">
        <v>560324</v>
      </c>
      <c r="K15" s="258">
        <v>77541</v>
      </c>
      <c r="L15" s="258">
        <v>17000</v>
      </c>
      <c r="M15" s="258">
        <v>0</v>
      </c>
      <c r="N15" s="258">
        <v>0</v>
      </c>
      <c r="O15" s="258">
        <v>1096881</v>
      </c>
      <c r="P15" s="258">
        <v>1807540</v>
      </c>
      <c r="Q15" s="258">
        <v>0</v>
      </c>
      <c r="R15" s="258">
        <v>0</v>
      </c>
      <c r="S15" s="258">
        <v>0</v>
      </c>
      <c r="T15" s="258">
        <v>55654</v>
      </c>
      <c r="U15" s="258">
        <v>0</v>
      </c>
      <c r="V15" s="258">
        <v>0</v>
      </c>
      <c r="W15" s="258">
        <v>0</v>
      </c>
      <c r="X15" s="258">
        <v>204242</v>
      </c>
      <c r="Y15" s="258">
        <v>188000</v>
      </c>
      <c r="Z15" s="258">
        <v>0</v>
      </c>
      <c r="AA15" s="258">
        <v>0</v>
      </c>
      <c r="AB15" s="258">
        <v>17939</v>
      </c>
      <c r="AC15" s="258">
        <v>0</v>
      </c>
      <c r="AD15" s="258">
        <v>0</v>
      </c>
      <c r="AE15" s="258">
        <v>0</v>
      </c>
      <c r="AF15" s="258">
        <v>0</v>
      </c>
      <c r="AG15" s="258">
        <v>0</v>
      </c>
      <c r="AH15" s="258">
        <v>43565</v>
      </c>
      <c r="AI15" s="258">
        <v>0</v>
      </c>
      <c r="AJ15" s="258">
        <v>0</v>
      </c>
      <c r="AK15" s="258">
        <v>0</v>
      </c>
      <c r="AL15" s="258">
        <v>0</v>
      </c>
      <c r="AM15" s="258">
        <v>0</v>
      </c>
      <c r="AN15" s="258">
        <v>60240</v>
      </c>
      <c r="AO15" s="258">
        <v>0</v>
      </c>
      <c r="AP15" s="258">
        <v>0</v>
      </c>
      <c r="AQ15" s="258">
        <v>0</v>
      </c>
      <c r="AR15" s="258">
        <v>92500</v>
      </c>
      <c r="AS15" s="258">
        <v>0</v>
      </c>
      <c r="AT15" s="258">
        <v>0</v>
      </c>
      <c r="AU15" s="258">
        <v>0</v>
      </c>
      <c r="AV15" s="258">
        <v>0</v>
      </c>
      <c r="AW15" s="258">
        <v>0</v>
      </c>
      <c r="AX15" s="258">
        <v>81152</v>
      </c>
      <c r="AY15" s="258">
        <v>0</v>
      </c>
      <c r="AZ15" s="258">
        <v>0</v>
      </c>
      <c r="BA15" s="258">
        <v>6125</v>
      </c>
      <c r="BB15" s="258">
        <v>0</v>
      </c>
      <c r="BC15" s="258">
        <v>0</v>
      </c>
      <c r="BD15" s="258">
        <v>0</v>
      </c>
      <c r="BE15" s="258">
        <v>0</v>
      </c>
      <c r="BF15" s="258">
        <v>0</v>
      </c>
      <c r="BG15" s="258">
        <v>0</v>
      </c>
      <c r="BH15" s="258">
        <v>95126</v>
      </c>
      <c r="BI15" s="258">
        <v>0</v>
      </c>
      <c r="BJ15" s="258">
        <v>0</v>
      </c>
    </row>
    <row r="16" spans="1:62" ht="30" x14ac:dyDescent="0.25">
      <c r="A16" s="259"/>
      <c r="B16" s="259">
        <v>21</v>
      </c>
      <c r="C16" s="240" t="s">
        <v>288</v>
      </c>
      <c r="D16" s="258"/>
      <c r="E16" s="258"/>
      <c r="F16" s="258"/>
      <c r="G16" s="258"/>
      <c r="H16" s="258"/>
      <c r="I16" s="258"/>
      <c r="J16" s="258"/>
      <c r="K16" s="258"/>
      <c r="L16" s="258"/>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row>
    <row r="17" spans="1:62" x14ac:dyDescent="0.25">
      <c r="A17" s="259"/>
      <c r="B17" s="259">
        <v>22</v>
      </c>
      <c r="C17" s="240" t="s">
        <v>249</v>
      </c>
      <c r="D17" s="258">
        <v>0</v>
      </c>
      <c r="E17" s="258">
        <v>0</v>
      </c>
      <c r="F17" s="258">
        <v>0</v>
      </c>
      <c r="G17" s="258">
        <v>0</v>
      </c>
      <c r="H17" s="258">
        <v>0</v>
      </c>
      <c r="I17" s="258">
        <v>0</v>
      </c>
      <c r="J17" s="258">
        <v>0</v>
      </c>
      <c r="K17" s="258">
        <v>0</v>
      </c>
      <c r="L17" s="258">
        <v>0</v>
      </c>
      <c r="M17" s="258">
        <v>0</v>
      </c>
      <c r="N17" s="258">
        <v>0</v>
      </c>
      <c r="O17" s="258">
        <v>0</v>
      </c>
      <c r="P17" s="258">
        <v>0</v>
      </c>
      <c r="Q17" s="258">
        <v>0</v>
      </c>
      <c r="R17" s="258">
        <v>0</v>
      </c>
      <c r="S17" s="258">
        <v>0</v>
      </c>
      <c r="T17" s="258">
        <v>0</v>
      </c>
      <c r="U17" s="258">
        <v>0</v>
      </c>
      <c r="V17" s="258">
        <v>0</v>
      </c>
      <c r="W17" s="258">
        <v>0</v>
      </c>
      <c r="X17" s="258">
        <v>0</v>
      </c>
      <c r="Y17" s="258">
        <v>0</v>
      </c>
      <c r="Z17" s="258">
        <v>0</v>
      </c>
      <c r="AA17" s="258">
        <v>0</v>
      </c>
      <c r="AB17" s="258">
        <v>0</v>
      </c>
      <c r="AC17" s="258">
        <v>0</v>
      </c>
      <c r="AD17" s="258">
        <v>0</v>
      </c>
      <c r="AE17" s="258">
        <v>0</v>
      </c>
      <c r="AF17" s="258">
        <v>0</v>
      </c>
      <c r="AG17" s="258">
        <v>0</v>
      </c>
      <c r="AH17" s="258">
        <v>0</v>
      </c>
      <c r="AI17" s="258">
        <v>0</v>
      </c>
      <c r="AJ17" s="258">
        <v>0</v>
      </c>
      <c r="AK17" s="258">
        <v>0</v>
      </c>
      <c r="AL17" s="258">
        <v>0</v>
      </c>
      <c r="AM17" s="258">
        <v>0</v>
      </c>
      <c r="AN17" s="258">
        <v>0</v>
      </c>
      <c r="AO17" s="258">
        <v>0</v>
      </c>
      <c r="AP17" s="258">
        <v>0</v>
      </c>
      <c r="AQ17" s="258">
        <v>0</v>
      </c>
      <c r="AR17" s="258">
        <v>0</v>
      </c>
      <c r="AS17" s="258">
        <v>0</v>
      </c>
      <c r="AT17" s="258">
        <v>0</v>
      </c>
      <c r="AU17" s="258">
        <v>0</v>
      </c>
      <c r="AV17" s="258">
        <v>0</v>
      </c>
      <c r="AW17" s="258">
        <v>0</v>
      </c>
      <c r="AX17" s="258">
        <v>0</v>
      </c>
      <c r="AY17" s="258">
        <v>0</v>
      </c>
      <c r="AZ17" s="258">
        <v>0</v>
      </c>
      <c r="BA17" s="258">
        <v>0</v>
      </c>
      <c r="BB17" s="258">
        <v>0</v>
      </c>
      <c r="BC17" s="258">
        <v>0</v>
      </c>
      <c r="BD17" s="258">
        <v>0</v>
      </c>
      <c r="BE17" s="258">
        <v>0</v>
      </c>
      <c r="BF17" s="258">
        <v>0</v>
      </c>
      <c r="BG17" s="258">
        <v>0</v>
      </c>
      <c r="BH17" s="258">
        <v>0</v>
      </c>
      <c r="BI17" s="258">
        <v>0</v>
      </c>
      <c r="BJ17" s="258">
        <v>0</v>
      </c>
    </row>
    <row r="18" spans="1:62" x14ac:dyDescent="0.25">
      <c r="A18" s="259">
        <v>23</v>
      </c>
      <c r="B18" s="259">
        <v>23</v>
      </c>
      <c r="C18" s="240" t="s">
        <v>125</v>
      </c>
      <c r="D18" s="258">
        <v>251963</v>
      </c>
      <c r="E18" s="258">
        <v>-974519</v>
      </c>
      <c r="F18" s="258">
        <v>132761</v>
      </c>
      <c r="G18" s="258">
        <v>101831</v>
      </c>
      <c r="H18" s="258">
        <v>-171793</v>
      </c>
      <c r="I18" s="258">
        <v>-413194</v>
      </c>
      <c r="J18" s="258">
        <v>-290575</v>
      </c>
      <c r="K18" s="258">
        <v>323595</v>
      </c>
      <c r="L18" s="258">
        <v>-225206</v>
      </c>
      <c r="M18" s="258">
        <v>1001558</v>
      </c>
      <c r="N18" s="258">
        <v>-285458</v>
      </c>
      <c r="O18" s="258">
        <v>-138926</v>
      </c>
      <c r="P18" s="258">
        <v>-3372537</v>
      </c>
      <c r="Q18" s="258">
        <v>-98430</v>
      </c>
      <c r="R18" s="258">
        <v>3353395</v>
      </c>
      <c r="S18" s="258">
        <v>-3591481</v>
      </c>
      <c r="T18" s="258">
        <v>166963</v>
      </c>
      <c r="U18" s="258">
        <v>-103762</v>
      </c>
      <c r="V18" s="258">
        <v>291496</v>
      </c>
      <c r="W18" s="258">
        <v>789888</v>
      </c>
      <c r="X18" s="258">
        <v>1827093</v>
      </c>
      <c r="Y18" s="258">
        <v>-18411000</v>
      </c>
      <c r="Z18" s="258">
        <v>312643</v>
      </c>
      <c r="AA18" s="258">
        <v>-312678</v>
      </c>
      <c r="AB18" s="258">
        <v>-156524</v>
      </c>
      <c r="AC18" s="258">
        <v>-653261</v>
      </c>
      <c r="AD18" s="258">
        <v>-779533</v>
      </c>
      <c r="AE18" s="258">
        <v>-43576</v>
      </c>
      <c r="AF18" s="258">
        <v>-102479</v>
      </c>
      <c r="AG18" s="258">
        <v>2742921</v>
      </c>
      <c r="AH18" s="258">
        <v>-687939</v>
      </c>
      <c r="AI18" s="258">
        <v>-493405</v>
      </c>
      <c r="AJ18" s="258">
        <v>-3727652</v>
      </c>
      <c r="AK18" s="258">
        <v>-212210</v>
      </c>
      <c r="AL18" s="258">
        <v>-1279359</v>
      </c>
      <c r="AM18" s="258">
        <v>-366893</v>
      </c>
      <c r="AN18" s="258">
        <v>-24481</v>
      </c>
      <c r="AO18" s="258">
        <v>-125484</v>
      </c>
      <c r="AP18" s="258">
        <v>738481</v>
      </c>
      <c r="AQ18" s="258">
        <v>29504</v>
      </c>
      <c r="AR18" s="258">
        <v>82208</v>
      </c>
      <c r="AS18" s="258">
        <v>-470515</v>
      </c>
      <c r="AT18" s="258">
        <v>13561</v>
      </c>
      <c r="AU18" s="258">
        <v>307981</v>
      </c>
      <c r="AV18" s="258">
        <v>-900678</v>
      </c>
      <c r="AW18" s="258">
        <v>102334</v>
      </c>
      <c r="AX18" s="258">
        <v>3621804</v>
      </c>
      <c r="AY18" s="258">
        <v>23629</v>
      </c>
      <c r="AZ18" s="258">
        <v>-1108957</v>
      </c>
      <c r="BA18" s="258">
        <v>-355185</v>
      </c>
      <c r="BB18" s="258">
        <v>377150</v>
      </c>
      <c r="BC18" s="258">
        <v>76522</v>
      </c>
      <c r="BD18" s="258">
        <v>-452471</v>
      </c>
      <c r="BE18" s="258">
        <v>721</v>
      </c>
      <c r="BF18" s="258">
        <v>107085</v>
      </c>
      <c r="BG18" s="258">
        <v>-306122</v>
      </c>
      <c r="BH18" s="258">
        <v>125283</v>
      </c>
      <c r="BI18" s="258">
        <v>-2494879</v>
      </c>
      <c r="BJ18" s="258">
        <v>-194377</v>
      </c>
    </row>
    <row r="19" spans="1:62" ht="30" x14ac:dyDescent="0.25">
      <c r="A19" s="259">
        <v>31</v>
      </c>
      <c r="B19" s="259">
        <v>31</v>
      </c>
      <c r="C19" s="240" t="s">
        <v>182</v>
      </c>
      <c r="D19" s="258">
        <v>-113595</v>
      </c>
      <c r="E19" s="258">
        <v>-180793</v>
      </c>
      <c r="F19" s="258">
        <v>-76144</v>
      </c>
      <c r="G19" s="258">
        <v>350670</v>
      </c>
      <c r="H19" s="258">
        <v>-189516</v>
      </c>
      <c r="I19" s="258">
        <v>107524</v>
      </c>
      <c r="J19" s="258">
        <v>-59867</v>
      </c>
      <c r="K19" s="258">
        <v>-85580</v>
      </c>
      <c r="L19" s="258">
        <v>79443</v>
      </c>
      <c r="M19" s="258">
        <v>-90418</v>
      </c>
      <c r="N19" s="258">
        <v>97577</v>
      </c>
      <c r="O19" s="258">
        <v>-242185</v>
      </c>
      <c r="P19" s="258">
        <v>-499731</v>
      </c>
      <c r="Q19" s="258">
        <v>211285</v>
      </c>
      <c r="R19" s="258">
        <v>-1029479</v>
      </c>
      <c r="S19" s="258">
        <v>-66184</v>
      </c>
      <c r="T19" s="258">
        <v>-45968</v>
      </c>
      <c r="U19" s="258">
        <v>-587324</v>
      </c>
      <c r="V19" s="258">
        <v>-25867</v>
      </c>
      <c r="W19" s="258">
        <v>769721</v>
      </c>
      <c r="X19" s="258">
        <v>783899</v>
      </c>
      <c r="Y19" s="258">
        <v>566000</v>
      </c>
      <c r="Z19" s="258">
        <v>-97797</v>
      </c>
      <c r="AA19" s="258">
        <v>8925</v>
      </c>
      <c r="AB19" s="258">
        <v>-48399</v>
      </c>
      <c r="AC19" s="258">
        <v>131911</v>
      </c>
      <c r="AD19" s="258">
        <v>49243</v>
      </c>
      <c r="AE19" s="258">
        <v>404365</v>
      </c>
      <c r="AF19" s="258">
        <v>-741157</v>
      </c>
      <c r="AG19" s="258">
        <v>795116</v>
      </c>
      <c r="AH19" s="258">
        <v>-97282</v>
      </c>
      <c r="AI19" s="258">
        <v>-263199</v>
      </c>
      <c r="AJ19" s="258">
        <v>69844</v>
      </c>
      <c r="AK19" s="258">
        <v>128962</v>
      </c>
      <c r="AL19" s="258">
        <v>459049</v>
      </c>
      <c r="AM19" s="258">
        <v>-286932</v>
      </c>
      <c r="AN19" s="258">
        <v>-55866</v>
      </c>
      <c r="AO19" s="258">
        <v>-194071</v>
      </c>
      <c r="AP19" s="258">
        <v>263768</v>
      </c>
      <c r="AQ19" s="258">
        <v>-7892</v>
      </c>
      <c r="AR19" s="258">
        <v>-215826</v>
      </c>
      <c r="AS19" s="258">
        <v>244727</v>
      </c>
      <c r="AT19" s="258">
        <v>-192722</v>
      </c>
      <c r="AU19" s="258">
        <v>34489</v>
      </c>
      <c r="AV19" s="258">
        <v>-93939</v>
      </c>
      <c r="AW19" s="258">
        <v>-4299</v>
      </c>
      <c r="AX19" s="258">
        <v>-1923263</v>
      </c>
      <c r="AY19" s="258">
        <v>-7218</v>
      </c>
      <c r="AZ19" s="258">
        <v>-404038</v>
      </c>
      <c r="BA19" s="258">
        <v>-79831</v>
      </c>
      <c r="BB19" s="258">
        <v>-212594</v>
      </c>
      <c r="BC19" s="258">
        <v>133528</v>
      </c>
      <c r="BD19" s="258">
        <v>-283046</v>
      </c>
      <c r="BE19" s="258">
        <v>135519</v>
      </c>
      <c r="BF19" s="258">
        <v>-13434</v>
      </c>
      <c r="BG19" s="258">
        <v>-552403</v>
      </c>
      <c r="BH19" s="258">
        <v>-18637</v>
      </c>
      <c r="BI19" s="258">
        <v>-1012534</v>
      </c>
      <c r="BJ19" s="258">
        <v>-23974</v>
      </c>
    </row>
    <row r="20" spans="1:62" ht="45" x14ac:dyDescent="0.25">
      <c r="A20" s="259"/>
      <c r="B20" s="259">
        <v>32</v>
      </c>
      <c r="C20" s="240" t="s">
        <v>134</v>
      </c>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c r="AF20" s="258"/>
      <c r="AG20" s="258"/>
      <c r="AH20" s="258"/>
      <c r="AI20" s="258"/>
      <c r="AJ20" s="258"/>
      <c r="AK20" s="258"/>
      <c r="AL20" s="258"/>
      <c r="AM20" s="258"/>
      <c r="AN20" s="258"/>
      <c r="AO20" s="258"/>
      <c r="AP20" s="258"/>
      <c r="AQ20" s="258"/>
      <c r="AR20" s="258"/>
      <c r="AS20" s="258"/>
      <c r="AT20" s="258"/>
      <c r="AU20" s="258"/>
      <c r="AV20" s="258"/>
      <c r="AW20" s="258"/>
      <c r="AX20" s="258"/>
      <c r="AY20" s="258"/>
      <c r="AZ20" s="258"/>
      <c r="BA20" s="258"/>
      <c r="BB20" s="258"/>
      <c r="BC20" s="258"/>
      <c r="BD20" s="258"/>
      <c r="BE20" s="258"/>
      <c r="BF20" s="258"/>
      <c r="BG20" s="258"/>
      <c r="BH20" s="258"/>
      <c r="BI20" s="258"/>
      <c r="BJ20" s="258"/>
    </row>
    <row r="21" spans="1:62" ht="30" x14ac:dyDescent="0.25">
      <c r="A21" s="259"/>
      <c r="B21" s="259">
        <v>33</v>
      </c>
      <c r="C21" s="240" t="s">
        <v>135</v>
      </c>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c r="AF21" s="258"/>
      <c r="AG21" s="258"/>
      <c r="AH21" s="258"/>
      <c r="AI21" s="258"/>
      <c r="AJ21" s="258"/>
      <c r="AK21" s="258"/>
      <c r="AL21" s="258"/>
      <c r="AM21" s="258"/>
      <c r="AN21" s="258"/>
      <c r="AO21" s="258"/>
      <c r="AP21" s="258"/>
      <c r="AQ21" s="258"/>
      <c r="AR21" s="258"/>
      <c r="AS21" s="258"/>
      <c r="AT21" s="258"/>
      <c r="AU21" s="258"/>
      <c r="AV21" s="258"/>
      <c r="AW21" s="258"/>
      <c r="AX21" s="258"/>
      <c r="AY21" s="258"/>
      <c r="AZ21" s="258"/>
      <c r="BA21" s="258"/>
      <c r="BB21" s="258"/>
      <c r="BC21" s="258"/>
      <c r="BD21" s="258"/>
      <c r="BE21" s="258"/>
      <c r="BF21" s="258"/>
      <c r="BG21" s="258"/>
      <c r="BH21" s="258"/>
      <c r="BI21" s="258"/>
      <c r="BJ21" s="258"/>
    </row>
    <row r="22" spans="1:62" x14ac:dyDescent="0.25">
      <c r="A22" s="259"/>
      <c r="B22" s="259">
        <v>34</v>
      </c>
      <c r="C22" s="240" t="s">
        <v>136</v>
      </c>
      <c r="D22" s="258"/>
      <c r="E22" s="258"/>
      <c r="F22" s="258"/>
      <c r="G22" s="258"/>
      <c r="H22" s="258"/>
      <c r="I22" s="258"/>
      <c r="J22" s="258"/>
      <c r="K22" s="258"/>
      <c r="L22" s="258"/>
      <c r="M22" s="258"/>
      <c r="N22" s="258"/>
      <c r="O22" s="258"/>
      <c r="P22" s="258"/>
      <c r="Q22" s="258"/>
      <c r="R22" s="258"/>
      <c r="S22" s="258"/>
      <c r="T22" s="258"/>
      <c r="U22" s="258"/>
      <c r="V22" s="258"/>
      <c r="W22" s="258"/>
      <c r="X22" s="258"/>
      <c r="Y22" s="258"/>
      <c r="Z22" s="258"/>
      <c r="AA22" s="258"/>
      <c r="AB22" s="258"/>
      <c r="AC22" s="258"/>
      <c r="AD22" s="258"/>
      <c r="AE22" s="258"/>
      <c r="AF22" s="258"/>
      <c r="AG22" s="258"/>
      <c r="AH22" s="258"/>
      <c r="AI22" s="258"/>
      <c r="AJ22" s="258"/>
      <c r="AK22" s="258"/>
      <c r="AL22" s="258"/>
      <c r="AM22" s="258"/>
      <c r="AN22" s="258"/>
      <c r="AO22" s="258"/>
      <c r="AP22" s="258"/>
      <c r="AQ22" s="258"/>
      <c r="AR22" s="258"/>
      <c r="AS22" s="258"/>
      <c r="AT22" s="258"/>
      <c r="AU22" s="258"/>
      <c r="AV22" s="258"/>
      <c r="AW22" s="258"/>
      <c r="AX22" s="258"/>
      <c r="AY22" s="258"/>
      <c r="AZ22" s="258"/>
      <c r="BA22" s="258"/>
      <c r="BB22" s="258"/>
      <c r="BC22" s="258"/>
      <c r="BD22" s="258"/>
      <c r="BE22" s="258"/>
      <c r="BF22" s="258"/>
      <c r="BG22" s="258"/>
      <c r="BH22" s="258"/>
      <c r="BI22" s="258"/>
      <c r="BJ22" s="258"/>
    </row>
    <row r="23" spans="1:62" x14ac:dyDescent="0.25">
      <c r="A23" s="259"/>
      <c r="B23" s="259">
        <v>35</v>
      </c>
      <c r="C23" s="240" t="s">
        <v>289</v>
      </c>
      <c r="D23" s="258"/>
      <c r="E23" s="258"/>
      <c r="F23" s="258"/>
      <c r="G23" s="258"/>
      <c r="H23" s="258"/>
      <c r="I23" s="258"/>
      <c r="J23" s="258"/>
      <c r="K23" s="258"/>
      <c r="L23" s="258"/>
      <c r="M23" s="258"/>
      <c r="N23" s="258"/>
      <c r="O23" s="258"/>
      <c r="P23" s="258"/>
      <c r="Q23" s="258"/>
      <c r="R23" s="258"/>
      <c r="S23" s="258"/>
      <c r="T23" s="258"/>
      <c r="U23" s="258"/>
      <c r="V23" s="258"/>
      <c r="W23" s="258"/>
      <c r="X23" s="258"/>
      <c r="Y23" s="258"/>
      <c r="Z23" s="258"/>
      <c r="AA23" s="258"/>
      <c r="AB23" s="258"/>
      <c r="AC23" s="258"/>
      <c r="AD23" s="258"/>
      <c r="AE23" s="258"/>
      <c r="AF23" s="258"/>
      <c r="AG23" s="258"/>
      <c r="AH23" s="258"/>
      <c r="AI23" s="258"/>
      <c r="AJ23" s="258"/>
      <c r="AK23" s="258"/>
      <c r="AL23" s="258"/>
      <c r="AM23" s="258"/>
      <c r="AN23" s="258"/>
      <c r="AO23" s="258"/>
      <c r="AP23" s="258"/>
      <c r="AQ23" s="258"/>
      <c r="AR23" s="258"/>
      <c r="AS23" s="258"/>
      <c r="AT23" s="258"/>
      <c r="AU23" s="258"/>
      <c r="AV23" s="258"/>
      <c r="AW23" s="258"/>
      <c r="AX23" s="258"/>
      <c r="AY23" s="258"/>
      <c r="AZ23" s="258"/>
      <c r="BA23" s="258"/>
      <c r="BB23" s="258"/>
      <c r="BC23" s="258"/>
      <c r="BD23" s="258"/>
      <c r="BE23" s="258"/>
      <c r="BF23" s="258"/>
      <c r="BG23" s="258"/>
      <c r="BH23" s="258"/>
      <c r="BI23" s="258"/>
      <c r="BJ23" s="258"/>
    </row>
    <row r="24" spans="1:62" ht="30" x14ac:dyDescent="0.25">
      <c r="A24" s="259"/>
      <c r="B24" s="259">
        <v>36</v>
      </c>
      <c r="C24" s="240" t="s">
        <v>290</v>
      </c>
      <c r="D24" s="258"/>
      <c r="E24" s="258"/>
      <c r="F24" s="258"/>
      <c r="G24" s="258"/>
      <c r="H24" s="258"/>
      <c r="I24" s="258"/>
      <c r="J24" s="258"/>
      <c r="K24" s="258"/>
      <c r="L24" s="258"/>
      <c r="M24" s="258"/>
      <c r="N24" s="258"/>
      <c r="O24" s="258"/>
      <c r="P24" s="258"/>
      <c r="Q24" s="258"/>
      <c r="R24" s="258"/>
      <c r="S24" s="258"/>
      <c r="T24" s="258"/>
      <c r="U24" s="258"/>
      <c r="V24" s="258"/>
      <c r="W24" s="258"/>
      <c r="X24" s="258"/>
      <c r="Y24" s="258"/>
      <c r="Z24" s="258"/>
      <c r="AA24" s="258"/>
      <c r="AB24" s="258"/>
      <c r="AC24" s="258"/>
      <c r="AD24" s="258"/>
      <c r="AE24" s="258"/>
      <c r="AF24" s="258"/>
      <c r="AG24" s="258"/>
      <c r="AH24" s="258"/>
      <c r="AI24" s="258"/>
      <c r="AJ24" s="258"/>
      <c r="AK24" s="258"/>
      <c r="AL24" s="258"/>
      <c r="AM24" s="258"/>
      <c r="AN24" s="258"/>
      <c r="AO24" s="258"/>
      <c r="AP24" s="258"/>
      <c r="AQ24" s="258"/>
      <c r="AR24" s="258"/>
      <c r="AS24" s="258"/>
      <c r="AT24" s="258"/>
      <c r="AU24" s="258"/>
      <c r="AV24" s="258"/>
      <c r="AW24" s="258"/>
      <c r="AX24" s="258"/>
      <c r="AY24" s="258"/>
      <c r="AZ24" s="258"/>
      <c r="BA24" s="258"/>
      <c r="BB24" s="258"/>
      <c r="BC24" s="258"/>
      <c r="BD24" s="258"/>
      <c r="BE24" s="258"/>
      <c r="BF24" s="258"/>
      <c r="BG24" s="258"/>
      <c r="BH24" s="258"/>
      <c r="BI24" s="258"/>
      <c r="BJ24" s="258"/>
    </row>
    <row r="25" spans="1:62" ht="30" x14ac:dyDescent="0.25">
      <c r="A25" s="259"/>
      <c r="B25" s="259">
        <v>37</v>
      </c>
      <c r="C25" s="240" t="s">
        <v>137</v>
      </c>
      <c r="D25" s="258"/>
      <c r="E25" s="258"/>
      <c r="F25" s="258"/>
      <c r="G25" s="258"/>
      <c r="H25" s="258"/>
      <c r="I25" s="258"/>
      <c r="J25" s="258"/>
      <c r="K25" s="258"/>
      <c r="L25" s="258"/>
      <c r="M25" s="258"/>
      <c r="N25" s="258"/>
      <c r="O25" s="258"/>
      <c r="P25" s="258"/>
      <c r="Q25" s="258"/>
      <c r="R25" s="258"/>
      <c r="S25" s="258"/>
      <c r="T25" s="258"/>
      <c r="U25" s="258"/>
      <c r="V25" s="258"/>
      <c r="W25" s="258"/>
      <c r="X25" s="258"/>
      <c r="Y25" s="258"/>
      <c r="Z25" s="258"/>
      <c r="AA25" s="258"/>
      <c r="AB25" s="258"/>
      <c r="AC25" s="258"/>
      <c r="AD25" s="258"/>
      <c r="AE25" s="258"/>
      <c r="AF25" s="258"/>
      <c r="AG25" s="258"/>
      <c r="AH25" s="258"/>
      <c r="AI25" s="258"/>
      <c r="AJ25" s="258"/>
      <c r="AK25" s="258"/>
      <c r="AL25" s="258"/>
      <c r="AM25" s="258"/>
      <c r="AN25" s="258"/>
      <c r="AO25" s="258"/>
      <c r="AP25" s="258"/>
      <c r="AQ25" s="258"/>
      <c r="AR25" s="258"/>
      <c r="AS25" s="258"/>
      <c r="AT25" s="258"/>
      <c r="AU25" s="258"/>
      <c r="AV25" s="258"/>
      <c r="AW25" s="258"/>
      <c r="AX25" s="258"/>
      <c r="AY25" s="258"/>
      <c r="AZ25" s="258"/>
      <c r="BA25" s="258"/>
      <c r="BB25" s="258"/>
      <c r="BC25" s="258"/>
      <c r="BD25" s="258"/>
      <c r="BE25" s="258"/>
      <c r="BF25" s="258"/>
      <c r="BG25" s="258"/>
      <c r="BH25" s="258"/>
      <c r="BI25" s="258"/>
      <c r="BJ25" s="258"/>
    </row>
    <row r="26" spans="1:62" ht="30" x14ac:dyDescent="0.25">
      <c r="A26" s="259"/>
      <c r="B26" s="259">
        <v>38</v>
      </c>
      <c r="C26" s="240" t="s">
        <v>291</v>
      </c>
      <c r="D26" s="258"/>
      <c r="E26" s="258"/>
      <c r="F26" s="258"/>
      <c r="G26" s="258"/>
      <c r="H26" s="258"/>
      <c r="I26" s="258"/>
      <c r="J26" s="258"/>
      <c r="K26" s="258"/>
      <c r="L26" s="258"/>
      <c r="M26" s="258"/>
      <c r="N26" s="258"/>
      <c r="O26" s="258"/>
      <c r="P26" s="258"/>
      <c r="Q26" s="258"/>
      <c r="R26" s="258"/>
      <c r="S26" s="258"/>
      <c r="T26" s="258"/>
      <c r="U26" s="25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c r="BB26" s="258"/>
      <c r="BC26" s="258"/>
      <c r="BD26" s="258"/>
      <c r="BE26" s="258"/>
      <c r="BF26" s="258"/>
      <c r="BG26" s="258"/>
      <c r="BH26" s="258"/>
      <c r="BI26" s="258"/>
      <c r="BJ26" s="258"/>
    </row>
    <row r="27" spans="1:62" x14ac:dyDescent="0.25">
      <c r="A27" s="259"/>
      <c r="B27" s="259">
        <v>39</v>
      </c>
      <c r="C27" s="240" t="s">
        <v>138</v>
      </c>
      <c r="D27" s="258"/>
      <c r="E27" s="258"/>
      <c r="F27" s="258"/>
      <c r="G27" s="258"/>
      <c r="H27" s="258"/>
      <c r="I27" s="258"/>
      <c r="J27" s="258"/>
      <c r="K27" s="258"/>
      <c r="L27" s="258"/>
      <c r="M27" s="258"/>
      <c r="N27" s="258"/>
      <c r="O27" s="258"/>
      <c r="P27" s="258"/>
      <c r="Q27" s="258"/>
      <c r="R27" s="258"/>
      <c r="S27" s="258"/>
      <c r="T27" s="258"/>
      <c r="U27" s="258"/>
      <c r="V27" s="258"/>
      <c r="W27" s="258"/>
      <c r="X27" s="258"/>
      <c r="Y27" s="258"/>
      <c r="Z27" s="258"/>
      <c r="AA27" s="258"/>
      <c r="AB27" s="258"/>
      <c r="AC27" s="258"/>
      <c r="AD27" s="258"/>
      <c r="AE27" s="258"/>
      <c r="AF27" s="258"/>
      <c r="AG27" s="258"/>
      <c r="AH27" s="258"/>
      <c r="AI27" s="258"/>
      <c r="AJ27" s="258"/>
      <c r="AK27" s="258"/>
      <c r="AL27" s="258"/>
      <c r="AM27" s="258"/>
      <c r="AN27" s="258"/>
      <c r="AO27" s="258"/>
      <c r="AP27" s="258"/>
      <c r="AQ27" s="258"/>
      <c r="AR27" s="258"/>
      <c r="AS27" s="258"/>
      <c r="AT27" s="258"/>
      <c r="AU27" s="258"/>
      <c r="AV27" s="258"/>
      <c r="AW27" s="258"/>
      <c r="AX27" s="258"/>
      <c r="AY27" s="258"/>
      <c r="AZ27" s="258"/>
      <c r="BA27" s="258"/>
      <c r="BB27" s="258"/>
      <c r="BC27" s="258"/>
      <c r="BD27" s="258"/>
      <c r="BE27" s="258"/>
      <c r="BF27" s="258"/>
      <c r="BG27" s="258"/>
      <c r="BH27" s="258"/>
      <c r="BI27" s="258"/>
      <c r="BJ27" s="258"/>
    </row>
    <row r="28" spans="1:62" x14ac:dyDescent="0.25">
      <c r="A28" s="259"/>
      <c r="B28" s="259">
        <v>40</v>
      </c>
      <c r="C28" s="240" t="s">
        <v>139</v>
      </c>
      <c r="D28" s="258"/>
      <c r="E28" s="258"/>
      <c r="F28" s="258"/>
      <c r="G28" s="258"/>
      <c r="H28" s="258"/>
      <c r="I28" s="258"/>
      <c r="J28" s="258"/>
      <c r="K28" s="258"/>
      <c r="L28" s="258"/>
      <c r="M28" s="258"/>
      <c r="N28" s="258"/>
      <c r="O28" s="258"/>
      <c r="P28" s="258"/>
      <c r="Q28" s="258"/>
      <c r="R28" s="258"/>
      <c r="S28" s="258"/>
      <c r="T28" s="258"/>
      <c r="U28" s="258"/>
      <c r="V28" s="258"/>
      <c r="W28" s="258"/>
      <c r="X28" s="258"/>
      <c r="Y28" s="258"/>
      <c r="Z28" s="258"/>
      <c r="AA28" s="258"/>
      <c r="AB28" s="258"/>
      <c r="AC28" s="258"/>
      <c r="AD28" s="258"/>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c r="BD28" s="258"/>
      <c r="BE28" s="258"/>
      <c r="BF28" s="258"/>
      <c r="BG28" s="258"/>
      <c r="BH28" s="258"/>
      <c r="BI28" s="258"/>
      <c r="BJ28" s="258"/>
    </row>
    <row r="29" spans="1:62" x14ac:dyDescent="0.25">
      <c r="A29" s="259"/>
      <c r="B29" s="259">
        <v>41</v>
      </c>
      <c r="C29" s="240" t="s">
        <v>140</v>
      </c>
      <c r="D29" s="258"/>
      <c r="E29" s="258"/>
      <c r="F29" s="258"/>
      <c r="G29" s="258"/>
      <c r="H29" s="258"/>
      <c r="I29" s="258"/>
      <c r="J29" s="258"/>
      <c r="K29" s="258"/>
      <c r="L29" s="258"/>
      <c r="M29" s="258"/>
      <c r="N29" s="258"/>
      <c r="O29" s="258"/>
      <c r="P29" s="258"/>
      <c r="Q29" s="258"/>
      <c r="R29" s="258"/>
      <c r="S29" s="258"/>
      <c r="T29" s="258"/>
      <c r="U29" s="25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258"/>
      <c r="AU29" s="258"/>
      <c r="AV29" s="258"/>
      <c r="AW29" s="258"/>
      <c r="AX29" s="258"/>
      <c r="AY29" s="258"/>
      <c r="AZ29" s="258"/>
      <c r="BA29" s="258"/>
      <c r="BB29" s="258"/>
      <c r="BC29" s="258"/>
      <c r="BD29" s="258"/>
      <c r="BE29" s="258"/>
      <c r="BF29" s="258"/>
      <c r="BG29" s="258"/>
      <c r="BH29" s="258"/>
      <c r="BI29" s="258"/>
      <c r="BJ29" s="258"/>
    </row>
    <row r="30" spans="1:62" x14ac:dyDescent="0.25">
      <c r="A30" s="259"/>
      <c r="B30" s="259">
        <v>43</v>
      </c>
      <c r="C30" s="240" t="s">
        <v>347</v>
      </c>
      <c r="D30" s="258"/>
      <c r="E30" s="258"/>
      <c r="F30" s="258"/>
      <c r="G30" s="258"/>
      <c r="H30" s="258"/>
      <c r="I30" s="258"/>
      <c r="J30" s="258"/>
      <c r="K30" s="258"/>
      <c r="L30" s="258"/>
      <c r="M30" s="258"/>
      <c r="N30" s="258"/>
      <c r="O30" s="258"/>
      <c r="P30" s="258"/>
      <c r="Q30" s="258"/>
      <c r="R30" s="258"/>
      <c r="S30" s="258"/>
      <c r="T30" s="258"/>
      <c r="U30" s="25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258"/>
      <c r="BC30" s="258"/>
      <c r="BD30" s="258"/>
      <c r="BE30" s="258"/>
      <c r="BF30" s="258"/>
      <c r="BG30" s="258"/>
      <c r="BH30" s="258"/>
      <c r="BI30" s="258"/>
      <c r="BJ30" s="258"/>
    </row>
    <row r="31" spans="1:62" x14ac:dyDescent="0.25">
      <c r="A31" s="259"/>
      <c r="B31" s="259">
        <v>44</v>
      </c>
      <c r="C31" s="240" t="s">
        <v>347</v>
      </c>
      <c r="D31" s="258"/>
      <c r="E31" s="258"/>
      <c r="F31" s="258"/>
      <c r="G31" s="258"/>
      <c r="H31" s="258"/>
      <c r="I31" s="258"/>
      <c r="J31" s="258"/>
      <c r="K31" s="258"/>
      <c r="L31" s="258"/>
      <c r="M31" s="258"/>
      <c r="N31" s="258"/>
      <c r="O31" s="258"/>
      <c r="P31" s="258"/>
      <c r="Q31" s="258"/>
      <c r="R31" s="258"/>
      <c r="S31" s="258"/>
      <c r="T31" s="258"/>
      <c r="U31" s="25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258"/>
      <c r="AS31" s="258"/>
      <c r="AT31" s="258"/>
      <c r="AU31" s="258"/>
      <c r="AV31" s="258"/>
      <c r="AW31" s="258"/>
      <c r="AX31" s="258"/>
      <c r="AY31" s="258"/>
      <c r="AZ31" s="258"/>
      <c r="BA31" s="258"/>
      <c r="BB31" s="258"/>
      <c r="BC31" s="258"/>
      <c r="BD31" s="258"/>
      <c r="BE31" s="258"/>
      <c r="BF31" s="258"/>
      <c r="BG31" s="258"/>
      <c r="BH31" s="258"/>
      <c r="BI31" s="258"/>
      <c r="BJ31" s="258"/>
    </row>
    <row r="32" spans="1:62" x14ac:dyDescent="0.25">
      <c r="A32" s="259"/>
      <c r="B32" s="259">
        <v>45</v>
      </c>
      <c r="C32" s="240" t="s">
        <v>347</v>
      </c>
      <c r="D32" s="258"/>
      <c r="E32" s="258"/>
      <c r="F32" s="258"/>
      <c r="G32" s="258"/>
      <c r="H32" s="258"/>
      <c r="I32" s="258"/>
      <c r="J32" s="258"/>
      <c r="K32" s="258"/>
      <c r="L32" s="258"/>
      <c r="M32" s="258"/>
      <c r="N32" s="258"/>
      <c r="O32" s="258"/>
      <c r="P32" s="258"/>
      <c r="Q32" s="258"/>
      <c r="R32" s="258"/>
      <c r="S32" s="258"/>
      <c r="T32" s="258"/>
      <c r="U32" s="258"/>
      <c r="V32" s="258"/>
      <c r="W32" s="258"/>
      <c r="X32" s="258"/>
      <c r="Y32" s="258"/>
      <c r="Z32" s="258"/>
      <c r="AA32" s="258"/>
      <c r="AB32" s="258"/>
      <c r="AC32" s="258"/>
      <c r="AD32" s="258"/>
      <c r="AE32" s="258"/>
      <c r="AF32" s="258"/>
      <c r="AG32" s="258"/>
      <c r="AH32" s="258"/>
      <c r="AI32" s="258"/>
      <c r="AJ32" s="258"/>
      <c r="AK32" s="258"/>
      <c r="AL32" s="258"/>
      <c r="AM32" s="258"/>
      <c r="AN32" s="258"/>
      <c r="AO32" s="258"/>
      <c r="AP32" s="258"/>
      <c r="AQ32" s="258"/>
      <c r="AR32" s="258"/>
      <c r="AS32" s="258"/>
      <c r="AT32" s="258"/>
      <c r="AU32" s="258"/>
      <c r="AV32" s="258"/>
      <c r="AW32" s="258"/>
      <c r="AX32" s="258"/>
      <c r="AY32" s="258"/>
      <c r="AZ32" s="258"/>
      <c r="BA32" s="258"/>
      <c r="BB32" s="258"/>
      <c r="BC32" s="258"/>
      <c r="BD32" s="258"/>
      <c r="BE32" s="258"/>
      <c r="BF32" s="258"/>
      <c r="BG32" s="258"/>
      <c r="BH32" s="258"/>
      <c r="BI32" s="258"/>
      <c r="BJ32" s="258"/>
    </row>
    <row r="33" spans="2:62" ht="45" x14ac:dyDescent="0.25">
      <c r="B33" s="259">
        <v>46</v>
      </c>
      <c r="C33" s="240" t="s">
        <v>250</v>
      </c>
      <c r="D33" s="258"/>
      <c r="E33" s="258"/>
      <c r="F33" s="258"/>
      <c r="G33" s="258"/>
      <c r="H33" s="258"/>
      <c r="I33" s="258"/>
      <c r="J33" s="258"/>
      <c r="K33" s="258"/>
      <c r="L33" s="258"/>
      <c r="M33" s="258"/>
      <c r="N33" s="258"/>
      <c r="O33" s="258"/>
      <c r="P33" s="258"/>
      <c r="Q33" s="258"/>
      <c r="R33" s="258"/>
      <c r="S33" s="258"/>
      <c r="T33" s="258"/>
      <c r="U33" s="258"/>
      <c r="V33" s="258"/>
      <c r="W33" s="258"/>
      <c r="X33" s="258"/>
      <c r="Y33" s="258"/>
      <c r="Z33" s="258"/>
      <c r="AA33" s="258"/>
      <c r="AB33" s="258"/>
      <c r="AC33" s="258"/>
      <c r="AD33" s="258"/>
      <c r="AE33" s="258"/>
      <c r="AF33" s="258"/>
      <c r="AG33" s="258"/>
      <c r="AH33" s="258"/>
      <c r="AI33" s="258"/>
      <c r="AJ33" s="258"/>
      <c r="AK33" s="258"/>
      <c r="AL33" s="258"/>
      <c r="AM33" s="258"/>
      <c r="AN33" s="258"/>
      <c r="AO33" s="258"/>
      <c r="AP33" s="258"/>
      <c r="AQ33" s="258"/>
      <c r="AR33" s="258"/>
      <c r="AS33" s="258"/>
      <c r="AT33" s="258"/>
      <c r="AU33" s="258"/>
      <c r="AV33" s="258"/>
      <c r="AW33" s="258"/>
      <c r="AX33" s="258"/>
      <c r="AY33" s="258"/>
      <c r="AZ33" s="258"/>
      <c r="BA33" s="258"/>
      <c r="BB33" s="258"/>
      <c r="BC33" s="258"/>
      <c r="BD33" s="258"/>
      <c r="BE33" s="258"/>
      <c r="BF33" s="258"/>
      <c r="BG33" s="258"/>
      <c r="BH33" s="258"/>
      <c r="BI33" s="258"/>
      <c r="BJ33" s="258"/>
    </row>
    <row r="34" spans="2:62" x14ac:dyDescent="0.25">
      <c r="B34" s="259">
        <v>47</v>
      </c>
      <c r="C34" s="240" t="s">
        <v>292</v>
      </c>
      <c r="D34" s="258"/>
      <c r="E34" s="258"/>
      <c r="F34" s="258"/>
      <c r="G34" s="258"/>
      <c r="H34" s="258"/>
      <c r="I34" s="258"/>
      <c r="J34" s="258"/>
      <c r="K34" s="258"/>
      <c r="L34" s="258"/>
      <c r="M34" s="258"/>
      <c r="N34" s="258"/>
      <c r="O34" s="258"/>
      <c r="P34" s="258"/>
      <c r="Q34" s="258"/>
      <c r="R34" s="258"/>
      <c r="S34" s="258"/>
      <c r="T34" s="258"/>
      <c r="U34" s="25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258"/>
      <c r="AU34" s="258"/>
      <c r="AV34" s="258"/>
      <c r="AW34" s="258"/>
      <c r="AX34" s="258"/>
      <c r="AY34" s="258"/>
      <c r="AZ34" s="258"/>
      <c r="BA34" s="258"/>
      <c r="BB34" s="258"/>
      <c r="BC34" s="258"/>
      <c r="BD34" s="258"/>
      <c r="BE34" s="258"/>
      <c r="BF34" s="258"/>
      <c r="BG34" s="258"/>
      <c r="BH34" s="258"/>
      <c r="BI34" s="258"/>
      <c r="BJ34" s="258"/>
    </row>
    <row r="35" spans="2:62" x14ac:dyDescent="0.25">
      <c r="B35" s="259">
        <v>48</v>
      </c>
      <c r="C35" s="240" t="s">
        <v>57</v>
      </c>
      <c r="D35" s="258"/>
      <c r="E35" s="258"/>
      <c r="F35" s="258"/>
      <c r="G35" s="258"/>
      <c r="H35" s="258"/>
      <c r="I35" s="258"/>
      <c r="J35" s="258"/>
      <c r="K35" s="258"/>
      <c r="L35" s="258"/>
      <c r="M35" s="258"/>
      <c r="N35" s="258"/>
      <c r="O35" s="258"/>
      <c r="P35" s="258"/>
      <c r="Q35" s="258"/>
      <c r="R35" s="258"/>
      <c r="S35" s="258"/>
      <c r="T35" s="258"/>
      <c r="U35" s="25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258"/>
      <c r="BC35" s="258"/>
      <c r="BD35" s="258"/>
      <c r="BE35" s="258"/>
      <c r="BF35" s="258"/>
      <c r="BG35" s="258"/>
      <c r="BH35" s="258"/>
      <c r="BI35" s="258"/>
      <c r="BJ35" s="258"/>
    </row>
    <row r="36" spans="2:62" x14ac:dyDescent="0.25">
      <c r="B36" s="259">
        <v>49</v>
      </c>
      <c r="C36" s="240" t="s">
        <v>347</v>
      </c>
      <c r="D36" s="258"/>
      <c r="E36" s="258"/>
      <c r="F36" s="258"/>
      <c r="G36" s="258"/>
      <c r="H36" s="258"/>
      <c r="I36" s="258"/>
      <c r="J36" s="258"/>
      <c r="K36" s="258"/>
      <c r="L36" s="258"/>
      <c r="M36" s="258"/>
      <c r="N36" s="258"/>
      <c r="O36" s="258"/>
      <c r="P36" s="258"/>
      <c r="Q36" s="258"/>
      <c r="R36" s="258"/>
      <c r="S36" s="258"/>
      <c r="T36" s="258"/>
      <c r="U36" s="258"/>
      <c r="V36" s="258"/>
      <c r="W36" s="258"/>
      <c r="X36" s="258"/>
      <c r="Y36" s="258"/>
      <c r="Z36" s="258"/>
      <c r="AA36" s="258"/>
      <c r="AB36" s="258"/>
      <c r="AC36" s="258"/>
      <c r="AD36" s="258"/>
      <c r="AE36" s="258"/>
      <c r="AF36" s="258"/>
      <c r="AG36" s="258"/>
      <c r="AH36" s="258"/>
      <c r="AI36" s="258"/>
      <c r="AJ36" s="258"/>
      <c r="AK36" s="258"/>
      <c r="AL36" s="258"/>
      <c r="AM36" s="258"/>
      <c r="AN36" s="258"/>
      <c r="AO36" s="258"/>
      <c r="AP36" s="258"/>
      <c r="AQ36" s="258"/>
      <c r="AR36" s="258"/>
      <c r="AS36" s="258"/>
      <c r="AT36" s="258"/>
      <c r="AU36" s="258"/>
      <c r="AV36" s="258"/>
      <c r="AW36" s="258"/>
      <c r="AX36" s="258"/>
      <c r="AY36" s="258"/>
      <c r="AZ36" s="258"/>
      <c r="BA36" s="258"/>
      <c r="BB36" s="258"/>
      <c r="BC36" s="258"/>
      <c r="BD36" s="258"/>
      <c r="BE36" s="258"/>
      <c r="BF36" s="258"/>
      <c r="BG36" s="258"/>
      <c r="BH36" s="258"/>
      <c r="BI36" s="258"/>
      <c r="BJ36" s="258"/>
    </row>
    <row r="37" spans="2:62" x14ac:dyDescent="0.25">
      <c r="B37" s="259">
        <v>50</v>
      </c>
      <c r="C37" s="240" t="s">
        <v>347</v>
      </c>
      <c r="D37" s="258"/>
      <c r="E37" s="258"/>
      <c r="F37" s="258"/>
      <c r="G37" s="258"/>
      <c r="H37" s="258"/>
      <c r="I37" s="258"/>
      <c r="J37" s="258"/>
      <c r="K37" s="258"/>
      <c r="L37" s="258"/>
      <c r="M37" s="258"/>
      <c r="N37" s="258"/>
      <c r="O37" s="258"/>
      <c r="P37" s="258"/>
      <c r="Q37" s="258"/>
      <c r="R37" s="258"/>
      <c r="S37" s="258"/>
      <c r="T37" s="258"/>
      <c r="U37" s="258"/>
      <c r="V37" s="258"/>
      <c r="W37" s="258"/>
      <c r="X37" s="258"/>
      <c r="Y37" s="258"/>
      <c r="Z37" s="258"/>
      <c r="AA37" s="258"/>
      <c r="AB37" s="258"/>
      <c r="AC37" s="258"/>
      <c r="AD37" s="258"/>
      <c r="AE37" s="258"/>
      <c r="AF37" s="258"/>
      <c r="AG37" s="258"/>
      <c r="AH37" s="258"/>
      <c r="AI37" s="258"/>
      <c r="AJ37" s="258"/>
      <c r="AK37" s="258"/>
      <c r="AL37" s="258"/>
      <c r="AM37" s="258"/>
      <c r="AN37" s="258"/>
      <c r="AO37" s="258"/>
      <c r="AP37" s="258"/>
      <c r="AQ37" s="258"/>
      <c r="AR37" s="258"/>
      <c r="AS37" s="258"/>
      <c r="AT37" s="258"/>
      <c r="AU37" s="258"/>
      <c r="AV37" s="258"/>
      <c r="AW37" s="258"/>
      <c r="AX37" s="258"/>
      <c r="AY37" s="258"/>
      <c r="AZ37" s="258"/>
      <c r="BA37" s="258"/>
      <c r="BB37" s="258"/>
      <c r="BC37" s="258"/>
      <c r="BD37" s="258"/>
      <c r="BE37" s="258"/>
      <c r="BF37" s="258"/>
      <c r="BG37" s="258"/>
      <c r="BH37" s="258"/>
      <c r="BI37" s="258"/>
      <c r="BJ37" s="258"/>
    </row>
    <row r="38" spans="2:62" x14ac:dyDescent="0.25">
      <c r="B38" s="259">
        <v>51</v>
      </c>
      <c r="C38" s="240" t="s">
        <v>347</v>
      </c>
      <c r="D38" s="258"/>
      <c r="E38" s="258"/>
      <c r="F38" s="258"/>
      <c r="G38" s="258"/>
      <c r="H38" s="258"/>
      <c r="I38" s="258"/>
      <c r="J38" s="258"/>
      <c r="K38" s="258"/>
      <c r="L38" s="258"/>
      <c r="M38" s="258"/>
      <c r="N38" s="258"/>
      <c r="O38" s="258"/>
      <c r="P38" s="258"/>
      <c r="Q38" s="258"/>
      <c r="R38" s="258"/>
      <c r="S38" s="258"/>
      <c r="T38" s="258"/>
      <c r="U38" s="258"/>
      <c r="V38" s="258"/>
      <c r="W38" s="258"/>
      <c r="X38" s="258"/>
      <c r="Y38" s="258"/>
      <c r="Z38" s="258"/>
      <c r="AA38" s="258"/>
      <c r="AB38" s="258"/>
      <c r="AC38" s="258"/>
      <c r="AD38" s="258"/>
      <c r="AE38" s="258"/>
      <c r="AF38" s="258"/>
      <c r="AG38" s="258"/>
      <c r="AH38" s="258"/>
      <c r="AI38" s="258"/>
      <c r="AJ38" s="258"/>
      <c r="AK38" s="258"/>
      <c r="AL38" s="258"/>
      <c r="AM38" s="258"/>
      <c r="AN38" s="258"/>
      <c r="AO38" s="258"/>
      <c r="AP38" s="258"/>
      <c r="AQ38" s="258"/>
      <c r="AR38" s="258"/>
      <c r="AS38" s="258"/>
      <c r="AT38" s="258"/>
      <c r="AU38" s="258"/>
      <c r="AV38" s="258"/>
      <c r="AW38" s="258"/>
      <c r="AX38" s="258"/>
      <c r="AY38" s="258"/>
      <c r="AZ38" s="258"/>
      <c r="BA38" s="258"/>
      <c r="BB38" s="258"/>
      <c r="BC38" s="258"/>
      <c r="BD38" s="258"/>
      <c r="BE38" s="258"/>
      <c r="BF38" s="258"/>
      <c r="BG38" s="258"/>
      <c r="BH38" s="258"/>
      <c r="BI38" s="258"/>
      <c r="BJ38" s="258"/>
    </row>
    <row r="39" spans="2:62" ht="30" x14ac:dyDescent="0.25">
      <c r="B39" s="259">
        <v>52</v>
      </c>
      <c r="C39" s="240" t="s">
        <v>251</v>
      </c>
      <c r="D39" s="258"/>
      <c r="E39" s="258"/>
      <c r="F39" s="258"/>
      <c r="G39" s="258"/>
      <c r="H39" s="258"/>
      <c r="I39" s="258"/>
      <c r="J39" s="258"/>
      <c r="K39" s="258"/>
      <c r="L39" s="258"/>
      <c r="M39" s="258"/>
      <c r="N39" s="258"/>
      <c r="O39" s="258"/>
      <c r="P39" s="258"/>
      <c r="Q39" s="258"/>
      <c r="R39" s="258"/>
      <c r="S39" s="258"/>
      <c r="T39" s="258"/>
      <c r="U39" s="258"/>
      <c r="V39" s="258"/>
      <c r="W39" s="258"/>
      <c r="X39" s="258"/>
      <c r="Y39" s="258"/>
      <c r="Z39" s="258"/>
      <c r="AA39" s="258"/>
      <c r="AB39" s="258"/>
      <c r="AC39" s="258"/>
      <c r="AD39" s="258"/>
      <c r="AE39" s="258"/>
      <c r="AF39" s="258"/>
      <c r="AG39" s="258"/>
      <c r="AH39" s="258"/>
      <c r="AI39" s="258"/>
      <c r="AJ39" s="258"/>
      <c r="AK39" s="258"/>
      <c r="AL39" s="258"/>
      <c r="AM39" s="258"/>
      <c r="AN39" s="258"/>
      <c r="AO39" s="258"/>
      <c r="AP39" s="258"/>
      <c r="AQ39" s="258"/>
      <c r="AR39" s="258"/>
      <c r="AS39" s="258"/>
      <c r="AT39" s="258"/>
      <c r="AU39" s="258"/>
      <c r="AV39" s="258"/>
      <c r="AW39" s="258"/>
      <c r="AX39" s="258"/>
      <c r="AY39" s="258"/>
      <c r="AZ39" s="258"/>
      <c r="BA39" s="258"/>
      <c r="BB39" s="258"/>
      <c r="BC39" s="258"/>
      <c r="BD39" s="258"/>
      <c r="BE39" s="258"/>
      <c r="BF39" s="258"/>
      <c r="BG39" s="258"/>
      <c r="BH39" s="258"/>
      <c r="BI39" s="258"/>
      <c r="BJ39" s="258"/>
    </row>
    <row r="40" spans="2:62" x14ac:dyDescent="0.25">
      <c r="B40" s="259">
        <v>53</v>
      </c>
      <c r="C40" s="240" t="s">
        <v>293</v>
      </c>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258"/>
      <c r="AB40" s="258"/>
      <c r="AC40" s="258"/>
      <c r="AD40" s="258"/>
      <c r="AE40" s="258"/>
      <c r="AF40" s="258"/>
      <c r="AG40" s="258"/>
      <c r="AH40" s="258"/>
      <c r="AI40" s="258"/>
      <c r="AJ40" s="258"/>
      <c r="AK40" s="258"/>
      <c r="AL40" s="258"/>
      <c r="AM40" s="258"/>
      <c r="AN40" s="258"/>
      <c r="AO40" s="258"/>
      <c r="AP40" s="258"/>
      <c r="AQ40" s="258"/>
      <c r="AR40" s="258"/>
      <c r="AS40" s="258"/>
      <c r="AT40" s="258"/>
      <c r="AU40" s="258"/>
      <c r="AV40" s="258"/>
      <c r="AW40" s="258"/>
      <c r="AX40" s="258"/>
      <c r="AY40" s="258"/>
      <c r="AZ40" s="258"/>
      <c r="BA40" s="258"/>
      <c r="BB40" s="258"/>
      <c r="BC40" s="258"/>
      <c r="BD40" s="258"/>
      <c r="BE40" s="258"/>
      <c r="BF40" s="258"/>
      <c r="BG40" s="258"/>
      <c r="BH40" s="258"/>
      <c r="BI40" s="258"/>
      <c r="BJ40" s="258"/>
    </row>
    <row r="41" spans="2:62" x14ac:dyDescent="0.25">
      <c r="B41" s="259">
        <v>54</v>
      </c>
      <c r="C41" s="240" t="s">
        <v>252</v>
      </c>
      <c r="D41" s="258"/>
      <c r="E41" s="258"/>
      <c r="F41" s="258"/>
      <c r="G41" s="258"/>
      <c r="H41" s="258"/>
      <c r="I41" s="258"/>
      <c r="J41" s="258"/>
      <c r="K41" s="258"/>
      <c r="L41" s="258"/>
      <c r="M41" s="258"/>
      <c r="N41" s="258"/>
      <c r="O41" s="258"/>
      <c r="P41" s="258"/>
      <c r="Q41" s="258"/>
      <c r="R41" s="258"/>
      <c r="S41" s="258"/>
      <c r="T41" s="258"/>
      <c r="U41" s="258"/>
      <c r="V41" s="258"/>
      <c r="W41" s="258"/>
      <c r="X41" s="258"/>
      <c r="Y41" s="258"/>
      <c r="Z41" s="258"/>
      <c r="AA41" s="258"/>
      <c r="AB41" s="258"/>
      <c r="AC41" s="258"/>
      <c r="AD41" s="258"/>
      <c r="AE41" s="258"/>
      <c r="AF41" s="258"/>
      <c r="AG41" s="258"/>
      <c r="AH41" s="258"/>
      <c r="AI41" s="258"/>
      <c r="AJ41" s="258"/>
      <c r="AK41" s="258"/>
      <c r="AL41" s="258"/>
      <c r="AM41" s="258"/>
      <c r="AN41" s="258"/>
      <c r="AO41" s="258"/>
      <c r="AP41" s="258"/>
      <c r="AQ41" s="258"/>
      <c r="AR41" s="258"/>
      <c r="AS41" s="258"/>
      <c r="AT41" s="258"/>
      <c r="AU41" s="258"/>
      <c r="AV41" s="258"/>
      <c r="AW41" s="258"/>
      <c r="AX41" s="258"/>
      <c r="AY41" s="258"/>
      <c r="AZ41" s="258"/>
      <c r="BA41" s="258"/>
      <c r="BB41" s="258"/>
      <c r="BC41" s="258"/>
      <c r="BD41" s="258"/>
      <c r="BE41" s="258"/>
      <c r="BF41" s="258"/>
      <c r="BG41" s="258"/>
      <c r="BH41" s="258"/>
      <c r="BI41" s="258"/>
      <c r="BJ41" s="258"/>
    </row>
    <row r="42" spans="2:62" ht="30" x14ac:dyDescent="0.25">
      <c r="B42" s="259">
        <v>55</v>
      </c>
      <c r="C42" s="240" t="s">
        <v>253</v>
      </c>
      <c r="D42" s="258"/>
      <c r="E42" s="258"/>
      <c r="F42" s="258"/>
      <c r="G42" s="258"/>
      <c r="H42" s="258"/>
      <c r="I42" s="258"/>
      <c r="J42" s="258"/>
      <c r="K42" s="258"/>
      <c r="L42" s="258"/>
      <c r="M42" s="258"/>
      <c r="N42" s="258"/>
      <c r="O42" s="258"/>
      <c r="P42" s="258"/>
      <c r="Q42" s="258"/>
      <c r="R42" s="258"/>
      <c r="S42" s="258"/>
      <c r="T42" s="258"/>
      <c r="U42" s="258"/>
      <c r="V42" s="258"/>
      <c r="W42" s="258"/>
      <c r="X42" s="258"/>
      <c r="Y42" s="258"/>
      <c r="Z42" s="258"/>
      <c r="AA42" s="258"/>
      <c r="AB42" s="258"/>
      <c r="AC42" s="258"/>
      <c r="AD42" s="258"/>
      <c r="AE42" s="258"/>
      <c r="AF42" s="258"/>
      <c r="AG42" s="258"/>
      <c r="AH42" s="258"/>
      <c r="AI42" s="258"/>
      <c r="AJ42" s="258"/>
      <c r="AK42" s="258"/>
      <c r="AL42" s="258"/>
      <c r="AM42" s="258"/>
      <c r="AN42" s="258"/>
      <c r="AO42" s="258"/>
      <c r="AP42" s="258"/>
      <c r="AQ42" s="258"/>
      <c r="AR42" s="258"/>
      <c r="AS42" s="258"/>
      <c r="AT42" s="258"/>
      <c r="AU42" s="258"/>
      <c r="AV42" s="258"/>
      <c r="AW42" s="258"/>
      <c r="AX42" s="258"/>
      <c r="AY42" s="258"/>
      <c r="AZ42" s="258"/>
      <c r="BA42" s="258"/>
      <c r="BB42" s="258"/>
      <c r="BC42" s="258"/>
      <c r="BD42" s="258"/>
      <c r="BE42" s="258"/>
      <c r="BF42" s="258"/>
      <c r="BG42" s="258"/>
      <c r="BH42" s="258"/>
      <c r="BI42" s="258"/>
      <c r="BJ42" s="258"/>
    </row>
    <row r="43" spans="2:62" x14ac:dyDescent="0.25">
      <c r="B43" s="259">
        <v>61</v>
      </c>
      <c r="C43" s="240" t="s">
        <v>347</v>
      </c>
      <c r="D43" s="258"/>
      <c r="E43" s="258"/>
      <c r="F43" s="258"/>
      <c r="G43" s="258"/>
      <c r="H43" s="258"/>
      <c r="I43" s="258"/>
      <c r="J43" s="258"/>
      <c r="K43" s="258"/>
      <c r="L43" s="258"/>
      <c r="M43" s="258"/>
      <c r="N43" s="258"/>
      <c r="O43" s="258"/>
      <c r="P43" s="258"/>
      <c r="Q43" s="258"/>
      <c r="R43" s="258"/>
      <c r="S43" s="258"/>
      <c r="T43" s="258"/>
      <c r="U43" s="258"/>
      <c r="V43" s="258"/>
      <c r="W43" s="258"/>
      <c r="X43" s="258"/>
      <c r="Y43" s="258"/>
      <c r="Z43" s="258"/>
      <c r="AA43" s="258"/>
      <c r="AB43" s="258"/>
      <c r="AC43" s="258"/>
      <c r="AD43" s="258"/>
      <c r="AE43" s="258"/>
      <c r="AF43" s="258"/>
      <c r="AG43" s="258"/>
      <c r="AH43" s="258"/>
      <c r="AI43" s="258"/>
      <c r="AJ43" s="258"/>
      <c r="AK43" s="258"/>
      <c r="AL43" s="258"/>
      <c r="AM43" s="258"/>
      <c r="AN43" s="258"/>
      <c r="AO43" s="258"/>
      <c r="AP43" s="258"/>
      <c r="AQ43" s="258"/>
      <c r="AR43" s="258"/>
      <c r="AS43" s="258"/>
      <c r="AT43" s="258"/>
      <c r="AU43" s="258"/>
      <c r="AV43" s="258"/>
      <c r="AW43" s="258"/>
      <c r="AX43" s="258"/>
      <c r="AY43" s="258"/>
      <c r="AZ43" s="258"/>
      <c r="BA43" s="258"/>
      <c r="BB43" s="258"/>
      <c r="BC43" s="258"/>
      <c r="BD43" s="258"/>
      <c r="BE43" s="258"/>
      <c r="BF43" s="258"/>
      <c r="BG43" s="258"/>
      <c r="BH43" s="258"/>
      <c r="BI43" s="258"/>
      <c r="BJ43" s="258"/>
    </row>
    <row r="44" spans="2:62" x14ac:dyDescent="0.25">
      <c r="B44" s="259">
        <v>80</v>
      </c>
      <c r="C44" s="240" t="s">
        <v>347</v>
      </c>
      <c r="D44" s="258"/>
      <c r="E44" s="258"/>
      <c r="F44" s="258"/>
      <c r="G44" s="258"/>
      <c r="H44" s="258"/>
      <c r="I44" s="258"/>
      <c r="J44" s="258"/>
      <c r="K44" s="258"/>
      <c r="L44" s="258"/>
      <c r="M44" s="258"/>
      <c r="N44" s="258"/>
      <c r="O44" s="258"/>
      <c r="P44" s="258"/>
      <c r="Q44" s="258"/>
      <c r="R44" s="258"/>
      <c r="S44" s="258"/>
      <c r="T44" s="258"/>
      <c r="U44" s="258"/>
      <c r="V44" s="258"/>
      <c r="W44" s="258"/>
      <c r="X44" s="258"/>
      <c r="Y44" s="258"/>
      <c r="Z44" s="258"/>
      <c r="AA44" s="258"/>
      <c r="AB44" s="258"/>
      <c r="AC44" s="258"/>
      <c r="AD44" s="258"/>
      <c r="AE44" s="258"/>
      <c r="AF44" s="258"/>
      <c r="AG44" s="258"/>
      <c r="AH44" s="258"/>
      <c r="AI44" s="258"/>
      <c r="AJ44" s="258"/>
      <c r="AK44" s="258"/>
      <c r="AL44" s="258"/>
      <c r="AM44" s="258"/>
      <c r="AN44" s="258"/>
      <c r="AO44" s="258"/>
      <c r="AP44" s="258"/>
      <c r="AQ44" s="258"/>
      <c r="AR44" s="258"/>
      <c r="AS44" s="258"/>
      <c r="AT44" s="258"/>
      <c r="AU44" s="258"/>
      <c r="AV44" s="258"/>
      <c r="AW44" s="258"/>
      <c r="AX44" s="258"/>
      <c r="AY44" s="258"/>
      <c r="AZ44" s="258"/>
      <c r="BA44" s="258"/>
      <c r="BB44" s="258"/>
      <c r="BC44" s="258"/>
      <c r="BD44" s="258"/>
      <c r="BE44" s="258"/>
      <c r="BF44" s="258"/>
      <c r="BG44" s="258"/>
      <c r="BH44" s="258"/>
      <c r="BI44" s="258"/>
      <c r="BJ44" s="258"/>
    </row>
    <row r="45" spans="2:62" x14ac:dyDescent="0.25">
      <c r="B45" s="259">
        <v>81</v>
      </c>
      <c r="C45" s="240" t="s">
        <v>347</v>
      </c>
      <c r="D45" s="258"/>
      <c r="E45" s="258"/>
      <c r="F45" s="258"/>
      <c r="G45" s="258"/>
      <c r="H45" s="258"/>
      <c r="I45" s="258"/>
      <c r="J45" s="258"/>
      <c r="K45" s="258"/>
      <c r="L45" s="258"/>
      <c r="M45" s="258"/>
      <c r="N45" s="258"/>
      <c r="O45" s="258"/>
      <c r="P45" s="258"/>
      <c r="Q45" s="258"/>
      <c r="R45" s="258"/>
      <c r="S45" s="258"/>
      <c r="T45" s="258"/>
      <c r="U45" s="258"/>
      <c r="V45" s="258"/>
      <c r="W45" s="258"/>
      <c r="X45" s="258"/>
      <c r="Y45" s="258"/>
      <c r="Z45" s="258"/>
      <c r="AA45" s="258"/>
      <c r="AB45" s="258"/>
      <c r="AC45" s="258"/>
      <c r="AD45" s="258"/>
      <c r="AE45" s="258"/>
      <c r="AF45" s="258"/>
      <c r="AG45" s="258"/>
      <c r="AH45" s="258"/>
      <c r="AI45" s="258"/>
      <c r="AJ45" s="258"/>
      <c r="AK45" s="258"/>
      <c r="AL45" s="258"/>
      <c r="AM45" s="258"/>
      <c r="AN45" s="258"/>
      <c r="AO45" s="258"/>
      <c r="AP45" s="258"/>
      <c r="AQ45" s="258"/>
      <c r="AR45" s="258"/>
      <c r="AS45" s="258"/>
      <c r="AT45" s="258"/>
      <c r="AU45" s="258"/>
      <c r="AV45" s="258"/>
      <c r="AW45" s="258"/>
      <c r="AX45" s="258"/>
      <c r="AY45" s="258"/>
      <c r="AZ45" s="258"/>
      <c r="BA45" s="258"/>
      <c r="BB45" s="258"/>
      <c r="BC45" s="258"/>
      <c r="BD45" s="258"/>
      <c r="BE45" s="258"/>
      <c r="BF45" s="258"/>
      <c r="BG45" s="258"/>
      <c r="BH45" s="258"/>
      <c r="BI45" s="258"/>
      <c r="BJ45" s="258"/>
    </row>
    <row r="46" spans="2:62" x14ac:dyDescent="0.25">
      <c r="B46" s="259">
        <v>82</v>
      </c>
      <c r="C46" s="240" t="s">
        <v>347</v>
      </c>
      <c r="D46" s="258"/>
      <c r="E46" s="258"/>
      <c r="F46" s="258"/>
      <c r="G46" s="258"/>
      <c r="H46" s="258"/>
      <c r="I46" s="258"/>
      <c r="J46" s="258"/>
      <c r="K46" s="258"/>
      <c r="L46" s="258"/>
      <c r="M46" s="258"/>
      <c r="N46" s="258"/>
      <c r="O46" s="258"/>
      <c r="P46" s="258"/>
      <c r="Q46" s="258"/>
      <c r="R46" s="258"/>
      <c r="S46" s="258"/>
      <c r="T46" s="258"/>
      <c r="U46" s="258"/>
      <c r="V46" s="258"/>
      <c r="W46" s="258"/>
      <c r="X46" s="258"/>
      <c r="Y46" s="258"/>
      <c r="Z46" s="258"/>
      <c r="AA46" s="258"/>
      <c r="AB46" s="258"/>
      <c r="AC46" s="258"/>
      <c r="AD46" s="258"/>
      <c r="AE46" s="258"/>
      <c r="AF46" s="258"/>
      <c r="AG46" s="258"/>
      <c r="AH46" s="258"/>
      <c r="AI46" s="258"/>
      <c r="AJ46" s="258"/>
      <c r="AK46" s="258"/>
      <c r="AL46" s="258"/>
      <c r="AM46" s="258"/>
      <c r="AN46" s="258"/>
      <c r="AO46" s="258"/>
      <c r="AP46" s="258"/>
      <c r="AQ46" s="258"/>
      <c r="AR46" s="258"/>
      <c r="AS46" s="258"/>
      <c r="AT46" s="258"/>
      <c r="AU46" s="258"/>
      <c r="AV46" s="258"/>
      <c r="AW46" s="258"/>
      <c r="AX46" s="258"/>
      <c r="AY46" s="258"/>
      <c r="AZ46" s="258"/>
      <c r="BA46" s="258"/>
      <c r="BB46" s="258"/>
      <c r="BC46" s="258"/>
      <c r="BD46" s="258"/>
      <c r="BE46" s="258"/>
      <c r="BF46" s="258"/>
      <c r="BG46" s="258"/>
      <c r="BH46" s="258"/>
      <c r="BI46" s="258"/>
      <c r="BJ46" s="258"/>
    </row>
    <row r="47" spans="2:62" x14ac:dyDescent="0.25">
      <c r="B47" s="259">
        <v>83</v>
      </c>
      <c r="C47" s="240" t="s">
        <v>347</v>
      </c>
      <c r="D47" s="258"/>
      <c r="E47" s="258"/>
      <c r="F47" s="258"/>
      <c r="G47" s="258"/>
      <c r="H47" s="258"/>
      <c r="I47" s="258"/>
      <c r="J47" s="258"/>
      <c r="K47" s="258"/>
      <c r="L47" s="258"/>
      <c r="M47" s="258"/>
      <c r="N47" s="258"/>
      <c r="O47" s="258"/>
      <c r="P47" s="258"/>
      <c r="Q47" s="258"/>
      <c r="R47" s="258"/>
      <c r="S47" s="258"/>
      <c r="T47" s="258"/>
      <c r="U47" s="258"/>
      <c r="V47" s="258"/>
      <c r="W47" s="258"/>
      <c r="X47" s="258"/>
      <c r="Y47" s="258"/>
      <c r="Z47" s="258"/>
      <c r="AA47" s="258"/>
      <c r="AB47" s="258"/>
      <c r="AC47" s="258"/>
      <c r="AD47" s="258"/>
      <c r="AE47" s="258"/>
      <c r="AF47" s="258"/>
      <c r="AG47" s="258"/>
      <c r="AH47" s="258"/>
      <c r="AI47" s="258"/>
      <c r="AJ47" s="258"/>
      <c r="AK47" s="258"/>
      <c r="AL47" s="258"/>
      <c r="AM47" s="258"/>
      <c r="AN47" s="258"/>
      <c r="AO47" s="258"/>
      <c r="AP47" s="258"/>
      <c r="AQ47" s="258"/>
      <c r="AR47" s="258"/>
      <c r="AS47" s="258"/>
      <c r="AT47" s="258"/>
      <c r="AU47" s="258"/>
      <c r="AV47" s="258"/>
      <c r="AW47" s="258"/>
      <c r="AX47" s="258"/>
      <c r="AY47" s="258"/>
      <c r="AZ47" s="258"/>
      <c r="BA47" s="258"/>
      <c r="BB47" s="258"/>
      <c r="BC47" s="258"/>
      <c r="BD47" s="258"/>
      <c r="BE47" s="258"/>
      <c r="BF47" s="258"/>
      <c r="BG47" s="258"/>
      <c r="BH47" s="258"/>
      <c r="BI47" s="258"/>
      <c r="BJ47" s="258"/>
    </row>
    <row r="48" spans="2:62" x14ac:dyDescent="0.25">
      <c r="B48" s="259">
        <v>84</v>
      </c>
      <c r="C48" s="240" t="s">
        <v>347</v>
      </c>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258"/>
      <c r="AE48" s="258"/>
      <c r="AF48" s="258"/>
      <c r="AG48" s="258"/>
      <c r="AH48" s="258"/>
      <c r="AI48" s="258"/>
      <c r="AJ48" s="258"/>
      <c r="AK48" s="258"/>
      <c r="AL48" s="258"/>
      <c r="AM48" s="258"/>
      <c r="AN48" s="258"/>
      <c r="AO48" s="258"/>
      <c r="AP48" s="258"/>
      <c r="AQ48" s="258"/>
      <c r="AR48" s="258"/>
      <c r="AS48" s="258"/>
      <c r="AT48" s="258"/>
      <c r="AU48" s="258"/>
      <c r="AV48" s="258"/>
      <c r="AW48" s="258"/>
      <c r="AX48" s="258"/>
      <c r="AY48" s="258"/>
      <c r="AZ48" s="258"/>
      <c r="BA48" s="258"/>
      <c r="BB48" s="258"/>
      <c r="BC48" s="258"/>
      <c r="BD48" s="258"/>
      <c r="BE48" s="258"/>
      <c r="BF48" s="258"/>
      <c r="BG48" s="258"/>
      <c r="BH48" s="258"/>
      <c r="BI48" s="258"/>
      <c r="BJ48" s="258"/>
    </row>
    <row r="49" spans="2:62" x14ac:dyDescent="0.25">
      <c r="B49" s="259">
        <v>85</v>
      </c>
      <c r="C49" s="240" t="s">
        <v>347</v>
      </c>
      <c r="D49" s="258"/>
      <c r="E49" s="258"/>
      <c r="F49" s="258"/>
      <c r="G49" s="258"/>
      <c r="H49" s="258"/>
      <c r="I49" s="258"/>
      <c r="J49" s="258"/>
      <c r="K49" s="258"/>
      <c r="L49" s="258"/>
      <c r="M49" s="258"/>
      <c r="N49" s="258"/>
      <c r="O49" s="258"/>
      <c r="P49" s="258"/>
      <c r="Q49" s="258"/>
      <c r="R49" s="258"/>
      <c r="S49" s="258"/>
      <c r="T49" s="258"/>
      <c r="U49" s="258"/>
      <c r="V49" s="258"/>
      <c r="W49" s="258"/>
      <c r="X49" s="258"/>
      <c r="Y49" s="258"/>
      <c r="Z49" s="258"/>
      <c r="AA49" s="258"/>
      <c r="AB49" s="258"/>
      <c r="AC49" s="258"/>
      <c r="AD49" s="258"/>
      <c r="AE49" s="258"/>
      <c r="AF49" s="258"/>
      <c r="AG49" s="258"/>
      <c r="AH49" s="258"/>
      <c r="AI49" s="258"/>
      <c r="AJ49" s="258"/>
      <c r="AK49" s="258"/>
      <c r="AL49" s="258"/>
      <c r="AM49" s="258"/>
      <c r="AN49" s="258"/>
      <c r="AO49" s="258"/>
      <c r="AP49" s="258"/>
      <c r="AQ49" s="258"/>
      <c r="AR49" s="258"/>
      <c r="AS49" s="258"/>
      <c r="AT49" s="258"/>
      <c r="AU49" s="258"/>
      <c r="AV49" s="258"/>
      <c r="AW49" s="258"/>
      <c r="AX49" s="258"/>
      <c r="AY49" s="258"/>
      <c r="AZ49" s="258"/>
      <c r="BA49" s="258"/>
      <c r="BB49" s="258"/>
      <c r="BC49" s="258"/>
      <c r="BD49" s="258"/>
      <c r="BE49" s="258"/>
      <c r="BF49" s="258"/>
      <c r="BG49" s="258"/>
      <c r="BH49" s="258"/>
      <c r="BI49" s="258"/>
      <c r="BJ49" s="258"/>
    </row>
    <row r="50" spans="2:62" x14ac:dyDescent="0.25">
      <c r="B50" s="259">
        <v>88</v>
      </c>
      <c r="C50" s="240" t="s">
        <v>347</v>
      </c>
      <c r="D50" s="258"/>
      <c r="E50" s="258"/>
      <c r="F50" s="258"/>
      <c r="G50" s="258"/>
      <c r="H50" s="258"/>
      <c r="I50" s="258"/>
      <c r="J50" s="258"/>
      <c r="K50" s="258"/>
      <c r="L50" s="258"/>
      <c r="M50" s="258"/>
      <c r="N50" s="258"/>
      <c r="O50" s="258"/>
      <c r="P50" s="258"/>
      <c r="Q50" s="258"/>
      <c r="R50" s="258"/>
      <c r="S50" s="258"/>
      <c r="T50" s="258"/>
      <c r="U50" s="258"/>
      <c r="V50" s="258"/>
      <c r="W50" s="258"/>
      <c r="X50" s="258"/>
      <c r="Y50" s="258"/>
      <c r="Z50" s="258"/>
      <c r="AA50" s="258"/>
      <c r="AB50" s="258"/>
      <c r="AC50" s="258"/>
      <c r="AD50" s="258"/>
      <c r="AE50" s="258"/>
      <c r="AF50" s="258"/>
      <c r="AG50" s="258"/>
      <c r="AH50" s="258"/>
      <c r="AI50" s="258"/>
      <c r="AJ50" s="258"/>
      <c r="AK50" s="258"/>
      <c r="AL50" s="258"/>
      <c r="AM50" s="258"/>
      <c r="AN50" s="258"/>
      <c r="AO50" s="258"/>
      <c r="AP50" s="258"/>
      <c r="AQ50" s="258"/>
      <c r="AR50" s="258"/>
      <c r="AS50" s="258"/>
      <c r="AT50" s="258"/>
      <c r="AU50" s="258"/>
      <c r="AV50" s="258"/>
      <c r="AW50" s="258"/>
      <c r="AX50" s="258"/>
      <c r="AY50" s="258"/>
      <c r="AZ50" s="258"/>
      <c r="BA50" s="258"/>
      <c r="BB50" s="258"/>
      <c r="BC50" s="258"/>
      <c r="BD50" s="258"/>
      <c r="BE50" s="258"/>
      <c r="BF50" s="258"/>
      <c r="BG50" s="258"/>
      <c r="BH50" s="258"/>
      <c r="BI50" s="258"/>
      <c r="BJ50" s="258"/>
    </row>
    <row r="51" spans="2:62" x14ac:dyDescent="0.25">
      <c r="B51" s="259">
        <v>89</v>
      </c>
      <c r="C51" s="240" t="s">
        <v>347</v>
      </c>
      <c r="D51" s="258"/>
      <c r="E51" s="258"/>
      <c r="F51" s="258"/>
      <c r="G51" s="258"/>
      <c r="H51" s="258"/>
      <c r="I51" s="258"/>
      <c r="J51" s="258"/>
      <c r="K51" s="258"/>
      <c r="L51" s="258"/>
      <c r="M51" s="258"/>
      <c r="N51" s="258"/>
      <c r="O51" s="258"/>
      <c r="P51" s="258"/>
      <c r="Q51" s="258"/>
      <c r="R51" s="258"/>
      <c r="S51" s="258"/>
      <c r="T51" s="258"/>
      <c r="U51" s="258"/>
      <c r="V51" s="258"/>
      <c r="W51" s="258"/>
      <c r="X51" s="258"/>
      <c r="Y51" s="258"/>
      <c r="Z51" s="258"/>
      <c r="AA51" s="258"/>
      <c r="AB51" s="258"/>
      <c r="AC51" s="258"/>
      <c r="AD51" s="258"/>
      <c r="AE51" s="258"/>
      <c r="AF51" s="258"/>
      <c r="AG51" s="258"/>
      <c r="AH51" s="258"/>
      <c r="AI51" s="258"/>
      <c r="AJ51" s="258"/>
      <c r="AK51" s="258"/>
      <c r="AL51" s="258"/>
      <c r="AM51" s="258"/>
      <c r="AN51" s="258"/>
      <c r="AO51" s="258"/>
      <c r="AP51" s="258"/>
      <c r="AQ51" s="258"/>
      <c r="AR51" s="258"/>
      <c r="AS51" s="258"/>
      <c r="AT51" s="258"/>
      <c r="AU51" s="258"/>
      <c r="AV51" s="258"/>
      <c r="AW51" s="258"/>
      <c r="AX51" s="258"/>
      <c r="AY51" s="258"/>
      <c r="AZ51" s="258"/>
      <c r="BA51" s="258"/>
      <c r="BB51" s="258"/>
      <c r="BC51" s="258"/>
      <c r="BD51" s="258"/>
      <c r="BE51" s="258"/>
      <c r="BF51" s="258"/>
      <c r="BG51" s="258"/>
      <c r="BH51" s="258"/>
      <c r="BI51" s="258"/>
      <c r="BJ51" s="258"/>
    </row>
    <row r="52" spans="2:62" ht="30" x14ac:dyDescent="0.25">
      <c r="B52" s="259">
        <v>90</v>
      </c>
      <c r="C52" s="240" t="s">
        <v>254</v>
      </c>
      <c r="D52" s="258"/>
      <c r="E52" s="258"/>
      <c r="F52" s="258"/>
      <c r="G52" s="258"/>
      <c r="H52" s="258"/>
      <c r="I52" s="258"/>
      <c r="J52" s="258"/>
      <c r="K52" s="258"/>
      <c r="L52" s="258"/>
      <c r="M52" s="258"/>
      <c r="N52" s="258"/>
      <c r="O52" s="258"/>
      <c r="P52" s="258"/>
      <c r="Q52" s="258"/>
      <c r="R52" s="258"/>
      <c r="S52" s="258"/>
      <c r="T52" s="258"/>
      <c r="U52" s="258"/>
      <c r="V52" s="258"/>
      <c r="W52" s="258"/>
      <c r="X52" s="258"/>
      <c r="Y52" s="258"/>
      <c r="Z52" s="258"/>
      <c r="AA52" s="258"/>
      <c r="AB52" s="258"/>
      <c r="AC52" s="258"/>
      <c r="AD52" s="258"/>
      <c r="AE52" s="258"/>
      <c r="AF52" s="258"/>
      <c r="AG52" s="258"/>
      <c r="AH52" s="258"/>
      <c r="AI52" s="258"/>
      <c r="AJ52" s="258"/>
      <c r="AK52" s="258"/>
      <c r="AL52" s="258"/>
      <c r="AM52" s="258"/>
      <c r="AN52" s="258"/>
      <c r="AO52" s="258"/>
      <c r="AP52" s="258"/>
      <c r="AQ52" s="258"/>
      <c r="AR52" s="258"/>
      <c r="AS52" s="258"/>
      <c r="AT52" s="258"/>
      <c r="AU52" s="258"/>
      <c r="AV52" s="258"/>
      <c r="AW52" s="258"/>
      <c r="AX52" s="258"/>
      <c r="AY52" s="258"/>
      <c r="AZ52" s="258"/>
      <c r="BA52" s="258"/>
      <c r="BB52" s="258"/>
      <c r="BC52" s="258"/>
      <c r="BD52" s="258"/>
      <c r="BE52" s="258"/>
      <c r="BF52" s="258"/>
      <c r="BG52" s="258"/>
      <c r="BH52" s="258"/>
      <c r="BI52" s="258"/>
      <c r="BJ52" s="258"/>
    </row>
    <row r="53" spans="2:62" x14ac:dyDescent="0.25">
      <c r="B53" s="259">
        <v>91</v>
      </c>
      <c r="C53" s="240" t="s">
        <v>255</v>
      </c>
      <c r="D53" s="258"/>
      <c r="E53" s="258"/>
      <c r="F53" s="258"/>
      <c r="G53" s="258"/>
      <c r="H53" s="258"/>
      <c r="I53" s="258"/>
      <c r="J53" s="258"/>
      <c r="K53" s="258"/>
      <c r="L53" s="258"/>
      <c r="M53" s="258"/>
      <c r="N53" s="258"/>
      <c r="O53" s="258"/>
      <c r="P53" s="258"/>
      <c r="Q53" s="258"/>
      <c r="R53" s="258"/>
      <c r="S53" s="258"/>
      <c r="T53" s="258"/>
      <c r="U53" s="258"/>
      <c r="V53" s="258"/>
      <c r="W53" s="258"/>
      <c r="X53" s="258"/>
      <c r="Y53" s="258"/>
      <c r="Z53" s="258"/>
      <c r="AA53" s="258"/>
      <c r="AB53" s="258"/>
      <c r="AC53" s="258"/>
      <c r="AD53" s="258"/>
      <c r="AE53" s="258"/>
      <c r="AF53" s="258"/>
      <c r="AG53" s="258"/>
      <c r="AH53" s="258"/>
      <c r="AI53" s="258"/>
      <c r="AJ53" s="258"/>
      <c r="AK53" s="258"/>
      <c r="AL53" s="258"/>
      <c r="AM53" s="258"/>
      <c r="AN53" s="258"/>
      <c r="AO53" s="258"/>
      <c r="AP53" s="258"/>
      <c r="AQ53" s="258"/>
      <c r="AR53" s="258"/>
      <c r="AS53" s="258"/>
      <c r="AT53" s="258"/>
      <c r="AU53" s="258"/>
      <c r="AV53" s="258"/>
      <c r="AW53" s="258"/>
      <c r="AX53" s="258"/>
      <c r="AY53" s="258"/>
      <c r="AZ53" s="258"/>
      <c r="BA53" s="258"/>
      <c r="BB53" s="258"/>
      <c r="BC53" s="258"/>
      <c r="BD53" s="258"/>
      <c r="BE53" s="258"/>
      <c r="BF53" s="258"/>
      <c r="BG53" s="258"/>
      <c r="BH53" s="258"/>
      <c r="BI53" s="258"/>
      <c r="BJ53" s="258"/>
    </row>
    <row r="54" spans="2:62" x14ac:dyDescent="0.25">
      <c r="B54" s="259">
        <v>92</v>
      </c>
      <c r="C54" s="240" t="s">
        <v>256</v>
      </c>
      <c r="D54" s="258"/>
      <c r="E54" s="258"/>
      <c r="F54" s="258"/>
      <c r="G54" s="258"/>
      <c r="H54" s="258"/>
      <c r="I54" s="258"/>
      <c r="J54" s="258"/>
      <c r="K54" s="258"/>
      <c r="L54" s="258"/>
      <c r="M54" s="258"/>
      <c r="N54" s="258"/>
      <c r="O54" s="258"/>
      <c r="P54" s="258"/>
      <c r="Q54" s="258"/>
      <c r="R54" s="258"/>
      <c r="S54" s="258"/>
      <c r="T54" s="258"/>
      <c r="U54" s="258"/>
      <c r="V54" s="258"/>
      <c r="W54" s="258"/>
      <c r="X54" s="258"/>
      <c r="Y54" s="258"/>
      <c r="Z54" s="258"/>
      <c r="AA54" s="258"/>
      <c r="AB54" s="258"/>
      <c r="AC54" s="258"/>
      <c r="AD54" s="258"/>
      <c r="AE54" s="258"/>
      <c r="AF54" s="258"/>
      <c r="AG54" s="258"/>
      <c r="AH54" s="258"/>
      <c r="AI54" s="258"/>
      <c r="AJ54" s="258"/>
      <c r="AK54" s="258"/>
      <c r="AL54" s="258"/>
      <c r="AM54" s="258"/>
      <c r="AN54" s="258"/>
      <c r="AO54" s="258"/>
      <c r="AP54" s="258"/>
      <c r="AQ54" s="258"/>
      <c r="AR54" s="258"/>
      <c r="AS54" s="258"/>
      <c r="AT54" s="258"/>
      <c r="AU54" s="258"/>
      <c r="AV54" s="258"/>
      <c r="AW54" s="258"/>
      <c r="AX54" s="258"/>
      <c r="AY54" s="258"/>
      <c r="AZ54" s="258"/>
      <c r="BA54" s="258"/>
      <c r="BB54" s="258"/>
      <c r="BC54" s="258"/>
      <c r="BD54" s="258"/>
      <c r="BE54" s="258"/>
      <c r="BF54" s="258"/>
      <c r="BG54" s="258"/>
      <c r="BH54" s="258"/>
      <c r="BI54" s="258"/>
      <c r="BJ54" s="258"/>
    </row>
    <row r="55" spans="2:62" x14ac:dyDescent="0.25">
      <c r="B55" s="259">
        <v>93</v>
      </c>
      <c r="C55" s="240" t="s">
        <v>257</v>
      </c>
      <c r="D55" s="258"/>
      <c r="E55" s="258"/>
      <c r="F55" s="258"/>
      <c r="G55" s="258"/>
      <c r="H55" s="258"/>
      <c r="I55" s="258"/>
      <c r="J55" s="258"/>
      <c r="K55" s="258"/>
      <c r="L55" s="258"/>
      <c r="M55" s="258"/>
      <c r="N55" s="258"/>
      <c r="O55" s="258"/>
      <c r="P55" s="258"/>
      <c r="Q55" s="258"/>
      <c r="R55" s="258"/>
      <c r="S55" s="258"/>
      <c r="T55" s="258"/>
      <c r="U55" s="258"/>
      <c r="V55" s="258"/>
      <c r="W55" s="258"/>
      <c r="X55" s="258"/>
      <c r="Y55" s="258"/>
      <c r="Z55" s="258"/>
      <c r="AA55" s="258"/>
      <c r="AB55" s="258"/>
      <c r="AC55" s="258"/>
      <c r="AD55" s="258"/>
      <c r="AE55" s="258"/>
      <c r="AF55" s="258"/>
      <c r="AG55" s="258"/>
      <c r="AH55" s="258"/>
      <c r="AI55" s="258"/>
      <c r="AJ55" s="258"/>
      <c r="AK55" s="258"/>
      <c r="AL55" s="258"/>
      <c r="AM55" s="258"/>
      <c r="AN55" s="258"/>
      <c r="AO55" s="258"/>
      <c r="AP55" s="258"/>
      <c r="AQ55" s="258"/>
      <c r="AR55" s="258"/>
      <c r="AS55" s="258"/>
      <c r="AT55" s="258"/>
      <c r="AU55" s="258"/>
      <c r="AV55" s="258"/>
      <c r="AW55" s="258"/>
      <c r="AX55" s="258"/>
      <c r="AY55" s="258"/>
      <c r="AZ55" s="258"/>
      <c r="BA55" s="258"/>
      <c r="BB55" s="258"/>
      <c r="BC55" s="258"/>
      <c r="BD55" s="258"/>
      <c r="BE55" s="258"/>
      <c r="BF55" s="258"/>
      <c r="BG55" s="258"/>
      <c r="BH55" s="258"/>
      <c r="BI55" s="258"/>
      <c r="BJ55" s="258"/>
    </row>
    <row r="56" spans="2:62" x14ac:dyDescent="0.25">
      <c r="B56" s="259">
        <v>94</v>
      </c>
      <c r="C56" s="240" t="s">
        <v>258</v>
      </c>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F56" s="258"/>
      <c r="AG56" s="258"/>
      <c r="AH56" s="258"/>
      <c r="AI56" s="258"/>
      <c r="AJ56" s="258"/>
      <c r="AK56" s="258"/>
      <c r="AL56" s="258"/>
      <c r="AM56" s="258"/>
      <c r="AN56" s="258"/>
      <c r="AO56" s="258"/>
      <c r="AP56" s="258"/>
      <c r="AQ56" s="258"/>
      <c r="AR56" s="258"/>
      <c r="AS56" s="258"/>
      <c r="AT56" s="258"/>
      <c r="AU56" s="258"/>
      <c r="AV56" s="258"/>
      <c r="AW56" s="258"/>
      <c r="AX56" s="258"/>
      <c r="AY56" s="258"/>
      <c r="AZ56" s="258"/>
      <c r="BA56" s="258"/>
      <c r="BB56" s="258"/>
      <c r="BC56" s="258"/>
      <c r="BD56" s="258"/>
      <c r="BE56" s="258"/>
      <c r="BF56" s="258"/>
      <c r="BG56" s="258"/>
      <c r="BH56" s="258"/>
      <c r="BI56" s="258"/>
      <c r="BJ56" s="258"/>
    </row>
    <row r="57" spans="2:62" x14ac:dyDescent="0.25">
      <c r="B57" s="259">
        <v>97</v>
      </c>
      <c r="C57" s="240" t="s">
        <v>259</v>
      </c>
      <c r="D57" s="258"/>
      <c r="E57" s="258"/>
      <c r="F57" s="258"/>
      <c r="G57" s="258"/>
      <c r="H57" s="258"/>
      <c r="I57" s="258"/>
      <c r="J57" s="258"/>
      <c r="K57" s="258"/>
      <c r="L57" s="258"/>
      <c r="M57" s="258"/>
      <c r="N57" s="258"/>
      <c r="O57" s="258"/>
      <c r="P57" s="258"/>
      <c r="Q57" s="258"/>
      <c r="R57" s="258"/>
      <c r="S57" s="258"/>
      <c r="T57" s="258"/>
      <c r="U57" s="258"/>
      <c r="V57" s="258"/>
      <c r="W57" s="258"/>
      <c r="X57" s="258"/>
      <c r="Y57" s="258"/>
      <c r="Z57" s="258"/>
      <c r="AA57" s="258"/>
      <c r="AB57" s="258"/>
      <c r="AC57" s="258"/>
      <c r="AD57" s="258"/>
      <c r="AE57" s="258"/>
      <c r="AF57" s="258"/>
      <c r="AG57" s="258"/>
      <c r="AH57" s="258"/>
      <c r="AI57" s="258"/>
      <c r="AJ57" s="258"/>
      <c r="AK57" s="258"/>
      <c r="AL57" s="258"/>
      <c r="AM57" s="258"/>
      <c r="AN57" s="258"/>
      <c r="AO57" s="258"/>
      <c r="AP57" s="258"/>
      <c r="AQ57" s="258"/>
      <c r="AR57" s="258"/>
      <c r="AS57" s="258"/>
      <c r="AT57" s="258"/>
      <c r="AU57" s="258"/>
      <c r="AV57" s="258"/>
      <c r="AW57" s="258"/>
      <c r="AX57" s="258"/>
      <c r="AY57" s="258"/>
      <c r="AZ57" s="258"/>
      <c r="BA57" s="258"/>
      <c r="BB57" s="258"/>
      <c r="BC57" s="258"/>
      <c r="BD57" s="258"/>
      <c r="BE57" s="258"/>
      <c r="BF57" s="258"/>
      <c r="BG57" s="258"/>
      <c r="BH57" s="258"/>
      <c r="BI57" s="258"/>
      <c r="BJ57" s="258"/>
    </row>
    <row r="58" spans="2:62" x14ac:dyDescent="0.25">
      <c r="B58" s="259">
        <v>98</v>
      </c>
      <c r="C58" s="240" t="s">
        <v>260</v>
      </c>
      <c r="D58" s="258"/>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8"/>
      <c r="AG58" s="258"/>
      <c r="AH58" s="258"/>
      <c r="AI58" s="258"/>
      <c r="AJ58" s="258"/>
      <c r="AK58" s="258"/>
      <c r="AL58" s="258"/>
      <c r="AM58" s="258"/>
      <c r="AN58" s="258"/>
      <c r="AO58" s="258"/>
      <c r="AP58" s="258"/>
      <c r="AQ58" s="258"/>
      <c r="AR58" s="258"/>
      <c r="AS58" s="258"/>
      <c r="AT58" s="258"/>
      <c r="AU58" s="258"/>
      <c r="AV58" s="258"/>
      <c r="AW58" s="258"/>
      <c r="AX58" s="258"/>
      <c r="AY58" s="258"/>
      <c r="AZ58" s="258"/>
      <c r="BA58" s="258"/>
      <c r="BB58" s="258"/>
      <c r="BC58" s="258"/>
      <c r="BD58" s="258"/>
      <c r="BE58" s="258"/>
      <c r="BF58" s="258"/>
      <c r="BG58" s="258"/>
      <c r="BH58" s="258"/>
      <c r="BI58" s="258"/>
      <c r="BJ58" s="258"/>
    </row>
    <row r="59" spans="2:62" x14ac:dyDescent="0.25">
      <c r="B59" s="259">
        <v>99</v>
      </c>
      <c r="C59" s="240" t="s">
        <v>261</v>
      </c>
      <c r="D59" s="258"/>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258"/>
      <c r="AC59" s="258"/>
      <c r="AD59" s="258"/>
      <c r="AE59" s="258"/>
      <c r="AF59" s="258"/>
      <c r="AG59" s="258"/>
      <c r="AH59" s="258"/>
      <c r="AI59" s="258"/>
      <c r="AJ59" s="258"/>
      <c r="AK59" s="258"/>
      <c r="AL59" s="258"/>
      <c r="AM59" s="258"/>
      <c r="AN59" s="258"/>
      <c r="AO59" s="258"/>
      <c r="AP59" s="258"/>
      <c r="AQ59" s="258"/>
      <c r="AR59" s="258"/>
      <c r="AS59" s="258"/>
      <c r="AT59" s="258"/>
      <c r="AU59" s="258"/>
      <c r="AV59" s="258"/>
      <c r="AW59" s="258"/>
      <c r="AX59" s="258"/>
      <c r="AY59" s="258"/>
      <c r="AZ59" s="258"/>
      <c r="BA59" s="258"/>
      <c r="BB59" s="258"/>
      <c r="BC59" s="258"/>
      <c r="BD59" s="258"/>
      <c r="BE59" s="258"/>
      <c r="BF59" s="258"/>
      <c r="BG59" s="258"/>
      <c r="BH59" s="258"/>
      <c r="BI59" s="258"/>
      <c r="BJ59" s="258"/>
    </row>
    <row r="60" spans="2:62" x14ac:dyDescent="0.25">
      <c r="B60" s="259">
        <v>100</v>
      </c>
      <c r="C60" s="240" t="s">
        <v>262</v>
      </c>
      <c r="D60" s="258"/>
      <c r="E60" s="258"/>
      <c r="F60" s="258"/>
      <c r="G60" s="258"/>
      <c r="H60" s="258"/>
      <c r="I60" s="258"/>
      <c r="J60" s="258"/>
      <c r="K60" s="258"/>
      <c r="L60" s="258"/>
      <c r="M60" s="258"/>
      <c r="N60" s="258"/>
      <c r="O60" s="258"/>
      <c r="P60" s="258"/>
      <c r="Q60" s="258"/>
      <c r="R60" s="258"/>
      <c r="S60" s="258"/>
      <c r="T60" s="258"/>
      <c r="U60" s="258"/>
      <c r="V60" s="258"/>
      <c r="W60" s="258"/>
      <c r="X60" s="258"/>
      <c r="Y60" s="258"/>
      <c r="Z60" s="258"/>
      <c r="AA60" s="258"/>
      <c r="AB60" s="258"/>
      <c r="AC60" s="258"/>
      <c r="AD60" s="258"/>
      <c r="AE60" s="258"/>
      <c r="AF60" s="258"/>
      <c r="AG60" s="258"/>
      <c r="AH60" s="258"/>
      <c r="AI60" s="258"/>
      <c r="AJ60" s="258"/>
      <c r="AK60" s="258"/>
      <c r="AL60" s="258"/>
      <c r="AM60" s="258"/>
      <c r="AN60" s="258"/>
      <c r="AO60" s="258"/>
      <c r="AP60" s="258"/>
      <c r="AQ60" s="258"/>
      <c r="AR60" s="258"/>
      <c r="AS60" s="258"/>
      <c r="AT60" s="258"/>
      <c r="AU60" s="258"/>
      <c r="AV60" s="258"/>
      <c r="AW60" s="258"/>
      <c r="AX60" s="258"/>
      <c r="AY60" s="258"/>
      <c r="AZ60" s="258"/>
      <c r="BA60" s="258"/>
      <c r="BB60" s="258"/>
      <c r="BC60" s="258"/>
      <c r="BD60" s="258"/>
      <c r="BE60" s="258"/>
      <c r="BF60" s="258"/>
      <c r="BG60" s="258"/>
      <c r="BH60" s="258"/>
      <c r="BI60" s="258"/>
      <c r="BJ60" s="258"/>
    </row>
    <row r="61" spans="2:62" x14ac:dyDescent="0.25">
      <c r="B61" s="259">
        <v>101</v>
      </c>
      <c r="C61" s="240" t="s">
        <v>263</v>
      </c>
      <c r="D61" s="258"/>
      <c r="E61" s="258"/>
      <c r="F61" s="258"/>
      <c r="G61" s="258"/>
      <c r="H61" s="258"/>
      <c r="I61" s="258"/>
      <c r="J61" s="258"/>
      <c r="K61" s="258"/>
      <c r="L61" s="258"/>
      <c r="M61" s="258"/>
      <c r="N61" s="258"/>
      <c r="O61" s="258"/>
      <c r="P61" s="258"/>
      <c r="Q61" s="258"/>
      <c r="R61" s="258"/>
      <c r="S61" s="258"/>
      <c r="T61" s="258"/>
      <c r="U61" s="258"/>
      <c r="V61" s="258"/>
      <c r="W61" s="258"/>
      <c r="X61" s="258"/>
      <c r="Y61" s="258"/>
      <c r="Z61" s="258"/>
      <c r="AA61" s="258"/>
      <c r="AB61" s="258"/>
      <c r="AC61" s="258"/>
      <c r="AD61" s="258"/>
      <c r="AE61" s="258"/>
      <c r="AF61" s="258"/>
      <c r="AG61" s="258"/>
      <c r="AH61" s="258"/>
      <c r="AI61" s="258"/>
      <c r="AJ61" s="258"/>
      <c r="AK61" s="258"/>
      <c r="AL61" s="258"/>
      <c r="AM61" s="258"/>
      <c r="AN61" s="258"/>
      <c r="AO61" s="258"/>
      <c r="AP61" s="258"/>
      <c r="AQ61" s="258"/>
      <c r="AR61" s="258"/>
      <c r="AS61" s="258"/>
      <c r="AT61" s="258"/>
      <c r="AU61" s="258"/>
      <c r="AV61" s="258"/>
      <c r="AW61" s="258"/>
      <c r="AX61" s="258"/>
      <c r="AY61" s="258"/>
      <c r="AZ61" s="258"/>
      <c r="BA61" s="258"/>
      <c r="BB61" s="258"/>
      <c r="BC61" s="258"/>
      <c r="BD61" s="258"/>
      <c r="BE61" s="258"/>
      <c r="BF61" s="258"/>
      <c r="BG61" s="258"/>
      <c r="BH61" s="258"/>
      <c r="BI61" s="258"/>
      <c r="BJ61" s="258"/>
    </row>
    <row r="62" spans="2:62" x14ac:dyDescent="0.25">
      <c r="B62" s="259">
        <v>102</v>
      </c>
      <c r="C62" s="240" t="s">
        <v>347</v>
      </c>
      <c r="D62" s="258"/>
      <c r="E62" s="258"/>
      <c r="F62" s="258"/>
      <c r="G62" s="258"/>
      <c r="H62" s="258"/>
      <c r="I62" s="258"/>
      <c r="J62" s="258"/>
      <c r="K62" s="258"/>
      <c r="L62" s="258"/>
      <c r="M62" s="258"/>
      <c r="N62" s="258"/>
      <c r="O62" s="258"/>
      <c r="P62" s="258"/>
      <c r="Q62" s="258"/>
      <c r="R62" s="258"/>
      <c r="S62" s="258"/>
      <c r="T62" s="258"/>
      <c r="U62" s="258"/>
      <c r="V62" s="258"/>
      <c r="W62" s="258"/>
      <c r="X62" s="258"/>
      <c r="Y62" s="258"/>
      <c r="Z62" s="258"/>
      <c r="AA62" s="258"/>
      <c r="AB62" s="258"/>
      <c r="AC62" s="258"/>
      <c r="AD62" s="258"/>
      <c r="AE62" s="258"/>
      <c r="AF62" s="258"/>
      <c r="AG62" s="258"/>
      <c r="AH62" s="258"/>
      <c r="AI62" s="258"/>
      <c r="AJ62" s="258"/>
      <c r="AK62" s="258"/>
      <c r="AL62" s="258"/>
      <c r="AM62" s="258"/>
      <c r="AN62" s="258"/>
      <c r="AO62" s="258"/>
      <c r="AP62" s="258"/>
      <c r="AQ62" s="258"/>
      <c r="AR62" s="258"/>
      <c r="AS62" s="258"/>
      <c r="AT62" s="258"/>
      <c r="AU62" s="258"/>
      <c r="AV62" s="258"/>
      <c r="AW62" s="258"/>
      <c r="AX62" s="258"/>
      <c r="AY62" s="258"/>
      <c r="AZ62" s="258"/>
      <c r="BA62" s="258"/>
      <c r="BB62" s="258"/>
      <c r="BC62" s="258"/>
      <c r="BD62" s="258"/>
      <c r="BE62" s="258"/>
      <c r="BF62" s="258"/>
      <c r="BG62" s="258"/>
      <c r="BH62" s="258"/>
      <c r="BI62" s="258"/>
      <c r="BJ62" s="258"/>
    </row>
    <row r="63" spans="2:62" x14ac:dyDescent="0.25">
      <c r="B63" s="259">
        <v>103</v>
      </c>
      <c r="C63" s="240" t="s">
        <v>347</v>
      </c>
      <c r="D63" s="258"/>
      <c r="E63" s="258"/>
      <c r="F63" s="258"/>
      <c r="G63" s="258"/>
      <c r="H63" s="258"/>
      <c r="I63" s="258"/>
      <c r="J63" s="258"/>
      <c r="K63" s="258"/>
      <c r="L63" s="258"/>
      <c r="M63" s="258"/>
      <c r="N63" s="258"/>
      <c r="O63" s="258"/>
      <c r="P63" s="258"/>
      <c r="Q63" s="258"/>
      <c r="R63" s="258"/>
      <c r="S63" s="258"/>
      <c r="T63" s="258"/>
      <c r="U63" s="258"/>
      <c r="V63" s="258"/>
      <c r="W63" s="258"/>
      <c r="X63" s="258"/>
      <c r="Y63" s="258"/>
      <c r="Z63" s="258"/>
      <c r="AA63" s="258"/>
      <c r="AB63" s="258"/>
      <c r="AC63" s="258"/>
      <c r="AD63" s="258"/>
      <c r="AE63" s="258"/>
      <c r="AF63" s="258"/>
      <c r="AG63" s="258"/>
      <c r="AH63" s="258"/>
      <c r="AI63" s="258"/>
      <c r="AJ63" s="258"/>
      <c r="AK63" s="258"/>
      <c r="AL63" s="258"/>
      <c r="AM63" s="258"/>
      <c r="AN63" s="258"/>
      <c r="AO63" s="258"/>
      <c r="AP63" s="258"/>
      <c r="AQ63" s="258"/>
      <c r="AR63" s="258"/>
      <c r="AS63" s="258"/>
      <c r="AT63" s="258"/>
      <c r="AU63" s="258"/>
      <c r="AV63" s="258"/>
      <c r="AW63" s="258"/>
      <c r="AX63" s="258"/>
      <c r="AY63" s="258"/>
      <c r="AZ63" s="258"/>
      <c r="BA63" s="258"/>
      <c r="BB63" s="258"/>
      <c r="BC63" s="258"/>
      <c r="BD63" s="258"/>
      <c r="BE63" s="258"/>
      <c r="BF63" s="258"/>
      <c r="BG63" s="258"/>
      <c r="BH63" s="258"/>
      <c r="BI63" s="258"/>
      <c r="BJ63" s="258"/>
    </row>
    <row r="64" spans="2:62" x14ac:dyDescent="0.25">
      <c r="B64" s="259">
        <v>104</v>
      </c>
      <c r="C64" s="240" t="s">
        <v>141</v>
      </c>
      <c r="D64" s="258"/>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258"/>
      <c r="AC64" s="258"/>
      <c r="AD64" s="258"/>
      <c r="AE64" s="258"/>
      <c r="AF64" s="258"/>
      <c r="AG64" s="258"/>
      <c r="AH64" s="258"/>
      <c r="AI64" s="258"/>
      <c r="AJ64" s="258"/>
      <c r="AK64" s="258"/>
      <c r="AL64" s="258"/>
      <c r="AM64" s="258"/>
      <c r="AN64" s="258"/>
      <c r="AO64" s="258"/>
      <c r="AP64" s="258"/>
      <c r="AQ64" s="258"/>
      <c r="AR64" s="258"/>
      <c r="AS64" s="258"/>
      <c r="AT64" s="258"/>
      <c r="AU64" s="258"/>
      <c r="AV64" s="258"/>
      <c r="AW64" s="258"/>
      <c r="AX64" s="258"/>
      <c r="AY64" s="258"/>
      <c r="AZ64" s="258"/>
      <c r="BA64" s="258"/>
      <c r="BB64" s="258"/>
      <c r="BC64" s="258"/>
      <c r="BD64" s="258"/>
      <c r="BE64" s="258"/>
      <c r="BF64" s="258"/>
      <c r="BG64" s="258"/>
      <c r="BH64" s="258"/>
      <c r="BI64" s="258"/>
      <c r="BJ64" s="258"/>
    </row>
    <row r="65" spans="1:62" x14ac:dyDescent="0.25">
      <c r="A65" s="259"/>
      <c r="B65" s="259">
        <v>107</v>
      </c>
      <c r="C65" s="240" t="s">
        <v>294</v>
      </c>
      <c r="D65" s="258"/>
      <c r="E65" s="258"/>
      <c r="F65" s="258"/>
      <c r="G65" s="258"/>
      <c r="H65" s="258"/>
      <c r="I65" s="258"/>
      <c r="J65" s="258"/>
      <c r="K65" s="258"/>
      <c r="L65" s="258"/>
      <c r="M65" s="258"/>
      <c r="N65" s="258"/>
      <c r="O65" s="258"/>
      <c r="P65" s="258"/>
      <c r="Q65" s="258"/>
      <c r="R65" s="258"/>
      <c r="S65" s="258"/>
      <c r="T65" s="258"/>
      <c r="U65" s="258"/>
      <c r="V65" s="258"/>
      <c r="W65" s="258"/>
      <c r="X65" s="258"/>
      <c r="Y65" s="258"/>
      <c r="Z65" s="258"/>
      <c r="AA65" s="258"/>
      <c r="AB65" s="258"/>
      <c r="AC65" s="258"/>
      <c r="AD65" s="258"/>
      <c r="AE65" s="258"/>
      <c r="AF65" s="258"/>
      <c r="AG65" s="258"/>
      <c r="AH65" s="258"/>
      <c r="AI65" s="258"/>
      <c r="AJ65" s="258"/>
      <c r="AK65" s="258"/>
      <c r="AL65" s="258"/>
      <c r="AM65" s="258"/>
      <c r="AN65" s="258"/>
      <c r="AO65" s="258"/>
      <c r="AP65" s="258"/>
      <c r="AQ65" s="258"/>
      <c r="AR65" s="258"/>
      <c r="AS65" s="258"/>
      <c r="AT65" s="258"/>
      <c r="AU65" s="258"/>
      <c r="AV65" s="258"/>
      <c r="AW65" s="258"/>
      <c r="AX65" s="258"/>
      <c r="AY65" s="258"/>
      <c r="AZ65" s="258"/>
      <c r="BA65" s="258"/>
      <c r="BB65" s="258"/>
      <c r="BC65" s="258"/>
      <c r="BD65" s="258"/>
      <c r="BE65" s="258"/>
      <c r="BF65" s="258"/>
      <c r="BG65" s="258"/>
      <c r="BH65" s="258"/>
      <c r="BI65" s="258"/>
      <c r="BJ65" s="258"/>
    </row>
    <row r="66" spans="1:62" ht="30" x14ac:dyDescent="0.25">
      <c r="A66" s="259"/>
      <c r="B66" s="259">
        <v>108</v>
      </c>
      <c r="C66" s="240" t="s">
        <v>295</v>
      </c>
      <c r="D66" s="258"/>
      <c r="E66" s="258"/>
      <c r="F66" s="258"/>
      <c r="G66" s="258"/>
      <c r="H66" s="258"/>
      <c r="I66" s="258"/>
      <c r="J66" s="258"/>
      <c r="K66" s="258"/>
      <c r="L66" s="258"/>
      <c r="M66" s="258"/>
      <c r="N66" s="258"/>
      <c r="O66" s="258"/>
      <c r="P66" s="258"/>
      <c r="Q66" s="258"/>
      <c r="R66" s="258"/>
      <c r="S66" s="258"/>
      <c r="T66" s="258"/>
      <c r="U66" s="258"/>
      <c r="V66" s="258"/>
      <c r="W66" s="258"/>
      <c r="X66" s="258"/>
      <c r="Y66" s="258"/>
      <c r="Z66" s="258"/>
      <c r="AA66" s="258"/>
      <c r="AB66" s="258"/>
      <c r="AC66" s="258"/>
      <c r="AD66" s="258"/>
      <c r="AE66" s="258"/>
      <c r="AF66" s="258"/>
      <c r="AG66" s="258"/>
      <c r="AH66" s="258"/>
      <c r="AI66" s="258"/>
      <c r="AJ66" s="258"/>
      <c r="AK66" s="258"/>
      <c r="AL66" s="258"/>
      <c r="AM66" s="258"/>
      <c r="AN66" s="258"/>
      <c r="AO66" s="258"/>
      <c r="AP66" s="258"/>
      <c r="AQ66" s="258"/>
      <c r="AR66" s="258"/>
      <c r="AS66" s="258"/>
      <c r="AT66" s="258"/>
      <c r="AU66" s="258"/>
      <c r="AV66" s="258"/>
      <c r="AW66" s="258"/>
      <c r="AX66" s="258"/>
      <c r="AY66" s="258"/>
      <c r="AZ66" s="258"/>
      <c r="BA66" s="258"/>
      <c r="BB66" s="258"/>
      <c r="BC66" s="258"/>
      <c r="BD66" s="258"/>
      <c r="BE66" s="258"/>
      <c r="BF66" s="258"/>
      <c r="BG66" s="258"/>
      <c r="BH66" s="258"/>
      <c r="BI66" s="258"/>
      <c r="BJ66" s="258"/>
    </row>
    <row r="67" spans="1:62" ht="30" x14ac:dyDescent="0.25">
      <c r="A67" s="259"/>
      <c r="B67" s="259">
        <v>147</v>
      </c>
      <c r="C67" s="240" t="s">
        <v>142</v>
      </c>
      <c r="D67" s="258"/>
      <c r="E67" s="258"/>
      <c r="F67" s="258"/>
      <c r="G67" s="258"/>
      <c r="H67" s="258"/>
      <c r="I67" s="258"/>
      <c r="J67" s="258"/>
      <c r="K67" s="258"/>
      <c r="L67" s="258"/>
      <c r="M67" s="258"/>
      <c r="N67" s="258"/>
      <c r="O67" s="258"/>
      <c r="P67" s="258"/>
      <c r="Q67" s="258"/>
      <c r="R67" s="258"/>
      <c r="S67" s="258"/>
      <c r="T67" s="258"/>
      <c r="U67" s="258"/>
      <c r="V67" s="258"/>
      <c r="W67" s="258"/>
      <c r="X67" s="258"/>
      <c r="Y67" s="258"/>
      <c r="Z67" s="258"/>
      <c r="AA67" s="258"/>
      <c r="AB67" s="258"/>
      <c r="AC67" s="258"/>
      <c r="AD67" s="258"/>
      <c r="AE67" s="258"/>
      <c r="AF67" s="258"/>
      <c r="AG67" s="258"/>
      <c r="AH67" s="258"/>
      <c r="AI67" s="258"/>
      <c r="AJ67" s="258"/>
      <c r="AK67" s="258"/>
      <c r="AL67" s="258"/>
      <c r="AM67" s="258"/>
      <c r="AN67" s="258"/>
      <c r="AO67" s="258"/>
      <c r="AP67" s="258"/>
      <c r="AQ67" s="258"/>
      <c r="AR67" s="258"/>
      <c r="AS67" s="258"/>
      <c r="AT67" s="258"/>
      <c r="AU67" s="258"/>
      <c r="AV67" s="258"/>
      <c r="AW67" s="258"/>
      <c r="AX67" s="258"/>
      <c r="AY67" s="258"/>
      <c r="AZ67" s="258"/>
      <c r="BA67" s="258"/>
      <c r="BB67" s="258"/>
      <c r="BC67" s="258"/>
      <c r="BD67" s="258"/>
      <c r="BE67" s="258"/>
      <c r="BF67" s="258"/>
      <c r="BG67" s="258"/>
      <c r="BH67" s="258"/>
      <c r="BI67" s="258"/>
      <c r="BJ67" s="258"/>
    </row>
    <row r="68" spans="1:62" ht="30" x14ac:dyDescent="0.25">
      <c r="A68" s="259"/>
      <c r="B68" s="259">
        <v>148</v>
      </c>
      <c r="C68" s="240" t="s">
        <v>143</v>
      </c>
      <c r="D68" s="258"/>
      <c r="E68" s="258"/>
      <c r="F68" s="258"/>
      <c r="G68" s="258"/>
      <c r="H68" s="258"/>
      <c r="I68" s="258"/>
      <c r="J68" s="258"/>
      <c r="K68" s="258"/>
      <c r="L68" s="258"/>
      <c r="M68" s="258"/>
      <c r="N68" s="258"/>
      <c r="O68" s="258"/>
      <c r="P68" s="258"/>
      <c r="Q68" s="258"/>
      <c r="R68" s="258"/>
      <c r="S68" s="258"/>
      <c r="T68" s="258"/>
      <c r="U68" s="258"/>
      <c r="V68" s="258"/>
      <c r="W68" s="258"/>
      <c r="X68" s="258"/>
      <c r="Y68" s="258"/>
      <c r="Z68" s="258"/>
      <c r="AA68" s="258"/>
      <c r="AB68" s="258"/>
      <c r="AC68" s="258"/>
      <c r="AD68" s="258"/>
      <c r="AE68" s="258"/>
      <c r="AF68" s="258"/>
      <c r="AG68" s="258"/>
      <c r="AH68" s="258"/>
      <c r="AI68" s="258"/>
      <c r="AJ68" s="258"/>
      <c r="AK68" s="258"/>
      <c r="AL68" s="258"/>
      <c r="AM68" s="258"/>
      <c r="AN68" s="258"/>
      <c r="AO68" s="258"/>
      <c r="AP68" s="258"/>
      <c r="AQ68" s="258"/>
      <c r="AR68" s="258"/>
      <c r="AS68" s="258"/>
      <c r="AT68" s="258"/>
      <c r="AU68" s="258"/>
      <c r="AV68" s="258"/>
      <c r="AW68" s="258"/>
      <c r="AX68" s="258"/>
      <c r="AY68" s="258"/>
      <c r="AZ68" s="258"/>
      <c r="BA68" s="258"/>
      <c r="BB68" s="258"/>
      <c r="BC68" s="258"/>
      <c r="BD68" s="258"/>
      <c r="BE68" s="258"/>
      <c r="BF68" s="258"/>
      <c r="BG68" s="258"/>
      <c r="BH68" s="258"/>
      <c r="BI68" s="258"/>
      <c r="BJ68" s="258"/>
    </row>
    <row r="69" spans="1:62" ht="30" x14ac:dyDescent="0.25">
      <c r="A69" s="259">
        <v>149</v>
      </c>
      <c r="B69" s="259">
        <v>149</v>
      </c>
      <c r="C69" s="240" t="s">
        <v>144</v>
      </c>
      <c r="D69" s="258">
        <v>40681907</v>
      </c>
      <c r="E69" s="258">
        <v>6031900</v>
      </c>
      <c r="F69" s="258">
        <v>2664412</v>
      </c>
      <c r="G69" s="258">
        <v>4510357</v>
      </c>
      <c r="H69" s="258">
        <v>4784744</v>
      </c>
      <c r="I69" s="258">
        <v>5073927</v>
      </c>
      <c r="J69" s="258">
        <v>11681164</v>
      </c>
      <c r="K69" s="258">
        <v>4641552</v>
      </c>
      <c r="L69" s="258">
        <v>14587005</v>
      </c>
      <c r="M69" s="258">
        <v>3003000</v>
      </c>
      <c r="N69" s="258">
        <v>6552683</v>
      </c>
      <c r="O69" s="258">
        <v>37298995</v>
      </c>
      <c r="P69" s="258">
        <v>62277716</v>
      </c>
      <c r="Q69" s="258">
        <v>15707145</v>
      </c>
      <c r="R69" s="258">
        <v>62931739</v>
      </c>
      <c r="S69" s="258">
        <v>14809121</v>
      </c>
      <c r="T69" s="258">
        <v>2600000</v>
      </c>
      <c r="U69" s="258">
        <v>21990118</v>
      </c>
      <c r="V69" s="258">
        <v>2955000</v>
      </c>
      <c r="W69" s="258">
        <v>26353722</v>
      </c>
      <c r="X69" s="258">
        <v>48530521</v>
      </c>
      <c r="Y69" s="258">
        <v>428745000</v>
      </c>
      <c r="Z69" s="258">
        <v>30736710</v>
      </c>
      <c r="AA69" s="258">
        <v>7092149</v>
      </c>
      <c r="AB69" s="258">
        <v>1350000</v>
      </c>
      <c r="AC69" s="258">
        <v>10200000</v>
      </c>
      <c r="AD69" s="258">
        <v>3152517</v>
      </c>
      <c r="AE69" s="258">
        <v>5898369</v>
      </c>
      <c r="AF69" s="258">
        <v>20930469</v>
      </c>
      <c r="AG69" s="258">
        <v>81090751</v>
      </c>
      <c r="AH69" s="258">
        <v>9976717</v>
      </c>
      <c r="AI69" s="258">
        <v>21717945</v>
      </c>
      <c r="AJ69" s="258">
        <v>23565195</v>
      </c>
      <c r="AK69" s="258">
        <v>10967848</v>
      </c>
      <c r="AL69" s="258">
        <v>8800000</v>
      </c>
      <c r="AM69" s="258">
        <v>132665201</v>
      </c>
      <c r="AN69" s="258">
        <v>3550000</v>
      </c>
      <c r="AO69" s="258">
        <v>7451618</v>
      </c>
      <c r="AP69" s="258">
        <v>11164000</v>
      </c>
      <c r="AQ69" s="258">
        <v>1098610</v>
      </c>
      <c r="AR69" s="258">
        <v>16365283</v>
      </c>
      <c r="AS69" s="258">
        <v>47751704</v>
      </c>
      <c r="AT69" s="258">
        <v>2708000</v>
      </c>
      <c r="AU69" s="258">
        <v>825000</v>
      </c>
      <c r="AV69" s="258">
        <v>14004385</v>
      </c>
      <c r="AW69" s="258">
        <v>2317000</v>
      </c>
      <c r="AX69" s="258">
        <v>195860398</v>
      </c>
      <c r="AY69" s="258">
        <v>4283394</v>
      </c>
      <c r="AZ69" s="258">
        <v>23350892</v>
      </c>
      <c r="BA69" s="258">
        <v>15532893</v>
      </c>
      <c r="BB69" s="258">
        <v>25513000</v>
      </c>
      <c r="BC69" s="258">
        <v>4423524</v>
      </c>
      <c r="BD69" s="258">
        <v>6724119</v>
      </c>
      <c r="BE69" s="258">
        <v>4824884</v>
      </c>
      <c r="BF69" s="258">
        <v>1627037</v>
      </c>
      <c r="BG69" s="258">
        <v>36145170</v>
      </c>
      <c r="BH69" s="258">
        <v>6799200</v>
      </c>
      <c r="BI69" s="258">
        <v>60104953</v>
      </c>
      <c r="BJ69" s="258">
        <v>1844029</v>
      </c>
    </row>
    <row r="70" spans="1:62" ht="30" x14ac:dyDescent="0.25">
      <c r="A70" s="259">
        <v>150</v>
      </c>
      <c r="B70" s="259">
        <v>150</v>
      </c>
      <c r="C70" s="240" t="s">
        <v>145</v>
      </c>
      <c r="D70" s="258">
        <v>1046636</v>
      </c>
      <c r="E70" s="258">
        <v>590106</v>
      </c>
      <c r="F70" s="258">
        <v>1708055</v>
      </c>
      <c r="G70" s="258">
        <v>1118024</v>
      </c>
      <c r="H70" s="258">
        <v>544693</v>
      </c>
      <c r="I70" s="258">
        <v>1895900</v>
      </c>
      <c r="J70" s="258">
        <v>2549506</v>
      </c>
      <c r="K70" s="258">
        <v>966030</v>
      </c>
      <c r="L70" s="258">
        <v>1115695</v>
      </c>
      <c r="M70" s="258">
        <v>281003</v>
      </c>
      <c r="N70" s="258">
        <v>753387</v>
      </c>
      <c r="O70" s="258">
        <v>8706259</v>
      </c>
      <c r="P70" s="258">
        <v>28095004</v>
      </c>
      <c r="Q70" s="258">
        <v>21258416</v>
      </c>
      <c r="R70" s="258">
        <v>49944159</v>
      </c>
      <c r="S70" s="258">
        <v>1963714</v>
      </c>
      <c r="T70" s="258">
        <v>295000</v>
      </c>
      <c r="U70" s="258">
        <v>4841660</v>
      </c>
      <c r="V70" s="258">
        <v>465000</v>
      </c>
      <c r="W70" s="258">
        <v>6426935</v>
      </c>
      <c r="X70" s="258">
        <v>8922442</v>
      </c>
      <c r="Y70" s="258">
        <v>88356000</v>
      </c>
      <c r="Z70" s="258">
        <v>8006599</v>
      </c>
      <c r="AA70" s="258">
        <v>785652</v>
      </c>
      <c r="AB70" s="258">
        <v>250000</v>
      </c>
      <c r="AC70" s="258">
        <v>11387174</v>
      </c>
      <c r="AD70" s="258">
        <v>262035</v>
      </c>
      <c r="AE70" s="258">
        <v>1629358</v>
      </c>
      <c r="AF70" s="258">
        <v>1958056</v>
      </c>
      <c r="AG70" s="258">
        <v>11029218</v>
      </c>
      <c r="AH70" s="258">
        <v>1000000</v>
      </c>
      <c r="AI70" s="258">
        <v>2362816</v>
      </c>
      <c r="AJ70" s="258">
        <v>9948943</v>
      </c>
      <c r="AK70" s="258">
        <v>8424515</v>
      </c>
      <c r="AL70" s="258">
        <v>10808052</v>
      </c>
      <c r="AM70" s="258">
        <v>11320961</v>
      </c>
      <c r="AN70" s="258">
        <v>509687</v>
      </c>
      <c r="AO70" s="258">
        <v>610025</v>
      </c>
      <c r="AP70" s="258">
        <v>1005342</v>
      </c>
      <c r="AQ70" s="258">
        <v>342902</v>
      </c>
      <c r="AR70" s="258">
        <v>1400000</v>
      </c>
      <c r="AS70" s="258">
        <v>20366466</v>
      </c>
      <c r="AT70" s="258">
        <v>801255</v>
      </c>
      <c r="AU70" s="258">
        <v>16500</v>
      </c>
      <c r="AV70" s="258">
        <v>3630868</v>
      </c>
      <c r="AW70" s="258">
        <v>608035</v>
      </c>
      <c r="AX70" s="258">
        <v>28584985</v>
      </c>
      <c r="AY70" s="258">
        <v>518147</v>
      </c>
      <c r="AZ70" s="258">
        <v>20622451</v>
      </c>
      <c r="BA70" s="258">
        <v>729017</v>
      </c>
      <c r="BB70" s="258">
        <v>2174322</v>
      </c>
      <c r="BC70" s="258">
        <v>1160095</v>
      </c>
      <c r="BD70" s="258">
        <v>2118443</v>
      </c>
      <c r="BE70" s="258">
        <v>1562731</v>
      </c>
      <c r="BF70" s="258">
        <v>327924</v>
      </c>
      <c r="BG70" s="258">
        <v>9294649</v>
      </c>
      <c r="BH70" s="258">
        <v>5136559</v>
      </c>
      <c r="BI70" s="258">
        <v>24044034</v>
      </c>
      <c r="BJ70" s="258">
        <v>335195</v>
      </c>
    </row>
    <row r="71" spans="1:62" x14ac:dyDescent="0.25">
      <c r="A71" s="259"/>
      <c r="B71" s="259">
        <v>171</v>
      </c>
      <c r="C71" s="240" t="s">
        <v>347</v>
      </c>
      <c r="D71" s="258"/>
      <c r="E71" s="258"/>
      <c r="F71" s="258"/>
      <c r="G71" s="258"/>
      <c r="H71" s="258"/>
      <c r="I71" s="258"/>
      <c r="J71" s="258"/>
      <c r="K71" s="258"/>
      <c r="L71" s="258"/>
      <c r="M71" s="258"/>
      <c r="N71" s="258"/>
      <c r="O71" s="258"/>
      <c r="P71" s="258"/>
      <c r="Q71" s="258"/>
      <c r="R71" s="258"/>
      <c r="S71" s="258"/>
      <c r="T71" s="258"/>
      <c r="U71" s="258"/>
      <c r="V71" s="258"/>
      <c r="W71" s="258"/>
      <c r="X71" s="258"/>
      <c r="Y71" s="258"/>
      <c r="Z71" s="258"/>
      <c r="AA71" s="258"/>
      <c r="AB71" s="258"/>
      <c r="AC71" s="258"/>
      <c r="AD71" s="258"/>
      <c r="AE71" s="258"/>
      <c r="AF71" s="258"/>
      <c r="AG71" s="258"/>
      <c r="AH71" s="258"/>
      <c r="AI71" s="258"/>
      <c r="AJ71" s="258"/>
      <c r="AK71" s="258"/>
      <c r="AL71" s="258"/>
      <c r="AM71" s="258"/>
      <c r="AN71" s="258"/>
      <c r="AO71" s="258"/>
      <c r="AP71" s="258"/>
      <c r="AQ71" s="258"/>
      <c r="AR71" s="258"/>
      <c r="AS71" s="258"/>
      <c r="AT71" s="258"/>
      <c r="AU71" s="258"/>
      <c r="AV71" s="258"/>
      <c r="AW71" s="258"/>
      <c r="AX71" s="258"/>
      <c r="AY71" s="258"/>
      <c r="AZ71" s="258"/>
      <c r="BA71" s="258"/>
      <c r="BB71" s="258"/>
      <c r="BC71" s="258"/>
      <c r="BD71" s="258"/>
      <c r="BE71" s="258"/>
      <c r="BF71" s="258"/>
      <c r="BG71" s="258"/>
      <c r="BH71" s="258"/>
      <c r="BI71" s="258"/>
      <c r="BJ71" s="258"/>
    </row>
    <row r="72" spans="1:62" x14ac:dyDescent="0.25">
      <c r="A72" s="259"/>
      <c r="B72" s="259">
        <v>191</v>
      </c>
      <c r="C72" s="240" t="s">
        <v>347</v>
      </c>
      <c r="D72" s="258"/>
      <c r="E72" s="258"/>
      <c r="F72" s="258"/>
      <c r="G72" s="258"/>
      <c r="H72" s="258"/>
      <c r="I72" s="258"/>
      <c r="J72" s="258"/>
      <c r="K72" s="258"/>
      <c r="L72" s="258"/>
      <c r="M72" s="258"/>
      <c r="N72" s="258"/>
      <c r="O72" s="258"/>
      <c r="P72" s="258"/>
      <c r="Q72" s="258"/>
      <c r="R72" s="258"/>
      <c r="S72" s="258"/>
      <c r="T72" s="258"/>
      <c r="U72" s="258"/>
      <c r="V72" s="258"/>
      <c r="W72" s="258"/>
      <c r="X72" s="258"/>
      <c r="Y72" s="258"/>
      <c r="Z72" s="258"/>
      <c r="AA72" s="258"/>
      <c r="AB72" s="258"/>
      <c r="AC72" s="258"/>
      <c r="AD72" s="258"/>
      <c r="AE72" s="258"/>
      <c r="AF72" s="258"/>
      <c r="AG72" s="258"/>
      <c r="AH72" s="258"/>
      <c r="AI72" s="258"/>
      <c r="AJ72" s="258"/>
      <c r="AK72" s="258"/>
      <c r="AL72" s="258"/>
      <c r="AM72" s="258"/>
      <c r="AN72" s="258"/>
      <c r="AO72" s="258"/>
      <c r="AP72" s="258"/>
      <c r="AQ72" s="258"/>
      <c r="AR72" s="258"/>
      <c r="AS72" s="258"/>
      <c r="AT72" s="258"/>
      <c r="AU72" s="258"/>
      <c r="AV72" s="258"/>
      <c r="AW72" s="258"/>
      <c r="AX72" s="258"/>
      <c r="AY72" s="258"/>
      <c r="AZ72" s="258"/>
      <c r="BA72" s="258"/>
      <c r="BB72" s="258"/>
      <c r="BC72" s="258"/>
      <c r="BD72" s="258"/>
      <c r="BE72" s="258"/>
      <c r="BF72" s="258"/>
      <c r="BG72" s="258"/>
      <c r="BH72" s="258"/>
      <c r="BI72" s="258"/>
      <c r="BJ72" s="258"/>
    </row>
    <row r="73" spans="1:62" x14ac:dyDescent="0.25">
      <c r="A73" s="259"/>
      <c r="B73" s="259">
        <v>192</v>
      </c>
      <c r="C73" s="240" t="s">
        <v>264</v>
      </c>
      <c r="D73" s="258"/>
      <c r="E73" s="258"/>
      <c r="F73" s="258"/>
      <c r="G73" s="258"/>
      <c r="H73" s="258"/>
      <c r="I73" s="258"/>
      <c r="J73" s="258"/>
      <c r="K73" s="258"/>
      <c r="L73" s="258"/>
      <c r="M73" s="258"/>
      <c r="N73" s="258"/>
      <c r="O73" s="258"/>
      <c r="P73" s="258"/>
      <c r="Q73" s="258"/>
      <c r="R73" s="258"/>
      <c r="S73" s="258"/>
      <c r="T73" s="258"/>
      <c r="U73" s="258"/>
      <c r="V73" s="258"/>
      <c r="W73" s="258"/>
      <c r="X73" s="258"/>
      <c r="Y73" s="258"/>
      <c r="Z73" s="258"/>
      <c r="AA73" s="258"/>
      <c r="AB73" s="258"/>
      <c r="AC73" s="258"/>
      <c r="AD73" s="258"/>
      <c r="AE73" s="258"/>
      <c r="AF73" s="258"/>
      <c r="AG73" s="258"/>
      <c r="AH73" s="258"/>
      <c r="AI73" s="258"/>
      <c r="AJ73" s="258"/>
      <c r="AK73" s="258"/>
      <c r="AL73" s="258"/>
      <c r="AM73" s="258"/>
      <c r="AN73" s="258"/>
      <c r="AO73" s="258"/>
      <c r="AP73" s="258"/>
      <c r="AQ73" s="258"/>
      <c r="AR73" s="258"/>
      <c r="AS73" s="258"/>
      <c r="AT73" s="258"/>
      <c r="AU73" s="258"/>
      <c r="AV73" s="258"/>
      <c r="AW73" s="258"/>
      <c r="AX73" s="258"/>
      <c r="AY73" s="258"/>
      <c r="AZ73" s="258"/>
      <c r="BA73" s="258"/>
      <c r="BB73" s="258"/>
      <c r="BC73" s="258"/>
      <c r="BD73" s="258"/>
      <c r="BE73" s="258"/>
      <c r="BF73" s="258"/>
      <c r="BG73" s="258"/>
      <c r="BH73" s="258"/>
      <c r="BI73" s="258"/>
      <c r="BJ73" s="258"/>
    </row>
    <row r="74" spans="1:62" ht="30" x14ac:dyDescent="0.25">
      <c r="A74" s="259"/>
      <c r="B74" s="259">
        <v>193</v>
      </c>
      <c r="C74" s="240" t="s">
        <v>146</v>
      </c>
      <c r="D74" s="258"/>
      <c r="E74" s="258"/>
      <c r="F74" s="258"/>
      <c r="G74" s="258"/>
      <c r="H74" s="258"/>
      <c r="I74" s="258"/>
      <c r="J74" s="258"/>
      <c r="K74" s="258"/>
      <c r="L74" s="258"/>
      <c r="M74" s="258"/>
      <c r="N74" s="258"/>
      <c r="O74" s="258"/>
      <c r="P74" s="258"/>
      <c r="Q74" s="258"/>
      <c r="R74" s="258"/>
      <c r="S74" s="258"/>
      <c r="T74" s="258"/>
      <c r="U74" s="258"/>
      <c r="V74" s="258"/>
      <c r="W74" s="258"/>
      <c r="X74" s="258"/>
      <c r="Y74" s="258"/>
      <c r="Z74" s="258"/>
      <c r="AA74" s="258"/>
      <c r="AB74" s="258"/>
      <c r="AC74" s="258"/>
      <c r="AD74" s="258"/>
      <c r="AE74" s="258"/>
      <c r="AF74" s="258"/>
      <c r="AG74" s="258"/>
      <c r="AH74" s="258"/>
      <c r="AI74" s="258"/>
      <c r="AJ74" s="258"/>
      <c r="AK74" s="258"/>
      <c r="AL74" s="258"/>
      <c r="AM74" s="258"/>
      <c r="AN74" s="258"/>
      <c r="AO74" s="258"/>
      <c r="AP74" s="258"/>
      <c r="AQ74" s="258"/>
      <c r="AR74" s="258"/>
      <c r="AS74" s="258"/>
      <c r="AT74" s="258"/>
      <c r="AU74" s="258"/>
      <c r="AV74" s="258"/>
      <c r="AW74" s="258"/>
      <c r="AX74" s="258"/>
      <c r="AY74" s="258"/>
      <c r="AZ74" s="258"/>
      <c r="BA74" s="258"/>
      <c r="BB74" s="258"/>
      <c r="BC74" s="258"/>
      <c r="BD74" s="258"/>
      <c r="BE74" s="258"/>
      <c r="BF74" s="258"/>
      <c r="BG74" s="258"/>
      <c r="BH74" s="258"/>
      <c r="BI74" s="258"/>
      <c r="BJ74" s="258"/>
    </row>
    <row r="75" spans="1:62" ht="30" x14ac:dyDescent="0.25">
      <c r="A75" s="259"/>
      <c r="B75" s="259">
        <v>194</v>
      </c>
      <c r="C75" s="240" t="s">
        <v>147</v>
      </c>
      <c r="D75" s="258"/>
      <c r="E75" s="258"/>
      <c r="F75" s="258"/>
      <c r="G75" s="258"/>
      <c r="H75" s="258"/>
      <c r="I75" s="258"/>
      <c r="J75" s="258"/>
      <c r="K75" s="258"/>
      <c r="L75" s="258"/>
      <c r="M75" s="258"/>
      <c r="N75" s="258"/>
      <c r="O75" s="258"/>
      <c r="P75" s="258"/>
      <c r="Q75" s="258"/>
      <c r="R75" s="258"/>
      <c r="S75" s="258"/>
      <c r="T75" s="258"/>
      <c r="U75" s="258"/>
      <c r="V75" s="258"/>
      <c r="W75" s="258"/>
      <c r="X75" s="258"/>
      <c r="Y75" s="258"/>
      <c r="Z75" s="258"/>
      <c r="AA75" s="258"/>
      <c r="AB75" s="258"/>
      <c r="AC75" s="258"/>
      <c r="AD75" s="258"/>
      <c r="AE75" s="258"/>
      <c r="AF75" s="258"/>
      <c r="AG75" s="258"/>
      <c r="AH75" s="258"/>
      <c r="AI75" s="258"/>
      <c r="AJ75" s="258"/>
      <c r="AK75" s="258"/>
      <c r="AL75" s="258"/>
      <c r="AM75" s="258"/>
      <c r="AN75" s="258"/>
      <c r="AO75" s="258"/>
      <c r="AP75" s="258"/>
      <c r="AQ75" s="258"/>
      <c r="AR75" s="258"/>
      <c r="AS75" s="258"/>
      <c r="AT75" s="258"/>
      <c r="AU75" s="258"/>
      <c r="AV75" s="258"/>
      <c r="AW75" s="258"/>
      <c r="AX75" s="258"/>
      <c r="AY75" s="258"/>
      <c r="AZ75" s="258"/>
      <c r="BA75" s="258"/>
      <c r="BB75" s="258"/>
      <c r="BC75" s="258"/>
      <c r="BD75" s="258"/>
      <c r="BE75" s="258"/>
      <c r="BF75" s="258"/>
      <c r="BG75" s="258"/>
      <c r="BH75" s="258"/>
      <c r="BI75" s="258"/>
      <c r="BJ75" s="258"/>
    </row>
    <row r="76" spans="1:62" ht="30" x14ac:dyDescent="0.25">
      <c r="A76" s="259"/>
      <c r="B76" s="259">
        <v>231</v>
      </c>
      <c r="C76" s="240" t="s">
        <v>148</v>
      </c>
      <c r="D76" s="258"/>
      <c r="E76" s="258"/>
      <c r="F76" s="258"/>
      <c r="G76" s="258"/>
      <c r="H76" s="258"/>
      <c r="I76" s="258"/>
      <c r="J76" s="258"/>
      <c r="K76" s="258"/>
      <c r="L76" s="258"/>
      <c r="M76" s="258"/>
      <c r="N76" s="258"/>
      <c r="O76" s="258"/>
      <c r="P76" s="258"/>
      <c r="Q76" s="258"/>
      <c r="R76" s="258"/>
      <c r="S76" s="258"/>
      <c r="T76" s="258"/>
      <c r="U76" s="258"/>
      <c r="V76" s="258"/>
      <c r="W76" s="258"/>
      <c r="X76" s="258"/>
      <c r="Y76" s="258"/>
      <c r="Z76" s="258"/>
      <c r="AA76" s="258"/>
      <c r="AB76" s="258"/>
      <c r="AC76" s="258"/>
      <c r="AD76" s="258"/>
      <c r="AE76" s="258"/>
      <c r="AF76" s="258"/>
      <c r="AG76" s="258"/>
      <c r="AH76" s="258"/>
      <c r="AI76" s="258"/>
      <c r="AJ76" s="258"/>
      <c r="AK76" s="258"/>
      <c r="AL76" s="258"/>
      <c r="AM76" s="258"/>
      <c r="AN76" s="258"/>
      <c r="AO76" s="258"/>
      <c r="AP76" s="258"/>
      <c r="AQ76" s="258"/>
      <c r="AR76" s="258"/>
      <c r="AS76" s="258"/>
      <c r="AT76" s="258"/>
      <c r="AU76" s="258"/>
      <c r="AV76" s="258"/>
      <c r="AW76" s="258"/>
      <c r="AX76" s="258"/>
      <c r="AY76" s="258"/>
      <c r="AZ76" s="258"/>
      <c r="BA76" s="258"/>
      <c r="BB76" s="258"/>
      <c r="BC76" s="258"/>
      <c r="BD76" s="258"/>
      <c r="BE76" s="258"/>
      <c r="BF76" s="258"/>
      <c r="BG76" s="258"/>
      <c r="BH76" s="258"/>
      <c r="BI76" s="258"/>
      <c r="BJ76" s="258"/>
    </row>
    <row r="77" spans="1:62" ht="30" x14ac:dyDescent="0.25">
      <c r="A77" s="259"/>
      <c r="B77" s="259">
        <v>251</v>
      </c>
      <c r="C77" s="240" t="s">
        <v>149</v>
      </c>
      <c r="D77" s="258"/>
      <c r="E77" s="258"/>
      <c r="F77" s="258"/>
      <c r="G77" s="258"/>
      <c r="H77" s="258"/>
      <c r="I77" s="258"/>
      <c r="J77" s="258"/>
      <c r="K77" s="258"/>
      <c r="L77" s="258"/>
      <c r="M77" s="258"/>
      <c r="N77" s="258"/>
      <c r="O77" s="258"/>
      <c r="P77" s="258"/>
      <c r="Q77" s="258"/>
      <c r="R77" s="258"/>
      <c r="S77" s="258"/>
      <c r="T77" s="258"/>
      <c r="U77" s="258"/>
      <c r="V77" s="258"/>
      <c r="W77" s="258"/>
      <c r="X77" s="258"/>
      <c r="Y77" s="258"/>
      <c r="Z77" s="258"/>
      <c r="AA77" s="258"/>
      <c r="AB77" s="258"/>
      <c r="AC77" s="258"/>
      <c r="AD77" s="258"/>
      <c r="AE77" s="258"/>
      <c r="AF77" s="258"/>
      <c r="AG77" s="258"/>
      <c r="AH77" s="258"/>
      <c r="AI77" s="258"/>
      <c r="AJ77" s="258"/>
      <c r="AK77" s="258"/>
      <c r="AL77" s="258"/>
      <c r="AM77" s="258"/>
      <c r="AN77" s="258"/>
      <c r="AO77" s="258"/>
      <c r="AP77" s="258"/>
      <c r="AQ77" s="258"/>
      <c r="AR77" s="258"/>
      <c r="AS77" s="258"/>
      <c r="AT77" s="258"/>
      <c r="AU77" s="258"/>
      <c r="AV77" s="258"/>
      <c r="AW77" s="258"/>
      <c r="AX77" s="258"/>
      <c r="AY77" s="258"/>
      <c r="AZ77" s="258"/>
      <c r="BA77" s="258"/>
      <c r="BB77" s="258"/>
      <c r="BC77" s="258"/>
      <c r="BD77" s="258"/>
      <c r="BE77" s="258"/>
      <c r="BF77" s="258"/>
      <c r="BG77" s="258"/>
      <c r="BH77" s="258"/>
      <c r="BI77" s="258"/>
      <c r="BJ77" s="258"/>
    </row>
    <row r="78" spans="1:62" x14ac:dyDescent="0.25">
      <c r="A78" s="259">
        <v>252</v>
      </c>
      <c r="B78" s="259">
        <v>252</v>
      </c>
      <c r="C78" s="240" t="s">
        <v>44</v>
      </c>
      <c r="D78" s="258">
        <v>83452101</v>
      </c>
      <c r="E78" s="258">
        <v>34739818</v>
      </c>
      <c r="F78" s="258">
        <v>17029831</v>
      </c>
      <c r="G78" s="258">
        <v>27303797</v>
      </c>
      <c r="H78" s="258">
        <v>30685611</v>
      </c>
      <c r="I78" s="258">
        <v>36236386</v>
      </c>
      <c r="J78" s="258">
        <v>88110450</v>
      </c>
      <c r="K78" s="258">
        <v>13956336</v>
      </c>
      <c r="L78" s="258">
        <v>71704197</v>
      </c>
      <c r="M78" s="258">
        <v>5158290</v>
      </c>
      <c r="N78" s="258">
        <v>34899333</v>
      </c>
      <c r="O78" s="258">
        <v>110813541</v>
      </c>
      <c r="P78" s="258">
        <v>308900096</v>
      </c>
      <c r="Q78" s="258">
        <v>118425404</v>
      </c>
      <c r="R78" s="258">
        <v>463484808</v>
      </c>
      <c r="S78" s="258">
        <v>67698981</v>
      </c>
      <c r="T78" s="258">
        <v>21579547</v>
      </c>
      <c r="U78" s="258">
        <v>98106590</v>
      </c>
      <c r="V78" s="258">
        <v>21486099</v>
      </c>
      <c r="W78" s="258">
        <v>134388543</v>
      </c>
      <c r="X78" s="258">
        <v>170960490</v>
      </c>
      <c r="Y78" s="258">
        <v>1945042000</v>
      </c>
      <c r="Z78" s="258">
        <v>88679666</v>
      </c>
      <c r="AA78" s="258">
        <v>27371190</v>
      </c>
      <c r="AB78" s="258">
        <v>10871545</v>
      </c>
      <c r="AC78" s="258">
        <v>91296342</v>
      </c>
      <c r="AD78" s="258">
        <v>32604684</v>
      </c>
      <c r="AE78" s="258">
        <v>40119287</v>
      </c>
      <c r="AF78" s="258">
        <v>78096960</v>
      </c>
      <c r="AG78" s="258">
        <v>235078467</v>
      </c>
      <c r="AH78" s="258">
        <v>46716071</v>
      </c>
      <c r="AI78" s="258">
        <v>137895973</v>
      </c>
      <c r="AJ78" s="258">
        <v>193938972</v>
      </c>
      <c r="AK78" s="258">
        <v>35701721</v>
      </c>
      <c r="AL78" s="258">
        <v>101580043</v>
      </c>
      <c r="AM78" s="258">
        <v>360525971</v>
      </c>
      <c r="AN78" s="258">
        <v>21185499</v>
      </c>
      <c r="AO78" s="258">
        <v>25498609</v>
      </c>
      <c r="AP78" s="258">
        <v>53683449</v>
      </c>
      <c r="AQ78" s="258">
        <v>17863283</v>
      </c>
      <c r="AR78" s="258">
        <v>119224367</v>
      </c>
      <c r="AS78" s="258">
        <v>212465825</v>
      </c>
      <c r="AT78" s="258">
        <v>11466546</v>
      </c>
      <c r="AU78" s="258">
        <v>7618810</v>
      </c>
      <c r="AV78" s="258">
        <v>89838123</v>
      </c>
      <c r="AW78" s="258">
        <v>29688258</v>
      </c>
      <c r="AX78" s="258">
        <v>921192639</v>
      </c>
      <c r="AY78" s="258">
        <v>35835215</v>
      </c>
      <c r="AZ78" s="258">
        <v>217650589</v>
      </c>
      <c r="BA78" s="258">
        <v>61315757</v>
      </c>
      <c r="BB78" s="258">
        <v>63533017</v>
      </c>
      <c r="BC78" s="258">
        <v>17262778</v>
      </c>
      <c r="BD78" s="258">
        <v>51102721</v>
      </c>
      <c r="BE78" s="258">
        <v>37381035</v>
      </c>
      <c r="BF78" s="258">
        <v>11882098</v>
      </c>
      <c r="BG78" s="258">
        <v>89403975</v>
      </c>
      <c r="BH78" s="258">
        <v>46747372</v>
      </c>
      <c r="BI78" s="258">
        <v>529194165</v>
      </c>
      <c r="BJ78" s="258">
        <v>8681287</v>
      </c>
    </row>
    <row r="79" spans="1:62" x14ac:dyDescent="0.25">
      <c r="A79" s="259">
        <v>253</v>
      </c>
      <c r="B79" s="259">
        <v>253</v>
      </c>
      <c r="C79" s="240" t="s">
        <v>45</v>
      </c>
      <c r="D79" s="258">
        <v>4583838</v>
      </c>
      <c r="E79" s="258">
        <v>1522539</v>
      </c>
      <c r="F79" s="258">
        <v>1809481</v>
      </c>
      <c r="G79" s="258">
        <v>3229778</v>
      </c>
      <c r="H79" s="258">
        <v>2238523</v>
      </c>
      <c r="I79" s="258">
        <v>2355281</v>
      </c>
      <c r="J79" s="258">
        <v>5518410</v>
      </c>
      <c r="K79" s="258">
        <v>1023819</v>
      </c>
      <c r="L79" s="258">
        <v>1228129</v>
      </c>
      <c r="M79" s="258">
        <v>787181</v>
      </c>
      <c r="N79" s="258">
        <v>2067992</v>
      </c>
      <c r="O79" s="258">
        <v>17077997</v>
      </c>
      <c r="P79" s="258">
        <v>15534491</v>
      </c>
      <c r="Q79" s="258">
        <v>3467581</v>
      </c>
      <c r="R79" s="258">
        <v>5577234</v>
      </c>
      <c r="S79" s="258">
        <v>4216105</v>
      </c>
      <c r="T79" s="258">
        <v>875056</v>
      </c>
      <c r="U79" s="258">
        <v>1615004</v>
      </c>
      <c r="V79" s="258">
        <v>953903</v>
      </c>
      <c r="W79" s="258">
        <v>3670326</v>
      </c>
      <c r="X79" s="258">
        <v>5165492</v>
      </c>
      <c r="Y79" s="258">
        <v>73342000</v>
      </c>
      <c r="Z79" s="258">
        <v>1633131</v>
      </c>
      <c r="AA79" s="258">
        <v>1422293</v>
      </c>
      <c r="AB79" s="258">
        <v>429238</v>
      </c>
      <c r="AC79" s="258">
        <v>8794274</v>
      </c>
      <c r="AD79" s="258">
        <v>695060</v>
      </c>
      <c r="AE79" s="258">
        <v>7104751</v>
      </c>
      <c r="AF79" s="258">
        <v>2463948</v>
      </c>
      <c r="AG79" s="258">
        <v>10177095</v>
      </c>
      <c r="AH79" s="258">
        <v>1715074</v>
      </c>
      <c r="AI79" s="258">
        <v>1103175</v>
      </c>
      <c r="AJ79" s="258">
        <v>5238521</v>
      </c>
      <c r="AK79" s="258">
        <v>2893874</v>
      </c>
      <c r="AL79" s="258">
        <v>1540990</v>
      </c>
      <c r="AM79" s="258">
        <v>13511239</v>
      </c>
      <c r="AN79" s="258">
        <v>355480</v>
      </c>
      <c r="AO79" s="258">
        <v>2963033</v>
      </c>
      <c r="AP79" s="258">
        <v>697283</v>
      </c>
      <c r="AQ79" s="258">
        <v>648801</v>
      </c>
      <c r="AR79" s="258">
        <v>2294642</v>
      </c>
      <c r="AS79" s="258">
        <v>9307633</v>
      </c>
      <c r="AT79" s="258">
        <v>288450</v>
      </c>
      <c r="AU79" s="258">
        <v>682309</v>
      </c>
      <c r="AV79" s="258">
        <v>2869115</v>
      </c>
      <c r="AW79" s="258">
        <v>1106179</v>
      </c>
      <c r="AX79" s="258">
        <v>18261669</v>
      </c>
      <c r="AY79" s="258">
        <v>2727342</v>
      </c>
      <c r="AZ79" s="258">
        <v>2279421</v>
      </c>
      <c r="BA79" s="258">
        <v>2152769</v>
      </c>
      <c r="BB79" s="258">
        <v>2642276</v>
      </c>
      <c r="BC79" s="258">
        <v>1033227</v>
      </c>
      <c r="BD79" s="258">
        <v>1029142</v>
      </c>
      <c r="BE79" s="258">
        <v>1602552</v>
      </c>
      <c r="BF79" s="258">
        <v>1051953</v>
      </c>
      <c r="BG79" s="258">
        <v>2522251</v>
      </c>
      <c r="BH79" s="258">
        <v>1527409</v>
      </c>
      <c r="BI79" s="258">
        <v>5135891</v>
      </c>
      <c r="BJ79" s="258">
        <v>17039719</v>
      </c>
    </row>
    <row r="80" spans="1:62" x14ac:dyDescent="0.25">
      <c r="A80" s="259">
        <v>254</v>
      </c>
      <c r="B80" s="259">
        <v>254</v>
      </c>
      <c r="C80" s="240" t="s">
        <v>46</v>
      </c>
      <c r="D80" s="258">
        <v>-367189912</v>
      </c>
      <c r="E80" s="258">
        <v>-78810082</v>
      </c>
      <c r="F80" s="258">
        <v>-26366749</v>
      </c>
      <c r="G80" s="258">
        <v>-45603609</v>
      </c>
      <c r="H80" s="258">
        <v>-51902826</v>
      </c>
      <c r="I80" s="258">
        <v>-82274791</v>
      </c>
      <c r="J80" s="258">
        <v>-90077584</v>
      </c>
      <c r="K80" s="258">
        <v>-41841808</v>
      </c>
      <c r="L80" s="258">
        <v>-106906732</v>
      </c>
      <c r="M80" s="258">
        <v>-40416032</v>
      </c>
      <c r="N80" s="258">
        <v>-68927908</v>
      </c>
      <c r="O80" s="258">
        <v>-201994745</v>
      </c>
      <c r="P80" s="258">
        <v>-407302356</v>
      </c>
      <c r="Q80" s="258">
        <v>-193439212</v>
      </c>
      <c r="R80" s="258">
        <v>-489617252</v>
      </c>
      <c r="S80" s="258">
        <v>-186928074</v>
      </c>
      <c r="T80" s="258">
        <v>-30148482</v>
      </c>
      <c r="U80" s="258">
        <v>-136263804</v>
      </c>
      <c r="V80" s="258">
        <v>-36958156</v>
      </c>
      <c r="W80" s="258">
        <v>-250065251</v>
      </c>
      <c r="X80" s="258">
        <v>-278867260</v>
      </c>
      <c r="Y80" s="258">
        <v>-2543323000</v>
      </c>
      <c r="Z80" s="258">
        <v>-147029423</v>
      </c>
      <c r="AA80" s="258">
        <v>-60348515</v>
      </c>
      <c r="AB80" s="258">
        <v>-22811499</v>
      </c>
      <c r="AC80" s="258">
        <v>-257704983</v>
      </c>
      <c r="AD80" s="258">
        <v>-47682891</v>
      </c>
      <c r="AE80" s="258">
        <v>-93532197</v>
      </c>
      <c r="AF80" s="258">
        <v>-202402543</v>
      </c>
      <c r="AG80" s="258">
        <v>-735738718</v>
      </c>
      <c r="AH80" s="258">
        <v>-65685681</v>
      </c>
      <c r="AI80" s="258">
        <v>-86942236</v>
      </c>
      <c r="AJ80" s="258">
        <v>-278389241</v>
      </c>
      <c r="AK80" s="258">
        <v>-105236215</v>
      </c>
      <c r="AL80" s="258">
        <v>-150791018</v>
      </c>
      <c r="AM80" s="258">
        <v>-656718881</v>
      </c>
      <c r="AN80" s="258">
        <v>-34876700</v>
      </c>
      <c r="AO80" s="258">
        <v>-93402361</v>
      </c>
      <c r="AP80" s="258">
        <v>-89449360</v>
      </c>
      <c r="AQ80" s="258">
        <v>-20948036</v>
      </c>
      <c r="AR80" s="258">
        <v>-135291449</v>
      </c>
      <c r="AS80" s="258">
        <v>-457338448</v>
      </c>
      <c r="AT80" s="258">
        <v>-30697173</v>
      </c>
      <c r="AU80" s="258">
        <v>-24149070</v>
      </c>
      <c r="AV80" s="258">
        <v>-118382964</v>
      </c>
      <c r="AW80" s="258">
        <v>-56297234</v>
      </c>
      <c r="AX80" s="258">
        <v>-1261774442</v>
      </c>
      <c r="AY80" s="258">
        <v>-45183846</v>
      </c>
      <c r="AZ80" s="258">
        <v>-286606570</v>
      </c>
      <c r="BA80" s="258">
        <v>-119402545</v>
      </c>
      <c r="BB80" s="258">
        <v>-212489341</v>
      </c>
      <c r="BC80" s="258">
        <v>-44270129</v>
      </c>
      <c r="BD80" s="258">
        <v>-61396583</v>
      </c>
      <c r="BE80" s="258">
        <v>-142546879</v>
      </c>
      <c r="BF80" s="258">
        <v>-468328</v>
      </c>
      <c r="BG80" s="258">
        <v>-301348590</v>
      </c>
      <c r="BH80" s="258">
        <v>-58415697</v>
      </c>
      <c r="BI80" s="258">
        <v>-551646024</v>
      </c>
      <c r="BJ80" s="258">
        <v>-38992170</v>
      </c>
    </row>
    <row r="81" spans="1:62" x14ac:dyDescent="0.25">
      <c r="A81" s="259">
        <v>255</v>
      </c>
      <c r="B81" s="259">
        <v>255</v>
      </c>
      <c r="C81" s="240" t="s">
        <v>114</v>
      </c>
      <c r="D81" s="258">
        <v>-13157504</v>
      </c>
      <c r="E81" s="258">
        <v>-5007900</v>
      </c>
      <c r="F81" s="258">
        <v>710344</v>
      </c>
      <c r="G81" s="258">
        <v>-532607</v>
      </c>
      <c r="H81" s="258">
        <v>-3035902</v>
      </c>
      <c r="I81" s="258">
        <v>-2809428</v>
      </c>
      <c r="J81" s="258">
        <v>-11300173</v>
      </c>
      <c r="K81" s="258">
        <v>-1416427</v>
      </c>
      <c r="L81" s="258">
        <v>-5487977</v>
      </c>
      <c r="M81" s="258">
        <v>536034</v>
      </c>
      <c r="N81" s="258">
        <v>-3011336</v>
      </c>
      <c r="O81" s="258">
        <v>-6482503</v>
      </c>
      <c r="P81" s="258">
        <v>-4840755</v>
      </c>
      <c r="Q81" s="258">
        <v>12460850</v>
      </c>
      <c r="R81" s="258">
        <v>14566567</v>
      </c>
      <c r="S81" s="258">
        <v>-10069514</v>
      </c>
      <c r="T81" s="258">
        <v>-1623575</v>
      </c>
      <c r="U81" s="258">
        <v>-4769968</v>
      </c>
      <c r="V81" s="258">
        <v>-1495289</v>
      </c>
      <c r="W81" s="258">
        <v>-7653358</v>
      </c>
      <c r="X81" s="258">
        <v>-9421719</v>
      </c>
      <c r="Y81" s="258">
        <v>-110236000</v>
      </c>
      <c r="Z81" s="258">
        <v>-2051933</v>
      </c>
      <c r="AA81" s="258">
        <v>-3518040</v>
      </c>
      <c r="AB81" s="258">
        <v>-1173980</v>
      </c>
      <c r="AC81" s="258">
        <v>-2851494</v>
      </c>
      <c r="AD81" s="258">
        <v>-3500792</v>
      </c>
      <c r="AE81" s="258">
        <v>-4699450</v>
      </c>
      <c r="AF81" s="258">
        <v>-6975595</v>
      </c>
      <c r="AG81" s="258">
        <v>-8753028</v>
      </c>
      <c r="AH81" s="258">
        <v>-5433171</v>
      </c>
      <c r="AI81" s="258">
        <v>-6214782</v>
      </c>
      <c r="AJ81" s="258">
        <v>-11508173</v>
      </c>
      <c r="AK81" s="258">
        <v>-7982913</v>
      </c>
      <c r="AL81" s="258">
        <v>-1460179</v>
      </c>
      <c r="AM81" s="258">
        <v>-28026744</v>
      </c>
      <c r="AN81" s="258">
        <v>-1261614</v>
      </c>
      <c r="AO81" s="258">
        <v>-4256532</v>
      </c>
      <c r="AP81" s="258">
        <v>-1964133</v>
      </c>
      <c r="AQ81" s="258">
        <v>-1076219</v>
      </c>
      <c r="AR81" s="258">
        <v>-6728671</v>
      </c>
      <c r="AS81" s="258">
        <v>-4511579</v>
      </c>
      <c r="AT81" s="258">
        <v>-815651</v>
      </c>
      <c r="AU81" s="258">
        <v>-1590661</v>
      </c>
      <c r="AV81" s="258">
        <v>-4692839</v>
      </c>
      <c r="AW81" s="258">
        <v>-2098288</v>
      </c>
      <c r="AX81" s="258">
        <v>-35440934</v>
      </c>
      <c r="AY81" s="258">
        <v>20849</v>
      </c>
      <c r="AZ81" s="258">
        <v>2469592</v>
      </c>
      <c r="BA81" s="258">
        <v>-3417431</v>
      </c>
      <c r="BB81" s="258">
        <v>-7943730</v>
      </c>
      <c r="BC81" s="258">
        <v>-975816</v>
      </c>
      <c r="BD81" s="258">
        <v>-2223093</v>
      </c>
      <c r="BE81" s="258">
        <v>-6176419</v>
      </c>
      <c r="BF81" s="258">
        <v>-89572</v>
      </c>
      <c r="BG81" s="258">
        <v>-11829436</v>
      </c>
      <c r="BH81" s="258">
        <v>397864</v>
      </c>
      <c r="BI81" s="258">
        <v>-15339736</v>
      </c>
      <c r="BJ81" s="258">
        <v>-1011089</v>
      </c>
    </row>
    <row r="82" spans="1:62" x14ac:dyDescent="0.25">
      <c r="A82" s="259"/>
      <c r="B82" s="259">
        <v>274</v>
      </c>
      <c r="C82" s="240" t="s">
        <v>150</v>
      </c>
      <c r="D82" s="258"/>
      <c r="E82" s="258"/>
      <c r="F82" s="258"/>
      <c r="G82" s="258"/>
      <c r="H82" s="258"/>
      <c r="I82" s="258"/>
      <c r="J82" s="258"/>
      <c r="K82" s="258"/>
      <c r="L82" s="258"/>
      <c r="M82" s="258"/>
      <c r="N82" s="258"/>
      <c r="O82" s="258"/>
      <c r="P82" s="258"/>
      <c r="Q82" s="258"/>
      <c r="R82" s="258"/>
      <c r="S82" s="258"/>
      <c r="T82" s="258"/>
      <c r="U82" s="258"/>
      <c r="V82" s="258"/>
      <c r="W82" s="258"/>
      <c r="X82" s="258"/>
      <c r="Y82" s="258"/>
      <c r="Z82" s="258"/>
      <c r="AA82" s="258"/>
      <c r="AB82" s="258"/>
      <c r="AC82" s="258"/>
      <c r="AD82" s="258"/>
      <c r="AE82" s="258"/>
      <c r="AF82" s="258"/>
      <c r="AG82" s="258"/>
      <c r="AH82" s="258"/>
      <c r="AI82" s="258"/>
      <c r="AJ82" s="258"/>
      <c r="AK82" s="258"/>
      <c r="AL82" s="258"/>
      <c r="AM82" s="258"/>
      <c r="AN82" s="258"/>
      <c r="AO82" s="258"/>
      <c r="AP82" s="258"/>
      <c r="AQ82" s="258"/>
      <c r="AR82" s="258"/>
      <c r="AS82" s="258"/>
      <c r="AT82" s="258"/>
      <c r="AU82" s="258"/>
      <c r="AV82" s="258"/>
      <c r="AW82" s="258"/>
      <c r="AX82" s="258"/>
      <c r="AY82" s="258"/>
      <c r="AZ82" s="258"/>
      <c r="BA82" s="258"/>
      <c r="BB82" s="258"/>
      <c r="BC82" s="258"/>
      <c r="BD82" s="258"/>
      <c r="BE82" s="258"/>
      <c r="BF82" s="258"/>
      <c r="BG82" s="258"/>
      <c r="BH82" s="258"/>
      <c r="BI82" s="258"/>
      <c r="BJ82" s="258"/>
    </row>
    <row r="83" spans="1:62" x14ac:dyDescent="0.25">
      <c r="A83" s="259"/>
      <c r="B83" s="259">
        <v>294</v>
      </c>
      <c r="C83" s="240" t="s">
        <v>296</v>
      </c>
      <c r="D83" s="258"/>
      <c r="E83" s="258"/>
      <c r="F83" s="258"/>
      <c r="G83" s="258"/>
      <c r="H83" s="258"/>
      <c r="I83" s="258"/>
      <c r="J83" s="258"/>
      <c r="K83" s="258"/>
      <c r="L83" s="258"/>
      <c r="M83" s="258"/>
      <c r="N83" s="258"/>
      <c r="O83" s="258"/>
      <c r="P83" s="258"/>
      <c r="Q83" s="258"/>
      <c r="R83" s="258"/>
      <c r="S83" s="258"/>
      <c r="T83" s="258"/>
      <c r="U83" s="258"/>
      <c r="V83" s="258"/>
      <c r="W83" s="258"/>
      <c r="X83" s="258"/>
      <c r="Y83" s="258"/>
      <c r="Z83" s="258"/>
      <c r="AA83" s="258"/>
      <c r="AB83" s="258"/>
      <c r="AC83" s="258"/>
      <c r="AD83" s="258"/>
      <c r="AE83" s="258"/>
      <c r="AF83" s="258"/>
      <c r="AG83" s="258"/>
      <c r="AH83" s="258"/>
      <c r="AI83" s="258"/>
      <c r="AJ83" s="258"/>
      <c r="AK83" s="258"/>
      <c r="AL83" s="258"/>
      <c r="AM83" s="258"/>
      <c r="AN83" s="258"/>
      <c r="AO83" s="258"/>
      <c r="AP83" s="258"/>
      <c r="AQ83" s="258"/>
      <c r="AR83" s="258"/>
      <c r="AS83" s="258"/>
      <c r="AT83" s="258"/>
      <c r="AU83" s="258"/>
      <c r="AV83" s="258"/>
      <c r="AW83" s="258"/>
      <c r="AX83" s="258"/>
      <c r="AY83" s="258"/>
      <c r="AZ83" s="258"/>
      <c r="BA83" s="258"/>
      <c r="BB83" s="258"/>
      <c r="BC83" s="258"/>
      <c r="BD83" s="258"/>
      <c r="BE83" s="258"/>
      <c r="BF83" s="258"/>
      <c r="BG83" s="258"/>
      <c r="BH83" s="258"/>
      <c r="BI83" s="258"/>
      <c r="BJ83" s="258"/>
    </row>
    <row r="84" spans="1:62" ht="45" x14ac:dyDescent="0.25">
      <c r="A84" s="259"/>
      <c r="B84" s="259">
        <v>314</v>
      </c>
      <c r="C84" s="240" t="s">
        <v>151</v>
      </c>
      <c r="D84" s="258"/>
      <c r="E84" s="258"/>
      <c r="F84" s="258"/>
      <c r="G84" s="258"/>
      <c r="H84" s="258"/>
      <c r="I84" s="258"/>
      <c r="J84" s="258"/>
      <c r="K84" s="258"/>
      <c r="L84" s="258"/>
      <c r="M84" s="258"/>
      <c r="N84" s="258"/>
      <c r="O84" s="258"/>
      <c r="P84" s="258"/>
      <c r="Q84" s="258"/>
      <c r="R84" s="258"/>
      <c r="S84" s="258"/>
      <c r="T84" s="258"/>
      <c r="U84" s="258"/>
      <c r="V84" s="258"/>
      <c r="W84" s="258"/>
      <c r="X84" s="258"/>
      <c r="Y84" s="258"/>
      <c r="Z84" s="258"/>
      <c r="AA84" s="258"/>
      <c r="AB84" s="258"/>
      <c r="AC84" s="258"/>
      <c r="AD84" s="258"/>
      <c r="AE84" s="258"/>
      <c r="AF84" s="258"/>
      <c r="AG84" s="258"/>
      <c r="AH84" s="258"/>
      <c r="AI84" s="258"/>
      <c r="AJ84" s="258"/>
      <c r="AK84" s="258"/>
      <c r="AL84" s="258"/>
      <c r="AM84" s="258"/>
      <c r="AN84" s="258"/>
      <c r="AO84" s="258"/>
      <c r="AP84" s="258"/>
      <c r="AQ84" s="258"/>
      <c r="AR84" s="258"/>
      <c r="AS84" s="258"/>
      <c r="AT84" s="258"/>
      <c r="AU84" s="258"/>
      <c r="AV84" s="258"/>
      <c r="AW84" s="258"/>
      <c r="AX84" s="258"/>
      <c r="AY84" s="258"/>
      <c r="AZ84" s="258"/>
      <c r="BA84" s="258"/>
      <c r="BB84" s="258"/>
      <c r="BC84" s="258"/>
      <c r="BD84" s="258"/>
      <c r="BE84" s="258"/>
      <c r="BF84" s="258"/>
      <c r="BG84" s="258"/>
      <c r="BH84" s="258"/>
      <c r="BI84" s="258"/>
      <c r="BJ84" s="258"/>
    </row>
    <row r="85" spans="1:62" ht="30" x14ac:dyDescent="0.25">
      <c r="A85" s="259"/>
      <c r="B85" s="259">
        <v>315</v>
      </c>
      <c r="C85" s="240" t="s">
        <v>152</v>
      </c>
      <c r="D85" s="258"/>
      <c r="E85" s="258"/>
      <c r="F85" s="258"/>
      <c r="G85" s="258"/>
      <c r="H85" s="258"/>
      <c r="I85" s="258"/>
      <c r="J85" s="258"/>
      <c r="K85" s="258"/>
      <c r="L85" s="258"/>
      <c r="M85" s="258"/>
      <c r="N85" s="258"/>
      <c r="O85" s="258"/>
      <c r="P85" s="258"/>
      <c r="Q85" s="258"/>
      <c r="R85" s="258"/>
      <c r="S85" s="258"/>
      <c r="T85" s="258"/>
      <c r="U85" s="258"/>
      <c r="V85" s="258"/>
      <c r="W85" s="258"/>
      <c r="X85" s="258"/>
      <c r="Y85" s="258"/>
      <c r="Z85" s="258"/>
      <c r="AA85" s="258"/>
      <c r="AB85" s="258"/>
      <c r="AC85" s="258"/>
      <c r="AD85" s="258"/>
      <c r="AE85" s="258"/>
      <c r="AF85" s="258"/>
      <c r="AG85" s="258"/>
      <c r="AH85" s="258"/>
      <c r="AI85" s="258"/>
      <c r="AJ85" s="258"/>
      <c r="AK85" s="258"/>
      <c r="AL85" s="258"/>
      <c r="AM85" s="258"/>
      <c r="AN85" s="258"/>
      <c r="AO85" s="258"/>
      <c r="AP85" s="258"/>
      <c r="AQ85" s="258"/>
      <c r="AR85" s="258"/>
      <c r="AS85" s="258"/>
      <c r="AT85" s="258"/>
      <c r="AU85" s="258"/>
      <c r="AV85" s="258"/>
      <c r="AW85" s="258"/>
      <c r="AX85" s="258"/>
      <c r="AY85" s="258"/>
      <c r="AZ85" s="258"/>
      <c r="BA85" s="258"/>
      <c r="BB85" s="258"/>
      <c r="BC85" s="258"/>
      <c r="BD85" s="258"/>
      <c r="BE85" s="258"/>
      <c r="BF85" s="258"/>
      <c r="BG85" s="258"/>
      <c r="BH85" s="258"/>
      <c r="BI85" s="258"/>
      <c r="BJ85" s="258"/>
    </row>
    <row r="86" spans="1:62" ht="30" x14ac:dyDescent="0.25">
      <c r="A86" s="259"/>
      <c r="B86" s="259">
        <v>316</v>
      </c>
      <c r="C86" s="240" t="s">
        <v>153</v>
      </c>
      <c r="D86" s="258"/>
      <c r="E86" s="258"/>
      <c r="F86" s="258"/>
      <c r="G86" s="258"/>
      <c r="H86" s="258"/>
      <c r="I86" s="258"/>
      <c r="J86" s="258"/>
      <c r="K86" s="258"/>
      <c r="L86" s="258"/>
      <c r="M86" s="258"/>
      <c r="N86" s="258"/>
      <c r="O86" s="258"/>
      <c r="P86" s="258"/>
      <c r="Q86" s="258"/>
      <c r="R86" s="258"/>
      <c r="S86" s="258"/>
      <c r="T86" s="258"/>
      <c r="U86" s="258"/>
      <c r="V86" s="258"/>
      <c r="W86" s="258"/>
      <c r="X86" s="258"/>
      <c r="Y86" s="258"/>
      <c r="Z86" s="258"/>
      <c r="AA86" s="258"/>
      <c r="AB86" s="258"/>
      <c r="AC86" s="258"/>
      <c r="AD86" s="258"/>
      <c r="AE86" s="258"/>
      <c r="AF86" s="258"/>
      <c r="AG86" s="258"/>
      <c r="AH86" s="258"/>
      <c r="AI86" s="258"/>
      <c r="AJ86" s="258"/>
      <c r="AK86" s="258"/>
      <c r="AL86" s="258"/>
      <c r="AM86" s="258"/>
      <c r="AN86" s="258"/>
      <c r="AO86" s="258"/>
      <c r="AP86" s="258"/>
      <c r="AQ86" s="258"/>
      <c r="AR86" s="258"/>
      <c r="AS86" s="258"/>
      <c r="AT86" s="258"/>
      <c r="AU86" s="258"/>
      <c r="AV86" s="258"/>
      <c r="AW86" s="258"/>
      <c r="AX86" s="258"/>
      <c r="AY86" s="258"/>
      <c r="AZ86" s="258"/>
      <c r="BA86" s="258"/>
      <c r="BB86" s="258"/>
      <c r="BC86" s="258"/>
      <c r="BD86" s="258"/>
      <c r="BE86" s="258"/>
      <c r="BF86" s="258"/>
      <c r="BG86" s="258"/>
      <c r="BH86" s="258"/>
      <c r="BI86" s="258"/>
      <c r="BJ86" s="258"/>
    </row>
    <row r="87" spans="1:62" x14ac:dyDescent="0.25">
      <c r="A87" s="259"/>
      <c r="B87" s="259">
        <v>320</v>
      </c>
      <c r="C87" s="240" t="s">
        <v>297</v>
      </c>
      <c r="D87" s="258"/>
      <c r="E87" s="258"/>
      <c r="F87" s="258"/>
      <c r="G87" s="258"/>
      <c r="H87" s="258"/>
      <c r="I87" s="258"/>
      <c r="J87" s="258"/>
      <c r="K87" s="258"/>
      <c r="L87" s="258"/>
      <c r="M87" s="258"/>
      <c r="N87" s="258"/>
      <c r="O87" s="258"/>
      <c r="P87" s="258"/>
      <c r="Q87" s="258"/>
      <c r="R87" s="258"/>
      <c r="S87" s="258"/>
      <c r="T87" s="258"/>
      <c r="U87" s="258"/>
      <c r="V87" s="258"/>
      <c r="W87" s="258"/>
      <c r="X87" s="258"/>
      <c r="Y87" s="258"/>
      <c r="Z87" s="258"/>
      <c r="AA87" s="258"/>
      <c r="AB87" s="258"/>
      <c r="AC87" s="258"/>
      <c r="AD87" s="258"/>
      <c r="AE87" s="258"/>
      <c r="AF87" s="258"/>
      <c r="AG87" s="258"/>
      <c r="AH87" s="258"/>
      <c r="AI87" s="258"/>
      <c r="AJ87" s="258"/>
      <c r="AK87" s="258"/>
      <c r="AL87" s="258"/>
      <c r="AM87" s="258"/>
      <c r="AN87" s="258"/>
      <c r="AO87" s="258"/>
      <c r="AP87" s="258"/>
      <c r="AQ87" s="258"/>
      <c r="AR87" s="258"/>
      <c r="AS87" s="258"/>
      <c r="AT87" s="258"/>
      <c r="AU87" s="258"/>
      <c r="AV87" s="258"/>
      <c r="AW87" s="258"/>
      <c r="AX87" s="258"/>
      <c r="AY87" s="258"/>
      <c r="AZ87" s="258"/>
      <c r="BA87" s="258"/>
      <c r="BB87" s="258"/>
      <c r="BC87" s="258"/>
      <c r="BD87" s="258"/>
      <c r="BE87" s="258"/>
      <c r="BF87" s="258"/>
      <c r="BG87" s="258"/>
      <c r="BH87" s="258"/>
      <c r="BI87" s="258"/>
      <c r="BJ87" s="258"/>
    </row>
    <row r="88" spans="1:62" x14ac:dyDescent="0.25">
      <c r="A88" s="259"/>
      <c r="B88" s="259">
        <v>321</v>
      </c>
      <c r="C88" s="240" t="s">
        <v>298</v>
      </c>
      <c r="D88" s="258"/>
      <c r="E88" s="258"/>
      <c r="F88" s="258"/>
      <c r="G88" s="258"/>
      <c r="H88" s="258"/>
      <c r="I88" s="258"/>
      <c r="J88" s="258"/>
      <c r="K88" s="258"/>
      <c r="L88" s="258"/>
      <c r="M88" s="258"/>
      <c r="N88" s="258"/>
      <c r="O88" s="258"/>
      <c r="P88" s="258"/>
      <c r="Q88" s="258"/>
      <c r="R88" s="258"/>
      <c r="S88" s="258"/>
      <c r="T88" s="258"/>
      <c r="U88" s="258"/>
      <c r="V88" s="258"/>
      <c r="W88" s="258"/>
      <c r="X88" s="258"/>
      <c r="Y88" s="258"/>
      <c r="Z88" s="258"/>
      <c r="AA88" s="258"/>
      <c r="AB88" s="258"/>
      <c r="AC88" s="258"/>
      <c r="AD88" s="258"/>
      <c r="AE88" s="258"/>
      <c r="AF88" s="258"/>
      <c r="AG88" s="258"/>
      <c r="AH88" s="258"/>
      <c r="AI88" s="258"/>
      <c r="AJ88" s="258"/>
      <c r="AK88" s="258"/>
      <c r="AL88" s="258"/>
      <c r="AM88" s="258"/>
      <c r="AN88" s="258"/>
      <c r="AO88" s="258"/>
      <c r="AP88" s="258"/>
      <c r="AQ88" s="258"/>
      <c r="AR88" s="258"/>
      <c r="AS88" s="258"/>
      <c r="AT88" s="258"/>
      <c r="AU88" s="258"/>
      <c r="AV88" s="258"/>
      <c r="AW88" s="258"/>
      <c r="AX88" s="258"/>
      <c r="AY88" s="258"/>
      <c r="AZ88" s="258"/>
      <c r="BA88" s="258"/>
      <c r="BB88" s="258"/>
      <c r="BC88" s="258"/>
      <c r="BD88" s="258"/>
      <c r="BE88" s="258"/>
      <c r="BF88" s="258"/>
      <c r="BG88" s="258"/>
      <c r="BH88" s="258"/>
      <c r="BI88" s="258"/>
      <c r="BJ88" s="258"/>
    </row>
    <row r="89" spans="1:62" ht="30" x14ac:dyDescent="0.25">
      <c r="A89" s="259"/>
      <c r="B89" s="259">
        <v>322</v>
      </c>
      <c r="C89" s="240" t="s">
        <v>299</v>
      </c>
      <c r="D89" s="258"/>
      <c r="E89" s="258"/>
      <c r="F89" s="258"/>
      <c r="G89" s="258"/>
      <c r="H89" s="258"/>
      <c r="I89" s="258"/>
      <c r="J89" s="258"/>
      <c r="K89" s="258"/>
      <c r="L89" s="258"/>
      <c r="M89" s="258"/>
      <c r="N89" s="258"/>
      <c r="O89" s="258"/>
      <c r="P89" s="258"/>
      <c r="Q89" s="258"/>
      <c r="R89" s="258"/>
      <c r="S89" s="258"/>
      <c r="T89" s="258"/>
      <c r="U89" s="258"/>
      <c r="V89" s="258"/>
      <c r="W89" s="258"/>
      <c r="X89" s="258"/>
      <c r="Y89" s="258"/>
      <c r="Z89" s="258"/>
      <c r="AA89" s="258"/>
      <c r="AB89" s="258"/>
      <c r="AC89" s="258"/>
      <c r="AD89" s="258"/>
      <c r="AE89" s="258"/>
      <c r="AF89" s="258"/>
      <c r="AG89" s="258"/>
      <c r="AH89" s="258"/>
      <c r="AI89" s="258"/>
      <c r="AJ89" s="258"/>
      <c r="AK89" s="258"/>
      <c r="AL89" s="258"/>
      <c r="AM89" s="258"/>
      <c r="AN89" s="258"/>
      <c r="AO89" s="258"/>
      <c r="AP89" s="258"/>
      <c r="AQ89" s="258"/>
      <c r="AR89" s="258"/>
      <c r="AS89" s="258"/>
      <c r="AT89" s="258"/>
      <c r="AU89" s="258"/>
      <c r="AV89" s="258"/>
      <c r="AW89" s="258"/>
      <c r="AX89" s="258"/>
      <c r="AY89" s="258"/>
      <c r="AZ89" s="258"/>
      <c r="BA89" s="258"/>
      <c r="BB89" s="258"/>
      <c r="BC89" s="258"/>
      <c r="BD89" s="258"/>
      <c r="BE89" s="258"/>
      <c r="BF89" s="258"/>
      <c r="BG89" s="258"/>
      <c r="BH89" s="258"/>
      <c r="BI89" s="258"/>
      <c r="BJ89" s="258"/>
    </row>
    <row r="90" spans="1:62" x14ac:dyDescent="0.25">
      <c r="A90" s="259"/>
      <c r="B90" s="259">
        <v>323</v>
      </c>
      <c r="C90" s="240" t="s">
        <v>128</v>
      </c>
      <c r="D90" s="258"/>
      <c r="E90" s="258"/>
      <c r="F90" s="258"/>
      <c r="G90" s="258"/>
      <c r="H90" s="258"/>
      <c r="I90" s="258"/>
      <c r="J90" s="258"/>
      <c r="K90" s="258"/>
      <c r="L90" s="258"/>
      <c r="M90" s="258"/>
      <c r="N90" s="258"/>
      <c r="O90" s="258"/>
      <c r="P90" s="258"/>
      <c r="Q90" s="258"/>
      <c r="R90" s="258"/>
      <c r="S90" s="258"/>
      <c r="T90" s="258"/>
      <c r="U90" s="258"/>
      <c r="V90" s="258"/>
      <c r="W90" s="258"/>
      <c r="X90" s="258"/>
      <c r="Y90" s="258"/>
      <c r="Z90" s="258"/>
      <c r="AA90" s="258"/>
      <c r="AB90" s="258"/>
      <c r="AC90" s="258"/>
      <c r="AD90" s="258"/>
      <c r="AE90" s="258"/>
      <c r="AF90" s="258"/>
      <c r="AG90" s="258"/>
      <c r="AH90" s="258"/>
      <c r="AI90" s="258"/>
      <c r="AJ90" s="258"/>
      <c r="AK90" s="258"/>
      <c r="AL90" s="258"/>
      <c r="AM90" s="258"/>
      <c r="AN90" s="258"/>
      <c r="AO90" s="258"/>
      <c r="AP90" s="258"/>
      <c r="AQ90" s="258"/>
      <c r="AR90" s="258"/>
      <c r="AS90" s="258"/>
      <c r="AT90" s="258"/>
      <c r="AU90" s="258"/>
      <c r="AV90" s="258"/>
      <c r="AW90" s="258"/>
      <c r="AX90" s="258"/>
      <c r="AY90" s="258"/>
      <c r="AZ90" s="258"/>
      <c r="BA90" s="258"/>
      <c r="BB90" s="258"/>
      <c r="BC90" s="258"/>
      <c r="BD90" s="258"/>
      <c r="BE90" s="258"/>
      <c r="BF90" s="258"/>
      <c r="BG90" s="258"/>
      <c r="BH90" s="258"/>
      <c r="BI90" s="258"/>
      <c r="BJ90" s="258"/>
    </row>
    <row r="91" spans="1:62" ht="30" x14ac:dyDescent="0.25">
      <c r="A91" s="259"/>
      <c r="B91" s="259">
        <v>324</v>
      </c>
      <c r="C91" s="240" t="s">
        <v>300</v>
      </c>
      <c r="D91" s="258"/>
      <c r="E91" s="258"/>
      <c r="F91" s="258"/>
      <c r="G91" s="258"/>
      <c r="H91" s="258"/>
      <c r="I91" s="258"/>
      <c r="J91" s="258"/>
      <c r="K91" s="258"/>
      <c r="L91" s="258"/>
      <c r="M91" s="258"/>
      <c r="N91" s="258"/>
      <c r="O91" s="258"/>
      <c r="P91" s="258"/>
      <c r="Q91" s="258"/>
      <c r="R91" s="258"/>
      <c r="S91" s="258"/>
      <c r="T91" s="258"/>
      <c r="U91" s="258"/>
      <c r="V91" s="258"/>
      <c r="W91" s="258"/>
      <c r="X91" s="258"/>
      <c r="Y91" s="258"/>
      <c r="Z91" s="258"/>
      <c r="AA91" s="258"/>
      <c r="AB91" s="258"/>
      <c r="AC91" s="258"/>
      <c r="AD91" s="258"/>
      <c r="AE91" s="258"/>
      <c r="AF91" s="258"/>
      <c r="AG91" s="258"/>
      <c r="AH91" s="258"/>
      <c r="AI91" s="258"/>
      <c r="AJ91" s="258"/>
      <c r="AK91" s="258"/>
      <c r="AL91" s="258"/>
      <c r="AM91" s="258"/>
      <c r="AN91" s="258"/>
      <c r="AO91" s="258"/>
      <c r="AP91" s="258"/>
      <c r="AQ91" s="258"/>
      <c r="AR91" s="258"/>
      <c r="AS91" s="258"/>
      <c r="AT91" s="258"/>
      <c r="AU91" s="258"/>
      <c r="AV91" s="258"/>
      <c r="AW91" s="258"/>
      <c r="AX91" s="258"/>
      <c r="AY91" s="258"/>
      <c r="AZ91" s="258"/>
      <c r="BA91" s="258"/>
      <c r="BB91" s="258"/>
      <c r="BC91" s="258"/>
      <c r="BD91" s="258"/>
      <c r="BE91" s="258"/>
      <c r="BF91" s="258"/>
      <c r="BG91" s="258"/>
      <c r="BH91" s="258"/>
      <c r="BI91" s="258"/>
      <c r="BJ91" s="258"/>
    </row>
    <row r="92" spans="1:62" x14ac:dyDescent="0.25">
      <c r="A92" s="259"/>
      <c r="B92" s="259">
        <v>325</v>
      </c>
      <c r="C92" s="240" t="s">
        <v>301</v>
      </c>
      <c r="D92" s="258"/>
      <c r="E92" s="258"/>
      <c r="F92" s="258"/>
      <c r="G92" s="258"/>
      <c r="H92" s="258"/>
      <c r="I92" s="258"/>
      <c r="J92" s="258"/>
      <c r="K92" s="258"/>
      <c r="L92" s="258"/>
      <c r="M92" s="258"/>
      <c r="N92" s="258"/>
      <c r="O92" s="258"/>
      <c r="P92" s="258"/>
      <c r="Q92" s="258"/>
      <c r="R92" s="258"/>
      <c r="S92" s="258"/>
      <c r="T92" s="258"/>
      <c r="U92" s="258"/>
      <c r="V92" s="258"/>
      <c r="W92" s="258"/>
      <c r="X92" s="258"/>
      <c r="Y92" s="258"/>
      <c r="Z92" s="258"/>
      <c r="AA92" s="258"/>
      <c r="AB92" s="258"/>
      <c r="AC92" s="258"/>
      <c r="AD92" s="258"/>
      <c r="AE92" s="258"/>
      <c r="AF92" s="258"/>
      <c r="AG92" s="258"/>
      <c r="AH92" s="258"/>
      <c r="AI92" s="258"/>
      <c r="AJ92" s="258"/>
      <c r="AK92" s="258"/>
      <c r="AL92" s="258"/>
      <c r="AM92" s="258"/>
      <c r="AN92" s="258"/>
      <c r="AO92" s="258"/>
      <c r="AP92" s="258"/>
      <c r="AQ92" s="258"/>
      <c r="AR92" s="258"/>
      <c r="AS92" s="258"/>
      <c r="AT92" s="258"/>
      <c r="AU92" s="258"/>
      <c r="AV92" s="258"/>
      <c r="AW92" s="258"/>
      <c r="AX92" s="258"/>
      <c r="AY92" s="258"/>
      <c r="AZ92" s="258"/>
      <c r="BA92" s="258"/>
      <c r="BB92" s="258"/>
      <c r="BC92" s="258"/>
      <c r="BD92" s="258"/>
      <c r="BE92" s="258"/>
      <c r="BF92" s="258"/>
      <c r="BG92" s="258"/>
      <c r="BH92" s="258"/>
      <c r="BI92" s="258"/>
      <c r="BJ92" s="258"/>
    </row>
    <row r="93" spans="1:62" x14ac:dyDescent="0.25">
      <c r="A93" s="259"/>
      <c r="B93" s="259">
        <v>326</v>
      </c>
      <c r="C93" s="240" t="s">
        <v>265</v>
      </c>
      <c r="D93" s="258"/>
      <c r="E93" s="258"/>
      <c r="F93" s="258"/>
      <c r="G93" s="258"/>
      <c r="H93" s="258"/>
      <c r="I93" s="258"/>
      <c r="J93" s="258"/>
      <c r="K93" s="258"/>
      <c r="L93" s="258"/>
      <c r="M93" s="258"/>
      <c r="N93" s="258"/>
      <c r="O93" s="258"/>
      <c r="P93" s="258"/>
      <c r="Q93" s="258"/>
      <c r="R93" s="258"/>
      <c r="S93" s="258"/>
      <c r="T93" s="258"/>
      <c r="U93" s="258"/>
      <c r="V93" s="258"/>
      <c r="W93" s="258"/>
      <c r="X93" s="258"/>
      <c r="Y93" s="258"/>
      <c r="Z93" s="258"/>
      <c r="AA93" s="258"/>
      <c r="AB93" s="258"/>
      <c r="AC93" s="258"/>
      <c r="AD93" s="258"/>
      <c r="AE93" s="258"/>
      <c r="AF93" s="258"/>
      <c r="AG93" s="258"/>
      <c r="AH93" s="258"/>
      <c r="AI93" s="258"/>
      <c r="AJ93" s="258"/>
      <c r="AK93" s="258"/>
      <c r="AL93" s="258"/>
      <c r="AM93" s="258"/>
      <c r="AN93" s="258"/>
      <c r="AO93" s="258"/>
      <c r="AP93" s="258"/>
      <c r="AQ93" s="258"/>
      <c r="AR93" s="258"/>
      <c r="AS93" s="258"/>
      <c r="AT93" s="258"/>
      <c r="AU93" s="258"/>
      <c r="AV93" s="258"/>
      <c r="AW93" s="258"/>
      <c r="AX93" s="258"/>
      <c r="AY93" s="258"/>
      <c r="AZ93" s="258"/>
      <c r="BA93" s="258"/>
      <c r="BB93" s="258"/>
      <c r="BC93" s="258"/>
      <c r="BD93" s="258"/>
      <c r="BE93" s="258"/>
      <c r="BF93" s="258"/>
      <c r="BG93" s="258"/>
      <c r="BH93" s="258"/>
      <c r="BI93" s="258"/>
      <c r="BJ93" s="258"/>
    </row>
    <row r="94" spans="1:62" x14ac:dyDescent="0.25">
      <c r="A94" s="259"/>
      <c r="B94" s="259">
        <v>327</v>
      </c>
      <c r="C94" s="240" t="s">
        <v>347</v>
      </c>
      <c r="D94" s="258"/>
      <c r="E94" s="258"/>
      <c r="F94" s="258"/>
      <c r="G94" s="258"/>
      <c r="H94" s="258"/>
      <c r="I94" s="258"/>
      <c r="J94" s="258"/>
      <c r="K94" s="258"/>
      <c r="L94" s="258"/>
      <c r="M94" s="258"/>
      <c r="N94" s="258"/>
      <c r="O94" s="258"/>
      <c r="P94" s="258"/>
      <c r="Q94" s="258"/>
      <c r="R94" s="258"/>
      <c r="S94" s="258"/>
      <c r="T94" s="258"/>
      <c r="U94" s="258"/>
      <c r="V94" s="258"/>
      <c r="W94" s="258"/>
      <c r="X94" s="258"/>
      <c r="Y94" s="258"/>
      <c r="Z94" s="258"/>
      <c r="AA94" s="258"/>
      <c r="AB94" s="258"/>
      <c r="AC94" s="258"/>
      <c r="AD94" s="258"/>
      <c r="AE94" s="258"/>
      <c r="AF94" s="258"/>
      <c r="AG94" s="258"/>
      <c r="AH94" s="258"/>
      <c r="AI94" s="258"/>
      <c r="AJ94" s="258"/>
      <c r="AK94" s="258"/>
      <c r="AL94" s="258"/>
      <c r="AM94" s="258"/>
      <c r="AN94" s="258"/>
      <c r="AO94" s="258"/>
      <c r="AP94" s="258"/>
      <c r="AQ94" s="258"/>
      <c r="AR94" s="258"/>
      <c r="AS94" s="258"/>
      <c r="AT94" s="258"/>
      <c r="AU94" s="258"/>
      <c r="AV94" s="258"/>
      <c r="AW94" s="258"/>
      <c r="AX94" s="258"/>
      <c r="AY94" s="258"/>
      <c r="AZ94" s="258"/>
      <c r="BA94" s="258"/>
      <c r="BB94" s="258"/>
      <c r="BC94" s="258"/>
      <c r="BD94" s="258"/>
      <c r="BE94" s="258"/>
      <c r="BF94" s="258"/>
      <c r="BG94" s="258"/>
      <c r="BH94" s="258"/>
      <c r="BI94" s="258"/>
      <c r="BJ94" s="258"/>
    </row>
    <row r="95" spans="1:62" x14ac:dyDescent="0.25">
      <c r="A95" s="259"/>
      <c r="B95" s="259">
        <v>328</v>
      </c>
      <c r="C95" s="240" t="s">
        <v>347</v>
      </c>
      <c r="D95" s="258"/>
      <c r="E95" s="258"/>
      <c r="F95" s="258"/>
      <c r="G95" s="258"/>
      <c r="H95" s="258"/>
      <c r="I95" s="258"/>
      <c r="J95" s="258"/>
      <c r="K95" s="258"/>
      <c r="L95" s="258"/>
      <c r="M95" s="258"/>
      <c r="N95" s="258"/>
      <c r="O95" s="258"/>
      <c r="P95" s="258"/>
      <c r="Q95" s="258"/>
      <c r="R95" s="258"/>
      <c r="S95" s="258"/>
      <c r="T95" s="258"/>
      <c r="U95" s="258"/>
      <c r="V95" s="258"/>
      <c r="W95" s="258"/>
      <c r="X95" s="258"/>
      <c r="Y95" s="258"/>
      <c r="Z95" s="258"/>
      <c r="AA95" s="258"/>
      <c r="AB95" s="258"/>
      <c r="AC95" s="258"/>
      <c r="AD95" s="258"/>
      <c r="AE95" s="258"/>
      <c r="AF95" s="258"/>
      <c r="AG95" s="258"/>
      <c r="AH95" s="258"/>
      <c r="AI95" s="258"/>
      <c r="AJ95" s="258"/>
      <c r="AK95" s="258"/>
      <c r="AL95" s="258"/>
      <c r="AM95" s="258"/>
      <c r="AN95" s="258"/>
      <c r="AO95" s="258"/>
      <c r="AP95" s="258"/>
      <c r="AQ95" s="258"/>
      <c r="AR95" s="258"/>
      <c r="AS95" s="258"/>
      <c r="AT95" s="258"/>
      <c r="AU95" s="258"/>
      <c r="AV95" s="258"/>
      <c r="AW95" s="258"/>
      <c r="AX95" s="258"/>
      <c r="AY95" s="258"/>
      <c r="AZ95" s="258"/>
      <c r="BA95" s="258"/>
      <c r="BB95" s="258"/>
      <c r="BC95" s="258"/>
      <c r="BD95" s="258"/>
      <c r="BE95" s="258"/>
      <c r="BF95" s="258"/>
      <c r="BG95" s="258"/>
      <c r="BH95" s="258"/>
      <c r="BI95" s="258"/>
      <c r="BJ95" s="258"/>
    </row>
    <row r="96" spans="1:62" x14ac:dyDescent="0.25">
      <c r="A96" s="259"/>
      <c r="B96" s="259">
        <v>330</v>
      </c>
      <c r="C96" s="240" t="s">
        <v>347</v>
      </c>
      <c r="D96" s="258"/>
      <c r="E96" s="258"/>
      <c r="F96" s="258"/>
      <c r="G96" s="258"/>
      <c r="H96" s="258"/>
      <c r="I96" s="258"/>
      <c r="J96" s="258"/>
      <c r="K96" s="258"/>
      <c r="L96" s="258"/>
      <c r="M96" s="258"/>
      <c r="N96" s="258"/>
      <c r="O96" s="258"/>
      <c r="P96" s="258"/>
      <c r="Q96" s="258"/>
      <c r="R96" s="258"/>
      <c r="S96" s="258"/>
      <c r="T96" s="258"/>
      <c r="U96" s="258"/>
      <c r="V96" s="258"/>
      <c r="W96" s="258"/>
      <c r="X96" s="258"/>
      <c r="Y96" s="258"/>
      <c r="Z96" s="258"/>
      <c r="AA96" s="258"/>
      <c r="AB96" s="258"/>
      <c r="AC96" s="258"/>
      <c r="AD96" s="258"/>
      <c r="AE96" s="258"/>
      <c r="AF96" s="258"/>
      <c r="AG96" s="258"/>
      <c r="AH96" s="258"/>
      <c r="AI96" s="258"/>
      <c r="AJ96" s="258"/>
      <c r="AK96" s="258"/>
      <c r="AL96" s="258"/>
      <c r="AM96" s="258"/>
      <c r="AN96" s="258"/>
      <c r="AO96" s="258"/>
      <c r="AP96" s="258"/>
      <c r="AQ96" s="258"/>
      <c r="AR96" s="258"/>
      <c r="AS96" s="258"/>
      <c r="AT96" s="258"/>
      <c r="AU96" s="258"/>
      <c r="AV96" s="258"/>
      <c r="AW96" s="258"/>
      <c r="AX96" s="258"/>
      <c r="AY96" s="258"/>
      <c r="AZ96" s="258"/>
      <c r="BA96" s="258"/>
      <c r="BB96" s="258"/>
      <c r="BC96" s="258"/>
      <c r="BD96" s="258"/>
      <c r="BE96" s="258"/>
      <c r="BF96" s="258"/>
      <c r="BG96" s="258"/>
      <c r="BH96" s="258"/>
      <c r="BI96" s="258"/>
      <c r="BJ96" s="258"/>
    </row>
    <row r="97" spans="1:62" x14ac:dyDescent="0.25">
      <c r="A97" s="259"/>
      <c r="B97" s="259">
        <v>331</v>
      </c>
      <c r="C97" s="240" t="s">
        <v>347</v>
      </c>
      <c r="D97" s="258"/>
      <c r="E97" s="258"/>
      <c r="F97" s="258"/>
      <c r="G97" s="258"/>
      <c r="H97" s="258"/>
      <c r="I97" s="258"/>
      <c r="J97" s="258"/>
      <c r="K97" s="258"/>
      <c r="L97" s="258"/>
      <c r="M97" s="258"/>
      <c r="N97" s="258"/>
      <c r="O97" s="258"/>
      <c r="P97" s="258"/>
      <c r="Q97" s="258"/>
      <c r="R97" s="258"/>
      <c r="S97" s="258"/>
      <c r="T97" s="258"/>
      <c r="U97" s="258"/>
      <c r="V97" s="258"/>
      <c r="W97" s="258"/>
      <c r="X97" s="258"/>
      <c r="Y97" s="258"/>
      <c r="Z97" s="258"/>
      <c r="AA97" s="258"/>
      <c r="AB97" s="258"/>
      <c r="AC97" s="258"/>
      <c r="AD97" s="258"/>
      <c r="AE97" s="258"/>
      <c r="AF97" s="258"/>
      <c r="AG97" s="258"/>
      <c r="AH97" s="258"/>
      <c r="AI97" s="258"/>
      <c r="AJ97" s="258"/>
      <c r="AK97" s="258"/>
      <c r="AL97" s="258"/>
      <c r="AM97" s="258"/>
      <c r="AN97" s="258"/>
      <c r="AO97" s="258"/>
      <c r="AP97" s="258"/>
      <c r="AQ97" s="258"/>
      <c r="AR97" s="258"/>
      <c r="AS97" s="258"/>
      <c r="AT97" s="258"/>
      <c r="AU97" s="258"/>
      <c r="AV97" s="258"/>
      <c r="AW97" s="258"/>
      <c r="AX97" s="258"/>
      <c r="AY97" s="258"/>
      <c r="AZ97" s="258"/>
      <c r="BA97" s="258"/>
      <c r="BB97" s="258"/>
      <c r="BC97" s="258"/>
      <c r="BD97" s="258"/>
      <c r="BE97" s="258"/>
      <c r="BF97" s="258"/>
      <c r="BG97" s="258"/>
      <c r="BH97" s="258"/>
      <c r="BI97" s="258"/>
      <c r="BJ97" s="258"/>
    </row>
    <row r="98" spans="1:62" x14ac:dyDescent="0.25">
      <c r="A98" s="259"/>
      <c r="B98" s="259">
        <v>332</v>
      </c>
      <c r="C98" s="240" t="s">
        <v>347</v>
      </c>
      <c r="D98" s="258"/>
      <c r="E98" s="258"/>
      <c r="F98" s="258"/>
      <c r="G98" s="258"/>
      <c r="H98" s="258"/>
      <c r="I98" s="258"/>
      <c r="J98" s="258"/>
      <c r="K98" s="258"/>
      <c r="L98" s="258"/>
      <c r="M98" s="258"/>
      <c r="N98" s="258"/>
      <c r="O98" s="258"/>
      <c r="P98" s="258"/>
      <c r="Q98" s="258"/>
      <c r="R98" s="258"/>
      <c r="S98" s="258"/>
      <c r="T98" s="258"/>
      <c r="U98" s="258"/>
      <c r="V98" s="258"/>
      <c r="W98" s="258"/>
      <c r="X98" s="258"/>
      <c r="Y98" s="258"/>
      <c r="Z98" s="258"/>
      <c r="AA98" s="258"/>
      <c r="AB98" s="258"/>
      <c r="AC98" s="258"/>
      <c r="AD98" s="258"/>
      <c r="AE98" s="258"/>
      <c r="AF98" s="258"/>
      <c r="AG98" s="258"/>
      <c r="AH98" s="258"/>
      <c r="AI98" s="258"/>
      <c r="AJ98" s="258"/>
      <c r="AK98" s="258"/>
      <c r="AL98" s="258"/>
      <c r="AM98" s="258"/>
      <c r="AN98" s="258"/>
      <c r="AO98" s="258"/>
      <c r="AP98" s="258"/>
      <c r="AQ98" s="258"/>
      <c r="AR98" s="258"/>
      <c r="AS98" s="258"/>
      <c r="AT98" s="258"/>
      <c r="AU98" s="258"/>
      <c r="AV98" s="258"/>
      <c r="AW98" s="258"/>
      <c r="AX98" s="258"/>
      <c r="AY98" s="258"/>
      <c r="AZ98" s="258"/>
      <c r="BA98" s="258"/>
      <c r="BB98" s="258"/>
      <c r="BC98" s="258"/>
      <c r="BD98" s="258"/>
      <c r="BE98" s="258"/>
      <c r="BF98" s="258"/>
      <c r="BG98" s="258"/>
      <c r="BH98" s="258"/>
      <c r="BI98" s="258"/>
      <c r="BJ98" s="258"/>
    </row>
    <row r="99" spans="1:62" ht="30" x14ac:dyDescent="0.25">
      <c r="A99" s="259">
        <v>333</v>
      </c>
      <c r="B99" s="259">
        <v>333</v>
      </c>
      <c r="C99" s="240" t="s">
        <v>103</v>
      </c>
      <c r="D99" s="258">
        <v>11491317</v>
      </c>
      <c r="E99" s="258">
        <v>5012991</v>
      </c>
      <c r="F99" s="258">
        <v>3391929</v>
      </c>
      <c r="G99" s="258">
        <v>9579479</v>
      </c>
      <c r="H99" s="258">
        <v>5378728</v>
      </c>
      <c r="I99" s="258">
        <v>6143745</v>
      </c>
      <c r="J99" s="258">
        <v>12848319</v>
      </c>
      <c r="K99" s="258">
        <v>1835673</v>
      </c>
      <c r="L99" s="258">
        <v>3478625</v>
      </c>
      <c r="M99" s="258">
        <v>2503528</v>
      </c>
      <c r="N99" s="258">
        <v>2877430</v>
      </c>
      <c r="O99" s="258">
        <v>29325144</v>
      </c>
      <c r="P99" s="258">
        <v>34165018</v>
      </c>
      <c r="Q99" s="258">
        <v>9476638</v>
      </c>
      <c r="R99" s="258">
        <v>24212482</v>
      </c>
      <c r="S99" s="258">
        <v>15597519</v>
      </c>
      <c r="T99" s="258">
        <v>1583846</v>
      </c>
      <c r="U99" s="258">
        <v>5702889</v>
      </c>
      <c r="V99" s="258">
        <v>4713855</v>
      </c>
      <c r="W99" s="258">
        <v>10618095</v>
      </c>
      <c r="X99" s="258">
        <v>17232536</v>
      </c>
      <c r="Y99" s="258">
        <v>142398000</v>
      </c>
      <c r="Z99" s="258">
        <v>6978806</v>
      </c>
      <c r="AA99" s="258">
        <v>1523389</v>
      </c>
      <c r="AB99" s="258">
        <v>640683</v>
      </c>
      <c r="AC99" s="258">
        <v>17422669</v>
      </c>
      <c r="AD99" s="258">
        <v>3355333</v>
      </c>
      <c r="AE99" s="258">
        <v>5907225</v>
      </c>
      <c r="AF99" s="258">
        <v>12356446</v>
      </c>
      <c r="AG99" s="258">
        <v>63650556</v>
      </c>
      <c r="AH99" s="258">
        <v>2784554</v>
      </c>
      <c r="AI99" s="258">
        <v>3070467</v>
      </c>
      <c r="AJ99" s="258">
        <v>9665667</v>
      </c>
      <c r="AK99" s="258">
        <v>6558809</v>
      </c>
      <c r="AL99" s="258">
        <v>3355617</v>
      </c>
      <c r="AM99" s="258">
        <v>41539644</v>
      </c>
      <c r="AN99" s="258">
        <v>3248165</v>
      </c>
      <c r="AO99" s="258">
        <v>5459305</v>
      </c>
      <c r="AP99" s="258">
        <v>4390164</v>
      </c>
      <c r="AQ99" s="258">
        <v>2078795</v>
      </c>
      <c r="AR99" s="258">
        <v>8886975</v>
      </c>
      <c r="AS99" s="258">
        <v>17506222</v>
      </c>
      <c r="AT99" s="258">
        <v>1605557</v>
      </c>
      <c r="AU99" s="258">
        <v>1160611</v>
      </c>
      <c r="AV99" s="258">
        <v>12132329</v>
      </c>
      <c r="AW99" s="258">
        <v>1214784</v>
      </c>
      <c r="AX99" s="258">
        <v>33397712</v>
      </c>
      <c r="AY99" s="258">
        <v>4022848</v>
      </c>
      <c r="AZ99" s="258">
        <v>12269094</v>
      </c>
      <c r="BA99" s="258">
        <v>8389347</v>
      </c>
      <c r="BB99" s="258">
        <v>6168508</v>
      </c>
      <c r="BC99" s="258">
        <v>7914849</v>
      </c>
      <c r="BD99" s="258">
        <v>3972302</v>
      </c>
      <c r="BE99" s="258">
        <v>2408791</v>
      </c>
      <c r="BF99" s="258">
        <v>2506222</v>
      </c>
      <c r="BG99" s="258">
        <v>12610310</v>
      </c>
      <c r="BH99" s="258">
        <v>6565668</v>
      </c>
      <c r="BI99" s="258">
        <v>15728275</v>
      </c>
      <c r="BJ99" s="258">
        <v>1060547</v>
      </c>
    </row>
    <row r="100" spans="1:62" ht="30" x14ac:dyDescent="0.25">
      <c r="A100" s="259"/>
      <c r="B100" s="259">
        <v>334</v>
      </c>
      <c r="C100" s="240" t="s">
        <v>302</v>
      </c>
      <c r="D100" s="258"/>
      <c r="E100" s="258"/>
      <c r="F100" s="258"/>
      <c r="G100" s="258"/>
      <c r="H100" s="258"/>
      <c r="I100" s="258"/>
      <c r="J100" s="258"/>
      <c r="K100" s="258"/>
      <c r="L100" s="258"/>
      <c r="M100" s="258"/>
      <c r="N100" s="258"/>
      <c r="O100" s="258"/>
      <c r="P100" s="258"/>
      <c r="Q100" s="258"/>
      <c r="R100" s="258"/>
      <c r="S100" s="258"/>
      <c r="T100" s="258"/>
      <c r="U100" s="258"/>
      <c r="V100" s="258"/>
      <c r="W100" s="258"/>
      <c r="X100" s="258"/>
      <c r="Y100" s="258"/>
      <c r="Z100" s="258"/>
      <c r="AA100" s="258"/>
      <c r="AB100" s="258"/>
      <c r="AC100" s="258"/>
      <c r="AD100" s="258"/>
      <c r="AE100" s="258"/>
      <c r="AF100" s="258"/>
      <c r="AG100" s="258"/>
      <c r="AH100" s="258"/>
      <c r="AI100" s="258"/>
      <c r="AJ100" s="258"/>
      <c r="AK100" s="258"/>
      <c r="AL100" s="258"/>
      <c r="AM100" s="258"/>
      <c r="AN100" s="258"/>
      <c r="AO100" s="258"/>
      <c r="AP100" s="258"/>
      <c r="AQ100" s="258"/>
      <c r="AR100" s="258"/>
      <c r="AS100" s="258"/>
      <c r="AT100" s="258"/>
      <c r="AU100" s="258"/>
      <c r="AV100" s="258"/>
      <c r="AW100" s="258"/>
      <c r="AX100" s="258"/>
      <c r="AY100" s="258"/>
      <c r="AZ100" s="258"/>
      <c r="BA100" s="258"/>
      <c r="BB100" s="258"/>
      <c r="BC100" s="258"/>
      <c r="BD100" s="258"/>
      <c r="BE100" s="258"/>
      <c r="BF100" s="258"/>
      <c r="BG100" s="258"/>
      <c r="BH100" s="258"/>
      <c r="BI100" s="258"/>
      <c r="BJ100" s="258"/>
    </row>
    <row r="101" spans="1:62" ht="30" x14ac:dyDescent="0.25">
      <c r="A101" s="259">
        <v>335</v>
      </c>
      <c r="B101" s="259">
        <v>335</v>
      </c>
      <c r="C101" s="240" t="s">
        <v>52</v>
      </c>
      <c r="D101" s="258">
        <v>0</v>
      </c>
      <c r="E101" s="258">
        <v>0</v>
      </c>
      <c r="F101" s="258">
        <v>0</v>
      </c>
      <c r="G101" s="258">
        <v>497564</v>
      </c>
      <c r="H101" s="258">
        <v>0</v>
      </c>
      <c r="I101" s="258">
        <v>0</v>
      </c>
      <c r="J101" s="258">
        <v>26886</v>
      </c>
      <c r="K101" s="258">
        <v>0</v>
      </c>
      <c r="L101" s="258">
        <v>0</v>
      </c>
      <c r="M101" s="258">
        <v>0</v>
      </c>
      <c r="N101" s="258">
        <v>0</v>
      </c>
      <c r="O101" s="258">
        <v>0</v>
      </c>
      <c r="P101" s="258">
        <v>341612</v>
      </c>
      <c r="Q101" s="258">
        <v>0</v>
      </c>
      <c r="R101" s="258">
        <v>795837</v>
      </c>
      <c r="S101" s="258">
        <v>0</v>
      </c>
      <c r="T101" s="258">
        <v>0</v>
      </c>
      <c r="U101" s="258">
        <v>104229</v>
      </c>
      <c r="V101" s="258">
        <v>0</v>
      </c>
      <c r="W101" s="258">
        <v>0</v>
      </c>
      <c r="X101" s="258">
        <v>711688</v>
      </c>
      <c r="Y101" s="258">
        <v>8493000</v>
      </c>
      <c r="Z101" s="258">
        <v>0</v>
      </c>
      <c r="AA101" s="258">
        <v>0</v>
      </c>
      <c r="AB101" s="258">
        <v>0</v>
      </c>
      <c r="AC101" s="258">
        <v>3741184</v>
      </c>
      <c r="AD101" s="258">
        <v>0</v>
      </c>
      <c r="AE101" s="258">
        <v>0</v>
      </c>
      <c r="AF101" s="258">
        <v>590098</v>
      </c>
      <c r="AG101" s="258">
        <v>0</v>
      </c>
      <c r="AH101" s="258">
        <v>0</v>
      </c>
      <c r="AI101" s="258">
        <v>0</v>
      </c>
      <c r="AJ101" s="258">
        <v>0</v>
      </c>
      <c r="AK101" s="258">
        <v>0</v>
      </c>
      <c r="AL101" s="258">
        <v>255139</v>
      </c>
      <c r="AM101" s="258">
        <v>3727191</v>
      </c>
      <c r="AN101" s="258">
        <v>0</v>
      </c>
      <c r="AO101" s="258">
        <v>0</v>
      </c>
      <c r="AP101" s="258">
        <v>0</v>
      </c>
      <c r="AQ101" s="258">
        <v>0</v>
      </c>
      <c r="AR101" s="258">
        <v>0</v>
      </c>
      <c r="AS101" s="258">
        <v>3731669</v>
      </c>
      <c r="AT101" s="258">
        <v>0</v>
      </c>
      <c r="AU101" s="258">
        <v>0</v>
      </c>
      <c r="AV101" s="258">
        <v>6448</v>
      </c>
      <c r="AW101" s="258">
        <v>0</v>
      </c>
      <c r="AX101" s="258">
        <v>1717808</v>
      </c>
      <c r="AY101" s="258">
        <v>0</v>
      </c>
      <c r="AZ101" s="258">
        <v>0</v>
      </c>
      <c r="BA101" s="258">
        <v>0</v>
      </c>
      <c r="BB101" s="258">
        <v>0</v>
      </c>
      <c r="BC101" s="258">
        <v>0</v>
      </c>
      <c r="BD101" s="258">
        <v>0</v>
      </c>
      <c r="BE101" s="258">
        <v>125000</v>
      </c>
      <c r="BF101" s="258">
        <v>0</v>
      </c>
      <c r="BG101" s="258">
        <v>0</v>
      </c>
      <c r="BH101" s="258">
        <v>0</v>
      </c>
      <c r="BI101" s="258">
        <v>0</v>
      </c>
      <c r="BJ101" s="258">
        <v>0</v>
      </c>
    </row>
    <row r="102" spans="1:62" s="247" customFormat="1" x14ac:dyDescent="0.25">
      <c r="A102" s="247">
        <v>336</v>
      </c>
      <c r="B102" s="247">
        <v>336</v>
      </c>
      <c r="C102" s="245" t="s">
        <v>303</v>
      </c>
      <c r="D102" s="244">
        <v>8432845</v>
      </c>
      <c r="E102" s="244">
        <v>1969712</v>
      </c>
      <c r="F102" s="244">
        <v>326389</v>
      </c>
      <c r="G102" s="244">
        <v>1541702</v>
      </c>
      <c r="H102" s="244">
        <v>129274</v>
      </c>
      <c r="I102" s="244">
        <v>1275627</v>
      </c>
      <c r="J102" s="244">
        <v>573916</v>
      </c>
      <c r="K102" s="244">
        <v>1173234</v>
      </c>
      <c r="L102" s="244">
        <v>2876441</v>
      </c>
      <c r="M102" s="244">
        <v>1482342</v>
      </c>
      <c r="N102" s="244">
        <v>1596270</v>
      </c>
      <c r="O102" s="244">
        <v>3753098</v>
      </c>
      <c r="P102" s="244">
        <v>9034808</v>
      </c>
      <c r="Q102" s="244">
        <v>3224846</v>
      </c>
      <c r="R102" s="244">
        <v>10678161</v>
      </c>
      <c r="S102" s="244">
        <v>6772487</v>
      </c>
      <c r="T102" s="244">
        <v>699978</v>
      </c>
      <c r="U102" s="244">
        <v>3874653</v>
      </c>
      <c r="V102" s="244">
        <v>1113621</v>
      </c>
      <c r="W102" s="244">
        <v>5906049</v>
      </c>
      <c r="X102" s="244">
        <v>7198897</v>
      </c>
      <c r="Y102" s="244">
        <v>84216000</v>
      </c>
      <c r="Z102" s="244">
        <v>2500660</v>
      </c>
      <c r="AA102" s="244">
        <v>1813805</v>
      </c>
      <c r="AB102" s="244">
        <v>717372</v>
      </c>
      <c r="AC102" s="244">
        <v>10271376</v>
      </c>
      <c r="AD102" s="244">
        <v>1451505</v>
      </c>
      <c r="AE102" s="244">
        <v>2572296</v>
      </c>
      <c r="AF102" s="244">
        <v>5793849</v>
      </c>
      <c r="AG102" s="244">
        <v>31010294</v>
      </c>
      <c r="AH102" s="244">
        <v>1583306</v>
      </c>
      <c r="AI102" s="244">
        <v>1849956</v>
      </c>
      <c r="AJ102" s="244">
        <v>7681740</v>
      </c>
      <c r="AK102" s="244">
        <v>1914439</v>
      </c>
      <c r="AL102" s="244">
        <v>3582875</v>
      </c>
      <c r="AM102" s="244">
        <v>19347245</v>
      </c>
      <c r="AN102" s="244">
        <v>445208</v>
      </c>
      <c r="AO102" s="244">
        <v>2309011</v>
      </c>
      <c r="AP102" s="244">
        <v>2083272</v>
      </c>
      <c r="AQ102" s="244">
        <v>41515</v>
      </c>
      <c r="AR102" s="244">
        <v>2719551</v>
      </c>
      <c r="AS102" s="244">
        <v>16537331</v>
      </c>
      <c r="AT102" s="244">
        <v>614143</v>
      </c>
      <c r="AU102" s="244">
        <v>671090</v>
      </c>
      <c r="AV102" s="244">
        <v>5485459</v>
      </c>
      <c r="AW102" s="244">
        <v>1467691</v>
      </c>
      <c r="AX102" s="244">
        <v>33654599</v>
      </c>
      <c r="AY102" s="244">
        <v>953093</v>
      </c>
      <c r="AZ102" s="244">
        <v>6496850</v>
      </c>
      <c r="BA102" s="244">
        <v>2934353</v>
      </c>
      <c r="BB102" s="244">
        <v>5077712</v>
      </c>
      <c r="BC102" s="244">
        <v>1298844</v>
      </c>
      <c r="BD102" s="244">
        <v>867130</v>
      </c>
      <c r="BE102" s="244">
        <v>4523277</v>
      </c>
      <c r="BF102" s="244">
        <v>828453</v>
      </c>
      <c r="BG102" s="244">
        <v>10667789</v>
      </c>
      <c r="BH102" s="244">
        <v>1420704</v>
      </c>
      <c r="BI102" s="244">
        <v>13761098</v>
      </c>
      <c r="BJ102" s="244">
        <v>438161</v>
      </c>
    </row>
    <row r="103" spans="1:62" ht="45" x14ac:dyDescent="0.25">
      <c r="A103" s="259"/>
      <c r="B103" s="259">
        <v>337</v>
      </c>
      <c r="C103" s="240" t="s">
        <v>304</v>
      </c>
      <c r="D103" s="258"/>
      <c r="E103" s="258"/>
      <c r="F103" s="258"/>
      <c r="G103" s="258"/>
      <c r="H103" s="258"/>
      <c r="I103" s="258"/>
      <c r="J103" s="258"/>
      <c r="K103" s="258"/>
      <c r="L103" s="258"/>
      <c r="M103" s="258"/>
      <c r="N103" s="258"/>
      <c r="O103" s="258"/>
      <c r="P103" s="258"/>
      <c r="Q103" s="258"/>
      <c r="R103" s="258"/>
      <c r="S103" s="258"/>
      <c r="T103" s="258"/>
      <c r="U103" s="258"/>
      <c r="V103" s="258"/>
      <c r="W103" s="258"/>
      <c r="X103" s="258"/>
      <c r="Y103" s="258"/>
      <c r="Z103" s="258"/>
      <c r="AA103" s="258"/>
      <c r="AB103" s="258"/>
      <c r="AC103" s="258"/>
      <c r="AD103" s="258"/>
      <c r="AE103" s="258"/>
      <c r="AF103" s="258"/>
      <c r="AG103" s="258"/>
      <c r="AH103" s="258"/>
      <c r="AI103" s="258"/>
      <c r="AJ103" s="258"/>
      <c r="AK103" s="258"/>
      <c r="AL103" s="258"/>
      <c r="AM103" s="258"/>
      <c r="AN103" s="258"/>
      <c r="AO103" s="258"/>
      <c r="AP103" s="258"/>
      <c r="AQ103" s="258"/>
      <c r="AR103" s="258"/>
      <c r="AS103" s="258"/>
      <c r="AT103" s="258"/>
      <c r="AU103" s="258"/>
      <c r="AV103" s="258"/>
      <c r="AW103" s="258"/>
      <c r="AX103" s="258"/>
      <c r="AY103" s="258"/>
      <c r="AZ103" s="258"/>
      <c r="BA103" s="258"/>
      <c r="BB103" s="258"/>
      <c r="BC103" s="258"/>
      <c r="BD103" s="258"/>
      <c r="BE103" s="258"/>
      <c r="BF103" s="258"/>
      <c r="BG103" s="258"/>
      <c r="BH103" s="258"/>
      <c r="BI103" s="258"/>
      <c r="BJ103" s="258"/>
    </row>
    <row r="104" spans="1:62" s="247" customFormat="1" ht="30" x14ac:dyDescent="0.25">
      <c r="A104" s="247">
        <v>338</v>
      </c>
      <c r="B104" s="247">
        <v>338</v>
      </c>
      <c r="C104" s="245" t="s">
        <v>51</v>
      </c>
      <c r="D104" s="244">
        <v>427324980</v>
      </c>
      <c r="E104" s="244">
        <v>97396625</v>
      </c>
      <c r="F104" s="244">
        <v>31554400</v>
      </c>
      <c r="G104" s="244">
        <v>59773640</v>
      </c>
      <c r="H104" s="244">
        <v>62541720</v>
      </c>
      <c r="I104" s="244">
        <v>100387563</v>
      </c>
      <c r="J104" s="244">
        <v>112559031</v>
      </c>
      <c r="K104" s="244">
        <v>50088880</v>
      </c>
      <c r="L104" s="244">
        <v>127095565</v>
      </c>
      <c r="M104" s="244">
        <v>47881785</v>
      </c>
      <c r="N104" s="244">
        <v>80336445</v>
      </c>
      <c r="O104" s="244">
        <v>255243665</v>
      </c>
      <c r="P104" s="244">
        <v>493259814</v>
      </c>
      <c r="Q104" s="244">
        <v>224255458</v>
      </c>
      <c r="R104" s="244">
        <v>602818552</v>
      </c>
      <c r="S104" s="244">
        <v>230993095</v>
      </c>
      <c r="T104" s="244">
        <v>35405606</v>
      </c>
      <c r="U104" s="244">
        <v>168058085</v>
      </c>
      <c r="V104" s="244">
        <v>48293074</v>
      </c>
      <c r="W104" s="244">
        <v>293189530</v>
      </c>
      <c r="X104" s="244">
        <v>333350716</v>
      </c>
      <c r="Y104" s="244">
        <v>3037280000</v>
      </c>
      <c r="Z104" s="244">
        <v>178867856</v>
      </c>
      <c r="AA104" s="244">
        <v>72679296</v>
      </c>
      <c r="AB104" s="244">
        <v>27397236</v>
      </c>
      <c r="AC104" s="244">
        <v>308821624</v>
      </c>
      <c r="AD104" s="244">
        <v>58328557</v>
      </c>
      <c r="AE104" s="244">
        <v>108753132</v>
      </c>
      <c r="AF104" s="244">
        <v>242704869</v>
      </c>
      <c r="AG104" s="244">
        <v>895120275</v>
      </c>
      <c r="AH104" s="244">
        <v>79478821</v>
      </c>
      <c r="AI104" s="244">
        <v>105392957</v>
      </c>
      <c r="AJ104" s="244">
        <v>331443650</v>
      </c>
      <c r="AK104" s="244">
        <v>123818924</v>
      </c>
      <c r="AL104" s="244">
        <v>179403907</v>
      </c>
      <c r="AM104" s="244">
        <v>785712230</v>
      </c>
      <c r="AN104" s="244">
        <v>42268481</v>
      </c>
      <c r="AO104" s="244">
        <v>112070157</v>
      </c>
      <c r="AP104" s="244">
        <v>106633405</v>
      </c>
      <c r="AQ104" s="244">
        <v>24898601</v>
      </c>
      <c r="AR104" s="244">
        <v>159881085</v>
      </c>
      <c r="AS104" s="244">
        <v>552539787</v>
      </c>
      <c r="AT104" s="244">
        <v>36620767</v>
      </c>
      <c r="AU104" s="244">
        <v>28912823</v>
      </c>
      <c r="AV104" s="244">
        <v>146328025</v>
      </c>
      <c r="AW104" s="244">
        <v>65394142</v>
      </c>
      <c r="AX104" s="244">
        <v>1461253594</v>
      </c>
      <c r="AY104" s="244">
        <v>52831061</v>
      </c>
      <c r="AZ104" s="244">
        <v>351879561</v>
      </c>
      <c r="BA104" s="244">
        <v>142522134</v>
      </c>
      <c r="BB104" s="244">
        <v>249392272</v>
      </c>
      <c r="BC104" s="244">
        <v>58743571</v>
      </c>
      <c r="BD104" s="244">
        <v>75128410</v>
      </c>
      <c r="BE104" s="244">
        <v>169533602</v>
      </c>
      <c r="BF104" s="244">
        <v>3913696</v>
      </c>
      <c r="BG104" s="244">
        <v>367996656</v>
      </c>
      <c r="BH104" s="244">
        <v>74306101</v>
      </c>
      <c r="BI104" s="244">
        <v>662123424</v>
      </c>
      <c r="BJ104" s="244">
        <v>27443211</v>
      </c>
    </row>
    <row r="105" spans="1:62" x14ac:dyDescent="0.25">
      <c r="A105" s="259">
        <v>339</v>
      </c>
      <c r="B105" s="259">
        <v>339</v>
      </c>
      <c r="C105" s="240" t="s">
        <v>107</v>
      </c>
      <c r="D105" s="258">
        <v>3453872</v>
      </c>
      <c r="E105" s="258">
        <v>126151</v>
      </c>
      <c r="F105" s="258">
        <v>558991</v>
      </c>
      <c r="G105" s="258">
        <v>878773</v>
      </c>
      <c r="H105" s="258">
        <v>47909</v>
      </c>
      <c r="I105" s="258">
        <v>1359739</v>
      </c>
      <c r="J105" s="258">
        <v>2216002</v>
      </c>
      <c r="K105" s="258">
        <v>1161686</v>
      </c>
      <c r="L105" s="258">
        <v>920284</v>
      </c>
      <c r="M105" s="258">
        <v>329717</v>
      </c>
      <c r="N105" s="258">
        <v>1307160</v>
      </c>
      <c r="O105" s="258">
        <v>1364518</v>
      </c>
      <c r="P105" s="258">
        <v>474909</v>
      </c>
      <c r="Q105" s="258">
        <v>5618842</v>
      </c>
      <c r="R105" s="258">
        <v>11672180</v>
      </c>
      <c r="S105" s="258">
        <v>901254</v>
      </c>
      <c r="T105" s="258">
        <v>443796</v>
      </c>
      <c r="U105" s="258">
        <v>2540118</v>
      </c>
      <c r="V105" s="258">
        <v>656386</v>
      </c>
      <c r="W105" s="258">
        <v>393666</v>
      </c>
      <c r="X105" s="258">
        <v>3260123</v>
      </c>
      <c r="Y105" s="258">
        <v>3115000</v>
      </c>
      <c r="Z105" s="258">
        <v>2082001</v>
      </c>
      <c r="AA105" s="258">
        <v>1548194</v>
      </c>
      <c r="AB105" s="258">
        <v>744241</v>
      </c>
      <c r="AC105" s="258">
        <v>101503</v>
      </c>
      <c r="AD105" s="258">
        <v>710393</v>
      </c>
      <c r="AE105" s="258">
        <v>2095227</v>
      </c>
      <c r="AF105" s="258">
        <v>3485295</v>
      </c>
      <c r="AG105" s="258">
        <v>7850188</v>
      </c>
      <c r="AH105" s="258">
        <v>788380</v>
      </c>
      <c r="AI105" s="258">
        <v>1708553</v>
      </c>
      <c r="AJ105" s="258">
        <v>199834</v>
      </c>
      <c r="AK105" s="258">
        <v>527883</v>
      </c>
      <c r="AL105" s="258">
        <v>2330644</v>
      </c>
      <c r="AM105" s="258">
        <v>10228955</v>
      </c>
      <c r="AN105" s="258">
        <v>950355</v>
      </c>
      <c r="AO105" s="258">
        <v>1714242</v>
      </c>
      <c r="AP105" s="258">
        <v>1047843</v>
      </c>
      <c r="AQ105" s="258">
        <v>111684</v>
      </c>
      <c r="AR105" s="258">
        <v>1646751</v>
      </c>
      <c r="AS105" s="258">
        <v>509971</v>
      </c>
      <c r="AT105" s="258">
        <v>418727</v>
      </c>
      <c r="AU105" s="258">
        <v>820430</v>
      </c>
      <c r="AV105" s="258">
        <v>152171</v>
      </c>
      <c r="AW105" s="258">
        <v>749462</v>
      </c>
      <c r="AX105" s="258">
        <v>8388698</v>
      </c>
      <c r="AY105" s="258">
        <v>226140</v>
      </c>
      <c r="AZ105" s="258">
        <v>3412341</v>
      </c>
      <c r="BA105" s="258">
        <v>69530</v>
      </c>
      <c r="BB105" s="258">
        <v>111664</v>
      </c>
      <c r="BC105" s="258">
        <v>822752</v>
      </c>
      <c r="BD105" s="258">
        <v>174519</v>
      </c>
      <c r="BE105" s="258">
        <v>1701318</v>
      </c>
      <c r="BF105" s="258">
        <v>80096</v>
      </c>
      <c r="BG105" s="258">
        <v>233858</v>
      </c>
      <c r="BH105" s="258">
        <v>387556</v>
      </c>
      <c r="BI105" s="258">
        <v>9572955</v>
      </c>
      <c r="BJ105" s="258">
        <v>243143</v>
      </c>
    </row>
    <row r="106" spans="1:62" ht="30" x14ac:dyDescent="0.25">
      <c r="A106" s="259"/>
      <c r="B106" s="259">
        <v>340</v>
      </c>
      <c r="C106" s="240" t="s">
        <v>305</v>
      </c>
      <c r="D106" s="258"/>
      <c r="E106" s="258"/>
      <c r="F106" s="258"/>
      <c r="G106" s="258"/>
      <c r="H106" s="258"/>
      <c r="I106" s="258"/>
      <c r="J106" s="258"/>
      <c r="K106" s="258"/>
      <c r="L106" s="258"/>
      <c r="M106" s="258"/>
      <c r="N106" s="258"/>
      <c r="O106" s="258"/>
      <c r="P106" s="258"/>
      <c r="Q106" s="258"/>
      <c r="R106" s="258"/>
      <c r="S106" s="258"/>
      <c r="T106" s="258"/>
      <c r="U106" s="258"/>
      <c r="V106" s="258"/>
      <c r="W106" s="258"/>
      <c r="X106" s="258"/>
      <c r="Y106" s="258"/>
      <c r="Z106" s="258"/>
      <c r="AA106" s="258"/>
      <c r="AB106" s="258"/>
      <c r="AC106" s="258"/>
      <c r="AD106" s="258"/>
      <c r="AE106" s="258"/>
      <c r="AF106" s="258"/>
      <c r="AG106" s="258"/>
      <c r="AH106" s="258"/>
      <c r="AI106" s="258"/>
      <c r="AJ106" s="258"/>
      <c r="AK106" s="258"/>
      <c r="AL106" s="258"/>
      <c r="AM106" s="258"/>
      <c r="AN106" s="258"/>
      <c r="AO106" s="258"/>
      <c r="AP106" s="258"/>
      <c r="AQ106" s="258"/>
      <c r="AR106" s="258"/>
      <c r="AS106" s="258"/>
      <c r="AT106" s="258"/>
      <c r="AU106" s="258"/>
      <c r="AV106" s="258"/>
      <c r="AW106" s="258"/>
      <c r="AX106" s="258"/>
      <c r="AY106" s="258"/>
      <c r="AZ106" s="258"/>
      <c r="BA106" s="258"/>
      <c r="BB106" s="258"/>
      <c r="BC106" s="258"/>
      <c r="BD106" s="258"/>
      <c r="BE106" s="258"/>
      <c r="BF106" s="258"/>
      <c r="BG106" s="258"/>
      <c r="BH106" s="258"/>
      <c r="BI106" s="258"/>
      <c r="BJ106" s="258"/>
    </row>
    <row r="107" spans="1:62" x14ac:dyDescent="0.25">
      <c r="A107" s="259">
        <v>341</v>
      </c>
      <c r="B107" s="259">
        <v>341</v>
      </c>
      <c r="C107" s="240" t="s">
        <v>110</v>
      </c>
      <c r="D107" s="258">
        <v>50953494</v>
      </c>
      <c r="E107" s="258">
        <v>11278476</v>
      </c>
      <c r="F107" s="258">
        <v>5989063</v>
      </c>
      <c r="G107" s="258">
        <v>8268044</v>
      </c>
      <c r="H107" s="258">
        <v>9020986</v>
      </c>
      <c r="I107" s="258">
        <v>13072273</v>
      </c>
      <c r="J107" s="258">
        <v>26889109</v>
      </c>
      <c r="K107" s="258">
        <v>7413742</v>
      </c>
      <c r="L107" s="258">
        <v>17791649</v>
      </c>
      <c r="M107" s="258">
        <v>6442764</v>
      </c>
      <c r="N107" s="258">
        <v>9704372</v>
      </c>
      <c r="O107" s="258">
        <v>46713648</v>
      </c>
      <c r="P107" s="258">
        <v>89180143</v>
      </c>
      <c r="Q107" s="258">
        <v>39374318</v>
      </c>
      <c r="R107" s="258">
        <v>116919149</v>
      </c>
      <c r="S107" s="258">
        <v>25301820</v>
      </c>
      <c r="T107" s="258">
        <v>5126277</v>
      </c>
      <c r="U107" s="258">
        <v>27666630</v>
      </c>
      <c r="V107" s="258">
        <v>6666539</v>
      </c>
      <c r="W107" s="258">
        <v>38819822</v>
      </c>
      <c r="X107" s="258">
        <v>85637341</v>
      </c>
      <c r="Y107" s="258">
        <v>1379713000</v>
      </c>
      <c r="Z107" s="258">
        <v>40149346</v>
      </c>
      <c r="AA107" s="258">
        <v>8902345</v>
      </c>
      <c r="AB107" s="258">
        <v>3518381</v>
      </c>
      <c r="AC107" s="258">
        <v>36716374</v>
      </c>
      <c r="AD107" s="258">
        <v>7098405</v>
      </c>
      <c r="AE107" s="258">
        <v>7997801</v>
      </c>
      <c r="AF107" s="258">
        <v>26422284</v>
      </c>
      <c r="AG107" s="258">
        <v>111893281</v>
      </c>
      <c r="AH107" s="258">
        <v>11484672</v>
      </c>
      <c r="AI107" s="258">
        <v>25056483</v>
      </c>
      <c r="AJ107" s="258">
        <v>41827561</v>
      </c>
      <c r="AK107" s="258">
        <v>14045853</v>
      </c>
      <c r="AL107" s="258">
        <v>26668224</v>
      </c>
      <c r="AM107" s="258">
        <v>151115933</v>
      </c>
      <c r="AN107" s="258">
        <v>6347834</v>
      </c>
      <c r="AO107" s="258">
        <v>8903477</v>
      </c>
      <c r="AP107" s="258">
        <v>16359891</v>
      </c>
      <c r="AQ107" s="258">
        <v>2610689</v>
      </c>
      <c r="AR107" s="258">
        <v>24253137</v>
      </c>
      <c r="AS107" s="258">
        <v>82467915</v>
      </c>
      <c r="AT107" s="258">
        <v>6161588</v>
      </c>
      <c r="AU107" s="258">
        <v>3804474</v>
      </c>
      <c r="AV107" s="258">
        <v>18281928</v>
      </c>
      <c r="AW107" s="258">
        <v>7393283</v>
      </c>
      <c r="AX107" s="258">
        <v>233822964</v>
      </c>
      <c r="AY107" s="258">
        <v>6558363</v>
      </c>
      <c r="AZ107" s="258">
        <v>60677116</v>
      </c>
      <c r="BA107" s="258">
        <v>21521172</v>
      </c>
      <c r="BB107" s="258">
        <v>28772853</v>
      </c>
      <c r="BC107" s="258">
        <v>5774994</v>
      </c>
      <c r="BD107" s="258">
        <v>11564416</v>
      </c>
      <c r="BE107" s="258">
        <v>14533504</v>
      </c>
      <c r="BF107" s="258">
        <v>2193226</v>
      </c>
      <c r="BG107" s="258">
        <v>47633457</v>
      </c>
      <c r="BH107" s="258">
        <v>15442875</v>
      </c>
      <c r="BI107" s="258">
        <v>101494971</v>
      </c>
      <c r="BJ107" s="258">
        <v>3231632</v>
      </c>
    </row>
    <row r="108" spans="1:62" x14ac:dyDescent="0.25">
      <c r="A108" s="259"/>
      <c r="B108" s="259">
        <v>342</v>
      </c>
      <c r="C108" s="240" t="s">
        <v>306</v>
      </c>
      <c r="D108" s="258"/>
      <c r="E108" s="258"/>
      <c r="F108" s="258"/>
      <c r="G108" s="258"/>
      <c r="H108" s="258"/>
      <c r="I108" s="258"/>
      <c r="J108" s="258"/>
      <c r="K108" s="258"/>
      <c r="L108" s="258"/>
      <c r="M108" s="258"/>
      <c r="N108" s="258"/>
      <c r="O108" s="258"/>
      <c r="P108" s="258"/>
      <c r="Q108" s="258"/>
      <c r="R108" s="258"/>
      <c r="S108" s="258"/>
      <c r="T108" s="258"/>
      <c r="U108" s="258"/>
      <c r="V108" s="258"/>
      <c r="W108" s="258"/>
      <c r="X108" s="258"/>
      <c r="Y108" s="258"/>
      <c r="Z108" s="258"/>
      <c r="AA108" s="258"/>
      <c r="AB108" s="258"/>
      <c r="AC108" s="258"/>
      <c r="AD108" s="258"/>
      <c r="AE108" s="258"/>
      <c r="AF108" s="258"/>
      <c r="AG108" s="258"/>
      <c r="AH108" s="258"/>
      <c r="AI108" s="258"/>
      <c r="AJ108" s="258"/>
      <c r="AK108" s="258"/>
      <c r="AL108" s="258"/>
      <c r="AM108" s="258"/>
      <c r="AN108" s="258"/>
      <c r="AO108" s="258"/>
      <c r="AP108" s="258"/>
      <c r="AQ108" s="258"/>
      <c r="AR108" s="258"/>
      <c r="AS108" s="258"/>
      <c r="AT108" s="258"/>
      <c r="AU108" s="258"/>
      <c r="AV108" s="258"/>
      <c r="AW108" s="258"/>
      <c r="AX108" s="258"/>
      <c r="AY108" s="258"/>
      <c r="AZ108" s="258"/>
      <c r="BA108" s="258"/>
      <c r="BB108" s="258"/>
      <c r="BC108" s="258"/>
      <c r="BD108" s="258"/>
      <c r="BE108" s="258"/>
      <c r="BF108" s="258"/>
      <c r="BG108" s="258"/>
      <c r="BH108" s="258"/>
      <c r="BI108" s="258"/>
      <c r="BJ108" s="258"/>
    </row>
    <row r="109" spans="1:62" ht="30" x14ac:dyDescent="0.25">
      <c r="A109" s="259"/>
      <c r="B109" s="259">
        <v>343</v>
      </c>
      <c r="C109" s="240" t="s">
        <v>307</v>
      </c>
      <c r="D109" s="258"/>
      <c r="E109" s="258"/>
      <c r="F109" s="258"/>
      <c r="G109" s="258"/>
      <c r="H109" s="258"/>
      <c r="I109" s="258"/>
      <c r="J109" s="258"/>
      <c r="K109" s="258"/>
      <c r="L109" s="258"/>
      <c r="M109" s="258"/>
      <c r="N109" s="258"/>
      <c r="O109" s="258"/>
      <c r="P109" s="258"/>
      <c r="Q109" s="258"/>
      <c r="R109" s="258"/>
      <c r="S109" s="258"/>
      <c r="T109" s="258"/>
      <c r="U109" s="258"/>
      <c r="V109" s="258"/>
      <c r="W109" s="258"/>
      <c r="X109" s="258"/>
      <c r="Y109" s="258"/>
      <c r="Z109" s="258"/>
      <c r="AA109" s="258"/>
      <c r="AB109" s="258"/>
      <c r="AC109" s="258"/>
      <c r="AD109" s="258"/>
      <c r="AE109" s="258"/>
      <c r="AF109" s="258"/>
      <c r="AG109" s="258"/>
      <c r="AH109" s="258"/>
      <c r="AI109" s="258"/>
      <c r="AJ109" s="258"/>
      <c r="AK109" s="258"/>
      <c r="AL109" s="258"/>
      <c r="AM109" s="258"/>
      <c r="AN109" s="258"/>
      <c r="AO109" s="258"/>
      <c r="AP109" s="258"/>
      <c r="AQ109" s="258"/>
      <c r="AR109" s="258"/>
      <c r="AS109" s="258"/>
      <c r="AT109" s="258"/>
      <c r="AU109" s="258"/>
      <c r="AV109" s="258"/>
      <c r="AW109" s="258"/>
      <c r="AX109" s="258"/>
      <c r="AY109" s="258"/>
      <c r="AZ109" s="258"/>
      <c r="BA109" s="258"/>
      <c r="BB109" s="258"/>
      <c r="BC109" s="258"/>
      <c r="BD109" s="258"/>
      <c r="BE109" s="258"/>
      <c r="BF109" s="258"/>
      <c r="BG109" s="258"/>
      <c r="BH109" s="258"/>
      <c r="BI109" s="258"/>
      <c r="BJ109" s="258"/>
    </row>
    <row r="110" spans="1:62" ht="30" x14ac:dyDescent="0.25">
      <c r="A110" s="259"/>
      <c r="B110" s="259">
        <v>344</v>
      </c>
      <c r="C110" s="240" t="s">
        <v>308</v>
      </c>
      <c r="D110" s="258"/>
      <c r="E110" s="258"/>
      <c r="F110" s="258"/>
      <c r="G110" s="258"/>
      <c r="H110" s="258"/>
      <c r="I110" s="258"/>
      <c r="J110" s="258"/>
      <c r="K110" s="258"/>
      <c r="L110" s="258"/>
      <c r="M110" s="258"/>
      <c r="N110" s="258"/>
      <c r="O110" s="258"/>
      <c r="P110" s="258"/>
      <c r="Q110" s="258"/>
      <c r="R110" s="258"/>
      <c r="S110" s="258"/>
      <c r="T110" s="258"/>
      <c r="U110" s="258"/>
      <c r="V110" s="258"/>
      <c r="W110" s="258"/>
      <c r="X110" s="258"/>
      <c r="Y110" s="258"/>
      <c r="Z110" s="258"/>
      <c r="AA110" s="258"/>
      <c r="AB110" s="258"/>
      <c r="AC110" s="258"/>
      <c r="AD110" s="258"/>
      <c r="AE110" s="258"/>
      <c r="AF110" s="258"/>
      <c r="AG110" s="258"/>
      <c r="AH110" s="258"/>
      <c r="AI110" s="258"/>
      <c r="AJ110" s="258"/>
      <c r="AK110" s="258"/>
      <c r="AL110" s="258"/>
      <c r="AM110" s="258"/>
      <c r="AN110" s="258"/>
      <c r="AO110" s="258"/>
      <c r="AP110" s="258"/>
      <c r="AQ110" s="258"/>
      <c r="AR110" s="258"/>
      <c r="AS110" s="258"/>
      <c r="AT110" s="258"/>
      <c r="AU110" s="258"/>
      <c r="AV110" s="258"/>
      <c r="AW110" s="258"/>
      <c r="AX110" s="258"/>
      <c r="AY110" s="258"/>
      <c r="AZ110" s="258"/>
      <c r="BA110" s="258"/>
      <c r="BB110" s="258"/>
      <c r="BC110" s="258"/>
      <c r="BD110" s="258"/>
      <c r="BE110" s="258"/>
      <c r="BF110" s="258"/>
      <c r="BG110" s="258"/>
      <c r="BH110" s="258"/>
      <c r="BI110" s="258"/>
      <c r="BJ110" s="258"/>
    </row>
    <row r="111" spans="1:62" x14ac:dyDescent="0.25">
      <c r="A111" s="259"/>
      <c r="B111" s="259">
        <v>346</v>
      </c>
      <c r="C111" s="240" t="s">
        <v>347</v>
      </c>
      <c r="D111" s="258"/>
      <c r="E111" s="258"/>
      <c r="F111" s="258"/>
      <c r="G111" s="258"/>
      <c r="H111" s="258"/>
      <c r="I111" s="258"/>
      <c r="J111" s="258"/>
      <c r="K111" s="258"/>
      <c r="L111" s="258"/>
      <c r="M111" s="258"/>
      <c r="N111" s="258"/>
      <c r="O111" s="258"/>
      <c r="P111" s="258"/>
      <c r="Q111" s="258"/>
      <c r="R111" s="258"/>
      <c r="S111" s="258"/>
      <c r="T111" s="258"/>
      <c r="U111" s="258"/>
      <c r="V111" s="258"/>
      <c r="W111" s="258"/>
      <c r="X111" s="258"/>
      <c r="Y111" s="258"/>
      <c r="Z111" s="258"/>
      <c r="AA111" s="258"/>
      <c r="AB111" s="258"/>
      <c r="AC111" s="258"/>
      <c r="AD111" s="258"/>
      <c r="AE111" s="258"/>
      <c r="AF111" s="258"/>
      <c r="AG111" s="258"/>
      <c r="AH111" s="258"/>
      <c r="AI111" s="258"/>
      <c r="AJ111" s="258"/>
      <c r="AK111" s="258"/>
      <c r="AL111" s="258"/>
      <c r="AM111" s="258"/>
      <c r="AN111" s="258"/>
      <c r="AO111" s="258"/>
      <c r="AP111" s="258"/>
      <c r="AQ111" s="258"/>
      <c r="AR111" s="258"/>
      <c r="AS111" s="258"/>
      <c r="AT111" s="258"/>
      <c r="AU111" s="258"/>
      <c r="AV111" s="258"/>
      <c r="AW111" s="258"/>
      <c r="AX111" s="258"/>
      <c r="AY111" s="258"/>
      <c r="AZ111" s="258"/>
      <c r="BA111" s="258"/>
      <c r="BB111" s="258"/>
      <c r="BC111" s="258"/>
      <c r="BD111" s="258"/>
      <c r="BE111" s="258"/>
      <c r="BF111" s="258"/>
      <c r="BG111" s="258"/>
      <c r="BH111" s="258"/>
      <c r="BI111" s="258"/>
      <c r="BJ111" s="258"/>
    </row>
    <row r="112" spans="1:62" x14ac:dyDescent="0.25">
      <c r="A112" s="259"/>
      <c r="B112" s="259">
        <v>347</v>
      </c>
      <c r="C112" s="240" t="s">
        <v>347</v>
      </c>
      <c r="D112" s="258"/>
      <c r="E112" s="258"/>
      <c r="F112" s="258"/>
      <c r="G112" s="258"/>
      <c r="H112" s="258"/>
      <c r="I112" s="258"/>
      <c r="J112" s="258"/>
      <c r="K112" s="258"/>
      <c r="L112" s="258"/>
      <c r="M112" s="258"/>
      <c r="N112" s="258"/>
      <c r="O112" s="258"/>
      <c r="P112" s="258"/>
      <c r="Q112" s="258"/>
      <c r="R112" s="258"/>
      <c r="S112" s="258"/>
      <c r="T112" s="258"/>
      <c r="U112" s="258"/>
      <c r="V112" s="258"/>
      <c r="W112" s="258"/>
      <c r="X112" s="258"/>
      <c r="Y112" s="258"/>
      <c r="Z112" s="258"/>
      <c r="AA112" s="258"/>
      <c r="AB112" s="258"/>
      <c r="AC112" s="258"/>
      <c r="AD112" s="258"/>
      <c r="AE112" s="258"/>
      <c r="AF112" s="258"/>
      <c r="AG112" s="258"/>
      <c r="AH112" s="258"/>
      <c r="AI112" s="258"/>
      <c r="AJ112" s="258"/>
      <c r="AK112" s="258"/>
      <c r="AL112" s="258"/>
      <c r="AM112" s="258"/>
      <c r="AN112" s="258"/>
      <c r="AO112" s="258"/>
      <c r="AP112" s="258"/>
      <c r="AQ112" s="258"/>
      <c r="AR112" s="258"/>
      <c r="AS112" s="258"/>
      <c r="AT112" s="258"/>
      <c r="AU112" s="258"/>
      <c r="AV112" s="258"/>
      <c r="AW112" s="258"/>
      <c r="AX112" s="258"/>
      <c r="AY112" s="258"/>
      <c r="AZ112" s="258"/>
      <c r="BA112" s="258"/>
      <c r="BB112" s="258"/>
      <c r="BC112" s="258"/>
      <c r="BD112" s="258"/>
      <c r="BE112" s="258"/>
      <c r="BF112" s="258"/>
      <c r="BG112" s="258"/>
      <c r="BH112" s="258"/>
      <c r="BI112" s="258"/>
      <c r="BJ112" s="258"/>
    </row>
    <row r="113" spans="2:62" x14ac:dyDescent="0.25">
      <c r="B113" s="259">
        <v>349</v>
      </c>
      <c r="C113" s="240" t="s">
        <v>347</v>
      </c>
      <c r="D113" s="258"/>
      <c r="E113" s="258"/>
      <c r="F113" s="258"/>
      <c r="G113" s="258"/>
      <c r="H113" s="258"/>
      <c r="I113" s="258"/>
      <c r="J113" s="258"/>
      <c r="K113" s="258"/>
      <c r="L113" s="258"/>
      <c r="M113" s="258"/>
      <c r="N113" s="258"/>
      <c r="O113" s="258"/>
      <c r="P113" s="258"/>
      <c r="Q113" s="258"/>
      <c r="R113" s="258"/>
      <c r="S113" s="258"/>
      <c r="T113" s="258"/>
      <c r="U113" s="258"/>
      <c r="V113" s="258"/>
      <c r="W113" s="258"/>
      <c r="X113" s="258"/>
      <c r="Y113" s="258"/>
      <c r="Z113" s="258"/>
      <c r="AA113" s="258"/>
      <c r="AB113" s="258"/>
      <c r="AC113" s="258"/>
      <c r="AD113" s="258"/>
      <c r="AE113" s="258"/>
      <c r="AF113" s="258"/>
      <c r="AG113" s="258"/>
      <c r="AH113" s="258"/>
      <c r="AI113" s="258"/>
      <c r="AJ113" s="258"/>
      <c r="AK113" s="258"/>
      <c r="AL113" s="258"/>
      <c r="AM113" s="258"/>
      <c r="AN113" s="258"/>
      <c r="AO113" s="258"/>
      <c r="AP113" s="258"/>
      <c r="AQ113" s="258"/>
      <c r="AR113" s="258"/>
      <c r="AS113" s="258"/>
      <c r="AT113" s="258"/>
      <c r="AU113" s="258"/>
      <c r="AV113" s="258"/>
      <c r="AW113" s="258"/>
      <c r="AX113" s="258"/>
      <c r="AY113" s="258"/>
      <c r="AZ113" s="258"/>
      <c r="BA113" s="258"/>
      <c r="BB113" s="258"/>
      <c r="BC113" s="258"/>
      <c r="BD113" s="258"/>
      <c r="BE113" s="258"/>
      <c r="BF113" s="258"/>
      <c r="BG113" s="258"/>
      <c r="BH113" s="258"/>
      <c r="BI113" s="258"/>
      <c r="BJ113" s="258"/>
    </row>
    <row r="114" spans="2:62" x14ac:dyDescent="0.25">
      <c r="B114" s="259">
        <v>350</v>
      </c>
      <c r="C114" s="240" t="s">
        <v>347</v>
      </c>
      <c r="D114" s="258"/>
      <c r="E114" s="258"/>
      <c r="F114" s="258"/>
      <c r="G114" s="258"/>
      <c r="H114" s="258"/>
      <c r="I114" s="258"/>
      <c r="J114" s="258"/>
      <c r="K114" s="258"/>
      <c r="L114" s="258"/>
      <c r="M114" s="258"/>
      <c r="N114" s="258"/>
      <c r="O114" s="258"/>
      <c r="P114" s="258"/>
      <c r="Q114" s="258"/>
      <c r="R114" s="258"/>
      <c r="S114" s="258"/>
      <c r="T114" s="258"/>
      <c r="U114" s="258"/>
      <c r="V114" s="258"/>
      <c r="W114" s="258"/>
      <c r="X114" s="258"/>
      <c r="Y114" s="258"/>
      <c r="Z114" s="258"/>
      <c r="AA114" s="258"/>
      <c r="AB114" s="258"/>
      <c r="AC114" s="258"/>
      <c r="AD114" s="258"/>
      <c r="AE114" s="258"/>
      <c r="AF114" s="258"/>
      <c r="AG114" s="258"/>
      <c r="AH114" s="258"/>
      <c r="AI114" s="258"/>
      <c r="AJ114" s="258"/>
      <c r="AK114" s="258"/>
      <c r="AL114" s="258"/>
      <c r="AM114" s="258"/>
      <c r="AN114" s="258"/>
      <c r="AO114" s="258"/>
      <c r="AP114" s="258"/>
      <c r="AQ114" s="258"/>
      <c r="AR114" s="258"/>
      <c r="AS114" s="258"/>
      <c r="AT114" s="258"/>
      <c r="AU114" s="258"/>
      <c r="AV114" s="258"/>
      <c r="AW114" s="258"/>
      <c r="AX114" s="258"/>
      <c r="AY114" s="258"/>
      <c r="AZ114" s="258"/>
      <c r="BA114" s="258"/>
      <c r="BB114" s="258"/>
      <c r="BC114" s="258"/>
      <c r="BD114" s="258"/>
      <c r="BE114" s="258"/>
      <c r="BF114" s="258"/>
      <c r="BG114" s="258"/>
      <c r="BH114" s="258"/>
      <c r="BI114" s="258"/>
      <c r="BJ114" s="258"/>
    </row>
    <row r="115" spans="2:62" x14ac:dyDescent="0.25">
      <c r="B115" s="259">
        <v>351</v>
      </c>
      <c r="C115" s="240" t="s">
        <v>347</v>
      </c>
      <c r="D115" s="258"/>
      <c r="E115" s="258"/>
      <c r="F115" s="258"/>
      <c r="G115" s="258"/>
      <c r="H115" s="258"/>
      <c r="I115" s="258"/>
      <c r="J115" s="258"/>
      <c r="K115" s="258"/>
      <c r="L115" s="258"/>
      <c r="M115" s="258"/>
      <c r="N115" s="258"/>
      <c r="O115" s="258"/>
      <c r="P115" s="258"/>
      <c r="Q115" s="258"/>
      <c r="R115" s="258"/>
      <c r="S115" s="258"/>
      <c r="T115" s="258"/>
      <c r="U115" s="258"/>
      <c r="V115" s="258"/>
      <c r="W115" s="258"/>
      <c r="X115" s="258"/>
      <c r="Y115" s="258"/>
      <c r="Z115" s="258"/>
      <c r="AA115" s="258"/>
      <c r="AB115" s="258"/>
      <c r="AC115" s="258"/>
      <c r="AD115" s="258"/>
      <c r="AE115" s="258"/>
      <c r="AF115" s="258"/>
      <c r="AG115" s="258"/>
      <c r="AH115" s="258"/>
      <c r="AI115" s="258"/>
      <c r="AJ115" s="258"/>
      <c r="AK115" s="258"/>
      <c r="AL115" s="258"/>
      <c r="AM115" s="258"/>
      <c r="AN115" s="258"/>
      <c r="AO115" s="258"/>
      <c r="AP115" s="258"/>
      <c r="AQ115" s="258"/>
      <c r="AR115" s="258"/>
      <c r="AS115" s="258"/>
      <c r="AT115" s="258"/>
      <c r="AU115" s="258"/>
      <c r="AV115" s="258"/>
      <c r="AW115" s="258"/>
      <c r="AX115" s="258"/>
      <c r="AY115" s="258"/>
      <c r="AZ115" s="258"/>
      <c r="BA115" s="258"/>
      <c r="BB115" s="258"/>
      <c r="BC115" s="258"/>
      <c r="BD115" s="258"/>
      <c r="BE115" s="258"/>
      <c r="BF115" s="258"/>
      <c r="BG115" s="258"/>
      <c r="BH115" s="258"/>
      <c r="BI115" s="258"/>
      <c r="BJ115" s="258"/>
    </row>
    <row r="116" spans="2:62" x14ac:dyDescent="0.25">
      <c r="B116" s="259">
        <v>352</v>
      </c>
      <c r="C116" s="240" t="s">
        <v>347</v>
      </c>
      <c r="D116" s="258"/>
      <c r="E116" s="258"/>
      <c r="F116" s="258"/>
      <c r="G116" s="258"/>
      <c r="H116" s="258"/>
      <c r="I116" s="258"/>
      <c r="J116" s="258"/>
      <c r="K116" s="258"/>
      <c r="L116" s="258"/>
      <c r="M116" s="258"/>
      <c r="N116" s="258"/>
      <c r="O116" s="258"/>
      <c r="P116" s="258"/>
      <c r="Q116" s="258"/>
      <c r="R116" s="258"/>
      <c r="S116" s="258"/>
      <c r="T116" s="258"/>
      <c r="U116" s="258"/>
      <c r="V116" s="258"/>
      <c r="W116" s="258"/>
      <c r="X116" s="258"/>
      <c r="Y116" s="258"/>
      <c r="Z116" s="258"/>
      <c r="AA116" s="258"/>
      <c r="AB116" s="258"/>
      <c r="AC116" s="258"/>
      <c r="AD116" s="258"/>
      <c r="AE116" s="258"/>
      <c r="AF116" s="258"/>
      <c r="AG116" s="258"/>
      <c r="AH116" s="258"/>
      <c r="AI116" s="258"/>
      <c r="AJ116" s="258"/>
      <c r="AK116" s="258"/>
      <c r="AL116" s="258"/>
      <c r="AM116" s="258"/>
      <c r="AN116" s="258"/>
      <c r="AO116" s="258"/>
      <c r="AP116" s="258"/>
      <c r="AQ116" s="258"/>
      <c r="AR116" s="258"/>
      <c r="AS116" s="258"/>
      <c r="AT116" s="258"/>
      <c r="AU116" s="258"/>
      <c r="AV116" s="258"/>
      <c r="AW116" s="258"/>
      <c r="AX116" s="258"/>
      <c r="AY116" s="258"/>
      <c r="AZ116" s="258"/>
      <c r="BA116" s="258"/>
      <c r="BB116" s="258"/>
      <c r="BC116" s="258"/>
      <c r="BD116" s="258"/>
      <c r="BE116" s="258"/>
      <c r="BF116" s="258"/>
      <c r="BG116" s="258"/>
      <c r="BH116" s="258"/>
      <c r="BI116" s="258"/>
      <c r="BJ116" s="258"/>
    </row>
    <row r="117" spans="2:62" x14ac:dyDescent="0.25">
      <c r="B117" s="259">
        <v>353</v>
      </c>
      <c r="C117" s="240" t="s">
        <v>347</v>
      </c>
      <c r="D117" s="258"/>
      <c r="E117" s="258"/>
      <c r="F117" s="258"/>
      <c r="G117" s="258"/>
      <c r="H117" s="258"/>
      <c r="I117" s="258"/>
      <c r="J117" s="258"/>
      <c r="K117" s="258"/>
      <c r="L117" s="258"/>
      <c r="M117" s="258"/>
      <c r="N117" s="258"/>
      <c r="O117" s="258"/>
      <c r="P117" s="258"/>
      <c r="Q117" s="258"/>
      <c r="R117" s="258"/>
      <c r="S117" s="258"/>
      <c r="T117" s="258"/>
      <c r="U117" s="258"/>
      <c r="V117" s="258"/>
      <c r="W117" s="258"/>
      <c r="X117" s="258"/>
      <c r="Y117" s="258"/>
      <c r="Z117" s="258"/>
      <c r="AA117" s="258"/>
      <c r="AB117" s="258"/>
      <c r="AC117" s="258"/>
      <c r="AD117" s="258"/>
      <c r="AE117" s="258"/>
      <c r="AF117" s="258"/>
      <c r="AG117" s="258"/>
      <c r="AH117" s="258"/>
      <c r="AI117" s="258"/>
      <c r="AJ117" s="258"/>
      <c r="AK117" s="258"/>
      <c r="AL117" s="258"/>
      <c r="AM117" s="258"/>
      <c r="AN117" s="258"/>
      <c r="AO117" s="258"/>
      <c r="AP117" s="258"/>
      <c r="AQ117" s="258"/>
      <c r="AR117" s="258"/>
      <c r="AS117" s="258"/>
      <c r="AT117" s="258"/>
      <c r="AU117" s="258"/>
      <c r="AV117" s="258"/>
      <c r="AW117" s="258"/>
      <c r="AX117" s="258"/>
      <c r="AY117" s="258"/>
      <c r="AZ117" s="258"/>
      <c r="BA117" s="258"/>
      <c r="BB117" s="258"/>
      <c r="BC117" s="258"/>
      <c r="BD117" s="258"/>
      <c r="BE117" s="258"/>
      <c r="BF117" s="258"/>
      <c r="BG117" s="258"/>
      <c r="BH117" s="258"/>
      <c r="BI117" s="258"/>
      <c r="BJ117" s="258"/>
    </row>
    <row r="118" spans="2:62" ht="30" x14ac:dyDescent="0.25">
      <c r="B118" s="259">
        <v>356</v>
      </c>
      <c r="C118" s="240" t="s">
        <v>266</v>
      </c>
      <c r="D118" s="258"/>
      <c r="E118" s="258"/>
      <c r="F118" s="258"/>
      <c r="G118" s="258"/>
      <c r="H118" s="258"/>
      <c r="I118" s="258"/>
      <c r="J118" s="258"/>
      <c r="K118" s="258"/>
      <c r="L118" s="258"/>
      <c r="M118" s="258"/>
      <c r="N118" s="258"/>
      <c r="O118" s="258"/>
      <c r="P118" s="258"/>
      <c r="Q118" s="258"/>
      <c r="R118" s="258"/>
      <c r="S118" s="258"/>
      <c r="T118" s="258"/>
      <c r="U118" s="258"/>
      <c r="V118" s="258"/>
      <c r="W118" s="258"/>
      <c r="X118" s="258"/>
      <c r="Y118" s="258"/>
      <c r="Z118" s="258"/>
      <c r="AA118" s="258"/>
      <c r="AB118" s="258"/>
      <c r="AC118" s="258"/>
      <c r="AD118" s="258"/>
      <c r="AE118" s="258"/>
      <c r="AF118" s="258"/>
      <c r="AG118" s="258"/>
      <c r="AH118" s="258"/>
      <c r="AI118" s="258"/>
      <c r="AJ118" s="258"/>
      <c r="AK118" s="258"/>
      <c r="AL118" s="258"/>
      <c r="AM118" s="258"/>
      <c r="AN118" s="258"/>
      <c r="AO118" s="258"/>
      <c r="AP118" s="258"/>
      <c r="AQ118" s="258"/>
      <c r="AR118" s="258"/>
      <c r="AS118" s="258"/>
      <c r="AT118" s="258"/>
      <c r="AU118" s="258"/>
      <c r="AV118" s="258"/>
      <c r="AW118" s="258"/>
      <c r="AX118" s="258"/>
      <c r="AY118" s="258"/>
      <c r="AZ118" s="258"/>
      <c r="BA118" s="258"/>
      <c r="BB118" s="258"/>
      <c r="BC118" s="258"/>
      <c r="BD118" s="258"/>
      <c r="BE118" s="258"/>
      <c r="BF118" s="258"/>
      <c r="BG118" s="258"/>
      <c r="BH118" s="258"/>
      <c r="BI118" s="258"/>
      <c r="BJ118" s="258"/>
    </row>
    <row r="119" spans="2:62" x14ac:dyDescent="0.25">
      <c r="B119" s="259">
        <v>357</v>
      </c>
      <c r="C119" s="240" t="s">
        <v>267</v>
      </c>
      <c r="D119" s="258"/>
      <c r="E119" s="258"/>
      <c r="F119" s="258"/>
      <c r="G119" s="258"/>
      <c r="H119" s="258"/>
      <c r="I119" s="258"/>
      <c r="J119" s="258"/>
      <c r="K119" s="258"/>
      <c r="L119" s="258"/>
      <c r="M119" s="258"/>
      <c r="N119" s="258"/>
      <c r="O119" s="258"/>
      <c r="P119" s="258"/>
      <c r="Q119" s="258"/>
      <c r="R119" s="258"/>
      <c r="S119" s="258"/>
      <c r="T119" s="258"/>
      <c r="U119" s="258"/>
      <c r="V119" s="258"/>
      <c r="W119" s="258"/>
      <c r="X119" s="258"/>
      <c r="Y119" s="258"/>
      <c r="Z119" s="258"/>
      <c r="AA119" s="258"/>
      <c r="AB119" s="258"/>
      <c r="AC119" s="258"/>
      <c r="AD119" s="258"/>
      <c r="AE119" s="258"/>
      <c r="AF119" s="258"/>
      <c r="AG119" s="258"/>
      <c r="AH119" s="258"/>
      <c r="AI119" s="258"/>
      <c r="AJ119" s="258"/>
      <c r="AK119" s="258"/>
      <c r="AL119" s="258"/>
      <c r="AM119" s="258"/>
      <c r="AN119" s="258"/>
      <c r="AO119" s="258"/>
      <c r="AP119" s="258"/>
      <c r="AQ119" s="258"/>
      <c r="AR119" s="258"/>
      <c r="AS119" s="258"/>
      <c r="AT119" s="258"/>
      <c r="AU119" s="258"/>
      <c r="AV119" s="258"/>
      <c r="AW119" s="258"/>
      <c r="AX119" s="258"/>
      <c r="AY119" s="258"/>
      <c r="AZ119" s="258"/>
      <c r="BA119" s="258"/>
      <c r="BB119" s="258"/>
      <c r="BC119" s="258"/>
      <c r="BD119" s="258"/>
      <c r="BE119" s="258"/>
      <c r="BF119" s="258"/>
      <c r="BG119" s="258"/>
      <c r="BH119" s="258"/>
      <c r="BI119" s="258"/>
      <c r="BJ119" s="258"/>
    </row>
    <row r="120" spans="2:62" x14ac:dyDescent="0.25">
      <c r="B120" s="259">
        <v>359</v>
      </c>
      <c r="C120" s="240" t="s">
        <v>268</v>
      </c>
      <c r="D120" s="258"/>
      <c r="E120" s="258"/>
      <c r="F120" s="258"/>
      <c r="G120" s="258"/>
      <c r="H120" s="258"/>
      <c r="I120" s="258"/>
      <c r="J120" s="258"/>
      <c r="K120" s="258"/>
      <c r="L120" s="258"/>
      <c r="M120" s="258"/>
      <c r="N120" s="258"/>
      <c r="O120" s="258"/>
      <c r="P120" s="258"/>
      <c r="Q120" s="258"/>
      <c r="R120" s="258"/>
      <c r="S120" s="258"/>
      <c r="T120" s="258"/>
      <c r="U120" s="258"/>
      <c r="V120" s="258"/>
      <c r="W120" s="258"/>
      <c r="X120" s="258"/>
      <c r="Y120" s="258"/>
      <c r="Z120" s="258"/>
      <c r="AA120" s="258"/>
      <c r="AB120" s="258"/>
      <c r="AC120" s="258"/>
      <c r="AD120" s="258"/>
      <c r="AE120" s="258"/>
      <c r="AF120" s="258"/>
      <c r="AG120" s="258"/>
      <c r="AH120" s="258"/>
      <c r="AI120" s="258"/>
      <c r="AJ120" s="258"/>
      <c r="AK120" s="258"/>
      <c r="AL120" s="258"/>
      <c r="AM120" s="258"/>
      <c r="AN120" s="258"/>
      <c r="AO120" s="258"/>
      <c r="AP120" s="258"/>
      <c r="AQ120" s="258"/>
      <c r="AR120" s="258"/>
      <c r="AS120" s="258"/>
      <c r="AT120" s="258"/>
      <c r="AU120" s="258"/>
      <c r="AV120" s="258"/>
      <c r="AW120" s="258"/>
      <c r="AX120" s="258"/>
      <c r="AY120" s="258"/>
      <c r="AZ120" s="258"/>
      <c r="BA120" s="258"/>
      <c r="BB120" s="258"/>
      <c r="BC120" s="258"/>
      <c r="BD120" s="258"/>
      <c r="BE120" s="258"/>
      <c r="BF120" s="258"/>
      <c r="BG120" s="258"/>
      <c r="BH120" s="258"/>
      <c r="BI120" s="258"/>
      <c r="BJ120" s="258"/>
    </row>
    <row r="121" spans="2:62" x14ac:dyDescent="0.25">
      <c r="B121" s="259">
        <v>360</v>
      </c>
      <c r="C121" s="240" t="s">
        <v>309</v>
      </c>
      <c r="D121" s="258"/>
      <c r="E121" s="258"/>
      <c r="F121" s="258"/>
      <c r="G121" s="258"/>
      <c r="H121" s="258"/>
      <c r="I121" s="258"/>
      <c r="J121" s="258"/>
      <c r="K121" s="258"/>
      <c r="L121" s="258"/>
      <c r="M121" s="258"/>
      <c r="N121" s="258"/>
      <c r="O121" s="258"/>
      <c r="P121" s="258"/>
      <c r="Q121" s="258"/>
      <c r="R121" s="258"/>
      <c r="S121" s="258"/>
      <c r="T121" s="258"/>
      <c r="U121" s="258"/>
      <c r="V121" s="258"/>
      <c r="W121" s="258"/>
      <c r="X121" s="258"/>
      <c r="Y121" s="258"/>
      <c r="Z121" s="258"/>
      <c r="AA121" s="258"/>
      <c r="AB121" s="258"/>
      <c r="AC121" s="258"/>
      <c r="AD121" s="258"/>
      <c r="AE121" s="258"/>
      <c r="AF121" s="258"/>
      <c r="AG121" s="258"/>
      <c r="AH121" s="258"/>
      <c r="AI121" s="258"/>
      <c r="AJ121" s="258"/>
      <c r="AK121" s="258"/>
      <c r="AL121" s="258"/>
      <c r="AM121" s="258"/>
      <c r="AN121" s="258"/>
      <c r="AO121" s="258"/>
      <c r="AP121" s="258"/>
      <c r="AQ121" s="258"/>
      <c r="AR121" s="258"/>
      <c r="AS121" s="258"/>
      <c r="AT121" s="258"/>
      <c r="AU121" s="258"/>
      <c r="AV121" s="258"/>
      <c r="AW121" s="258"/>
      <c r="AX121" s="258"/>
      <c r="AY121" s="258"/>
      <c r="AZ121" s="258"/>
      <c r="BA121" s="258"/>
      <c r="BB121" s="258"/>
      <c r="BC121" s="258"/>
      <c r="BD121" s="258"/>
      <c r="BE121" s="258"/>
      <c r="BF121" s="258"/>
      <c r="BG121" s="258"/>
      <c r="BH121" s="258"/>
      <c r="BI121" s="258"/>
      <c r="BJ121" s="258"/>
    </row>
    <row r="122" spans="2:62" x14ac:dyDescent="0.25">
      <c r="B122" s="259">
        <v>361</v>
      </c>
      <c r="C122" s="240" t="s">
        <v>310</v>
      </c>
      <c r="D122" s="258"/>
      <c r="E122" s="258"/>
      <c r="F122" s="258"/>
      <c r="G122" s="258"/>
      <c r="H122" s="258"/>
      <c r="I122" s="258"/>
      <c r="J122" s="258"/>
      <c r="K122" s="258"/>
      <c r="L122" s="258"/>
      <c r="M122" s="258"/>
      <c r="N122" s="258"/>
      <c r="O122" s="258"/>
      <c r="P122" s="258"/>
      <c r="Q122" s="258"/>
      <c r="R122" s="258"/>
      <c r="S122" s="258"/>
      <c r="T122" s="258"/>
      <c r="U122" s="258"/>
      <c r="V122" s="258"/>
      <c r="W122" s="258"/>
      <c r="X122" s="258"/>
      <c r="Y122" s="258"/>
      <c r="Z122" s="258"/>
      <c r="AA122" s="258"/>
      <c r="AB122" s="258"/>
      <c r="AC122" s="258"/>
      <c r="AD122" s="258"/>
      <c r="AE122" s="258"/>
      <c r="AF122" s="258"/>
      <c r="AG122" s="258"/>
      <c r="AH122" s="258"/>
      <c r="AI122" s="258"/>
      <c r="AJ122" s="258"/>
      <c r="AK122" s="258"/>
      <c r="AL122" s="258"/>
      <c r="AM122" s="258"/>
      <c r="AN122" s="258"/>
      <c r="AO122" s="258"/>
      <c r="AP122" s="258"/>
      <c r="AQ122" s="258"/>
      <c r="AR122" s="258"/>
      <c r="AS122" s="258"/>
      <c r="AT122" s="258"/>
      <c r="AU122" s="258"/>
      <c r="AV122" s="258"/>
      <c r="AW122" s="258"/>
      <c r="AX122" s="258"/>
      <c r="AY122" s="258"/>
      <c r="AZ122" s="258"/>
      <c r="BA122" s="258"/>
      <c r="BB122" s="258"/>
      <c r="BC122" s="258"/>
      <c r="BD122" s="258"/>
      <c r="BE122" s="258"/>
      <c r="BF122" s="258"/>
      <c r="BG122" s="258"/>
      <c r="BH122" s="258"/>
      <c r="BI122" s="258"/>
      <c r="BJ122" s="258"/>
    </row>
    <row r="123" spans="2:62" x14ac:dyDescent="0.25">
      <c r="B123" s="259">
        <v>362</v>
      </c>
      <c r="C123" s="240" t="s">
        <v>311</v>
      </c>
      <c r="D123" s="258"/>
      <c r="E123" s="258"/>
      <c r="F123" s="258"/>
      <c r="G123" s="258"/>
      <c r="H123" s="258"/>
      <c r="I123" s="258"/>
      <c r="J123" s="258"/>
      <c r="K123" s="258"/>
      <c r="L123" s="258"/>
      <c r="M123" s="258"/>
      <c r="N123" s="258"/>
      <c r="O123" s="258"/>
      <c r="P123" s="258"/>
      <c r="Q123" s="258"/>
      <c r="R123" s="258"/>
      <c r="S123" s="258"/>
      <c r="T123" s="258"/>
      <c r="U123" s="258"/>
      <c r="V123" s="258"/>
      <c r="W123" s="258"/>
      <c r="X123" s="258"/>
      <c r="Y123" s="258"/>
      <c r="Z123" s="258"/>
      <c r="AA123" s="258"/>
      <c r="AB123" s="258"/>
      <c r="AC123" s="258"/>
      <c r="AD123" s="258"/>
      <c r="AE123" s="258"/>
      <c r="AF123" s="258"/>
      <c r="AG123" s="258"/>
      <c r="AH123" s="258"/>
      <c r="AI123" s="258"/>
      <c r="AJ123" s="258"/>
      <c r="AK123" s="258"/>
      <c r="AL123" s="258"/>
      <c r="AM123" s="258"/>
      <c r="AN123" s="258"/>
      <c r="AO123" s="258"/>
      <c r="AP123" s="258"/>
      <c r="AQ123" s="258"/>
      <c r="AR123" s="258"/>
      <c r="AS123" s="258"/>
      <c r="AT123" s="258"/>
      <c r="AU123" s="258"/>
      <c r="AV123" s="258"/>
      <c r="AW123" s="258"/>
      <c r="AX123" s="258"/>
      <c r="AY123" s="258"/>
      <c r="AZ123" s="258"/>
      <c r="BA123" s="258"/>
      <c r="BB123" s="258"/>
      <c r="BC123" s="258"/>
      <c r="BD123" s="258"/>
      <c r="BE123" s="258"/>
      <c r="BF123" s="258"/>
      <c r="BG123" s="258"/>
      <c r="BH123" s="258"/>
      <c r="BI123" s="258"/>
      <c r="BJ123" s="258"/>
    </row>
    <row r="124" spans="2:62" ht="30" x14ac:dyDescent="0.25">
      <c r="B124" s="259">
        <v>363</v>
      </c>
      <c r="C124" s="240" t="s">
        <v>269</v>
      </c>
      <c r="D124" s="258"/>
      <c r="E124" s="258"/>
      <c r="F124" s="258"/>
      <c r="G124" s="258"/>
      <c r="H124" s="258"/>
      <c r="I124" s="258"/>
      <c r="J124" s="258"/>
      <c r="K124" s="258"/>
      <c r="L124" s="258"/>
      <c r="M124" s="258"/>
      <c r="N124" s="258"/>
      <c r="O124" s="258"/>
      <c r="P124" s="258"/>
      <c r="Q124" s="258"/>
      <c r="R124" s="258"/>
      <c r="S124" s="258"/>
      <c r="T124" s="258"/>
      <c r="U124" s="258"/>
      <c r="V124" s="258"/>
      <c r="W124" s="258"/>
      <c r="X124" s="258"/>
      <c r="Y124" s="258"/>
      <c r="Z124" s="258"/>
      <c r="AA124" s="258"/>
      <c r="AB124" s="258"/>
      <c r="AC124" s="258"/>
      <c r="AD124" s="258"/>
      <c r="AE124" s="258"/>
      <c r="AF124" s="258"/>
      <c r="AG124" s="258"/>
      <c r="AH124" s="258"/>
      <c r="AI124" s="258"/>
      <c r="AJ124" s="258"/>
      <c r="AK124" s="258"/>
      <c r="AL124" s="258"/>
      <c r="AM124" s="258"/>
      <c r="AN124" s="258"/>
      <c r="AO124" s="258"/>
      <c r="AP124" s="258"/>
      <c r="AQ124" s="258"/>
      <c r="AR124" s="258"/>
      <c r="AS124" s="258"/>
      <c r="AT124" s="258"/>
      <c r="AU124" s="258"/>
      <c r="AV124" s="258"/>
      <c r="AW124" s="258"/>
      <c r="AX124" s="258"/>
      <c r="AY124" s="258"/>
      <c r="AZ124" s="258"/>
      <c r="BA124" s="258"/>
      <c r="BB124" s="258"/>
      <c r="BC124" s="258"/>
      <c r="BD124" s="258"/>
      <c r="BE124" s="258"/>
      <c r="BF124" s="258"/>
      <c r="BG124" s="258"/>
      <c r="BH124" s="258"/>
      <c r="BI124" s="258"/>
      <c r="BJ124" s="258"/>
    </row>
    <row r="125" spans="2:62" x14ac:dyDescent="0.25">
      <c r="B125" s="259">
        <v>364</v>
      </c>
      <c r="C125" s="240" t="s">
        <v>270</v>
      </c>
      <c r="D125" s="258"/>
      <c r="E125" s="258"/>
      <c r="F125" s="258"/>
      <c r="G125" s="258"/>
      <c r="H125" s="258"/>
      <c r="I125" s="258"/>
      <c r="J125" s="258"/>
      <c r="K125" s="258"/>
      <c r="L125" s="258"/>
      <c r="M125" s="258"/>
      <c r="N125" s="258"/>
      <c r="O125" s="258"/>
      <c r="P125" s="258"/>
      <c r="Q125" s="258"/>
      <c r="R125" s="258"/>
      <c r="S125" s="258"/>
      <c r="T125" s="258"/>
      <c r="U125" s="258"/>
      <c r="V125" s="258"/>
      <c r="W125" s="258"/>
      <c r="X125" s="258"/>
      <c r="Y125" s="258"/>
      <c r="Z125" s="258"/>
      <c r="AA125" s="258"/>
      <c r="AB125" s="258"/>
      <c r="AC125" s="258"/>
      <c r="AD125" s="258"/>
      <c r="AE125" s="258"/>
      <c r="AF125" s="258"/>
      <c r="AG125" s="258"/>
      <c r="AH125" s="258"/>
      <c r="AI125" s="258"/>
      <c r="AJ125" s="258"/>
      <c r="AK125" s="258"/>
      <c r="AL125" s="258"/>
      <c r="AM125" s="258"/>
      <c r="AN125" s="258"/>
      <c r="AO125" s="258"/>
      <c r="AP125" s="258"/>
      <c r="AQ125" s="258"/>
      <c r="AR125" s="258"/>
      <c r="AS125" s="258"/>
      <c r="AT125" s="258"/>
      <c r="AU125" s="258"/>
      <c r="AV125" s="258"/>
      <c r="AW125" s="258"/>
      <c r="AX125" s="258"/>
      <c r="AY125" s="258"/>
      <c r="AZ125" s="258"/>
      <c r="BA125" s="258"/>
      <c r="BB125" s="258"/>
      <c r="BC125" s="258"/>
      <c r="BD125" s="258"/>
      <c r="BE125" s="258"/>
      <c r="BF125" s="258"/>
      <c r="BG125" s="258"/>
      <c r="BH125" s="258"/>
      <c r="BI125" s="258"/>
      <c r="BJ125" s="258"/>
    </row>
    <row r="126" spans="2:62" x14ac:dyDescent="0.25">
      <c r="B126" s="259">
        <v>365</v>
      </c>
      <c r="C126" s="240" t="s">
        <v>271</v>
      </c>
      <c r="D126" s="258"/>
      <c r="E126" s="258"/>
      <c r="F126" s="258"/>
      <c r="G126" s="258"/>
      <c r="H126" s="258"/>
      <c r="I126" s="258"/>
      <c r="J126" s="258"/>
      <c r="K126" s="258"/>
      <c r="L126" s="258"/>
      <c r="M126" s="258"/>
      <c r="N126" s="258"/>
      <c r="O126" s="258"/>
      <c r="P126" s="258"/>
      <c r="Q126" s="258"/>
      <c r="R126" s="258"/>
      <c r="S126" s="258"/>
      <c r="T126" s="258"/>
      <c r="U126" s="258"/>
      <c r="V126" s="258"/>
      <c r="W126" s="258"/>
      <c r="X126" s="258"/>
      <c r="Y126" s="258"/>
      <c r="Z126" s="258"/>
      <c r="AA126" s="258"/>
      <c r="AB126" s="258"/>
      <c r="AC126" s="258"/>
      <c r="AD126" s="258"/>
      <c r="AE126" s="258"/>
      <c r="AF126" s="258"/>
      <c r="AG126" s="258"/>
      <c r="AH126" s="258"/>
      <c r="AI126" s="258"/>
      <c r="AJ126" s="258"/>
      <c r="AK126" s="258"/>
      <c r="AL126" s="258"/>
      <c r="AM126" s="258"/>
      <c r="AN126" s="258"/>
      <c r="AO126" s="258"/>
      <c r="AP126" s="258"/>
      <c r="AQ126" s="258"/>
      <c r="AR126" s="258"/>
      <c r="AS126" s="258"/>
      <c r="AT126" s="258"/>
      <c r="AU126" s="258"/>
      <c r="AV126" s="258"/>
      <c r="AW126" s="258"/>
      <c r="AX126" s="258"/>
      <c r="AY126" s="258"/>
      <c r="AZ126" s="258"/>
      <c r="BA126" s="258"/>
      <c r="BB126" s="258"/>
      <c r="BC126" s="258"/>
      <c r="BD126" s="258"/>
      <c r="BE126" s="258"/>
      <c r="BF126" s="258"/>
      <c r="BG126" s="258"/>
      <c r="BH126" s="258"/>
      <c r="BI126" s="258"/>
      <c r="BJ126" s="258"/>
    </row>
    <row r="127" spans="2:62" x14ac:dyDescent="0.25">
      <c r="B127" s="259">
        <v>366</v>
      </c>
      <c r="C127" s="240" t="s">
        <v>312</v>
      </c>
      <c r="D127" s="258"/>
      <c r="E127" s="258"/>
      <c r="F127" s="258"/>
      <c r="G127" s="258"/>
      <c r="H127" s="258"/>
      <c r="I127" s="258"/>
      <c r="J127" s="258"/>
      <c r="K127" s="258"/>
      <c r="L127" s="258"/>
      <c r="M127" s="258"/>
      <c r="N127" s="258"/>
      <c r="O127" s="258"/>
      <c r="P127" s="258"/>
      <c r="Q127" s="258"/>
      <c r="R127" s="258"/>
      <c r="S127" s="258"/>
      <c r="T127" s="258"/>
      <c r="U127" s="258"/>
      <c r="V127" s="258"/>
      <c r="W127" s="258"/>
      <c r="X127" s="258"/>
      <c r="Y127" s="258"/>
      <c r="Z127" s="258"/>
      <c r="AA127" s="258"/>
      <c r="AB127" s="258"/>
      <c r="AC127" s="258"/>
      <c r="AD127" s="258"/>
      <c r="AE127" s="258"/>
      <c r="AF127" s="258"/>
      <c r="AG127" s="258"/>
      <c r="AH127" s="258"/>
      <c r="AI127" s="258"/>
      <c r="AJ127" s="258"/>
      <c r="AK127" s="258"/>
      <c r="AL127" s="258"/>
      <c r="AM127" s="258"/>
      <c r="AN127" s="258"/>
      <c r="AO127" s="258"/>
      <c r="AP127" s="258"/>
      <c r="AQ127" s="258"/>
      <c r="AR127" s="258"/>
      <c r="AS127" s="258"/>
      <c r="AT127" s="258"/>
      <c r="AU127" s="258"/>
      <c r="AV127" s="258"/>
      <c r="AW127" s="258"/>
      <c r="AX127" s="258"/>
      <c r="AY127" s="258"/>
      <c r="AZ127" s="258"/>
      <c r="BA127" s="258"/>
      <c r="BB127" s="258"/>
      <c r="BC127" s="258"/>
      <c r="BD127" s="258"/>
      <c r="BE127" s="258"/>
      <c r="BF127" s="258"/>
      <c r="BG127" s="258"/>
      <c r="BH127" s="258"/>
      <c r="BI127" s="258"/>
      <c r="BJ127" s="258"/>
    </row>
    <row r="128" spans="2:62" x14ac:dyDescent="0.25">
      <c r="B128" s="259">
        <v>367</v>
      </c>
      <c r="C128" s="240" t="s">
        <v>313</v>
      </c>
      <c r="D128" s="258"/>
      <c r="E128" s="258"/>
      <c r="F128" s="258"/>
      <c r="G128" s="258"/>
      <c r="H128" s="258"/>
      <c r="I128" s="258"/>
      <c r="J128" s="258"/>
      <c r="K128" s="258"/>
      <c r="L128" s="258"/>
      <c r="M128" s="258"/>
      <c r="N128" s="258"/>
      <c r="O128" s="258"/>
      <c r="P128" s="258"/>
      <c r="Q128" s="258"/>
      <c r="R128" s="258"/>
      <c r="S128" s="258"/>
      <c r="T128" s="258"/>
      <c r="U128" s="258"/>
      <c r="V128" s="258"/>
      <c r="W128" s="258"/>
      <c r="X128" s="258"/>
      <c r="Y128" s="258"/>
      <c r="Z128" s="258"/>
      <c r="AA128" s="258"/>
      <c r="AB128" s="258"/>
      <c r="AC128" s="258"/>
      <c r="AD128" s="258"/>
      <c r="AE128" s="258"/>
      <c r="AF128" s="258"/>
      <c r="AG128" s="258"/>
      <c r="AH128" s="258"/>
      <c r="AI128" s="258"/>
      <c r="AJ128" s="258"/>
      <c r="AK128" s="258"/>
      <c r="AL128" s="258"/>
      <c r="AM128" s="258"/>
      <c r="AN128" s="258"/>
      <c r="AO128" s="258"/>
      <c r="AP128" s="258"/>
      <c r="AQ128" s="258"/>
      <c r="AR128" s="258"/>
      <c r="AS128" s="258"/>
      <c r="AT128" s="258"/>
      <c r="AU128" s="258"/>
      <c r="AV128" s="258"/>
      <c r="AW128" s="258"/>
      <c r="AX128" s="258"/>
      <c r="AY128" s="258"/>
      <c r="AZ128" s="258"/>
      <c r="BA128" s="258"/>
      <c r="BB128" s="258"/>
      <c r="BC128" s="258"/>
      <c r="BD128" s="258"/>
      <c r="BE128" s="258"/>
      <c r="BF128" s="258"/>
      <c r="BG128" s="258"/>
      <c r="BH128" s="258"/>
      <c r="BI128" s="258"/>
      <c r="BJ128" s="258"/>
    </row>
    <row r="129" spans="1:62" ht="30" x14ac:dyDescent="0.25">
      <c r="A129" s="259"/>
      <c r="B129" s="259">
        <v>368</v>
      </c>
      <c r="C129" s="240" t="s">
        <v>314</v>
      </c>
      <c r="D129" s="258"/>
      <c r="E129" s="258"/>
      <c r="F129" s="258"/>
      <c r="G129" s="258"/>
      <c r="H129" s="258"/>
      <c r="I129" s="258"/>
      <c r="J129" s="258"/>
      <c r="K129" s="258"/>
      <c r="L129" s="258"/>
      <c r="M129" s="258"/>
      <c r="N129" s="258"/>
      <c r="O129" s="258"/>
      <c r="P129" s="258"/>
      <c r="Q129" s="258"/>
      <c r="R129" s="258"/>
      <c r="S129" s="258"/>
      <c r="T129" s="258"/>
      <c r="U129" s="258"/>
      <c r="V129" s="258"/>
      <c r="W129" s="258"/>
      <c r="X129" s="258"/>
      <c r="Y129" s="258"/>
      <c r="Z129" s="258"/>
      <c r="AA129" s="258"/>
      <c r="AB129" s="258"/>
      <c r="AC129" s="258"/>
      <c r="AD129" s="258"/>
      <c r="AE129" s="258"/>
      <c r="AF129" s="258"/>
      <c r="AG129" s="258"/>
      <c r="AH129" s="258"/>
      <c r="AI129" s="258"/>
      <c r="AJ129" s="258"/>
      <c r="AK129" s="258"/>
      <c r="AL129" s="258"/>
      <c r="AM129" s="258"/>
      <c r="AN129" s="258"/>
      <c r="AO129" s="258"/>
      <c r="AP129" s="258"/>
      <c r="AQ129" s="258"/>
      <c r="AR129" s="258"/>
      <c r="AS129" s="258"/>
      <c r="AT129" s="258"/>
      <c r="AU129" s="258"/>
      <c r="AV129" s="258"/>
      <c r="AW129" s="258"/>
      <c r="AX129" s="258"/>
      <c r="AY129" s="258"/>
      <c r="AZ129" s="258"/>
      <c r="BA129" s="258"/>
      <c r="BB129" s="258"/>
      <c r="BC129" s="258"/>
      <c r="BD129" s="258"/>
      <c r="BE129" s="258"/>
      <c r="BF129" s="258"/>
      <c r="BG129" s="258"/>
      <c r="BH129" s="258"/>
      <c r="BI129" s="258"/>
      <c r="BJ129" s="258"/>
    </row>
    <row r="130" spans="1:62" ht="30" x14ac:dyDescent="0.25">
      <c r="A130" s="259"/>
      <c r="B130" s="259">
        <v>369</v>
      </c>
      <c r="C130" s="240" t="s">
        <v>315</v>
      </c>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258"/>
      <c r="AE130" s="258"/>
      <c r="AF130" s="258"/>
      <c r="AG130" s="258"/>
      <c r="AH130" s="258"/>
      <c r="AI130" s="258"/>
      <c r="AJ130" s="258"/>
      <c r="AK130" s="258"/>
      <c r="AL130" s="258"/>
      <c r="AM130" s="258"/>
      <c r="AN130" s="258"/>
      <c r="AO130" s="258"/>
      <c r="AP130" s="258"/>
      <c r="AQ130" s="258"/>
      <c r="AR130" s="258"/>
      <c r="AS130" s="258"/>
      <c r="AT130" s="258"/>
      <c r="AU130" s="258"/>
      <c r="AV130" s="258"/>
      <c r="AW130" s="258"/>
      <c r="AX130" s="258"/>
      <c r="AY130" s="258"/>
      <c r="AZ130" s="258"/>
      <c r="BA130" s="258"/>
      <c r="BB130" s="258"/>
      <c r="BC130" s="258"/>
      <c r="BD130" s="258"/>
      <c r="BE130" s="258"/>
      <c r="BF130" s="258"/>
      <c r="BG130" s="258"/>
      <c r="BH130" s="258"/>
      <c r="BI130" s="258"/>
      <c r="BJ130" s="258"/>
    </row>
    <row r="131" spans="1:62" ht="30" x14ac:dyDescent="0.25">
      <c r="A131" s="259"/>
      <c r="B131" s="259">
        <v>370</v>
      </c>
      <c r="C131" s="240" t="s">
        <v>316</v>
      </c>
      <c r="D131" s="258"/>
      <c r="E131" s="258"/>
      <c r="F131" s="258"/>
      <c r="G131" s="258"/>
      <c r="H131" s="258"/>
      <c r="I131" s="258"/>
      <c r="J131" s="258"/>
      <c r="K131" s="258"/>
      <c r="L131" s="258"/>
      <c r="M131" s="258"/>
      <c r="N131" s="258"/>
      <c r="O131" s="258"/>
      <c r="P131" s="258"/>
      <c r="Q131" s="258"/>
      <c r="R131" s="258"/>
      <c r="S131" s="258"/>
      <c r="T131" s="258"/>
      <c r="U131" s="258"/>
      <c r="V131" s="258"/>
      <c r="W131" s="258"/>
      <c r="X131" s="258"/>
      <c r="Y131" s="258"/>
      <c r="Z131" s="258"/>
      <c r="AA131" s="258"/>
      <c r="AB131" s="258"/>
      <c r="AC131" s="258"/>
      <c r="AD131" s="258"/>
      <c r="AE131" s="258"/>
      <c r="AF131" s="258"/>
      <c r="AG131" s="258"/>
      <c r="AH131" s="258"/>
      <c r="AI131" s="258"/>
      <c r="AJ131" s="258"/>
      <c r="AK131" s="258"/>
      <c r="AL131" s="258"/>
      <c r="AM131" s="258"/>
      <c r="AN131" s="258"/>
      <c r="AO131" s="258"/>
      <c r="AP131" s="258"/>
      <c r="AQ131" s="258"/>
      <c r="AR131" s="258"/>
      <c r="AS131" s="258"/>
      <c r="AT131" s="258"/>
      <c r="AU131" s="258"/>
      <c r="AV131" s="258"/>
      <c r="AW131" s="258"/>
      <c r="AX131" s="258"/>
      <c r="AY131" s="258"/>
      <c r="AZ131" s="258"/>
      <c r="BA131" s="258"/>
      <c r="BB131" s="258"/>
      <c r="BC131" s="258"/>
      <c r="BD131" s="258"/>
      <c r="BE131" s="258"/>
      <c r="BF131" s="258"/>
      <c r="BG131" s="258"/>
      <c r="BH131" s="258"/>
      <c r="BI131" s="258"/>
      <c r="BJ131" s="258"/>
    </row>
    <row r="132" spans="1:62" ht="30" x14ac:dyDescent="0.25">
      <c r="A132" s="259"/>
      <c r="B132" s="259">
        <v>371</v>
      </c>
      <c r="C132" s="240" t="s">
        <v>317</v>
      </c>
      <c r="D132" s="258"/>
      <c r="E132" s="258"/>
      <c r="F132" s="258"/>
      <c r="G132" s="258"/>
      <c r="H132" s="258"/>
      <c r="I132" s="258"/>
      <c r="J132" s="258"/>
      <c r="K132" s="258"/>
      <c r="L132" s="258"/>
      <c r="M132" s="258"/>
      <c r="N132" s="258"/>
      <c r="O132" s="258"/>
      <c r="P132" s="258"/>
      <c r="Q132" s="258"/>
      <c r="R132" s="258"/>
      <c r="S132" s="258"/>
      <c r="T132" s="258"/>
      <c r="U132" s="258"/>
      <c r="V132" s="258"/>
      <c r="W132" s="258"/>
      <c r="X132" s="258"/>
      <c r="Y132" s="258"/>
      <c r="Z132" s="258"/>
      <c r="AA132" s="258"/>
      <c r="AB132" s="258"/>
      <c r="AC132" s="258"/>
      <c r="AD132" s="258"/>
      <c r="AE132" s="258"/>
      <c r="AF132" s="258"/>
      <c r="AG132" s="258"/>
      <c r="AH132" s="258"/>
      <c r="AI132" s="258"/>
      <c r="AJ132" s="258"/>
      <c r="AK132" s="258"/>
      <c r="AL132" s="258"/>
      <c r="AM132" s="258"/>
      <c r="AN132" s="258"/>
      <c r="AO132" s="258"/>
      <c r="AP132" s="258"/>
      <c r="AQ132" s="258"/>
      <c r="AR132" s="258"/>
      <c r="AS132" s="258"/>
      <c r="AT132" s="258"/>
      <c r="AU132" s="258"/>
      <c r="AV132" s="258"/>
      <c r="AW132" s="258"/>
      <c r="AX132" s="258"/>
      <c r="AY132" s="258"/>
      <c r="AZ132" s="258"/>
      <c r="BA132" s="258"/>
      <c r="BB132" s="258"/>
      <c r="BC132" s="258"/>
      <c r="BD132" s="258"/>
      <c r="BE132" s="258"/>
      <c r="BF132" s="258"/>
      <c r="BG132" s="258"/>
      <c r="BH132" s="258"/>
      <c r="BI132" s="258"/>
      <c r="BJ132" s="258"/>
    </row>
    <row r="133" spans="1:62" ht="30" x14ac:dyDescent="0.25">
      <c r="A133" s="259"/>
      <c r="B133" s="259">
        <v>373</v>
      </c>
      <c r="C133" s="240" t="s">
        <v>318</v>
      </c>
      <c r="D133" s="258"/>
      <c r="E133" s="258"/>
      <c r="F133" s="258"/>
      <c r="G133" s="258"/>
      <c r="H133" s="258"/>
      <c r="I133" s="258"/>
      <c r="J133" s="258"/>
      <c r="K133" s="258"/>
      <c r="L133" s="258"/>
      <c r="M133" s="258"/>
      <c r="N133" s="258"/>
      <c r="O133" s="258"/>
      <c r="P133" s="258"/>
      <c r="Q133" s="258"/>
      <c r="R133" s="258"/>
      <c r="S133" s="258"/>
      <c r="T133" s="258"/>
      <c r="U133" s="258"/>
      <c r="V133" s="258"/>
      <c r="W133" s="258"/>
      <c r="X133" s="258"/>
      <c r="Y133" s="258"/>
      <c r="Z133" s="258"/>
      <c r="AA133" s="258"/>
      <c r="AB133" s="258"/>
      <c r="AC133" s="258"/>
      <c r="AD133" s="258"/>
      <c r="AE133" s="258"/>
      <c r="AF133" s="258"/>
      <c r="AG133" s="258"/>
      <c r="AH133" s="258"/>
      <c r="AI133" s="258"/>
      <c r="AJ133" s="258"/>
      <c r="AK133" s="258"/>
      <c r="AL133" s="258"/>
      <c r="AM133" s="258"/>
      <c r="AN133" s="258"/>
      <c r="AO133" s="258"/>
      <c r="AP133" s="258"/>
      <c r="AQ133" s="258"/>
      <c r="AR133" s="258"/>
      <c r="AS133" s="258"/>
      <c r="AT133" s="258"/>
      <c r="AU133" s="258"/>
      <c r="AV133" s="258"/>
      <c r="AW133" s="258"/>
      <c r="AX133" s="258"/>
      <c r="AY133" s="258"/>
      <c r="AZ133" s="258"/>
      <c r="BA133" s="258"/>
      <c r="BB133" s="258"/>
      <c r="BC133" s="258"/>
      <c r="BD133" s="258"/>
      <c r="BE133" s="258"/>
      <c r="BF133" s="258"/>
      <c r="BG133" s="258"/>
      <c r="BH133" s="258"/>
      <c r="BI133" s="258"/>
      <c r="BJ133" s="258"/>
    </row>
    <row r="134" spans="1:62" x14ac:dyDescent="0.25">
      <c r="A134" s="259"/>
      <c r="B134" s="259">
        <v>375</v>
      </c>
      <c r="C134" s="240" t="s">
        <v>347</v>
      </c>
      <c r="D134" s="258"/>
      <c r="E134" s="258"/>
      <c r="F134" s="258"/>
      <c r="G134" s="258"/>
      <c r="H134" s="258"/>
      <c r="I134" s="258"/>
      <c r="J134" s="258"/>
      <c r="K134" s="258"/>
      <c r="L134" s="258"/>
      <c r="M134" s="258"/>
      <c r="N134" s="258"/>
      <c r="O134" s="258"/>
      <c r="P134" s="258"/>
      <c r="Q134" s="258"/>
      <c r="R134" s="258"/>
      <c r="S134" s="258"/>
      <c r="T134" s="258"/>
      <c r="U134" s="258"/>
      <c r="V134" s="258"/>
      <c r="W134" s="258"/>
      <c r="X134" s="258"/>
      <c r="Y134" s="258"/>
      <c r="Z134" s="258"/>
      <c r="AA134" s="258"/>
      <c r="AB134" s="258"/>
      <c r="AC134" s="258"/>
      <c r="AD134" s="258"/>
      <c r="AE134" s="258"/>
      <c r="AF134" s="258"/>
      <c r="AG134" s="258"/>
      <c r="AH134" s="258"/>
      <c r="AI134" s="258"/>
      <c r="AJ134" s="258"/>
      <c r="AK134" s="258"/>
      <c r="AL134" s="258"/>
      <c r="AM134" s="258"/>
      <c r="AN134" s="258"/>
      <c r="AO134" s="258"/>
      <c r="AP134" s="258"/>
      <c r="AQ134" s="258"/>
      <c r="AR134" s="258"/>
      <c r="AS134" s="258"/>
      <c r="AT134" s="258"/>
      <c r="AU134" s="258"/>
      <c r="AV134" s="258"/>
      <c r="AW134" s="258"/>
      <c r="AX134" s="258"/>
      <c r="AY134" s="258"/>
      <c r="AZ134" s="258"/>
      <c r="BA134" s="258"/>
      <c r="BB134" s="258"/>
      <c r="BC134" s="258"/>
      <c r="BD134" s="258"/>
      <c r="BE134" s="258"/>
      <c r="BF134" s="258"/>
      <c r="BG134" s="258"/>
      <c r="BH134" s="258"/>
      <c r="BI134" s="258"/>
      <c r="BJ134" s="258"/>
    </row>
    <row r="135" spans="1:62" ht="30" x14ac:dyDescent="0.25">
      <c r="A135" s="259">
        <v>376</v>
      </c>
      <c r="B135" s="259">
        <v>376</v>
      </c>
      <c r="C135" s="240" t="s">
        <v>47</v>
      </c>
      <c r="D135" s="258">
        <v>-319388613</v>
      </c>
      <c r="E135" s="258">
        <v>-69500860</v>
      </c>
      <c r="F135" s="258">
        <v>-23982469</v>
      </c>
      <c r="G135" s="258">
        <v>-44023392</v>
      </c>
      <c r="H135" s="258">
        <v>-46257440</v>
      </c>
      <c r="I135" s="258">
        <v>-72388651</v>
      </c>
      <c r="J135" s="258">
        <v>-84518785</v>
      </c>
      <c r="K135" s="258">
        <v>-36325529</v>
      </c>
      <c r="L135" s="258">
        <v>-92634481</v>
      </c>
      <c r="M135" s="258">
        <v>-35476683</v>
      </c>
      <c r="N135" s="258">
        <v>-59424353</v>
      </c>
      <c r="O135" s="258">
        <v>-172667205</v>
      </c>
      <c r="P135" s="258">
        <v>-360920732</v>
      </c>
      <c r="Q135" s="258">
        <v>-169524258</v>
      </c>
      <c r="R135" s="258">
        <v>-428350458</v>
      </c>
      <c r="S135" s="258">
        <v>-165979267</v>
      </c>
      <c r="T135" s="258">
        <v>-25768829</v>
      </c>
      <c r="U135" s="258">
        <v>-119957721</v>
      </c>
      <c r="V135" s="258">
        <v>-34356564</v>
      </c>
      <c r="W135" s="258">
        <v>-219087801</v>
      </c>
      <c r="X135" s="258">
        <v>-249661402</v>
      </c>
      <c r="Y135" s="258">
        <v>-2177178000</v>
      </c>
      <c r="Z135" s="258">
        <v>-128561060</v>
      </c>
      <c r="AA135" s="258">
        <v>-51451242</v>
      </c>
      <c r="AB135" s="258">
        <v>-19896930</v>
      </c>
      <c r="AC135" s="258">
        <v>-222336921</v>
      </c>
      <c r="AD135" s="258">
        <v>-42156536</v>
      </c>
      <c r="AE135" s="258">
        <v>-78951505</v>
      </c>
      <c r="AF135" s="258">
        <v>-183251264</v>
      </c>
      <c r="AG135" s="258">
        <v>-686455785</v>
      </c>
      <c r="AH135" s="258">
        <v>-56268306</v>
      </c>
      <c r="AI135" s="258">
        <v>-74705442</v>
      </c>
      <c r="AJ135" s="258">
        <v>-242230309</v>
      </c>
      <c r="AK135" s="258">
        <v>-92028700</v>
      </c>
      <c r="AL135" s="258">
        <v>-130573810</v>
      </c>
      <c r="AM135" s="258">
        <v>-576153920</v>
      </c>
      <c r="AN135" s="258">
        <v>-32103098</v>
      </c>
      <c r="AO135" s="258">
        <v>-81179698</v>
      </c>
      <c r="AP135" s="258">
        <v>-79666393</v>
      </c>
      <c r="AQ135" s="258">
        <v>-19089700</v>
      </c>
      <c r="AR135" s="258">
        <v>-121782009</v>
      </c>
      <c r="AS135" s="258">
        <v>-390774299</v>
      </c>
      <c r="AT135" s="258">
        <v>-27210082</v>
      </c>
      <c r="AU135" s="258">
        <v>-20720051</v>
      </c>
      <c r="AV135" s="258">
        <v>-108267231</v>
      </c>
      <c r="AW135" s="258">
        <v>-47279836</v>
      </c>
      <c r="AX135" s="258">
        <v>-1078318362</v>
      </c>
      <c r="AY135" s="258">
        <v>-40431974</v>
      </c>
      <c r="AZ135" s="258">
        <v>-253171748</v>
      </c>
      <c r="BA135" s="258">
        <v>-107839458</v>
      </c>
      <c r="BB135" s="258">
        <v>-184452425</v>
      </c>
      <c r="BC135" s="258">
        <v>-43536376</v>
      </c>
      <c r="BD135" s="258">
        <v>-54434783</v>
      </c>
      <c r="BE135" s="258">
        <v>-121612438</v>
      </c>
      <c r="BF135" s="258">
        <v>0</v>
      </c>
      <c r="BG135" s="258">
        <v>-263110878</v>
      </c>
      <c r="BH135" s="258">
        <v>-53573084</v>
      </c>
      <c r="BI135" s="258">
        <v>-472304844</v>
      </c>
      <c r="BJ135" s="258">
        <v>-20122034</v>
      </c>
    </row>
    <row r="136" spans="1:62" x14ac:dyDescent="0.25">
      <c r="A136" s="259"/>
      <c r="B136" s="259">
        <v>377</v>
      </c>
      <c r="C136" s="240" t="s">
        <v>347</v>
      </c>
      <c r="D136" s="258"/>
      <c r="E136" s="258"/>
      <c r="F136" s="258"/>
      <c r="G136" s="258"/>
      <c r="H136" s="258"/>
      <c r="I136" s="258"/>
      <c r="J136" s="258"/>
      <c r="K136" s="258"/>
      <c r="L136" s="258"/>
      <c r="M136" s="258"/>
      <c r="N136" s="258"/>
      <c r="O136" s="258"/>
      <c r="P136" s="258"/>
      <c r="Q136" s="258"/>
      <c r="R136" s="258"/>
      <c r="S136" s="258"/>
      <c r="T136" s="258"/>
      <c r="U136" s="258"/>
      <c r="V136" s="258"/>
      <c r="W136" s="258"/>
      <c r="X136" s="258"/>
      <c r="Y136" s="258"/>
      <c r="Z136" s="258"/>
      <c r="AA136" s="258"/>
      <c r="AB136" s="258"/>
      <c r="AC136" s="258"/>
      <c r="AD136" s="258"/>
      <c r="AE136" s="258"/>
      <c r="AF136" s="258"/>
      <c r="AG136" s="258"/>
      <c r="AH136" s="258"/>
      <c r="AI136" s="258"/>
      <c r="AJ136" s="258"/>
      <c r="AK136" s="258"/>
      <c r="AL136" s="258"/>
      <c r="AM136" s="258"/>
      <c r="AN136" s="258"/>
      <c r="AO136" s="258"/>
      <c r="AP136" s="258"/>
      <c r="AQ136" s="258"/>
      <c r="AR136" s="258"/>
      <c r="AS136" s="258"/>
      <c r="AT136" s="258"/>
      <c r="AU136" s="258"/>
      <c r="AV136" s="258"/>
      <c r="AW136" s="258"/>
      <c r="AX136" s="258"/>
      <c r="AY136" s="258"/>
      <c r="AZ136" s="258"/>
      <c r="BA136" s="258"/>
      <c r="BB136" s="258"/>
      <c r="BC136" s="258"/>
      <c r="BD136" s="258"/>
      <c r="BE136" s="258"/>
      <c r="BF136" s="258"/>
      <c r="BG136" s="258"/>
      <c r="BH136" s="258"/>
      <c r="BI136" s="258"/>
      <c r="BJ136" s="258"/>
    </row>
    <row r="137" spans="1:62" ht="30" x14ac:dyDescent="0.25">
      <c r="A137" s="259"/>
      <c r="B137" s="259">
        <v>378</v>
      </c>
      <c r="C137" s="240" t="s">
        <v>319</v>
      </c>
      <c r="D137" s="258"/>
      <c r="E137" s="258"/>
      <c r="F137" s="258"/>
      <c r="G137" s="258"/>
      <c r="H137" s="258"/>
      <c r="I137" s="258"/>
      <c r="J137" s="258"/>
      <c r="K137" s="258"/>
      <c r="L137" s="258"/>
      <c r="M137" s="258"/>
      <c r="N137" s="258"/>
      <c r="O137" s="258"/>
      <c r="P137" s="258"/>
      <c r="Q137" s="258"/>
      <c r="R137" s="258"/>
      <c r="S137" s="258"/>
      <c r="T137" s="258"/>
      <c r="U137" s="258"/>
      <c r="V137" s="258"/>
      <c r="W137" s="258"/>
      <c r="X137" s="258"/>
      <c r="Y137" s="258"/>
      <c r="Z137" s="258"/>
      <c r="AA137" s="258"/>
      <c r="AB137" s="258"/>
      <c r="AC137" s="258"/>
      <c r="AD137" s="258"/>
      <c r="AE137" s="258"/>
      <c r="AF137" s="258"/>
      <c r="AG137" s="258"/>
      <c r="AH137" s="258"/>
      <c r="AI137" s="258"/>
      <c r="AJ137" s="258"/>
      <c r="AK137" s="258"/>
      <c r="AL137" s="258"/>
      <c r="AM137" s="258"/>
      <c r="AN137" s="258"/>
      <c r="AO137" s="258"/>
      <c r="AP137" s="258"/>
      <c r="AQ137" s="258"/>
      <c r="AR137" s="258"/>
      <c r="AS137" s="258"/>
      <c r="AT137" s="258"/>
      <c r="AU137" s="258"/>
      <c r="AV137" s="258"/>
      <c r="AW137" s="258"/>
      <c r="AX137" s="258"/>
      <c r="AY137" s="258"/>
      <c r="AZ137" s="258"/>
      <c r="BA137" s="258"/>
      <c r="BB137" s="258"/>
      <c r="BC137" s="258"/>
      <c r="BD137" s="258"/>
      <c r="BE137" s="258"/>
      <c r="BF137" s="258"/>
      <c r="BG137" s="258"/>
      <c r="BH137" s="258"/>
      <c r="BI137" s="258"/>
      <c r="BJ137" s="258"/>
    </row>
    <row r="138" spans="1:62" ht="30" x14ac:dyDescent="0.25">
      <c r="A138" s="259">
        <v>379</v>
      </c>
      <c r="B138" s="259">
        <v>379</v>
      </c>
      <c r="C138" s="240" t="s">
        <v>53</v>
      </c>
      <c r="D138" s="258">
        <v>5408413</v>
      </c>
      <c r="E138" s="258">
        <v>3290527</v>
      </c>
      <c r="F138" s="258">
        <v>3507831</v>
      </c>
      <c r="G138" s="258">
        <v>4289312</v>
      </c>
      <c r="H138" s="258">
        <v>2935943</v>
      </c>
      <c r="I138" s="258">
        <v>4082193</v>
      </c>
      <c r="J138" s="258">
        <v>7977433</v>
      </c>
      <c r="K138" s="258">
        <v>1152611</v>
      </c>
      <c r="L138" s="258">
        <v>1749137</v>
      </c>
      <c r="M138" s="258">
        <v>1399324</v>
      </c>
      <c r="N138" s="258">
        <v>1111816</v>
      </c>
      <c r="O138" s="258">
        <v>10922343</v>
      </c>
      <c r="P138" s="258">
        <v>9497945</v>
      </c>
      <c r="Q138" s="258">
        <v>3101502</v>
      </c>
      <c r="R138" s="258">
        <v>19224400</v>
      </c>
      <c r="S138" s="258">
        <v>12377723</v>
      </c>
      <c r="T138" s="258">
        <v>805366</v>
      </c>
      <c r="U138" s="258">
        <v>3144062</v>
      </c>
      <c r="V138" s="258">
        <v>3280529</v>
      </c>
      <c r="W138" s="258">
        <v>4222300</v>
      </c>
      <c r="X138" s="258">
        <v>14704077</v>
      </c>
      <c r="Y138" s="258">
        <v>106603000</v>
      </c>
      <c r="Z138" s="258">
        <v>5220522</v>
      </c>
      <c r="AA138" s="258">
        <v>742909</v>
      </c>
      <c r="AB138" s="258">
        <v>250816</v>
      </c>
      <c r="AC138" s="258">
        <v>6192985</v>
      </c>
      <c r="AD138" s="258">
        <v>2121301</v>
      </c>
      <c r="AE138" s="258">
        <v>547396</v>
      </c>
      <c r="AF138" s="258">
        <v>8230527</v>
      </c>
      <c r="AG138" s="258">
        <v>50040718</v>
      </c>
      <c r="AH138" s="258">
        <v>1339870</v>
      </c>
      <c r="AI138" s="258">
        <v>2622489</v>
      </c>
      <c r="AJ138" s="258">
        <v>5385294</v>
      </c>
      <c r="AK138" s="258">
        <v>2418642</v>
      </c>
      <c r="AL138" s="258">
        <v>2805692</v>
      </c>
      <c r="AM138" s="258">
        <v>15049388</v>
      </c>
      <c r="AN138" s="258">
        <v>2891661</v>
      </c>
      <c r="AO138" s="258">
        <v>2383682</v>
      </c>
      <c r="AP138" s="258">
        <v>2512519</v>
      </c>
      <c r="AQ138" s="258">
        <v>1314433</v>
      </c>
      <c r="AR138" s="258">
        <v>4432285</v>
      </c>
      <c r="AS138" s="258">
        <v>7969194</v>
      </c>
      <c r="AT138" s="258">
        <v>1142990</v>
      </c>
      <c r="AU138" s="258">
        <v>139833</v>
      </c>
      <c r="AV138" s="258">
        <v>8577622</v>
      </c>
      <c r="AW138" s="258">
        <v>549889</v>
      </c>
      <c r="AX138" s="258">
        <v>29249724</v>
      </c>
      <c r="AY138" s="258">
        <v>1772715</v>
      </c>
      <c r="AZ138" s="258">
        <v>8160750</v>
      </c>
      <c r="BA138" s="258">
        <v>4455036</v>
      </c>
      <c r="BB138" s="258">
        <v>3557320</v>
      </c>
      <c r="BC138" s="258">
        <v>3170414</v>
      </c>
      <c r="BD138" s="258">
        <v>2713509</v>
      </c>
      <c r="BE138" s="258">
        <v>1684617</v>
      </c>
      <c r="BF138" s="258">
        <v>1023009</v>
      </c>
      <c r="BG138" s="258">
        <v>7616548</v>
      </c>
      <c r="BH138" s="258">
        <v>2673717</v>
      </c>
      <c r="BI138" s="258">
        <v>9932364</v>
      </c>
      <c r="BJ138" s="258">
        <v>321653</v>
      </c>
    </row>
    <row r="139" spans="1:62" ht="30" x14ac:dyDescent="0.25">
      <c r="A139" s="259">
        <v>380</v>
      </c>
      <c r="B139" s="259">
        <v>380</v>
      </c>
      <c r="C139" s="240" t="s">
        <v>56</v>
      </c>
      <c r="D139" s="258">
        <v>0</v>
      </c>
      <c r="E139" s="258">
        <v>0</v>
      </c>
      <c r="F139" s="258">
        <v>0</v>
      </c>
      <c r="G139" s="258">
        <v>0</v>
      </c>
      <c r="H139" s="258">
        <v>0</v>
      </c>
      <c r="I139" s="258">
        <v>34845</v>
      </c>
      <c r="J139" s="258">
        <v>0</v>
      </c>
      <c r="K139" s="258">
        <v>0</v>
      </c>
      <c r="L139" s="258">
        <v>0</v>
      </c>
      <c r="M139" s="258">
        <v>0</v>
      </c>
      <c r="N139" s="258">
        <v>0</v>
      </c>
      <c r="O139" s="258">
        <v>0</v>
      </c>
      <c r="P139" s="258">
        <v>0</v>
      </c>
      <c r="Q139" s="258">
        <v>0</v>
      </c>
      <c r="R139" s="258">
        <v>0</v>
      </c>
      <c r="S139" s="258">
        <v>0</v>
      </c>
      <c r="T139" s="258">
        <v>0</v>
      </c>
      <c r="U139" s="258">
        <v>0</v>
      </c>
      <c r="V139" s="258">
        <v>0</v>
      </c>
      <c r="W139" s="258">
        <v>0</v>
      </c>
      <c r="X139" s="258">
        <v>0</v>
      </c>
      <c r="Y139" s="258">
        <v>0</v>
      </c>
      <c r="Z139" s="258">
        <v>0</v>
      </c>
      <c r="AA139" s="258">
        <v>0</v>
      </c>
      <c r="AB139" s="258">
        <v>0</v>
      </c>
      <c r="AC139" s="258">
        <v>0</v>
      </c>
      <c r="AD139" s="258">
        <v>0</v>
      </c>
      <c r="AE139" s="258">
        <v>0</v>
      </c>
      <c r="AF139" s="258">
        <v>0</v>
      </c>
      <c r="AG139" s="258">
        <v>0</v>
      </c>
      <c r="AH139" s="258">
        <v>0</v>
      </c>
      <c r="AI139" s="258">
        <v>0</v>
      </c>
      <c r="AJ139" s="258">
        <v>0</v>
      </c>
      <c r="AK139" s="258">
        <v>0</v>
      </c>
      <c r="AL139" s="258">
        <v>0</v>
      </c>
      <c r="AM139" s="258">
        <v>0</v>
      </c>
      <c r="AN139" s="258">
        <v>0</v>
      </c>
      <c r="AO139" s="258">
        <v>0</v>
      </c>
      <c r="AP139" s="258">
        <v>0</v>
      </c>
      <c r="AQ139" s="258">
        <v>0</v>
      </c>
      <c r="AR139" s="258">
        <v>0</v>
      </c>
      <c r="AS139" s="258">
        <v>0</v>
      </c>
      <c r="AT139" s="258">
        <v>0</v>
      </c>
      <c r="AU139" s="258">
        <v>0</v>
      </c>
      <c r="AV139" s="258">
        <v>0</v>
      </c>
      <c r="AW139" s="258">
        <v>74409</v>
      </c>
      <c r="AX139" s="258">
        <v>0</v>
      </c>
      <c r="AY139" s="258">
        <v>0</v>
      </c>
      <c r="AZ139" s="258">
        <v>0</v>
      </c>
      <c r="BA139" s="258">
        <v>0</v>
      </c>
      <c r="BB139" s="258">
        <v>0</v>
      </c>
      <c r="BC139" s="258">
        <v>0</v>
      </c>
      <c r="BD139" s="258">
        <v>0</v>
      </c>
      <c r="BE139" s="258">
        <v>0</v>
      </c>
      <c r="BF139" s="258">
        <v>0</v>
      </c>
      <c r="BG139" s="258">
        <v>0</v>
      </c>
      <c r="BH139" s="258">
        <v>0</v>
      </c>
      <c r="BI139" s="258">
        <v>0</v>
      </c>
      <c r="BJ139" s="258">
        <v>0</v>
      </c>
    </row>
    <row r="140" spans="1:62" x14ac:dyDescent="0.25">
      <c r="A140" s="259"/>
      <c r="B140" s="259">
        <v>381</v>
      </c>
      <c r="C140" s="240" t="s">
        <v>347</v>
      </c>
      <c r="D140" s="258"/>
      <c r="E140" s="258"/>
      <c r="F140" s="258"/>
      <c r="G140" s="258"/>
      <c r="H140" s="258"/>
      <c r="I140" s="258"/>
      <c r="J140" s="258"/>
      <c r="K140" s="258"/>
      <c r="L140" s="258"/>
      <c r="M140" s="258"/>
      <c r="N140" s="258"/>
      <c r="O140" s="258"/>
      <c r="P140" s="258"/>
      <c r="Q140" s="258"/>
      <c r="R140" s="258"/>
      <c r="S140" s="258"/>
      <c r="T140" s="258"/>
      <c r="U140" s="258"/>
      <c r="V140" s="258"/>
      <c r="W140" s="258"/>
      <c r="X140" s="258"/>
      <c r="Y140" s="258"/>
      <c r="Z140" s="258"/>
      <c r="AA140" s="258"/>
      <c r="AB140" s="258"/>
      <c r="AC140" s="258"/>
      <c r="AD140" s="258"/>
      <c r="AE140" s="258"/>
      <c r="AF140" s="258"/>
      <c r="AG140" s="258"/>
      <c r="AH140" s="258"/>
      <c r="AI140" s="258"/>
      <c r="AJ140" s="258"/>
      <c r="AK140" s="258"/>
      <c r="AL140" s="258"/>
      <c r="AM140" s="258"/>
      <c r="AN140" s="258"/>
      <c r="AO140" s="258"/>
      <c r="AP140" s="258"/>
      <c r="AQ140" s="258"/>
      <c r="AR140" s="258"/>
      <c r="AS140" s="258"/>
      <c r="AT140" s="258"/>
      <c r="AU140" s="258"/>
      <c r="AV140" s="258"/>
      <c r="AW140" s="258"/>
      <c r="AX140" s="258"/>
      <c r="AY140" s="258"/>
      <c r="AZ140" s="258"/>
      <c r="BA140" s="258"/>
      <c r="BB140" s="258"/>
      <c r="BC140" s="258"/>
      <c r="BD140" s="258"/>
      <c r="BE140" s="258"/>
      <c r="BF140" s="258"/>
      <c r="BG140" s="258"/>
      <c r="BH140" s="258"/>
      <c r="BI140" s="258"/>
      <c r="BJ140" s="258"/>
    </row>
    <row r="141" spans="1:62" x14ac:dyDescent="0.25">
      <c r="A141" s="259"/>
      <c r="B141" s="259">
        <v>382</v>
      </c>
      <c r="C141" s="240" t="s">
        <v>320</v>
      </c>
      <c r="D141" s="258"/>
      <c r="E141" s="258"/>
      <c r="F141" s="258"/>
      <c r="G141" s="258"/>
      <c r="H141" s="258"/>
      <c r="I141" s="258"/>
      <c r="J141" s="258"/>
      <c r="K141" s="258"/>
      <c r="L141" s="258"/>
      <c r="M141" s="258"/>
      <c r="N141" s="258"/>
      <c r="O141" s="258"/>
      <c r="P141" s="258"/>
      <c r="Q141" s="258"/>
      <c r="R141" s="258"/>
      <c r="S141" s="258"/>
      <c r="T141" s="258"/>
      <c r="U141" s="258"/>
      <c r="V141" s="258"/>
      <c r="W141" s="258"/>
      <c r="X141" s="258"/>
      <c r="Y141" s="258"/>
      <c r="Z141" s="258"/>
      <c r="AA141" s="258"/>
      <c r="AB141" s="258"/>
      <c r="AC141" s="258"/>
      <c r="AD141" s="258"/>
      <c r="AE141" s="258"/>
      <c r="AF141" s="258"/>
      <c r="AG141" s="258"/>
      <c r="AH141" s="258"/>
      <c r="AI141" s="258"/>
      <c r="AJ141" s="258"/>
      <c r="AK141" s="258"/>
      <c r="AL141" s="258"/>
      <c r="AM141" s="258"/>
      <c r="AN141" s="258"/>
      <c r="AO141" s="258"/>
      <c r="AP141" s="258"/>
      <c r="AQ141" s="258"/>
      <c r="AR141" s="258"/>
      <c r="AS141" s="258"/>
      <c r="AT141" s="258"/>
      <c r="AU141" s="258"/>
      <c r="AV141" s="258"/>
      <c r="AW141" s="258"/>
      <c r="AX141" s="258"/>
      <c r="AY141" s="258"/>
      <c r="AZ141" s="258"/>
      <c r="BA141" s="258"/>
      <c r="BB141" s="258"/>
      <c r="BC141" s="258"/>
      <c r="BD141" s="258"/>
      <c r="BE141" s="258"/>
      <c r="BF141" s="258"/>
      <c r="BG141" s="258"/>
      <c r="BH141" s="258"/>
      <c r="BI141" s="258"/>
      <c r="BJ141" s="258"/>
    </row>
    <row r="142" spans="1:62" x14ac:dyDescent="0.25">
      <c r="A142" s="259"/>
      <c r="B142" s="259">
        <v>383</v>
      </c>
      <c r="C142" s="240" t="s">
        <v>347</v>
      </c>
      <c r="D142" s="258"/>
      <c r="E142" s="258"/>
      <c r="F142" s="258"/>
      <c r="G142" s="258"/>
      <c r="H142" s="258"/>
      <c r="I142" s="258"/>
      <c r="J142" s="258"/>
      <c r="K142" s="258"/>
      <c r="L142" s="258"/>
      <c r="M142" s="258"/>
      <c r="N142" s="258"/>
      <c r="O142" s="258"/>
      <c r="P142" s="258"/>
      <c r="Q142" s="258"/>
      <c r="R142" s="258"/>
      <c r="S142" s="258"/>
      <c r="T142" s="258"/>
      <c r="U142" s="258"/>
      <c r="V142" s="258"/>
      <c r="W142" s="258"/>
      <c r="X142" s="258"/>
      <c r="Y142" s="258"/>
      <c r="Z142" s="258"/>
      <c r="AA142" s="258"/>
      <c r="AB142" s="258"/>
      <c r="AC142" s="258"/>
      <c r="AD142" s="258"/>
      <c r="AE142" s="258"/>
      <c r="AF142" s="258"/>
      <c r="AG142" s="258"/>
      <c r="AH142" s="258"/>
      <c r="AI142" s="258"/>
      <c r="AJ142" s="258"/>
      <c r="AK142" s="258"/>
      <c r="AL142" s="258"/>
      <c r="AM142" s="258"/>
      <c r="AN142" s="258"/>
      <c r="AO142" s="258"/>
      <c r="AP142" s="258"/>
      <c r="AQ142" s="258"/>
      <c r="AR142" s="258"/>
      <c r="AS142" s="258"/>
      <c r="AT142" s="258"/>
      <c r="AU142" s="258"/>
      <c r="AV142" s="258"/>
      <c r="AW142" s="258"/>
      <c r="AX142" s="258"/>
      <c r="AY142" s="258"/>
      <c r="AZ142" s="258"/>
      <c r="BA142" s="258"/>
      <c r="BB142" s="258"/>
      <c r="BC142" s="258"/>
      <c r="BD142" s="258"/>
      <c r="BE142" s="258"/>
      <c r="BF142" s="258"/>
      <c r="BG142" s="258"/>
      <c r="BH142" s="258"/>
      <c r="BI142" s="258"/>
      <c r="BJ142" s="258"/>
    </row>
    <row r="143" spans="1:62" ht="30" x14ac:dyDescent="0.25">
      <c r="A143" s="259"/>
      <c r="B143" s="259">
        <v>384</v>
      </c>
      <c r="C143" s="240" t="s">
        <v>58</v>
      </c>
      <c r="D143" s="258"/>
      <c r="E143" s="258"/>
      <c r="F143" s="258"/>
      <c r="G143" s="258"/>
      <c r="H143" s="258"/>
      <c r="I143" s="258"/>
      <c r="J143" s="258"/>
      <c r="K143" s="258"/>
      <c r="L143" s="258"/>
      <c r="M143" s="258"/>
      <c r="N143" s="258"/>
      <c r="O143" s="258"/>
      <c r="P143" s="258"/>
      <c r="Q143" s="258"/>
      <c r="R143" s="258"/>
      <c r="S143" s="258"/>
      <c r="T143" s="258"/>
      <c r="U143" s="258"/>
      <c r="V143" s="258"/>
      <c r="W143" s="258"/>
      <c r="X143" s="258"/>
      <c r="Y143" s="258"/>
      <c r="Z143" s="258"/>
      <c r="AA143" s="258"/>
      <c r="AB143" s="258"/>
      <c r="AC143" s="258"/>
      <c r="AD143" s="258"/>
      <c r="AE143" s="258"/>
      <c r="AF143" s="258"/>
      <c r="AG143" s="258"/>
      <c r="AH143" s="258"/>
      <c r="AI143" s="258"/>
      <c r="AJ143" s="258"/>
      <c r="AK143" s="258"/>
      <c r="AL143" s="258"/>
      <c r="AM143" s="258"/>
      <c r="AN143" s="258"/>
      <c r="AO143" s="258"/>
      <c r="AP143" s="258"/>
      <c r="AQ143" s="258"/>
      <c r="AR143" s="258"/>
      <c r="AS143" s="258"/>
      <c r="AT143" s="258"/>
      <c r="AU143" s="258"/>
      <c r="AV143" s="258"/>
      <c r="AW143" s="258"/>
      <c r="AX143" s="258"/>
      <c r="AY143" s="258"/>
      <c r="AZ143" s="258"/>
      <c r="BA143" s="258"/>
      <c r="BB143" s="258"/>
      <c r="BC143" s="258"/>
      <c r="BD143" s="258"/>
      <c r="BE143" s="258"/>
      <c r="BF143" s="258"/>
      <c r="BG143" s="258"/>
      <c r="BH143" s="258"/>
      <c r="BI143" s="258"/>
      <c r="BJ143" s="258"/>
    </row>
    <row r="144" spans="1:62" s="247" customFormat="1" ht="30" x14ac:dyDescent="0.25">
      <c r="A144" s="247">
        <v>385</v>
      </c>
      <c r="B144" s="247">
        <v>385</v>
      </c>
      <c r="C144" s="245" t="s">
        <v>50</v>
      </c>
      <c r="D144" s="244">
        <v>148171007</v>
      </c>
      <c r="E144" s="244">
        <v>54848900</v>
      </c>
      <c r="F144" s="244">
        <v>24026963</v>
      </c>
      <c r="G144" s="244">
        <v>44703606</v>
      </c>
      <c r="H144" s="244">
        <v>43563028</v>
      </c>
      <c r="I144" s="244">
        <v>56704439</v>
      </c>
      <c r="J144" s="244">
        <v>116110307</v>
      </c>
      <c r="K144" s="244">
        <v>23227227</v>
      </c>
      <c r="L144" s="244">
        <v>93121159</v>
      </c>
      <c r="M144" s="244">
        <v>13411224</v>
      </c>
      <c r="N144" s="244">
        <v>48375862</v>
      </c>
      <c r="O144" s="244">
        <v>181140458</v>
      </c>
      <c r="P144" s="244">
        <v>410392045</v>
      </c>
      <c r="Q144" s="244">
        <v>152709231</v>
      </c>
      <c r="R144" s="244">
        <v>582263342</v>
      </c>
      <c r="S144" s="244">
        <v>115980107</v>
      </c>
      <c r="T144" s="244">
        <v>27711727</v>
      </c>
      <c r="U144" s="244">
        <v>131515875</v>
      </c>
      <c r="V144" s="244">
        <v>33774920</v>
      </c>
      <c r="W144" s="244">
        <v>181183148</v>
      </c>
      <c r="X144" s="244">
        <v>230609438</v>
      </c>
      <c r="Y144" s="244">
        <v>2512341000</v>
      </c>
      <c r="Z144" s="244">
        <v>122151230</v>
      </c>
      <c r="AA144" s="244">
        <v>41124264</v>
      </c>
      <c r="AB144" s="244">
        <v>15886520</v>
      </c>
      <c r="AC144" s="244">
        <v>151207257</v>
      </c>
      <c r="AD144" s="244">
        <v>43945410</v>
      </c>
      <c r="AE144" s="244">
        <v>62444973</v>
      </c>
      <c r="AF144" s="244">
        <v>120863234</v>
      </c>
      <c r="AG144" s="244">
        <v>404637119</v>
      </c>
      <c r="AH144" s="244">
        <v>62224285</v>
      </c>
      <c r="AI144" s="244">
        <v>157449869</v>
      </c>
      <c r="AJ144" s="244">
        <v>252231902</v>
      </c>
      <c r="AK144" s="244">
        <v>57178304</v>
      </c>
      <c r="AL144" s="244">
        <v>131733922</v>
      </c>
      <c r="AM144" s="244">
        <v>503030559</v>
      </c>
      <c r="AN144" s="244">
        <v>28932760</v>
      </c>
      <c r="AO144" s="244">
        <v>47129438</v>
      </c>
      <c r="AP144" s="244">
        <v>71564777</v>
      </c>
      <c r="AQ144" s="244">
        <v>22462649</v>
      </c>
      <c r="AR144" s="244">
        <v>146108645</v>
      </c>
      <c r="AS144" s="244">
        <v>316974797</v>
      </c>
      <c r="AT144" s="244">
        <v>17678590</v>
      </c>
      <c r="AU144" s="244">
        <v>13064872</v>
      </c>
      <c r="AV144" s="244">
        <v>120652299</v>
      </c>
      <c r="AW144" s="244">
        <v>39891345</v>
      </c>
      <c r="AX144" s="244">
        <v>1138933460</v>
      </c>
      <c r="AY144" s="244">
        <v>46209772</v>
      </c>
      <c r="AZ144" s="244">
        <v>285203001</v>
      </c>
      <c r="BA144" s="244">
        <v>86588115</v>
      </c>
      <c r="BB144" s="244">
        <v>103078224</v>
      </c>
      <c r="BC144" s="244">
        <v>32769447</v>
      </c>
      <c r="BD144" s="244">
        <v>65863690</v>
      </c>
      <c r="BE144" s="244">
        <v>65970310</v>
      </c>
      <c r="BF144" s="244">
        <v>16379419</v>
      </c>
      <c r="BG144" s="244">
        <v>158574292</v>
      </c>
      <c r="BH144" s="244">
        <v>64165185</v>
      </c>
      <c r="BI144" s="244">
        <v>644807456</v>
      </c>
      <c r="BJ144" s="244">
        <v>14172047</v>
      </c>
    </row>
    <row r="145" spans="1:62" x14ac:dyDescent="0.25">
      <c r="A145" s="259">
        <v>386</v>
      </c>
      <c r="B145" s="259">
        <v>386</v>
      </c>
      <c r="C145" s="240" t="s">
        <v>111</v>
      </c>
      <c r="D145" s="258">
        <v>0</v>
      </c>
      <c r="E145" s="258">
        <v>0</v>
      </c>
      <c r="F145" s="258">
        <v>0</v>
      </c>
      <c r="G145" s="258">
        <v>392079</v>
      </c>
      <c r="H145" s="258">
        <v>0</v>
      </c>
      <c r="I145" s="258">
        <v>0</v>
      </c>
      <c r="J145" s="258">
        <v>0</v>
      </c>
      <c r="K145" s="258">
        <v>0</v>
      </c>
      <c r="L145" s="258">
        <v>24968</v>
      </c>
      <c r="M145" s="258">
        <v>0</v>
      </c>
      <c r="N145" s="258">
        <v>0</v>
      </c>
      <c r="O145" s="258">
        <v>0</v>
      </c>
      <c r="P145" s="258">
        <v>0</v>
      </c>
      <c r="Q145" s="258">
        <v>0</v>
      </c>
      <c r="R145" s="258">
        <v>0</v>
      </c>
      <c r="S145" s="258">
        <v>0</v>
      </c>
      <c r="T145" s="258">
        <v>0</v>
      </c>
      <c r="U145" s="258">
        <v>0</v>
      </c>
      <c r="V145" s="258">
        <v>0</v>
      </c>
      <c r="W145" s="258">
        <v>0</v>
      </c>
      <c r="X145" s="258">
        <v>0</v>
      </c>
      <c r="Y145" s="258">
        <v>0</v>
      </c>
      <c r="Z145" s="258">
        <v>0</v>
      </c>
      <c r="AA145" s="258">
        <v>0</v>
      </c>
      <c r="AB145" s="258">
        <v>0</v>
      </c>
      <c r="AC145" s="258">
        <v>0</v>
      </c>
      <c r="AD145" s="258">
        <v>0</v>
      </c>
      <c r="AE145" s="258">
        <v>0</v>
      </c>
      <c r="AF145" s="258">
        <v>0</v>
      </c>
      <c r="AG145" s="258">
        <v>0</v>
      </c>
      <c r="AH145" s="258">
        <v>0</v>
      </c>
      <c r="AI145" s="258">
        <v>0</v>
      </c>
      <c r="AJ145" s="258">
        <v>0</v>
      </c>
      <c r="AK145" s="258">
        <v>0</v>
      </c>
      <c r="AL145" s="258">
        <v>0</v>
      </c>
      <c r="AM145" s="258">
        <v>0</v>
      </c>
      <c r="AN145" s="258">
        <v>0</v>
      </c>
      <c r="AO145" s="258">
        <v>0</v>
      </c>
      <c r="AP145" s="258">
        <v>0</v>
      </c>
      <c r="AQ145" s="258">
        <v>0</v>
      </c>
      <c r="AR145" s="258">
        <v>0</v>
      </c>
      <c r="AS145" s="258">
        <v>0</v>
      </c>
      <c r="AT145" s="258">
        <v>0</v>
      </c>
      <c r="AU145" s="258">
        <v>0</v>
      </c>
      <c r="AV145" s="258">
        <v>0</v>
      </c>
      <c r="AW145" s="258">
        <v>0</v>
      </c>
      <c r="AX145" s="258">
        <v>0</v>
      </c>
      <c r="AY145" s="258">
        <v>0</v>
      </c>
      <c r="AZ145" s="258">
        <v>0</v>
      </c>
      <c r="BA145" s="258">
        <v>0</v>
      </c>
      <c r="BB145" s="258">
        <v>0</v>
      </c>
      <c r="BC145" s="258">
        <v>0</v>
      </c>
      <c r="BD145" s="258">
        <v>0</v>
      </c>
      <c r="BE145" s="258">
        <v>39576</v>
      </c>
      <c r="BF145" s="258">
        <v>0</v>
      </c>
      <c r="BG145" s="258">
        <v>0</v>
      </c>
      <c r="BH145" s="258">
        <v>0</v>
      </c>
      <c r="BI145" s="258">
        <v>0</v>
      </c>
      <c r="BJ145" s="258">
        <v>0</v>
      </c>
    </row>
    <row r="146" spans="1:62" x14ac:dyDescent="0.25">
      <c r="A146" s="259">
        <v>387</v>
      </c>
      <c r="B146" s="259">
        <v>387</v>
      </c>
      <c r="C146" s="240" t="s">
        <v>112</v>
      </c>
      <c r="D146" s="258">
        <v>58982</v>
      </c>
      <c r="E146" s="258">
        <v>229069</v>
      </c>
      <c r="F146" s="258">
        <v>0</v>
      </c>
      <c r="G146" s="258">
        <v>404160</v>
      </c>
      <c r="H146" s="258">
        <v>80775</v>
      </c>
      <c r="I146" s="258">
        <v>47491</v>
      </c>
      <c r="J146" s="258">
        <v>247223</v>
      </c>
      <c r="K146" s="258">
        <v>157743</v>
      </c>
      <c r="L146" s="258">
        <v>0</v>
      </c>
      <c r="M146" s="258">
        <v>38477</v>
      </c>
      <c r="N146" s="258">
        <v>55212</v>
      </c>
      <c r="O146" s="258">
        <v>146318</v>
      </c>
      <c r="P146" s="258">
        <v>129063</v>
      </c>
      <c r="Q146" s="258">
        <v>0</v>
      </c>
      <c r="R146" s="258">
        <v>45000</v>
      </c>
      <c r="S146" s="258">
        <v>49602</v>
      </c>
      <c r="T146" s="258">
        <v>101916</v>
      </c>
      <c r="U146" s="258">
        <v>57611</v>
      </c>
      <c r="V146" s="258">
        <v>46848</v>
      </c>
      <c r="W146" s="258">
        <v>145707</v>
      </c>
      <c r="X146" s="258">
        <v>176945</v>
      </c>
      <c r="Y146" s="258">
        <v>234000</v>
      </c>
      <c r="Z146" s="258">
        <v>61675</v>
      </c>
      <c r="AA146" s="258">
        <v>81085</v>
      </c>
      <c r="AB146" s="258">
        <v>88289</v>
      </c>
      <c r="AC146" s="258">
        <v>176255</v>
      </c>
      <c r="AD146" s="258">
        <v>49215</v>
      </c>
      <c r="AE146" s="258">
        <v>0</v>
      </c>
      <c r="AF146" s="258">
        <v>56224</v>
      </c>
      <c r="AG146" s="258">
        <v>0</v>
      </c>
      <c r="AH146" s="258">
        <v>141827</v>
      </c>
      <c r="AI146" s="258">
        <v>47822</v>
      </c>
      <c r="AJ146" s="258">
        <v>59671</v>
      </c>
      <c r="AK146" s="258">
        <v>44905</v>
      </c>
      <c r="AL146" s="258">
        <v>50139</v>
      </c>
      <c r="AM146" s="258">
        <v>242192</v>
      </c>
      <c r="AN146" s="258">
        <v>128099</v>
      </c>
      <c r="AO146" s="258">
        <v>46619</v>
      </c>
      <c r="AP146" s="258">
        <v>49987</v>
      </c>
      <c r="AQ146" s="258">
        <v>0</v>
      </c>
      <c r="AR146" s="258">
        <v>92500</v>
      </c>
      <c r="AS146" s="258">
        <v>50977</v>
      </c>
      <c r="AT146" s="258">
        <v>48155</v>
      </c>
      <c r="AU146" s="258">
        <v>108715</v>
      </c>
      <c r="AV146" s="258">
        <v>83777</v>
      </c>
      <c r="AW146" s="258">
        <v>73621</v>
      </c>
      <c r="AX146" s="258">
        <v>0</v>
      </c>
      <c r="AY146" s="258">
        <v>46488</v>
      </c>
      <c r="AZ146" s="258">
        <v>0</v>
      </c>
      <c r="BA146" s="258">
        <v>62865</v>
      </c>
      <c r="BB146" s="258">
        <v>48170</v>
      </c>
      <c r="BC146" s="258">
        <v>0</v>
      </c>
      <c r="BD146" s="258">
        <v>45000</v>
      </c>
      <c r="BE146" s="258">
        <v>0</v>
      </c>
      <c r="BF146" s="258">
        <v>57818</v>
      </c>
      <c r="BG146" s="258">
        <v>45000</v>
      </c>
      <c r="BH146" s="258">
        <v>79399</v>
      </c>
      <c r="BI146" s="258">
        <v>119686</v>
      </c>
      <c r="BJ146" s="258">
        <v>0</v>
      </c>
    </row>
    <row r="147" spans="1:62" x14ac:dyDescent="0.25">
      <c r="A147" s="259">
        <v>388</v>
      </c>
      <c r="B147" s="259">
        <v>388</v>
      </c>
      <c r="C147" s="240" t="s">
        <v>106</v>
      </c>
      <c r="D147" s="258">
        <v>214850098</v>
      </c>
      <c r="E147" s="258">
        <v>50220614</v>
      </c>
      <c r="F147" s="258">
        <v>17494242</v>
      </c>
      <c r="G147" s="258">
        <v>36019677</v>
      </c>
      <c r="H147" s="258">
        <v>35183710</v>
      </c>
      <c r="I147" s="258">
        <v>48285557</v>
      </c>
      <c r="J147" s="258">
        <v>70661811</v>
      </c>
      <c r="K147" s="258">
        <v>26455508</v>
      </c>
      <c r="L147" s="258">
        <v>70626085</v>
      </c>
      <c r="M147" s="258">
        <v>25775742</v>
      </c>
      <c r="N147" s="258">
        <v>48431843</v>
      </c>
      <c r="O147" s="258">
        <v>139618027</v>
      </c>
      <c r="P147" s="258">
        <v>264269594</v>
      </c>
      <c r="Q147" s="258">
        <v>121141092</v>
      </c>
      <c r="R147" s="258">
        <v>312697566</v>
      </c>
      <c r="S147" s="258">
        <v>118423243</v>
      </c>
      <c r="T147" s="258">
        <v>19872793</v>
      </c>
      <c r="U147" s="258">
        <v>90635406</v>
      </c>
      <c r="V147" s="258">
        <v>29370872</v>
      </c>
      <c r="W147" s="258">
        <v>149540252</v>
      </c>
      <c r="X147" s="258">
        <v>170242809</v>
      </c>
      <c r="Y147" s="258">
        <v>1601911000</v>
      </c>
      <c r="Z147" s="258">
        <v>103091873</v>
      </c>
      <c r="AA147" s="258">
        <v>39778892</v>
      </c>
      <c r="AB147" s="258">
        <v>15649510</v>
      </c>
      <c r="AC147" s="258">
        <v>154610807</v>
      </c>
      <c r="AD147" s="258">
        <v>30714651</v>
      </c>
      <c r="AE147" s="258">
        <v>62267256</v>
      </c>
      <c r="AF147" s="258">
        <v>129824604</v>
      </c>
      <c r="AG147" s="258">
        <v>454419531</v>
      </c>
      <c r="AH147" s="258">
        <v>44913129</v>
      </c>
      <c r="AI147" s="258">
        <v>67299323</v>
      </c>
      <c r="AJ147" s="258">
        <v>175464077</v>
      </c>
      <c r="AK147" s="258">
        <v>63094251</v>
      </c>
      <c r="AL147" s="258">
        <v>97934380</v>
      </c>
      <c r="AM147" s="258">
        <v>424541457</v>
      </c>
      <c r="AN147" s="258">
        <v>24066567</v>
      </c>
      <c r="AO147" s="258">
        <v>64549224</v>
      </c>
      <c r="AP147" s="258">
        <v>59102364</v>
      </c>
      <c r="AQ147" s="258">
        <v>13260064</v>
      </c>
      <c r="AR147" s="258">
        <v>84451563</v>
      </c>
      <c r="AS147" s="258">
        <v>297086448</v>
      </c>
      <c r="AT147" s="258">
        <v>20110512</v>
      </c>
      <c r="AU147" s="258">
        <v>15671586</v>
      </c>
      <c r="AV147" s="258">
        <v>79821124</v>
      </c>
      <c r="AW147" s="258">
        <v>34152160</v>
      </c>
      <c r="AX147" s="258">
        <v>756247638</v>
      </c>
      <c r="AY147" s="258">
        <v>31661919</v>
      </c>
      <c r="AZ147" s="258">
        <v>187361611</v>
      </c>
      <c r="BA147" s="258">
        <v>74589906</v>
      </c>
      <c r="BB147" s="258">
        <v>128079444</v>
      </c>
      <c r="BC147" s="258">
        <v>34602253</v>
      </c>
      <c r="BD147" s="258">
        <v>40711253</v>
      </c>
      <c r="BE147" s="258">
        <v>84659617</v>
      </c>
      <c r="BF147" s="258">
        <v>11098968</v>
      </c>
      <c r="BG147" s="258">
        <v>193570524</v>
      </c>
      <c r="BH147" s="258">
        <v>41798780</v>
      </c>
      <c r="BI147" s="258">
        <v>344951760</v>
      </c>
      <c r="BJ147" s="258">
        <v>15912189</v>
      </c>
    </row>
    <row r="148" spans="1:62" x14ac:dyDescent="0.25">
      <c r="A148" s="259">
        <v>389</v>
      </c>
      <c r="B148" s="259">
        <v>389</v>
      </c>
      <c r="C148" s="240" t="s">
        <v>113</v>
      </c>
      <c r="D148" s="258">
        <v>0</v>
      </c>
      <c r="E148" s="258">
        <v>0</v>
      </c>
      <c r="F148" s="258">
        <v>0</v>
      </c>
      <c r="G148" s="258">
        <v>0</v>
      </c>
      <c r="H148" s="258">
        <v>0</v>
      </c>
      <c r="I148" s="258">
        <v>0</v>
      </c>
      <c r="J148" s="258">
        <v>0</v>
      </c>
      <c r="K148" s="258">
        <v>0</v>
      </c>
      <c r="L148" s="258">
        <v>0</v>
      </c>
      <c r="M148" s="258">
        <v>0</v>
      </c>
      <c r="N148" s="258">
        <v>0</v>
      </c>
      <c r="O148" s="258">
        <v>0</v>
      </c>
      <c r="P148" s="258">
        <v>0</v>
      </c>
      <c r="Q148" s="258">
        <v>0</v>
      </c>
      <c r="R148" s="258">
        <v>0</v>
      </c>
      <c r="S148" s="258">
        <v>0</v>
      </c>
      <c r="T148" s="258">
        <v>0</v>
      </c>
      <c r="U148" s="258">
        <v>0</v>
      </c>
      <c r="V148" s="258">
        <v>0</v>
      </c>
      <c r="W148" s="258">
        <v>0</v>
      </c>
      <c r="X148" s="258">
        <v>0</v>
      </c>
      <c r="Y148" s="258">
        <v>0</v>
      </c>
      <c r="Z148" s="258">
        <v>0</v>
      </c>
      <c r="AA148" s="258">
        <v>0</v>
      </c>
      <c r="AB148" s="258">
        <v>0</v>
      </c>
      <c r="AC148" s="258">
        <v>0</v>
      </c>
      <c r="AD148" s="258">
        <v>0</v>
      </c>
      <c r="AE148" s="258">
        <v>0</v>
      </c>
      <c r="AF148" s="258">
        <v>0</v>
      </c>
      <c r="AG148" s="258">
        <v>0</v>
      </c>
      <c r="AH148" s="258">
        <v>0</v>
      </c>
      <c r="AI148" s="258">
        <v>0</v>
      </c>
      <c r="AJ148" s="258">
        <v>0</v>
      </c>
      <c r="AK148" s="258">
        <v>0</v>
      </c>
      <c r="AL148" s="258">
        <v>0</v>
      </c>
      <c r="AM148" s="258">
        <v>0</v>
      </c>
      <c r="AN148" s="258">
        <v>0</v>
      </c>
      <c r="AO148" s="258">
        <v>0</v>
      </c>
      <c r="AP148" s="258">
        <v>0</v>
      </c>
      <c r="AQ148" s="258">
        <v>0</v>
      </c>
      <c r="AR148" s="258">
        <v>0</v>
      </c>
      <c r="AS148" s="258">
        <v>0</v>
      </c>
      <c r="AT148" s="258">
        <v>0</v>
      </c>
      <c r="AU148" s="258">
        <v>0</v>
      </c>
      <c r="AV148" s="258">
        <v>0</v>
      </c>
      <c r="AW148" s="258">
        <v>0</v>
      </c>
      <c r="AX148" s="258">
        <v>0</v>
      </c>
      <c r="AY148" s="258">
        <v>0</v>
      </c>
      <c r="AZ148" s="258">
        <v>0</v>
      </c>
      <c r="BA148" s="258">
        <v>0</v>
      </c>
      <c r="BB148" s="258">
        <v>0</v>
      </c>
      <c r="BC148" s="258">
        <v>0</v>
      </c>
      <c r="BD148" s="258">
        <v>0</v>
      </c>
      <c r="BE148" s="258">
        <v>0</v>
      </c>
      <c r="BF148" s="258">
        <v>0</v>
      </c>
      <c r="BG148" s="258">
        <v>0</v>
      </c>
      <c r="BH148" s="258">
        <v>0</v>
      </c>
      <c r="BI148" s="258">
        <v>0</v>
      </c>
      <c r="BJ148" s="258">
        <v>0</v>
      </c>
    </row>
    <row r="149" spans="1:62" x14ac:dyDescent="0.25">
      <c r="A149" s="259">
        <v>391</v>
      </c>
      <c r="B149" s="259">
        <v>391</v>
      </c>
      <c r="C149" s="240" t="s">
        <v>117</v>
      </c>
      <c r="D149" s="258">
        <v>106952</v>
      </c>
      <c r="E149" s="258">
        <v>511</v>
      </c>
      <c r="F149" s="258">
        <v>480653</v>
      </c>
      <c r="G149" s="258">
        <v>121796</v>
      </c>
      <c r="H149" s="258">
        <v>5686</v>
      </c>
      <c r="I149" s="258">
        <v>255521</v>
      </c>
      <c r="J149" s="258">
        <v>91245</v>
      </c>
      <c r="K149" s="258">
        <v>91808</v>
      </c>
      <c r="L149" s="258">
        <v>92881</v>
      </c>
      <c r="M149" s="258">
        <v>7889</v>
      </c>
      <c r="N149" s="258">
        <v>72537</v>
      </c>
      <c r="O149" s="258">
        <v>30910</v>
      </c>
      <c r="P149" s="258">
        <v>165574</v>
      </c>
      <c r="Q149" s="258">
        <v>54713</v>
      </c>
      <c r="R149" s="258">
        <v>138627</v>
      </c>
      <c r="S149" s="258">
        <v>75005</v>
      </c>
      <c r="T149" s="258">
        <v>28496</v>
      </c>
      <c r="U149" s="258">
        <v>154779</v>
      </c>
      <c r="V149" s="258">
        <v>0</v>
      </c>
      <c r="W149" s="258">
        <v>43069</v>
      </c>
      <c r="X149" s="258">
        <v>441331</v>
      </c>
      <c r="Y149" s="258">
        <v>32043000</v>
      </c>
      <c r="Z149" s="258">
        <v>22043</v>
      </c>
      <c r="AA149" s="258">
        <v>169807</v>
      </c>
      <c r="AB149" s="258">
        <v>49320</v>
      </c>
      <c r="AC149" s="258">
        <v>184365</v>
      </c>
      <c r="AD149" s="258">
        <v>27266</v>
      </c>
      <c r="AE149" s="258">
        <v>538577</v>
      </c>
      <c r="AF149" s="258">
        <v>226818</v>
      </c>
      <c r="AG149" s="258">
        <v>312832</v>
      </c>
      <c r="AH149" s="258">
        <v>15792</v>
      </c>
      <c r="AI149" s="258">
        <v>82222</v>
      </c>
      <c r="AJ149" s="258">
        <v>479892</v>
      </c>
      <c r="AK149" s="258">
        <v>82174</v>
      </c>
      <c r="AL149" s="258">
        <v>116620</v>
      </c>
      <c r="AM149" s="258">
        <v>729332</v>
      </c>
      <c r="AN149" s="258">
        <v>3562</v>
      </c>
      <c r="AO149" s="258">
        <v>87319</v>
      </c>
      <c r="AP149" s="258">
        <v>43143</v>
      </c>
      <c r="AQ149" s="258">
        <v>10841</v>
      </c>
      <c r="AR149" s="258">
        <v>12804</v>
      </c>
      <c r="AS149" s="258">
        <v>578285</v>
      </c>
      <c r="AT149" s="258">
        <v>1153</v>
      </c>
      <c r="AU149" s="258">
        <v>7890</v>
      </c>
      <c r="AV149" s="258">
        <v>21844</v>
      </c>
      <c r="AW149" s="258">
        <v>130695</v>
      </c>
      <c r="AX149" s="258">
        <v>8775457</v>
      </c>
      <c r="AY149" s="258">
        <v>89808</v>
      </c>
      <c r="AZ149" s="258">
        <v>34646</v>
      </c>
      <c r="BA149" s="258">
        <v>4002377</v>
      </c>
      <c r="BB149" s="258">
        <v>104215</v>
      </c>
      <c r="BC149" s="258">
        <v>13058</v>
      </c>
      <c r="BD149" s="258">
        <v>11863</v>
      </c>
      <c r="BE149" s="258">
        <v>9003</v>
      </c>
      <c r="BF149" s="258">
        <v>11410</v>
      </c>
      <c r="BG149" s="258">
        <v>318492</v>
      </c>
      <c r="BH149" s="258">
        <v>1663</v>
      </c>
      <c r="BI149" s="258">
        <v>93607</v>
      </c>
      <c r="BJ149" s="258">
        <v>16025</v>
      </c>
    </row>
    <row r="150" spans="1:62" x14ac:dyDescent="0.25">
      <c r="A150" s="259">
        <v>500</v>
      </c>
      <c r="B150" s="259">
        <v>500</v>
      </c>
      <c r="C150" s="240" t="s">
        <v>102</v>
      </c>
      <c r="D150" s="258">
        <v>0</v>
      </c>
      <c r="E150" s="258">
        <v>0</v>
      </c>
      <c r="F150" s="258">
        <v>0</v>
      </c>
      <c r="G150" s="258">
        <v>0</v>
      </c>
      <c r="H150" s="258">
        <v>0</v>
      </c>
      <c r="I150" s="258">
        <v>0</v>
      </c>
      <c r="J150" s="258">
        <v>0</v>
      </c>
      <c r="K150" s="258">
        <v>0</v>
      </c>
      <c r="L150" s="258">
        <v>0</v>
      </c>
      <c r="M150" s="258">
        <v>0</v>
      </c>
      <c r="N150" s="258">
        <v>0</v>
      </c>
      <c r="O150" s="258">
        <v>0</v>
      </c>
      <c r="P150" s="258">
        <v>226737</v>
      </c>
      <c r="Q150" s="258">
        <v>0</v>
      </c>
      <c r="R150" s="258">
        <v>0</v>
      </c>
      <c r="S150" s="258">
        <v>0</v>
      </c>
      <c r="T150" s="258">
        <v>0</v>
      </c>
      <c r="U150" s="258">
        <v>0</v>
      </c>
      <c r="V150" s="258">
        <v>0</v>
      </c>
      <c r="W150" s="258">
        <v>0</v>
      </c>
      <c r="X150" s="258">
        <v>0</v>
      </c>
      <c r="Y150" s="258">
        <v>0</v>
      </c>
      <c r="Z150" s="258">
        <v>0</v>
      </c>
      <c r="AA150" s="258">
        <v>0</v>
      </c>
      <c r="AB150" s="258">
        <v>0</v>
      </c>
      <c r="AC150" s="258">
        <v>0</v>
      </c>
      <c r="AD150" s="258">
        <v>0</v>
      </c>
      <c r="AE150" s="258">
        <v>0</v>
      </c>
      <c r="AF150" s="258">
        <v>0</v>
      </c>
      <c r="AG150" s="258">
        <v>0</v>
      </c>
      <c r="AH150" s="258">
        <v>0</v>
      </c>
      <c r="AI150" s="258">
        <v>0</v>
      </c>
      <c r="AJ150" s="258">
        <v>0</v>
      </c>
      <c r="AK150" s="258">
        <v>0</v>
      </c>
      <c r="AL150" s="258">
        <v>0</v>
      </c>
      <c r="AM150" s="258">
        <v>0</v>
      </c>
      <c r="AN150" s="258">
        <v>0</v>
      </c>
      <c r="AO150" s="258">
        <v>0</v>
      </c>
      <c r="AP150" s="258">
        <v>75398</v>
      </c>
      <c r="AQ150" s="258">
        <v>0</v>
      </c>
      <c r="AR150" s="258">
        <v>0</v>
      </c>
      <c r="AS150" s="258">
        <v>0</v>
      </c>
      <c r="AT150" s="258">
        <v>0</v>
      </c>
      <c r="AU150" s="258">
        <v>0</v>
      </c>
      <c r="AV150" s="258">
        <v>0</v>
      </c>
      <c r="AW150" s="258">
        <v>0</v>
      </c>
      <c r="AX150" s="258">
        <v>0</v>
      </c>
      <c r="AY150" s="258">
        <v>0</v>
      </c>
      <c r="AZ150" s="258">
        <v>0</v>
      </c>
      <c r="BA150" s="258">
        <v>0</v>
      </c>
      <c r="BB150" s="258">
        <v>0</v>
      </c>
      <c r="BC150" s="258">
        <v>0</v>
      </c>
      <c r="BD150" s="258">
        <v>0</v>
      </c>
      <c r="BE150" s="258">
        <v>0</v>
      </c>
      <c r="BF150" s="258">
        <v>0</v>
      </c>
      <c r="BG150" s="258">
        <v>0</v>
      </c>
      <c r="BH150" s="258">
        <v>0</v>
      </c>
      <c r="BI150" s="258">
        <v>0</v>
      </c>
      <c r="BJ150" s="258">
        <v>0</v>
      </c>
    </row>
    <row r="151" spans="1:62" x14ac:dyDescent="0.25">
      <c r="A151" s="259"/>
      <c r="B151" s="259">
        <v>501</v>
      </c>
      <c r="C151" s="240" t="s">
        <v>347</v>
      </c>
      <c r="D151" s="258"/>
      <c r="E151" s="258"/>
      <c r="F151" s="258"/>
      <c r="G151" s="258"/>
      <c r="H151" s="258"/>
      <c r="I151" s="258"/>
      <c r="J151" s="258"/>
      <c r="K151" s="258"/>
      <c r="L151" s="258"/>
      <c r="M151" s="258"/>
      <c r="N151" s="258"/>
      <c r="O151" s="258"/>
      <c r="P151" s="258"/>
      <c r="Q151" s="258"/>
      <c r="R151" s="258"/>
      <c r="S151" s="258"/>
      <c r="T151" s="258"/>
      <c r="U151" s="258"/>
      <c r="V151" s="258"/>
      <c r="W151" s="258"/>
      <c r="X151" s="258"/>
      <c r="Y151" s="258"/>
      <c r="Z151" s="258"/>
      <c r="AA151" s="258"/>
      <c r="AB151" s="258"/>
      <c r="AC151" s="258"/>
      <c r="AD151" s="258"/>
      <c r="AE151" s="258"/>
      <c r="AF151" s="258"/>
      <c r="AG151" s="258"/>
      <c r="AH151" s="258"/>
      <c r="AI151" s="258"/>
      <c r="AJ151" s="258"/>
      <c r="AK151" s="258"/>
      <c r="AL151" s="258"/>
      <c r="AM151" s="258"/>
      <c r="AN151" s="258"/>
      <c r="AO151" s="258"/>
      <c r="AP151" s="258"/>
      <c r="AQ151" s="258"/>
      <c r="AR151" s="258"/>
      <c r="AS151" s="258"/>
      <c r="AT151" s="258"/>
      <c r="AU151" s="258"/>
      <c r="AV151" s="258"/>
      <c r="AW151" s="258"/>
      <c r="AX151" s="258"/>
      <c r="AY151" s="258"/>
      <c r="AZ151" s="258"/>
      <c r="BA151" s="258"/>
      <c r="BB151" s="258"/>
      <c r="BC151" s="258"/>
      <c r="BD151" s="258"/>
      <c r="BE151" s="258"/>
      <c r="BF151" s="258"/>
      <c r="BG151" s="258"/>
      <c r="BH151" s="258"/>
      <c r="BI151" s="258"/>
      <c r="BJ151" s="258"/>
    </row>
    <row r="152" spans="1:62" x14ac:dyDescent="0.25">
      <c r="A152" s="259">
        <v>502</v>
      </c>
      <c r="B152" s="259">
        <v>502</v>
      </c>
      <c r="C152" s="240" t="s">
        <v>104</v>
      </c>
      <c r="D152" s="258">
        <v>5194732</v>
      </c>
      <c r="E152" s="258">
        <v>508816</v>
      </c>
      <c r="F152" s="258">
        <v>122659</v>
      </c>
      <c r="G152" s="258">
        <v>1642680</v>
      </c>
      <c r="H152" s="258">
        <v>652260</v>
      </c>
      <c r="I152" s="258">
        <v>1005243</v>
      </c>
      <c r="J152" s="258">
        <v>157167</v>
      </c>
      <c r="K152" s="258">
        <v>196898</v>
      </c>
      <c r="L152" s="258">
        <v>1163425</v>
      </c>
      <c r="M152" s="258">
        <v>710146</v>
      </c>
      <c r="N152" s="258">
        <v>1046366</v>
      </c>
      <c r="O152" s="258">
        <v>2836973</v>
      </c>
      <c r="P152" s="258">
        <v>4948900</v>
      </c>
      <c r="Q152" s="258">
        <v>954188</v>
      </c>
      <c r="R152" s="258">
        <v>5052824</v>
      </c>
      <c r="S152" s="258">
        <v>4516587</v>
      </c>
      <c r="T152" s="258">
        <v>52058</v>
      </c>
      <c r="U152" s="258">
        <v>1152963</v>
      </c>
      <c r="V152" s="258">
        <v>686054</v>
      </c>
      <c r="W152" s="258">
        <v>4067769</v>
      </c>
      <c r="X152" s="258">
        <v>1246429</v>
      </c>
      <c r="Y152" s="258">
        <v>46620000</v>
      </c>
      <c r="Z152" s="258">
        <v>976814</v>
      </c>
      <c r="AA152" s="258">
        <v>296751</v>
      </c>
      <c r="AB152" s="258">
        <v>262469</v>
      </c>
      <c r="AC152" s="258">
        <v>3929249</v>
      </c>
      <c r="AD152" s="258">
        <v>1080304</v>
      </c>
      <c r="AE152" s="258">
        <v>1543952</v>
      </c>
      <c r="AF152" s="258">
        <v>2872705</v>
      </c>
      <c r="AG152" s="258">
        <v>12993376</v>
      </c>
      <c r="AH152" s="258">
        <v>71341</v>
      </c>
      <c r="AI152" s="258">
        <v>113879</v>
      </c>
      <c r="AJ152" s="258">
        <v>1455437</v>
      </c>
      <c r="AK152" s="258">
        <v>581078</v>
      </c>
      <c r="AL152" s="258">
        <v>7007824</v>
      </c>
      <c r="AM152" s="258">
        <v>2177881</v>
      </c>
      <c r="AN152" s="258">
        <v>116517</v>
      </c>
      <c r="AO152" s="258">
        <v>2235572</v>
      </c>
      <c r="AP152" s="258">
        <v>1423989</v>
      </c>
      <c r="AQ152" s="258">
        <v>179983</v>
      </c>
      <c r="AR152" s="258">
        <v>788633</v>
      </c>
      <c r="AS152" s="258">
        <v>4025601</v>
      </c>
      <c r="AT152" s="258">
        <v>68999</v>
      </c>
      <c r="AU152" s="258">
        <v>26614</v>
      </c>
      <c r="AV152" s="258">
        <v>1547787</v>
      </c>
      <c r="AW152" s="258">
        <v>947489</v>
      </c>
      <c r="AX152" s="258">
        <v>10432499</v>
      </c>
      <c r="AY152" s="258">
        <v>1372593</v>
      </c>
      <c r="AZ152" s="258">
        <v>5114356</v>
      </c>
      <c r="BA152" s="258">
        <v>184243</v>
      </c>
      <c r="BB152" s="258">
        <v>3252799</v>
      </c>
      <c r="BC152" s="258">
        <v>1083272</v>
      </c>
      <c r="BD152" s="258">
        <v>759724</v>
      </c>
      <c r="BE152" s="258">
        <v>1005430</v>
      </c>
      <c r="BF152" s="258">
        <v>178674</v>
      </c>
      <c r="BG152" s="258">
        <v>1620370</v>
      </c>
      <c r="BH152" s="258">
        <v>438356</v>
      </c>
      <c r="BI152" s="258">
        <v>1625435</v>
      </c>
      <c r="BJ152" s="258">
        <v>171960</v>
      </c>
    </row>
    <row r="153" spans="1:62" x14ac:dyDescent="0.25">
      <c r="A153" s="259">
        <v>503</v>
      </c>
      <c r="B153" s="259">
        <v>503</v>
      </c>
      <c r="C153" s="240" t="s">
        <v>105</v>
      </c>
      <c r="D153" s="258">
        <v>0</v>
      </c>
      <c r="E153" s="258">
        <v>0</v>
      </c>
      <c r="F153" s="258">
        <v>0</v>
      </c>
      <c r="G153" s="258">
        <v>0</v>
      </c>
      <c r="H153" s="258">
        <v>0</v>
      </c>
      <c r="I153" s="258">
        <v>0</v>
      </c>
      <c r="J153" s="258">
        <v>0</v>
      </c>
      <c r="K153" s="258">
        <v>0</v>
      </c>
      <c r="L153" s="258">
        <v>0</v>
      </c>
      <c r="M153" s="258">
        <v>0</v>
      </c>
      <c r="N153" s="258">
        <v>0</v>
      </c>
      <c r="O153" s="258">
        <v>0</v>
      </c>
      <c r="P153" s="258">
        <v>0</v>
      </c>
      <c r="Q153" s="258">
        <v>0</v>
      </c>
      <c r="R153" s="258">
        <v>0</v>
      </c>
      <c r="S153" s="258">
        <v>0</v>
      </c>
      <c r="T153" s="258">
        <v>0</v>
      </c>
      <c r="U153" s="258">
        <v>0</v>
      </c>
      <c r="V153" s="258">
        <v>0</v>
      </c>
      <c r="W153" s="258">
        <v>0</v>
      </c>
      <c r="X153" s="258">
        <v>0</v>
      </c>
      <c r="Y153" s="258">
        <v>0</v>
      </c>
      <c r="Z153" s="258">
        <v>0</v>
      </c>
      <c r="AA153" s="258">
        <v>15175</v>
      </c>
      <c r="AB153" s="258">
        <v>0</v>
      </c>
      <c r="AC153" s="258">
        <v>0</v>
      </c>
      <c r="AD153" s="258">
        <v>0</v>
      </c>
      <c r="AE153" s="258">
        <v>0</v>
      </c>
      <c r="AF153" s="258">
        <v>0</v>
      </c>
      <c r="AG153" s="258">
        <v>0</v>
      </c>
      <c r="AH153" s="258">
        <v>0</v>
      </c>
      <c r="AI153" s="258">
        <v>0</v>
      </c>
      <c r="AJ153" s="258">
        <v>0</v>
      </c>
      <c r="AK153" s="258">
        <v>0</v>
      </c>
      <c r="AL153" s="258">
        <v>0</v>
      </c>
      <c r="AM153" s="258">
        <v>0</v>
      </c>
      <c r="AN153" s="258">
        <v>0</v>
      </c>
      <c r="AO153" s="258">
        <v>0</v>
      </c>
      <c r="AP153" s="258">
        <v>0</v>
      </c>
      <c r="AQ153" s="258">
        <v>0</v>
      </c>
      <c r="AR153" s="258">
        <v>0</v>
      </c>
      <c r="AS153" s="258">
        <v>0</v>
      </c>
      <c r="AT153" s="258">
        <v>0</v>
      </c>
      <c r="AU153" s="258">
        <v>0</v>
      </c>
      <c r="AV153" s="258">
        <v>0</v>
      </c>
      <c r="AW153" s="258">
        <v>0</v>
      </c>
      <c r="AX153" s="258">
        <v>0</v>
      </c>
      <c r="AY153" s="258">
        <v>0</v>
      </c>
      <c r="AZ153" s="258">
        <v>0</v>
      </c>
      <c r="BA153" s="258">
        <v>0</v>
      </c>
      <c r="BB153" s="258">
        <v>0</v>
      </c>
      <c r="BC153" s="258">
        <v>0</v>
      </c>
      <c r="BD153" s="258">
        <v>0</v>
      </c>
      <c r="BE153" s="258">
        <v>0</v>
      </c>
      <c r="BF153" s="258">
        <v>0</v>
      </c>
      <c r="BG153" s="258">
        <v>0</v>
      </c>
      <c r="BH153" s="258">
        <v>0</v>
      </c>
      <c r="BI153" s="258">
        <v>0</v>
      </c>
      <c r="BJ153" s="258">
        <v>0</v>
      </c>
    </row>
    <row r="154" spans="1:62" ht="30" x14ac:dyDescent="0.25">
      <c r="A154" s="259">
        <v>504</v>
      </c>
      <c r="B154" s="259">
        <v>504</v>
      </c>
      <c r="C154" s="240" t="s">
        <v>108</v>
      </c>
      <c r="D154" s="258">
        <v>146455864</v>
      </c>
      <c r="E154" s="258">
        <v>33782152</v>
      </c>
      <c r="F154" s="258">
        <v>11612817</v>
      </c>
      <c r="G154" s="258">
        <v>25947292</v>
      </c>
      <c r="H154" s="258">
        <v>23030414</v>
      </c>
      <c r="I154" s="258">
        <v>31091608</v>
      </c>
      <c r="J154" s="258">
        <v>30293504</v>
      </c>
      <c r="K154" s="258">
        <v>16621396</v>
      </c>
      <c r="L154" s="258">
        <v>45907585</v>
      </c>
      <c r="M154" s="258">
        <v>19240103</v>
      </c>
      <c r="N154" s="258">
        <v>34166396</v>
      </c>
      <c r="O154" s="258">
        <v>84240723</v>
      </c>
      <c r="P154" s="258">
        <v>168864234</v>
      </c>
      <c r="Q154" s="258">
        <v>88454863</v>
      </c>
      <c r="R154" s="258">
        <v>198717804</v>
      </c>
      <c r="S154" s="258">
        <v>82133218</v>
      </c>
      <c r="T154" s="258">
        <v>12611745</v>
      </c>
      <c r="U154" s="258">
        <v>55225319</v>
      </c>
      <c r="V154" s="258">
        <v>20430208</v>
      </c>
      <c r="W154" s="258">
        <v>102230848</v>
      </c>
      <c r="X154" s="258">
        <v>71869257</v>
      </c>
      <c r="Y154" s="258">
        <v>109081000</v>
      </c>
      <c r="Z154" s="258">
        <v>58327702</v>
      </c>
      <c r="AA154" s="258">
        <v>25891398</v>
      </c>
      <c r="AB154" s="258">
        <v>10200499</v>
      </c>
      <c r="AC154" s="258">
        <v>115117652</v>
      </c>
      <c r="AD154" s="258">
        <v>19454276</v>
      </c>
      <c r="AE154" s="258">
        <v>47139299</v>
      </c>
      <c r="AF154" s="258">
        <v>91895932</v>
      </c>
      <c r="AG154" s="258">
        <v>323825147</v>
      </c>
      <c r="AH154" s="258">
        <v>27030289</v>
      </c>
      <c r="AI154" s="258">
        <v>34133127</v>
      </c>
      <c r="AJ154" s="258">
        <v>120691162</v>
      </c>
      <c r="AK154" s="258">
        <v>40188618</v>
      </c>
      <c r="AL154" s="258">
        <v>66559400</v>
      </c>
      <c r="AM154" s="258">
        <v>234743300</v>
      </c>
      <c r="AN154" s="258">
        <v>15574597</v>
      </c>
      <c r="AO154" s="258">
        <v>48975147</v>
      </c>
      <c r="AP154" s="258">
        <v>39722895</v>
      </c>
      <c r="AQ154" s="258">
        <v>9461472</v>
      </c>
      <c r="AR154" s="258">
        <v>51453978</v>
      </c>
      <c r="AS154" s="258">
        <v>209647960</v>
      </c>
      <c r="AT154" s="258">
        <v>12759101</v>
      </c>
      <c r="AU154" s="258">
        <v>9422945</v>
      </c>
      <c r="AV154" s="258">
        <v>56104234</v>
      </c>
      <c r="AW154" s="258">
        <v>23882717</v>
      </c>
      <c r="AX154" s="258">
        <v>476449107</v>
      </c>
      <c r="AY154" s="258">
        <v>24755394</v>
      </c>
      <c r="AZ154" s="258">
        <v>122680175</v>
      </c>
      <c r="BA154" s="258">
        <v>49189212</v>
      </c>
      <c r="BB154" s="258">
        <v>91269015</v>
      </c>
      <c r="BC154" s="258">
        <v>26925111</v>
      </c>
      <c r="BD154" s="258">
        <v>26794225</v>
      </c>
      <c r="BE154" s="258">
        <v>61950814</v>
      </c>
      <c r="BF154" s="258">
        <v>8750755</v>
      </c>
      <c r="BG154" s="258">
        <v>133111623</v>
      </c>
      <c r="BH154" s="258">
        <v>26171542</v>
      </c>
      <c r="BI154" s="258">
        <v>218663784</v>
      </c>
      <c r="BJ154" s="258">
        <v>11426325</v>
      </c>
    </row>
    <row r="155" spans="1:62" x14ac:dyDescent="0.25">
      <c r="A155" s="259">
        <v>505</v>
      </c>
      <c r="B155" s="259">
        <v>505</v>
      </c>
      <c r="C155" s="240" t="s">
        <v>109</v>
      </c>
      <c r="D155" s="258">
        <v>888346</v>
      </c>
      <c r="E155" s="258">
        <v>255004</v>
      </c>
      <c r="F155" s="258">
        <v>43715</v>
      </c>
      <c r="G155" s="258">
        <v>405042</v>
      </c>
      <c r="H155" s="258">
        <v>129274</v>
      </c>
      <c r="I155" s="258">
        <v>0</v>
      </c>
      <c r="J155" s="258">
        <v>210246</v>
      </c>
      <c r="K155" s="258">
        <v>0</v>
      </c>
      <c r="L155" s="258">
        <v>493622</v>
      </c>
      <c r="M155" s="258">
        <v>337669</v>
      </c>
      <c r="N155" s="258">
        <v>297791</v>
      </c>
      <c r="O155" s="258">
        <v>962953</v>
      </c>
      <c r="P155" s="258">
        <v>1038616</v>
      </c>
      <c r="Q155" s="258">
        <v>153919</v>
      </c>
      <c r="R155" s="258">
        <v>0</v>
      </c>
      <c r="S155" s="258">
        <v>67039</v>
      </c>
      <c r="T155" s="258">
        <v>169316</v>
      </c>
      <c r="U155" s="258">
        <v>490982</v>
      </c>
      <c r="V155" s="258">
        <v>169298</v>
      </c>
      <c r="W155" s="258">
        <v>588265</v>
      </c>
      <c r="X155" s="258">
        <v>231314</v>
      </c>
      <c r="Y155" s="258">
        <v>0</v>
      </c>
      <c r="Z155" s="258">
        <v>542566</v>
      </c>
      <c r="AA155" s="258">
        <v>0</v>
      </c>
      <c r="AB155" s="258">
        <v>100698</v>
      </c>
      <c r="AC155" s="258">
        <v>39</v>
      </c>
      <c r="AD155" s="258">
        <v>0</v>
      </c>
      <c r="AE155" s="258">
        <v>335479</v>
      </c>
      <c r="AF155" s="258">
        <v>1101722</v>
      </c>
      <c r="AG155" s="258">
        <v>2097887</v>
      </c>
      <c r="AH155" s="258">
        <v>318444</v>
      </c>
      <c r="AI155" s="258">
        <v>234200</v>
      </c>
      <c r="AJ155" s="258">
        <v>1297018</v>
      </c>
      <c r="AK155" s="258">
        <v>393889</v>
      </c>
      <c r="AL155" s="258">
        <v>966072</v>
      </c>
      <c r="AM155" s="258">
        <v>668717</v>
      </c>
      <c r="AN155" s="258">
        <v>60266</v>
      </c>
      <c r="AO155" s="258">
        <v>746445</v>
      </c>
      <c r="AP155" s="258">
        <v>57589</v>
      </c>
      <c r="AQ155" s="258">
        <v>0</v>
      </c>
      <c r="AR155" s="258">
        <v>461526</v>
      </c>
      <c r="AS155" s="258">
        <v>0</v>
      </c>
      <c r="AT155" s="258">
        <v>3600</v>
      </c>
      <c r="AU155" s="258">
        <v>141791</v>
      </c>
      <c r="AV155" s="258">
        <v>673729</v>
      </c>
      <c r="AW155" s="258">
        <v>102031</v>
      </c>
      <c r="AX155" s="258">
        <v>2145935</v>
      </c>
      <c r="AY155" s="258">
        <v>189359</v>
      </c>
      <c r="AZ155" s="258">
        <v>3061571</v>
      </c>
      <c r="BA155" s="258">
        <v>455426</v>
      </c>
      <c r="BB155" s="258">
        <v>30352</v>
      </c>
      <c r="BC155" s="258">
        <v>103580</v>
      </c>
      <c r="BD155" s="258">
        <v>0</v>
      </c>
      <c r="BE155" s="258">
        <v>257986</v>
      </c>
      <c r="BF155" s="258">
        <v>43137</v>
      </c>
      <c r="BG155" s="258">
        <v>807150</v>
      </c>
      <c r="BH155" s="258">
        <v>274070</v>
      </c>
      <c r="BI155" s="258">
        <v>0</v>
      </c>
      <c r="BJ155" s="258">
        <v>0</v>
      </c>
    </row>
    <row r="156" spans="1:62" ht="30" x14ac:dyDescent="0.25">
      <c r="A156" s="259">
        <v>506</v>
      </c>
      <c r="B156" s="259">
        <v>506</v>
      </c>
      <c r="C156" s="240" t="s">
        <v>115</v>
      </c>
      <c r="D156" s="258">
        <v>5213663</v>
      </c>
      <c r="E156" s="258">
        <v>3290016</v>
      </c>
      <c r="F156" s="258">
        <v>2976229</v>
      </c>
      <c r="G156" s="258">
        <v>4167516</v>
      </c>
      <c r="H156" s="258">
        <v>2930257</v>
      </c>
      <c r="I156" s="258">
        <v>3580128</v>
      </c>
      <c r="J156" s="258">
        <v>7886188</v>
      </c>
      <c r="K156" s="258">
        <v>969606</v>
      </c>
      <c r="L156" s="258">
        <v>1656256</v>
      </c>
      <c r="M156" s="258">
        <v>1391435</v>
      </c>
      <c r="N156" s="258">
        <v>998235</v>
      </c>
      <c r="O156" s="258">
        <v>10163384</v>
      </c>
      <c r="P156" s="258">
        <v>8844590</v>
      </c>
      <c r="Q156" s="258">
        <v>3046789</v>
      </c>
      <c r="R156" s="258">
        <v>18152849</v>
      </c>
      <c r="S156" s="258">
        <v>11629314</v>
      </c>
      <c r="T156" s="258">
        <v>776870</v>
      </c>
      <c r="U156" s="258">
        <v>2371235</v>
      </c>
      <c r="V156" s="258">
        <v>3261265</v>
      </c>
      <c r="W156" s="258">
        <v>3423591</v>
      </c>
      <c r="X156" s="258">
        <v>13193485</v>
      </c>
      <c r="Y156" s="258">
        <v>102619000</v>
      </c>
      <c r="Z156" s="258">
        <v>5138527</v>
      </c>
      <c r="AA156" s="258">
        <v>468211</v>
      </c>
      <c r="AB156" s="258">
        <v>127744</v>
      </c>
      <c r="AC156" s="258">
        <v>6008620</v>
      </c>
      <c r="AD156" s="258">
        <v>2094035</v>
      </c>
      <c r="AE156" s="258">
        <v>8819</v>
      </c>
      <c r="AF156" s="258">
        <v>7834810</v>
      </c>
      <c r="AG156" s="258">
        <v>49318770</v>
      </c>
      <c r="AH156" s="258">
        <v>1324078</v>
      </c>
      <c r="AI156" s="258">
        <v>2163041</v>
      </c>
      <c r="AJ156" s="258">
        <v>4914921</v>
      </c>
      <c r="AK156" s="258">
        <v>2336468</v>
      </c>
      <c r="AL156" s="258">
        <v>2162419</v>
      </c>
      <c r="AM156" s="258">
        <v>14120389</v>
      </c>
      <c r="AN156" s="258">
        <v>2888099</v>
      </c>
      <c r="AO156" s="258">
        <v>2212348</v>
      </c>
      <c r="AP156" s="258">
        <v>2460733</v>
      </c>
      <c r="AQ156" s="258">
        <v>1303592</v>
      </c>
      <c r="AR156" s="258">
        <v>4338418</v>
      </c>
      <c r="AS156" s="258">
        <v>7633551</v>
      </c>
      <c r="AT156" s="258">
        <v>1141837</v>
      </c>
      <c r="AU156" s="258">
        <v>131943</v>
      </c>
      <c r="AV156" s="258">
        <v>8555778</v>
      </c>
      <c r="AW156" s="258">
        <v>344785</v>
      </c>
      <c r="AX156" s="258">
        <v>24275572</v>
      </c>
      <c r="AY156" s="258">
        <v>1605059</v>
      </c>
      <c r="AZ156" s="258">
        <v>6477837</v>
      </c>
      <c r="BA156" s="258">
        <v>4140185</v>
      </c>
      <c r="BB156" s="258">
        <v>3453105</v>
      </c>
      <c r="BC156" s="258">
        <v>3170414</v>
      </c>
      <c r="BD156" s="258">
        <v>2701646</v>
      </c>
      <c r="BE156" s="258">
        <v>1675614</v>
      </c>
      <c r="BF156" s="258">
        <v>979123</v>
      </c>
      <c r="BG156" s="258">
        <v>7298056</v>
      </c>
      <c r="BH156" s="258">
        <v>2672054</v>
      </c>
      <c r="BI156" s="258">
        <v>9749692</v>
      </c>
      <c r="BJ156" s="258">
        <v>305628</v>
      </c>
    </row>
    <row r="157" spans="1:62" ht="30" x14ac:dyDescent="0.25">
      <c r="A157" s="259">
        <v>507</v>
      </c>
      <c r="B157" s="259">
        <v>507</v>
      </c>
      <c r="C157" s="240" t="s">
        <v>126</v>
      </c>
      <c r="D157" s="258">
        <v>0</v>
      </c>
      <c r="E157" s="258">
        <v>0</v>
      </c>
      <c r="F157" s="258">
        <v>1</v>
      </c>
      <c r="G157" s="258">
        <v>0</v>
      </c>
      <c r="H157" s="258">
        <v>0</v>
      </c>
      <c r="I157" s="258">
        <v>-2761</v>
      </c>
      <c r="J157" s="258">
        <v>0</v>
      </c>
      <c r="K157" s="258">
        <v>27836</v>
      </c>
      <c r="L157" s="258">
        <v>0</v>
      </c>
      <c r="M157" s="258">
        <v>0</v>
      </c>
      <c r="N157" s="258">
        <v>1271</v>
      </c>
      <c r="O157" s="258">
        <v>56286</v>
      </c>
      <c r="P157" s="258">
        <v>-48816</v>
      </c>
      <c r="Q157" s="258">
        <v>-1</v>
      </c>
      <c r="R157" s="258">
        <v>143369</v>
      </c>
      <c r="S157" s="258">
        <v>-36952</v>
      </c>
      <c r="T157" s="258">
        <v>0</v>
      </c>
      <c r="U157" s="258">
        <v>-20152</v>
      </c>
      <c r="V157" s="258">
        <v>-397419</v>
      </c>
      <c r="W157" s="258">
        <v>-93922</v>
      </c>
      <c r="X157" s="258">
        <v>0</v>
      </c>
      <c r="Y157" s="258">
        <v>0</v>
      </c>
      <c r="Z157" s="258">
        <v>-50000</v>
      </c>
      <c r="AA157" s="258">
        <v>0</v>
      </c>
      <c r="AB157" s="258">
        <v>0</v>
      </c>
      <c r="AC157" s="258">
        <v>0</v>
      </c>
      <c r="AD157" s="258">
        <v>0</v>
      </c>
      <c r="AE157" s="258">
        <v>0</v>
      </c>
      <c r="AF157" s="258">
        <v>0</v>
      </c>
      <c r="AG157" s="258">
        <v>0</v>
      </c>
      <c r="AH157" s="258">
        <v>0</v>
      </c>
      <c r="AI157" s="258">
        <v>-41536</v>
      </c>
      <c r="AJ157" s="258">
        <v>0</v>
      </c>
      <c r="AK157" s="258">
        <v>0</v>
      </c>
      <c r="AL157" s="258">
        <v>-8904</v>
      </c>
      <c r="AM157" s="258">
        <v>-15190</v>
      </c>
      <c r="AN157" s="258">
        <v>0</v>
      </c>
      <c r="AO157" s="258">
        <v>0</v>
      </c>
      <c r="AP157" s="258">
        <v>0</v>
      </c>
      <c r="AQ157" s="258">
        <v>0</v>
      </c>
      <c r="AR157" s="258">
        <v>-24839</v>
      </c>
      <c r="AS157" s="258">
        <v>0</v>
      </c>
      <c r="AT157" s="258">
        <v>0</v>
      </c>
      <c r="AU157" s="258">
        <v>0</v>
      </c>
      <c r="AV157" s="258">
        <v>0</v>
      </c>
      <c r="AW157" s="258">
        <v>0</v>
      </c>
      <c r="AX157" s="258">
        <v>0</v>
      </c>
      <c r="AY157" s="258">
        <v>19360</v>
      </c>
      <c r="AZ157" s="258">
        <v>-113890</v>
      </c>
      <c r="BA157" s="258">
        <v>0</v>
      </c>
      <c r="BB157" s="258">
        <v>0</v>
      </c>
      <c r="BC157" s="258">
        <v>0</v>
      </c>
      <c r="BD157" s="258">
        <v>0</v>
      </c>
      <c r="BE157" s="258">
        <v>0</v>
      </c>
      <c r="BF157" s="258">
        <v>0</v>
      </c>
      <c r="BG157" s="258">
        <v>0</v>
      </c>
      <c r="BH157" s="258">
        <v>0</v>
      </c>
      <c r="BI157" s="258">
        <v>0</v>
      </c>
      <c r="BJ157" s="258">
        <v>0</v>
      </c>
    </row>
    <row r="158" spans="1:62" x14ac:dyDescent="0.25">
      <c r="A158" s="259"/>
      <c r="B158" s="259">
        <v>508</v>
      </c>
      <c r="C158" s="240" t="s">
        <v>347</v>
      </c>
      <c r="D158" s="258"/>
      <c r="E158" s="258"/>
      <c r="F158" s="258"/>
      <c r="G158" s="258"/>
      <c r="H158" s="258"/>
      <c r="I158" s="258"/>
      <c r="J158" s="258"/>
      <c r="K158" s="258"/>
      <c r="L158" s="258"/>
      <c r="M158" s="258"/>
      <c r="N158" s="258"/>
      <c r="O158" s="258"/>
      <c r="P158" s="258"/>
      <c r="Q158" s="258"/>
      <c r="R158" s="258"/>
      <c r="S158" s="258"/>
      <c r="T158" s="258"/>
      <c r="U158" s="258"/>
      <c r="V158" s="258"/>
      <c r="W158" s="258"/>
      <c r="X158" s="258"/>
      <c r="Y158" s="258"/>
      <c r="Z158" s="258"/>
      <c r="AA158" s="258"/>
      <c r="AB158" s="258"/>
      <c r="AC158" s="258"/>
      <c r="AD158" s="258"/>
      <c r="AE158" s="258"/>
      <c r="AF158" s="258"/>
      <c r="AG158" s="258"/>
      <c r="AH158" s="258"/>
      <c r="AI158" s="258"/>
      <c r="AJ158" s="258"/>
      <c r="AK158" s="258"/>
      <c r="AL158" s="258"/>
      <c r="AM158" s="258"/>
      <c r="AN158" s="258"/>
      <c r="AO158" s="258"/>
      <c r="AP158" s="258"/>
      <c r="AQ158" s="258"/>
      <c r="AR158" s="258"/>
      <c r="AS158" s="258"/>
      <c r="AT158" s="258"/>
      <c r="AU158" s="258"/>
      <c r="AV158" s="258"/>
      <c r="AW158" s="258"/>
      <c r="AX158" s="258"/>
      <c r="AY158" s="258"/>
      <c r="AZ158" s="258"/>
      <c r="BA158" s="258"/>
      <c r="BB158" s="258"/>
      <c r="BC158" s="258"/>
      <c r="BD158" s="258"/>
      <c r="BE158" s="258"/>
      <c r="BF158" s="258"/>
      <c r="BG158" s="258"/>
      <c r="BH158" s="258"/>
      <c r="BI158" s="258"/>
      <c r="BJ158" s="258"/>
    </row>
    <row r="159" spans="1:62" x14ac:dyDescent="0.25">
      <c r="A159" s="259"/>
      <c r="B159" s="259">
        <v>509</v>
      </c>
      <c r="C159" s="240" t="s">
        <v>347</v>
      </c>
      <c r="D159" s="258"/>
      <c r="E159" s="258"/>
      <c r="F159" s="258"/>
      <c r="G159" s="258"/>
      <c r="H159" s="258"/>
      <c r="I159" s="258"/>
      <c r="J159" s="258"/>
      <c r="K159" s="258"/>
      <c r="L159" s="258"/>
      <c r="M159" s="258"/>
      <c r="N159" s="258"/>
      <c r="O159" s="258"/>
      <c r="P159" s="258"/>
      <c r="Q159" s="258"/>
      <c r="R159" s="258"/>
      <c r="S159" s="258"/>
      <c r="T159" s="258"/>
      <c r="U159" s="258"/>
      <c r="V159" s="258"/>
      <c r="W159" s="258"/>
      <c r="X159" s="258"/>
      <c r="Y159" s="258"/>
      <c r="Z159" s="258"/>
      <c r="AA159" s="258"/>
      <c r="AB159" s="258"/>
      <c r="AC159" s="258"/>
      <c r="AD159" s="258"/>
      <c r="AE159" s="258"/>
      <c r="AF159" s="258"/>
      <c r="AG159" s="258"/>
      <c r="AH159" s="258"/>
      <c r="AI159" s="258"/>
      <c r="AJ159" s="258"/>
      <c r="AK159" s="258"/>
      <c r="AL159" s="258"/>
      <c r="AM159" s="258"/>
      <c r="AN159" s="258"/>
      <c r="AO159" s="258"/>
      <c r="AP159" s="258"/>
      <c r="AQ159" s="258"/>
      <c r="AR159" s="258"/>
      <c r="AS159" s="258"/>
      <c r="AT159" s="258"/>
      <c r="AU159" s="258"/>
      <c r="AV159" s="258"/>
      <c r="AW159" s="258"/>
      <c r="AX159" s="258"/>
      <c r="AY159" s="258"/>
      <c r="AZ159" s="258"/>
      <c r="BA159" s="258"/>
      <c r="BB159" s="258"/>
      <c r="BC159" s="258"/>
      <c r="BD159" s="258"/>
      <c r="BE159" s="258"/>
      <c r="BF159" s="258"/>
      <c r="BG159" s="258"/>
      <c r="BH159" s="258"/>
      <c r="BI159" s="258"/>
      <c r="BJ159" s="258"/>
    </row>
    <row r="160" spans="1:62" x14ac:dyDescent="0.25">
      <c r="A160" s="259"/>
      <c r="B160" s="259">
        <v>510</v>
      </c>
      <c r="C160" s="240" t="s">
        <v>347</v>
      </c>
      <c r="D160" s="258"/>
      <c r="E160" s="258"/>
      <c r="F160" s="258"/>
      <c r="G160" s="258"/>
      <c r="H160" s="258"/>
      <c r="I160" s="258"/>
      <c r="J160" s="258"/>
      <c r="K160" s="258"/>
      <c r="L160" s="258"/>
      <c r="M160" s="258"/>
      <c r="N160" s="258"/>
      <c r="O160" s="258"/>
      <c r="P160" s="258"/>
      <c r="Q160" s="258"/>
      <c r="R160" s="258"/>
      <c r="S160" s="258"/>
      <c r="T160" s="258"/>
      <c r="U160" s="258"/>
      <c r="V160" s="258"/>
      <c r="W160" s="258"/>
      <c r="X160" s="258"/>
      <c r="Y160" s="258"/>
      <c r="Z160" s="258"/>
      <c r="AA160" s="258"/>
      <c r="AB160" s="258"/>
      <c r="AC160" s="258"/>
      <c r="AD160" s="258"/>
      <c r="AE160" s="258"/>
      <c r="AF160" s="258"/>
      <c r="AG160" s="258"/>
      <c r="AH160" s="258"/>
      <c r="AI160" s="258"/>
      <c r="AJ160" s="258"/>
      <c r="AK160" s="258"/>
      <c r="AL160" s="258"/>
      <c r="AM160" s="258"/>
      <c r="AN160" s="258"/>
      <c r="AO160" s="258"/>
      <c r="AP160" s="258"/>
      <c r="AQ160" s="258"/>
      <c r="AR160" s="258"/>
      <c r="AS160" s="258"/>
      <c r="AT160" s="258"/>
      <c r="AU160" s="258"/>
      <c r="AV160" s="258"/>
      <c r="AW160" s="258"/>
      <c r="AX160" s="258"/>
      <c r="AY160" s="258"/>
      <c r="AZ160" s="258"/>
      <c r="BA160" s="258"/>
      <c r="BB160" s="258"/>
      <c r="BC160" s="258"/>
      <c r="BD160" s="258"/>
      <c r="BE160" s="258"/>
      <c r="BF160" s="258"/>
      <c r="BG160" s="258"/>
      <c r="BH160" s="258"/>
      <c r="BI160" s="258"/>
      <c r="BJ160" s="258"/>
    </row>
    <row r="161" spans="1:62" x14ac:dyDescent="0.25">
      <c r="A161" s="259"/>
      <c r="B161" s="259">
        <v>511</v>
      </c>
      <c r="C161" s="240" t="s">
        <v>347</v>
      </c>
      <c r="D161" s="258"/>
      <c r="E161" s="258"/>
      <c r="F161" s="258"/>
      <c r="G161" s="258"/>
      <c r="H161" s="258"/>
      <c r="I161" s="258"/>
      <c r="J161" s="258"/>
      <c r="K161" s="258"/>
      <c r="L161" s="258"/>
      <c r="M161" s="258"/>
      <c r="N161" s="258"/>
      <c r="O161" s="258"/>
      <c r="P161" s="258"/>
      <c r="Q161" s="258"/>
      <c r="R161" s="258"/>
      <c r="S161" s="258"/>
      <c r="T161" s="258"/>
      <c r="U161" s="258"/>
      <c r="V161" s="258"/>
      <c r="W161" s="258"/>
      <c r="X161" s="258"/>
      <c r="Y161" s="258"/>
      <c r="Z161" s="258"/>
      <c r="AA161" s="258"/>
      <c r="AB161" s="258"/>
      <c r="AC161" s="258"/>
      <c r="AD161" s="258"/>
      <c r="AE161" s="258"/>
      <c r="AF161" s="258"/>
      <c r="AG161" s="258"/>
      <c r="AH161" s="258"/>
      <c r="AI161" s="258"/>
      <c r="AJ161" s="258"/>
      <c r="AK161" s="258"/>
      <c r="AL161" s="258"/>
      <c r="AM161" s="258"/>
      <c r="AN161" s="258"/>
      <c r="AO161" s="258"/>
      <c r="AP161" s="258"/>
      <c r="AQ161" s="258"/>
      <c r="AR161" s="258"/>
      <c r="AS161" s="258"/>
      <c r="AT161" s="258"/>
      <c r="AU161" s="258"/>
      <c r="AV161" s="258"/>
      <c r="AW161" s="258"/>
      <c r="AX161" s="258"/>
      <c r="AY161" s="258"/>
      <c r="AZ161" s="258"/>
      <c r="BA161" s="258"/>
      <c r="BB161" s="258"/>
      <c r="BC161" s="258"/>
      <c r="BD161" s="258"/>
      <c r="BE161" s="258"/>
      <c r="BF161" s="258"/>
      <c r="BG161" s="258"/>
      <c r="BH161" s="258"/>
      <c r="BI161" s="258"/>
      <c r="BJ161" s="258"/>
    </row>
    <row r="162" spans="1:62" x14ac:dyDescent="0.25">
      <c r="A162" s="259">
        <v>512</v>
      </c>
      <c r="B162" s="259">
        <v>512</v>
      </c>
      <c r="C162" s="240" t="s">
        <v>127</v>
      </c>
      <c r="D162" s="258">
        <v>0</v>
      </c>
      <c r="E162" s="258">
        <v>0</v>
      </c>
      <c r="F162" s="258">
        <v>0</v>
      </c>
      <c r="G162" s="258">
        <v>62176</v>
      </c>
      <c r="H162" s="258">
        <v>0</v>
      </c>
      <c r="I162" s="258">
        <v>0</v>
      </c>
      <c r="J162" s="258">
        <v>66499</v>
      </c>
      <c r="K162" s="258">
        <v>23055</v>
      </c>
      <c r="L162" s="258">
        <v>75000</v>
      </c>
      <c r="M162" s="258">
        <v>0</v>
      </c>
      <c r="N162" s="258">
        <v>45110</v>
      </c>
      <c r="O162" s="258">
        <v>45182</v>
      </c>
      <c r="P162" s="258">
        <v>0</v>
      </c>
      <c r="Q162" s="258">
        <v>0</v>
      </c>
      <c r="R162" s="258">
        <v>71953</v>
      </c>
      <c r="S162" s="258">
        <v>0</v>
      </c>
      <c r="T162" s="258">
        <v>0</v>
      </c>
      <c r="U162" s="258">
        <v>0</v>
      </c>
      <c r="V162" s="258">
        <v>275249</v>
      </c>
      <c r="W162" s="258">
        <v>0</v>
      </c>
      <c r="X162" s="258">
        <v>275507</v>
      </c>
      <c r="Y162" s="258">
        <v>0</v>
      </c>
      <c r="Z162" s="258">
        <v>170559</v>
      </c>
      <c r="AA162" s="258">
        <v>77075</v>
      </c>
      <c r="AB162" s="258">
        <v>431027</v>
      </c>
      <c r="AC162" s="258">
        <v>0</v>
      </c>
      <c r="AD162" s="258">
        <v>53756</v>
      </c>
      <c r="AE162" s="258">
        <v>9777</v>
      </c>
      <c r="AF162" s="258">
        <v>1143277</v>
      </c>
      <c r="AG162" s="258">
        <v>367073</v>
      </c>
      <c r="AH162" s="258">
        <v>122318</v>
      </c>
      <c r="AI162" s="258">
        <v>0</v>
      </c>
      <c r="AJ162" s="258">
        <v>0</v>
      </c>
      <c r="AK162" s="258">
        <v>0</v>
      </c>
      <c r="AL162" s="258">
        <v>84388</v>
      </c>
      <c r="AM162" s="258">
        <v>33760</v>
      </c>
      <c r="AN162" s="258">
        <v>640555</v>
      </c>
      <c r="AO162" s="258">
        <v>0</v>
      </c>
      <c r="AP162" s="258">
        <v>0</v>
      </c>
      <c r="AQ162" s="258">
        <v>0</v>
      </c>
      <c r="AR162" s="258">
        <v>0</v>
      </c>
      <c r="AS162" s="258">
        <v>0</v>
      </c>
      <c r="AT162" s="258">
        <v>0</v>
      </c>
      <c r="AU162" s="258">
        <v>0</v>
      </c>
      <c r="AV162" s="258">
        <v>0</v>
      </c>
      <c r="AW162" s="258">
        <v>0</v>
      </c>
      <c r="AX162" s="258">
        <v>922906</v>
      </c>
      <c r="AY162" s="258">
        <v>0</v>
      </c>
      <c r="AZ162" s="258">
        <v>626219</v>
      </c>
      <c r="BA162" s="258">
        <v>2596533</v>
      </c>
      <c r="BB162" s="258">
        <v>0</v>
      </c>
      <c r="BC162" s="258">
        <v>0</v>
      </c>
      <c r="BD162" s="258">
        <v>487465</v>
      </c>
      <c r="BE162" s="258">
        <v>0</v>
      </c>
      <c r="BF162" s="258">
        <v>0</v>
      </c>
      <c r="BG162" s="258">
        <v>0</v>
      </c>
      <c r="BH162" s="258">
        <v>0</v>
      </c>
      <c r="BI162" s="258">
        <v>0</v>
      </c>
      <c r="BJ162" s="258">
        <v>0</v>
      </c>
    </row>
    <row r="163" spans="1:62" x14ac:dyDescent="0.25">
      <c r="A163" s="259"/>
      <c r="B163" s="259">
        <v>513</v>
      </c>
      <c r="C163" s="240" t="s">
        <v>347</v>
      </c>
      <c r="D163" s="258"/>
      <c r="E163" s="258"/>
      <c r="F163" s="258"/>
      <c r="G163" s="258"/>
      <c r="H163" s="258"/>
      <c r="I163" s="258"/>
      <c r="J163" s="258"/>
      <c r="K163" s="258"/>
      <c r="L163" s="258"/>
      <c r="M163" s="258"/>
      <c r="N163" s="258"/>
      <c r="O163" s="258"/>
      <c r="P163" s="258"/>
      <c r="Q163" s="258"/>
      <c r="R163" s="258"/>
      <c r="S163" s="258"/>
      <c r="T163" s="258"/>
      <c r="U163" s="258"/>
      <c r="V163" s="258"/>
      <c r="W163" s="258"/>
      <c r="X163" s="258"/>
      <c r="Y163" s="258"/>
      <c r="Z163" s="258"/>
      <c r="AA163" s="258"/>
      <c r="AB163" s="258"/>
      <c r="AC163" s="258"/>
      <c r="AD163" s="258"/>
      <c r="AE163" s="258"/>
      <c r="AF163" s="258"/>
      <c r="AG163" s="258"/>
      <c r="AH163" s="258"/>
      <c r="AI163" s="258"/>
      <c r="AJ163" s="258"/>
      <c r="AK163" s="258"/>
      <c r="AL163" s="258"/>
      <c r="AM163" s="258"/>
      <c r="AN163" s="258"/>
      <c r="AO163" s="258"/>
      <c r="AP163" s="258"/>
      <c r="AQ163" s="258"/>
      <c r="AR163" s="258"/>
      <c r="AS163" s="258"/>
      <c r="AT163" s="258"/>
      <c r="AU163" s="258"/>
      <c r="AV163" s="258"/>
      <c r="AW163" s="258"/>
      <c r="AX163" s="258"/>
      <c r="AY163" s="258"/>
      <c r="AZ163" s="258"/>
      <c r="BA163" s="258"/>
      <c r="BB163" s="258"/>
      <c r="BC163" s="258"/>
      <c r="BD163" s="258"/>
      <c r="BE163" s="258"/>
      <c r="BF163" s="258"/>
      <c r="BG163" s="258"/>
      <c r="BH163" s="258"/>
      <c r="BI163" s="258"/>
      <c r="BJ163" s="258"/>
    </row>
    <row r="164" spans="1:62" x14ac:dyDescent="0.25">
      <c r="A164" s="259"/>
      <c r="B164" s="259">
        <v>514</v>
      </c>
      <c r="C164" s="240" t="s">
        <v>347</v>
      </c>
      <c r="D164" s="258"/>
      <c r="E164" s="258"/>
      <c r="F164" s="258"/>
      <c r="G164" s="258"/>
      <c r="H164" s="258"/>
      <c r="I164" s="258"/>
      <c r="J164" s="258"/>
      <c r="K164" s="258"/>
      <c r="L164" s="258"/>
      <c r="M164" s="258"/>
      <c r="N164" s="258"/>
      <c r="O164" s="258"/>
      <c r="P164" s="258"/>
      <c r="Q164" s="258"/>
      <c r="R164" s="258"/>
      <c r="S164" s="258"/>
      <c r="T164" s="258"/>
      <c r="U164" s="258"/>
      <c r="V164" s="258"/>
      <c r="W164" s="258"/>
      <c r="X164" s="258"/>
      <c r="Y164" s="258"/>
      <c r="Z164" s="258"/>
      <c r="AA164" s="258"/>
      <c r="AB164" s="258"/>
      <c r="AC164" s="258"/>
      <c r="AD164" s="258"/>
      <c r="AE164" s="258"/>
      <c r="AF164" s="258"/>
      <c r="AG164" s="258"/>
      <c r="AH164" s="258"/>
      <c r="AI164" s="258"/>
      <c r="AJ164" s="258"/>
      <c r="AK164" s="258"/>
      <c r="AL164" s="258"/>
      <c r="AM164" s="258"/>
      <c r="AN164" s="258"/>
      <c r="AO164" s="258"/>
      <c r="AP164" s="258"/>
      <c r="AQ164" s="258"/>
      <c r="AR164" s="258"/>
      <c r="AS164" s="258"/>
      <c r="AT164" s="258"/>
      <c r="AU164" s="258"/>
      <c r="AV164" s="258"/>
      <c r="AW164" s="258"/>
      <c r="AX164" s="258"/>
      <c r="AY164" s="258"/>
      <c r="AZ164" s="258"/>
      <c r="BA164" s="258"/>
      <c r="BB164" s="258"/>
      <c r="BC164" s="258"/>
      <c r="BD164" s="258"/>
      <c r="BE164" s="258"/>
      <c r="BF164" s="258"/>
      <c r="BG164" s="258"/>
      <c r="BH164" s="258"/>
      <c r="BI164" s="258"/>
      <c r="BJ164" s="258"/>
    </row>
    <row r="165" spans="1:62" x14ac:dyDescent="0.25">
      <c r="A165" s="259"/>
      <c r="B165" s="259">
        <v>515</v>
      </c>
      <c r="C165" s="240" t="s">
        <v>347</v>
      </c>
      <c r="D165" s="258"/>
      <c r="E165" s="258"/>
      <c r="F165" s="258"/>
      <c r="G165" s="258"/>
      <c r="H165" s="258"/>
      <c r="I165" s="258"/>
      <c r="J165" s="258"/>
      <c r="K165" s="258"/>
      <c r="L165" s="258"/>
      <c r="M165" s="258"/>
      <c r="N165" s="258"/>
      <c r="O165" s="258"/>
      <c r="P165" s="258"/>
      <c r="Q165" s="258"/>
      <c r="R165" s="258"/>
      <c r="S165" s="258"/>
      <c r="T165" s="258"/>
      <c r="U165" s="258"/>
      <c r="V165" s="258"/>
      <c r="W165" s="258"/>
      <c r="X165" s="258"/>
      <c r="Y165" s="258"/>
      <c r="Z165" s="258"/>
      <c r="AA165" s="258"/>
      <c r="AB165" s="258"/>
      <c r="AC165" s="258"/>
      <c r="AD165" s="258"/>
      <c r="AE165" s="258"/>
      <c r="AF165" s="258"/>
      <c r="AG165" s="258"/>
      <c r="AH165" s="258"/>
      <c r="AI165" s="258"/>
      <c r="AJ165" s="258"/>
      <c r="AK165" s="258"/>
      <c r="AL165" s="258"/>
      <c r="AM165" s="258"/>
      <c r="AN165" s="258"/>
      <c r="AO165" s="258"/>
      <c r="AP165" s="258"/>
      <c r="AQ165" s="258"/>
      <c r="AR165" s="258"/>
      <c r="AS165" s="258"/>
      <c r="AT165" s="258"/>
      <c r="AU165" s="258"/>
      <c r="AV165" s="258"/>
      <c r="AW165" s="258"/>
      <c r="AX165" s="258"/>
      <c r="AY165" s="258"/>
      <c r="AZ165" s="258"/>
      <c r="BA165" s="258"/>
      <c r="BB165" s="258"/>
      <c r="BC165" s="258"/>
      <c r="BD165" s="258"/>
      <c r="BE165" s="258"/>
      <c r="BF165" s="258"/>
      <c r="BG165" s="258"/>
      <c r="BH165" s="258"/>
      <c r="BI165" s="258"/>
      <c r="BJ165" s="258"/>
    </row>
    <row r="166" spans="1:62" x14ac:dyDescent="0.25">
      <c r="A166" s="259"/>
      <c r="B166" s="259">
        <v>516</v>
      </c>
      <c r="C166" s="240" t="s">
        <v>347</v>
      </c>
      <c r="D166" s="258"/>
      <c r="E166" s="258"/>
      <c r="F166" s="258"/>
      <c r="G166" s="258"/>
      <c r="H166" s="258"/>
      <c r="I166" s="258"/>
      <c r="J166" s="258"/>
      <c r="K166" s="258"/>
      <c r="L166" s="258"/>
      <c r="M166" s="258"/>
      <c r="N166" s="258"/>
      <c r="O166" s="258"/>
      <c r="P166" s="258"/>
      <c r="Q166" s="258"/>
      <c r="R166" s="258"/>
      <c r="S166" s="258"/>
      <c r="T166" s="258"/>
      <c r="U166" s="258"/>
      <c r="V166" s="258"/>
      <c r="W166" s="258"/>
      <c r="X166" s="258"/>
      <c r="Y166" s="258"/>
      <c r="Z166" s="258"/>
      <c r="AA166" s="258"/>
      <c r="AB166" s="258"/>
      <c r="AC166" s="258"/>
      <c r="AD166" s="258"/>
      <c r="AE166" s="258"/>
      <c r="AF166" s="258"/>
      <c r="AG166" s="258"/>
      <c r="AH166" s="258"/>
      <c r="AI166" s="258"/>
      <c r="AJ166" s="258"/>
      <c r="AK166" s="258"/>
      <c r="AL166" s="258"/>
      <c r="AM166" s="258"/>
      <c r="AN166" s="258"/>
      <c r="AO166" s="258"/>
      <c r="AP166" s="258"/>
      <c r="AQ166" s="258"/>
      <c r="AR166" s="258"/>
      <c r="AS166" s="258"/>
      <c r="AT166" s="258"/>
      <c r="AU166" s="258"/>
      <c r="AV166" s="258"/>
      <c r="AW166" s="258"/>
      <c r="AX166" s="258"/>
      <c r="AY166" s="258"/>
      <c r="AZ166" s="258"/>
      <c r="BA166" s="258"/>
      <c r="BB166" s="258"/>
      <c r="BC166" s="258"/>
      <c r="BD166" s="258"/>
      <c r="BE166" s="258"/>
      <c r="BF166" s="258"/>
      <c r="BG166" s="258"/>
      <c r="BH166" s="258"/>
      <c r="BI166" s="258"/>
      <c r="BJ166" s="258"/>
    </row>
    <row r="167" spans="1:62" x14ac:dyDescent="0.25">
      <c r="A167" s="259"/>
      <c r="B167" s="259">
        <v>517</v>
      </c>
      <c r="C167" s="240" t="s">
        <v>347</v>
      </c>
      <c r="D167" s="258"/>
      <c r="E167" s="258"/>
      <c r="F167" s="258"/>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C167" s="258"/>
      <c r="AD167" s="258"/>
      <c r="AE167" s="258"/>
      <c r="AF167" s="258"/>
      <c r="AG167" s="258"/>
      <c r="AH167" s="258"/>
      <c r="AI167" s="258"/>
      <c r="AJ167" s="258"/>
      <c r="AK167" s="258"/>
      <c r="AL167" s="258"/>
      <c r="AM167" s="258"/>
      <c r="AN167" s="258"/>
      <c r="AO167" s="258"/>
      <c r="AP167" s="258"/>
      <c r="AQ167" s="258"/>
      <c r="AR167" s="258"/>
      <c r="AS167" s="258"/>
      <c r="AT167" s="258"/>
      <c r="AU167" s="258"/>
      <c r="AV167" s="258"/>
      <c r="AW167" s="258"/>
      <c r="AX167" s="258"/>
      <c r="AY167" s="258"/>
      <c r="AZ167" s="258"/>
      <c r="BA167" s="258"/>
      <c r="BB167" s="258"/>
      <c r="BC167" s="258"/>
      <c r="BD167" s="258"/>
      <c r="BE167" s="258"/>
      <c r="BF167" s="258"/>
      <c r="BG167" s="258"/>
      <c r="BH167" s="258"/>
      <c r="BI167" s="258"/>
      <c r="BJ167" s="258"/>
    </row>
    <row r="168" spans="1:62" x14ac:dyDescent="0.25">
      <c r="A168" s="259"/>
      <c r="B168" s="259">
        <v>518</v>
      </c>
      <c r="C168" s="240" t="s">
        <v>347</v>
      </c>
      <c r="D168" s="258"/>
      <c r="E168" s="258"/>
      <c r="F168" s="258"/>
      <c r="G168" s="258"/>
      <c r="H168" s="258"/>
      <c r="I168" s="258"/>
      <c r="J168" s="258"/>
      <c r="K168" s="258"/>
      <c r="L168" s="258"/>
      <c r="M168" s="258"/>
      <c r="N168" s="258"/>
      <c r="O168" s="258"/>
      <c r="P168" s="258"/>
      <c r="Q168" s="258"/>
      <c r="R168" s="258"/>
      <c r="S168" s="258"/>
      <c r="T168" s="258"/>
      <c r="U168" s="258"/>
      <c r="V168" s="258"/>
      <c r="W168" s="258"/>
      <c r="X168" s="258"/>
      <c r="Y168" s="258"/>
      <c r="Z168" s="258"/>
      <c r="AA168" s="258"/>
      <c r="AB168" s="258"/>
      <c r="AC168" s="258"/>
      <c r="AD168" s="258"/>
      <c r="AE168" s="258"/>
      <c r="AF168" s="258"/>
      <c r="AG168" s="258"/>
      <c r="AH168" s="258"/>
      <c r="AI168" s="258"/>
      <c r="AJ168" s="258"/>
      <c r="AK168" s="258"/>
      <c r="AL168" s="258"/>
      <c r="AM168" s="258"/>
      <c r="AN168" s="258"/>
      <c r="AO168" s="258"/>
      <c r="AP168" s="258"/>
      <c r="AQ168" s="258"/>
      <c r="AR168" s="258"/>
      <c r="AS168" s="258"/>
      <c r="AT168" s="258"/>
      <c r="AU168" s="258"/>
      <c r="AV168" s="258"/>
      <c r="AW168" s="258"/>
      <c r="AX168" s="258"/>
      <c r="AY168" s="258"/>
      <c r="AZ168" s="258"/>
      <c r="BA168" s="258"/>
      <c r="BB168" s="258"/>
      <c r="BC168" s="258"/>
      <c r="BD168" s="258"/>
      <c r="BE168" s="258"/>
      <c r="BF168" s="258"/>
      <c r="BG168" s="258"/>
      <c r="BH168" s="258"/>
      <c r="BI168" s="258"/>
      <c r="BJ168" s="258"/>
    </row>
    <row r="169" spans="1:62" x14ac:dyDescent="0.25">
      <c r="A169" s="259"/>
      <c r="B169" s="259">
        <v>519</v>
      </c>
      <c r="C169" s="240" t="s">
        <v>347</v>
      </c>
      <c r="D169" s="258"/>
      <c r="E169" s="258"/>
      <c r="F169" s="258"/>
      <c r="G169" s="258"/>
      <c r="H169" s="258"/>
      <c r="I169" s="258"/>
      <c r="J169" s="258"/>
      <c r="K169" s="258"/>
      <c r="L169" s="258"/>
      <c r="M169" s="258"/>
      <c r="N169" s="258"/>
      <c r="O169" s="258"/>
      <c r="P169" s="258"/>
      <c r="Q169" s="258"/>
      <c r="R169" s="258"/>
      <c r="S169" s="258"/>
      <c r="T169" s="258"/>
      <c r="U169" s="258"/>
      <c r="V169" s="258"/>
      <c r="W169" s="258"/>
      <c r="X169" s="258"/>
      <c r="Y169" s="258"/>
      <c r="Z169" s="258"/>
      <c r="AA169" s="258"/>
      <c r="AB169" s="258"/>
      <c r="AC169" s="258"/>
      <c r="AD169" s="258"/>
      <c r="AE169" s="258"/>
      <c r="AF169" s="258"/>
      <c r="AG169" s="258"/>
      <c r="AH169" s="258"/>
      <c r="AI169" s="258"/>
      <c r="AJ169" s="258"/>
      <c r="AK169" s="258"/>
      <c r="AL169" s="258"/>
      <c r="AM169" s="258"/>
      <c r="AN169" s="258"/>
      <c r="AO169" s="258"/>
      <c r="AP169" s="258"/>
      <c r="AQ169" s="258"/>
      <c r="AR169" s="258"/>
      <c r="AS169" s="258"/>
      <c r="AT169" s="258"/>
      <c r="AU169" s="258"/>
      <c r="AV169" s="258"/>
      <c r="AW169" s="258"/>
      <c r="AX169" s="258"/>
      <c r="AY169" s="258"/>
      <c r="AZ169" s="258"/>
      <c r="BA169" s="258"/>
      <c r="BB169" s="258"/>
      <c r="BC169" s="258"/>
      <c r="BD169" s="258"/>
      <c r="BE169" s="258"/>
      <c r="BF169" s="258"/>
      <c r="BG169" s="258"/>
      <c r="BH169" s="258"/>
      <c r="BI169" s="258"/>
      <c r="BJ169" s="258"/>
    </row>
    <row r="170" spans="1:62" x14ac:dyDescent="0.25">
      <c r="A170" s="259"/>
      <c r="B170" s="259">
        <v>520</v>
      </c>
      <c r="C170" s="240" t="s">
        <v>347</v>
      </c>
      <c r="D170" s="258"/>
      <c r="E170" s="258"/>
      <c r="F170" s="258"/>
      <c r="G170" s="258"/>
      <c r="H170" s="258"/>
      <c r="I170" s="258"/>
      <c r="J170" s="258"/>
      <c r="K170" s="258"/>
      <c r="L170" s="258"/>
      <c r="M170" s="258"/>
      <c r="N170" s="258"/>
      <c r="O170" s="258"/>
      <c r="P170" s="258"/>
      <c r="Q170" s="258"/>
      <c r="R170" s="258"/>
      <c r="S170" s="258"/>
      <c r="T170" s="258"/>
      <c r="U170" s="258"/>
      <c r="V170" s="258"/>
      <c r="W170" s="258"/>
      <c r="X170" s="258"/>
      <c r="Y170" s="258"/>
      <c r="Z170" s="258"/>
      <c r="AA170" s="258"/>
      <c r="AB170" s="258"/>
      <c r="AC170" s="258"/>
      <c r="AD170" s="258"/>
      <c r="AE170" s="258"/>
      <c r="AF170" s="258"/>
      <c r="AG170" s="258"/>
      <c r="AH170" s="258"/>
      <c r="AI170" s="258"/>
      <c r="AJ170" s="258"/>
      <c r="AK170" s="258"/>
      <c r="AL170" s="258"/>
      <c r="AM170" s="258"/>
      <c r="AN170" s="258"/>
      <c r="AO170" s="258"/>
      <c r="AP170" s="258"/>
      <c r="AQ170" s="258"/>
      <c r="AR170" s="258"/>
      <c r="AS170" s="258"/>
      <c r="AT170" s="258"/>
      <c r="AU170" s="258"/>
      <c r="AV170" s="258"/>
      <c r="AW170" s="258"/>
      <c r="AX170" s="258"/>
      <c r="AY170" s="258"/>
      <c r="AZ170" s="258"/>
      <c r="BA170" s="258"/>
      <c r="BB170" s="258"/>
      <c r="BC170" s="258"/>
      <c r="BD170" s="258"/>
      <c r="BE170" s="258"/>
      <c r="BF170" s="258"/>
      <c r="BG170" s="258"/>
      <c r="BH170" s="258"/>
      <c r="BI170" s="258"/>
      <c r="BJ170" s="258"/>
    </row>
    <row r="171" spans="1:62" x14ac:dyDescent="0.25">
      <c r="A171" s="259"/>
      <c r="B171" s="259">
        <v>521</v>
      </c>
      <c r="C171" s="240" t="s">
        <v>347</v>
      </c>
      <c r="D171" s="258"/>
      <c r="E171" s="258"/>
      <c r="F171" s="258"/>
      <c r="G171" s="258"/>
      <c r="H171" s="258"/>
      <c r="I171" s="258"/>
      <c r="J171" s="258"/>
      <c r="K171" s="258"/>
      <c r="L171" s="258"/>
      <c r="M171" s="258"/>
      <c r="N171" s="258"/>
      <c r="O171" s="258"/>
      <c r="P171" s="258"/>
      <c r="Q171" s="258"/>
      <c r="R171" s="258"/>
      <c r="S171" s="258"/>
      <c r="T171" s="258"/>
      <c r="U171" s="258"/>
      <c r="V171" s="258"/>
      <c r="W171" s="258"/>
      <c r="X171" s="258"/>
      <c r="Y171" s="258"/>
      <c r="Z171" s="258"/>
      <c r="AA171" s="258"/>
      <c r="AB171" s="258"/>
      <c r="AC171" s="258"/>
      <c r="AD171" s="258"/>
      <c r="AE171" s="258"/>
      <c r="AF171" s="258"/>
      <c r="AG171" s="258"/>
      <c r="AH171" s="258"/>
      <c r="AI171" s="258"/>
      <c r="AJ171" s="258"/>
      <c r="AK171" s="258"/>
      <c r="AL171" s="258"/>
      <c r="AM171" s="258"/>
      <c r="AN171" s="258"/>
      <c r="AO171" s="258"/>
      <c r="AP171" s="258"/>
      <c r="AQ171" s="258"/>
      <c r="AR171" s="258"/>
      <c r="AS171" s="258"/>
      <c r="AT171" s="258"/>
      <c r="AU171" s="258"/>
      <c r="AV171" s="258"/>
      <c r="AW171" s="258"/>
      <c r="AX171" s="258"/>
      <c r="AY171" s="258"/>
      <c r="AZ171" s="258"/>
      <c r="BA171" s="258"/>
      <c r="BB171" s="258"/>
      <c r="BC171" s="258"/>
      <c r="BD171" s="258"/>
      <c r="BE171" s="258"/>
      <c r="BF171" s="258"/>
      <c r="BG171" s="258"/>
      <c r="BH171" s="258"/>
      <c r="BI171" s="258"/>
      <c r="BJ171" s="258"/>
    </row>
    <row r="172" spans="1:62" x14ac:dyDescent="0.25">
      <c r="A172" s="259"/>
      <c r="B172" s="259">
        <v>522</v>
      </c>
      <c r="C172" s="240" t="s">
        <v>347</v>
      </c>
      <c r="D172" s="258"/>
      <c r="E172" s="258"/>
      <c r="F172" s="258"/>
      <c r="G172" s="258"/>
      <c r="H172" s="258"/>
      <c r="I172" s="258"/>
      <c r="J172" s="258"/>
      <c r="K172" s="258"/>
      <c r="L172" s="258"/>
      <c r="M172" s="258"/>
      <c r="N172" s="258"/>
      <c r="O172" s="258"/>
      <c r="P172" s="258"/>
      <c r="Q172" s="258"/>
      <c r="R172" s="258"/>
      <c r="S172" s="258"/>
      <c r="T172" s="258"/>
      <c r="U172" s="258"/>
      <c r="V172" s="258"/>
      <c r="W172" s="258"/>
      <c r="X172" s="258"/>
      <c r="Y172" s="258"/>
      <c r="Z172" s="258"/>
      <c r="AA172" s="258"/>
      <c r="AB172" s="258"/>
      <c r="AC172" s="258"/>
      <c r="AD172" s="258"/>
      <c r="AE172" s="258"/>
      <c r="AF172" s="258"/>
      <c r="AG172" s="258"/>
      <c r="AH172" s="258"/>
      <c r="AI172" s="258"/>
      <c r="AJ172" s="258"/>
      <c r="AK172" s="258"/>
      <c r="AL172" s="258"/>
      <c r="AM172" s="258"/>
      <c r="AN172" s="258"/>
      <c r="AO172" s="258"/>
      <c r="AP172" s="258"/>
      <c r="AQ172" s="258"/>
      <c r="AR172" s="258"/>
      <c r="AS172" s="258"/>
      <c r="AT172" s="258"/>
      <c r="AU172" s="258"/>
      <c r="AV172" s="258"/>
      <c r="AW172" s="258"/>
      <c r="AX172" s="258"/>
      <c r="AY172" s="258"/>
      <c r="AZ172" s="258"/>
      <c r="BA172" s="258"/>
      <c r="BB172" s="258"/>
      <c r="BC172" s="258"/>
      <c r="BD172" s="258"/>
      <c r="BE172" s="258"/>
      <c r="BF172" s="258"/>
      <c r="BG172" s="258"/>
      <c r="BH172" s="258"/>
      <c r="BI172" s="258"/>
      <c r="BJ172" s="258"/>
    </row>
    <row r="173" spans="1:62" x14ac:dyDescent="0.25">
      <c r="A173" s="259"/>
      <c r="B173" s="259">
        <v>523</v>
      </c>
      <c r="C173" s="240" t="s">
        <v>347</v>
      </c>
      <c r="D173" s="258"/>
      <c r="E173" s="258"/>
      <c r="F173" s="258"/>
      <c r="G173" s="258"/>
      <c r="H173" s="258"/>
      <c r="I173" s="258"/>
      <c r="J173" s="258"/>
      <c r="K173" s="258"/>
      <c r="L173" s="258"/>
      <c r="M173" s="258"/>
      <c r="N173" s="258"/>
      <c r="O173" s="258"/>
      <c r="P173" s="258"/>
      <c r="Q173" s="258"/>
      <c r="R173" s="258"/>
      <c r="S173" s="258"/>
      <c r="T173" s="258"/>
      <c r="U173" s="258"/>
      <c r="V173" s="258"/>
      <c r="W173" s="258"/>
      <c r="X173" s="258"/>
      <c r="Y173" s="258"/>
      <c r="Z173" s="258"/>
      <c r="AA173" s="258"/>
      <c r="AB173" s="258"/>
      <c r="AC173" s="258"/>
      <c r="AD173" s="258"/>
      <c r="AE173" s="258"/>
      <c r="AF173" s="258"/>
      <c r="AG173" s="258"/>
      <c r="AH173" s="258"/>
      <c r="AI173" s="258"/>
      <c r="AJ173" s="258"/>
      <c r="AK173" s="258"/>
      <c r="AL173" s="258"/>
      <c r="AM173" s="258"/>
      <c r="AN173" s="258"/>
      <c r="AO173" s="258"/>
      <c r="AP173" s="258"/>
      <c r="AQ173" s="258"/>
      <c r="AR173" s="258"/>
      <c r="AS173" s="258"/>
      <c r="AT173" s="258"/>
      <c r="AU173" s="258"/>
      <c r="AV173" s="258"/>
      <c r="AW173" s="258"/>
      <c r="AX173" s="258"/>
      <c r="AY173" s="258"/>
      <c r="AZ173" s="258"/>
      <c r="BA173" s="258"/>
      <c r="BB173" s="258"/>
      <c r="BC173" s="258"/>
      <c r="BD173" s="258"/>
      <c r="BE173" s="258"/>
      <c r="BF173" s="258"/>
      <c r="BG173" s="258"/>
      <c r="BH173" s="258"/>
      <c r="BI173" s="258"/>
      <c r="BJ173" s="258"/>
    </row>
    <row r="174" spans="1:62" x14ac:dyDescent="0.25">
      <c r="A174" s="259"/>
      <c r="B174" s="259">
        <v>524</v>
      </c>
      <c r="C174" s="240" t="s">
        <v>347</v>
      </c>
      <c r="D174" s="258"/>
      <c r="E174" s="258"/>
      <c r="F174" s="258"/>
      <c r="G174" s="258"/>
      <c r="H174" s="258"/>
      <c r="I174" s="258"/>
      <c r="J174" s="258"/>
      <c r="K174" s="258"/>
      <c r="L174" s="258"/>
      <c r="M174" s="258"/>
      <c r="N174" s="258"/>
      <c r="O174" s="258"/>
      <c r="P174" s="258"/>
      <c r="Q174" s="258"/>
      <c r="R174" s="258"/>
      <c r="S174" s="258"/>
      <c r="T174" s="258"/>
      <c r="U174" s="258"/>
      <c r="V174" s="258"/>
      <c r="W174" s="258"/>
      <c r="X174" s="258"/>
      <c r="Y174" s="258"/>
      <c r="Z174" s="258"/>
      <c r="AA174" s="258"/>
      <c r="AB174" s="258"/>
      <c r="AC174" s="258"/>
      <c r="AD174" s="258"/>
      <c r="AE174" s="258"/>
      <c r="AF174" s="258"/>
      <c r="AG174" s="258"/>
      <c r="AH174" s="258"/>
      <c r="AI174" s="258"/>
      <c r="AJ174" s="258"/>
      <c r="AK174" s="258"/>
      <c r="AL174" s="258"/>
      <c r="AM174" s="258"/>
      <c r="AN174" s="258"/>
      <c r="AO174" s="258"/>
      <c r="AP174" s="258"/>
      <c r="AQ174" s="258"/>
      <c r="AR174" s="258"/>
      <c r="AS174" s="258"/>
      <c r="AT174" s="258"/>
      <c r="AU174" s="258"/>
      <c r="AV174" s="258"/>
      <c r="AW174" s="258"/>
      <c r="AX174" s="258"/>
      <c r="AY174" s="258"/>
      <c r="AZ174" s="258"/>
      <c r="BA174" s="258"/>
      <c r="BB174" s="258"/>
      <c r="BC174" s="258"/>
      <c r="BD174" s="258"/>
      <c r="BE174" s="258"/>
      <c r="BF174" s="258"/>
      <c r="BG174" s="258"/>
      <c r="BH174" s="258"/>
      <c r="BI174" s="258"/>
      <c r="BJ174" s="258"/>
    </row>
    <row r="175" spans="1:62" x14ac:dyDescent="0.25">
      <c r="A175" s="259"/>
      <c r="B175" s="259">
        <v>525</v>
      </c>
      <c r="C175" s="240" t="s">
        <v>347</v>
      </c>
      <c r="D175" s="258"/>
      <c r="E175" s="258"/>
      <c r="F175" s="258"/>
      <c r="G175" s="258"/>
      <c r="H175" s="258"/>
      <c r="I175" s="258"/>
      <c r="J175" s="258"/>
      <c r="K175" s="258"/>
      <c r="L175" s="258"/>
      <c r="M175" s="258"/>
      <c r="N175" s="258"/>
      <c r="O175" s="258"/>
      <c r="P175" s="258"/>
      <c r="Q175" s="258"/>
      <c r="R175" s="258"/>
      <c r="S175" s="258"/>
      <c r="T175" s="258"/>
      <c r="U175" s="258"/>
      <c r="V175" s="258"/>
      <c r="W175" s="258"/>
      <c r="X175" s="258"/>
      <c r="Y175" s="258"/>
      <c r="Z175" s="258"/>
      <c r="AA175" s="258"/>
      <c r="AB175" s="258"/>
      <c r="AC175" s="258"/>
      <c r="AD175" s="258"/>
      <c r="AE175" s="258"/>
      <c r="AF175" s="258"/>
      <c r="AG175" s="258"/>
      <c r="AH175" s="258"/>
      <c r="AI175" s="258"/>
      <c r="AJ175" s="258"/>
      <c r="AK175" s="258"/>
      <c r="AL175" s="258"/>
      <c r="AM175" s="258"/>
      <c r="AN175" s="258"/>
      <c r="AO175" s="258"/>
      <c r="AP175" s="258"/>
      <c r="AQ175" s="258"/>
      <c r="AR175" s="258"/>
      <c r="AS175" s="258"/>
      <c r="AT175" s="258"/>
      <c r="AU175" s="258"/>
      <c r="AV175" s="258"/>
      <c r="AW175" s="258"/>
      <c r="AX175" s="258"/>
      <c r="AY175" s="258"/>
      <c r="AZ175" s="258"/>
      <c r="BA175" s="258"/>
      <c r="BB175" s="258"/>
      <c r="BC175" s="258"/>
      <c r="BD175" s="258"/>
      <c r="BE175" s="258"/>
      <c r="BF175" s="258"/>
      <c r="BG175" s="258"/>
      <c r="BH175" s="258"/>
      <c r="BI175" s="258"/>
      <c r="BJ175" s="258"/>
    </row>
    <row r="176" spans="1:62" x14ac:dyDescent="0.25">
      <c r="A176" s="259"/>
      <c r="B176" s="259">
        <v>526</v>
      </c>
      <c r="C176" s="240" t="s">
        <v>347</v>
      </c>
      <c r="D176" s="258"/>
      <c r="E176" s="258"/>
      <c r="F176" s="258"/>
      <c r="G176" s="258"/>
      <c r="H176" s="258"/>
      <c r="I176" s="258"/>
      <c r="J176" s="258"/>
      <c r="K176" s="258"/>
      <c r="L176" s="258"/>
      <c r="M176" s="258"/>
      <c r="N176" s="258"/>
      <c r="O176" s="258"/>
      <c r="P176" s="258"/>
      <c r="Q176" s="258"/>
      <c r="R176" s="258"/>
      <c r="S176" s="258"/>
      <c r="T176" s="258"/>
      <c r="U176" s="258"/>
      <c r="V176" s="258"/>
      <c r="W176" s="258"/>
      <c r="X176" s="258"/>
      <c r="Y176" s="258"/>
      <c r="Z176" s="258"/>
      <c r="AA176" s="258"/>
      <c r="AB176" s="258"/>
      <c r="AC176" s="258"/>
      <c r="AD176" s="258"/>
      <c r="AE176" s="258"/>
      <c r="AF176" s="258"/>
      <c r="AG176" s="258"/>
      <c r="AH176" s="258"/>
      <c r="AI176" s="258"/>
      <c r="AJ176" s="258"/>
      <c r="AK176" s="258"/>
      <c r="AL176" s="258"/>
      <c r="AM176" s="258"/>
      <c r="AN176" s="258"/>
      <c r="AO176" s="258"/>
      <c r="AP176" s="258"/>
      <c r="AQ176" s="258"/>
      <c r="AR176" s="258"/>
      <c r="AS176" s="258"/>
      <c r="AT176" s="258"/>
      <c r="AU176" s="258"/>
      <c r="AV176" s="258"/>
      <c r="AW176" s="258"/>
      <c r="AX176" s="258"/>
      <c r="AY176" s="258"/>
      <c r="AZ176" s="258"/>
      <c r="BA176" s="258"/>
      <c r="BB176" s="258"/>
      <c r="BC176" s="258"/>
      <c r="BD176" s="258"/>
      <c r="BE176" s="258"/>
      <c r="BF176" s="258"/>
      <c r="BG176" s="258"/>
      <c r="BH176" s="258"/>
      <c r="BI176" s="258"/>
      <c r="BJ176" s="258"/>
    </row>
    <row r="177" spans="1:62" x14ac:dyDescent="0.25">
      <c r="A177" s="259"/>
      <c r="B177" s="259">
        <v>527</v>
      </c>
      <c r="C177" s="240" t="s">
        <v>347</v>
      </c>
      <c r="D177" s="258"/>
      <c r="E177" s="258"/>
      <c r="F177" s="258"/>
      <c r="G177" s="258"/>
      <c r="H177" s="258"/>
      <c r="I177" s="258"/>
      <c r="J177" s="258"/>
      <c r="K177" s="258"/>
      <c r="L177" s="258"/>
      <c r="M177" s="258"/>
      <c r="N177" s="258"/>
      <c r="O177" s="258"/>
      <c r="P177" s="258"/>
      <c r="Q177" s="258"/>
      <c r="R177" s="258"/>
      <c r="S177" s="258"/>
      <c r="T177" s="258"/>
      <c r="U177" s="258"/>
      <c r="V177" s="258"/>
      <c r="W177" s="258"/>
      <c r="X177" s="258"/>
      <c r="Y177" s="258"/>
      <c r="Z177" s="258"/>
      <c r="AA177" s="258"/>
      <c r="AB177" s="258"/>
      <c r="AC177" s="258"/>
      <c r="AD177" s="258"/>
      <c r="AE177" s="258"/>
      <c r="AF177" s="258"/>
      <c r="AG177" s="258"/>
      <c r="AH177" s="258"/>
      <c r="AI177" s="258"/>
      <c r="AJ177" s="258"/>
      <c r="AK177" s="258"/>
      <c r="AL177" s="258"/>
      <c r="AM177" s="258"/>
      <c r="AN177" s="258"/>
      <c r="AO177" s="258"/>
      <c r="AP177" s="258"/>
      <c r="AQ177" s="258"/>
      <c r="AR177" s="258"/>
      <c r="AS177" s="258"/>
      <c r="AT177" s="258"/>
      <c r="AU177" s="258"/>
      <c r="AV177" s="258"/>
      <c r="AW177" s="258"/>
      <c r="AX177" s="258"/>
      <c r="AY177" s="258"/>
      <c r="AZ177" s="258"/>
      <c r="BA177" s="258"/>
      <c r="BB177" s="258"/>
      <c r="BC177" s="258"/>
      <c r="BD177" s="258"/>
      <c r="BE177" s="258"/>
      <c r="BF177" s="258"/>
      <c r="BG177" s="258"/>
      <c r="BH177" s="258"/>
      <c r="BI177" s="258"/>
      <c r="BJ177" s="258"/>
    </row>
    <row r="178" spans="1:62" x14ac:dyDescent="0.25">
      <c r="A178" s="259"/>
      <c r="B178" s="259">
        <v>528</v>
      </c>
      <c r="C178" s="240" t="s">
        <v>347</v>
      </c>
      <c r="D178" s="258"/>
      <c r="E178" s="258"/>
      <c r="F178" s="258"/>
      <c r="G178" s="258"/>
      <c r="H178" s="258"/>
      <c r="I178" s="258"/>
      <c r="J178" s="258"/>
      <c r="K178" s="258"/>
      <c r="L178" s="258"/>
      <c r="M178" s="258"/>
      <c r="N178" s="258"/>
      <c r="O178" s="258"/>
      <c r="P178" s="258"/>
      <c r="Q178" s="258"/>
      <c r="R178" s="258"/>
      <c r="S178" s="258"/>
      <c r="T178" s="258"/>
      <c r="U178" s="258"/>
      <c r="V178" s="258"/>
      <c r="W178" s="258"/>
      <c r="X178" s="258"/>
      <c r="Y178" s="258"/>
      <c r="Z178" s="258"/>
      <c r="AA178" s="258"/>
      <c r="AB178" s="258"/>
      <c r="AC178" s="258"/>
      <c r="AD178" s="258"/>
      <c r="AE178" s="258"/>
      <c r="AF178" s="258"/>
      <c r="AG178" s="258"/>
      <c r="AH178" s="258"/>
      <c r="AI178" s="258"/>
      <c r="AJ178" s="258"/>
      <c r="AK178" s="258"/>
      <c r="AL178" s="258"/>
      <c r="AM178" s="258"/>
      <c r="AN178" s="258"/>
      <c r="AO178" s="258"/>
      <c r="AP178" s="258"/>
      <c r="AQ178" s="258"/>
      <c r="AR178" s="258"/>
      <c r="AS178" s="258"/>
      <c r="AT178" s="258"/>
      <c r="AU178" s="258"/>
      <c r="AV178" s="258"/>
      <c r="AW178" s="258"/>
      <c r="AX178" s="258"/>
      <c r="AY178" s="258"/>
      <c r="AZ178" s="258"/>
      <c r="BA178" s="258"/>
      <c r="BB178" s="258"/>
      <c r="BC178" s="258"/>
      <c r="BD178" s="258"/>
      <c r="BE178" s="258"/>
      <c r="BF178" s="258"/>
      <c r="BG178" s="258"/>
      <c r="BH178" s="258"/>
      <c r="BI178" s="258"/>
      <c r="BJ178" s="258"/>
    </row>
    <row r="179" spans="1:62" x14ac:dyDescent="0.25">
      <c r="A179" s="259"/>
      <c r="B179" s="259">
        <v>529</v>
      </c>
      <c r="C179" s="240" t="s">
        <v>347</v>
      </c>
      <c r="D179" s="258"/>
      <c r="E179" s="258"/>
      <c r="F179" s="258"/>
      <c r="G179" s="258"/>
      <c r="H179" s="258"/>
      <c r="I179" s="258"/>
      <c r="J179" s="258"/>
      <c r="K179" s="258"/>
      <c r="L179" s="258"/>
      <c r="M179" s="258"/>
      <c r="N179" s="258"/>
      <c r="O179" s="258"/>
      <c r="P179" s="258"/>
      <c r="Q179" s="258"/>
      <c r="R179" s="258"/>
      <c r="S179" s="258"/>
      <c r="T179" s="258"/>
      <c r="U179" s="258"/>
      <c r="V179" s="258"/>
      <c r="W179" s="258"/>
      <c r="X179" s="258"/>
      <c r="Y179" s="258"/>
      <c r="Z179" s="258"/>
      <c r="AA179" s="258"/>
      <c r="AB179" s="258"/>
      <c r="AC179" s="258"/>
      <c r="AD179" s="258"/>
      <c r="AE179" s="258"/>
      <c r="AF179" s="258"/>
      <c r="AG179" s="258"/>
      <c r="AH179" s="258"/>
      <c r="AI179" s="258"/>
      <c r="AJ179" s="258"/>
      <c r="AK179" s="258"/>
      <c r="AL179" s="258"/>
      <c r="AM179" s="258"/>
      <c r="AN179" s="258"/>
      <c r="AO179" s="258"/>
      <c r="AP179" s="258"/>
      <c r="AQ179" s="258"/>
      <c r="AR179" s="258"/>
      <c r="AS179" s="258"/>
      <c r="AT179" s="258"/>
      <c r="AU179" s="258"/>
      <c r="AV179" s="258"/>
      <c r="AW179" s="258"/>
      <c r="AX179" s="258"/>
      <c r="AY179" s="258"/>
      <c r="AZ179" s="258"/>
      <c r="BA179" s="258"/>
      <c r="BB179" s="258"/>
      <c r="BC179" s="258"/>
      <c r="BD179" s="258"/>
      <c r="BE179" s="258"/>
      <c r="BF179" s="258"/>
      <c r="BG179" s="258"/>
      <c r="BH179" s="258"/>
      <c r="BI179" s="258"/>
      <c r="BJ179" s="258"/>
    </row>
    <row r="180" spans="1:62" x14ac:dyDescent="0.25">
      <c r="A180" s="259"/>
      <c r="B180" s="259">
        <v>530</v>
      </c>
      <c r="C180" s="240" t="s">
        <v>347</v>
      </c>
      <c r="D180" s="258"/>
      <c r="E180" s="258"/>
      <c r="F180" s="258"/>
      <c r="G180" s="258"/>
      <c r="H180" s="258"/>
      <c r="I180" s="258"/>
      <c r="J180" s="258"/>
      <c r="K180" s="258"/>
      <c r="L180" s="258"/>
      <c r="M180" s="258"/>
      <c r="N180" s="258"/>
      <c r="O180" s="258"/>
      <c r="P180" s="258"/>
      <c r="Q180" s="258"/>
      <c r="R180" s="258"/>
      <c r="S180" s="258"/>
      <c r="T180" s="258"/>
      <c r="U180" s="258"/>
      <c r="V180" s="258"/>
      <c r="W180" s="258"/>
      <c r="X180" s="258"/>
      <c r="Y180" s="258"/>
      <c r="Z180" s="258"/>
      <c r="AA180" s="258"/>
      <c r="AB180" s="258"/>
      <c r="AC180" s="258"/>
      <c r="AD180" s="258"/>
      <c r="AE180" s="258"/>
      <c r="AF180" s="258"/>
      <c r="AG180" s="258"/>
      <c r="AH180" s="258"/>
      <c r="AI180" s="258"/>
      <c r="AJ180" s="258"/>
      <c r="AK180" s="258"/>
      <c r="AL180" s="258"/>
      <c r="AM180" s="258"/>
      <c r="AN180" s="258"/>
      <c r="AO180" s="258"/>
      <c r="AP180" s="258"/>
      <c r="AQ180" s="258"/>
      <c r="AR180" s="258"/>
      <c r="AS180" s="258"/>
      <c r="AT180" s="258"/>
      <c r="AU180" s="258"/>
      <c r="AV180" s="258"/>
      <c r="AW180" s="258"/>
      <c r="AX180" s="258"/>
      <c r="AY180" s="258"/>
      <c r="AZ180" s="258"/>
      <c r="BA180" s="258"/>
      <c r="BB180" s="258"/>
      <c r="BC180" s="258"/>
      <c r="BD180" s="258"/>
      <c r="BE180" s="258"/>
      <c r="BF180" s="258"/>
      <c r="BG180" s="258"/>
      <c r="BH180" s="258"/>
      <c r="BI180" s="258"/>
      <c r="BJ180" s="258"/>
    </row>
    <row r="181" spans="1:62" x14ac:dyDescent="0.25">
      <c r="A181" s="259"/>
      <c r="B181" s="259">
        <v>531</v>
      </c>
      <c r="C181" s="240" t="s">
        <v>347</v>
      </c>
      <c r="D181" s="258"/>
      <c r="E181" s="258"/>
      <c r="F181" s="258"/>
      <c r="G181" s="258"/>
      <c r="H181" s="258"/>
      <c r="I181" s="258"/>
      <c r="J181" s="258"/>
      <c r="K181" s="258"/>
      <c r="L181" s="258"/>
      <c r="M181" s="258"/>
      <c r="N181" s="258"/>
      <c r="O181" s="258"/>
      <c r="P181" s="258"/>
      <c r="Q181" s="258"/>
      <c r="R181" s="258"/>
      <c r="S181" s="258"/>
      <c r="T181" s="258"/>
      <c r="U181" s="258"/>
      <c r="V181" s="258"/>
      <c r="W181" s="258"/>
      <c r="X181" s="258"/>
      <c r="Y181" s="258"/>
      <c r="Z181" s="258"/>
      <c r="AA181" s="258"/>
      <c r="AB181" s="258"/>
      <c r="AC181" s="258"/>
      <c r="AD181" s="258"/>
      <c r="AE181" s="258"/>
      <c r="AF181" s="258"/>
      <c r="AG181" s="258"/>
      <c r="AH181" s="258"/>
      <c r="AI181" s="258"/>
      <c r="AJ181" s="258"/>
      <c r="AK181" s="258"/>
      <c r="AL181" s="258"/>
      <c r="AM181" s="258"/>
      <c r="AN181" s="258"/>
      <c r="AO181" s="258"/>
      <c r="AP181" s="258"/>
      <c r="AQ181" s="258"/>
      <c r="AR181" s="258"/>
      <c r="AS181" s="258"/>
      <c r="AT181" s="258"/>
      <c r="AU181" s="258"/>
      <c r="AV181" s="258"/>
      <c r="AW181" s="258"/>
      <c r="AX181" s="258"/>
      <c r="AY181" s="258"/>
      <c r="AZ181" s="258"/>
      <c r="BA181" s="258"/>
      <c r="BB181" s="258"/>
      <c r="BC181" s="258"/>
      <c r="BD181" s="258"/>
      <c r="BE181" s="258"/>
      <c r="BF181" s="258"/>
      <c r="BG181" s="258"/>
      <c r="BH181" s="258"/>
      <c r="BI181" s="258"/>
      <c r="BJ181" s="258"/>
    </row>
    <row r="182" spans="1:62" x14ac:dyDescent="0.25">
      <c r="A182" s="259">
        <v>532</v>
      </c>
      <c r="B182" s="259">
        <v>532</v>
      </c>
      <c r="C182" s="240" t="s">
        <v>247</v>
      </c>
      <c r="D182" s="258">
        <v>41356390</v>
      </c>
      <c r="E182" s="258">
        <v>7059394</v>
      </c>
      <c r="F182" s="258">
        <v>2562888</v>
      </c>
      <c r="G182" s="258">
        <v>4207862</v>
      </c>
      <c r="H182" s="258">
        <v>5030851</v>
      </c>
      <c r="I182" s="258">
        <v>9036803</v>
      </c>
      <c r="J182" s="258">
        <v>20581365</v>
      </c>
      <c r="K182" s="258">
        <v>5512065</v>
      </c>
      <c r="L182" s="258">
        <v>15174575</v>
      </c>
      <c r="M182" s="258">
        <v>2086724</v>
      </c>
      <c r="N182" s="258">
        <v>6985762</v>
      </c>
      <c r="O182" s="258">
        <v>36880262</v>
      </c>
      <c r="P182" s="258">
        <v>64808472</v>
      </c>
      <c r="Q182" s="258">
        <v>16196117</v>
      </c>
      <c r="R182" s="258">
        <v>62796032</v>
      </c>
      <c r="S182" s="258">
        <v>23897431</v>
      </c>
      <c r="T182" s="258">
        <v>2747632</v>
      </c>
      <c r="U182" s="258">
        <v>23076976</v>
      </c>
      <c r="V182" s="258">
        <v>3650549</v>
      </c>
      <c r="W182" s="258">
        <v>25906201</v>
      </c>
      <c r="X182" s="258">
        <v>74744565</v>
      </c>
      <c r="Y182" s="258">
        <v>455722000</v>
      </c>
      <c r="Z182" s="258">
        <v>30655331</v>
      </c>
      <c r="AA182" s="258">
        <v>7614942</v>
      </c>
      <c r="AB182" s="258">
        <v>1605444</v>
      </c>
      <c r="AC182" s="258">
        <v>23291028</v>
      </c>
      <c r="AD182" s="258">
        <v>6094081</v>
      </c>
      <c r="AE182" s="258">
        <v>6104293</v>
      </c>
      <c r="AF182" s="258">
        <v>23391668</v>
      </c>
      <c r="AG182" s="258">
        <v>81631807</v>
      </c>
      <c r="AH182" s="258">
        <v>10961750</v>
      </c>
      <c r="AI182" s="258">
        <v>23954794</v>
      </c>
      <c r="AJ182" s="258">
        <v>28680778</v>
      </c>
      <c r="AK182" s="258">
        <v>11513549</v>
      </c>
      <c r="AL182" s="258">
        <v>11996272</v>
      </c>
      <c r="AM182" s="258">
        <v>133963548</v>
      </c>
      <c r="AN182" s="258">
        <v>4460196</v>
      </c>
      <c r="AO182" s="258">
        <v>7895483</v>
      </c>
      <c r="AP182" s="258">
        <v>10727104</v>
      </c>
      <c r="AQ182" s="258">
        <v>2395484</v>
      </c>
      <c r="AR182" s="258">
        <v>16389819</v>
      </c>
      <c r="AS182" s="258">
        <v>49219584</v>
      </c>
      <c r="AT182" s="258">
        <v>2791227</v>
      </c>
      <c r="AU182" s="258">
        <v>1789692</v>
      </c>
      <c r="AV182" s="258">
        <v>15247732</v>
      </c>
      <c r="AW182" s="258">
        <v>4410681</v>
      </c>
      <c r="AX182" s="258">
        <v>198005636</v>
      </c>
      <c r="AY182" s="258">
        <v>4395440</v>
      </c>
      <c r="AZ182" s="258">
        <v>25046222</v>
      </c>
      <c r="BA182" s="258">
        <v>16278340</v>
      </c>
      <c r="BB182" s="258">
        <v>25824666</v>
      </c>
      <c r="BC182" s="258">
        <v>4431195</v>
      </c>
      <c r="BD182" s="258">
        <v>7294636</v>
      </c>
      <c r="BE182" s="258">
        <v>5233445</v>
      </c>
      <c r="BF182" s="258">
        <v>2011489</v>
      </c>
      <c r="BG182" s="258">
        <v>39952752</v>
      </c>
      <c r="BH182" s="258">
        <v>6920438</v>
      </c>
      <c r="BI182" s="258">
        <v>63291936</v>
      </c>
      <c r="BJ182" s="258">
        <v>2165608</v>
      </c>
    </row>
    <row r="183" spans="1:62" x14ac:dyDescent="0.25">
      <c r="A183" s="259">
        <v>533</v>
      </c>
      <c r="B183" s="259">
        <v>533</v>
      </c>
      <c r="C183" s="240" t="s">
        <v>248</v>
      </c>
      <c r="D183" s="258">
        <v>0</v>
      </c>
      <c r="E183" s="258">
        <v>0</v>
      </c>
      <c r="F183" s="258">
        <v>0</v>
      </c>
      <c r="G183" s="258">
        <v>0</v>
      </c>
      <c r="H183" s="258">
        <v>0</v>
      </c>
      <c r="I183" s="258">
        <v>0</v>
      </c>
      <c r="J183" s="258">
        <v>0</v>
      </c>
      <c r="K183" s="258">
        <v>0</v>
      </c>
      <c r="L183" s="258">
        <v>0</v>
      </c>
      <c r="M183" s="258">
        <v>0</v>
      </c>
      <c r="N183" s="258">
        <v>0</v>
      </c>
      <c r="O183" s="258">
        <v>0</v>
      </c>
      <c r="P183" s="258">
        <v>0</v>
      </c>
      <c r="Q183" s="258">
        <v>0</v>
      </c>
      <c r="R183" s="258">
        <v>0</v>
      </c>
      <c r="S183" s="258">
        <v>0</v>
      </c>
      <c r="T183" s="258">
        <v>0</v>
      </c>
      <c r="U183" s="258">
        <v>0</v>
      </c>
      <c r="V183" s="258">
        <v>0</v>
      </c>
      <c r="W183" s="258">
        <v>0</v>
      </c>
      <c r="X183" s="258">
        <v>0</v>
      </c>
      <c r="Y183" s="258">
        <v>0</v>
      </c>
      <c r="Z183" s="258">
        <v>0</v>
      </c>
      <c r="AA183" s="258">
        <v>0</v>
      </c>
      <c r="AB183" s="258">
        <v>0</v>
      </c>
      <c r="AC183" s="258">
        <v>0</v>
      </c>
      <c r="AD183" s="258">
        <v>0</v>
      </c>
      <c r="AE183" s="258">
        <v>0</v>
      </c>
      <c r="AF183" s="258">
        <v>0</v>
      </c>
      <c r="AG183" s="258">
        <v>0</v>
      </c>
      <c r="AH183" s="258">
        <v>0</v>
      </c>
      <c r="AI183" s="258">
        <v>0</v>
      </c>
      <c r="AJ183" s="258">
        <v>0</v>
      </c>
      <c r="AK183" s="258">
        <v>0</v>
      </c>
      <c r="AL183" s="258">
        <v>0</v>
      </c>
      <c r="AM183" s="258">
        <v>0</v>
      </c>
      <c r="AN183" s="258">
        <v>0</v>
      </c>
      <c r="AO183" s="258">
        <v>0</v>
      </c>
      <c r="AP183" s="258">
        <v>0</v>
      </c>
      <c r="AQ183" s="258">
        <v>0</v>
      </c>
      <c r="AR183" s="258">
        <v>0</v>
      </c>
      <c r="AS183" s="258">
        <v>0</v>
      </c>
      <c r="AT183" s="258">
        <v>0</v>
      </c>
      <c r="AU183" s="258">
        <v>0</v>
      </c>
      <c r="AV183" s="258">
        <v>0</v>
      </c>
      <c r="AW183" s="258">
        <v>0</v>
      </c>
      <c r="AX183" s="258">
        <v>0</v>
      </c>
      <c r="AY183" s="258">
        <v>0</v>
      </c>
      <c r="AZ183" s="258">
        <v>0</v>
      </c>
      <c r="BA183" s="258">
        <v>0</v>
      </c>
      <c r="BB183" s="258">
        <v>0</v>
      </c>
      <c r="BC183" s="258">
        <v>0</v>
      </c>
      <c r="BD183" s="258">
        <v>0</v>
      </c>
      <c r="BE183" s="258">
        <v>270294</v>
      </c>
      <c r="BF183" s="258">
        <v>0</v>
      </c>
      <c r="BG183" s="258">
        <v>2396510</v>
      </c>
      <c r="BH183" s="258">
        <v>0</v>
      </c>
      <c r="BI183" s="258">
        <v>0</v>
      </c>
      <c r="BJ183" s="258">
        <v>0</v>
      </c>
    </row>
    <row r="184" spans="1:62" ht="30" x14ac:dyDescent="0.25">
      <c r="A184" s="259"/>
      <c r="B184" s="259">
        <v>534</v>
      </c>
      <c r="C184" s="240" t="s">
        <v>130</v>
      </c>
      <c r="D184" s="258"/>
      <c r="E184" s="258"/>
      <c r="F184" s="258"/>
      <c r="G184" s="258"/>
      <c r="H184" s="258"/>
      <c r="I184" s="258"/>
      <c r="J184" s="258"/>
      <c r="K184" s="258"/>
      <c r="L184" s="258"/>
      <c r="M184" s="258"/>
      <c r="N184" s="258"/>
      <c r="O184" s="258"/>
      <c r="P184" s="258"/>
      <c r="Q184" s="258"/>
      <c r="R184" s="258"/>
      <c r="S184" s="258"/>
      <c r="T184" s="258"/>
      <c r="U184" s="258"/>
      <c r="V184" s="258"/>
      <c r="W184" s="258"/>
      <c r="X184" s="258"/>
      <c r="Y184" s="258"/>
      <c r="Z184" s="258"/>
      <c r="AA184" s="258"/>
      <c r="AB184" s="258"/>
      <c r="AC184" s="258"/>
      <c r="AD184" s="258"/>
      <c r="AE184" s="258"/>
      <c r="AF184" s="258"/>
      <c r="AG184" s="258"/>
      <c r="AH184" s="258"/>
      <c r="AI184" s="258"/>
      <c r="AJ184" s="258"/>
      <c r="AK184" s="258"/>
      <c r="AL184" s="258"/>
      <c r="AM184" s="258"/>
      <c r="AN184" s="258"/>
      <c r="AO184" s="258"/>
      <c r="AP184" s="258"/>
      <c r="AQ184" s="258"/>
      <c r="AR184" s="258"/>
      <c r="AS184" s="258"/>
      <c r="AT184" s="258"/>
      <c r="AU184" s="258"/>
      <c r="AV184" s="258"/>
      <c r="AW184" s="258"/>
      <c r="AX184" s="258"/>
      <c r="AY184" s="258"/>
      <c r="AZ184" s="258"/>
      <c r="BA184" s="258"/>
      <c r="BB184" s="258"/>
      <c r="BC184" s="258"/>
      <c r="BD184" s="258"/>
      <c r="BE184" s="258"/>
      <c r="BF184" s="258"/>
      <c r="BG184" s="258"/>
      <c r="BH184" s="258"/>
      <c r="BI184" s="258"/>
      <c r="BJ184" s="258"/>
    </row>
    <row r="185" spans="1:62" ht="30" x14ac:dyDescent="0.25">
      <c r="A185" s="259"/>
      <c r="B185" s="259">
        <v>535</v>
      </c>
      <c r="C185" s="240" t="s">
        <v>321</v>
      </c>
      <c r="D185" s="258"/>
      <c r="E185" s="258"/>
      <c r="F185" s="258"/>
      <c r="G185" s="258"/>
      <c r="H185" s="258"/>
      <c r="I185" s="258"/>
      <c r="J185" s="258"/>
      <c r="K185" s="258"/>
      <c r="L185" s="258"/>
      <c r="M185" s="258"/>
      <c r="N185" s="258"/>
      <c r="O185" s="258"/>
      <c r="P185" s="258"/>
      <c r="Q185" s="258"/>
      <c r="R185" s="258"/>
      <c r="S185" s="258"/>
      <c r="T185" s="258"/>
      <c r="U185" s="258"/>
      <c r="V185" s="258"/>
      <c r="W185" s="258"/>
      <c r="X185" s="258"/>
      <c r="Y185" s="258"/>
      <c r="Z185" s="258"/>
      <c r="AA185" s="258"/>
      <c r="AB185" s="258"/>
      <c r="AC185" s="258"/>
      <c r="AD185" s="258"/>
      <c r="AE185" s="258"/>
      <c r="AF185" s="258"/>
      <c r="AG185" s="258"/>
      <c r="AH185" s="258"/>
      <c r="AI185" s="258"/>
      <c r="AJ185" s="258"/>
      <c r="AK185" s="258"/>
      <c r="AL185" s="258"/>
      <c r="AM185" s="258"/>
      <c r="AN185" s="258"/>
      <c r="AO185" s="258"/>
      <c r="AP185" s="258"/>
      <c r="AQ185" s="258"/>
      <c r="AR185" s="258"/>
      <c r="AS185" s="258"/>
      <c r="AT185" s="258"/>
      <c r="AU185" s="258"/>
      <c r="AV185" s="258"/>
      <c r="AW185" s="258"/>
      <c r="AX185" s="258"/>
      <c r="AY185" s="258"/>
      <c r="AZ185" s="258"/>
      <c r="BA185" s="258"/>
      <c r="BB185" s="258"/>
      <c r="BC185" s="258"/>
      <c r="BD185" s="258"/>
      <c r="BE185" s="258"/>
      <c r="BF185" s="258"/>
      <c r="BG185" s="258"/>
      <c r="BH185" s="258"/>
      <c r="BI185" s="258"/>
      <c r="BJ185" s="258"/>
    </row>
    <row r="186" spans="1:62" ht="30" x14ac:dyDescent="0.25">
      <c r="A186" s="259">
        <v>536</v>
      </c>
      <c r="B186" s="259">
        <v>536</v>
      </c>
      <c r="C186" s="240" t="s">
        <v>116</v>
      </c>
      <c r="D186" s="258">
        <v>0</v>
      </c>
      <c r="E186" s="258">
        <v>0</v>
      </c>
      <c r="F186" s="258">
        <v>0</v>
      </c>
      <c r="G186" s="258">
        <v>0</v>
      </c>
      <c r="H186" s="258">
        <v>0</v>
      </c>
      <c r="I186" s="258">
        <v>0</v>
      </c>
      <c r="J186" s="258">
        <v>0</v>
      </c>
      <c r="K186" s="258">
        <v>0</v>
      </c>
      <c r="L186" s="258">
        <v>0</v>
      </c>
      <c r="M186" s="258">
        <v>0</v>
      </c>
      <c r="N186" s="258">
        <v>0</v>
      </c>
      <c r="O186" s="258">
        <v>0</v>
      </c>
      <c r="P186" s="258">
        <v>0</v>
      </c>
      <c r="Q186" s="258">
        <v>0</v>
      </c>
      <c r="R186" s="258">
        <v>0</v>
      </c>
      <c r="S186" s="258">
        <v>0</v>
      </c>
      <c r="T186" s="258">
        <v>0</v>
      </c>
      <c r="U186" s="258">
        <v>0</v>
      </c>
      <c r="V186" s="258">
        <v>0</v>
      </c>
      <c r="W186" s="258">
        <v>0</v>
      </c>
      <c r="X186" s="258">
        <v>0</v>
      </c>
      <c r="Y186" s="258">
        <v>0</v>
      </c>
      <c r="Z186" s="258">
        <v>0</v>
      </c>
      <c r="AA186" s="258">
        <v>0</v>
      </c>
      <c r="AB186" s="258">
        <v>0</v>
      </c>
      <c r="AC186" s="258">
        <v>0</v>
      </c>
      <c r="AD186" s="258">
        <v>0</v>
      </c>
      <c r="AE186" s="258">
        <v>0</v>
      </c>
      <c r="AF186" s="258">
        <v>0</v>
      </c>
      <c r="AG186" s="258">
        <v>0</v>
      </c>
      <c r="AH186" s="258">
        <v>0</v>
      </c>
      <c r="AI186" s="258">
        <v>0</v>
      </c>
      <c r="AJ186" s="258">
        <v>0</v>
      </c>
      <c r="AK186" s="258">
        <v>0</v>
      </c>
      <c r="AL186" s="258">
        <v>0</v>
      </c>
      <c r="AM186" s="258">
        <v>0</v>
      </c>
      <c r="AN186" s="258">
        <v>0</v>
      </c>
      <c r="AO186" s="258">
        <v>0</v>
      </c>
      <c r="AP186" s="258">
        <v>43147</v>
      </c>
      <c r="AQ186" s="258">
        <v>0</v>
      </c>
      <c r="AR186" s="258">
        <v>0</v>
      </c>
      <c r="AS186" s="258">
        <v>0</v>
      </c>
      <c r="AT186" s="258">
        <v>0</v>
      </c>
      <c r="AU186" s="258">
        <v>0</v>
      </c>
      <c r="AV186" s="258">
        <v>0</v>
      </c>
      <c r="AW186" s="258">
        <v>0</v>
      </c>
      <c r="AX186" s="258">
        <v>0</v>
      </c>
      <c r="AY186" s="258">
        <v>0</v>
      </c>
      <c r="AZ186" s="258">
        <v>0</v>
      </c>
      <c r="BA186" s="258">
        <v>0</v>
      </c>
      <c r="BB186" s="258">
        <v>0</v>
      </c>
      <c r="BC186" s="258">
        <v>0</v>
      </c>
      <c r="BD186" s="258">
        <v>0</v>
      </c>
      <c r="BE186" s="258">
        <v>0</v>
      </c>
      <c r="BF186" s="258">
        <v>0</v>
      </c>
      <c r="BG186" s="258">
        <v>0</v>
      </c>
      <c r="BH186" s="258">
        <v>0</v>
      </c>
      <c r="BI186" s="258">
        <v>0</v>
      </c>
      <c r="BJ186" s="258">
        <v>0</v>
      </c>
    </row>
    <row r="187" spans="1:62" x14ac:dyDescent="0.25">
      <c r="A187" s="259"/>
      <c r="B187" s="259">
        <v>537</v>
      </c>
      <c r="D187" s="258"/>
      <c r="E187" s="258"/>
      <c r="F187" s="258"/>
      <c r="G187" s="258"/>
      <c r="H187" s="258"/>
      <c r="I187" s="258"/>
      <c r="J187" s="258"/>
      <c r="K187" s="258"/>
      <c r="L187" s="258"/>
      <c r="M187" s="258"/>
      <c r="N187" s="258"/>
      <c r="O187" s="258"/>
      <c r="P187" s="258"/>
      <c r="Q187" s="258"/>
      <c r="R187" s="258"/>
      <c r="S187" s="258"/>
      <c r="T187" s="258"/>
      <c r="U187" s="258"/>
      <c r="V187" s="258"/>
      <c r="W187" s="258"/>
      <c r="X187" s="258"/>
      <c r="Y187" s="258"/>
      <c r="Z187" s="258"/>
      <c r="AA187" s="258"/>
      <c r="AB187" s="258"/>
      <c r="AC187" s="258"/>
      <c r="AD187" s="258"/>
      <c r="AE187" s="258"/>
      <c r="AF187" s="258"/>
      <c r="AG187" s="258"/>
      <c r="AH187" s="258"/>
      <c r="AI187" s="258"/>
      <c r="AJ187" s="258"/>
      <c r="AK187" s="258"/>
      <c r="AL187" s="258"/>
      <c r="AM187" s="258"/>
      <c r="AN187" s="258"/>
      <c r="AO187" s="258"/>
      <c r="AP187" s="258"/>
      <c r="AQ187" s="258"/>
      <c r="AR187" s="258"/>
      <c r="AS187" s="258"/>
      <c r="AT187" s="258"/>
      <c r="AU187" s="258"/>
      <c r="AV187" s="258"/>
      <c r="AW187" s="258"/>
      <c r="AX187" s="258"/>
      <c r="AY187" s="258"/>
      <c r="AZ187" s="258"/>
      <c r="BA187" s="258"/>
      <c r="BB187" s="258"/>
      <c r="BC187" s="258"/>
      <c r="BD187" s="258"/>
      <c r="BE187" s="258"/>
      <c r="BF187" s="258"/>
      <c r="BG187" s="258"/>
      <c r="BH187" s="258"/>
      <c r="BI187" s="258"/>
      <c r="BJ187" s="258"/>
    </row>
    <row r="188" spans="1:62" x14ac:dyDescent="0.25">
      <c r="A188" s="259"/>
      <c r="B188" s="259">
        <v>538</v>
      </c>
      <c r="D188" s="258"/>
      <c r="E188" s="258"/>
      <c r="F188" s="258"/>
      <c r="G188" s="258"/>
      <c r="H188" s="258"/>
      <c r="I188" s="258"/>
      <c r="J188" s="258"/>
      <c r="K188" s="258"/>
      <c r="L188" s="258"/>
      <c r="M188" s="258"/>
      <c r="N188" s="258"/>
      <c r="O188" s="258"/>
      <c r="P188" s="258"/>
      <c r="Q188" s="258"/>
      <c r="R188" s="258"/>
      <c r="S188" s="258"/>
      <c r="T188" s="258"/>
      <c r="U188" s="258"/>
      <c r="V188" s="258"/>
      <c r="W188" s="258"/>
      <c r="X188" s="258"/>
      <c r="Y188" s="258"/>
      <c r="Z188" s="258"/>
      <c r="AA188" s="258"/>
      <c r="AB188" s="258"/>
      <c r="AC188" s="258"/>
      <c r="AD188" s="258"/>
      <c r="AE188" s="258"/>
      <c r="AF188" s="258"/>
      <c r="AG188" s="258"/>
      <c r="AH188" s="258"/>
      <c r="AI188" s="258"/>
      <c r="AJ188" s="258"/>
      <c r="AK188" s="258"/>
      <c r="AL188" s="258"/>
      <c r="AM188" s="258"/>
      <c r="AN188" s="258"/>
      <c r="AO188" s="258"/>
      <c r="AP188" s="258"/>
      <c r="AQ188" s="258"/>
      <c r="AR188" s="258"/>
      <c r="AS188" s="258"/>
      <c r="AT188" s="258"/>
      <c r="AU188" s="258"/>
      <c r="AV188" s="258"/>
      <c r="AW188" s="258"/>
      <c r="AX188" s="258"/>
      <c r="AY188" s="258"/>
      <c r="AZ188" s="258"/>
      <c r="BA188" s="258"/>
      <c r="BB188" s="258"/>
      <c r="BC188" s="258"/>
      <c r="BD188" s="258"/>
      <c r="BE188" s="258"/>
      <c r="BF188" s="258"/>
      <c r="BG188" s="258"/>
      <c r="BH188" s="258"/>
      <c r="BI188" s="258"/>
      <c r="BJ188" s="258"/>
    </row>
    <row r="189" spans="1:62" x14ac:dyDescent="0.25">
      <c r="A189" s="259"/>
      <c r="B189" s="259">
        <v>539</v>
      </c>
      <c r="D189" s="258"/>
      <c r="E189" s="258"/>
      <c r="F189" s="258"/>
      <c r="G189" s="258"/>
      <c r="H189" s="258"/>
      <c r="I189" s="258"/>
      <c r="J189" s="258"/>
      <c r="K189" s="258"/>
      <c r="L189" s="258"/>
      <c r="M189" s="258"/>
      <c r="N189" s="258"/>
      <c r="O189" s="258"/>
      <c r="P189" s="258"/>
      <c r="Q189" s="258"/>
      <c r="R189" s="258"/>
      <c r="S189" s="258"/>
      <c r="T189" s="258"/>
      <c r="U189" s="258"/>
      <c r="V189" s="258"/>
      <c r="W189" s="258"/>
      <c r="X189" s="258"/>
      <c r="Y189" s="258"/>
      <c r="Z189" s="258"/>
      <c r="AA189" s="258"/>
      <c r="AB189" s="258"/>
      <c r="AC189" s="258"/>
      <c r="AD189" s="258"/>
      <c r="AE189" s="258"/>
      <c r="AF189" s="258"/>
      <c r="AG189" s="258"/>
      <c r="AH189" s="258"/>
      <c r="AI189" s="258"/>
      <c r="AJ189" s="258"/>
      <c r="AK189" s="258"/>
      <c r="AL189" s="258"/>
      <c r="AM189" s="258"/>
      <c r="AN189" s="258"/>
      <c r="AO189" s="258"/>
      <c r="AP189" s="258"/>
      <c r="AQ189" s="258"/>
      <c r="AR189" s="258"/>
      <c r="AS189" s="258"/>
      <c r="AT189" s="258"/>
      <c r="AU189" s="258"/>
      <c r="AV189" s="258"/>
      <c r="AW189" s="258"/>
      <c r="AX189" s="258"/>
      <c r="AY189" s="258"/>
      <c r="AZ189" s="258"/>
      <c r="BA189" s="258"/>
      <c r="BB189" s="258"/>
      <c r="BC189" s="258"/>
      <c r="BD189" s="258"/>
      <c r="BE189" s="258"/>
      <c r="BF189" s="258"/>
      <c r="BG189" s="258"/>
      <c r="BH189" s="258"/>
      <c r="BI189" s="258"/>
      <c r="BJ189" s="258"/>
    </row>
    <row r="190" spans="1:62" x14ac:dyDescent="0.25">
      <c r="A190" s="259"/>
      <c r="B190" s="259">
        <v>540</v>
      </c>
      <c r="D190" s="258"/>
      <c r="E190" s="258"/>
      <c r="F190" s="258"/>
      <c r="G190" s="258"/>
      <c r="H190" s="258"/>
      <c r="I190" s="258"/>
      <c r="J190" s="258"/>
      <c r="K190" s="258"/>
      <c r="L190" s="258"/>
      <c r="M190" s="258"/>
      <c r="N190" s="258"/>
      <c r="O190" s="258"/>
      <c r="P190" s="258"/>
      <c r="Q190" s="258"/>
      <c r="R190" s="258"/>
      <c r="S190" s="258"/>
      <c r="T190" s="258"/>
      <c r="U190" s="258"/>
      <c r="V190" s="258"/>
      <c r="W190" s="258"/>
      <c r="X190" s="258"/>
      <c r="Y190" s="258"/>
      <c r="Z190" s="258"/>
      <c r="AA190" s="258"/>
      <c r="AB190" s="258"/>
      <c r="AC190" s="258"/>
      <c r="AD190" s="258"/>
      <c r="AE190" s="258"/>
      <c r="AF190" s="258"/>
      <c r="AG190" s="258"/>
      <c r="AH190" s="258"/>
      <c r="AI190" s="258"/>
      <c r="AJ190" s="258"/>
      <c r="AK190" s="258"/>
      <c r="AL190" s="258"/>
      <c r="AM190" s="258"/>
      <c r="AN190" s="258"/>
      <c r="AO190" s="258"/>
      <c r="AP190" s="258"/>
      <c r="AQ190" s="258"/>
      <c r="AR190" s="258"/>
      <c r="AS190" s="258"/>
      <c r="AT190" s="258"/>
      <c r="AU190" s="258"/>
      <c r="AV190" s="258"/>
      <c r="AW190" s="258"/>
      <c r="AX190" s="258"/>
      <c r="AY190" s="258"/>
      <c r="AZ190" s="258"/>
      <c r="BA190" s="258"/>
      <c r="BB190" s="258"/>
      <c r="BC190" s="258"/>
      <c r="BD190" s="258"/>
      <c r="BE190" s="258"/>
      <c r="BF190" s="258"/>
      <c r="BG190" s="258"/>
      <c r="BH190" s="258"/>
      <c r="BI190" s="258"/>
      <c r="BJ190" s="258"/>
    </row>
    <row r="191" spans="1:62" x14ac:dyDescent="0.25">
      <c r="A191" s="259"/>
      <c r="B191" s="259">
        <v>541</v>
      </c>
      <c r="D191" s="258"/>
      <c r="E191" s="258"/>
      <c r="F191" s="258"/>
      <c r="G191" s="258"/>
      <c r="H191" s="258"/>
      <c r="I191" s="258"/>
      <c r="J191" s="258"/>
      <c r="K191" s="258"/>
      <c r="L191" s="258"/>
      <c r="M191" s="258"/>
      <c r="N191" s="258"/>
      <c r="O191" s="258"/>
      <c r="P191" s="258"/>
      <c r="Q191" s="258"/>
      <c r="R191" s="258"/>
      <c r="S191" s="258"/>
      <c r="T191" s="258"/>
      <c r="U191" s="258"/>
      <c r="V191" s="258"/>
      <c r="W191" s="258"/>
      <c r="X191" s="258"/>
      <c r="Y191" s="258"/>
      <c r="Z191" s="258"/>
      <c r="AA191" s="258"/>
      <c r="AB191" s="258"/>
      <c r="AC191" s="258"/>
      <c r="AD191" s="258"/>
      <c r="AE191" s="258"/>
      <c r="AF191" s="258"/>
      <c r="AG191" s="258"/>
      <c r="AH191" s="258"/>
      <c r="AI191" s="258"/>
      <c r="AJ191" s="258"/>
      <c r="AK191" s="258"/>
      <c r="AL191" s="258"/>
      <c r="AM191" s="258"/>
      <c r="AN191" s="258"/>
      <c r="AO191" s="258"/>
      <c r="AP191" s="258"/>
      <c r="AQ191" s="258"/>
      <c r="AR191" s="258"/>
      <c r="AS191" s="258"/>
      <c r="AT191" s="258"/>
      <c r="AU191" s="258"/>
      <c r="AV191" s="258"/>
      <c r="AW191" s="258"/>
      <c r="AX191" s="258"/>
      <c r="AY191" s="258"/>
      <c r="AZ191" s="258"/>
      <c r="BA191" s="258"/>
      <c r="BB191" s="258"/>
      <c r="BC191" s="258"/>
      <c r="BD191" s="258"/>
      <c r="BE191" s="258"/>
      <c r="BF191" s="258"/>
      <c r="BG191" s="258"/>
      <c r="BH191" s="258"/>
      <c r="BI191" s="258"/>
      <c r="BJ191" s="258"/>
    </row>
    <row r="192" spans="1:62" x14ac:dyDescent="0.25">
      <c r="A192" s="259"/>
      <c r="B192" s="259">
        <v>542</v>
      </c>
      <c r="D192" s="258"/>
      <c r="E192" s="258"/>
      <c r="F192" s="258"/>
      <c r="G192" s="258"/>
      <c r="H192" s="258"/>
      <c r="I192" s="258"/>
      <c r="J192" s="258"/>
      <c r="K192" s="258"/>
      <c r="L192" s="258"/>
      <c r="M192" s="258"/>
      <c r="N192" s="258"/>
      <c r="O192" s="258"/>
      <c r="P192" s="258"/>
      <c r="Q192" s="258"/>
      <c r="R192" s="258"/>
      <c r="S192" s="258"/>
      <c r="T192" s="258"/>
      <c r="U192" s="258"/>
      <c r="V192" s="258"/>
      <c r="W192" s="258"/>
      <c r="X192" s="258"/>
      <c r="Y192" s="258"/>
      <c r="Z192" s="258"/>
      <c r="AA192" s="258"/>
      <c r="AB192" s="258"/>
      <c r="AC192" s="258"/>
      <c r="AD192" s="258"/>
      <c r="AE192" s="258"/>
      <c r="AF192" s="258"/>
      <c r="AG192" s="258"/>
      <c r="AH192" s="258"/>
      <c r="AI192" s="258"/>
      <c r="AJ192" s="258"/>
      <c r="AK192" s="258"/>
      <c r="AL192" s="258"/>
      <c r="AM192" s="258"/>
      <c r="AN192" s="258"/>
      <c r="AO192" s="258"/>
      <c r="AP192" s="258"/>
      <c r="AQ192" s="258"/>
      <c r="AR192" s="258"/>
      <c r="AS192" s="258"/>
      <c r="AT192" s="258"/>
      <c r="AU192" s="258"/>
      <c r="AV192" s="258"/>
      <c r="AW192" s="258"/>
      <c r="AX192" s="258"/>
      <c r="AY192" s="258"/>
      <c r="AZ192" s="258"/>
      <c r="BA192" s="258"/>
      <c r="BB192" s="258"/>
      <c r="BC192" s="258"/>
      <c r="BD192" s="258"/>
      <c r="BE192" s="258"/>
      <c r="BF192" s="258"/>
      <c r="BG192" s="258"/>
      <c r="BH192" s="258"/>
      <c r="BI192" s="258"/>
      <c r="BJ192" s="258"/>
    </row>
    <row r="193" spans="1:62" x14ac:dyDescent="0.25">
      <c r="A193" s="259"/>
      <c r="B193" s="259">
        <v>543</v>
      </c>
      <c r="D193" s="258"/>
      <c r="E193" s="258"/>
      <c r="F193" s="258"/>
      <c r="G193" s="258"/>
      <c r="H193" s="258"/>
      <c r="I193" s="258"/>
      <c r="J193" s="258"/>
      <c r="K193" s="258"/>
      <c r="L193" s="258"/>
      <c r="M193" s="258"/>
      <c r="N193" s="258"/>
      <c r="O193" s="258"/>
      <c r="P193" s="258"/>
      <c r="Q193" s="258"/>
      <c r="R193" s="258"/>
      <c r="S193" s="258"/>
      <c r="T193" s="258"/>
      <c r="U193" s="258"/>
      <c r="V193" s="258"/>
      <c r="W193" s="258"/>
      <c r="X193" s="258"/>
      <c r="Y193" s="258"/>
      <c r="Z193" s="258"/>
      <c r="AA193" s="258"/>
      <c r="AB193" s="258"/>
      <c r="AC193" s="258"/>
      <c r="AD193" s="258"/>
      <c r="AE193" s="258"/>
      <c r="AF193" s="258"/>
      <c r="AG193" s="258"/>
      <c r="AH193" s="258"/>
      <c r="AI193" s="258"/>
      <c r="AJ193" s="258"/>
      <c r="AK193" s="258"/>
      <c r="AL193" s="258"/>
      <c r="AM193" s="258"/>
      <c r="AN193" s="258"/>
      <c r="AO193" s="258"/>
      <c r="AP193" s="258"/>
      <c r="AQ193" s="258"/>
      <c r="AR193" s="258"/>
      <c r="AS193" s="258"/>
      <c r="AT193" s="258"/>
      <c r="AU193" s="258"/>
      <c r="AV193" s="258"/>
      <c r="AW193" s="258"/>
      <c r="AX193" s="258"/>
      <c r="AY193" s="258"/>
      <c r="AZ193" s="258"/>
      <c r="BA193" s="258"/>
      <c r="BB193" s="258"/>
      <c r="BC193" s="258"/>
      <c r="BD193" s="258"/>
      <c r="BE193" s="258"/>
      <c r="BF193" s="258"/>
      <c r="BG193" s="258"/>
      <c r="BH193" s="258"/>
      <c r="BI193" s="258"/>
      <c r="BJ193" s="258"/>
    </row>
    <row r="194" spans="1:62" x14ac:dyDescent="0.25">
      <c r="A194" s="259"/>
      <c r="B194" s="259">
        <v>544</v>
      </c>
      <c r="D194" s="258"/>
      <c r="E194" s="258"/>
      <c r="F194" s="258"/>
      <c r="G194" s="258"/>
      <c r="H194" s="258"/>
      <c r="I194" s="258"/>
      <c r="J194" s="258"/>
      <c r="K194" s="258"/>
      <c r="L194" s="258"/>
      <c r="M194" s="258"/>
      <c r="N194" s="258"/>
      <c r="O194" s="258"/>
      <c r="P194" s="258"/>
      <c r="Q194" s="258"/>
      <c r="R194" s="258"/>
      <c r="S194" s="258"/>
      <c r="T194" s="258"/>
      <c r="U194" s="258"/>
      <c r="V194" s="258"/>
      <c r="W194" s="258"/>
      <c r="X194" s="258"/>
      <c r="Y194" s="258"/>
      <c r="Z194" s="258"/>
      <c r="AA194" s="258"/>
      <c r="AB194" s="258"/>
      <c r="AC194" s="258"/>
      <c r="AD194" s="258"/>
      <c r="AE194" s="258"/>
      <c r="AF194" s="258"/>
      <c r="AG194" s="258"/>
      <c r="AH194" s="258"/>
      <c r="AI194" s="258"/>
      <c r="AJ194" s="258"/>
      <c r="AK194" s="258"/>
      <c r="AL194" s="258"/>
      <c r="AM194" s="258"/>
      <c r="AN194" s="258"/>
      <c r="AO194" s="258"/>
      <c r="AP194" s="258"/>
      <c r="AQ194" s="258"/>
      <c r="AR194" s="258"/>
      <c r="AS194" s="258"/>
      <c r="AT194" s="258"/>
      <c r="AU194" s="258"/>
      <c r="AV194" s="258"/>
      <c r="AW194" s="258"/>
      <c r="AX194" s="258"/>
      <c r="AY194" s="258"/>
      <c r="AZ194" s="258"/>
      <c r="BA194" s="258"/>
      <c r="BB194" s="258"/>
      <c r="BC194" s="258"/>
      <c r="BD194" s="258"/>
      <c r="BE194" s="258"/>
      <c r="BF194" s="258"/>
      <c r="BG194" s="258"/>
      <c r="BH194" s="258"/>
      <c r="BI194" s="258"/>
      <c r="BJ194" s="258"/>
    </row>
    <row r="195" spans="1:62" x14ac:dyDescent="0.25">
      <c r="A195" s="259"/>
      <c r="B195" s="259">
        <v>545</v>
      </c>
      <c r="D195" s="258"/>
      <c r="E195" s="258"/>
      <c r="F195" s="258"/>
      <c r="G195" s="258"/>
      <c r="H195" s="258"/>
      <c r="I195" s="258"/>
      <c r="J195" s="258"/>
      <c r="K195" s="258"/>
      <c r="L195" s="258"/>
      <c r="M195" s="258"/>
      <c r="N195" s="258"/>
      <c r="O195" s="258"/>
      <c r="P195" s="258"/>
      <c r="Q195" s="258"/>
      <c r="R195" s="258"/>
      <c r="S195" s="258"/>
      <c r="T195" s="258"/>
      <c r="U195" s="258"/>
      <c r="V195" s="258"/>
      <c r="W195" s="258"/>
      <c r="X195" s="258"/>
      <c r="Y195" s="258"/>
      <c r="Z195" s="258"/>
      <c r="AA195" s="258"/>
      <c r="AB195" s="258"/>
      <c r="AC195" s="258"/>
      <c r="AD195" s="258"/>
      <c r="AE195" s="258"/>
      <c r="AF195" s="258"/>
      <c r="AG195" s="258"/>
      <c r="AH195" s="258"/>
      <c r="AI195" s="258"/>
      <c r="AJ195" s="258"/>
      <c r="AK195" s="258"/>
      <c r="AL195" s="258"/>
      <c r="AM195" s="258"/>
      <c r="AN195" s="258"/>
      <c r="AO195" s="258"/>
      <c r="AP195" s="258"/>
      <c r="AQ195" s="258"/>
      <c r="AR195" s="258"/>
      <c r="AS195" s="258"/>
      <c r="AT195" s="258"/>
      <c r="AU195" s="258"/>
      <c r="AV195" s="258"/>
      <c r="AW195" s="258"/>
      <c r="AX195" s="258"/>
      <c r="AY195" s="258"/>
      <c r="AZ195" s="258"/>
      <c r="BA195" s="258"/>
      <c r="BB195" s="258"/>
      <c r="BC195" s="258"/>
      <c r="BD195" s="258"/>
      <c r="BE195" s="258"/>
      <c r="BF195" s="258"/>
      <c r="BG195" s="258"/>
      <c r="BH195" s="258"/>
      <c r="BI195" s="258"/>
      <c r="BJ195" s="258"/>
    </row>
    <row r="196" spans="1:62" x14ac:dyDescent="0.25">
      <c r="A196" s="259">
        <v>546</v>
      </c>
      <c r="B196" s="259">
        <v>546</v>
      </c>
      <c r="D196" s="258">
        <v>0</v>
      </c>
      <c r="E196" s="258">
        <v>0</v>
      </c>
      <c r="F196" s="258">
        <v>0</v>
      </c>
      <c r="G196" s="258">
        <v>594205</v>
      </c>
      <c r="H196" s="258">
        <v>0</v>
      </c>
      <c r="I196" s="258">
        <v>3276927</v>
      </c>
      <c r="J196" s="258">
        <v>8928186</v>
      </c>
      <c r="K196" s="258">
        <v>0</v>
      </c>
      <c r="L196" s="258">
        <v>0</v>
      </c>
      <c r="M196" s="258">
        <v>0</v>
      </c>
      <c r="N196" s="258">
        <v>0</v>
      </c>
      <c r="O196" s="258">
        <v>0</v>
      </c>
      <c r="P196" s="258">
        <v>0</v>
      </c>
      <c r="Q196" s="258">
        <v>0</v>
      </c>
      <c r="R196" s="258">
        <v>0</v>
      </c>
      <c r="S196" s="258">
        <v>0</v>
      </c>
      <c r="T196" s="258">
        <v>0</v>
      </c>
      <c r="U196" s="258">
        <v>0</v>
      </c>
      <c r="V196" s="258">
        <v>0</v>
      </c>
      <c r="W196" s="258">
        <v>0</v>
      </c>
      <c r="X196" s="258">
        <v>23669196</v>
      </c>
      <c r="Y196" s="258">
        <v>0</v>
      </c>
      <c r="Z196" s="258">
        <v>0</v>
      </c>
      <c r="AA196" s="258">
        <v>0</v>
      </c>
      <c r="AB196" s="258">
        <v>0</v>
      </c>
      <c r="AC196" s="258">
        <v>11760316</v>
      </c>
      <c r="AD196" s="258">
        <v>1833125</v>
      </c>
      <c r="AE196" s="258">
        <v>0</v>
      </c>
      <c r="AF196" s="258">
        <v>0</v>
      </c>
      <c r="AG196" s="258">
        <v>0</v>
      </c>
      <c r="AH196" s="258">
        <v>0</v>
      </c>
      <c r="AI196" s="258">
        <v>0</v>
      </c>
      <c r="AJ196" s="258">
        <v>0</v>
      </c>
      <c r="AK196" s="258">
        <v>0</v>
      </c>
      <c r="AL196" s="258">
        <v>0</v>
      </c>
      <c r="AM196" s="258">
        <v>0</v>
      </c>
      <c r="AN196" s="258">
        <v>0</v>
      </c>
      <c r="AO196" s="258">
        <v>0</v>
      </c>
      <c r="AP196" s="258">
        <v>0</v>
      </c>
      <c r="AQ196" s="258">
        <v>1058165</v>
      </c>
      <c r="AR196" s="258">
        <v>0</v>
      </c>
      <c r="AS196" s="258">
        <v>0</v>
      </c>
      <c r="AT196" s="258">
        <v>0</v>
      </c>
      <c r="AU196" s="258">
        <v>0</v>
      </c>
      <c r="AV196" s="258">
        <v>0</v>
      </c>
      <c r="AW196" s="258">
        <v>0</v>
      </c>
      <c r="AX196" s="258">
        <v>0</v>
      </c>
      <c r="AY196" s="258">
        <v>0</v>
      </c>
      <c r="AZ196" s="258">
        <v>292191</v>
      </c>
      <c r="BA196" s="258">
        <v>0</v>
      </c>
      <c r="BB196" s="258">
        <v>0</v>
      </c>
      <c r="BC196" s="258">
        <v>0</v>
      </c>
      <c r="BD196" s="258">
        <v>0</v>
      </c>
      <c r="BE196" s="258">
        <v>0</v>
      </c>
      <c r="BF196" s="258">
        <v>0</v>
      </c>
      <c r="BG196" s="258">
        <v>0</v>
      </c>
      <c r="BH196" s="258">
        <v>0</v>
      </c>
      <c r="BI196" s="258">
        <v>0</v>
      </c>
      <c r="BJ196" s="258">
        <v>0</v>
      </c>
    </row>
    <row r="197" spans="1:62" x14ac:dyDescent="0.25">
      <c r="A197" s="259"/>
      <c r="B197" s="259">
        <v>547</v>
      </c>
      <c r="D197" s="258"/>
      <c r="E197" s="258"/>
      <c r="F197" s="258"/>
      <c r="G197" s="258"/>
      <c r="H197" s="258"/>
      <c r="I197" s="258"/>
      <c r="J197" s="258"/>
      <c r="K197" s="258"/>
      <c r="L197" s="258"/>
      <c r="M197" s="258"/>
      <c r="N197" s="258"/>
      <c r="O197" s="258"/>
      <c r="P197" s="258"/>
      <c r="Q197" s="258"/>
      <c r="R197" s="258"/>
      <c r="S197" s="258"/>
      <c r="T197" s="258"/>
      <c r="U197" s="258"/>
      <c r="V197" s="258"/>
      <c r="W197" s="258"/>
      <c r="X197" s="258"/>
      <c r="Y197" s="258"/>
      <c r="Z197" s="258"/>
      <c r="AA197" s="258"/>
      <c r="AB197" s="258"/>
      <c r="AC197" s="258"/>
      <c r="AD197" s="258"/>
      <c r="AE197" s="258"/>
      <c r="AF197" s="258"/>
      <c r="AG197" s="258"/>
      <c r="AH197" s="258"/>
      <c r="AI197" s="258"/>
      <c r="AJ197" s="258"/>
      <c r="AK197" s="258"/>
      <c r="AL197" s="258"/>
      <c r="AM197" s="258"/>
      <c r="AN197" s="258"/>
      <c r="AO197" s="258"/>
      <c r="AP197" s="258"/>
      <c r="AQ197" s="258"/>
      <c r="AR197" s="258"/>
      <c r="AS197" s="258"/>
      <c r="AT197" s="258"/>
      <c r="AU197" s="258"/>
      <c r="AV197" s="258"/>
      <c r="AW197" s="258"/>
      <c r="AX197" s="258"/>
      <c r="AY197" s="258"/>
      <c r="AZ197" s="258"/>
      <c r="BA197" s="258"/>
      <c r="BB197" s="258"/>
      <c r="BC197" s="258"/>
      <c r="BD197" s="258"/>
      <c r="BE197" s="258"/>
      <c r="BF197" s="258"/>
      <c r="BG197" s="258"/>
      <c r="BH197" s="258"/>
      <c r="BI197" s="258"/>
      <c r="BJ197" s="258"/>
    </row>
    <row r="198" spans="1:62" x14ac:dyDescent="0.25">
      <c r="A198" s="259"/>
      <c r="B198" s="259">
        <v>548</v>
      </c>
      <c r="D198" s="258"/>
      <c r="E198" s="258"/>
      <c r="F198" s="258"/>
      <c r="G198" s="258"/>
      <c r="H198" s="258"/>
      <c r="I198" s="258"/>
      <c r="J198" s="258"/>
      <c r="K198" s="258"/>
      <c r="L198" s="258"/>
      <c r="M198" s="258"/>
      <c r="N198" s="258"/>
      <c r="O198" s="258"/>
      <c r="P198" s="258"/>
      <c r="Q198" s="258"/>
      <c r="R198" s="258"/>
      <c r="S198" s="258"/>
      <c r="T198" s="258"/>
      <c r="U198" s="258"/>
      <c r="V198" s="258"/>
      <c r="W198" s="258"/>
      <c r="X198" s="258"/>
      <c r="Y198" s="258"/>
      <c r="Z198" s="258"/>
      <c r="AA198" s="258"/>
      <c r="AB198" s="258"/>
      <c r="AC198" s="258"/>
      <c r="AD198" s="258"/>
      <c r="AE198" s="258"/>
      <c r="AF198" s="258"/>
      <c r="AG198" s="258"/>
      <c r="AH198" s="258"/>
      <c r="AI198" s="258"/>
      <c r="AJ198" s="258"/>
      <c r="AK198" s="258"/>
      <c r="AL198" s="258"/>
      <c r="AM198" s="258"/>
      <c r="AN198" s="258"/>
      <c r="AO198" s="258"/>
      <c r="AP198" s="258"/>
      <c r="AQ198" s="258"/>
      <c r="AR198" s="258"/>
      <c r="AS198" s="258"/>
      <c r="AT198" s="258"/>
      <c r="AU198" s="258"/>
      <c r="AV198" s="258"/>
      <c r="AW198" s="258"/>
      <c r="AX198" s="258"/>
      <c r="AY198" s="258"/>
      <c r="AZ198" s="258"/>
      <c r="BA198" s="258"/>
      <c r="BB198" s="258"/>
      <c r="BC198" s="258"/>
      <c r="BD198" s="258"/>
      <c r="BE198" s="258"/>
      <c r="BF198" s="258"/>
      <c r="BG198" s="258"/>
      <c r="BH198" s="258"/>
      <c r="BI198" s="258"/>
      <c r="BJ198" s="258"/>
    </row>
    <row r="199" spans="1:62" x14ac:dyDescent="0.25">
      <c r="A199" s="259"/>
      <c r="B199" s="259">
        <v>549</v>
      </c>
      <c r="D199" s="258"/>
      <c r="E199" s="258"/>
      <c r="F199" s="258"/>
      <c r="G199" s="258"/>
      <c r="H199" s="258"/>
      <c r="I199" s="258"/>
      <c r="J199" s="258"/>
      <c r="K199" s="258"/>
      <c r="L199" s="258"/>
      <c r="M199" s="258"/>
      <c r="N199" s="258"/>
      <c r="O199" s="258"/>
      <c r="P199" s="258"/>
      <c r="Q199" s="258"/>
      <c r="R199" s="258"/>
      <c r="S199" s="258"/>
      <c r="T199" s="258"/>
      <c r="U199" s="258"/>
      <c r="V199" s="258"/>
      <c r="W199" s="258"/>
      <c r="X199" s="258"/>
      <c r="Y199" s="258"/>
      <c r="Z199" s="258"/>
      <c r="AA199" s="258"/>
      <c r="AB199" s="258"/>
      <c r="AC199" s="258"/>
      <c r="AD199" s="258"/>
      <c r="AE199" s="258"/>
      <c r="AF199" s="258"/>
      <c r="AG199" s="258"/>
      <c r="AH199" s="258"/>
      <c r="AI199" s="258"/>
      <c r="AJ199" s="258"/>
      <c r="AK199" s="258"/>
      <c r="AL199" s="258"/>
      <c r="AM199" s="258"/>
      <c r="AN199" s="258"/>
      <c r="AO199" s="258"/>
      <c r="AP199" s="258"/>
      <c r="AQ199" s="258"/>
      <c r="AR199" s="258"/>
      <c r="AS199" s="258"/>
      <c r="AT199" s="258"/>
      <c r="AU199" s="258"/>
      <c r="AV199" s="258"/>
      <c r="AW199" s="258"/>
      <c r="AX199" s="258"/>
      <c r="AY199" s="258"/>
      <c r="AZ199" s="258"/>
      <c r="BA199" s="258"/>
      <c r="BB199" s="258"/>
      <c r="BC199" s="258"/>
      <c r="BD199" s="258"/>
      <c r="BE199" s="258"/>
      <c r="BF199" s="258"/>
      <c r="BG199" s="258"/>
      <c r="BH199" s="258"/>
      <c r="BI199" s="258"/>
      <c r="BJ199" s="258"/>
    </row>
    <row r="200" spans="1:62" x14ac:dyDescent="0.25">
      <c r="A200" s="259"/>
      <c r="B200" s="259">
        <v>550</v>
      </c>
      <c r="D200" s="258"/>
      <c r="E200" s="258"/>
      <c r="F200" s="258"/>
      <c r="G200" s="258"/>
      <c r="H200" s="258"/>
      <c r="I200" s="258"/>
      <c r="J200" s="258"/>
      <c r="K200" s="258"/>
      <c r="L200" s="258"/>
      <c r="M200" s="258"/>
      <c r="N200" s="258"/>
      <c r="O200" s="258"/>
      <c r="P200" s="258"/>
      <c r="Q200" s="258"/>
      <c r="R200" s="258"/>
      <c r="S200" s="258"/>
      <c r="T200" s="258"/>
      <c r="U200" s="258"/>
      <c r="V200" s="258"/>
      <c r="W200" s="258"/>
      <c r="X200" s="258"/>
      <c r="Y200" s="258"/>
      <c r="Z200" s="258"/>
      <c r="AA200" s="258"/>
      <c r="AB200" s="258"/>
      <c r="AC200" s="258"/>
      <c r="AD200" s="258"/>
      <c r="AE200" s="258"/>
      <c r="AF200" s="258"/>
      <c r="AG200" s="258"/>
      <c r="AH200" s="258"/>
      <c r="AI200" s="258"/>
      <c r="AJ200" s="258"/>
      <c r="AK200" s="258"/>
      <c r="AL200" s="258"/>
      <c r="AM200" s="258"/>
      <c r="AN200" s="258"/>
      <c r="AO200" s="258"/>
      <c r="AP200" s="258"/>
      <c r="AQ200" s="258"/>
      <c r="AR200" s="258"/>
      <c r="AS200" s="258"/>
      <c r="AT200" s="258"/>
      <c r="AU200" s="258"/>
      <c r="AV200" s="258"/>
      <c r="AW200" s="258"/>
      <c r="AX200" s="258"/>
      <c r="AY200" s="258"/>
      <c r="AZ200" s="258"/>
      <c r="BA200" s="258"/>
      <c r="BB200" s="258"/>
      <c r="BC200" s="258"/>
      <c r="BD200" s="258"/>
      <c r="BE200" s="258"/>
      <c r="BF200" s="258"/>
      <c r="BG200" s="258"/>
      <c r="BH200" s="258"/>
      <c r="BI200" s="258"/>
      <c r="BJ200" s="258"/>
    </row>
    <row r="201" spans="1:62" x14ac:dyDescent="0.25">
      <c r="A201" s="259"/>
      <c r="B201" s="259">
        <v>551</v>
      </c>
      <c r="D201" s="258"/>
      <c r="E201" s="258"/>
      <c r="F201" s="258"/>
      <c r="G201" s="258"/>
      <c r="H201" s="258"/>
      <c r="I201" s="258"/>
      <c r="J201" s="258"/>
      <c r="K201" s="258"/>
      <c r="L201" s="258"/>
      <c r="M201" s="258"/>
      <c r="N201" s="258"/>
      <c r="O201" s="258"/>
      <c r="P201" s="258"/>
      <c r="Q201" s="258"/>
      <c r="R201" s="258"/>
      <c r="S201" s="258"/>
      <c r="T201" s="258"/>
      <c r="U201" s="258"/>
      <c r="V201" s="258"/>
      <c r="W201" s="258"/>
      <c r="X201" s="258"/>
      <c r="Y201" s="258"/>
      <c r="Z201" s="258"/>
      <c r="AA201" s="258"/>
      <c r="AB201" s="258"/>
      <c r="AC201" s="258"/>
      <c r="AD201" s="258"/>
      <c r="AE201" s="258"/>
      <c r="AF201" s="258"/>
      <c r="AG201" s="258"/>
      <c r="AH201" s="258"/>
      <c r="AI201" s="258"/>
      <c r="AJ201" s="258"/>
      <c r="AK201" s="258"/>
      <c r="AL201" s="258"/>
      <c r="AM201" s="258"/>
      <c r="AN201" s="258"/>
      <c r="AO201" s="258"/>
      <c r="AP201" s="258"/>
      <c r="AQ201" s="258"/>
      <c r="AR201" s="258"/>
      <c r="AS201" s="258"/>
      <c r="AT201" s="258"/>
      <c r="AU201" s="258"/>
      <c r="AV201" s="258"/>
      <c r="AW201" s="258"/>
      <c r="AX201" s="258"/>
      <c r="AY201" s="258"/>
      <c r="AZ201" s="258"/>
      <c r="BA201" s="258"/>
      <c r="BB201" s="258"/>
      <c r="BC201" s="258"/>
      <c r="BD201" s="258"/>
      <c r="BE201" s="258"/>
      <c r="BF201" s="258"/>
      <c r="BG201" s="258"/>
      <c r="BH201" s="258"/>
      <c r="BI201" s="258"/>
      <c r="BJ201" s="258"/>
    </row>
    <row r="202" spans="1:62" x14ac:dyDescent="0.25">
      <c r="A202" s="259"/>
      <c r="B202" s="259">
        <v>552</v>
      </c>
      <c r="D202" s="258"/>
      <c r="E202" s="258"/>
      <c r="F202" s="258"/>
      <c r="G202" s="258"/>
      <c r="H202" s="258"/>
      <c r="I202" s="258"/>
      <c r="J202" s="258"/>
      <c r="K202" s="258"/>
      <c r="L202" s="258"/>
      <c r="M202" s="258"/>
      <c r="N202" s="258"/>
      <c r="O202" s="258"/>
      <c r="P202" s="258"/>
      <c r="Q202" s="258"/>
      <c r="R202" s="258"/>
      <c r="S202" s="258"/>
      <c r="T202" s="258"/>
      <c r="U202" s="258"/>
      <c r="V202" s="258"/>
      <c r="W202" s="258"/>
      <c r="X202" s="258"/>
      <c r="Y202" s="258"/>
      <c r="Z202" s="258"/>
      <c r="AA202" s="258"/>
      <c r="AB202" s="258"/>
      <c r="AC202" s="258"/>
      <c r="AD202" s="258"/>
      <c r="AE202" s="258"/>
      <c r="AF202" s="258"/>
      <c r="AG202" s="258"/>
      <c r="AH202" s="258"/>
      <c r="AI202" s="258"/>
      <c r="AJ202" s="258"/>
      <c r="AK202" s="258"/>
      <c r="AL202" s="258"/>
      <c r="AM202" s="258"/>
      <c r="AN202" s="258"/>
      <c r="AO202" s="258"/>
      <c r="AP202" s="258"/>
      <c r="AQ202" s="258"/>
      <c r="AR202" s="258"/>
      <c r="AS202" s="258"/>
      <c r="AT202" s="258"/>
      <c r="AU202" s="258"/>
      <c r="AV202" s="258"/>
      <c r="AW202" s="258"/>
      <c r="AX202" s="258"/>
      <c r="AY202" s="258"/>
      <c r="AZ202" s="258"/>
      <c r="BA202" s="258"/>
      <c r="BB202" s="258"/>
      <c r="BC202" s="258"/>
      <c r="BD202" s="258"/>
      <c r="BE202" s="258"/>
      <c r="BF202" s="258"/>
      <c r="BG202" s="258"/>
      <c r="BH202" s="258"/>
      <c r="BI202" s="258"/>
      <c r="BJ202" s="258"/>
    </row>
    <row r="203" spans="1:62" x14ac:dyDescent="0.25">
      <c r="A203" s="259"/>
      <c r="B203" s="259">
        <v>553</v>
      </c>
      <c r="D203" s="258"/>
      <c r="E203" s="258"/>
      <c r="F203" s="258"/>
      <c r="G203" s="258"/>
      <c r="H203" s="258"/>
      <c r="I203" s="258"/>
      <c r="J203" s="258"/>
      <c r="K203" s="258"/>
      <c r="L203" s="258"/>
      <c r="M203" s="258"/>
      <c r="N203" s="258"/>
      <c r="O203" s="258"/>
      <c r="P203" s="258"/>
      <c r="Q203" s="258"/>
      <c r="R203" s="258"/>
      <c r="S203" s="258"/>
      <c r="T203" s="258"/>
      <c r="U203" s="258"/>
      <c r="V203" s="258"/>
      <c r="W203" s="258"/>
      <c r="X203" s="258"/>
      <c r="Y203" s="258"/>
      <c r="Z203" s="258"/>
      <c r="AA203" s="258"/>
      <c r="AB203" s="258"/>
      <c r="AC203" s="258"/>
      <c r="AD203" s="258"/>
      <c r="AE203" s="258"/>
      <c r="AF203" s="258"/>
      <c r="AG203" s="258"/>
      <c r="AH203" s="258"/>
      <c r="AI203" s="258"/>
      <c r="AJ203" s="258"/>
      <c r="AK203" s="258"/>
      <c r="AL203" s="258"/>
      <c r="AM203" s="258"/>
      <c r="AN203" s="258"/>
      <c r="AO203" s="258"/>
      <c r="AP203" s="258"/>
      <c r="AQ203" s="258"/>
      <c r="AR203" s="258"/>
      <c r="AS203" s="258"/>
      <c r="AT203" s="258"/>
      <c r="AU203" s="258"/>
      <c r="AV203" s="258"/>
      <c r="AW203" s="258"/>
      <c r="AX203" s="258"/>
      <c r="AY203" s="258"/>
      <c r="AZ203" s="258"/>
      <c r="BA203" s="258"/>
      <c r="BB203" s="258"/>
      <c r="BC203" s="258"/>
      <c r="BD203" s="258"/>
      <c r="BE203" s="258"/>
      <c r="BF203" s="258"/>
      <c r="BG203" s="258"/>
      <c r="BH203" s="258"/>
      <c r="BI203" s="258"/>
      <c r="BJ203" s="258"/>
    </row>
    <row r="204" spans="1:62" s="252" customFormat="1" ht="45" x14ac:dyDescent="0.25">
      <c r="A204" s="252">
        <v>554</v>
      </c>
      <c r="B204" s="252">
        <v>554</v>
      </c>
      <c r="C204" s="251" t="s">
        <v>348</v>
      </c>
      <c r="D204" s="250">
        <v>22159370</v>
      </c>
      <c r="E204" s="250">
        <v>5719967</v>
      </c>
      <c r="F204" s="250">
        <v>2207020</v>
      </c>
      <c r="G204" s="250">
        <v>6146233</v>
      </c>
      <c r="H204" s="250">
        <v>3765431</v>
      </c>
      <c r="I204" s="250">
        <v>5431367</v>
      </c>
      <c r="J204" s="250">
        <v>4208961</v>
      </c>
      <c r="K204" s="250">
        <v>2604428</v>
      </c>
      <c r="L204" s="250">
        <v>8819403</v>
      </c>
      <c r="M204" s="250">
        <v>4162784</v>
      </c>
      <c r="N204" s="250">
        <v>8389576</v>
      </c>
      <c r="O204" s="250">
        <v>13737697</v>
      </c>
      <c r="P204" s="250">
        <v>24984528</v>
      </c>
      <c r="Q204" s="250">
        <v>12962564</v>
      </c>
      <c r="R204" s="250">
        <v>22871844</v>
      </c>
      <c r="S204" s="250">
        <v>11081267</v>
      </c>
      <c r="T204" s="250">
        <v>972212</v>
      </c>
      <c r="U204" s="250">
        <v>6985726</v>
      </c>
      <c r="V204" s="250">
        <v>3388326</v>
      </c>
      <c r="W204" s="250">
        <v>14894624</v>
      </c>
      <c r="X204" s="250">
        <v>7142316</v>
      </c>
      <c r="Y204" s="250">
        <v>145763979</v>
      </c>
      <c r="Z204" s="250">
        <v>7210077</v>
      </c>
      <c r="AA204" s="250">
        <v>5181665</v>
      </c>
      <c r="AB204" s="250">
        <v>0</v>
      </c>
      <c r="AC204" s="250">
        <v>19388107</v>
      </c>
      <c r="AD204" s="250">
        <v>4263742</v>
      </c>
      <c r="AE204" s="250">
        <v>9071859</v>
      </c>
      <c r="AF204" s="250">
        <v>14505659</v>
      </c>
      <c r="AG204" s="250">
        <v>62085302</v>
      </c>
      <c r="AH204" s="250">
        <v>2473191</v>
      </c>
      <c r="AI204" s="250">
        <v>3244872</v>
      </c>
      <c r="AJ204" s="250">
        <v>14638928</v>
      </c>
      <c r="AK204" s="250">
        <v>4895478</v>
      </c>
      <c r="AL204" s="250">
        <v>13813934</v>
      </c>
      <c r="AM204" s="250">
        <v>41705465</v>
      </c>
      <c r="AN204" s="250">
        <v>2458310</v>
      </c>
      <c r="AO204" s="250">
        <v>10439916</v>
      </c>
      <c r="AP204" s="250">
        <v>7100049</v>
      </c>
      <c r="AQ204" s="250">
        <v>895939</v>
      </c>
      <c r="AR204" s="250">
        <v>8573379</v>
      </c>
      <c r="AS204" s="250">
        <v>34045866</v>
      </c>
      <c r="AT204" s="250">
        <v>1656265</v>
      </c>
      <c r="AU204" s="250">
        <v>2275250</v>
      </c>
      <c r="AV204" s="250">
        <v>7098632</v>
      </c>
      <c r="AW204" s="250">
        <v>4738521</v>
      </c>
      <c r="AX204" s="250">
        <v>83610653</v>
      </c>
      <c r="AY204" s="250">
        <v>6930530</v>
      </c>
      <c r="AZ204" s="250">
        <v>20789802</v>
      </c>
      <c r="BA204" s="250">
        <v>7414442</v>
      </c>
      <c r="BB204" s="250">
        <v>13388149</v>
      </c>
      <c r="BC204" s="250">
        <v>5312245</v>
      </c>
      <c r="BD204" s="250">
        <v>4193696</v>
      </c>
      <c r="BE204" s="250">
        <v>11131987</v>
      </c>
      <c r="BF204" s="250">
        <v>1039290</v>
      </c>
      <c r="BG204" s="250">
        <v>15279454</v>
      </c>
      <c r="BH204" s="250">
        <v>4626366</v>
      </c>
      <c r="BI204" s="250">
        <v>24226965</v>
      </c>
      <c r="BJ204" s="250">
        <v>2203524</v>
      </c>
    </row>
    <row r="205" spans="1:62" s="252" customFormat="1" ht="45" x14ac:dyDescent="0.25">
      <c r="A205" s="252">
        <v>555</v>
      </c>
      <c r="B205" s="252">
        <v>555</v>
      </c>
      <c r="C205" s="251" t="s">
        <v>349</v>
      </c>
      <c r="D205" s="250">
        <v>9347018</v>
      </c>
      <c r="E205" s="250">
        <v>3550132</v>
      </c>
      <c r="F205" s="250">
        <v>609157</v>
      </c>
      <c r="G205" s="250">
        <v>4187007</v>
      </c>
      <c r="H205" s="250">
        <v>1704875</v>
      </c>
      <c r="I205" s="250">
        <v>1628325</v>
      </c>
      <c r="J205" s="250">
        <v>1199792</v>
      </c>
      <c r="K205" s="250">
        <v>759135</v>
      </c>
      <c r="L205" s="250">
        <v>4030657</v>
      </c>
      <c r="M205" s="250">
        <v>2996717</v>
      </c>
      <c r="N205" s="250">
        <v>2271427</v>
      </c>
      <c r="O205" s="250">
        <v>5808999</v>
      </c>
      <c r="P205" s="250">
        <v>7112521</v>
      </c>
      <c r="Q205" s="250">
        <v>5250930</v>
      </c>
      <c r="R205" s="250">
        <v>7123570</v>
      </c>
      <c r="S205" s="250">
        <v>3143141</v>
      </c>
      <c r="T205" s="250">
        <v>314924</v>
      </c>
      <c r="U205" s="250">
        <v>1908746</v>
      </c>
      <c r="V205" s="250">
        <v>1828090</v>
      </c>
      <c r="W205" s="250">
        <v>4148220</v>
      </c>
      <c r="X205" s="250">
        <v>2095768</v>
      </c>
      <c r="Y205" s="250">
        <v>64959044</v>
      </c>
      <c r="Z205" s="250">
        <v>1812537</v>
      </c>
      <c r="AA205" s="250">
        <v>1903764</v>
      </c>
      <c r="AB205" s="250">
        <v>0</v>
      </c>
      <c r="AC205" s="250">
        <v>4322917</v>
      </c>
      <c r="AD205" s="250">
        <v>1089308</v>
      </c>
      <c r="AE205" s="250">
        <v>4259529</v>
      </c>
      <c r="AF205" s="250">
        <v>8318950</v>
      </c>
      <c r="AG205" s="250">
        <v>29348549</v>
      </c>
      <c r="AH205" s="250">
        <v>1664537</v>
      </c>
      <c r="AI205" s="250">
        <v>1022884</v>
      </c>
      <c r="AJ205" s="250">
        <v>8263232</v>
      </c>
      <c r="AK205" s="250">
        <v>2442460</v>
      </c>
      <c r="AL205" s="250">
        <v>3198005</v>
      </c>
      <c r="AM205" s="250">
        <v>12293986</v>
      </c>
      <c r="AN205" s="250">
        <v>893026</v>
      </c>
      <c r="AO205" s="250">
        <v>5252877</v>
      </c>
      <c r="AP205" s="250">
        <v>3271640</v>
      </c>
      <c r="AQ205" s="250">
        <v>320184</v>
      </c>
      <c r="AR205" s="250">
        <v>4122434</v>
      </c>
      <c r="AS205" s="250">
        <v>8787733</v>
      </c>
      <c r="AT205" s="250">
        <v>547630</v>
      </c>
      <c r="AU205" s="250">
        <v>717954</v>
      </c>
      <c r="AV205" s="250">
        <v>2947843</v>
      </c>
      <c r="AW205" s="250">
        <v>2301532</v>
      </c>
      <c r="AX205" s="250">
        <v>17554595</v>
      </c>
      <c r="AY205" s="250">
        <v>2144993</v>
      </c>
      <c r="AZ205" s="250">
        <v>6885276</v>
      </c>
      <c r="BA205" s="250">
        <v>3589368</v>
      </c>
      <c r="BB205" s="250">
        <v>4147735</v>
      </c>
      <c r="BC205" s="250">
        <v>3684726</v>
      </c>
      <c r="BD205" s="250">
        <v>1804801</v>
      </c>
      <c r="BE205" s="250">
        <v>2760407</v>
      </c>
      <c r="BF205" s="250">
        <v>451835</v>
      </c>
      <c r="BG205" s="250">
        <v>3983910</v>
      </c>
      <c r="BH205" s="250">
        <v>2442966</v>
      </c>
      <c r="BI205" s="250">
        <v>9855760</v>
      </c>
      <c r="BJ205" s="250">
        <v>823745</v>
      </c>
    </row>
    <row r="206" spans="1:62" s="252" customFormat="1" ht="45" x14ac:dyDescent="0.25">
      <c r="A206" s="252">
        <v>556</v>
      </c>
      <c r="B206" s="252">
        <v>556</v>
      </c>
      <c r="C206" s="251" t="s">
        <v>350</v>
      </c>
      <c r="D206" s="250">
        <v>158402791</v>
      </c>
      <c r="E206" s="250">
        <v>31794794</v>
      </c>
      <c r="F206" s="250">
        <v>11364430</v>
      </c>
      <c r="G206" s="250">
        <v>23839032</v>
      </c>
      <c r="H206" s="250">
        <v>22314013</v>
      </c>
      <c r="I206" s="250">
        <v>30023682</v>
      </c>
      <c r="J206" s="250">
        <v>27271983</v>
      </c>
      <c r="K206" s="250">
        <v>16336375</v>
      </c>
      <c r="L206" s="250">
        <v>42188165</v>
      </c>
      <c r="M206" s="250">
        <v>19599263</v>
      </c>
      <c r="N206" s="250">
        <v>31223783</v>
      </c>
      <c r="O206" s="250">
        <v>75155238</v>
      </c>
      <c r="P206" s="250">
        <v>146432383</v>
      </c>
      <c r="Q206" s="250">
        <v>79018552</v>
      </c>
      <c r="R206" s="250">
        <v>185240371</v>
      </c>
      <c r="S206" s="250">
        <v>78284851</v>
      </c>
      <c r="T206" s="250">
        <v>13938435</v>
      </c>
      <c r="U206" s="250">
        <v>50299167</v>
      </c>
      <c r="V206" s="250">
        <v>20092246</v>
      </c>
      <c r="W206" s="250">
        <v>94205129</v>
      </c>
      <c r="X206" s="250">
        <v>66966271</v>
      </c>
      <c r="Y206" s="250">
        <v>993308827</v>
      </c>
      <c r="Z206" s="250">
        <v>52971444</v>
      </c>
      <c r="AA206" s="250">
        <v>23073989</v>
      </c>
      <c r="AB206" s="250">
        <v>0</v>
      </c>
      <c r="AC206" s="250">
        <v>95652844</v>
      </c>
      <c r="AD206" s="250">
        <v>18833699</v>
      </c>
      <c r="AE206" s="250">
        <v>42606180</v>
      </c>
      <c r="AF206" s="250">
        <v>83162809</v>
      </c>
      <c r="AG206" s="250">
        <v>296567682</v>
      </c>
      <c r="AH206" s="250">
        <v>25143363</v>
      </c>
      <c r="AI206" s="250">
        <v>32212697</v>
      </c>
      <c r="AJ206" s="250">
        <v>113972334</v>
      </c>
      <c r="AK206" s="250">
        <v>39309057</v>
      </c>
      <c r="AL206" s="250">
        <v>64125093</v>
      </c>
      <c r="AM206" s="250">
        <v>203522317</v>
      </c>
      <c r="AN206" s="250">
        <v>15785040</v>
      </c>
      <c r="AO206" s="250">
        <v>43407662</v>
      </c>
      <c r="AP206" s="250">
        <v>38748209</v>
      </c>
      <c r="AQ206" s="250">
        <v>8228202</v>
      </c>
      <c r="AR206" s="250">
        <v>52691759</v>
      </c>
      <c r="AS206" s="250">
        <v>188530112</v>
      </c>
      <c r="AT206" s="250">
        <v>13791508</v>
      </c>
      <c r="AU206" s="250">
        <v>10294803</v>
      </c>
      <c r="AV206" s="250">
        <v>50168969</v>
      </c>
      <c r="AW206" s="250">
        <v>24775888</v>
      </c>
      <c r="AX206" s="250">
        <v>420268305</v>
      </c>
      <c r="AY206" s="250">
        <v>20996610</v>
      </c>
      <c r="AZ206" s="250">
        <v>125148777</v>
      </c>
      <c r="BA206" s="250">
        <v>44596511</v>
      </c>
      <c r="BB206" s="250">
        <v>78785986</v>
      </c>
      <c r="BC206" s="250">
        <v>23417956</v>
      </c>
      <c r="BD206" s="250">
        <v>25279973</v>
      </c>
      <c r="BE206" s="250">
        <v>61183919</v>
      </c>
      <c r="BF206" s="250">
        <v>7817057</v>
      </c>
      <c r="BG206" s="250">
        <v>116981873</v>
      </c>
      <c r="BH206" s="250">
        <v>23725468</v>
      </c>
      <c r="BI206" s="250">
        <v>216869832</v>
      </c>
      <c r="BJ206" s="250">
        <v>10746829</v>
      </c>
    </row>
    <row r="207" spans="1:62" s="252" customFormat="1" ht="45" x14ac:dyDescent="0.25">
      <c r="A207" s="252">
        <v>557</v>
      </c>
      <c r="B207" s="252">
        <v>557</v>
      </c>
      <c r="C207" s="251" t="s">
        <v>351</v>
      </c>
      <c r="D207" s="250">
        <v>134735203</v>
      </c>
      <c r="E207" s="250">
        <v>31236616</v>
      </c>
      <c r="F207" s="250">
        <v>10033491</v>
      </c>
      <c r="G207" s="250">
        <v>23540358</v>
      </c>
      <c r="H207" s="250">
        <v>21806333</v>
      </c>
      <c r="I207" s="250">
        <v>28509334</v>
      </c>
      <c r="J207" s="250">
        <v>24768379</v>
      </c>
      <c r="K207" s="250">
        <v>14819335</v>
      </c>
      <c r="L207" s="250">
        <v>41112614</v>
      </c>
      <c r="M207" s="250">
        <v>18580487</v>
      </c>
      <c r="N207" s="250">
        <v>30155459</v>
      </c>
      <c r="O207" s="250">
        <v>70455254</v>
      </c>
      <c r="P207" s="250">
        <v>143421243</v>
      </c>
      <c r="Q207" s="250">
        <v>73395533</v>
      </c>
      <c r="R207" s="250">
        <v>172989685</v>
      </c>
      <c r="S207" s="250">
        <v>74746846</v>
      </c>
      <c r="T207" s="250">
        <v>13029341</v>
      </c>
      <c r="U207" s="250">
        <v>47938916</v>
      </c>
      <c r="V207" s="250">
        <v>19509605</v>
      </c>
      <c r="W207" s="250">
        <v>93301648</v>
      </c>
      <c r="X207" s="250">
        <v>66374542</v>
      </c>
      <c r="Y207" s="250">
        <v>847366262</v>
      </c>
      <c r="Z207" s="250">
        <v>52489071</v>
      </c>
      <c r="AA207" s="250">
        <v>20662870</v>
      </c>
      <c r="AB207" s="250">
        <v>0</v>
      </c>
      <c r="AC207" s="250">
        <v>92866680</v>
      </c>
      <c r="AD207" s="250">
        <v>16982825</v>
      </c>
      <c r="AE207" s="250">
        <v>39751969</v>
      </c>
      <c r="AF207" s="250">
        <v>79164082</v>
      </c>
      <c r="AG207" s="250">
        <v>280904162</v>
      </c>
      <c r="AH207" s="250">
        <v>24113676</v>
      </c>
      <c r="AI207" s="250">
        <v>31891598</v>
      </c>
      <c r="AJ207" s="250">
        <v>104304715</v>
      </c>
      <c r="AK207" s="250">
        <v>35298834</v>
      </c>
      <c r="AL207" s="250">
        <v>60451597</v>
      </c>
      <c r="AM207" s="250">
        <v>193877569</v>
      </c>
      <c r="AN207" s="250">
        <v>15103790</v>
      </c>
      <c r="AO207" s="250">
        <v>41668654</v>
      </c>
      <c r="AP207" s="250">
        <v>37061834</v>
      </c>
      <c r="AQ207" s="250">
        <v>7987805</v>
      </c>
      <c r="AR207" s="250">
        <v>52093300</v>
      </c>
      <c r="AS207" s="250">
        <v>188062259</v>
      </c>
      <c r="AT207" s="250">
        <v>12389704</v>
      </c>
      <c r="AU207" s="250">
        <v>9090202</v>
      </c>
      <c r="AV207" s="250">
        <v>48771879</v>
      </c>
      <c r="AW207" s="250">
        <v>22826035</v>
      </c>
      <c r="AX207" s="250">
        <v>392297468</v>
      </c>
      <c r="AY207" s="250">
        <v>19435526</v>
      </c>
      <c r="AZ207" s="250">
        <v>123984849</v>
      </c>
      <c r="BA207" s="250">
        <v>40750122</v>
      </c>
      <c r="BB207" s="250">
        <v>78180614</v>
      </c>
      <c r="BC207" s="250">
        <v>22277111</v>
      </c>
      <c r="BD207" s="250">
        <v>24677642</v>
      </c>
      <c r="BE207" s="250">
        <v>60113238</v>
      </c>
      <c r="BF207" s="250">
        <v>7468149</v>
      </c>
      <c r="BG207" s="250">
        <v>114452043</v>
      </c>
      <c r="BH207" s="250">
        <v>21800669</v>
      </c>
      <c r="BI207" s="250">
        <v>215142533</v>
      </c>
      <c r="BJ207" s="250">
        <v>9566678</v>
      </c>
    </row>
    <row r="208" spans="1:62" x14ac:dyDescent="0.25">
      <c r="A208" s="259"/>
      <c r="B208" s="259">
        <v>558</v>
      </c>
      <c r="D208" s="258"/>
      <c r="E208" s="258"/>
      <c r="F208" s="258"/>
      <c r="G208" s="258"/>
      <c r="H208" s="258"/>
      <c r="I208" s="258"/>
      <c r="J208" s="258"/>
      <c r="K208" s="258"/>
      <c r="L208" s="258"/>
      <c r="M208" s="258"/>
      <c r="N208" s="258"/>
      <c r="O208" s="258"/>
      <c r="P208" s="258"/>
      <c r="Q208" s="258"/>
      <c r="R208" s="258"/>
      <c r="S208" s="258"/>
      <c r="T208" s="258"/>
      <c r="U208" s="258"/>
      <c r="V208" s="258"/>
      <c r="W208" s="258"/>
      <c r="X208" s="258"/>
      <c r="Y208" s="258"/>
      <c r="Z208" s="258"/>
      <c r="AA208" s="258"/>
      <c r="AB208" s="258"/>
      <c r="AC208" s="258"/>
      <c r="AD208" s="258"/>
      <c r="AE208" s="258"/>
      <c r="AF208" s="258"/>
      <c r="AG208" s="258"/>
      <c r="AH208" s="258"/>
      <c r="AI208" s="258"/>
      <c r="AJ208" s="258"/>
      <c r="AK208" s="258"/>
      <c r="AL208" s="258"/>
      <c r="AM208" s="258"/>
      <c r="AN208" s="258"/>
      <c r="AO208" s="258"/>
      <c r="AP208" s="258"/>
      <c r="AQ208" s="258"/>
      <c r="AR208" s="258"/>
      <c r="AS208" s="258"/>
      <c r="AT208" s="258"/>
      <c r="AU208" s="258"/>
      <c r="AV208" s="258"/>
      <c r="AW208" s="258"/>
      <c r="AX208" s="258"/>
      <c r="AY208" s="258"/>
      <c r="AZ208" s="258"/>
      <c r="BA208" s="258"/>
      <c r="BB208" s="258"/>
      <c r="BC208" s="258"/>
      <c r="BD208" s="258"/>
      <c r="BE208" s="258"/>
      <c r="BF208" s="258"/>
      <c r="BG208" s="258"/>
      <c r="BH208" s="258"/>
      <c r="BI208" s="258"/>
      <c r="BJ208" s="258"/>
    </row>
    <row r="209" spans="2:62" x14ac:dyDescent="0.25">
      <c r="B209" s="259">
        <v>559</v>
      </c>
      <c r="D209" s="258"/>
      <c r="E209" s="258"/>
      <c r="F209" s="258"/>
      <c r="G209" s="258"/>
      <c r="H209" s="258"/>
      <c r="I209" s="258"/>
      <c r="J209" s="258"/>
      <c r="K209" s="258"/>
      <c r="L209" s="258"/>
      <c r="M209" s="258"/>
      <c r="N209" s="258"/>
      <c r="O209" s="258"/>
      <c r="P209" s="258"/>
      <c r="Q209" s="258"/>
      <c r="R209" s="258"/>
      <c r="S209" s="258"/>
      <c r="T209" s="258"/>
      <c r="U209" s="258"/>
      <c r="V209" s="258"/>
      <c r="W209" s="258"/>
      <c r="X209" s="258"/>
      <c r="Y209" s="258"/>
      <c r="Z209" s="258"/>
      <c r="AA209" s="258"/>
      <c r="AB209" s="258"/>
      <c r="AC209" s="258"/>
      <c r="AD209" s="258"/>
      <c r="AE209" s="258"/>
      <c r="AF209" s="258"/>
      <c r="AG209" s="258"/>
      <c r="AH209" s="258"/>
      <c r="AI209" s="258"/>
      <c r="AJ209" s="258"/>
      <c r="AK209" s="258"/>
      <c r="AL209" s="258"/>
      <c r="AM209" s="258"/>
      <c r="AN209" s="258"/>
      <c r="AO209" s="258"/>
      <c r="AP209" s="258"/>
      <c r="AQ209" s="258"/>
      <c r="AR209" s="258"/>
      <c r="AS209" s="258"/>
      <c r="AT209" s="258"/>
      <c r="AU209" s="258"/>
      <c r="AV209" s="258"/>
      <c r="AW209" s="258"/>
      <c r="AX209" s="258"/>
      <c r="AY209" s="258"/>
      <c r="AZ209" s="258"/>
      <c r="BA209" s="258"/>
      <c r="BB209" s="258"/>
      <c r="BC209" s="258"/>
      <c r="BD209" s="258"/>
      <c r="BE209" s="258"/>
      <c r="BF209" s="258"/>
      <c r="BG209" s="258"/>
      <c r="BH209" s="258"/>
      <c r="BI209" s="258"/>
      <c r="BJ209" s="258"/>
    </row>
    <row r="210" spans="2:62" x14ac:dyDescent="0.25">
      <c r="B210" s="259">
        <v>560</v>
      </c>
      <c r="D210" s="258"/>
      <c r="E210" s="258"/>
      <c r="F210" s="258"/>
      <c r="G210" s="258"/>
      <c r="H210" s="258"/>
      <c r="I210" s="258"/>
      <c r="J210" s="258"/>
      <c r="K210" s="258"/>
      <c r="L210" s="258"/>
      <c r="M210" s="258"/>
      <c r="N210" s="258"/>
      <c r="O210" s="258"/>
      <c r="P210" s="258"/>
      <c r="Q210" s="258"/>
      <c r="R210" s="258"/>
      <c r="S210" s="258"/>
      <c r="T210" s="258"/>
      <c r="U210" s="258"/>
      <c r="V210" s="258"/>
      <c r="W210" s="258"/>
      <c r="X210" s="258"/>
      <c r="Y210" s="258"/>
      <c r="Z210" s="258"/>
      <c r="AA210" s="258"/>
      <c r="AB210" s="258"/>
      <c r="AC210" s="258"/>
      <c r="AD210" s="258"/>
      <c r="AE210" s="258"/>
      <c r="AF210" s="258"/>
      <c r="AG210" s="258"/>
      <c r="AH210" s="258"/>
      <c r="AI210" s="258"/>
      <c r="AJ210" s="258"/>
      <c r="AK210" s="258"/>
      <c r="AL210" s="258"/>
      <c r="AM210" s="258"/>
      <c r="AN210" s="258"/>
      <c r="AO210" s="258"/>
      <c r="AP210" s="258"/>
      <c r="AQ210" s="258"/>
      <c r="AR210" s="258"/>
      <c r="AS210" s="258"/>
      <c r="AT210" s="258"/>
      <c r="AU210" s="258"/>
      <c r="AV210" s="258"/>
      <c r="AW210" s="258"/>
      <c r="AX210" s="258"/>
      <c r="AY210" s="258"/>
      <c r="AZ210" s="258"/>
      <c r="BA210" s="258"/>
      <c r="BB210" s="258"/>
      <c r="BC210" s="258"/>
      <c r="BD210" s="258"/>
      <c r="BE210" s="258"/>
      <c r="BF210" s="258"/>
      <c r="BG210" s="258"/>
      <c r="BH210" s="258"/>
      <c r="BI210" s="258"/>
      <c r="BJ210" s="258"/>
    </row>
    <row r="211" spans="2:62" x14ac:dyDescent="0.25">
      <c r="B211" s="259">
        <v>561</v>
      </c>
      <c r="D211" s="258"/>
      <c r="E211" s="258"/>
      <c r="F211" s="258"/>
      <c r="G211" s="258"/>
      <c r="H211" s="258"/>
      <c r="I211" s="258"/>
      <c r="J211" s="258"/>
      <c r="K211" s="258"/>
      <c r="L211" s="258"/>
      <c r="M211" s="258"/>
      <c r="N211" s="258"/>
      <c r="O211" s="258"/>
      <c r="P211" s="258"/>
      <c r="Q211" s="258"/>
      <c r="R211" s="258"/>
      <c r="S211" s="258"/>
      <c r="T211" s="258"/>
      <c r="U211" s="258"/>
      <c r="V211" s="258"/>
      <c r="W211" s="258"/>
      <c r="X211" s="258"/>
      <c r="Y211" s="258"/>
      <c r="Z211" s="258"/>
      <c r="AA211" s="258"/>
      <c r="AB211" s="258"/>
      <c r="AC211" s="258"/>
      <c r="AD211" s="258"/>
      <c r="AE211" s="258"/>
      <c r="AF211" s="258"/>
      <c r="AG211" s="258"/>
      <c r="AH211" s="258"/>
      <c r="AI211" s="258"/>
      <c r="AJ211" s="258"/>
      <c r="AK211" s="258"/>
      <c r="AL211" s="258"/>
      <c r="AM211" s="258"/>
      <c r="AN211" s="258"/>
      <c r="AO211" s="258"/>
      <c r="AP211" s="258"/>
      <c r="AQ211" s="258"/>
      <c r="AR211" s="258"/>
      <c r="AS211" s="258"/>
      <c r="AT211" s="258"/>
      <c r="AU211" s="258"/>
      <c r="AV211" s="258"/>
      <c r="AW211" s="258"/>
      <c r="AX211" s="258"/>
      <c r="AY211" s="258"/>
      <c r="AZ211" s="258"/>
      <c r="BA211" s="258"/>
      <c r="BB211" s="258"/>
      <c r="BC211" s="258"/>
      <c r="BD211" s="258"/>
      <c r="BE211" s="258"/>
      <c r="BF211" s="258"/>
      <c r="BG211" s="258"/>
      <c r="BH211" s="258"/>
      <c r="BI211" s="258"/>
      <c r="BJ211" s="258"/>
    </row>
    <row r="212" spans="2:62" x14ac:dyDescent="0.25">
      <c r="B212" s="259">
        <v>562</v>
      </c>
      <c r="D212" s="258"/>
      <c r="E212" s="258"/>
      <c r="F212" s="258"/>
      <c r="G212" s="258"/>
      <c r="H212" s="258"/>
      <c r="I212" s="258"/>
      <c r="J212" s="258"/>
      <c r="K212" s="258"/>
      <c r="L212" s="258"/>
      <c r="M212" s="258"/>
      <c r="N212" s="258"/>
      <c r="O212" s="258"/>
      <c r="P212" s="258"/>
      <c r="Q212" s="258"/>
      <c r="R212" s="258"/>
      <c r="S212" s="258"/>
      <c r="T212" s="258"/>
      <c r="U212" s="258"/>
      <c r="V212" s="258"/>
      <c r="W212" s="258"/>
      <c r="X212" s="258"/>
      <c r="Y212" s="258"/>
      <c r="Z212" s="258"/>
      <c r="AA212" s="258"/>
      <c r="AB212" s="258"/>
      <c r="AC212" s="258"/>
      <c r="AD212" s="258"/>
      <c r="AE212" s="258"/>
      <c r="AF212" s="258"/>
      <c r="AG212" s="258"/>
      <c r="AH212" s="258"/>
      <c r="AI212" s="258"/>
      <c r="AJ212" s="258"/>
      <c r="AK212" s="258"/>
      <c r="AL212" s="258"/>
      <c r="AM212" s="258"/>
      <c r="AN212" s="258"/>
      <c r="AO212" s="258"/>
      <c r="AP212" s="258"/>
      <c r="AQ212" s="258"/>
      <c r="AR212" s="258"/>
      <c r="AS212" s="258"/>
      <c r="AT212" s="258"/>
      <c r="AU212" s="258"/>
      <c r="AV212" s="258"/>
      <c r="AW212" s="258"/>
      <c r="AX212" s="258"/>
      <c r="AY212" s="258"/>
      <c r="AZ212" s="258"/>
      <c r="BA212" s="258"/>
      <c r="BB212" s="258"/>
      <c r="BC212" s="258"/>
      <c r="BD212" s="258"/>
      <c r="BE212" s="258"/>
      <c r="BF212" s="258"/>
      <c r="BG212" s="258"/>
      <c r="BH212" s="258"/>
      <c r="BI212" s="258"/>
      <c r="BJ212" s="258"/>
    </row>
    <row r="213" spans="2:62" x14ac:dyDescent="0.25">
      <c r="B213" s="259">
        <v>563</v>
      </c>
      <c r="D213" s="258"/>
      <c r="E213" s="258"/>
      <c r="F213" s="258"/>
      <c r="G213" s="258"/>
      <c r="H213" s="258"/>
      <c r="I213" s="258"/>
      <c r="J213" s="258"/>
      <c r="K213" s="258"/>
      <c r="L213" s="258"/>
      <c r="M213" s="258"/>
      <c r="N213" s="258"/>
      <c r="O213" s="258"/>
      <c r="P213" s="258"/>
      <c r="Q213" s="258"/>
      <c r="R213" s="258"/>
      <c r="S213" s="258"/>
      <c r="T213" s="258"/>
      <c r="U213" s="258"/>
      <c r="V213" s="258"/>
      <c r="W213" s="258"/>
      <c r="X213" s="258"/>
      <c r="Y213" s="258"/>
      <c r="Z213" s="258"/>
      <c r="AA213" s="258"/>
      <c r="AB213" s="258"/>
      <c r="AC213" s="258"/>
      <c r="AD213" s="258"/>
      <c r="AE213" s="258"/>
      <c r="AF213" s="258"/>
      <c r="AG213" s="258"/>
      <c r="AH213" s="258"/>
      <c r="AI213" s="258"/>
      <c r="AJ213" s="258"/>
      <c r="AK213" s="258"/>
      <c r="AL213" s="258"/>
      <c r="AM213" s="258"/>
      <c r="AN213" s="258"/>
      <c r="AO213" s="258"/>
      <c r="AP213" s="258"/>
      <c r="AQ213" s="258"/>
      <c r="AR213" s="258"/>
      <c r="AS213" s="258"/>
      <c r="AT213" s="258"/>
      <c r="AU213" s="258"/>
      <c r="AV213" s="258"/>
      <c r="AW213" s="258"/>
      <c r="AX213" s="258"/>
      <c r="AY213" s="258"/>
      <c r="AZ213" s="258"/>
      <c r="BA213" s="258"/>
      <c r="BB213" s="258"/>
      <c r="BC213" s="258"/>
      <c r="BD213" s="258"/>
      <c r="BE213" s="258"/>
      <c r="BF213" s="258"/>
      <c r="BG213" s="258"/>
      <c r="BH213" s="258"/>
      <c r="BI213" s="258"/>
      <c r="BJ213" s="258"/>
    </row>
    <row r="214" spans="2:62" x14ac:dyDescent="0.25">
      <c r="B214" s="259">
        <v>564</v>
      </c>
      <c r="D214" s="258"/>
      <c r="E214" s="258"/>
      <c r="F214" s="258"/>
      <c r="G214" s="258"/>
      <c r="H214" s="258"/>
      <c r="I214" s="258"/>
      <c r="J214" s="258"/>
      <c r="K214" s="258"/>
      <c r="L214" s="258"/>
      <c r="M214" s="258"/>
      <c r="N214" s="258"/>
      <c r="O214" s="258"/>
      <c r="P214" s="258"/>
      <c r="Q214" s="258"/>
      <c r="R214" s="258"/>
      <c r="S214" s="258"/>
      <c r="T214" s="258"/>
      <c r="U214" s="258"/>
      <c r="V214" s="258"/>
      <c r="W214" s="258"/>
      <c r="X214" s="258"/>
      <c r="Y214" s="258"/>
      <c r="Z214" s="258"/>
      <c r="AA214" s="258"/>
      <c r="AB214" s="258"/>
      <c r="AC214" s="258"/>
      <c r="AD214" s="258"/>
      <c r="AE214" s="258"/>
      <c r="AF214" s="258"/>
      <c r="AG214" s="258"/>
      <c r="AH214" s="258"/>
      <c r="AI214" s="258"/>
      <c r="AJ214" s="258"/>
      <c r="AK214" s="258"/>
      <c r="AL214" s="258"/>
      <c r="AM214" s="258"/>
      <c r="AN214" s="258"/>
      <c r="AO214" s="258"/>
      <c r="AP214" s="258"/>
      <c r="AQ214" s="258"/>
      <c r="AR214" s="258"/>
      <c r="AS214" s="258"/>
      <c r="AT214" s="258"/>
      <c r="AU214" s="258"/>
      <c r="AV214" s="258"/>
      <c r="AW214" s="258"/>
      <c r="AX214" s="258"/>
      <c r="AY214" s="258"/>
      <c r="AZ214" s="258"/>
      <c r="BA214" s="258"/>
      <c r="BB214" s="258"/>
      <c r="BC214" s="258"/>
      <c r="BD214" s="258"/>
      <c r="BE214" s="258"/>
      <c r="BF214" s="258"/>
      <c r="BG214" s="258"/>
      <c r="BH214" s="258"/>
      <c r="BI214" s="258"/>
      <c r="BJ214" s="258"/>
    </row>
    <row r="215" spans="2:62" x14ac:dyDescent="0.25">
      <c r="B215" s="259">
        <v>565</v>
      </c>
      <c r="D215" s="258"/>
      <c r="E215" s="258"/>
      <c r="F215" s="258"/>
      <c r="G215" s="258"/>
      <c r="H215" s="258"/>
      <c r="I215" s="258"/>
      <c r="J215" s="258"/>
      <c r="K215" s="258"/>
      <c r="L215" s="258"/>
      <c r="M215" s="258"/>
      <c r="N215" s="258"/>
      <c r="O215" s="258"/>
      <c r="P215" s="258"/>
      <c r="Q215" s="258"/>
      <c r="R215" s="258"/>
      <c r="S215" s="258"/>
      <c r="T215" s="258"/>
      <c r="U215" s="258"/>
      <c r="V215" s="258"/>
      <c r="W215" s="258"/>
      <c r="X215" s="258"/>
      <c r="Y215" s="258"/>
      <c r="Z215" s="258"/>
      <c r="AA215" s="258"/>
      <c r="AB215" s="258"/>
      <c r="AC215" s="258"/>
      <c r="AD215" s="258"/>
      <c r="AE215" s="258"/>
      <c r="AF215" s="258"/>
      <c r="AG215" s="258"/>
      <c r="AH215" s="258"/>
      <c r="AI215" s="258"/>
      <c r="AJ215" s="258"/>
      <c r="AK215" s="258"/>
      <c r="AL215" s="258"/>
      <c r="AM215" s="258"/>
      <c r="AN215" s="258"/>
      <c r="AO215" s="258"/>
      <c r="AP215" s="258"/>
      <c r="AQ215" s="258"/>
      <c r="AR215" s="258"/>
      <c r="AS215" s="258"/>
      <c r="AT215" s="258"/>
      <c r="AU215" s="258"/>
      <c r="AV215" s="258"/>
      <c r="AW215" s="258"/>
      <c r="AX215" s="258"/>
      <c r="AY215" s="258"/>
      <c r="AZ215" s="258"/>
      <c r="BA215" s="258"/>
      <c r="BB215" s="258"/>
      <c r="BC215" s="258"/>
      <c r="BD215" s="258"/>
      <c r="BE215" s="258"/>
      <c r="BF215" s="258"/>
      <c r="BG215" s="258"/>
      <c r="BH215" s="258"/>
      <c r="BI215" s="258"/>
      <c r="BJ215" s="258"/>
    </row>
    <row r="216" spans="2:62" x14ac:dyDescent="0.25">
      <c r="B216" s="259">
        <v>566</v>
      </c>
      <c r="D216" s="258"/>
      <c r="E216" s="258"/>
      <c r="F216" s="258"/>
      <c r="G216" s="258"/>
      <c r="H216" s="258"/>
      <c r="I216" s="258"/>
      <c r="J216" s="258"/>
      <c r="K216" s="258"/>
      <c r="L216" s="258"/>
      <c r="M216" s="258"/>
      <c r="N216" s="258"/>
      <c r="O216" s="258"/>
      <c r="P216" s="258"/>
      <c r="Q216" s="258"/>
      <c r="R216" s="258"/>
      <c r="S216" s="258"/>
      <c r="T216" s="258"/>
      <c r="U216" s="258"/>
      <c r="V216" s="258"/>
      <c r="W216" s="258"/>
      <c r="X216" s="258"/>
      <c r="Y216" s="258"/>
      <c r="Z216" s="258"/>
      <c r="AA216" s="258"/>
      <c r="AB216" s="258"/>
      <c r="AC216" s="258"/>
      <c r="AD216" s="258"/>
      <c r="AE216" s="258"/>
      <c r="AF216" s="258"/>
      <c r="AG216" s="258"/>
      <c r="AH216" s="258"/>
      <c r="AI216" s="258"/>
      <c r="AJ216" s="258"/>
      <c r="AK216" s="258"/>
      <c r="AL216" s="258"/>
      <c r="AM216" s="258"/>
      <c r="AN216" s="258"/>
      <c r="AO216" s="258"/>
      <c r="AP216" s="258"/>
      <c r="AQ216" s="258"/>
      <c r="AR216" s="258"/>
      <c r="AS216" s="258"/>
      <c r="AT216" s="258"/>
      <c r="AU216" s="258"/>
      <c r="AV216" s="258"/>
      <c r="AW216" s="258"/>
      <c r="AX216" s="258"/>
      <c r="AY216" s="258"/>
      <c r="AZ216" s="258"/>
      <c r="BA216" s="258"/>
      <c r="BB216" s="258"/>
      <c r="BC216" s="258"/>
      <c r="BD216" s="258"/>
      <c r="BE216" s="258"/>
      <c r="BF216" s="258"/>
      <c r="BG216" s="258"/>
      <c r="BH216" s="258"/>
      <c r="BI216" s="258"/>
      <c r="BJ216" s="258"/>
    </row>
    <row r="217" spans="2:62" x14ac:dyDescent="0.25">
      <c r="B217" s="259">
        <v>567</v>
      </c>
      <c r="D217" s="258"/>
      <c r="E217" s="258"/>
      <c r="F217" s="258"/>
      <c r="G217" s="258"/>
      <c r="H217" s="258"/>
      <c r="I217" s="258"/>
      <c r="J217" s="258"/>
      <c r="K217" s="258"/>
      <c r="L217" s="258"/>
      <c r="M217" s="258"/>
      <c r="N217" s="258"/>
      <c r="O217" s="258"/>
      <c r="P217" s="258"/>
      <c r="Q217" s="258"/>
      <c r="R217" s="258"/>
      <c r="S217" s="258"/>
      <c r="T217" s="258"/>
      <c r="U217" s="258"/>
      <c r="V217" s="258"/>
      <c r="W217" s="258"/>
      <c r="X217" s="258"/>
      <c r="Y217" s="258"/>
      <c r="Z217" s="258"/>
      <c r="AA217" s="258"/>
      <c r="AB217" s="258"/>
      <c r="AC217" s="258"/>
      <c r="AD217" s="258"/>
      <c r="AE217" s="258"/>
      <c r="AF217" s="258"/>
      <c r="AG217" s="258"/>
      <c r="AH217" s="258"/>
      <c r="AI217" s="258"/>
      <c r="AJ217" s="258"/>
      <c r="AK217" s="258"/>
      <c r="AL217" s="258"/>
      <c r="AM217" s="258"/>
      <c r="AN217" s="258"/>
      <c r="AO217" s="258"/>
      <c r="AP217" s="258"/>
      <c r="AQ217" s="258"/>
      <c r="AR217" s="258"/>
      <c r="AS217" s="258"/>
      <c r="AT217" s="258"/>
      <c r="AU217" s="258"/>
      <c r="AV217" s="258"/>
      <c r="AW217" s="258"/>
      <c r="AX217" s="258"/>
      <c r="AY217" s="258"/>
      <c r="AZ217" s="258"/>
      <c r="BA217" s="258"/>
      <c r="BB217" s="258"/>
      <c r="BC217" s="258"/>
      <c r="BD217" s="258"/>
      <c r="BE217" s="258"/>
      <c r="BF217" s="258"/>
      <c r="BG217" s="258"/>
      <c r="BH217" s="258"/>
      <c r="BI217" s="258"/>
      <c r="BJ217" s="258"/>
    </row>
    <row r="218" spans="2:62" x14ac:dyDescent="0.25">
      <c r="B218" s="259">
        <v>568</v>
      </c>
      <c r="D218" s="258"/>
      <c r="E218" s="258"/>
      <c r="F218" s="258"/>
      <c r="G218" s="258"/>
      <c r="H218" s="258"/>
      <c r="I218" s="258"/>
      <c r="J218" s="258"/>
      <c r="K218" s="258"/>
      <c r="L218" s="258"/>
      <c r="M218" s="258"/>
      <c r="N218" s="258"/>
      <c r="O218" s="258"/>
      <c r="P218" s="258"/>
      <c r="Q218" s="258"/>
      <c r="R218" s="258"/>
      <c r="S218" s="258"/>
      <c r="T218" s="258"/>
      <c r="U218" s="258"/>
      <c r="V218" s="258"/>
      <c r="W218" s="258"/>
      <c r="X218" s="258"/>
      <c r="Y218" s="258"/>
      <c r="Z218" s="258"/>
      <c r="AA218" s="258"/>
      <c r="AB218" s="258"/>
      <c r="AC218" s="258"/>
      <c r="AD218" s="258"/>
      <c r="AE218" s="258"/>
      <c r="AF218" s="258"/>
      <c r="AG218" s="258"/>
      <c r="AH218" s="258"/>
      <c r="AI218" s="258"/>
      <c r="AJ218" s="258"/>
      <c r="AK218" s="258"/>
      <c r="AL218" s="258"/>
      <c r="AM218" s="258"/>
      <c r="AN218" s="258"/>
      <c r="AO218" s="258"/>
      <c r="AP218" s="258"/>
      <c r="AQ218" s="258"/>
      <c r="AR218" s="258"/>
      <c r="AS218" s="258"/>
      <c r="AT218" s="258"/>
      <c r="AU218" s="258"/>
      <c r="AV218" s="258"/>
      <c r="AW218" s="258"/>
      <c r="AX218" s="258"/>
      <c r="AY218" s="258"/>
      <c r="AZ218" s="258"/>
      <c r="BA218" s="258"/>
      <c r="BB218" s="258"/>
      <c r="BC218" s="258"/>
      <c r="BD218" s="258"/>
      <c r="BE218" s="258"/>
      <c r="BF218" s="258"/>
      <c r="BG218" s="258"/>
      <c r="BH218" s="258"/>
      <c r="BI218" s="258"/>
      <c r="BJ218" s="258"/>
    </row>
    <row r="219" spans="2:62" x14ac:dyDescent="0.25">
      <c r="B219" s="259">
        <v>569</v>
      </c>
      <c r="D219" s="258"/>
      <c r="E219" s="258"/>
      <c r="F219" s="258"/>
      <c r="G219" s="258"/>
      <c r="H219" s="258"/>
      <c r="I219" s="258"/>
      <c r="J219" s="258"/>
      <c r="K219" s="258"/>
      <c r="L219" s="258"/>
      <c r="M219" s="258"/>
      <c r="N219" s="258"/>
      <c r="O219" s="258"/>
      <c r="P219" s="258"/>
      <c r="Q219" s="258"/>
      <c r="R219" s="258"/>
      <c r="S219" s="258"/>
      <c r="T219" s="258"/>
      <c r="U219" s="258"/>
      <c r="V219" s="258"/>
      <c r="W219" s="258"/>
      <c r="X219" s="258"/>
      <c r="Y219" s="258"/>
      <c r="Z219" s="258"/>
      <c r="AA219" s="258"/>
      <c r="AB219" s="258"/>
      <c r="AC219" s="258"/>
      <c r="AD219" s="258"/>
      <c r="AE219" s="258"/>
      <c r="AF219" s="258"/>
      <c r="AG219" s="258"/>
      <c r="AH219" s="258"/>
      <c r="AI219" s="258"/>
      <c r="AJ219" s="258"/>
      <c r="AK219" s="258"/>
      <c r="AL219" s="258"/>
      <c r="AM219" s="258"/>
      <c r="AN219" s="258"/>
      <c r="AO219" s="258"/>
      <c r="AP219" s="258"/>
      <c r="AQ219" s="258"/>
      <c r="AR219" s="258"/>
      <c r="AS219" s="258"/>
      <c r="AT219" s="258"/>
      <c r="AU219" s="258"/>
      <c r="AV219" s="258"/>
      <c r="AW219" s="258"/>
      <c r="AX219" s="258"/>
      <c r="AY219" s="258"/>
      <c r="AZ219" s="258"/>
      <c r="BA219" s="258"/>
      <c r="BB219" s="258"/>
      <c r="BC219" s="258"/>
      <c r="BD219" s="258"/>
      <c r="BE219" s="258"/>
      <c r="BF219" s="258"/>
      <c r="BG219" s="258"/>
      <c r="BH219" s="258"/>
      <c r="BI219" s="258"/>
      <c r="BJ219" s="258"/>
    </row>
    <row r="220" spans="2:62" x14ac:dyDescent="0.25">
      <c r="B220" s="259">
        <v>570</v>
      </c>
      <c r="D220" s="258"/>
      <c r="E220" s="258"/>
      <c r="F220" s="258"/>
      <c r="G220" s="258"/>
      <c r="H220" s="258"/>
      <c r="I220" s="258"/>
      <c r="J220" s="258"/>
      <c r="K220" s="258"/>
      <c r="L220" s="258"/>
      <c r="M220" s="258"/>
      <c r="N220" s="258"/>
      <c r="O220" s="258"/>
      <c r="P220" s="258"/>
      <c r="Q220" s="258"/>
      <c r="R220" s="258"/>
      <c r="S220" s="258"/>
      <c r="T220" s="258"/>
      <c r="U220" s="258"/>
      <c r="V220" s="258"/>
      <c r="W220" s="258"/>
      <c r="X220" s="258"/>
      <c r="Y220" s="258"/>
      <c r="Z220" s="258"/>
      <c r="AA220" s="258"/>
      <c r="AB220" s="258"/>
      <c r="AC220" s="258"/>
      <c r="AD220" s="258"/>
      <c r="AE220" s="258"/>
      <c r="AF220" s="258"/>
      <c r="AG220" s="258"/>
      <c r="AH220" s="258"/>
      <c r="AI220" s="258"/>
      <c r="AJ220" s="258"/>
      <c r="AK220" s="258"/>
      <c r="AL220" s="258"/>
      <c r="AM220" s="258"/>
      <c r="AN220" s="258"/>
      <c r="AO220" s="258"/>
      <c r="AP220" s="258"/>
      <c r="AQ220" s="258"/>
      <c r="AR220" s="258"/>
      <c r="AS220" s="258"/>
      <c r="AT220" s="258"/>
      <c r="AU220" s="258"/>
      <c r="AV220" s="258"/>
      <c r="AW220" s="258"/>
      <c r="AX220" s="258"/>
      <c r="AY220" s="258"/>
      <c r="AZ220" s="258"/>
      <c r="BA220" s="258"/>
      <c r="BB220" s="258"/>
      <c r="BC220" s="258"/>
      <c r="BD220" s="258"/>
      <c r="BE220" s="258"/>
      <c r="BF220" s="258"/>
      <c r="BG220" s="258"/>
      <c r="BH220" s="258"/>
      <c r="BI220" s="258"/>
      <c r="BJ220" s="258"/>
    </row>
    <row r="221" spans="2:62" x14ac:dyDescent="0.25">
      <c r="B221" s="259">
        <v>571</v>
      </c>
      <c r="D221" s="258"/>
      <c r="E221" s="258"/>
      <c r="F221" s="258"/>
      <c r="G221" s="258"/>
      <c r="H221" s="258"/>
      <c r="I221" s="258"/>
      <c r="J221" s="258"/>
      <c r="K221" s="258"/>
      <c r="L221" s="258"/>
      <c r="M221" s="258"/>
      <c r="N221" s="258"/>
      <c r="O221" s="258"/>
      <c r="P221" s="258"/>
      <c r="Q221" s="258"/>
      <c r="R221" s="258"/>
      <c r="S221" s="258"/>
      <c r="T221" s="258"/>
      <c r="U221" s="258"/>
      <c r="V221" s="258"/>
      <c r="W221" s="258"/>
      <c r="X221" s="258"/>
      <c r="Y221" s="258"/>
      <c r="Z221" s="258"/>
      <c r="AA221" s="258"/>
      <c r="AB221" s="258"/>
      <c r="AC221" s="258"/>
      <c r="AD221" s="258"/>
      <c r="AE221" s="258"/>
      <c r="AF221" s="258"/>
      <c r="AG221" s="258"/>
      <c r="AH221" s="258"/>
      <c r="AI221" s="258"/>
      <c r="AJ221" s="258"/>
      <c r="AK221" s="258"/>
      <c r="AL221" s="258"/>
      <c r="AM221" s="258"/>
      <c r="AN221" s="258"/>
      <c r="AO221" s="258"/>
      <c r="AP221" s="258"/>
      <c r="AQ221" s="258"/>
      <c r="AR221" s="258"/>
      <c r="AS221" s="258"/>
      <c r="AT221" s="258"/>
      <c r="AU221" s="258"/>
      <c r="AV221" s="258"/>
      <c r="AW221" s="258"/>
      <c r="AX221" s="258"/>
      <c r="AY221" s="258"/>
      <c r="AZ221" s="258"/>
      <c r="BA221" s="258"/>
      <c r="BB221" s="258"/>
      <c r="BC221" s="258"/>
      <c r="BD221" s="258"/>
      <c r="BE221" s="258"/>
      <c r="BF221" s="258"/>
      <c r="BG221" s="258"/>
      <c r="BH221" s="258"/>
      <c r="BI221" s="258"/>
      <c r="BJ221" s="258"/>
    </row>
    <row r="222" spans="2:62" x14ac:dyDescent="0.25">
      <c r="B222" s="259">
        <v>572</v>
      </c>
      <c r="D222" s="258"/>
      <c r="E222" s="258"/>
      <c r="F222" s="258"/>
      <c r="G222" s="258"/>
      <c r="H222" s="258"/>
      <c r="I222" s="258"/>
      <c r="J222" s="258"/>
      <c r="K222" s="258"/>
      <c r="L222" s="258"/>
      <c r="M222" s="258"/>
      <c r="N222" s="258"/>
      <c r="O222" s="258"/>
      <c r="P222" s="258"/>
      <c r="Q222" s="258"/>
      <c r="R222" s="258"/>
      <c r="S222" s="258"/>
      <c r="T222" s="258"/>
      <c r="U222" s="258"/>
      <c r="V222" s="258"/>
      <c r="W222" s="258"/>
      <c r="X222" s="258"/>
      <c r="Y222" s="258"/>
      <c r="Z222" s="258"/>
      <c r="AA222" s="258"/>
      <c r="AB222" s="258"/>
      <c r="AC222" s="258"/>
      <c r="AD222" s="258"/>
      <c r="AE222" s="258"/>
      <c r="AF222" s="258"/>
      <c r="AG222" s="258"/>
      <c r="AH222" s="258"/>
      <c r="AI222" s="258"/>
      <c r="AJ222" s="258"/>
      <c r="AK222" s="258"/>
      <c r="AL222" s="258"/>
      <c r="AM222" s="258"/>
      <c r="AN222" s="258"/>
      <c r="AO222" s="258"/>
      <c r="AP222" s="258"/>
      <c r="AQ222" s="258"/>
      <c r="AR222" s="258"/>
      <c r="AS222" s="258"/>
      <c r="AT222" s="258"/>
      <c r="AU222" s="258"/>
      <c r="AV222" s="258"/>
      <c r="AW222" s="258"/>
      <c r="AX222" s="258"/>
      <c r="AY222" s="258"/>
      <c r="AZ222" s="258"/>
      <c r="BA222" s="258"/>
      <c r="BB222" s="258"/>
      <c r="BC222" s="258"/>
      <c r="BD222" s="258"/>
      <c r="BE222" s="258"/>
      <c r="BF222" s="258"/>
      <c r="BG222" s="258"/>
      <c r="BH222" s="258"/>
      <c r="BI222" s="258"/>
      <c r="BJ222" s="258"/>
    </row>
    <row r="223" spans="2:62" x14ac:dyDescent="0.25">
      <c r="B223" s="259">
        <v>573</v>
      </c>
      <c r="D223" s="258"/>
      <c r="E223" s="258"/>
      <c r="F223" s="258"/>
      <c r="G223" s="258"/>
      <c r="H223" s="258"/>
      <c r="I223" s="258"/>
      <c r="J223" s="258"/>
      <c r="K223" s="258"/>
      <c r="L223" s="258"/>
      <c r="M223" s="258"/>
      <c r="N223" s="258"/>
      <c r="O223" s="258"/>
      <c r="P223" s="258"/>
      <c r="Q223" s="258"/>
      <c r="R223" s="258"/>
      <c r="S223" s="258"/>
      <c r="T223" s="258"/>
      <c r="U223" s="258"/>
      <c r="V223" s="258"/>
      <c r="W223" s="258"/>
      <c r="X223" s="258"/>
      <c r="Y223" s="258"/>
      <c r="Z223" s="258"/>
      <c r="AA223" s="258"/>
      <c r="AB223" s="258"/>
      <c r="AC223" s="258"/>
      <c r="AD223" s="258"/>
      <c r="AE223" s="258"/>
      <c r="AF223" s="258"/>
      <c r="AG223" s="258"/>
      <c r="AH223" s="258"/>
      <c r="AI223" s="258"/>
      <c r="AJ223" s="258"/>
      <c r="AK223" s="258"/>
      <c r="AL223" s="258"/>
      <c r="AM223" s="258"/>
      <c r="AN223" s="258"/>
      <c r="AO223" s="258"/>
      <c r="AP223" s="258"/>
      <c r="AQ223" s="258"/>
      <c r="AR223" s="258"/>
      <c r="AS223" s="258"/>
      <c r="AT223" s="258"/>
      <c r="AU223" s="258"/>
      <c r="AV223" s="258"/>
      <c r="AW223" s="258"/>
      <c r="AX223" s="258"/>
      <c r="AY223" s="258"/>
      <c r="AZ223" s="258"/>
      <c r="BA223" s="258"/>
      <c r="BB223" s="258"/>
      <c r="BC223" s="258"/>
      <c r="BD223" s="258"/>
      <c r="BE223" s="258"/>
      <c r="BF223" s="258"/>
      <c r="BG223" s="258"/>
      <c r="BH223" s="258"/>
      <c r="BI223" s="258"/>
      <c r="BJ223" s="258"/>
    </row>
    <row r="224" spans="2:62" x14ac:dyDescent="0.25">
      <c r="B224" s="259">
        <v>574</v>
      </c>
      <c r="D224" s="258"/>
      <c r="E224" s="258"/>
      <c r="F224" s="258"/>
      <c r="G224" s="258"/>
      <c r="H224" s="258"/>
      <c r="I224" s="258"/>
      <c r="J224" s="258"/>
      <c r="K224" s="258"/>
      <c r="L224" s="258"/>
      <c r="M224" s="258"/>
      <c r="N224" s="258"/>
      <c r="O224" s="258"/>
      <c r="P224" s="258"/>
      <c r="Q224" s="258"/>
      <c r="R224" s="258"/>
      <c r="S224" s="258"/>
      <c r="T224" s="258"/>
      <c r="U224" s="258"/>
      <c r="V224" s="258"/>
      <c r="W224" s="258"/>
      <c r="X224" s="258"/>
      <c r="Y224" s="258"/>
      <c r="Z224" s="258"/>
      <c r="AA224" s="258"/>
      <c r="AB224" s="258"/>
      <c r="AC224" s="258"/>
      <c r="AD224" s="258"/>
      <c r="AE224" s="258"/>
      <c r="AF224" s="258"/>
      <c r="AG224" s="258"/>
      <c r="AH224" s="258"/>
      <c r="AI224" s="258"/>
      <c r="AJ224" s="258"/>
      <c r="AK224" s="258"/>
      <c r="AL224" s="258"/>
      <c r="AM224" s="258"/>
      <c r="AN224" s="258"/>
      <c r="AO224" s="258"/>
      <c r="AP224" s="258"/>
      <c r="AQ224" s="258"/>
      <c r="AR224" s="258"/>
      <c r="AS224" s="258"/>
      <c r="AT224" s="258"/>
      <c r="AU224" s="258"/>
      <c r="AV224" s="258"/>
      <c r="AW224" s="258"/>
      <c r="AX224" s="258"/>
      <c r="AY224" s="258"/>
      <c r="AZ224" s="258"/>
      <c r="BA224" s="258"/>
      <c r="BB224" s="258"/>
      <c r="BC224" s="258"/>
      <c r="BD224" s="258"/>
      <c r="BE224" s="258"/>
      <c r="BF224" s="258"/>
      <c r="BG224" s="258"/>
      <c r="BH224" s="258"/>
      <c r="BI224" s="258"/>
      <c r="BJ224" s="258"/>
    </row>
    <row r="225" spans="1:62" x14ac:dyDescent="0.25">
      <c r="A225" s="259">
        <v>575</v>
      </c>
      <c r="B225" s="259">
        <v>575</v>
      </c>
      <c r="C225" s="240" t="s">
        <v>167</v>
      </c>
      <c r="D225" s="258">
        <v>0</v>
      </c>
      <c r="E225" s="258">
        <v>0</v>
      </c>
      <c r="F225" s="258">
        <v>0</v>
      </c>
      <c r="G225" s="258">
        <v>0</v>
      </c>
      <c r="H225" s="258">
        <v>0</v>
      </c>
      <c r="I225" s="258">
        <v>13298</v>
      </c>
      <c r="J225" s="258">
        <v>0</v>
      </c>
      <c r="K225" s="258">
        <v>0</v>
      </c>
      <c r="L225" s="258">
        <v>72791</v>
      </c>
      <c r="M225" s="258">
        <v>0</v>
      </c>
      <c r="N225" s="258">
        <v>75329</v>
      </c>
      <c r="O225" s="258">
        <v>0</v>
      </c>
      <c r="P225" s="258">
        <v>165625</v>
      </c>
      <c r="Q225" s="258">
        <v>0</v>
      </c>
      <c r="R225" s="258">
        <v>0</v>
      </c>
      <c r="S225" s="258">
        <v>84706</v>
      </c>
      <c r="T225" s="258">
        <v>0</v>
      </c>
      <c r="U225" s="258">
        <v>0</v>
      </c>
      <c r="V225" s="258">
        <v>0</v>
      </c>
      <c r="W225" s="258">
        <v>1829</v>
      </c>
      <c r="X225" s="258">
        <v>0</v>
      </c>
      <c r="Y225" s="258">
        <v>0</v>
      </c>
      <c r="Z225" s="258">
        <v>0</v>
      </c>
      <c r="AA225" s="258">
        <v>0</v>
      </c>
      <c r="AB225" s="258">
        <v>52446</v>
      </c>
      <c r="AC225" s="258">
        <v>0</v>
      </c>
      <c r="AD225" s="258">
        <v>26916</v>
      </c>
      <c r="AE225" s="258">
        <v>7754</v>
      </c>
      <c r="AF225" s="258">
        <v>32977</v>
      </c>
      <c r="AG225" s="258">
        <v>0</v>
      </c>
      <c r="AH225" s="258">
        <v>0</v>
      </c>
      <c r="AI225" s="258">
        <v>0</v>
      </c>
      <c r="AJ225" s="258">
        <v>0</v>
      </c>
      <c r="AK225" s="258">
        <v>12884</v>
      </c>
      <c r="AL225" s="258">
        <v>0</v>
      </c>
      <c r="AM225" s="258">
        <v>0</v>
      </c>
      <c r="AN225" s="258">
        <v>0</v>
      </c>
      <c r="AO225" s="258">
        <v>0</v>
      </c>
      <c r="AP225" s="258">
        <v>0</v>
      </c>
      <c r="AQ225" s="258">
        <v>0</v>
      </c>
      <c r="AR225" s="258">
        <v>0</v>
      </c>
      <c r="AS225" s="258">
        <v>162739</v>
      </c>
      <c r="AT225" s="258">
        <v>0</v>
      </c>
      <c r="AU225" s="258">
        <v>0</v>
      </c>
      <c r="AV225" s="258">
        <v>48958</v>
      </c>
      <c r="AW225" s="258">
        <v>15777</v>
      </c>
      <c r="AX225" s="258">
        <v>210099</v>
      </c>
      <c r="AY225" s="258">
        <v>167726</v>
      </c>
      <c r="AZ225" s="258">
        <v>0</v>
      </c>
      <c r="BA225" s="258">
        <v>65064</v>
      </c>
      <c r="BB225" s="258">
        <v>0</v>
      </c>
      <c r="BC225" s="258">
        <v>104272</v>
      </c>
      <c r="BD225" s="258">
        <v>0</v>
      </c>
      <c r="BE225" s="258">
        <v>0</v>
      </c>
      <c r="BF225" s="258">
        <v>32476</v>
      </c>
      <c r="BG225" s="258">
        <v>0</v>
      </c>
      <c r="BH225" s="258">
        <v>0</v>
      </c>
      <c r="BI225" s="258">
        <v>0</v>
      </c>
      <c r="BJ225" s="258">
        <v>0</v>
      </c>
    </row>
    <row r="226" spans="1:62" s="247" customFormat="1" x14ac:dyDescent="0.25">
      <c r="A226" s="247">
        <v>576</v>
      </c>
      <c r="B226" s="247">
        <v>576</v>
      </c>
      <c r="C226" s="245" t="s">
        <v>168</v>
      </c>
      <c r="D226" s="244">
        <v>0</v>
      </c>
      <c r="E226" s="244">
        <v>0</v>
      </c>
      <c r="F226" s="244">
        <v>0</v>
      </c>
      <c r="G226" s="244">
        <v>1457</v>
      </c>
      <c r="H226" s="244">
        <v>0</v>
      </c>
      <c r="I226" s="244">
        <v>0</v>
      </c>
      <c r="J226" s="244">
        <v>0</v>
      </c>
      <c r="K226" s="244">
        <v>3799</v>
      </c>
      <c r="L226" s="244">
        <v>0</v>
      </c>
      <c r="M226" s="244">
        <v>0</v>
      </c>
      <c r="N226" s="244">
        <v>0</v>
      </c>
      <c r="O226" s="244">
        <v>0</v>
      </c>
      <c r="P226" s="244">
        <v>0</v>
      </c>
      <c r="Q226" s="244">
        <v>0</v>
      </c>
      <c r="R226" s="244">
        <v>0</v>
      </c>
      <c r="S226" s="244">
        <v>0</v>
      </c>
      <c r="T226" s="244">
        <v>0</v>
      </c>
      <c r="U226" s="244">
        <v>0</v>
      </c>
      <c r="V226" s="244">
        <v>0</v>
      </c>
      <c r="W226" s="244">
        <v>0</v>
      </c>
      <c r="X226" s="244">
        <v>0</v>
      </c>
      <c r="Y226" s="244">
        <v>0</v>
      </c>
      <c r="Z226" s="244">
        <v>0</v>
      </c>
      <c r="AA226" s="244">
        <v>0</v>
      </c>
      <c r="AB226" s="244">
        <v>0</v>
      </c>
      <c r="AC226" s="244">
        <v>65671</v>
      </c>
      <c r="AD226" s="244">
        <v>0</v>
      </c>
      <c r="AE226" s="244">
        <v>0</v>
      </c>
      <c r="AF226" s="244">
        <v>0</v>
      </c>
      <c r="AG226" s="244">
        <v>0</v>
      </c>
      <c r="AH226" s="244">
        <v>0</v>
      </c>
      <c r="AI226" s="244">
        <v>0</v>
      </c>
      <c r="AJ226" s="244">
        <v>32168</v>
      </c>
      <c r="AK226" s="244">
        <v>0</v>
      </c>
      <c r="AL226" s="244">
        <v>2525</v>
      </c>
      <c r="AM226" s="244">
        <v>0</v>
      </c>
      <c r="AN226" s="244">
        <v>0</v>
      </c>
      <c r="AO226" s="244">
        <v>0</v>
      </c>
      <c r="AP226" s="244">
        <v>0</v>
      </c>
      <c r="AQ226" s="244">
        <v>0</v>
      </c>
      <c r="AR226" s="244">
        <v>0</v>
      </c>
      <c r="AS226" s="244">
        <v>0</v>
      </c>
      <c r="AT226" s="244">
        <v>0</v>
      </c>
      <c r="AU226" s="244">
        <v>0</v>
      </c>
      <c r="AV226" s="244">
        <v>0</v>
      </c>
      <c r="AW226" s="244">
        <v>0</v>
      </c>
      <c r="AX226" s="244">
        <v>0</v>
      </c>
      <c r="AY226" s="244">
        <v>0</v>
      </c>
      <c r="AZ226" s="244">
        <v>0</v>
      </c>
      <c r="BA226" s="244">
        <v>0</v>
      </c>
      <c r="BB226" s="244">
        <v>7332</v>
      </c>
      <c r="BC226" s="244">
        <v>0</v>
      </c>
      <c r="BD226" s="244">
        <v>0</v>
      </c>
      <c r="BE226" s="244">
        <v>493</v>
      </c>
      <c r="BF226" s="244">
        <v>0</v>
      </c>
      <c r="BG226" s="244">
        <v>0</v>
      </c>
      <c r="BH226" s="244">
        <v>0</v>
      </c>
      <c r="BI226" s="244">
        <v>0</v>
      </c>
      <c r="BJ226" s="244">
        <v>0</v>
      </c>
    </row>
    <row r="227" spans="1:62" ht="45" x14ac:dyDescent="0.25">
      <c r="A227" s="259"/>
      <c r="B227" s="259">
        <v>577</v>
      </c>
      <c r="C227" s="240" t="s">
        <v>322</v>
      </c>
      <c r="D227" s="258"/>
      <c r="E227" s="258"/>
      <c r="F227" s="258"/>
      <c r="G227" s="258"/>
      <c r="H227" s="258"/>
      <c r="I227" s="258"/>
      <c r="J227" s="258"/>
      <c r="K227" s="258"/>
      <c r="L227" s="258"/>
      <c r="M227" s="258"/>
      <c r="N227" s="258"/>
      <c r="O227" s="258"/>
      <c r="P227" s="258"/>
      <c r="Q227" s="258"/>
      <c r="R227" s="258"/>
      <c r="S227" s="258"/>
      <c r="T227" s="258"/>
      <c r="U227" s="258"/>
      <c r="V227" s="258"/>
      <c r="W227" s="258"/>
      <c r="X227" s="258"/>
      <c r="Y227" s="258"/>
      <c r="Z227" s="258"/>
      <c r="AA227" s="258"/>
      <c r="AB227" s="258"/>
      <c r="AC227" s="258"/>
      <c r="AD227" s="258"/>
      <c r="AE227" s="258"/>
      <c r="AF227" s="258"/>
      <c r="AG227" s="258"/>
      <c r="AH227" s="258"/>
      <c r="AI227" s="258"/>
      <c r="AJ227" s="258"/>
      <c r="AK227" s="258"/>
      <c r="AL227" s="258"/>
      <c r="AM227" s="258"/>
      <c r="AN227" s="258"/>
      <c r="AO227" s="258"/>
      <c r="AP227" s="258"/>
      <c r="AQ227" s="258"/>
      <c r="AR227" s="258"/>
      <c r="AS227" s="258"/>
      <c r="AT227" s="258"/>
      <c r="AU227" s="258"/>
      <c r="AV227" s="258"/>
      <c r="AW227" s="258"/>
      <c r="AX227" s="258"/>
      <c r="AY227" s="258"/>
      <c r="AZ227" s="258"/>
      <c r="BA227" s="258"/>
      <c r="BB227" s="258"/>
      <c r="BC227" s="258"/>
      <c r="BD227" s="258"/>
      <c r="BE227" s="258"/>
      <c r="BF227" s="258"/>
      <c r="BG227" s="258"/>
      <c r="BH227" s="258"/>
      <c r="BI227" s="258"/>
      <c r="BJ227" s="258"/>
    </row>
    <row r="228" spans="1:62" x14ac:dyDescent="0.25">
      <c r="A228" s="259"/>
      <c r="B228" s="259">
        <v>578</v>
      </c>
      <c r="C228" s="240" t="s">
        <v>323</v>
      </c>
      <c r="D228" s="258"/>
      <c r="E228" s="258"/>
      <c r="F228" s="258"/>
      <c r="G228" s="258"/>
      <c r="H228" s="258"/>
      <c r="I228" s="258"/>
      <c r="J228" s="258"/>
      <c r="K228" s="258"/>
      <c r="L228" s="258"/>
      <c r="M228" s="258"/>
      <c r="N228" s="258"/>
      <c r="O228" s="258"/>
      <c r="P228" s="258"/>
      <c r="Q228" s="258"/>
      <c r="R228" s="258"/>
      <c r="S228" s="258"/>
      <c r="T228" s="258"/>
      <c r="U228" s="258"/>
      <c r="V228" s="258"/>
      <c r="W228" s="258"/>
      <c r="X228" s="258"/>
      <c r="Y228" s="258"/>
      <c r="Z228" s="258"/>
      <c r="AA228" s="258"/>
      <c r="AB228" s="258"/>
      <c r="AC228" s="258"/>
      <c r="AD228" s="258"/>
      <c r="AE228" s="258"/>
      <c r="AF228" s="258"/>
      <c r="AG228" s="258"/>
      <c r="AH228" s="258"/>
      <c r="AI228" s="258"/>
      <c r="AJ228" s="258"/>
      <c r="AK228" s="258"/>
      <c r="AL228" s="258"/>
      <c r="AM228" s="258"/>
      <c r="AN228" s="258"/>
      <c r="AO228" s="258"/>
      <c r="AP228" s="258"/>
      <c r="AQ228" s="258"/>
      <c r="AR228" s="258"/>
      <c r="AS228" s="258"/>
      <c r="AT228" s="258"/>
      <c r="AU228" s="258"/>
      <c r="AV228" s="258"/>
      <c r="AW228" s="258"/>
      <c r="AX228" s="258"/>
      <c r="AY228" s="258"/>
      <c r="AZ228" s="258"/>
      <c r="BA228" s="258"/>
      <c r="BB228" s="258"/>
      <c r="BC228" s="258"/>
      <c r="BD228" s="258"/>
      <c r="BE228" s="258"/>
      <c r="BF228" s="258"/>
      <c r="BG228" s="258"/>
      <c r="BH228" s="258"/>
      <c r="BI228" s="258"/>
      <c r="BJ228" s="258"/>
    </row>
    <row r="229" spans="1:62" x14ac:dyDescent="0.25">
      <c r="A229" s="259"/>
      <c r="B229" s="259">
        <v>579</v>
      </c>
      <c r="C229" s="240" t="s">
        <v>324</v>
      </c>
      <c r="D229" s="258"/>
      <c r="E229" s="258"/>
      <c r="F229" s="258"/>
      <c r="G229" s="258"/>
      <c r="H229" s="258"/>
      <c r="I229" s="258"/>
      <c r="J229" s="258"/>
      <c r="K229" s="258"/>
      <c r="L229" s="258"/>
      <c r="M229" s="258"/>
      <c r="N229" s="258"/>
      <c r="O229" s="258"/>
      <c r="P229" s="258"/>
      <c r="Q229" s="258"/>
      <c r="R229" s="258"/>
      <c r="S229" s="258"/>
      <c r="T229" s="258"/>
      <c r="U229" s="258"/>
      <c r="V229" s="258"/>
      <c r="W229" s="258"/>
      <c r="X229" s="258"/>
      <c r="Y229" s="258"/>
      <c r="Z229" s="258"/>
      <c r="AA229" s="258"/>
      <c r="AB229" s="258"/>
      <c r="AC229" s="258"/>
      <c r="AD229" s="258"/>
      <c r="AE229" s="258"/>
      <c r="AF229" s="258"/>
      <c r="AG229" s="258"/>
      <c r="AH229" s="258"/>
      <c r="AI229" s="258"/>
      <c r="AJ229" s="258"/>
      <c r="AK229" s="258"/>
      <c r="AL229" s="258"/>
      <c r="AM229" s="258"/>
      <c r="AN229" s="258"/>
      <c r="AO229" s="258"/>
      <c r="AP229" s="258"/>
      <c r="AQ229" s="258"/>
      <c r="AR229" s="258"/>
      <c r="AS229" s="258"/>
      <c r="AT229" s="258"/>
      <c r="AU229" s="258"/>
      <c r="AV229" s="258"/>
      <c r="AW229" s="258"/>
      <c r="AX229" s="258"/>
      <c r="AY229" s="258"/>
      <c r="AZ229" s="258"/>
      <c r="BA229" s="258"/>
      <c r="BB229" s="258"/>
      <c r="BC229" s="258"/>
      <c r="BD229" s="258"/>
      <c r="BE229" s="258"/>
      <c r="BF229" s="258"/>
      <c r="BG229" s="258"/>
      <c r="BH229" s="258"/>
      <c r="BI229" s="258"/>
      <c r="BJ229" s="258"/>
    </row>
    <row r="230" spans="1:62" x14ac:dyDescent="0.25">
      <c r="A230" s="259"/>
      <c r="B230" s="259">
        <v>580</v>
      </c>
      <c r="C230" s="240" t="s">
        <v>325</v>
      </c>
      <c r="D230" s="258"/>
      <c r="E230" s="258"/>
      <c r="F230" s="258"/>
      <c r="G230" s="258"/>
      <c r="H230" s="258"/>
      <c r="I230" s="258"/>
      <c r="J230" s="258"/>
      <c r="K230" s="258"/>
      <c r="L230" s="258"/>
      <c r="M230" s="258"/>
      <c r="N230" s="258"/>
      <c r="O230" s="258"/>
      <c r="P230" s="258"/>
      <c r="Q230" s="258"/>
      <c r="R230" s="258"/>
      <c r="S230" s="258"/>
      <c r="T230" s="258"/>
      <c r="U230" s="258"/>
      <c r="V230" s="258"/>
      <c r="W230" s="258"/>
      <c r="X230" s="258"/>
      <c r="Y230" s="258"/>
      <c r="Z230" s="258"/>
      <c r="AA230" s="258"/>
      <c r="AB230" s="258"/>
      <c r="AC230" s="258"/>
      <c r="AD230" s="258"/>
      <c r="AE230" s="258"/>
      <c r="AF230" s="258"/>
      <c r="AG230" s="258"/>
      <c r="AH230" s="258"/>
      <c r="AI230" s="258"/>
      <c r="AJ230" s="258"/>
      <c r="AK230" s="258"/>
      <c r="AL230" s="258"/>
      <c r="AM230" s="258"/>
      <c r="AN230" s="258"/>
      <c r="AO230" s="258"/>
      <c r="AP230" s="258"/>
      <c r="AQ230" s="258"/>
      <c r="AR230" s="258"/>
      <c r="AS230" s="258"/>
      <c r="AT230" s="258"/>
      <c r="AU230" s="258"/>
      <c r="AV230" s="258"/>
      <c r="AW230" s="258"/>
      <c r="AX230" s="258"/>
      <c r="AY230" s="258"/>
      <c r="AZ230" s="258"/>
      <c r="BA230" s="258"/>
      <c r="BB230" s="258"/>
      <c r="BC230" s="258"/>
      <c r="BD230" s="258"/>
      <c r="BE230" s="258"/>
      <c r="BF230" s="258"/>
      <c r="BG230" s="258"/>
      <c r="BH230" s="258"/>
      <c r="BI230" s="258"/>
      <c r="BJ230" s="258"/>
    </row>
    <row r="231" spans="1:62" x14ac:dyDescent="0.25">
      <c r="A231" s="259"/>
      <c r="B231" s="259">
        <v>581</v>
      </c>
      <c r="C231" s="240" t="s">
        <v>326</v>
      </c>
      <c r="D231" s="258"/>
      <c r="E231" s="258"/>
      <c r="F231" s="258"/>
      <c r="G231" s="258"/>
      <c r="H231" s="258"/>
      <c r="I231" s="258"/>
      <c r="J231" s="258"/>
      <c r="K231" s="258"/>
      <c r="L231" s="258"/>
      <c r="M231" s="258"/>
      <c r="N231" s="258"/>
      <c r="O231" s="258"/>
      <c r="P231" s="258"/>
      <c r="Q231" s="258"/>
      <c r="R231" s="258"/>
      <c r="S231" s="258"/>
      <c r="T231" s="258"/>
      <c r="U231" s="258"/>
      <c r="V231" s="258"/>
      <c r="W231" s="258"/>
      <c r="X231" s="258"/>
      <c r="Y231" s="258"/>
      <c r="Z231" s="258"/>
      <c r="AA231" s="258"/>
      <c r="AB231" s="258"/>
      <c r="AC231" s="258"/>
      <c r="AD231" s="258"/>
      <c r="AE231" s="258"/>
      <c r="AF231" s="258"/>
      <c r="AG231" s="258"/>
      <c r="AH231" s="258"/>
      <c r="AI231" s="258"/>
      <c r="AJ231" s="258"/>
      <c r="AK231" s="258"/>
      <c r="AL231" s="258"/>
      <c r="AM231" s="258"/>
      <c r="AN231" s="258"/>
      <c r="AO231" s="258"/>
      <c r="AP231" s="258"/>
      <c r="AQ231" s="258"/>
      <c r="AR231" s="258"/>
      <c r="AS231" s="258"/>
      <c r="AT231" s="258"/>
      <c r="AU231" s="258"/>
      <c r="AV231" s="258"/>
      <c r="AW231" s="258"/>
      <c r="AX231" s="258"/>
      <c r="AY231" s="258"/>
      <c r="AZ231" s="258"/>
      <c r="BA231" s="258"/>
      <c r="BB231" s="258"/>
      <c r="BC231" s="258"/>
      <c r="BD231" s="258"/>
      <c r="BE231" s="258"/>
      <c r="BF231" s="258"/>
      <c r="BG231" s="258"/>
      <c r="BH231" s="258"/>
      <c r="BI231" s="258"/>
      <c r="BJ231" s="258"/>
    </row>
    <row r="232" spans="1:62" ht="30" x14ac:dyDescent="0.25">
      <c r="A232" s="259"/>
      <c r="B232" s="259">
        <v>582</v>
      </c>
      <c r="C232" s="240" t="s">
        <v>327</v>
      </c>
      <c r="D232" s="258"/>
      <c r="E232" s="258"/>
      <c r="F232" s="258"/>
      <c r="G232" s="258"/>
      <c r="H232" s="258"/>
      <c r="I232" s="258"/>
      <c r="J232" s="258"/>
      <c r="K232" s="258"/>
      <c r="L232" s="258"/>
      <c r="M232" s="258"/>
      <c r="N232" s="258"/>
      <c r="O232" s="258"/>
      <c r="P232" s="258"/>
      <c r="Q232" s="258"/>
      <c r="R232" s="258"/>
      <c r="S232" s="258"/>
      <c r="T232" s="258"/>
      <c r="U232" s="258"/>
      <c r="V232" s="258"/>
      <c r="W232" s="258"/>
      <c r="X232" s="258"/>
      <c r="Y232" s="258"/>
      <c r="Z232" s="258"/>
      <c r="AA232" s="258"/>
      <c r="AB232" s="258"/>
      <c r="AC232" s="258"/>
      <c r="AD232" s="258"/>
      <c r="AE232" s="258"/>
      <c r="AF232" s="258"/>
      <c r="AG232" s="258"/>
      <c r="AH232" s="258"/>
      <c r="AI232" s="258"/>
      <c r="AJ232" s="258"/>
      <c r="AK232" s="258"/>
      <c r="AL232" s="258"/>
      <c r="AM232" s="258"/>
      <c r="AN232" s="258"/>
      <c r="AO232" s="258"/>
      <c r="AP232" s="258"/>
      <c r="AQ232" s="258"/>
      <c r="AR232" s="258"/>
      <c r="AS232" s="258"/>
      <c r="AT232" s="258"/>
      <c r="AU232" s="258"/>
      <c r="AV232" s="258"/>
      <c r="AW232" s="258"/>
      <c r="AX232" s="258"/>
      <c r="AY232" s="258"/>
      <c r="AZ232" s="258"/>
      <c r="BA232" s="258"/>
      <c r="BB232" s="258"/>
      <c r="BC232" s="258"/>
      <c r="BD232" s="258"/>
      <c r="BE232" s="258"/>
      <c r="BF232" s="258"/>
      <c r="BG232" s="258"/>
      <c r="BH232" s="258"/>
      <c r="BI232" s="258"/>
      <c r="BJ232" s="258"/>
    </row>
    <row r="233" spans="1:62" x14ac:dyDescent="0.25">
      <c r="A233" s="259"/>
      <c r="B233" s="259">
        <v>583</v>
      </c>
      <c r="C233" s="240" t="s">
        <v>328</v>
      </c>
      <c r="D233" s="258"/>
      <c r="E233" s="258"/>
      <c r="F233" s="258"/>
      <c r="G233" s="258"/>
      <c r="H233" s="258"/>
      <c r="I233" s="258"/>
      <c r="J233" s="258"/>
      <c r="K233" s="258"/>
      <c r="L233" s="258"/>
      <c r="M233" s="258"/>
      <c r="N233" s="258"/>
      <c r="O233" s="258"/>
      <c r="P233" s="258"/>
      <c r="Q233" s="258"/>
      <c r="R233" s="258"/>
      <c r="S233" s="258"/>
      <c r="T233" s="258"/>
      <c r="U233" s="258"/>
      <c r="V233" s="258"/>
      <c r="W233" s="258"/>
      <c r="X233" s="258"/>
      <c r="Y233" s="258"/>
      <c r="Z233" s="258"/>
      <c r="AA233" s="258"/>
      <c r="AB233" s="258"/>
      <c r="AC233" s="258"/>
      <c r="AD233" s="258"/>
      <c r="AE233" s="258"/>
      <c r="AF233" s="258"/>
      <c r="AG233" s="258"/>
      <c r="AH233" s="258"/>
      <c r="AI233" s="258"/>
      <c r="AJ233" s="258"/>
      <c r="AK233" s="258"/>
      <c r="AL233" s="258"/>
      <c r="AM233" s="258"/>
      <c r="AN233" s="258"/>
      <c r="AO233" s="258"/>
      <c r="AP233" s="258"/>
      <c r="AQ233" s="258"/>
      <c r="AR233" s="258"/>
      <c r="AS233" s="258"/>
      <c r="AT233" s="258"/>
      <c r="AU233" s="258"/>
      <c r="AV233" s="258"/>
      <c r="AW233" s="258"/>
      <c r="AX233" s="258"/>
      <c r="AY233" s="258"/>
      <c r="AZ233" s="258"/>
      <c r="BA233" s="258"/>
      <c r="BB233" s="258"/>
      <c r="BC233" s="258"/>
      <c r="BD233" s="258"/>
      <c r="BE233" s="258"/>
      <c r="BF233" s="258"/>
      <c r="BG233" s="258"/>
      <c r="BH233" s="258"/>
      <c r="BI233" s="258"/>
      <c r="BJ233" s="258"/>
    </row>
    <row r="234" spans="1:62" x14ac:dyDescent="0.25">
      <c r="A234" s="259"/>
      <c r="B234" s="259">
        <v>584</v>
      </c>
      <c r="C234" s="240" t="s">
        <v>329</v>
      </c>
      <c r="D234" s="258"/>
      <c r="E234" s="258"/>
      <c r="F234" s="258"/>
      <c r="G234" s="258"/>
      <c r="H234" s="258"/>
      <c r="I234" s="258"/>
      <c r="J234" s="258"/>
      <c r="K234" s="258"/>
      <c r="L234" s="258"/>
      <c r="M234" s="258"/>
      <c r="N234" s="258"/>
      <c r="O234" s="258"/>
      <c r="P234" s="258"/>
      <c r="Q234" s="258"/>
      <c r="R234" s="258"/>
      <c r="S234" s="258"/>
      <c r="T234" s="258"/>
      <c r="U234" s="258"/>
      <c r="V234" s="258"/>
      <c r="W234" s="258"/>
      <c r="X234" s="258"/>
      <c r="Y234" s="258"/>
      <c r="Z234" s="258"/>
      <c r="AA234" s="258"/>
      <c r="AB234" s="258"/>
      <c r="AC234" s="258"/>
      <c r="AD234" s="258"/>
      <c r="AE234" s="258"/>
      <c r="AF234" s="258"/>
      <c r="AG234" s="258"/>
      <c r="AH234" s="258"/>
      <c r="AI234" s="258"/>
      <c r="AJ234" s="258"/>
      <c r="AK234" s="258"/>
      <c r="AL234" s="258"/>
      <c r="AM234" s="258"/>
      <c r="AN234" s="258"/>
      <c r="AO234" s="258"/>
      <c r="AP234" s="258"/>
      <c r="AQ234" s="258"/>
      <c r="AR234" s="258"/>
      <c r="AS234" s="258"/>
      <c r="AT234" s="258"/>
      <c r="AU234" s="258"/>
      <c r="AV234" s="258"/>
      <c r="AW234" s="258"/>
      <c r="AX234" s="258"/>
      <c r="AY234" s="258"/>
      <c r="AZ234" s="258"/>
      <c r="BA234" s="258"/>
      <c r="BB234" s="258"/>
      <c r="BC234" s="258"/>
      <c r="BD234" s="258"/>
      <c r="BE234" s="258"/>
      <c r="BF234" s="258"/>
      <c r="BG234" s="258"/>
      <c r="BH234" s="258"/>
      <c r="BI234" s="258"/>
      <c r="BJ234" s="258"/>
    </row>
    <row r="235" spans="1:62" ht="30" x14ac:dyDescent="0.25">
      <c r="A235" s="259"/>
      <c r="B235" s="259">
        <v>585</v>
      </c>
      <c r="C235" s="240" t="s">
        <v>330</v>
      </c>
      <c r="D235" s="258"/>
      <c r="E235" s="258"/>
      <c r="F235" s="258"/>
      <c r="G235" s="258"/>
      <c r="H235" s="258"/>
      <c r="I235" s="258"/>
      <c r="J235" s="258"/>
      <c r="K235" s="258"/>
      <c r="L235" s="258"/>
      <c r="M235" s="258"/>
      <c r="N235" s="258"/>
      <c r="O235" s="258"/>
      <c r="P235" s="258"/>
      <c r="Q235" s="258"/>
      <c r="R235" s="258"/>
      <c r="S235" s="258"/>
      <c r="T235" s="258"/>
      <c r="U235" s="258"/>
      <c r="V235" s="258"/>
      <c r="W235" s="258"/>
      <c r="X235" s="258"/>
      <c r="Y235" s="258"/>
      <c r="Z235" s="258"/>
      <c r="AA235" s="258"/>
      <c r="AB235" s="258"/>
      <c r="AC235" s="258"/>
      <c r="AD235" s="258"/>
      <c r="AE235" s="258"/>
      <c r="AF235" s="258"/>
      <c r="AG235" s="258"/>
      <c r="AH235" s="258"/>
      <c r="AI235" s="258"/>
      <c r="AJ235" s="258"/>
      <c r="AK235" s="258"/>
      <c r="AL235" s="258"/>
      <c r="AM235" s="258"/>
      <c r="AN235" s="258"/>
      <c r="AO235" s="258"/>
      <c r="AP235" s="258"/>
      <c r="AQ235" s="258"/>
      <c r="AR235" s="258"/>
      <c r="AS235" s="258"/>
      <c r="AT235" s="258"/>
      <c r="AU235" s="258"/>
      <c r="AV235" s="258"/>
      <c r="AW235" s="258"/>
      <c r="AX235" s="258"/>
      <c r="AY235" s="258"/>
      <c r="AZ235" s="258"/>
      <c r="BA235" s="258"/>
      <c r="BB235" s="258"/>
      <c r="BC235" s="258"/>
      <c r="BD235" s="258"/>
      <c r="BE235" s="258"/>
      <c r="BF235" s="258"/>
      <c r="BG235" s="258"/>
      <c r="BH235" s="258"/>
      <c r="BI235" s="258"/>
      <c r="BJ235" s="258"/>
    </row>
    <row r="236" spans="1:62" x14ac:dyDescent="0.25">
      <c r="A236" s="259">
        <v>586</v>
      </c>
      <c r="B236" s="259">
        <v>586</v>
      </c>
      <c r="C236" s="240" t="s">
        <v>352</v>
      </c>
      <c r="D236" s="258">
        <v>0</v>
      </c>
      <c r="E236" s="258">
        <v>0</v>
      </c>
      <c r="F236" s="258">
        <v>0</v>
      </c>
      <c r="G236" s="258">
        <v>0</v>
      </c>
      <c r="H236" s="258">
        <v>0</v>
      </c>
      <c r="I236" s="258">
        <v>0</v>
      </c>
      <c r="J236" s="258">
        <v>0</v>
      </c>
      <c r="K236" s="258">
        <v>0</v>
      </c>
      <c r="L236" s="258">
        <v>0</v>
      </c>
      <c r="M236" s="258">
        <v>0</v>
      </c>
      <c r="N236" s="258">
        <v>0</v>
      </c>
      <c r="O236" s="258">
        <v>0</v>
      </c>
      <c r="P236" s="258">
        <v>0</v>
      </c>
      <c r="Q236" s="258">
        <v>0</v>
      </c>
      <c r="R236" s="258">
        <v>0</v>
      </c>
      <c r="S236" s="258">
        <v>0</v>
      </c>
      <c r="T236" s="258">
        <v>0</v>
      </c>
      <c r="U236" s="258">
        <v>0</v>
      </c>
      <c r="V236" s="258">
        <v>0</v>
      </c>
      <c r="W236" s="258">
        <v>0</v>
      </c>
      <c r="X236" s="258">
        <v>0</v>
      </c>
      <c r="Y236" s="258">
        <v>0</v>
      </c>
      <c r="Z236" s="258">
        <v>0</v>
      </c>
      <c r="AA236" s="258">
        <v>0</v>
      </c>
      <c r="AB236" s="258">
        <v>0</v>
      </c>
      <c r="AC236" s="258">
        <v>0</v>
      </c>
      <c r="AD236" s="258">
        <v>0</v>
      </c>
      <c r="AE236" s="258">
        <v>0</v>
      </c>
      <c r="AF236" s="258">
        <v>0</v>
      </c>
      <c r="AG236" s="258">
        <v>0</v>
      </c>
      <c r="AH236" s="258">
        <v>0</v>
      </c>
      <c r="AI236" s="258">
        <v>0</v>
      </c>
      <c r="AJ236" s="258">
        <v>0</v>
      </c>
      <c r="AK236" s="258">
        <v>0</v>
      </c>
      <c r="AL236" s="258">
        <v>0</v>
      </c>
      <c r="AM236" s="258">
        <v>0</v>
      </c>
      <c r="AN236" s="258">
        <v>0</v>
      </c>
      <c r="AO236" s="258">
        <v>0</v>
      </c>
      <c r="AP236" s="258">
        <v>0</v>
      </c>
      <c r="AQ236" s="258">
        <v>0</v>
      </c>
      <c r="AR236" s="258">
        <v>0</v>
      </c>
      <c r="AS236" s="258">
        <v>0</v>
      </c>
      <c r="AT236" s="258">
        <v>0</v>
      </c>
      <c r="AU236" s="258">
        <v>0</v>
      </c>
      <c r="AV236" s="258">
        <v>0</v>
      </c>
      <c r="AW236" s="258">
        <v>0</v>
      </c>
      <c r="AX236" s="258">
        <v>0</v>
      </c>
      <c r="AY236" s="258">
        <v>0</v>
      </c>
      <c r="AZ236" s="258">
        <v>0</v>
      </c>
      <c r="BA236" s="258">
        <v>0</v>
      </c>
      <c r="BB236" s="258">
        <v>0</v>
      </c>
      <c r="BC236" s="258">
        <v>0</v>
      </c>
      <c r="BD236" s="258">
        <v>0</v>
      </c>
      <c r="BE236" s="258">
        <v>0</v>
      </c>
      <c r="BF236" s="258">
        <v>0</v>
      </c>
      <c r="BG236" s="258">
        <v>0</v>
      </c>
      <c r="BH236" s="258">
        <v>0</v>
      </c>
      <c r="BI236" s="258">
        <v>0</v>
      </c>
      <c r="BJ236" s="258">
        <v>0</v>
      </c>
    </row>
    <row r="237" spans="1:62" x14ac:dyDescent="0.25">
      <c r="A237" s="259">
        <v>587</v>
      </c>
      <c r="B237" s="259">
        <v>587</v>
      </c>
      <c r="C237" s="240" t="s">
        <v>274</v>
      </c>
      <c r="D237" s="258">
        <v>0</v>
      </c>
      <c r="E237" s="258">
        <v>0</v>
      </c>
      <c r="F237" s="258">
        <v>0</v>
      </c>
      <c r="G237" s="258">
        <v>0</v>
      </c>
      <c r="H237" s="258">
        <v>0</v>
      </c>
      <c r="I237" s="258">
        <v>0</v>
      </c>
      <c r="J237" s="258">
        <v>350000</v>
      </c>
      <c r="K237" s="258">
        <v>0</v>
      </c>
      <c r="L237" s="258">
        <v>0</v>
      </c>
      <c r="M237" s="258">
        <v>0</v>
      </c>
      <c r="N237" s="258">
        <v>0</v>
      </c>
      <c r="O237" s="258">
        <v>0</v>
      </c>
      <c r="P237" s="258">
        <v>0</v>
      </c>
      <c r="Q237" s="258">
        <v>0</v>
      </c>
      <c r="R237" s="258">
        <v>0</v>
      </c>
      <c r="S237" s="258">
        <v>0</v>
      </c>
      <c r="T237" s="258">
        <v>0</v>
      </c>
      <c r="U237" s="258">
        <v>0</v>
      </c>
      <c r="V237" s="258">
        <v>0</v>
      </c>
      <c r="W237" s="258">
        <v>0</v>
      </c>
      <c r="X237" s="258">
        <v>0</v>
      </c>
      <c r="Y237" s="258">
        <v>0</v>
      </c>
      <c r="Z237" s="258">
        <v>0</v>
      </c>
      <c r="AA237" s="258">
        <v>0</v>
      </c>
      <c r="AB237" s="258">
        <v>0</v>
      </c>
      <c r="AC237" s="258">
        <v>0</v>
      </c>
      <c r="AD237" s="258">
        <v>0</v>
      </c>
      <c r="AE237" s="258">
        <v>0</v>
      </c>
      <c r="AF237" s="258">
        <v>0</v>
      </c>
      <c r="AG237" s="258">
        <v>0</v>
      </c>
      <c r="AH237" s="258">
        <v>0</v>
      </c>
      <c r="AI237" s="258">
        <v>0</v>
      </c>
      <c r="AJ237" s="258">
        <v>0</v>
      </c>
      <c r="AK237" s="258">
        <v>0</v>
      </c>
      <c r="AL237" s="258">
        <v>0</v>
      </c>
      <c r="AM237" s="258">
        <v>0</v>
      </c>
      <c r="AN237" s="258">
        <v>0</v>
      </c>
      <c r="AO237" s="258">
        <v>0</v>
      </c>
      <c r="AP237" s="258">
        <v>0</v>
      </c>
      <c r="AQ237" s="258">
        <v>0</v>
      </c>
      <c r="AR237" s="258">
        <v>0</v>
      </c>
      <c r="AS237" s="258">
        <v>0</v>
      </c>
      <c r="AT237" s="258">
        <v>0</v>
      </c>
      <c r="AU237" s="258">
        <v>0</v>
      </c>
      <c r="AV237" s="258">
        <v>0</v>
      </c>
      <c r="AW237" s="258">
        <v>0</v>
      </c>
      <c r="AX237" s="258">
        <v>0</v>
      </c>
      <c r="AY237" s="258">
        <v>0</v>
      </c>
      <c r="AZ237" s="258">
        <v>0</v>
      </c>
      <c r="BA237" s="258">
        <v>0</v>
      </c>
      <c r="BB237" s="258">
        <v>0</v>
      </c>
      <c r="BC237" s="258">
        <v>0</v>
      </c>
      <c r="BD237" s="258">
        <v>0</v>
      </c>
      <c r="BE237" s="258">
        <v>0</v>
      </c>
      <c r="BF237" s="258">
        <v>0</v>
      </c>
      <c r="BG237" s="258">
        <v>0</v>
      </c>
      <c r="BH237" s="258">
        <v>0</v>
      </c>
      <c r="BI237" s="258">
        <v>0</v>
      </c>
      <c r="BJ237" s="258">
        <v>0</v>
      </c>
    </row>
    <row r="238" spans="1:62" x14ac:dyDescent="0.25">
      <c r="A238" s="259">
        <v>588</v>
      </c>
      <c r="B238" s="259">
        <v>588</v>
      </c>
      <c r="C238" s="240" t="s">
        <v>275</v>
      </c>
      <c r="D238" s="258">
        <v>0</v>
      </c>
      <c r="E238" s="258">
        <v>0</v>
      </c>
      <c r="F238" s="258">
        <v>0</v>
      </c>
      <c r="G238" s="258">
        <v>0</v>
      </c>
      <c r="H238" s="258">
        <v>0</v>
      </c>
      <c r="I238" s="258">
        <v>0</v>
      </c>
      <c r="J238" s="258">
        <v>0</v>
      </c>
      <c r="K238" s="258">
        <v>0</v>
      </c>
      <c r="L238" s="258">
        <v>0</v>
      </c>
      <c r="M238" s="258">
        <v>0</v>
      </c>
      <c r="N238" s="258">
        <v>0</v>
      </c>
      <c r="O238" s="258">
        <v>0</v>
      </c>
      <c r="P238" s="258">
        <v>0</v>
      </c>
      <c r="Q238" s="258">
        <v>0</v>
      </c>
      <c r="R238" s="258">
        <v>0</v>
      </c>
      <c r="S238" s="258">
        <v>0</v>
      </c>
      <c r="T238" s="258">
        <v>0</v>
      </c>
      <c r="U238" s="258">
        <v>0</v>
      </c>
      <c r="V238" s="258">
        <v>0</v>
      </c>
      <c r="W238" s="258">
        <v>0</v>
      </c>
      <c r="X238" s="258">
        <v>0</v>
      </c>
      <c r="Y238" s="258">
        <v>0</v>
      </c>
      <c r="Z238" s="258">
        <v>0</v>
      </c>
      <c r="AA238" s="258">
        <v>0</v>
      </c>
      <c r="AB238" s="258">
        <v>0</v>
      </c>
      <c r="AC238" s="258">
        <v>0</v>
      </c>
      <c r="AD238" s="258">
        <v>0</v>
      </c>
      <c r="AE238" s="258">
        <v>0</v>
      </c>
      <c r="AF238" s="258">
        <v>0</v>
      </c>
      <c r="AG238" s="258">
        <v>0</v>
      </c>
      <c r="AH238" s="258">
        <v>0</v>
      </c>
      <c r="AI238" s="258">
        <v>0</v>
      </c>
      <c r="AJ238" s="258">
        <v>0</v>
      </c>
      <c r="AK238" s="258">
        <v>0</v>
      </c>
      <c r="AL238" s="258">
        <v>0</v>
      </c>
      <c r="AM238" s="258">
        <v>0</v>
      </c>
      <c r="AN238" s="258">
        <v>0</v>
      </c>
      <c r="AO238" s="258">
        <v>0</v>
      </c>
      <c r="AP238" s="258">
        <v>0</v>
      </c>
      <c r="AQ238" s="258">
        <v>0</v>
      </c>
      <c r="AR238" s="258">
        <v>0</v>
      </c>
      <c r="AS238" s="258">
        <v>0</v>
      </c>
      <c r="AT238" s="258">
        <v>0</v>
      </c>
      <c r="AU238" s="258">
        <v>0</v>
      </c>
      <c r="AV238" s="258">
        <v>0</v>
      </c>
      <c r="AW238" s="258">
        <v>0</v>
      </c>
      <c r="AX238" s="258">
        <v>0</v>
      </c>
      <c r="AY238" s="258">
        <v>0</v>
      </c>
      <c r="AZ238" s="258">
        <v>0</v>
      </c>
      <c r="BA238" s="258">
        <v>0</v>
      </c>
      <c r="BB238" s="258">
        <v>0</v>
      </c>
      <c r="BC238" s="258">
        <v>0</v>
      </c>
      <c r="BD238" s="258">
        <v>0</v>
      </c>
      <c r="BE238" s="258">
        <v>0</v>
      </c>
      <c r="BF238" s="258">
        <v>0</v>
      </c>
      <c r="BG238" s="258">
        <v>0</v>
      </c>
      <c r="BH238" s="258">
        <v>0</v>
      </c>
      <c r="BI238" s="258">
        <v>0</v>
      </c>
      <c r="BJ238" s="258">
        <v>0</v>
      </c>
    </row>
    <row r="239" spans="1:62" ht="30" x14ac:dyDescent="0.25">
      <c r="A239" s="259"/>
      <c r="B239" s="259">
        <v>589</v>
      </c>
      <c r="C239" s="240" t="s">
        <v>331</v>
      </c>
      <c r="D239" s="258"/>
      <c r="E239" s="258"/>
      <c r="F239" s="258"/>
      <c r="G239" s="258"/>
      <c r="H239" s="258"/>
      <c r="I239" s="258"/>
      <c r="J239" s="258"/>
      <c r="K239" s="258"/>
      <c r="L239" s="258"/>
      <c r="M239" s="258"/>
      <c r="N239" s="258"/>
      <c r="O239" s="258"/>
      <c r="P239" s="258"/>
      <c r="Q239" s="258"/>
      <c r="R239" s="258"/>
      <c r="S239" s="258"/>
      <c r="T239" s="258"/>
      <c r="U239" s="258"/>
      <c r="V239" s="258"/>
      <c r="W239" s="258"/>
      <c r="X239" s="258"/>
      <c r="Y239" s="258"/>
      <c r="Z239" s="258"/>
      <c r="AA239" s="258"/>
      <c r="AB239" s="258"/>
      <c r="AC239" s="258"/>
      <c r="AD239" s="258"/>
      <c r="AE239" s="258"/>
      <c r="AF239" s="258"/>
      <c r="AG239" s="258"/>
      <c r="AH239" s="258"/>
      <c r="AI239" s="258"/>
      <c r="AJ239" s="258"/>
      <c r="AK239" s="258"/>
      <c r="AL239" s="258"/>
      <c r="AM239" s="258"/>
      <c r="AN239" s="258"/>
      <c r="AO239" s="258"/>
      <c r="AP239" s="258"/>
      <c r="AQ239" s="258"/>
      <c r="AR239" s="258"/>
      <c r="AS239" s="258"/>
      <c r="AT239" s="258"/>
      <c r="AU239" s="258"/>
      <c r="AV239" s="258"/>
      <c r="AW239" s="258"/>
      <c r="AX239" s="258"/>
      <c r="AY239" s="258"/>
      <c r="AZ239" s="258"/>
      <c r="BA239" s="258"/>
      <c r="BB239" s="258"/>
      <c r="BC239" s="258"/>
      <c r="BD239" s="258"/>
      <c r="BE239" s="258"/>
      <c r="BF239" s="258"/>
      <c r="BG239" s="258"/>
      <c r="BH239" s="258"/>
      <c r="BI239" s="258"/>
      <c r="BJ239" s="258"/>
    </row>
    <row r="240" spans="1:62" ht="60" x14ac:dyDescent="0.25">
      <c r="A240" s="259"/>
      <c r="B240" s="259">
        <v>590</v>
      </c>
      <c r="C240" s="240" t="s">
        <v>332</v>
      </c>
      <c r="D240" s="258"/>
      <c r="E240" s="258"/>
      <c r="F240" s="258"/>
      <c r="G240" s="258"/>
      <c r="H240" s="258"/>
      <c r="I240" s="258"/>
      <c r="J240" s="258"/>
      <c r="K240" s="258"/>
      <c r="L240" s="258"/>
      <c r="M240" s="258"/>
      <c r="N240" s="258"/>
      <c r="O240" s="258"/>
      <c r="P240" s="258"/>
      <c r="Q240" s="258"/>
      <c r="R240" s="258"/>
      <c r="S240" s="258"/>
      <c r="T240" s="258"/>
      <c r="U240" s="258"/>
      <c r="V240" s="258"/>
      <c r="W240" s="258"/>
      <c r="X240" s="258"/>
      <c r="Y240" s="258"/>
      <c r="Z240" s="258"/>
      <c r="AA240" s="258"/>
      <c r="AB240" s="258"/>
      <c r="AC240" s="258"/>
      <c r="AD240" s="258"/>
      <c r="AE240" s="258"/>
      <c r="AF240" s="258"/>
      <c r="AG240" s="258"/>
      <c r="AH240" s="258"/>
      <c r="AI240" s="258"/>
      <c r="AJ240" s="258"/>
      <c r="AK240" s="258"/>
      <c r="AL240" s="258"/>
      <c r="AM240" s="258"/>
      <c r="AN240" s="258"/>
      <c r="AO240" s="258"/>
      <c r="AP240" s="258"/>
      <c r="AQ240" s="258"/>
      <c r="AR240" s="258"/>
      <c r="AS240" s="258"/>
      <c r="AT240" s="258"/>
      <c r="AU240" s="258"/>
      <c r="AV240" s="258"/>
      <c r="AW240" s="258"/>
      <c r="AX240" s="258"/>
      <c r="AY240" s="258"/>
      <c r="AZ240" s="258"/>
      <c r="BA240" s="258"/>
      <c r="BB240" s="258"/>
      <c r="BC240" s="258"/>
      <c r="BD240" s="258"/>
      <c r="BE240" s="258"/>
      <c r="BF240" s="258"/>
      <c r="BG240" s="258"/>
      <c r="BH240" s="258"/>
      <c r="BI240" s="258"/>
      <c r="BJ240" s="258"/>
    </row>
    <row r="241" spans="1:62" x14ac:dyDescent="0.25">
      <c r="A241" s="259"/>
      <c r="B241" s="259">
        <v>992</v>
      </c>
      <c r="D241" s="258"/>
      <c r="E241" s="258"/>
      <c r="F241" s="258"/>
      <c r="G241" s="258"/>
      <c r="H241" s="258"/>
      <c r="I241" s="258"/>
      <c r="J241" s="258"/>
      <c r="K241" s="258"/>
      <c r="L241" s="258"/>
      <c r="M241" s="258"/>
      <c r="N241" s="258"/>
      <c r="O241" s="258"/>
      <c r="P241" s="258"/>
      <c r="Q241" s="258"/>
      <c r="R241" s="258"/>
      <c r="S241" s="258"/>
      <c r="T241" s="258"/>
      <c r="U241" s="258"/>
      <c r="V241" s="258"/>
      <c r="W241" s="258"/>
      <c r="X241" s="258"/>
      <c r="Y241" s="258"/>
      <c r="Z241" s="258"/>
      <c r="AA241" s="258"/>
      <c r="AB241" s="258"/>
      <c r="AC241" s="258"/>
      <c r="AD241" s="258"/>
      <c r="AE241" s="258"/>
      <c r="AF241" s="258"/>
      <c r="AG241" s="258"/>
      <c r="AH241" s="258"/>
      <c r="AI241" s="258"/>
      <c r="AJ241" s="258"/>
      <c r="AK241" s="258"/>
      <c r="AL241" s="258"/>
      <c r="AM241" s="258"/>
      <c r="AN241" s="258"/>
      <c r="AO241" s="258"/>
      <c r="AP241" s="258"/>
      <c r="AQ241" s="258"/>
      <c r="AR241" s="258"/>
      <c r="AS241" s="258"/>
      <c r="AT241" s="258"/>
      <c r="AU241" s="258"/>
      <c r="AV241" s="258"/>
      <c r="AW241" s="258"/>
      <c r="AX241" s="258"/>
      <c r="AY241" s="258"/>
      <c r="AZ241" s="258"/>
      <c r="BA241" s="258"/>
      <c r="BB241" s="258"/>
      <c r="BC241" s="258"/>
      <c r="BD241" s="258"/>
      <c r="BE241" s="258"/>
      <c r="BF241" s="258"/>
      <c r="BG241" s="258"/>
      <c r="BH241" s="258"/>
      <c r="BI241" s="258"/>
      <c r="BJ241" s="258"/>
    </row>
    <row r="242" spans="1:62" x14ac:dyDescent="0.25">
      <c r="A242" s="259"/>
      <c r="B242" s="259">
        <v>993</v>
      </c>
      <c r="C242" s="240" t="s">
        <v>333</v>
      </c>
      <c r="D242" s="258"/>
      <c r="E242" s="258"/>
      <c r="F242" s="258"/>
      <c r="G242" s="258"/>
      <c r="H242" s="258"/>
      <c r="I242" s="258"/>
      <c r="J242" s="258"/>
      <c r="K242" s="258"/>
      <c r="L242" s="258"/>
      <c r="M242" s="258"/>
      <c r="N242" s="258"/>
      <c r="O242" s="258"/>
      <c r="P242" s="258"/>
      <c r="Q242" s="258"/>
      <c r="R242" s="258"/>
      <c r="S242" s="258"/>
      <c r="T242" s="258"/>
      <c r="U242" s="258"/>
      <c r="V242" s="258"/>
      <c r="W242" s="258"/>
      <c r="X242" s="258"/>
      <c r="Y242" s="258"/>
      <c r="Z242" s="258"/>
      <c r="AA242" s="258"/>
      <c r="AB242" s="258"/>
      <c r="AC242" s="258"/>
      <c r="AD242" s="258"/>
      <c r="AE242" s="258"/>
      <c r="AF242" s="258"/>
      <c r="AG242" s="258"/>
      <c r="AH242" s="258"/>
      <c r="AI242" s="258"/>
      <c r="AJ242" s="258"/>
      <c r="AK242" s="258"/>
      <c r="AL242" s="258"/>
      <c r="AM242" s="258"/>
      <c r="AN242" s="258"/>
      <c r="AO242" s="258"/>
      <c r="AP242" s="258"/>
      <c r="AQ242" s="258"/>
      <c r="AR242" s="258"/>
      <c r="AS242" s="258"/>
      <c r="AT242" s="258"/>
      <c r="AU242" s="258"/>
      <c r="AV242" s="258"/>
      <c r="AW242" s="258"/>
      <c r="AX242" s="258"/>
      <c r="AY242" s="258"/>
      <c r="AZ242" s="258"/>
      <c r="BA242" s="258"/>
      <c r="BB242" s="258"/>
      <c r="BC242" s="258"/>
      <c r="BD242" s="258"/>
      <c r="BE242" s="258"/>
      <c r="BF242" s="258"/>
      <c r="BG242" s="258"/>
      <c r="BH242" s="258"/>
      <c r="BI242" s="258"/>
      <c r="BJ242" s="258"/>
    </row>
    <row r="243" spans="1:62" x14ac:dyDescent="0.25">
      <c r="A243" s="259"/>
      <c r="B243" s="259">
        <v>994</v>
      </c>
      <c r="C243" s="240" t="s">
        <v>334</v>
      </c>
      <c r="D243" s="258"/>
      <c r="E243" s="258"/>
      <c r="F243" s="258"/>
      <c r="G243" s="258"/>
      <c r="H243" s="258"/>
      <c r="I243" s="258"/>
      <c r="J243" s="258"/>
      <c r="K243" s="258"/>
      <c r="L243" s="258"/>
      <c r="M243" s="258"/>
      <c r="N243" s="258"/>
      <c r="O243" s="258"/>
      <c r="P243" s="258"/>
      <c r="Q243" s="258"/>
      <c r="R243" s="258"/>
      <c r="S243" s="258"/>
      <c r="T243" s="258"/>
      <c r="U243" s="258"/>
      <c r="V243" s="258"/>
      <c r="W243" s="258"/>
      <c r="X243" s="258"/>
      <c r="Y243" s="258"/>
      <c r="Z243" s="258"/>
      <c r="AA243" s="258"/>
      <c r="AB243" s="258"/>
      <c r="AC243" s="258"/>
      <c r="AD243" s="258"/>
      <c r="AE243" s="258"/>
      <c r="AF243" s="258"/>
      <c r="AG243" s="258"/>
      <c r="AH243" s="258"/>
      <c r="AI243" s="258"/>
      <c r="AJ243" s="258"/>
      <c r="AK243" s="258"/>
      <c r="AL243" s="258"/>
      <c r="AM243" s="258"/>
      <c r="AN243" s="258"/>
      <c r="AO243" s="258"/>
      <c r="AP243" s="258"/>
      <c r="AQ243" s="258"/>
      <c r="AR243" s="258"/>
      <c r="AS243" s="258"/>
      <c r="AT243" s="258"/>
      <c r="AU243" s="258"/>
      <c r="AV243" s="258"/>
      <c r="AW243" s="258"/>
      <c r="AX243" s="258"/>
      <c r="AY243" s="258"/>
      <c r="AZ243" s="258"/>
      <c r="BA243" s="258"/>
      <c r="BB243" s="258"/>
      <c r="BC243" s="258"/>
      <c r="BD243" s="258"/>
      <c r="BE243" s="258"/>
      <c r="BF243" s="258"/>
      <c r="BG243" s="258"/>
      <c r="BH243" s="258"/>
      <c r="BI243" s="258"/>
      <c r="BJ243" s="258"/>
    </row>
    <row r="244" spans="1:62" ht="30" x14ac:dyDescent="0.25">
      <c r="A244" s="259"/>
      <c r="B244" s="259">
        <v>995</v>
      </c>
      <c r="C244" s="240" t="s">
        <v>335</v>
      </c>
      <c r="D244" s="258"/>
      <c r="E244" s="258"/>
      <c r="F244" s="258"/>
      <c r="G244" s="258"/>
      <c r="H244" s="258"/>
      <c r="I244" s="258"/>
      <c r="J244" s="258"/>
      <c r="K244" s="258"/>
      <c r="L244" s="258"/>
      <c r="M244" s="258"/>
      <c r="N244" s="258"/>
      <c r="O244" s="258"/>
      <c r="P244" s="258"/>
      <c r="Q244" s="258"/>
      <c r="R244" s="258"/>
      <c r="S244" s="258"/>
      <c r="T244" s="258"/>
      <c r="U244" s="258"/>
      <c r="V244" s="258"/>
      <c r="W244" s="258"/>
      <c r="X244" s="258"/>
      <c r="Y244" s="258"/>
      <c r="Z244" s="258"/>
      <c r="AA244" s="258"/>
      <c r="AB244" s="258"/>
      <c r="AC244" s="258"/>
      <c r="AD244" s="258"/>
      <c r="AE244" s="258"/>
      <c r="AF244" s="258"/>
      <c r="AG244" s="258"/>
      <c r="AH244" s="258"/>
      <c r="AI244" s="258"/>
      <c r="AJ244" s="258"/>
      <c r="AK244" s="258"/>
      <c r="AL244" s="258"/>
      <c r="AM244" s="258"/>
      <c r="AN244" s="258"/>
      <c r="AO244" s="258"/>
      <c r="AP244" s="258"/>
      <c r="AQ244" s="258"/>
      <c r="AR244" s="258"/>
      <c r="AS244" s="258"/>
      <c r="AT244" s="258"/>
      <c r="AU244" s="258"/>
      <c r="AV244" s="258"/>
      <c r="AW244" s="258"/>
      <c r="AX244" s="258"/>
      <c r="AY244" s="258"/>
      <c r="AZ244" s="258"/>
      <c r="BA244" s="258"/>
      <c r="BB244" s="258"/>
      <c r="BC244" s="258"/>
      <c r="BD244" s="258"/>
      <c r="BE244" s="258"/>
      <c r="BF244" s="258"/>
      <c r="BG244" s="258"/>
      <c r="BH244" s="258"/>
      <c r="BI244" s="258"/>
      <c r="BJ244" s="258"/>
    </row>
    <row r="245" spans="1:62" ht="30" x14ac:dyDescent="0.25">
      <c r="A245" s="259"/>
      <c r="B245" s="259">
        <v>996</v>
      </c>
      <c r="C245" s="240" t="s">
        <v>155</v>
      </c>
      <c r="D245" s="258"/>
      <c r="E245" s="258"/>
      <c r="F245" s="258"/>
      <c r="G245" s="258"/>
      <c r="H245" s="258"/>
      <c r="I245" s="258"/>
      <c r="J245" s="258"/>
      <c r="K245" s="258"/>
      <c r="L245" s="258"/>
      <c r="M245" s="258"/>
      <c r="N245" s="258"/>
      <c r="O245" s="258"/>
      <c r="P245" s="258"/>
      <c r="Q245" s="258"/>
      <c r="R245" s="258"/>
      <c r="S245" s="258"/>
      <c r="T245" s="258"/>
      <c r="U245" s="258"/>
      <c r="V245" s="258"/>
      <c r="W245" s="258"/>
      <c r="X245" s="258"/>
      <c r="Y245" s="258"/>
      <c r="Z245" s="258"/>
      <c r="AA245" s="258"/>
      <c r="AB245" s="258"/>
      <c r="AC245" s="258"/>
      <c r="AD245" s="258"/>
      <c r="AE245" s="258"/>
      <c r="AF245" s="258"/>
      <c r="AG245" s="258"/>
      <c r="AH245" s="258"/>
      <c r="AI245" s="258"/>
      <c r="AJ245" s="258"/>
      <c r="AK245" s="258"/>
      <c r="AL245" s="258"/>
      <c r="AM245" s="258"/>
      <c r="AN245" s="258"/>
      <c r="AO245" s="258"/>
      <c r="AP245" s="258"/>
      <c r="AQ245" s="258"/>
      <c r="AR245" s="258"/>
      <c r="AS245" s="258"/>
      <c r="AT245" s="258"/>
      <c r="AU245" s="258"/>
      <c r="AV245" s="258"/>
      <c r="AW245" s="258"/>
      <c r="AX245" s="258"/>
      <c r="AY245" s="258"/>
      <c r="AZ245" s="258"/>
      <c r="BA245" s="258"/>
      <c r="BB245" s="258"/>
      <c r="BC245" s="258"/>
      <c r="BD245" s="258"/>
      <c r="BE245" s="258"/>
      <c r="BF245" s="258"/>
      <c r="BG245" s="258"/>
      <c r="BH245" s="258"/>
      <c r="BI245" s="258"/>
      <c r="BJ245" s="258"/>
    </row>
    <row r="246" spans="1:62" x14ac:dyDescent="0.25">
      <c r="A246" s="259"/>
      <c r="B246" s="259">
        <v>997</v>
      </c>
      <c r="D246" s="258"/>
      <c r="E246" s="258"/>
      <c r="F246" s="258"/>
      <c r="G246" s="258"/>
      <c r="H246" s="258"/>
      <c r="I246" s="258"/>
      <c r="J246" s="258"/>
      <c r="K246" s="258"/>
      <c r="L246" s="258"/>
      <c r="M246" s="258"/>
      <c r="N246" s="258"/>
      <c r="O246" s="258"/>
      <c r="P246" s="258"/>
      <c r="Q246" s="258"/>
      <c r="R246" s="258"/>
      <c r="S246" s="258"/>
      <c r="T246" s="258"/>
      <c r="U246" s="258"/>
      <c r="V246" s="258"/>
      <c r="W246" s="258"/>
      <c r="X246" s="258"/>
      <c r="Y246" s="258"/>
      <c r="Z246" s="258"/>
      <c r="AA246" s="258"/>
      <c r="AB246" s="258"/>
      <c r="AC246" s="258"/>
      <c r="AD246" s="258"/>
      <c r="AE246" s="258"/>
      <c r="AF246" s="258"/>
      <c r="AG246" s="258"/>
      <c r="AH246" s="258"/>
      <c r="AI246" s="258"/>
      <c r="AJ246" s="258"/>
      <c r="AK246" s="258"/>
      <c r="AL246" s="258"/>
      <c r="AM246" s="258"/>
      <c r="AN246" s="258"/>
      <c r="AO246" s="258"/>
      <c r="AP246" s="258"/>
      <c r="AQ246" s="258"/>
      <c r="AR246" s="258"/>
      <c r="AS246" s="258"/>
      <c r="AT246" s="258"/>
      <c r="AU246" s="258"/>
      <c r="AV246" s="258"/>
      <c r="AW246" s="258"/>
      <c r="AX246" s="258"/>
      <c r="AY246" s="258"/>
      <c r="AZ246" s="258"/>
      <c r="BA246" s="258"/>
      <c r="BB246" s="258"/>
      <c r="BC246" s="258"/>
      <c r="BD246" s="258"/>
      <c r="BE246" s="258"/>
      <c r="BF246" s="258"/>
      <c r="BG246" s="258"/>
      <c r="BH246" s="258"/>
      <c r="BI246" s="258"/>
      <c r="BJ246" s="258"/>
    </row>
    <row r="247" spans="1:62" s="252" customFormat="1" x14ac:dyDescent="0.25">
      <c r="A247" s="252">
        <v>998</v>
      </c>
      <c r="B247" s="252">
        <v>998</v>
      </c>
      <c r="C247" s="251" t="s">
        <v>131</v>
      </c>
      <c r="D247" s="250">
        <v>52</v>
      </c>
      <c r="E247" s="250">
        <v>52</v>
      </c>
      <c r="F247" s="250">
        <v>52</v>
      </c>
      <c r="G247" s="250">
        <v>52</v>
      </c>
      <c r="H247" s="250">
        <v>52</v>
      </c>
      <c r="I247" s="250">
        <v>52</v>
      </c>
      <c r="J247" s="250">
        <v>52</v>
      </c>
      <c r="K247" s="250">
        <v>52</v>
      </c>
      <c r="L247" s="250">
        <v>52</v>
      </c>
      <c r="M247" s="250">
        <v>52</v>
      </c>
      <c r="N247" s="250">
        <v>52</v>
      </c>
      <c r="O247" s="250">
        <v>52</v>
      </c>
      <c r="P247" s="250">
        <v>52</v>
      </c>
      <c r="Q247" s="250">
        <v>52</v>
      </c>
      <c r="R247" s="250">
        <v>52</v>
      </c>
      <c r="S247" s="250">
        <v>52</v>
      </c>
      <c r="T247" s="250">
        <v>52</v>
      </c>
      <c r="U247" s="250">
        <v>52</v>
      </c>
      <c r="V247" s="250">
        <v>52</v>
      </c>
      <c r="W247" s="250">
        <v>52</v>
      </c>
      <c r="X247" s="250">
        <v>52</v>
      </c>
      <c r="Y247" s="250">
        <v>52</v>
      </c>
      <c r="Z247" s="250">
        <v>52</v>
      </c>
      <c r="AA247" s="250">
        <v>52</v>
      </c>
      <c r="AB247" s="250">
        <v>52</v>
      </c>
      <c r="AC247" s="250">
        <v>52</v>
      </c>
      <c r="AD247" s="250">
        <v>52</v>
      </c>
      <c r="AE247" s="250">
        <v>52</v>
      </c>
      <c r="AF247" s="250">
        <v>52</v>
      </c>
      <c r="AG247" s="250">
        <v>52</v>
      </c>
      <c r="AH247" s="250">
        <v>52</v>
      </c>
      <c r="AI247" s="250">
        <v>52</v>
      </c>
      <c r="AJ247" s="250">
        <v>52</v>
      </c>
      <c r="AK247" s="250">
        <v>52</v>
      </c>
      <c r="AL247" s="250">
        <v>52</v>
      </c>
      <c r="AM247" s="250">
        <v>52</v>
      </c>
      <c r="AN247" s="250">
        <v>52</v>
      </c>
      <c r="AO247" s="250">
        <v>52</v>
      </c>
      <c r="AP247" s="250">
        <v>52</v>
      </c>
      <c r="AQ247" s="250">
        <v>52</v>
      </c>
      <c r="AR247" s="250">
        <v>52</v>
      </c>
      <c r="AS247" s="250">
        <v>52</v>
      </c>
      <c r="AT247" s="250">
        <v>52</v>
      </c>
      <c r="AU247" s="250">
        <v>52</v>
      </c>
      <c r="AV247" s="250">
        <v>52</v>
      </c>
      <c r="AW247" s="250">
        <v>52</v>
      </c>
      <c r="AX247" s="250">
        <v>52</v>
      </c>
      <c r="AY247" s="250">
        <v>52</v>
      </c>
      <c r="AZ247" s="250">
        <v>52</v>
      </c>
      <c r="BA247" s="250">
        <v>52</v>
      </c>
      <c r="BB247" s="250">
        <v>52</v>
      </c>
      <c r="BC247" s="250">
        <v>52</v>
      </c>
      <c r="BD247" s="250">
        <v>52</v>
      </c>
      <c r="BE247" s="250">
        <v>52</v>
      </c>
      <c r="BF247" s="250">
        <v>52</v>
      </c>
      <c r="BG247" s="250">
        <v>52</v>
      </c>
      <c r="BH247" s="250">
        <v>52</v>
      </c>
      <c r="BI247" s="250">
        <v>52</v>
      </c>
      <c r="BJ247" s="250">
        <v>52</v>
      </c>
    </row>
    <row r="248" spans="1:62" s="252" customFormat="1" x14ac:dyDescent="0.25">
      <c r="A248" s="252">
        <v>999</v>
      </c>
      <c r="B248" s="252">
        <v>999</v>
      </c>
      <c r="C248" s="251" t="s">
        <v>132</v>
      </c>
      <c r="D248" s="250">
        <v>52765</v>
      </c>
      <c r="E248" s="250">
        <v>52767</v>
      </c>
      <c r="F248" s="250">
        <v>52768</v>
      </c>
      <c r="G248" s="250">
        <v>52769</v>
      </c>
      <c r="H248" s="250">
        <v>52770</v>
      </c>
      <c r="I248" s="250">
        <v>52771</v>
      </c>
      <c r="J248" s="250">
        <v>52772</v>
      </c>
      <c r="K248" s="250">
        <v>52773</v>
      </c>
      <c r="L248" s="250">
        <v>52774</v>
      </c>
      <c r="M248" s="250">
        <v>52775</v>
      </c>
      <c r="N248" s="250">
        <v>52776</v>
      </c>
      <c r="O248" s="250">
        <v>52777</v>
      </c>
      <c r="P248" s="250">
        <v>52778</v>
      </c>
      <c r="Q248" s="250">
        <v>52779</v>
      </c>
      <c r="R248" s="250">
        <v>52781</v>
      </c>
      <c r="S248" s="250">
        <v>52782</v>
      </c>
      <c r="T248" s="250">
        <v>52783</v>
      </c>
      <c r="U248" s="250">
        <v>52784</v>
      </c>
      <c r="V248" s="250">
        <v>52785</v>
      </c>
      <c r="W248" s="250">
        <v>52786</v>
      </c>
      <c r="X248" s="250">
        <v>52989</v>
      </c>
      <c r="Y248" s="250">
        <v>52990</v>
      </c>
      <c r="Z248" s="250">
        <v>52787</v>
      </c>
      <c r="AA248" s="250">
        <v>52788</v>
      </c>
      <c r="AB248" s="250">
        <v>52789</v>
      </c>
      <c r="AC248" s="250">
        <v>52790</v>
      </c>
      <c r="AD248" s="250">
        <v>52791</v>
      </c>
      <c r="AE248" s="250">
        <v>52792</v>
      </c>
      <c r="AF248" s="250">
        <v>52793</v>
      </c>
      <c r="AG248" s="250">
        <v>52794</v>
      </c>
      <c r="AH248" s="250">
        <v>52795</v>
      </c>
      <c r="AI248" s="250">
        <v>52796</v>
      </c>
      <c r="AJ248" s="250">
        <v>52797</v>
      </c>
      <c r="AK248" s="250">
        <v>52798</v>
      </c>
      <c r="AL248" s="250">
        <v>52799</v>
      </c>
      <c r="AM248" s="250">
        <v>52998</v>
      </c>
      <c r="AN248" s="250">
        <v>52991</v>
      </c>
      <c r="AO248" s="250">
        <v>52801</v>
      </c>
      <c r="AP248" s="250">
        <v>52992</v>
      </c>
      <c r="AQ248" s="250">
        <v>52802</v>
      </c>
      <c r="AR248" s="250">
        <v>52803</v>
      </c>
      <c r="AS248" s="250">
        <v>52804</v>
      </c>
      <c r="AT248" s="250">
        <v>52805</v>
      </c>
      <c r="AU248" s="250">
        <v>52806</v>
      </c>
      <c r="AV248" s="250">
        <v>52807</v>
      </c>
      <c r="AW248" s="250">
        <v>52808</v>
      </c>
      <c r="AX248" s="250">
        <v>52809</v>
      </c>
      <c r="AY248" s="250">
        <v>52997</v>
      </c>
      <c r="AZ248" s="250">
        <v>52811</v>
      </c>
      <c r="BA248" s="250">
        <v>52812</v>
      </c>
      <c r="BB248" s="250">
        <v>52813</v>
      </c>
      <c r="BC248" s="250">
        <v>52814</v>
      </c>
      <c r="BD248" s="250">
        <v>52815</v>
      </c>
      <c r="BE248" s="250">
        <v>52816</v>
      </c>
      <c r="BF248" s="250">
        <v>52817</v>
      </c>
      <c r="BG248" s="250">
        <v>52993</v>
      </c>
      <c r="BH248" s="250">
        <v>52818</v>
      </c>
      <c r="BI248" s="250">
        <v>52819</v>
      </c>
      <c r="BJ248" s="250">
        <v>52820</v>
      </c>
    </row>
    <row r="249" spans="1:62" x14ac:dyDescent="0.25">
      <c r="A249" s="259">
        <v>591</v>
      </c>
      <c r="B249" s="259">
        <v>591</v>
      </c>
      <c r="C249" s="240" t="s">
        <v>281</v>
      </c>
      <c r="D249" s="258">
        <v>13346857</v>
      </c>
      <c r="E249" s="258">
        <v>3525196</v>
      </c>
      <c r="F249" s="258">
        <v>918814</v>
      </c>
      <c r="G249" s="258">
        <v>2230509</v>
      </c>
      <c r="H249" s="258">
        <v>2206128</v>
      </c>
      <c r="I249" s="258">
        <v>3044844</v>
      </c>
      <c r="J249" s="258">
        <v>1912226</v>
      </c>
      <c r="K249" s="258">
        <v>1365947</v>
      </c>
      <c r="L249" s="258">
        <v>3874834</v>
      </c>
      <c r="M249" s="258">
        <v>2204237</v>
      </c>
      <c r="N249" s="258">
        <v>3701662</v>
      </c>
      <c r="O249" s="258">
        <v>6691382</v>
      </c>
      <c r="P249" s="258">
        <v>13374171</v>
      </c>
      <c r="Q249" s="258">
        <v>6668580</v>
      </c>
      <c r="R249" s="258">
        <v>18993422</v>
      </c>
      <c r="S249" s="258">
        <v>8219535</v>
      </c>
      <c r="T249" s="258">
        <v>918145</v>
      </c>
      <c r="U249" s="258">
        <v>4076620</v>
      </c>
      <c r="V249" s="258">
        <v>1730322</v>
      </c>
      <c r="W249" s="258">
        <v>10780227</v>
      </c>
      <c r="X249" s="258">
        <v>6731695</v>
      </c>
      <c r="Y249" s="258">
        <v>84806000</v>
      </c>
      <c r="Z249" s="258">
        <v>4379928</v>
      </c>
      <c r="AA249" s="258">
        <v>2584550</v>
      </c>
      <c r="AB249" s="258">
        <v>778928</v>
      </c>
      <c r="AC249" s="258">
        <v>9191210</v>
      </c>
      <c r="AD249" s="258">
        <v>2256119</v>
      </c>
      <c r="AE249" s="258">
        <v>4505278</v>
      </c>
      <c r="AF249" s="258">
        <v>7094143</v>
      </c>
      <c r="AG249" s="258">
        <v>31947164</v>
      </c>
      <c r="AH249" s="258">
        <v>1622912</v>
      </c>
      <c r="AI249" s="258">
        <v>2738638</v>
      </c>
      <c r="AJ249" s="258">
        <v>8394623</v>
      </c>
      <c r="AK249" s="258">
        <v>3344691</v>
      </c>
      <c r="AL249" s="258">
        <v>5595580</v>
      </c>
      <c r="AM249" s="258">
        <v>17049195</v>
      </c>
      <c r="AN249" s="258">
        <v>1288499</v>
      </c>
      <c r="AO249" s="258">
        <v>4812556</v>
      </c>
      <c r="AP249" s="258">
        <v>3366580</v>
      </c>
      <c r="AQ249" s="258">
        <v>548444</v>
      </c>
      <c r="AR249" s="258">
        <v>5080540</v>
      </c>
      <c r="AS249" s="258">
        <v>18208948</v>
      </c>
      <c r="AT249" s="258">
        <v>1258726</v>
      </c>
      <c r="AU249" s="258">
        <v>872415</v>
      </c>
      <c r="AV249" s="258">
        <v>4216093</v>
      </c>
      <c r="AW249" s="258">
        <v>2227503</v>
      </c>
      <c r="AX249" s="258">
        <v>51779179</v>
      </c>
      <c r="AY249" s="258">
        <v>2529074</v>
      </c>
      <c r="AZ249" s="258">
        <v>10881793</v>
      </c>
      <c r="BA249" s="258">
        <v>4408507</v>
      </c>
      <c r="BB249" s="258">
        <v>8269027</v>
      </c>
      <c r="BC249" s="258">
        <v>1996575</v>
      </c>
      <c r="BD249" s="258">
        <v>2535478</v>
      </c>
      <c r="BE249" s="258">
        <v>4771345</v>
      </c>
      <c r="BF249" s="258">
        <v>404531</v>
      </c>
      <c r="BG249" s="258">
        <v>11390866</v>
      </c>
      <c r="BH249" s="258">
        <v>2171048</v>
      </c>
      <c r="BI249" s="258">
        <v>15752329</v>
      </c>
      <c r="BJ249" s="258">
        <v>944698</v>
      </c>
    </row>
    <row r="250" spans="1:62" x14ac:dyDescent="0.25">
      <c r="A250" s="259">
        <v>592</v>
      </c>
      <c r="B250" s="259">
        <v>592</v>
      </c>
      <c r="C250" s="240" t="s">
        <v>282</v>
      </c>
      <c r="D250" s="258">
        <v>-113595</v>
      </c>
      <c r="E250" s="258">
        <v>-180793</v>
      </c>
      <c r="F250" s="258">
        <v>-76144</v>
      </c>
      <c r="G250" s="258">
        <v>350670</v>
      </c>
      <c r="H250" s="258">
        <v>-189516</v>
      </c>
      <c r="I250" s="258">
        <v>107524</v>
      </c>
      <c r="J250" s="258">
        <v>-59867</v>
      </c>
      <c r="K250" s="258">
        <v>-85580</v>
      </c>
      <c r="L250" s="258">
        <v>79443</v>
      </c>
      <c r="M250" s="258">
        <v>-90418</v>
      </c>
      <c r="N250" s="258">
        <v>97577</v>
      </c>
      <c r="O250" s="258">
        <v>-242185</v>
      </c>
      <c r="P250" s="258">
        <v>-499731</v>
      </c>
      <c r="Q250" s="258">
        <v>211284</v>
      </c>
      <c r="R250" s="258">
        <v>-1029479</v>
      </c>
      <c r="S250" s="258">
        <v>-66184</v>
      </c>
      <c r="T250" s="258">
        <v>-45968</v>
      </c>
      <c r="U250" s="258">
        <v>-587324</v>
      </c>
      <c r="V250" s="258">
        <v>-25867</v>
      </c>
      <c r="W250" s="258">
        <v>769721</v>
      </c>
      <c r="X250" s="258">
        <v>-164520</v>
      </c>
      <c r="Y250" s="258">
        <v>566000</v>
      </c>
      <c r="Z250" s="258">
        <v>-97797</v>
      </c>
      <c r="AA250" s="258">
        <v>8925</v>
      </c>
      <c r="AB250" s="258">
        <v>-48399</v>
      </c>
      <c r="AC250" s="258">
        <v>131911</v>
      </c>
      <c r="AD250" s="258">
        <v>49243</v>
      </c>
      <c r="AE250" s="258">
        <v>404365</v>
      </c>
      <c r="AF250" s="258">
        <v>-741157</v>
      </c>
      <c r="AG250" s="258">
        <v>795116</v>
      </c>
      <c r="AH250" s="258">
        <v>-97282</v>
      </c>
      <c r="AI250" s="258">
        <v>-263199</v>
      </c>
      <c r="AJ250" s="258">
        <v>69844</v>
      </c>
      <c r="AK250" s="258">
        <v>128962</v>
      </c>
      <c r="AL250" s="258">
        <v>459049</v>
      </c>
      <c r="AM250" s="258">
        <v>-286932</v>
      </c>
      <c r="AN250" s="258">
        <v>-55866</v>
      </c>
      <c r="AO250" s="258">
        <v>-194071</v>
      </c>
      <c r="AP250" s="258">
        <v>263768</v>
      </c>
      <c r="AQ250" s="258">
        <v>-7892</v>
      </c>
      <c r="AR250" s="258">
        <v>-215826</v>
      </c>
      <c r="AS250" s="258">
        <v>244727</v>
      </c>
      <c r="AT250" s="258">
        <v>-192722</v>
      </c>
      <c r="AU250" s="258">
        <v>34489</v>
      </c>
      <c r="AV250" s="258">
        <v>-93939</v>
      </c>
      <c r="AW250" s="258">
        <v>-4299</v>
      </c>
      <c r="AX250" s="258">
        <v>-1923263</v>
      </c>
      <c r="AY250" s="258">
        <v>-7218</v>
      </c>
      <c r="AZ250" s="258">
        <v>-404038</v>
      </c>
      <c r="BA250" s="258">
        <v>-79831</v>
      </c>
      <c r="BB250" s="258">
        <v>-212594</v>
      </c>
      <c r="BC250" s="258">
        <v>133528</v>
      </c>
      <c r="BD250" s="258">
        <v>-283046</v>
      </c>
      <c r="BE250" s="258">
        <v>135519</v>
      </c>
      <c r="BF250" s="258">
        <v>-13434</v>
      </c>
      <c r="BG250" s="258">
        <v>-552403</v>
      </c>
      <c r="BH250" s="258">
        <v>-18637</v>
      </c>
      <c r="BI250" s="258">
        <v>-1012534</v>
      </c>
      <c r="BJ250" s="258">
        <v>-23974</v>
      </c>
    </row>
    <row r="251" spans="1:62" ht="129.75" customHeight="1" x14ac:dyDescent="0.25">
      <c r="A251" s="259"/>
      <c r="B251" s="259">
        <v>600</v>
      </c>
      <c r="C251" s="240" t="s">
        <v>340</v>
      </c>
      <c r="D251" s="258"/>
      <c r="E251" s="258"/>
      <c r="F251" s="258"/>
      <c r="G251" s="258"/>
      <c r="H251" s="258"/>
      <c r="I251" s="258"/>
      <c r="J251" s="258"/>
      <c r="K251" s="258"/>
      <c r="L251" s="258"/>
      <c r="M251" s="258"/>
      <c r="N251" s="258"/>
      <c r="O251" s="258"/>
      <c r="P251" s="258"/>
      <c r="Q251" s="258"/>
      <c r="R251" s="258"/>
      <c r="S251" s="258"/>
      <c r="T251" s="258"/>
      <c r="U251" s="258"/>
      <c r="V251" s="258"/>
      <c r="W251" s="258"/>
      <c r="X251" s="258"/>
      <c r="Y251" s="258"/>
      <c r="Z251" s="258"/>
      <c r="AA251" s="258"/>
      <c r="AB251" s="258"/>
      <c r="AC251" s="258"/>
      <c r="AD251" s="258"/>
      <c r="AE251" s="258"/>
      <c r="AF251" s="258"/>
      <c r="AG251" s="258"/>
      <c r="AH251" s="258"/>
      <c r="AI251" s="258"/>
      <c r="AJ251" s="258"/>
      <c r="AK251" s="258"/>
      <c r="AL251" s="258"/>
      <c r="AM251" s="258"/>
      <c r="AN251" s="258"/>
      <c r="AO251" s="258"/>
      <c r="AP251" s="258"/>
      <c r="AQ251" s="258"/>
      <c r="AR251" s="258"/>
      <c r="AS251" s="258"/>
      <c r="AT251" s="258"/>
      <c r="AU251" s="258"/>
      <c r="AV251" s="258"/>
      <c r="AW251" s="258"/>
      <c r="AX251" s="258"/>
      <c r="AY251" s="258"/>
      <c r="AZ251" s="258"/>
      <c r="BA251" s="258"/>
      <c r="BB251" s="258"/>
      <c r="BC251" s="258"/>
      <c r="BD251" s="258"/>
      <c r="BE251" s="258"/>
      <c r="BF251" s="258"/>
      <c r="BG251" s="258"/>
      <c r="BH251" s="258"/>
      <c r="BI251" s="258"/>
      <c r="BJ251" s="258"/>
    </row>
    <row r="252" spans="1:62" ht="231.75" customHeight="1" x14ac:dyDescent="0.25">
      <c r="A252" s="259"/>
      <c r="B252" s="259">
        <v>601</v>
      </c>
      <c r="C252" s="240" t="s">
        <v>341</v>
      </c>
      <c r="D252" s="258"/>
      <c r="E252" s="258"/>
      <c r="F252" s="258"/>
      <c r="G252" s="258"/>
      <c r="H252" s="258"/>
      <c r="I252" s="258"/>
      <c r="J252" s="258"/>
      <c r="K252" s="258"/>
      <c r="L252" s="258"/>
      <c r="M252" s="258"/>
      <c r="N252" s="258"/>
      <c r="O252" s="258"/>
      <c r="P252" s="258"/>
      <c r="Q252" s="258"/>
      <c r="R252" s="258"/>
      <c r="S252" s="258"/>
      <c r="T252" s="258"/>
      <c r="U252" s="258"/>
      <c r="V252" s="258"/>
      <c r="W252" s="258"/>
      <c r="X252" s="258"/>
      <c r="Y252" s="258"/>
      <c r="Z252" s="258"/>
      <c r="AA252" s="258"/>
      <c r="AB252" s="258"/>
      <c r="AC252" s="258"/>
      <c r="AD252" s="258"/>
      <c r="AE252" s="258"/>
      <c r="AF252" s="258"/>
      <c r="AG252" s="258"/>
      <c r="AH252" s="258"/>
      <c r="AI252" s="258"/>
      <c r="AJ252" s="258"/>
      <c r="AK252" s="258"/>
      <c r="AL252" s="258"/>
      <c r="AM252" s="258"/>
      <c r="AN252" s="258"/>
      <c r="AO252" s="258"/>
      <c r="AP252" s="258"/>
      <c r="AQ252" s="258"/>
      <c r="AR252" s="258"/>
      <c r="AS252" s="258"/>
      <c r="AT252" s="258"/>
      <c r="AU252" s="258"/>
      <c r="AV252" s="258"/>
      <c r="AW252" s="258"/>
      <c r="AX252" s="258"/>
      <c r="AY252" s="258"/>
      <c r="AZ252" s="258"/>
      <c r="BA252" s="258"/>
      <c r="BB252" s="258"/>
      <c r="BC252" s="258"/>
      <c r="BD252" s="258"/>
      <c r="BE252" s="258"/>
      <c r="BF252" s="258"/>
      <c r="BG252" s="258"/>
      <c r="BH252" s="258"/>
      <c r="BI252" s="258"/>
      <c r="BJ252" s="258"/>
    </row>
    <row r="253" spans="1:62" ht="180" x14ac:dyDescent="0.25">
      <c r="A253" s="252">
        <v>603</v>
      </c>
      <c r="B253" s="259">
        <v>603</v>
      </c>
      <c r="C253" s="240" t="s">
        <v>344</v>
      </c>
      <c r="D253" s="258">
        <v>1</v>
      </c>
      <c r="E253" s="258">
        <v>1</v>
      </c>
      <c r="F253" s="258">
        <v>1</v>
      </c>
      <c r="G253" s="258">
        <v>1</v>
      </c>
      <c r="H253" s="258">
        <v>1</v>
      </c>
      <c r="I253" s="258">
        <v>1</v>
      </c>
      <c r="J253" s="258">
        <v>1</v>
      </c>
      <c r="K253" s="258">
        <v>1</v>
      </c>
      <c r="L253" s="258">
        <v>2</v>
      </c>
      <c r="M253" s="258">
        <v>4</v>
      </c>
      <c r="N253" s="258">
        <v>1</v>
      </c>
      <c r="O253" s="258">
        <v>1</v>
      </c>
      <c r="P253" s="258">
        <v>2</v>
      </c>
      <c r="Q253" s="258">
        <v>2</v>
      </c>
      <c r="R253" s="258">
        <v>1</v>
      </c>
      <c r="S253" s="258">
        <v>2</v>
      </c>
      <c r="T253" s="258">
        <v>1</v>
      </c>
      <c r="U253" s="258">
        <v>2</v>
      </c>
      <c r="V253" s="258">
        <v>1</v>
      </c>
      <c r="W253" s="258">
        <v>0</v>
      </c>
      <c r="X253" s="258">
        <v>2</v>
      </c>
      <c r="Y253" s="258">
        <v>1</v>
      </c>
      <c r="Z253" s="258">
        <v>1</v>
      </c>
      <c r="AA253" s="258">
        <v>1</v>
      </c>
      <c r="AB253" s="258">
        <v>2</v>
      </c>
      <c r="AC253" s="258">
        <v>1</v>
      </c>
      <c r="AD253" s="258">
        <v>1</v>
      </c>
      <c r="AE253" s="258">
        <v>7</v>
      </c>
      <c r="AF253" s="258">
        <v>1</v>
      </c>
      <c r="AG253" s="258">
        <v>2</v>
      </c>
      <c r="AH253" s="258">
        <v>2</v>
      </c>
      <c r="AI253" s="258">
        <v>1</v>
      </c>
      <c r="AJ253" s="258">
        <v>6</v>
      </c>
      <c r="AK253" s="258">
        <v>1</v>
      </c>
      <c r="AL253" s="258">
        <v>1</v>
      </c>
      <c r="AM253" s="258">
        <v>1</v>
      </c>
      <c r="AN253" s="258">
        <v>1</v>
      </c>
      <c r="AO253" s="258">
        <v>1</v>
      </c>
      <c r="AP253" s="258">
        <v>2</v>
      </c>
      <c r="AQ253" s="258">
        <v>1</v>
      </c>
      <c r="AR253" s="258">
        <v>1</v>
      </c>
      <c r="AS253" s="258">
        <v>1</v>
      </c>
      <c r="AT253" s="258">
        <v>1</v>
      </c>
      <c r="AU253" s="258">
        <v>1</v>
      </c>
      <c r="AV253" s="258">
        <v>2</v>
      </c>
      <c r="AW253" s="258">
        <v>2</v>
      </c>
      <c r="AX253" s="258">
        <v>2</v>
      </c>
      <c r="AY253" s="258">
        <v>2</v>
      </c>
      <c r="AZ253" s="258">
        <v>1</v>
      </c>
      <c r="BA253" s="258">
        <v>1</v>
      </c>
      <c r="BB253" s="258">
        <v>2</v>
      </c>
      <c r="BC253" s="258">
        <v>2</v>
      </c>
      <c r="BD253" s="258">
        <v>1</v>
      </c>
      <c r="BE253" s="258">
        <v>1</v>
      </c>
      <c r="BF253" s="258">
        <v>1</v>
      </c>
      <c r="BG253" s="258">
        <v>2</v>
      </c>
      <c r="BH253" s="258">
        <v>1</v>
      </c>
      <c r="BI253" s="258">
        <v>1</v>
      </c>
      <c r="BJ253" s="258">
        <v>2</v>
      </c>
    </row>
    <row r="254" spans="1:62" ht="120" x14ac:dyDescent="0.25">
      <c r="A254" s="252">
        <v>604</v>
      </c>
      <c r="B254" s="259">
        <v>604</v>
      </c>
      <c r="C254" s="240" t="s">
        <v>345</v>
      </c>
      <c r="D254" s="258">
        <v>1</v>
      </c>
      <c r="E254" s="258">
        <v>1</v>
      </c>
      <c r="F254" s="258">
        <v>1</v>
      </c>
      <c r="G254" s="258">
        <v>1</v>
      </c>
      <c r="H254" s="258">
        <v>1</v>
      </c>
      <c r="I254" s="258">
        <v>1</v>
      </c>
      <c r="J254" s="258">
        <v>1</v>
      </c>
      <c r="K254" s="258">
        <v>1</v>
      </c>
      <c r="L254" s="258">
        <v>1</v>
      </c>
      <c r="M254" s="258">
        <v>5</v>
      </c>
      <c r="N254" s="258">
        <v>1</v>
      </c>
      <c r="O254" s="258">
        <v>1</v>
      </c>
      <c r="P254" s="258">
        <v>1</v>
      </c>
      <c r="Q254" s="258">
        <v>1</v>
      </c>
      <c r="R254" s="258">
        <v>1</v>
      </c>
      <c r="S254" s="258">
        <v>1</v>
      </c>
      <c r="T254" s="258">
        <v>1</v>
      </c>
      <c r="U254" s="258">
        <v>1</v>
      </c>
      <c r="V254" s="258">
        <v>1</v>
      </c>
      <c r="W254" s="258">
        <v>0</v>
      </c>
      <c r="X254" s="258">
        <v>1</v>
      </c>
      <c r="Y254" s="258">
        <v>1</v>
      </c>
      <c r="Z254" s="258">
        <v>1</v>
      </c>
      <c r="AA254" s="258">
        <v>6</v>
      </c>
      <c r="AB254" s="258">
        <v>1</v>
      </c>
      <c r="AC254" s="258">
        <v>1</v>
      </c>
      <c r="AD254" s="258">
        <v>1</v>
      </c>
      <c r="AE254" s="258">
        <v>6</v>
      </c>
      <c r="AF254" s="258">
        <v>1</v>
      </c>
      <c r="AG254" s="258">
        <v>1</v>
      </c>
      <c r="AH254" s="258">
        <v>1</v>
      </c>
      <c r="AI254" s="258">
        <v>1</v>
      </c>
      <c r="AJ254" s="258">
        <v>6</v>
      </c>
      <c r="AK254" s="258">
        <v>1</v>
      </c>
      <c r="AL254" s="258">
        <v>1</v>
      </c>
      <c r="AM254" s="258">
        <v>1</v>
      </c>
      <c r="AN254" s="258">
        <v>1</v>
      </c>
      <c r="AO254" s="258">
        <v>1</v>
      </c>
      <c r="AP254" s="258">
        <v>1</v>
      </c>
      <c r="AQ254" s="258">
        <v>1</v>
      </c>
      <c r="AR254" s="258">
        <v>1</v>
      </c>
      <c r="AS254" s="258">
        <v>1</v>
      </c>
      <c r="AT254" s="258">
        <v>1</v>
      </c>
      <c r="AU254" s="258">
        <v>1</v>
      </c>
      <c r="AV254" s="258">
        <v>1</v>
      </c>
      <c r="AW254" s="258">
        <v>1</v>
      </c>
      <c r="AX254" s="258">
        <v>1</v>
      </c>
      <c r="AY254" s="258">
        <v>1</v>
      </c>
      <c r="AZ254" s="258">
        <v>1</v>
      </c>
      <c r="BA254" s="258">
        <v>1</v>
      </c>
      <c r="BB254" s="258">
        <v>1</v>
      </c>
      <c r="BC254" s="258">
        <v>1</v>
      </c>
      <c r="BD254" s="258">
        <v>1</v>
      </c>
      <c r="BE254" s="258">
        <v>1</v>
      </c>
      <c r="BF254" s="258">
        <v>1</v>
      </c>
      <c r="BG254" s="258">
        <v>1</v>
      </c>
      <c r="BH254" s="258">
        <v>1</v>
      </c>
      <c r="BI254" s="258">
        <v>1</v>
      </c>
      <c r="BJ254" s="258">
        <v>1</v>
      </c>
    </row>
    <row r="255" spans="1:62" ht="45" x14ac:dyDescent="0.25">
      <c r="A255" s="252">
        <v>605</v>
      </c>
      <c r="B255" s="259">
        <v>605</v>
      </c>
      <c r="C255" s="240" t="s">
        <v>346</v>
      </c>
      <c r="D255" s="258">
        <v>1</v>
      </c>
      <c r="E255" s="258">
        <v>1</v>
      </c>
      <c r="F255" s="258">
        <v>1</v>
      </c>
      <c r="G255" s="258">
        <v>1</v>
      </c>
      <c r="H255" s="258">
        <v>1</v>
      </c>
      <c r="I255" s="258">
        <v>1</v>
      </c>
      <c r="J255" s="258">
        <v>1</v>
      </c>
      <c r="K255" s="258">
        <v>1</v>
      </c>
      <c r="L255" s="258">
        <v>1</v>
      </c>
      <c r="M255" s="258">
        <v>1</v>
      </c>
      <c r="N255" s="258">
        <v>1</v>
      </c>
      <c r="O255" s="258">
        <v>1</v>
      </c>
      <c r="P255" s="258">
        <v>1</v>
      </c>
      <c r="Q255" s="258">
        <v>1</v>
      </c>
      <c r="R255" s="258">
        <v>1</v>
      </c>
      <c r="S255" s="258">
        <v>1</v>
      </c>
      <c r="T255" s="258">
        <v>1</v>
      </c>
      <c r="U255" s="258">
        <v>1</v>
      </c>
      <c r="V255" s="258">
        <v>1</v>
      </c>
      <c r="W255" s="258">
        <v>1</v>
      </c>
      <c r="X255" s="258">
        <v>1</v>
      </c>
      <c r="Y255" s="258">
        <v>1</v>
      </c>
      <c r="Z255" s="258">
        <v>1</v>
      </c>
      <c r="AA255" s="258">
        <v>1</v>
      </c>
      <c r="AB255" s="258">
        <v>1</v>
      </c>
      <c r="AC255" s="258">
        <v>1</v>
      </c>
      <c r="AD255" s="258">
        <v>1</v>
      </c>
      <c r="AE255" s="258">
        <v>1</v>
      </c>
      <c r="AF255" s="258">
        <v>1</v>
      </c>
      <c r="AG255" s="258">
        <v>1</v>
      </c>
      <c r="AH255" s="258">
        <v>1</v>
      </c>
      <c r="AI255" s="258">
        <v>1</v>
      </c>
      <c r="AJ255" s="258">
        <v>1</v>
      </c>
      <c r="AK255" s="258">
        <v>1</v>
      </c>
      <c r="AL255" s="258">
        <v>1</v>
      </c>
      <c r="AM255" s="258">
        <v>1</v>
      </c>
      <c r="AN255" s="258">
        <v>1</v>
      </c>
      <c r="AO255" s="258">
        <v>1</v>
      </c>
      <c r="AP255" s="258">
        <v>1</v>
      </c>
      <c r="AQ255" s="258">
        <v>1</v>
      </c>
      <c r="AR255" s="258">
        <v>1</v>
      </c>
      <c r="AS255" s="258">
        <v>1</v>
      </c>
      <c r="AT255" s="258">
        <v>1</v>
      </c>
      <c r="AU255" s="258">
        <v>1</v>
      </c>
      <c r="AV255" s="258">
        <v>1</v>
      </c>
      <c r="AW255" s="258">
        <v>1</v>
      </c>
      <c r="AX255" s="258">
        <v>1</v>
      </c>
      <c r="AY255" s="258">
        <v>1</v>
      </c>
      <c r="AZ255" s="258">
        <v>1</v>
      </c>
      <c r="BA255" s="258">
        <v>1</v>
      </c>
      <c r="BB255" s="258">
        <v>1</v>
      </c>
      <c r="BC255" s="258">
        <v>1</v>
      </c>
      <c r="BD255" s="258">
        <v>1</v>
      </c>
      <c r="BE255" s="258">
        <v>1</v>
      </c>
      <c r="BF255" s="258">
        <v>1</v>
      </c>
      <c r="BG255" s="258">
        <v>1</v>
      </c>
      <c r="BH255" s="258">
        <v>1</v>
      </c>
      <c r="BI255" s="258">
        <v>1</v>
      </c>
      <c r="BJ255" s="258">
        <v>1</v>
      </c>
    </row>
    <row r="256" spans="1:62" ht="45" x14ac:dyDescent="0.25">
      <c r="A256" s="252">
        <v>606</v>
      </c>
      <c r="B256" s="259">
        <v>606</v>
      </c>
      <c r="C256" s="240" t="s">
        <v>369</v>
      </c>
      <c r="D256" s="258">
        <v>1</v>
      </c>
      <c r="E256" s="258">
        <v>1</v>
      </c>
      <c r="F256" s="258">
        <v>1</v>
      </c>
      <c r="G256" s="258">
        <v>1</v>
      </c>
      <c r="H256" s="258">
        <v>1</v>
      </c>
      <c r="I256" s="258">
        <v>1</v>
      </c>
      <c r="J256" s="258">
        <v>1</v>
      </c>
      <c r="K256" s="258">
        <v>1</v>
      </c>
      <c r="L256" s="258">
        <v>1</v>
      </c>
      <c r="M256" s="258">
        <v>1</v>
      </c>
      <c r="N256" s="258">
        <v>1</v>
      </c>
      <c r="O256" s="258">
        <v>1</v>
      </c>
      <c r="P256" s="258">
        <v>1</v>
      </c>
      <c r="Q256" s="258">
        <v>1</v>
      </c>
      <c r="R256" s="258">
        <v>1</v>
      </c>
      <c r="S256" s="258">
        <v>1</v>
      </c>
      <c r="T256" s="258">
        <v>1</v>
      </c>
      <c r="U256" s="258">
        <v>1</v>
      </c>
      <c r="V256" s="258">
        <v>1</v>
      </c>
      <c r="W256" s="258">
        <v>1</v>
      </c>
      <c r="X256" s="258">
        <v>1</v>
      </c>
      <c r="Y256" s="258">
        <v>1</v>
      </c>
      <c r="Z256" s="258">
        <v>1</v>
      </c>
      <c r="AA256" s="258">
        <v>1</v>
      </c>
      <c r="AB256" s="258">
        <v>0</v>
      </c>
      <c r="AC256" s="258">
        <v>1</v>
      </c>
      <c r="AD256" s="258">
        <v>1</v>
      </c>
      <c r="AE256" s="258">
        <v>1</v>
      </c>
      <c r="AF256" s="258">
        <v>1</v>
      </c>
      <c r="AG256" s="258">
        <v>1</v>
      </c>
      <c r="AH256" s="258">
        <v>1</v>
      </c>
      <c r="AI256" s="258">
        <v>1</v>
      </c>
      <c r="AJ256" s="258">
        <v>1</v>
      </c>
      <c r="AK256" s="258">
        <v>1</v>
      </c>
      <c r="AL256" s="258">
        <v>1</v>
      </c>
      <c r="AM256" s="258">
        <v>1</v>
      </c>
      <c r="AN256" s="258">
        <v>1</v>
      </c>
      <c r="AO256" s="258">
        <v>1</v>
      </c>
      <c r="AP256" s="258">
        <v>1</v>
      </c>
      <c r="AQ256" s="258">
        <v>1</v>
      </c>
      <c r="AR256" s="258">
        <v>1</v>
      </c>
      <c r="AS256" s="258">
        <v>1</v>
      </c>
      <c r="AT256" s="258">
        <v>1</v>
      </c>
      <c r="AU256" s="258">
        <v>1</v>
      </c>
      <c r="AV256" s="258">
        <v>1</v>
      </c>
      <c r="AW256" s="258">
        <v>1</v>
      </c>
      <c r="AX256" s="258">
        <v>1</v>
      </c>
      <c r="AY256" s="258">
        <v>1</v>
      </c>
      <c r="AZ256" s="258">
        <v>1</v>
      </c>
      <c r="BA256" s="258">
        <v>1</v>
      </c>
      <c r="BB256" s="258">
        <v>1</v>
      </c>
      <c r="BC256" s="258">
        <v>1</v>
      </c>
      <c r="BD256" s="258">
        <v>1</v>
      </c>
      <c r="BE256" s="258">
        <v>1</v>
      </c>
      <c r="BF256" s="258">
        <v>1</v>
      </c>
      <c r="BG256" s="258">
        <v>1</v>
      </c>
      <c r="BH256" s="258">
        <v>1</v>
      </c>
      <c r="BI256" s="258">
        <v>1</v>
      </c>
      <c r="BJ256" s="258">
        <v>1</v>
      </c>
    </row>
    <row r="257" spans="1:63" x14ac:dyDescent="0.25">
      <c r="A257" s="259">
        <v>621</v>
      </c>
      <c r="B257" s="259">
        <v>621</v>
      </c>
      <c r="C257" s="240" t="s">
        <v>370</v>
      </c>
      <c r="D257" s="258">
        <v>0</v>
      </c>
      <c r="E257" s="258">
        <v>0</v>
      </c>
      <c r="F257" s="258">
        <v>18666048</v>
      </c>
      <c r="G257" s="258">
        <v>0</v>
      </c>
      <c r="H257" s="258">
        <v>38072097</v>
      </c>
      <c r="I257" s="258">
        <v>59406863</v>
      </c>
      <c r="J257" s="258">
        <v>68139813</v>
      </c>
      <c r="K257" s="258">
        <v>0</v>
      </c>
      <c r="L257" s="258">
        <v>76141522</v>
      </c>
      <c r="M257" s="258">
        <v>28066714</v>
      </c>
      <c r="N257" s="258">
        <v>0</v>
      </c>
      <c r="O257" s="258">
        <v>142961627</v>
      </c>
      <c r="P257" s="258">
        <v>0</v>
      </c>
      <c r="Q257" s="258">
        <v>129530014</v>
      </c>
      <c r="R257" s="258">
        <v>0</v>
      </c>
      <c r="S257" s="258">
        <v>132373447</v>
      </c>
      <c r="T257" s="258">
        <v>0</v>
      </c>
      <c r="U257" s="258">
        <v>96995534</v>
      </c>
      <c r="V257" s="258">
        <v>7748775</v>
      </c>
      <c r="W257" s="258">
        <v>0</v>
      </c>
      <c r="X257" s="258">
        <v>0</v>
      </c>
      <c r="Y257" s="258">
        <v>0</v>
      </c>
      <c r="Z257" s="258">
        <v>0</v>
      </c>
      <c r="AA257" s="258">
        <v>0</v>
      </c>
      <c r="AB257" s="258">
        <v>16039045</v>
      </c>
      <c r="AC257" s="258">
        <v>0</v>
      </c>
      <c r="AD257" s="258">
        <v>0</v>
      </c>
      <c r="AE257" s="258">
        <v>0</v>
      </c>
      <c r="AF257" s="258">
        <v>143473565</v>
      </c>
      <c r="AG257" s="258">
        <v>518296049</v>
      </c>
      <c r="AH257" s="258">
        <v>0</v>
      </c>
      <c r="AI257" s="258">
        <v>61923558</v>
      </c>
      <c r="AJ257" s="258">
        <v>0</v>
      </c>
      <c r="AK257" s="258">
        <v>0</v>
      </c>
      <c r="AL257" s="258">
        <v>0</v>
      </c>
      <c r="AM257" s="258">
        <v>468027345</v>
      </c>
      <c r="AN257" s="258">
        <v>0</v>
      </c>
      <c r="AO257" s="258">
        <v>0</v>
      </c>
      <c r="AP257" s="258">
        <v>0</v>
      </c>
      <c r="AQ257" s="258">
        <v>0</v>
      </c>
      <c r="AR257" s="258">
        <v>0</v>
      </c>
      <c r="AS257" s="258">
        <v>0</v>
      </c>
      <c r="AT257" s="258">
        <v>0</v>
      </c>
      <c r="AU257" s="258">
        <v>0</v>
      </c>
      <c r="AV257" s="258">
        <v>86700782</v>
      </c>
      <c r="AW257" s="258">
        <v>39260073</v>
      </c>
      <c r="AX257" s="258">
        <v>876058743</v>
      </c>
      <c r="AY257" s="258">
        <v>0</v>
      </c>
      <c r="AZ257" s="258">
        <v>0</v>
      </c>
      <c r="BA257" s="258">
        <v>0</v>
      </c>
      <c r="BB257" s="258">
        <v>150412119</v>
      </c>
      <c r="BC257" s="258">
        <v>0</v>
      </c>
      <c r="BD257" s="258">
        <v>0</v>
      </c>
      <c r="BE257" s="258">
        <v>98246008</v>
      </c>
      <c r="BF257" s="258">
        <v>0</v>
      </c>
      <c r="BG257" s="258">
        <v>0</v>
      </c>
      <c r="BH257" s="258">
        <v>0</v>
      </c>
      <c r="BI257" s="258">
        <v>0</v>
      </c>
      <c r="BJ257" s="258">
        <v>16532023</v>
      </c>
    </row>
    <row r="258" spans="1:63" s="247" customFormat="1" x14ac:dyDescent="0.25">
      <c r="B258" s="246">
        <v>385</v>
      </c>
      <c r="C258" s="245" t="s">
        <v>371</v>
      </c>
      <c r="D258" s="244">
        <f t="shared" ref="D258:AI258" si="0">D144-D226</f>
        <v>148171007</v>
      </c>
      <c r="E258" s="244">
        <f t="shared" si="0"/>
        <v>54848900</v>
      </c>
      <c r="F258" s="244">
        <f t="shared" si="0"/>
        <v>24026963</v>
      </c>
      <c r="G258" s="244">
        <f t="shared" si="0"/>
        <v>44702149</v>
      </c>
      <c r="H258" s="244">
        <f t="shared" si="0"/>
        <v>43563028</v>
      </c>
      <c r="I258" s="244">
        <f t="shared" si="0"/>
        <v>56704439</v>
      </c>
      <c r="J258" s="244">
        <f t="shared" si="0"/>
        <v>116110307</v>
      </c>
      <c r="K258" s="244">
        <f t="shared" si="0"/>
        <v>23223428</v>
      </c>
      <c r="L258" s="244">
        <f t="shared" si="0"/>
        <v>93121159</v>
      </c>
      <c r="M258" s="244">
        <f t="shared" si="0"/>
        <v>13411224</v>
      </c>
      <c r="N258" s="244">
        <f t="shared" si="0"/>
        <v>48375862</v>
      </c>
      <c r="O258" s="244">
        <f t="shared" si="0"/>
        <v>181140458</v>
      </c>
      <c r="P258" s="244">
        <f t="shared" si="0"/>
        <v>410392045</v>
      </c>
      <c r="Q258" s="244">
        <f t="shared" si="0"/>
        <v>152709231</v>
      </c>
      <c r="R258" s="244">
        <f t="shared" si="0"/>
        <v>582263342</v>
      </c>
      <c r="S258" s="244">
        <f t="shared" si="0"/>
        <v>115980107</v>
      </c>
      <c r="T258" s="244">
        <f t="shared" si="0"/>
        <v>27711727</v>
      </c>
      <c r="U258" s="244">
        <f t="shared" si="0"/>
        <v>131515875</v>
      </c>
      <c r="V258" s="244">
        <f t="shared" si="0"/>
        <v>33774920</v>
      </c>
      <c r="W258" s="244">
        <f t="shared" si="0"/>
        <v>181183148</v>
      </c>
      <c r="X258" s="244">
        <f t="shared" si="0"/>
        <v>230609438</v>
      </c>
      <c r="Y258" s="244">
        <f t="shared" si="0"/>
        <v>2512341000</v>
      </c>
      <c r="Z258" s="244">
        <f t="shared" si="0"/>
        <v>122151230</v>
      </c>
      <c r="AA258" s="244">
        <f t="shared" si="0"/>
        <v>41124264</v>
      </c>
      <c r="AB258" s="244">
        <f t="shared" si="0"/>
        <v>15886520</v>
      </c>
      <c r="AC258" s="244">
        <f t="shared" si="0"/>
        <v>151141586</v>
      </c>
      <c r="AD258" s="244">
        <f t="shared" si="0"/>
        <v>43945410</v>
      </c>
      <c r="AE258" s="244">
        <f t="shared" si="0"/>
        <v>62444973</v>
      </c>
      <c r="AF258" s="244">
        <f t="shared" si="0"/>
        <v>120863234</v>
      </c>
      <c r="AG258" s="244">
        <f t="shared" si="0"/>
        <v>404637119</v>
      </c>
      <c r="AH258" s="244">
        <f t="shared" si="0"/>
        <v>62224285</v>
      </c>
      <c r="AI258" s="244">
        <f t="shared" si="0"/>
        <v>157449869</v>
      </c>
      <c r="AJ258" s="244">
        <f t="shared" ref="AJ258:BJ258" si="1">AJ144-AJ226</f>
        <v>252199734</v>
      </c>
      <c r="AK258" s="244">
        <f t="shared" si="1"/>
        <v>57178304</v>
      </c>
      <c r="AL258" s="244">
        <f t="shared" si="1"/>
        <v>131731397</v>
      </c>
      <c r="AM258" s="244">
        <f t="shared" si="1"/>
        <v>503030559</v>
      </c>
      <c r="AN258" s="244">
        <f t="shared" si="1"/>
        <v>28932760</v>
      </c>
      <c r="AO258" s="244">
        <f t="shared" si="1"/>
        <v>47129438</v>
      </c>
      <c r="AP258" s="244">
        <f t="shared" si="1"/>
        <v>71564777</v>
      </c>
      <c r="AQ258" s="244">
        <f t="shared" si="1"/>
        <v>22462649</v>
      </c>
      <c r="AR258" s="244">
        <f t="shared" si="1"/>
        <v>146108645</v>
      </c>
      <c r="AS258" s="244">
        <f t="shared" si="1"/>
        <v>316974797</v>
      </c>
      <c r="AT258" s="244">
        <f t="shared" si="1"/>
        <v>17678590</v>
      </c>
      <c r="AU258" s="244">
        <f t="shared" si="1"/>
        <v>13064872</v>
      </c>
      <c r="AV258" s="244">
        <f t="shared" si="1"/>
        <v>120652299</v>
      </c>
      <c r="AW258" s="244">
        <f t="shared" si="1"/>
        <v>39891345</v>
      </c>
      <c r="AX258" s="244">
        <f t="shared" si="1"/>
        <v>1138933460</v>
      </c>
      <c r="AY258" s="244">
        <f t="shared" si="1"/>
        <v>46209772</v>
      </c>
      <c r="AZ258" s="244">
        <f t="shared" si="1"/>
        <v>285203001</v>
      </c>
      <c r="BA258" s="244">
        <f t="shared" si="1"/>
        <v>86588115</v>
      </c>
      <c r="BB258" s="244">
        <f t="shared" si="1"/>
        <v>103070892</v>
      </c>
      <c r="BC258" s="244">
        <f t="shared" si="1"/>
        <v>32769447</v>
      </c>
      <c r="BD258" s="244">
        <f t="shared" si="1"/>
        <v>65863690</v>
      </c>
      <c r="BE258" s="244">
        <f t="shared" si="1"/>
        <v>65969817</v>
      </c>
      <c r="BF258" s="244">
        <f t="shared" si="1"/>
        <v>16379419</v>
      </c>
      <c r="BG258" s="244">
        <f t="shared" si="1"/>
        <v>158574292</v>
      </c>
      <c r="BH258" s="244">
        <f t="shared" si="1"/>
        <v>64165185</v>
      </c>
      <c r="BI258" s="244">
        <f t="shared" si="1"/>
        <v>644807456</v>
      </c>
      <c r="BJ258" s="244">
        <f t="shared" si="1"/>
        <v>14172047</v>
      </c>
    </row>
    <row r="259" spans="1:63" s="247" customFormat="1" x14ac:dyDescent="0.25">
      <c r="B259" s="246">
        <v>336</v>
      </c>
      <c r="C259" s="245" t="s">
        <v>372</v>
      </c>
      <c r="D259" s="244">
        <f t="shared" ref="D259:AI259" si="2">D102-D226</f>
        <v>8432845</v>
      </c>
      <c r="E259" s="244">
        <f t="shared" si="2"/>
        <v>1969712</v>
      </c>
      <c r="F259" s="244">
        <f t="shared" si="2"/>
        <v>326389</v>
      </c>
      <c r="G259" s="244">
        <f t="shared" si="2"/>
        <v>1540245</v>
      </c>
      <c r="H259" s="244">
        <f t="shared" si="2"/>
        <v>129274</v>
      </c>
      <c r="I259" s="244">
        <f t="shared" si="2"/>
        <v>1275627</v>
      </c>
      <c r="J259" s="244">
        <f t="shared" si="2"/>
        <v>573916</v>
      </c>
      <c r="K259" s="244">
        <f t="shared" si="2"/>
        <v>1169435</v>
      </c>
      <c r="L259" s="244">
        <f t="shared" si="2"/>
        <v>2876441</v>
      </c>
      <c r="M259" s="244">
        <f t="shared" si="2"/>
        <v>1482342</v>
      </c>
      <c r="N259" s="244">
        <f t="shared" si="2"/>
        <v>1596270</v>
      </c>
      <c r="O259" s="244">
        <f t="shared" si="2"/>
        <v>3753098</v>
      </c>
      <c r="P259" s="244">
        <f t="shared" si="2"/>
        <v>9034808</v>
      </c>
      <c r="Q259" s="244">
        <f t="shared" si="2"/>
        <v>3224846</v>
      </c>
      <c r="R259" s="244">
        <f t="shared" si="2"/>
        <v>10678161</v>
      </c>
      <c r="S259" s="244">
        <f t="shared" si="2"/>
        <v>6772487</v>
      </c>
      <c r="T259" s="244">
        <f t="shared" si="2"/>
        <v>699978</v>
      </c>
      <c r="U259" s="244">
        <f t="shared" si="2"/>
        <v>3874653</v>
      </c>
      <c r="V259" s="244">
        <f t="shared" si="2"/>
        <v>1113621</v>
      </c>
      <c r="W259" s="244">
        <f t="shared" si="2"/>
        <v>5906049</v>
      </c>
      <c r="X259" s="244">
        <f t="shared" si="2"/>
        <v>7198897</v>
      </c>
      <c r="Y259" s="244">
        <f t="shared" si="2"/>
        <v>84216000</v>
      </c>
      <c r="Z259" s="244">
        <f t="shared" si="2"/>
        <v>2500660</v>
      </c>
      <c r="AA259" s="244">
        <f t="shared" si="2"/>
        <v>1813805</v>
      </c>
      <c r="AB259" s="244">
        <f t="shared" si="2"/>
        <v>717372</v>
      </c>
      <c r="AC259" s="244">
        <f t="shared" si="2"/>
        <v>10205705</v>
      </c>
      <c r="AD259" s="244">
        <f t="shared" si="2"/>
        <v>1451505</v>
      </c>
      <c r="AE259" s="244">
        <f t="shared" si="2"/>
        <v>2572296</v>
      </c>
      <c r="AF259" s="244">
        <f t="shared" si="2"/>
        <v>5793849</v>
      </c>
      <c r="AG259" s="244">
        <f t="shared" si="2"/>
        <v>31010294</v>
      </c>
      <c r="AH259" s="244">
        <f t="shared" si="2"/>
        <v>1583306</v>
      </c>
      <c r="AI259" s="244">
        <f t="shared" si="2"/>
        <v>1849956</v>
      </c>
      <c r="AJ259" s="244">
        <f t="shared" ref="AJ259:BJ259" si="3">AJ102-AJ226</f>
        <v>7649572</v>
      </c>
      <c r="AK259" s="244">
        <f t="shared" si="3"/>
        <v>1914439</v>
      </c>
      <c r="AL259" s="244">
        <f t="shared" si="3"/>
        <v>3580350</v>
      </c>
      <c r="AM259" s="244">
        <f t="shared" si="3"/>
        <v>19347245</v>
      </c>
      <c r="AN259" s="244">
        <f t="shared" si="3"/>
        <v>445208</v>
      </c>
      <c r="AO259" s="244">
        <f t="shared" si="3"/>
        <v>2309011</v>
      </c>
      <c r="AP259" s="244">
        <f t="shared" si="3"/>
        <v>2083272</v>
      </c>
      <c r="AQ259" s="244">
        <f t="shared" si="3"/>
        <v>41515</v>
      </c>
      <c r="AR259" s="244">
        <f t="shared" si="3"/>
        <v>2719551</v>
      </c>
      <c r="AS259" s="244">
        <f t="shared" si="3"/>
        <v>16537331</v>
      </c>
      <c r="AT259" s="244">
        <f t="shared" si="3"/>
        <v>614143</v>
      </c>
      <c r="AU259" s="244">
        <f t="shared" si="3"/>
        <v>671090</v>
      </c>
      <c r="AV259" s="244">
        <f t="shared" si="3"/>
        <v>5485459</v>
      </c>
      <c r="AW259" s="244">
        <f t="shared" si="3"/>
        <v>1467691</v>
      </c>
      <c r="AX259" s="244">
        <f t="shared" si="3"/>
        <v>33654599</v>
      </c>
      <c r="AY259" s="244">
        <f t="shared" si="3"/>
        <v>953093</v>
      </c>
      <c r="AZ259" s="244">
        <f t="shared" si="3"/>
        <v>6496850</v>
      </c>
      <c r="BA259" s="244">
        <f t="shared" si="3"/>
        <v>2934353</v>
      </c>
      <c r="BB259" s="244">
        <f t="shared" si="3"/>
        <v>5070380</v>
      </c>
      <c r="BC259" s="244">
        <f t="shared" si="3"/>
        <v>1298844</v>
      </c>
      <c r="BD259" s="244">
        <f t="shared" si="3"/>
        <v>867130</v>
      </c>
      <c r="BE259" s="244">
        <f t="shared" si="3"/>
        <v>4522784</v>
      </c>
      <c r="BF259" s="244">
        <f t="shared" si="3"/>
        <v>828453</v>
      </c>
      <c r="BG259" s="244">
        <f t="shared" si="3"/>
        <v>10667789</v>
      </c>
      <c r="BH259" s="244">
        <f t="shared" si="3"/>
        <v>1420704</v>
      </c>
      <c r="BI259" s="244">
        <f t="shared" si="3"/>
        <v>13761098</v>
      </c>
      <c r="BJ259" s="244">
        <f t="shared" si="3"/>
        <v>438161</v>
      </c>
    </row>
    <row r="260" spans="1:63" s="247" customFormat="1" x14ac:dyDescent="0.25">
      <c r="B260" s="246">
        <v>338</v>
      </c>
      <c r="C260" s="245" t="s">
        <v>373</v>
      </c>
      <c r="D260" s="244">
        <f t="shared" ref="D260:AI260" si="4">D104-D226</f>
        <v>427324980</v>
      </c>
      <c r="E260" s="244">
        <f t="shared" si="4"/>
        <v>97396625</v>
      </c>
      <c r="F260" s="244">
        <f t="shared" si="4"/>
        <v>31554400</v>
      </c>
      <c r="G260" s="244">
        <f t="shared" si="4"/>
        <v>59772183</v>
      </c>
      <c r="H260" s="244">
        <f t="shared" si="4"/>
        <v>62541720</v>
      </c>
      <c r="I260" s="244">
        <f t="shared" si="4"/>
        <v>100387563</v>
      </c>
      <c r="J260" s="244">
        <f t="shared" si="4"/>
        <v>112559031</v>
      </c>
      <c r="K260" s="244">
        <f t="shared" si="4"/>
        <v>50085081</v>
      </c>
      <c r="L260" s="244">
        <f t="shared" si="4"/>
        <v>127095565</v>
      </c>
      <c r="M260" s="244">
        <f t="shared" si="4"/>
        <v>47881785</v>
      </c>
      <c r="N260" s="244">
        <f t="shared" si="4"/>
        <v>80336445</v>
      </c>
      <c r="O260" s="244">
        <f t="shared" si="4"/>
        <v>255243665</v>
      </c>
      <c r="P260" s="244">
        <f t="shared" si="4"/>
        <v>493259814</v>
      </c>
      <c r="Q260" s="244">
        <f t="shared" si="4"/>
        <v>224255458</v>
      </c>
      <c r="R260" s="244">
        <f t="shared" si="4"/>
        <v>602818552</v>
      </c>
      <c r="S260" s="244">
        <f t="shared" si="4"/>
        <v>230993095</v>
      </c>
      <c r="T260" s="244">
        <f t="shared" si="4"/>
        <v>35405606</v>
      </c>
      <c r="U260" s="244">
        <f t="shared" si="4"/>
        <v>168058085</v>
      </c>
      <c r="V260" s="244">
        <f t="shared" si="4"/>
        <v>48293074</v>
      </c>
      <c r="W260" s="244">
        <f t="shared" si="4"/>
        <v>293189530</v>
      </c>
      <c r="X260" s="244">
        <f t="shared" si="4"/>
        <v>333350716</v>
      </c>
      <c r="Y260" s="244">
        <f t="shared" si="4"/>
        <v>3037280000</v>
      </c>
      <c r="Z260" s="244">
        <f t="shared" si="4"/>
        <v>178867856</v>
      </c>
      <c r="AA260" s="244">
        <f t="shared" si="4"/>
        <v>72679296</v>
      </c>
      <c r="AB260" s="244">
        <f t="shared" si="4"/>
        <v>27397236</v>
      </c>
      <c r="AC260" s="244">
        <f t="shared" si="4"/>
        <v>308755953</v>
      </c>
      <c r="AD260" s="244">
        <f t="shared" si="4"/>
        <v>58328557</v>
      </c>
      <c r="AE260" s="244">
        <f t="shared" si="4"/>
        <v>108753132</v>
      </c>
      <c r="AF260" s="244">
        <f t="shared" si="4"/>
        <v>242704869</v>
      </c>
      <c r="AG260" s="244">
        <f t="shared" si="4"/>
        <v>895120275</v>
      </c>
      <c r="AH260" s="244">
        <f t="shared" si="4"/>
        <v>79478821</v>
      </c>
      <c r="AI260" s="244">
        <f t="shared" si="4"/>
        <v>105392957</v>
      </c>
      <c r="AJ260" s="244">
        <f t="shared" ref="AJ260:BJ260" si="5">AJ104-AJ226</f>
        <v>331411482</v>
      </c>
      <c r="AK260" s="244">
        <f t="shared" si="5"/>
        <v>123818924</v>
      </c>
      <c r="AL260" s="244">
        <f t="shared" si="5"/>
        <v>179401382</v>
      </c>
      <c r="AM260" s="244">
        <f t="shared" si="5"/>
        <v>785712230</v>
      </c>
      <c r="AN260" s="244">
        <f t="shared" si="5"/>
        <v>42268481</v>
      </c>
      <c r="AO260" s="244">
        <f t="shared" si="5"/>
        <v>112070157</v>
      </c>
      <c r="AP260" s="244">
        <f t="shared" si="5"/>
        <v>106633405</v>
      </c>
      <c r="AQ260" s="244">
        <f t="shared" si="5"/>
        <v>24898601</v>
      </c>
      <c r="AR260" s="244">
        <f t="shared" si="5"/>
        <v>159881085</v>
      </c>
      <c r="AS260" s="244">
        <f t="shared" si="5"/>
        <v>552539787</v>
      </c>
      <c r="AT260" s="244">
        <f t="shared" si="5"/>
        <v>36620767</v>
      </c>
      <c r="AU260" s="244">
        <f t="shared" si="5"/>
        <v>28912823</v>
      </c>
      <c r="AV260" s="244">
        <f t="shared" si="5"/>
        <v>146328025</v>
      </c>
      <c r="AW260" s="244">
        <f t="shared" si="5"/>
        <v>65394142</v>
      </c>
      <c r="AX260" s="244">
        <f t="shared" si="5"/>
        <v>1461253594</v>
      </c>
      <c r="AY260" s="244">
        <f t="shared" si="5"/>
        <v>52831061</v>
      </c>
      <c r="AZ260" s="244">
        <f t="shared" si="5"/>
        <v>351879561</v>
      </c>
      <c r="BA260" s="244">
        <f t="shared" si="5"/>
        <v>142522134</v>
      </c>
      <c r="BB260" s="244">
        <f t="shared" si="5"/>
        <v>249384940</v>
      </c>
      <c r="BC260" s="244">
        <f t="shared" si="5"/>
        <v>58743571</v>
      </c>
      <c r="BD260" s="244">
        <f t="shared" si="5"/>
        <v>75128410</v>
      </c>
      <c r="BE260" s="244">
        <f t="shared" si="5"/>
        <v>169533109</v>
      </c>
      <c r="BF260" s="244">
        <f t="shared" si="5"/>
        <v>3913696</v>
      </c>
      <c r="BG260" s="244">
        <f t="shared" si="5"/>
        <v>367996656</v>
      </c>
      <c r="BH260" s="244">
        <f t="shared" si="5"/>
        <v>74306101</v>
      </c>
      <c r="BI260" s="244">
        <f t="shared" si="5"/>
        <v>662123424</v>
      </c>
      <c r="BJ260" s="244">
        <f t="shared" si="5"/>
        <v>27443211</v>
      </c>
    </row>
    <row r="261" spans="1:63" s="259" customFormat="1" x14ac:dyDescent="0.25">
      <c r="B261" s="242" t="s">
        <v>377</v>
      </c>
      <c r="C261" s="241"/>
      <c r="D261" s="242"/>
      <c r="E261" s="242"/>
      <c r="F261" s="258"/>
      <c r="G261" s="258"/>
      <c r="H261" s="258"/>
      <c r="I261" s="258"/>
      <c r="J261" s="258"/>
      <c r="K261" s="258"/>
      <c r="L261" s="258"/>
      <c r="M261" s="258"/>
      <c r="N261" s="258"/>
      <c r="O261" s="258"/>
      <c r="P261" s="258"/>
      <c r="Q261" s="258"/>
      <c r="R261" s="258"/>
      <c r="S261" s="258"/>
      <c r="T261" s="258"/>
      <c r="U261" s="258"/>
      <c r="V261" s="258"/>
      <c r="W261" s="258"/>
      <c r="X261" s="258"/>
      <c r="Y261" s="258"/>
      <c r="Z261" s="258"/>
      <c r="AA261" s="258"/>
      <c r="AB261" s="258"/>
      <c r="AC261" s="258"/>
      <c r="AD261" s="258"/>
      <c r="AE261" s="258"/>
      <c r="AF261" s="258"/>
      <c r="AG261" s="258"/>
      <c r="AH261" s="258"/>
      <c r="AI261" s="258"/>
      <c r="AJ261" s="258"/>
      <c r="AK261" s="258"/>
      <c r="AL261" s="258"/>
      <c r="AM261" s="258"/>
      <c r="AN261" s="258"/>
      <c r="AO261" s="258"/>
      <c r="AP261" s="258"/>
      <c r="AQ261" s="258"/>
      <c r="AR261" s="258"/>
      <c r="AS261" s="258"/>
      <c r="AT261" s="258"/>
      <c r="AU261" s="258"/>
      <c r="AV261" s="258"/>
      <c r="AW261" s="258"/>
      <c r="AX261" s="258"/>
      <c r="AY261" s="258"/>
      <c r="AZ261" s="258"/>
      <c r="BA261" s="258"/>
      <c r="BB261" s="258"/>
      <c r="BC261" s="258"/>
      <c r="BD261" s="258"/>
      <c r="BE261" s="258"/>
      <c r="BF261" s="258"/>
      <c r="BG261" s="258"/>
      <c r="BH261" s="258"/>
      <c r="BI261" s="258"/>
      <c r="BJ261" s="258"/>
    </row>
    <row r="264" spans="1:63" x14ac:dyDescent="0.25">
      <c r="A264" s="259"/>
      <c r="B264" s="259"/>
      <c r="C264" s="240" t="s">
        <v>379</v>
      </c>
      <c r="D264" s="258">
        <f>SUM(D3:D257)</f>
        <v>884562805</v>
      </c>
      <c r="E264" s="258">
        <f t="shared" ref="E264:BJ264" si="6">SUM(E3:E257)</f>
        <v>242953304</v>
      </c>
      <c r="F264" s="258">
        <f t="shared" si="6"/>
        <v>128308361</v>
      </c>
      <c r="G264" s="258">
        <f t="shared" si="6"/>
        <v>219615098</v>
      </c>
      <c r="H264" s="258">
        <f t="shared" si="6"/>
        <v>224884097</v>
      </c>
      <c r="I264" s="258">
        <f t="shared" si="6"/>
        <v>308898441</v>
      </c>
      <c r="J264" s="258">
        <f t="shared" si="6"/>
        <v>497169969</v>
      </c>
      <c r="K264" s="258">
        <f t="shared" si="6"/>
        <v>120441774</v>
      </c>
      <c r="L264" s="258">
        <f t="shared" si="6"/>
        <v>458812096</v>
      </c>
      <c r="M264" s="258">
        <f t="shared" si="6"/>
        <v>137883030</v>
      </c>
      <c r="N264" s="258">
        <f t="shared" si="6"/>
        <v>233952604</v>
      </c>
      <c r="O264" s="258">
        <f t="shared" si="6"/>
        <v>961021455</v>
      </c>
      <c r="P264" s="258">
        <f t="shared" si="6"/>
        <v>1607544770</v>
      </c>
      <c r="Q264" s="258">
        <f t="shared" si="6"/>
        <v>802520778</v>
      </c>
      <c r="R264" s="258">
        <f t="shared" si="6"/>
        <v>2139809841</v>
      </c>
      <c r="S264" s="258">
        <f t="shared" si="6"/>
        <v>711924712</v>
      </c>
      <c r="T264" s="258">
        <f t="shared" si="6"/>
        <v>109078331</v>
      </c>
      <c r="U264" s="258">
        <f t="shared" si="6"/>
        <v>615028003</v>
      </c>
      <c r="V264" s="258">
        <f t="shared" si="6"/>
        <v>170873646</v>
      </c>
      <c r="W264" s="258">
        <f t="shared" si="6"/>
        <v>765605382</v>
      </c>
      <c r="X264" s="258">
        <f t="shared" si="6"/>
        <v>989099898</v>
      </c>
      <c r="Y264" s="258">
        <f t="shared" si="6"/>
        <v>10020696158</v>
      </c>
      <c r="Z264" s="258">
        <f t="shared" si="6"/>
        <v>563582598</v>
      </c>
      <c r="AA264" s="258">
        <f t="shared" si="6"/>
        <v>185395948</v>
      </c>
      <c r="AB264" s="258">
        <f t="shared" si="6"/>
        <v>65167931</v>
      </c>
      <c r="AC264" s="258">
        <f t="shared" si="6"/>
        <v>738319283</v>
      </c>
      <c r="AD264" s="258">
        <f t="shared" si="6"/>
        <v>172045948</v>
      </c>
      <c r="AE264" s="258">
        <f t="shared" si="6"/>
        <v>293462810</v>
      </c>
      <c r="AF264" s="258">
        <f t="shared" si="6"/>
        <v>755523249</v>
      </c>
      <c r="AG264" s="258">
        <f t="shared" si="6"/>
        <v>2754089522</v>
      </c>
      <c r="AH264" s="258">
        <f t="shared" si="6"/>
        <v>242492399</v>
      </c>
      <c r="AI264" s="258">
        <f t="shared" si="6"/>
        <v>578883495</v>
      </c>
      <c r="AJ264" s="258">
        <f t="shared" si="6"/>
        <v>958451831</v>
      </c>
      <c r="AK264" s="258">
        <f t="shared" si="6"/>
        <v>276559869</v>
      </c>
      <c r="AL264" s="258">
        <f t="shared" si="6"/>
        <v>537836294</v>
      </c>
      <c r="AM264" s="258">
        <f t="shared" si="6"/>
        <v>2682514242</v>
      </c>
      <c r="AN264" s="258">
        <f t="shared" si="6"/>
        <v>133275531</v>
      </c>
      <c r="AO264" s="258">
        <f t="shared" si="6"/>
        <v>279760755</v>
      </c>
      <c r="AP264" s="258">
        <f t="shared" si="6"/>
        <v>318613890</v>
      </c>
      <c r="AQ264" s="258">
        <f t="shared" si="6"/>
        <v>81814181</v>
      </c>
      <c r="AR264" s="258">
        <f t="shared" si="6"/>
        <v>524810196</v>
      </c>
      <c r="AS264" s="258">
        <f t="shared" si="6"/>
        <v>1498576955</v>
      </c>
      <c r="AT264" s="258">
        <f t="shared" si="6"/>
        <v>90980880</v>
      </c>
      <c r="AU264" s="258">
        <f t="shared" si="6"/>
        <v>64476097</v>
      </c>
      <c r="AV264" s="258">
        <f t="shared" si="6"/>
        <v>574513883</v>
      </c>
      <c r="AW264" s="258">
        <f t="shared" si="6"/>
        <v>210103723</v>
      </c>
      <c r="AX264" s="258">
        <f t="shared" si="6"/>
        <v>5285830555</v>
      </c>
      <c r="AY264" s="258">
        <f t="shared" si="6"/>
        <v>193014877</v>
      </c>
      <c r="AZ264" s="258">
        <f t="shared" si="6"/>
        <v>1124846891</v>
      </c>
      <c r="BA264" s="258">
        <f t="shared" si="6"/>
        <v>387802252</v>
      </c>
      <c r="BB264" s="258">
        <f t="shared" si="6"/>
        <v>700152368</v>
      </c>
      <c r="BC264" s="258">
        <f t="shared" si="6"/>
        <v>180788522</v>
      </c>
      <c r="BD264" s="258">
        <f t="shared" si="6"/>
        <v>249091326</v>
      </c>
      <c r="BE264" s="258">
        <f t="shared" si="6"/>
        <v>435798181</v>
      </c>
      <c r="BF264" s="258">
        <f t="shared" si="6"/>
        <v>84874618</v>
      </c>
      <c r="BG264" s="258">
        <f t="shared" si="6"/>
        <v>851127464</v>
      </c>
      <c r="BH264" s="258">
        <f t="shared" si="6"/>
        <v>256754821</v>
      </c>
      <c r="BI264" s="258">
        <f t="shared" si="6"/>
        <v>2223303715</v>
      </c>
      <c r="BJ264" s="258">
        <f t="shared" si="6"/>
        <v>87603999</v>
      </c>
      <c r="BK264" s="258"/>
    </row>
    <row r="265" spans="1:63" x14ac:dyDescent="0.25">
      <c r="A265" s="259"/>
      <c r="B265" s="259"/>
      <c r="C265" s="240" t="s">
        <v>378</v>
      </c>
      <c r="D265" s="258">
        <f>SUM(D204:D207,D247:D248,D253:D256)</f>
        <v>324697203</v>
      </c>
      <c r="E265" s="258">
        <f t="shared" ref="E265:BJ265" si="7">SUM(E204:E207,E247:E248,E253:E256)</f>
        <v>72354332</v>
      </c>
      <c r="F265" s="258">
        <f t="shared" si="7"/>
        <v>24266922</v>
      </c>
      <c r="G265" s="258">
        <f t="shared" si="7"/>
        <v>57765455</v>
      </c>
      <c r="H265" s="258">
        <f t="shared" si="7"/>
        <v>49643478</v>
      </c>
      <c r="I265" s="258">
        <f t="shared" si="7"/>
        <v>65645535</v>
      </c>
      <c r="J265" s="258">
        <f t="shared" si="7"/>
        <v>57501943</v>
      </c>
      <c r="K265" s="258">
        <f t="shared" si="7"/>
        <v>34572102</v>
      </c>
      <c r="L265" s="258">
        <f t="shared" si="7"/>
        <v>96203670</v>
      </c>
      <c r="M265" s="258">
        <f t="shared" si="7"/>
        <v>45392089</v>
      </c>
      <c r="N265" s="258">
        <f t="shared" si="7"/>
        <v>72093077</v>
      </c>
      <c r="O265" s="258">
        <f t="shared" si="7"/>
        <v>165210021</v>
      </c>
      <c r="P265" s="258">
        <f t="shared" si="7"/>
        <v>322003510</v>
      </c>
      <c r="Q265" s="258">
        <f t="shared" si="7"/>
        <v>170680415</v>
      </c>
      <c r="R265" s="258">
        <f t="shared" si="7"/>
        <v>388278307</v>
      </c>
      <c r="S265" s="258">
        <f t="shared" si="7"/>
        <v>167308944</v>
      </c>
      <c r="T265" s="258">
        <f t="shared" si="7"/>
        <v>28307751</v>
      </c>
      <c r="U265" s="258">
        <f t="shared" si="7"/>
        <v>107185396</v>
      </c>
      <c r="V265" s="258">
        <f t="shared" si="7"/>
        <v>44871108</v>
      </c>
      <c r="W265" s="258">
        <f t="shared" si="7"/>
        <v>206602461</v>
      </c>
      <c r="X265" s="258">
        <f t="shared" si="7"/>
        <v>142631943</v>
      </c>
      <c r="Y265" s="258">
        <f t="shared" si="7"/>
        <v>2051451158</v>
      </c>
      <c r="Z265" s="258">
        <f t="shared" si="7"/>
        <v>114535972</v>
      </c>
      <c r="AA265" s="258">
        <f t="shared" si="7"/>
        <v>50875137</v>
      </c>
      <c r="AB265" s="258">
        <f t="shared" si="7"/>
        <v>52845</v>
      </c>
      <c r="AC265" s="258">
        <f t="shared" si="7"/>
        <v>212283394</v>
      </c>
      <c r="AD265" s="258">
        <f t="shared" si="7"/>
        <v>41222421</v>
      </c>
      <c r="AE265" s="258">
        <f t="shared" si="7"/>
        <v>95742396</v>
      </c>
      <c r="AF265" s="258">
        <f t="shared" si="7"/>
        <v>185204349</v>
      </c>
      <c r="AG265" s="258">
        <f t="shared" si="7"/>
        <v>668958546</v>
      </c>
      <c r="AH265" s="258">
        <f t="shared" si="7"/>
        <v>53447619</v>
      </c>
      <c r="AI265" s="258">
        <f t="shared" si="7"/>
        <v>68424903</v>
      </c>
      <c r="AJ265" s="258">
        <f t="shared" si="7"/>
        <v>241232072</v>
      </c>
      <c r="AK265" s="258">
        <f t="shared" si="7"/>
        <v>81998683</v>
      </c>
      <c r="AL265" s="258">
        <f t="shared" si="7"/>
        <v>141641484</v>
      </c>
      <c r="AM265" s="258">
        <f t="shared" si="7"/>
        <v>451452391</v>
      </c>
      <c r="AN265" s="258">
        <f t="shared" si="7"/>
        <v>34293213</v>
      </c>
      <c r="AO265" s="258">
        <f t="shared" si="7"/>
        <v>100821966</v>
      </c>
      <c r="AP265" s="258">
        <f t="shared" si="7"/>
        <v>86234781</v>
      </c>
      <c r="AQ265" s="258">
        <f t="shared" si="7"/>
        <v>17484988</v>
      </c>
      <c r="AR265" s="258">
        <f t="shared" si="7"/>
        <v>117533731</v>
      </c>
      <c r="AS265" s="258">
        <f t="shared" si="7"/>
        <v>419478830</v>
      </c>
      <c r="AT265" s="258">
        <f t="shared" si="7"/>
        <v>28437968</v>
      </c>
      <c r="AU265" s="258">
        <f t="shared" si="7"/>
        <v>22431071</v>
      </c>
      <c r="AV265" s="258">
        <f t="shared" si="7"/>
        <v>109040187</v>
      </c>
      <c r="AW265" s="258">
        <f t="shared" si="7"/>
        <v>54694841</v>
      </c>
      <c r="AX265" s="258">
        <f t="shared" si="7"/>
        <v>913783887</v>
      </c>
      <c r="AY265" s="258">
        <f t="shared" si="7"/>
        <v>49560713</v>
      </c>
      <c r="AZ265" s="258">
        <f t="shared" si="7"/>
        <v>276861571</v>
      </c>
      <c r="BA265" s="258">
        <f t="shared" si="7"/>
        <v>96403311</v>
      </c>
      <c r="BB265" s="258">
        <f t="shared" si="7"/>
        <v>174555354</v>
      </c>
      <c r="BC265" s="258">
        <f t="shared" si="7"/>
        <v>54744909</v>
      </c>
      <c r="BD265" s="258">
        <f t="shared" si="7"/>
        <v>56008983</v>
      </c>
      <c r="BE265" s="258">
        <f t="shared" si="7"/>
        <v>135242423</v>
      </c>
      <c r="BF265" s="258">
        <f t="shared" si="7"/>
        <v>16829204</v>
      </c>
      <c r="BG265" s="258">
        <f t="shared" si="7"/>
        <v>250750330</v>
      </c>
      <c r="BH265" s="258">
        <f t="shared" si="7"/>
        <v>52648343</v>
      </c>
      <c r="BI265" s="258">
        <f t="shared" si="7"/>
        <v>466147965</v>
      </c>
      <c r="BJ265" s="258">
        <f t="shared" si="7"/>
        <v>23393653</v>
      </c>
    </row>
    <row r="266" spans="1:63" x14ac:dyDescent="0.25">
      <c r="A266" s="259"/>
      <c r="B266" s="259"/>
      <c r="D266" s="258">
        <f>D264-D265</f>
        <v>559865602</v>
      </c>
      <c r="E266" s="258">
        <f t="shared" ref="E266:BJ266" si="8">E264-E265</f>
        <v>170598972</v>
      </c>
      <c r="F266" s="258">
        <f t="shared" si="8"/>
        <v>104041439</v>
      </c>
      <c r="G266" s="258">
        <f t="shared" si="8"/>
        <v>161849643</v>
      </c>
      <c r="H266" s="258">
        <f t="shared" si="8"/>
        <v>175240619</v>
      </c>
      <c r="I266" s="258">
        <f t="shared" si="8"/>
        <v>243252906</v>
      </c>
      <c r="J266" s="258">
        <f t="shared" si="8"/>
        <v>439668026</v>
      </c>
      <c r="K266" s="258">
        <f t="shared" si="8"/>
        <v>85869672</v>
      </c>
      <c r="L266" s="258">
        <f t="shared" si="8"/>
        <v>362608426</v>
      </c>
      <c r="M266" s="258">
        <f t="shared" si="8"/>
        <v>92490941</v>
      </c>
      <c r="N266" s="258">
        <f t="shared" si="8"/>
        <v>161859527</v>
      </c>
      <c r="O266" s="258">
        <f t="shared" si="8"/>
        <v>795811434</v>
      </c>
      <c r="P266" s="258">
        <f t="shared" si="8"/>
        <v>1285541260</v>
      </c>
      <c r="Q266" s="258">
        <f t="shared" si="8"/>
        <v>631840363</v>
      </c>
      <c r="R266" s="258">
        <f t="shared" si="8"/>
        <v>1751531534</v>
      </c>
      <c r="S266" s="258">
        <f t="shared" si="8"/>
        <v>544615768</v>
      </c>
      <c r="T266" s="258">
        <f t="shared" si="8"/>
        <v>80770580</v>
      </c>
      <c r="U266" s="258">
        <f t="shared" si="8"/>
        <v>507842607</v>
      </c>
      <c r="V266" s="258">
        <f t="shared" si="8"/>
        <v>126002538</v>
      </c>
      <c r="W266" s="258">
        <f t="shared" si="8"/>
        <v>559002921</v>
      </c>
      <c r="X266" s="258">
        <f t="shared" si="8"/>
        <v>846467955</v>
      </c>
      <c r="Y266" s="258">
        <f t="shared" si="8"/>
        <v>7969245000</v>
      </c>
      <c r="Z266" s="258">
        <f t="shared" si="8"/>
        <v>449046626</v>
      </c>
      <c r="AA266" s="258">
        <f t="shared" si="8"/>
        <v>134520811</v>
      </c>
      <c r="AB266" s="258">
        <f t="shared" si="8"/>
        <v>65115086</v>
      </c>
      <c r="AC266" s="258">
        <f t="shared" si="8"/>
        <v>526035889</v>
      </c>
      <c r="AD266" s="258">
        <f t="shared" si="8"/>
        <v>130823527</v>
      </c>
      <c r="AE266" s="258">
        <f t="shared" si="8"/>
        <v>197720414</v>
      </c>
      <c r="AF266" s="258">
        <f t="shared" si="8"/>
        <v>570318900</v>
      </c>
      <c r="AG266" s="258">
        <f t="shared" si="8"/>
        <v>2085130976</v>
      </c>
      <c r="AH266" s="258">
        <f t="shared" si="8"/>
        <v>189044780</v>
      </c>
      <c r="AI266" s="258">
        <f t="shared" si="8"/>
        <v>510458592</v>
      </c>
      <c r="AJ266" s="258">
        <f t="shared" si="8"/>
        <v>717219759</v>
      </c>
      <c r="AK266" s="258">
        <f t="shared" si="8"/>
        <v>194561186</v>
      </c>
      <c r="AL266" s="258">
        <f t="shared" si="8"/>
        <v>396194810</v>
      </c>
      <c r="AM266" s="258">
        <f t="shared" si="8"/>
        <v>2231061851</v>
      </c>
      <c r="AN266" s="258">
        <f t="shared" si="8"/>
        <v>98982318</v>
      </c>
      <c r="AO266" s="258">
        <f t="shared" si="8"/>
        <v>178938789</v>
      </c>
      <c r="AP266" s="258">
        <f t="shared" si="8"/>
        <v>232379109</v>
      </c>
      <c r="AQ266" s="258">
        <f t="shared" si="8"/>
        <v>64329193</v>
      </c>
      <c r="AR266" s="258">
        <f t="shared" si="8"/>
        <v>407276465</v>
      </c>
      <c r="AS266" s="258">
        <f t="shared" si="8"/>
        <v>1079098125</v>
      </c>
      <c r="AT266" s="258">
        <f t="shared" si="8"/>
        <v>62542912</v>
      </c>
      <c r="AU266" s="258">
        <f t="shared" si="8"/>
        <v>42045026</v>
      </c>
      <c r="AV266" s="258">
        <f t="shared" si="8"/>
        <v>465473696</v>
      </c>
      <c r="AW266" s="258">
        <f t="shared" si="8"/>
        <v>155408882</v>
      </c>
      <c r="AX266" s="258">
        <f t="shared" si="8"/>
        <v>4372046668</v>
      </c>
      <c r="AY266" s="258">
        <f t="shared" si="8"/>
        <v>143454164</v>
      </c>
      <c r="AZ266" s="258">
        <f t="shared" si="8"/>
        <v>847985320</v>
      </c>
      <c r="BA266" s="258">
        <f t="shared" si="8"/>
        <v>291398941</v>
      </c>
      <c r="BB266" s="258">
        <f t="shared" si="8"/>
        <v>525597014</v>
      </c>
      <c r="BC266" s="258">
        <f t="shared" si="8"/>
        <v>126043613</v>
      </c>
      <c r="BD266" s="258">
        <f t="shared" si="8"/>
        <v>193082343</v>
      </c>
      <c r="BE266" s="258">
        <f t="shared" si="8"/>
        <v>300555758</v>
      </c>
      <c r="BF266" s="258">
        <f t="shared" si="8"/>
        <v>68045414</v>
      </c>
      <c r="BG266" s="258">
        <f t="shared" si="8"/>
        <v>600377134</v>
      </c>
      <c r="BH266" s="258">
        <f t="shared" si="8"/>
        <v>204106478</v>
      </c>
      <c r="BI266" s="258">
        <f t="shared" si="8"/>
        <v>1757155750</v>
      </c>
      <c r="BJ266" s="258">
        <f t="shared" si="8"/>
        <v>64210346</v>
      </c>
    </row>
    <row r="268" spans="1:63" x14ac:dyDescent="0.25">
      <c r="A268" s="259"/>
      <c r="B268" s="259"/>
      <c r="C268" s="240" t="s">
        <v>374</v>
      </c>
      <c r="D268" s="258">
        <f>D226</f>
        <v>0</v>
      </c>
      <c r="E268" s="258">
        <f t="shared" ref="E268:BJ268" si="9">E226</f>
        <v>0</v>
      </c>
      <c r="F268" s="258">
        <f t="shared" si="9"/>
        <v>0</v>
      </c>
      <c r="G268" s="258">
        <f t="shared" si="9"/>
        <v>1457</v>
      </c>
      <c r="H268" s="258">
        <f t="shared" si="9"/>
        <v>0</v>
      </c>
      <c r="I268" s="258">
        <f t="shared" si="9"/>
        <v>0</v>
      </c>
      <c r="J268" s="258">
        <f t="shared" si="9"/>
        <v>0</v>
      </c>
      <c r="K268" s="258">
        <f t="shared" si="9"/>
        <v>3799</v>
      </c>
      <c r="L268" s="258">
        <f t="shared" si="9"/>
        <v>0</v>
      </c>
      <c r="M268" s="258">
        <f t="shared" si="9"/>
        <v>0</v>
      </c>
      <c r="N268" s="258">
        <f t="shared" si="9"/>
        <v>0</v>
      </c>
      <c r="O268" s="258">
        <f t="shared" si="9"/>
        <v>0</v>
      </c>
      <c r="P268" s="258">
        <f t="shared" si="9"/>
        <v>0</v>
      </c>
      <c r="Q268" s="258">
        <f t="shared" si="9"/>
        <v>0</v>
      </c>
      <c r="R268" s="258">
        <f t="shared" si="9"/>
        <v>0</v>
      </c>
      <c r="S268" s="258">
        <f t="shared" si="9"/>
        <v>0</v>
      </c>
      <c r="T268" s="258">
        <f t="shared" si="9"/>
        <v>0</v>
      </c>
      <c r="U268" s="258">
        <f t="shared" si="9"/>
        <v>0</v>
      </c>
      <c r="V268" s="258">
        <f t="shared" si="9"/>
        <v>0</v>
      </c>
      <c r="W268" s="258">
        <f t="shared" si="9"/>
        <v>0</v>
      </c>
      <c r="X268" s="258">
        <f t="shared" si="9"/>
        <v>0</v>
      </c>
      <c r="Y268" s="258">
        <f t="shared" si="9"/>
        <v>0</v>
      </c>
      <c r="Z268" s="258">
        <f t="shared" si="9"/>
        <v>0</v>
      </c>
      <c r="AA268" s="258">
        <f t="shared" si="9"/>
        <v>0</v>
      </c>
      <c r="AB268" s="258">
        <f t="shared" si="9"/>
        <v>0</v>
      </c>
      <c r="AC268" s="258">
        <f t="shared" si="9"/>
        <v>65671</v>
      </c>
      <c r="AD268" s="258">
        <f t="shared" si="9"/>
        <v>0</v>
      </c>
      <c r="AE268" s="258">
        <f t="shared" si="9"/>
        <v>0</v>
      </c>
      <c r="AF268" s="258">
        <f t="shared" si="9"/>
        <v>0</v>
      </c>
      <c r="AG268" s="258">
        <f t="shared" si="9"/>
        <v>0</v>
      </c>
      <c r="AH268" s="258">
        <f t="shared" si="9"/>
        <v>0</v>
      </c>
      <c r="AI268" s="258">
        <f t="shared" si="9"/>
        <v>0</v>
      </c>
      <c r="AJ268" s="258">
        <f t="shared" si="9"/>
        <v>32168</v>
      </c>
      <c r="AK268" s="258">
        <f t="shared" si="9"/>
        <v>0</v>
      </c>
      <c r="AL268" s="258">
        <f t="shared" si="9"/>
        <v>2525</v>
      </c>
      <c r="AM268" s="258">
        <f t="shared" si="9"/>
        <v>0</v>
      </c>
      <c r="AN268" s="258">
        <f t="shared" si="9"/>
        <v>0</v>
      </c>
      <c r="AO268" s="258">
        <f t="shared" si="9"/>
        <v>0</v>
      </c>
      <c r="AP268" s="258">
        <f t="shared" si="9"/>
        <v>0</v>
      </c>
      <c r="AQ268" s="258">
        <f t="shared" si="9"/>
        <v>0</v>
      </c>
      <c r="AR268" s="258">
        <f t="shared" si="9"/>
        <v>0</v>
      </c>
      <c r="AS268" s="258">
        <f t="shared" si="9"/>
        <v>0</v>
      </c>
      <c r="AT268" s="258">
        <f t="shared" si="9"/>
        <v>0</v>
      </c>
      <c r="AU268" s="258">
        <f t="shared" si="9"/>
        <v>0</v>
      </c>
      <c r="AV268" s="258">
        <f t="shared" si="9"/>
        <v>0</v>
      </c>
      <c r="AW268" s="258">
        <f t="shared" si="9"/>
        <v>0</v>
      </c>
      <c r="AX268" s="258">
        <f t="shared" si="9"/>
        <v>0</v>
      </c>
      <c r="AY268" s="258">
        <f t="shared" si="9"/>
        <v>0</v>
      </c>
      <c r="AZ268" s="258">
        <f t="shared" si="9"/>
        <v>0</v>
      </c>
      <c r="BA268" s="258">
        <f t="shared" si="9"/>
        <v>0</v>
      </c>
      <c r="BB268" s="258">
        <f t="shared" si="9"/>
        <v>7332</v>
      </c>
      <c r="BC268" s="258">
        <f t="shared" si="9"/>
        <v>0</v>
      </c>
      <c r="BD268" s="258">
        <f t="shared" si="9"/>
        <v>0</v>
      </c>
      <c r="BE268" s="258">
        <f t="shared" si="9"/>
        <v>493</v>
      </c>
      <c r="BF268" s="258">
        <f t="shared" si="9"/>
        <v>0</v>
      </c>
      <c r="BG268" s="258">
        <f t="shared" si="9"/>
        <v>0</v>
      </c>
      <c r="BH268" s="258">
        <f t="shared" si="9"/>
        <v>0</v>
      </c>
      <c r="BI268" s="258">
        <f t="shared" si="9"/>
        <v>0</v>
      </c>
      <c r="BJ268" s="258">
        <f t="shared" si="9"/>
        <v>0</v>
      </c>
    </row>
    <row r="269" spans="1:63" x14ac:dyDescent="0.25">
      <c r="A269" s="259"/>
      <c r="B269" s="259"/>
      <c r="C269" s="240" t="s">
        <v>374</v>
      </c>
      <c r="D269" s="258">
        <f>D226</f>
        <v>0</v>
      </c>
      <c r="E269" s="258">
        <f t="shared" ref="E269:BJ269" si="10">E226</f>
        <v>0</v>
      </c>
      <c r="F269" s="258">
        <f t="shared" si="10"/>
        <v>0</v>
      </c>
      <c r="G269" s="258">
        <f t="shared" si="10"/>
        <v>1457</v>
      </c>
      <c r="H269" s="258">
        <f t="shared" si="10"/>
        <v>0</v>
      </c>
      <c r="I269" s="258">
        <f t="shared" si="10"/>
        <v>0</v>
      </c>
      <c r="J269" s="258">
        <f t="shared" si="10"/>
        <v>0</v>
      </c>
      <c r="K269" s="258">
        <f t="shared" si="10"/>
        <v>3799</v>
      </c>
      <c r="L269" s="258">
        <f t="shared" si="10"/>
        <v>0</v>
      </c>
      <c r="M269" s="258">
        <f t="shared" si="10"/>
        <v>0</v>
      </c>
      <c r="N269" s="258">
        <f t="shared" si="10"/>
        <v>0</v>
      </c>
      <c r="O269" s="258">
        <f t="shared" si="10"/>
        <v>0</v>
      </c>
      <c r="P269" s="258">
        <f t="shared" si="10"/>
        <v>0</v>
      </c>
      <c r="Q269" s="258">
        <f t="shared" si="10"/>
        <v>0</v>
      </c>
      <c r="R269" s="258">
        <f t="shared" si="10"/>
        <v>0</v>
      </c>
      <c r="S269" s="258">
        <f t="shared" si="10"/>
        <v>0</v>
      </c>
      <c r="T269" s="258">
        <f t="shared" si="10"/>
        <v>0</v>
      </c>
      <c r="U269" s="258">
        <f t="shared" si="10"/>
        <v>0</v>
      </c>
      <c r="V269" s="258">
        <f t="shared" si="10"/>
        <v>0</v>
      </c>
      <c r="W269" s="258">
        <f t="shared" si="10"/>
        <v>0</v>
      </c>
      <c r="X269" s="258">
        <f t="shared" si="10"/>
        <v>0</v>
      </c>
      <c r="Y269" s="258">
        <f t="shared" si="10"/>
        <v>0</v>
      </c>
      <c r="Z269" s="258">
        <f t="shared" si="10"/>
        <v>0</v>
      </c>
      <c r="AA269" s="258">
        <f t="shared" si="10"/>
        <v>0</v>
      </c>
      <c r="AB269" s="258">
        <f t="shared" si="10"/>
        <v>0</v>
      </c>
      <c r="AC269" s="258">
        <f t="shared" si="10"/>
        <v>65671</v>
      </c>
      <c r="AD269" s="258">
        <f t="shared" si="10"/>
        <v>0</v>
      </c>
      <c r="AE269" s="258">
        <f t="shared" si="10"/>
        <v>0</v>
      </c>
      <c r="AF269" s="258">
        <f t="shared" si="10"/>
        <v>0</v>
      </c>
      <c r="AG269" s="258">
        <f t="shared" si="10"/>
        <v>0</v>
      </c>
      <c r="AH269" s="258">
        <f t="shared" si="10"/>
        <v>0</v>
      </c>
      <c r="AI269" s="258">
        <f t="shared" si="10"/>
        <v>0</v>
      </c>
      <c r="AJ269" s="258">
        <f t="shared" si="10"/>
        <v>32168</v>
      </c>
      <c r="AK269" s="258">
        <f t="shared" si="10"/>
        <v>0</v>
      </c>
      <c r="AL269" s="258">
        <f t="shared" si="10"/>
        <v>2525</v>
      </c>
      <c r="AM269" s="258">
        <f t="shared" si="10"/>
        <v>0</v>
      </c>
      <c r="AN269" s="258">
        <f t="shared" si="10"/>
        <v>0</v>
      </c>
      <c r="AO269" s="258">
        <f t="shared" si="10"/>
        <v>0</v>
      </c>
      <c r="AP269" s="258">
        <f t="shared" si="10"/>
        <v>0</v>
      </c>
      <c r="AQ269" s="258">
        <f t="shared" si="10"/>
        <v>0</v>
      </c>
      <c r="AR269" s="258">
        <f t="shared" si="10"/>
        <v>0</v>
      </c>
      <c r="AS269" s="258">
        <f t="shared" si="10"/>
        <v>0</v>
      </c>
      <c r="AT269" s="258">
        <f t="shared" si="10"/>
        <v>0</v>
      </c>
      <c r="AU269" s="258">
        <f t="shared" si="10"/>
        <v>0</v>
      </c>
      <c r="AV269" s="258">
        <f t="shared" si="10"/>
        <v>0</v>
      </c>
      <c r="AW269" s="258">
        <f t="shared" si="10"/>
        <v>0</v>
      </c>
      <c r="AX269" s="258">
        <f t="shared" si="10"/>
        <v>0</v>
      </c>
      <c r="AY269" s="258">
        <f t="shared" si="10"/>
        <v>0</v>
      </c>
      <c r="AZ269" s="258">
        <f t="shared" si="10"/>
        <v>0</v>
      </c>
      <c r="BA269" s="258">
        <f t="shared" si="10"/>
        <v>0</v>
      </c>
      <c r="BB269" s="258">
        <f t="shared" si="10"/>
        <v>7332</v>
      </c>
      <c r="BC269" s="258">
        <f t="shared" si="10"/>
        <v>0</v>
      </c>
      <c r="BD269" s="258">
        <f t="shared" si="10"/>
        <v>0</v>
      </c>
      <c r="BE269" s="258">
        <f t="shared" si="10"/>
        <v>493</v>
      </c>
      <c r="BF269" s="258">
        <f t="shared" si="10"/>
        <v>0</v>
      </c>
      <c r="BG269" s="258">
        <f t="shared" si="10"/>
        <v>0</v>
      </c>
      <c r="BH269" s="258">
        <f t="shared" si="10"/>
        <v>0</v>
      </c>
      <c r="BI269" s="258">
        <f t="shared" si="10"/>
        <v>0</v>
      </c>
      <c r="BJ269" s="258">
        <f t="shared" si="10"/>
        <v>0</v>
      </c>
    </row>
    <row r="270" spans="1:63" x14ac:dyDescent="0.25">
      <c r="A270" s="259"/>
      <c r="B270" s="259"/>
      <c r="C270" s="240" t="s">
        <v>374</v>
      </c>
      <c r="D270" s="258">
        <f>D226</f>
        <v>0</v>
      </c>
      <c r="E270" s="258">
        <f t="shared" ref="E270:BJ270" si="11">E226</f>
        <v>0</v>
      </c>
      <c r="F270" s="258">
        <f t="shared" si="11"/>
        <v>0</v>
      </c>
      <c r="G270" s="258">
        <f t="shared" si="11"/>
        <v>1457</v>
      </c>
      <c r="H270" s="258">
        <f t="shared" si="11"/>
        <v>0</v>
      </c>
      <c r="I270" s="258">
        <f t="shared" si="11"/>
        <v>0</v>
      </c>
      <c r="J270" s="258">
        <f t="shared" si="11"/>
        <v>0</v>
      </c>
      <c r="K270" s="258">
        <f t="shared" si="11"/>
        <v>3799</v>
      </c>
      <c r="L270" s="258">
        <f t="shared" si="11"/>
        <v>0</v>
      </c>
      <c r="M270" s="258">
        <f t="shared" si="11"/>
        <v>0</v>
      </c>
      <c r="N270" s="258">
        <f t="shared" si="11"/>
        <v>0</v>
      </c>
      <c r="O270" s="258">
        <f t="shared" si="11"/>
        <v>0</v>
      </c>
      <c r="P270" s="258">
        <f t="shared" si="11"/>
        <v>0</v>
      </c>
      <c r="Q270" s="258">
        <f t="shared" si="11"/>
        <v>0</v>
      </c>
      <c r="R270" s="258">
        <f t="shared" si="11"/>
        <v>0</v>
      </c>
      <c r="S270" s="258">
        <f t="shared" si="11"/>
        <v>0</v>
      </c>
      <c r="T270" s="258">
        <f t="shared" si="11"/>
        <v>0</v>
      </c>
      <c r="U270" s="258">
        <f t="shared" si="11"/>
        <v>0</v>
      </c>
      <c r="V270" s="258">
        <f t="shared" si="11"/>
        <v>0</v>
      </c>
      <c r="W270" s="258">
        <f t="shared" si="11"/>
        <v>0</v>
      </c>
      <c r="X270" s="258">
        <f t="shared" si="11"/>
        <v>0</v>
      </c>
      <c r="Y270" s="258">
        <f t="shared" si="11"/>
        <v>0</v>
      </c>
      <c r="Z270" s="258">
        <f t="shared" si="11"/>
        <v>0</v>
      </c>
      <c r="AA270" s="258">
        <f t="shared" si="11"/>
        <v>0</v>
      </c>
      <c r="AB270" s="258">
        <f t="shared" si="11"/>
        <v>0</v>
      </c>
      <c r="AC270" s="258">
        <f t="shared" si="11"/>
        <v>65671</v>
      </c>
      <c r="AD270" s="258">
        <f t="shared" si="11"/>
        <v>0</v>
      </c>
      <c r="AE270" s="258">
        <f t="shared" si="11"/>
        <v>0</v>
      </c>
      <c r="AF270" s="258">
        <f t="shared" si="11"/>
        <v>0</v>
      </c>
      <c r="AG270" s="258">
        <f t="shared" si="11"/>
        <v>0</v>
      </c>
      <c r="AH270" s="258">
        <f t="shared" si="11"/>
        <v>0</v>
      </c>
      <c r="AI270" s="258">
        <f t="shared" si="11"/>
        <v>0</v>
      </c>
      <c r="AJ270" s="258">
        <f t="shared" si="11"/>
        <v>32168</v>
      </c>
      <c r="AK270" s="258">
        <f t="shared" si="11"/>
        <v>0</v>
      </c>
      <c r="AL270" s="258">
        <f t="shared" si="11"/>
        <v>2525</v>
      </c>
      <c r="AM270" s="258">
        <f t="shared" si="11"/>
        <v>0</v>
      </c>
      <c r="AN270" s="258">
        <f t="shared" si="11"/>
        <v>0</v>
      </c>
      <c r="AO270" s="258">
        <f t="shared" si="11"/>
        <v>0</v>
      </c>
      <c r="AP270" s="258">
        <f t="shared" si="11"/>
        <v>0</v>
      </c>
      <c r="AQ270" s="258">
        <f t="shared" si="11"/>
        <v>0</v>
      </c>
      <c r="AR270" s="258">
        <f t="shared" si="11"/>
        <v>0</v>
      </c>
      <c r="AS270" s="258">
        <f t="shared" si="11"/>
        <v>0</v>
      </c>
      <c r="AT270" s="258">
        <f t="shared" si="11"/>
        <v>0</v>
      </c>
      <c r="AU270" s="258">
        <f t="shared" si="11"/>
        <v>0</v>
      </c>
      <c r="AV270" s="258">
        <f t="shared" si="11"/>
        <v>0</v>
      </c>
      <c r="AW270" s="258">
        <f t="shared" si="11"/>
        <v>0</v>
      </c>
      <c r="AX270" s="258">
        <f t="shared" si="11"/>
        <v>0</v>
      </c>
      <c r="AY270" s="258">
        <f t="shared" si="11"/>
        <v>0</v>
      </c>
      <c r="AZ270" s="258">
        <f t="shared" si="11"/>
        <v>0</v>
      </c>
      <c r="BA270" s="258">
        <f t="shared" si="11"/>
        <v>0</v>
      </c>
      <c r="BB270" s="258">
        <f t="shared" si="11"/>
        <v>7332</v>
      </c>
      <c r="BC270" s="258">
        <f t="shared" si="11"/>
        <v>0</v>
      </c>
      <c r="BD270" s="258">
        <f t="shared" si="11"/>
        <v>0</v>
      </c>
      <c r="BE270" s="258">
        <f t="shared" si="11"/>
        <v>493</v>
      </c>
      <c r="BF270" s="258">
        <f t="shared" si="11"/>
        <v>0</v>
      </c>
      <c r="BG270" s="258">
        <f t="shared" si="11"/>
        <v>0</v>
      </c>
      <c r="BH270" s="258">
        <f t="shared" si="11"/>
        <v>0</v>
      </c>
      <c r="BI270" s="258">
        <f t="shared" si="11"/>
        <v>0</v>
      </c>
      <c r="BJ270" s="258">
        <f t="shared" si="11"/>
        <v>0</v>
      </c>
    </row>
    <row r="272" spans="1:63" x14ac:dyDescent="0.25">
      <c r="C272" s="240" t="s">
        <v>375</v>
      </c>
      <c r="D272" s="258">
        <f>SUM(D268:D271)</f>
        <v>0</v>
      </c>
      <c r="E272" s="258">
        <f t="shared" ref="E272:BJ272" si="12">SUM(E268:E271)</f>
        <v>0</v>
      </c>
      <c r="F272" s="258">
        <f t="shared" si="12"/>
        <v>0</v>
      </c>
      <c r="G272" s="258">
        <f t="shared" si="12"/>
        <v>4371</v>
      </c>
      <c r="H272" s="258">
        <f t="shared" si="12"/>
        <v>0</v>
      </c>
      <c r="I272" s="258">
        <f t="shared" si="12"/>
        <v>0</v>
      </c>
      <c r="J272" s="258">
        <f t="shared" si="12"/>
        <v>0</v>
      </c>
      <c r="K272" s="258">
        <f t="shared" si="12"/>
        <v>11397</v>
      </c>
      <c r="L272" s="258">
        <f t="shared" si="12"/>
        <v>0</v>
      </c>
      <c r="M272" s="258">
        <f t="shared" si="12"/>
        <v>0</v>
      </c>
      <c r="N272" s="258">
        <f t="shared" si="12"/>
        <v>0</v>
      </c>
      <c r="O272" s="258">
        <f t="shared" si="12"/>
        <v>0</v>
      </c>
      <c r="P272" s="258">
        <f t="shared" si="12"/>
        <v>0</v>
      </c>
      <c r="Q272" s="258">
        <f t="shared" si="12"/>
        <v>0</v>
      </c>
      <c r="R272" s="258">
        <f t="shared" si="12"/>
        <v>0</v>
      </c>
      <c r="S272" s="258">
        <f t="shared" si="12"/>
        <v>0</v>
      </c>
      <c r="T272" s="258">
        <f t="shared" si="12"/>
        <v>0</v>
      </c>
      <c r="U272" s="258">
        <f t="shared" si="12"/>
        <v>0</v>
      </c>
      <c r="V272" s="258">
        <f t="shared" si="12"/>
        <v>0</v>
      </c>
      <c r="W272" s="258">
        <f t="shared" si="12"/>
        <v>0</v>
      </c>
      <c r="X272" s="258">
        <f t="shared" si="12"/>
        <v>0</v>
      </c>
      <c r="Y272" s="258">
        <f t="shared" si="12"/>
        <v>0</v>
      </c>
      <c r="Z272" s="258">
        <f t="shared" si="12"/>
        <v>0</v>
      </c>
      <c r="AA272" s="258">
        <f t="shared" si="12"/>
        <v>0</v>
      </c>
      <c r="AB272" s="258">
        <f t="shared" si="12"/>
        <v>0</v>
      </c>
      <c r="AC272" s="258">
        <f t="shared" si="12"/>
        <v>197013</v>
      </c>
      <c r="AD272" s="258">
        <f t="shared" si="12"/>
        <v>0</v>
      </c>
      <c r="AE272" s="258">
        <f t="shared" si="12"/>
        <v>0</v>
      </c>
      <c r="AF272" s="258">
        <f t="shared" si="12"/>
        <v>0</v>
      </c>
      <c r="AG272" s="258">
        <f t="shared" si="12"/>
        <v>0</v>
      </c>
      <c r="AH272" s="258">
        <f t="shared" si="12"/>
        <v>0</v>
      </c>
      <c r="AI272" s="258">
        <f t="shared" si="12"/>
        <v>0</v>
      </c>
      <c r="AJ272" s="258">
        <f t="shared" si="12"/>
        <v>96504</v>
      </c>
      <c r="AK272" s="258">
        <f t="shared" si="12"/>
        <v>0</v>
      </c>
      <c r="AL272" s="258">
        <f t="shared" si="12"/>
        <v>7575</v>
      </c>
      <c r="AM272" s="258">
        <f t="shared" si="12"/>
        <v>0</v>
      </c>
      <c r="AN272" s="258">
        <f t="shared" si="12"/>
        <v>0</v>
      </c>
      <c r="AO272" s="258">
        <f t="shared" si="12"/>
        <v>0</v>
      </c>
      <c r="AP272" s="258">
        <f t="shared" si="12"/>
        <v>0</v>
      </c>
      <c r="AQ272" s="258">
        <f t="shared" si="12"/>
        <v>0</v>
      </c>
      <c r="AR272" s="258">
        <f t="shared" si="12"/>
        <v>0</v>
      </c>
      <c r="AS272" s="258">
        <f t="shared" si="12"/>
        <v>0</v>
      </c>
      <c r="AT272" s="258">
        <f t="shared" si="12"/>
        <v>0</v>
      </c>
      <c r="AU272" s="258">
        <f t="shared" si="12"/>
        <v>0</v>
      </c>
      <c r="AV272" s="258">
        <f t="shared" si="12"/>
        <v>0</v>
      </c>
      <c r="AW272" s="258">
        <f t="shared" si="12"/>
        <v>0</v>
      </c>
      <c r="AX272" s="258">
        <f t="shared" si="12"/>
        <v>0</v>
      </c>
      <c r="AY272" s="258">
        <f t="shared" si="12"/>
        <v>0</v>
      </c>
      <c r="AZ272" s="258">
        <f t="shared" si="12"/>
        <v>0</v>
      </c>
      <c r="BA272" s="258">
        <f t="shared" si="12"/>
        <v>0</v>
      </c>
      <c r="BB272" s="258">
        <f t="shared" si="12"/>
        <v>21996</v>
      </c>
      <c r="BC272" s="258">
        <f t="shared" si="12"/>
        <v>0</v>
      </c>
      <c r="BD272" s="258">
        <f t="shared" si="12"/>
        <v>0</v>
      </c>
      <c r="BE272" s="258">
        <f t="shared" si="12"/>
        <v>1479</v>
      </c>
      <c r="BF272" s="258">
        <f t="shared" si="12"/>
        <v>0</v>
      </c>
      <c r="BG272" s="258">
        <f t="shared" si="12"/>
        <v>0</v>
      </c>
      <c r="BH272" s="258">
        <f t="shared" si="12"/>
        <v>0</v>
      </c>
      <c r="BI272" s="258">
        <f t="shared" si="12"/>
        <v>0</v>
      </c>
      <c r="BJ272" s="258">
        <f t="shared" si="12"/>
        <v>0</v>
      </c>
    </row>
    <row r="274" spans="3:62" x14ac:dyDescent="0.25">
      <c r="C274" s="240" t="s">
        <v>376</v>
      </c>
      <c r="D274" s="258">
        <f t="shared" ref="D274:AI274" si="13">D266-D272</f>
        <v>559865602</v>
      </c>
      <c r="E274" s="258">
        <f t="shared" si="13"/>
        <v>170598972</v>
      </c>
      <c r="F274" s="258">
        <f t="shared" si="13"/>
        <v>104041439</v>
      </c>
      <c r="G274" s="258">
        <f t="shared" si="13"/>
        <v>161845272</v>
      </c>
      <c r="H274" s="258">
        <f t="shared" si="13"/>
        <v>175240619</v>
      </c>
      <c r="I274" s="258">
        <f t="shared" si="13"/>
        <v>243252906</v>
      </c>
      <c r="J274" s="258">
        <f t="shared" si="13"/>
        <v>439668026</v>
      </c>
      <c r="K274" s="258">
        <f t="shared" si="13"/>
        <v>85858275</v>
      </c>
      <c r="L274" s="258">
        <f t="shared" si="13"/>
        <v>362608426</v>
      </c>
      <c r="M274" s="258">
        <f t="shared" si="13"/>
        <v>92490941</v>
      </c>
      <c r="N274" s="258">
        <f t="shared" si="13"/>
        <v>161859527</v>
      </c>
      <c r="O274" s="258">
        <f t="shared" si="13"/>
        <v>795811434</v>
      </c>
      <c r="P274" s="258">
        <f t="shared" si="13"/>
        <v>1285541260</v>
      </c>
      <c r="Q274" s="258">
        <f t="shared" si="13"/>
        <v>631840363</v>
      </c>
      <c r="R274" s="258">
        <f t="shared" si="13"/>
        <v>1751531534</v>
      </c>
      <c r="S274" s="258">
        <f t="shared" si="13"/>
        <v>544615768</v>
      </c>
      <c r="T274" s="258">
        <f t="shared" si="13"/>
        <v>80770580</v>
      </c>
      <c r="U274" s="258">
        <f t="shared" si="13"/>
        <v>507842607</v>
      </c>
      <c r="V274" s="258">
        <f t="shared" si="13"/>
        <v>126002538</v>
      </c>
      <c r="W274" s="258">
        <f t="shared" si="13"/>
        <v>559002921</v>
      </c>
      <c r="X274" s="258">
        <f t="shared" si="13"/>
        <v>846467955</v>
      </c>
      <c r="Y274" s="258">
        <f t="shared" si="13"/>
        <v>7969245000</v>
      </c>
      <c r="Z274" s="258">
        <f t="shared" si="13"/>
        <v>449046626</v>
      </c>
      <c r="AA274" s="258">
        <f t="shared" si="13"/>
        <v>134520811</v>
      </c>
      <c r="AB274" s="258">
        <f t="shared" si="13"/>
        <v>65115086</v>
      </c>
      <c r="AC274" s="258">
        <f t="shared" si="13"/>
        <v>525838876</v>
      </c>
      <c r="AD274" s="258">
        <f t="shared" si="13"/>
        <v>130823527</v>
      </c>
      <c r="AE274" s="258">
        <f t="shared" si="13"/>
        <v>197720414</v>
      </c>
      <c r="AF274" s="258">
        <f t="shared" si="13"/>
        <v>570318900</v>
      </c>
      <c r="AG274" s="258">
        <f t="shared" si="13"/>
        <v>2085130976</v>
      </c>
      <c r="AH274" s="258">
        <f t="shared" si="13"/>
        <v>189044780</v>
      </c>
      <c r="AI274" s="258">
        <f t="shared" si="13"/>
        <v>510458592</v>
      </c>
      <c r="AJ274" s="258">
        <f t="shared" ref="AJ274:BJ274" si="14">AJ266-AJ272</f>
        <v>717123255</v>
      </c>
      <c r="AK274" s="258">
        <f t="shared" si="14"/>
        <v>194561186</v>
      </c>
      <c r="AL274" s="258">
        <f t="shared" si="14"/>
        <v>396187235</v>
      </c>
      <c r="AM274" s="258">
        <f t="shared" si="14"/>
        <v>2231061851</v>
      </c>
      <c r="AN274" s="258">
        <f t="shared" si="14"/>
        <v>98982318</v>
      </c>
      <c r="AO274" s="258">
        <f t="shared" si="14"/>
        <v>178938789</v>
      </c>
      <c r="AP274" s="258">
        <f t="shared" si="14"/>
        <v>232379109</v>
      </c>
      <c r="AQ274" s="258">
        <f t="shared" si="14"/>
        <v>64329193</v>
      </c>
      <c r="AR274" s="258">
        <f t="shared" si="14"/>
        <v>407276465</v>
      </c>
      <c r="AS274" s="258">
        <f t="shared" si="14"/>
        <v>1079098125</v>
      </c>
      <c r="AT274" s="258">
        <f t="shared" si="14"/>
        <v>62542912</v>
      </c>
      <c r="AU274" s="258">
        <f t="shared" si="14"/>
        <v>42045026</v>
      </c>
      <c r="AV274" s="258">
        <f t="shared" si="14"/>
        <v>465473696</v>
      </c>
      <c r="AW274" s="258">
        <f t="shared" si="14"/>
        <v>155408882</v>
      </c>
      <c r="AX274" s="258">
        <f t="shared" si="14"/>
        <v>4372046668</v>
      </c>
      <c r="AY274" s="258">
        <f t="shared" si="14"/>
        <v>143454164</v>
      </c>
      <c r="AZ274" s="258">
        <f t="shared" si="14"/>
        <v>847985320</v>
      </c>
      <c r="BA274" s="258">
        <f t="shared" si="14"/>
        <v>291398941</v>
      </c>
      <c r="BB274" s="258">
        <f t="shared" si="14"/>
        <v>525575018</v>
      </c>
      <c r="BC274" s="258">
        <f t="shared" si="14"/>
        <v>126043613</v>
      </c>
      <c r="BD274" s="258">
        <f t="shared" si="14"/>
        <v>193082343</v>
      </c>
      <c r="BE274" s="258">
        <f t="shared" si="14"/>
        <v>300554279</v>
      </c>
      <c r="BF274" s="258">
        <f t="shared" si="14"/>
        <v>68045414</v>
      </c>
      <c r="BG274" s="258">
        <f t="shared" si="14"/>
        <v>600377134</v>
      </c>
      <c r="BH274" s="258">
        <f t="shared" si="14"/>
        <v>204106478</v>
      </c>
      <c r="BI274" s="258">
        <f t="shared" si="14"/>
        <v>1757155750</v>
      </c>
      <c r="BJ274" s="258">
        <f t="shared" si="14"/>
        <v>64210346</v>
      </c>
    </row>
  </sheetData>
  <sheetProtection algorithmName="SHA-512" hashValue="HSNmjfz6P90YIHJvmF4bweu1rI4zwvmd4i7utj5J/QL9DirS81ZzQiz9Y7CC2wvNNm/QPh6LFGytt5NwQYZ9eg==" saltValue="+0DQiwLZkEYh2q3MZDUsvQ==" spinCount="100000" sheet="1"/>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7C401-6AF8-476D-B70B-DC15316D6CF1}">
  <dimension ref="A1:CA664"/>
  <sheetViews>
    <sheetView workbookViewId="0">
      <selection activeCell="E9" sqref="E9"/>
    </sheetView>
  </sheetViews>
  <sheetFormatPr defaultRowHeight="15" x14ac:dyDescent="0.25"/>
  <cols>
    <col min="3" max="3" width="28.140625" customWidth="1"/>
    <col min="4" max="62" width="19.7109375" customWidth="1"/>
  </cols>
  <sheetData>
    <row r="1" spans="1:79" ht="57.75" x14ac:dyDescent="0.25">
      <c r="A1" s="361" t="s">
        <v>424</v>
      </c>
      <c r="B1" s="361" t="s">
        <v>186</v>
      </c>
      <c r="C1" s="353"/>
      <c r="D1" s="360" t="s">
        <v>187</v>
      </c>
      <c r="E1" s="360" t="s">
        <v>188</v>
      </c>
      <c r="F1" s="360" t="s">
        <v>189</v>
      </c>
      <c r="G1" s="360" t="s">
        <v>190</v>
      </c>
      <c r="H1" s="360" t="s">
        <v>191</v>
      </c>
      <c r="I1" s="360" t="s">
        <v>192</v>
      </c>
      <c r="J1" s="360" t="s">
        <v>193</v>
      </c>
      <c r="K1" s="360" t="s">
        <v>194</v>
      </c>
      <c r="L1" s="360" t="s">
        <v>195</v>
      </c>
      <c r="M1" s="360" t="s">
        <v>196</v>
      </c>
      <c r="N1" s="360" t="s">
        <v>197</v>
      </c>
      <c r="O1" s="360" t="s">
        <v>198</v>
      </c>
      <c r="P1" s="360" t="s">
        <v>199</v>
      </c>
      <c r="Q1" s="360" t="s">
        <v>200</v>
      </c>
      <c r="R1" s="360" t="s">
        <v>201</v>
      </c>
      <c r="S1" s="360" t="s">
        <v>202</v>
      </c>
      <c r="T1" s="360" t="s">
        <v>203</v>
      </c>
      <c r="U1" s="360" t="s">
        <v>204</v>
      </c>
      <c r="V1" s="360" t="s">
        <v>205</v>
      </c>
      <c r="W1" s="360" t="s">
        <v>206</v>
      </c>
      <c r="X1" s="360" t="s">
        <v>207</v>
      </c>
      <c r="Y1" s="360" t="s">
        <v>208</v>
      </c>
      <c r="Z1" s="360" t="s">
        <v>209</v>
      </c>
      <c r="AA1" s="360" t="s">
        <v>210</v>
      </c>
      <c r="AB1" s="360" t="s">
        <v>211</v>
      </c>
      <c r="AC1" s="360" t="s">
        <v>212</v>
      </c>
      <c r="AD1" s="360" t="s">
        <v>213</v>
      </c>
      <c r="AE1" s="360" t="s">
        <v>214</v>
      </c>
      <c r="AF1" s="360" t="s">
        <v>215</v>
      </c>
      <c r="AG1" s="360" t="s">
        <v>216</v>
      </c>
      <c r="AH1" s="360" t="s">
        <v>217</v>
      </c>
      <c r="AI1" s="360" t="s">
        <v>218</v>
      </c>
      <c r="AJ1" s="360" t="s">
        <v>219</v>
      </c>
      <c r="AK1" s="360" t="s">
        <v>220</v>
      </c>
      <c r="AL1" s="360" t="s">
        <v>221</v>
      </c>
      <c r="AM1" s="360" t="s">
        <v>222</v>
      </c>
      <c r="AN1" s="360" t="s">
        <v>223</v>
      </c>
      <c r="AO1" s="360" t="s">
        <v>224</v>
      </c>
      <c r="AP1" s="360" t="s">
        <v>225</v>
      </c>
      <c r="AQ1" s="360" t="s">
        <v>226</v>
      </c>
      <c r="AR1" s="360" t="s">
        <v>227</v>
      </c>
      <c r="AS1" s="360" t="s">
        <v>228</v>
      </c>
      <c r="AT1" s="360" t="s">
        <v>229</v>
      </c>
      <c r="AU1" s="360" t="s">
        <v>230</v>
      </c>
      <c r="AV1" s="360" t="s">
        <v>231</v>
      </c>
      <c r="AW1" s="360" t="s">
        <v>232</v>
      </c>
      <c r="AX1" s="360" t="s">
        <v>233</v>
      </c>
      <c r="AY1" s="360" t="s">
        <v>234</v>
      </c>
      <c r="AZ1" s="360" t="s">
        <v>235</v>
      </c>
      <c r="BA1" s="360" t="s">
        <v>236</v>
      </c>
      <c r="BB1" s="360" t="s">
        <v>237</v>
      </c>
      <c r="BC1" s="360" t="s">
        <v>238</v>
      </c>
      <c r="BD1" s="360" t="s">
        <v>239</v>
      </c>
      <c r="BE1" s="360" t="s">
        <v>240</v>
      </c>
      <c r="BF1" s="360" t="s">
        <v>241</v>
      </c>
      <c r="BG1" s="360" t="s">
        <v>242</v>
      </c>
      <c r="BH1" s="360" t="s">
        <v>243</v>
      </c>
      <c r="BI1" s="360" t="s">
        <v>244</v>
      </c>
      <c r="BJ1" s="360" t="s">
        <v>245</v>
      </c>
      <c r="BK1" s="350"/>
      <c r="BL1" s="350"/>
      <c r="BM1" s="350"/>
      <c r="BN1" s="350"/>
      <c r="BO1" s="350"/>
      <c r="BP1" s="350"/>
      <c r="BQ1" s="350"/>
      <c r="BR1" s="350"/>
      <c r="BS1" s="350"/>
      <c r="BT1" s="350"/>
      <c r="BU1" s="350"/>
      <c r="BV1" s="350"/>
      <c r="BW1" s="350"/>
      <c r="BX1" s="350"/>
      <c r="BY1" s="350"/>
      <c r="BZ1" s="350"/>
      <c r="CA1" s="350"/>
    </row>
    <row r="2" spans="1:79" x14ac:dyDescent="0.25">
      <c r="A2" s="351"/>
      <c r="B2" s="351"/>
      <c r="C2" s="351"/>
      <c r="D2" s="386">
        <v>52765</v>
      </c>
      <c r="E2" s="385">
        <v>52767</v>
      </c>
      <c r="F2" s="385">
        <v>52768</v>
      </c>
      <c r="G2" s="385">
        <v>52769</v>
      </c>
      <c r="H2" s="385">
        <v>52770</v>
      </c>
      <c r="I2" s="385">
        <v>52771</v>
      </c>
      <c r="J2" s="386">
        <v>52772</v>
      </c>
      <c r="K2" s="351">
        <v>52773</v>
      </c>
      <c r="L2" s="370">
        <v>52774</v>
      </c>
      <c r="M2" s="371">
        <v>52775</v>
      </c>
      <c r="N2" s="370">
        <v>52776</v>
      </c>
      <c r="O2" s="370">
        <v>52777</v>
      </c>
      <c r="P2" s="370">
        <v>52778</v>
      </c>
      <c r="Q2" s="370">
        <v>52779</v>
      </c>
      <c r="R2" s="370">
        <v>52781</v>
      </c>
      <c r="S2" s="370">
        <v>52782</v>
      </c>
      <c r="T2" s="370">
        <v>52783</v>
      </c>
      <c r="U2" s="370">
        <v>52784</v>
      </c>
      <c r="V2" s="370">
        <v>52785</v>
      </c>
      <c r="W2" s="370">
        <v>52786</v>
      </c>
      <c r="X2" s="370">
        <v>52989</v>
      </c>
      <c r="Y2" s="370">
        <v>52990</v>
      </c>
      <c r="Z2" s="370">
        <v>52787</v>
      </c>
      <c r="AA2" s="372">
        <v>52788</v>
      </c>
      <c r="AB2" s="372">
        <v>52789</v>
      </c>
      <c r="AC2" s="372">
        <v>52790</v>
      </c>
      <c r="AD2" s="372">
        <v>52791</v>
      </c>
      <c r="AE2" s="372">
        <v>52792</v>
      </c>
      <c r="AF2" s="372">
        <v>52793</v>
      </c>
      <c r="AG2" s="372">
        <v>52794</v>
      </c>
      <c r="AH2" s="372">
        <v>52795</v>
      </c>
      <c r="AI2" s="372">
        <v>52796</v>
      </c>
      <c r="AJ2" s="372">
        <v>52797</v>
      </c>
      <c r="AK2" s="372">
        <v>52798</v>
      </c>
      <c r="AL2" s="372">
        <v>52799</v>
      </c>
      <c r="AM2" s="372">
        <v>52998</v>
      </c>
      <c r="AN2" s="372">
        <v>52991</v>
      </c>
      <c r="AO2" s="372">
        <v>52801</v>
      </c>
      <c r="AP2" s="372">
        <v>52992</v>
      </c>
      <c r="AQ2" s="372">
        <v>52802</v>
      </c>
      <c r="AR2" s="372">
        <v>52803</v>
      </c>
      <c r="AS2" s="372">
        <v>52804</v>
      </c>
      <c r="AT2" s="372">
        <v>52805</v>
      </c>
      <c r="AU2" s="372">
        <v>52806</v>
      </c>
      <c r="AV2" s="372">
        <v>52807</v>
      </c>
      <c r="AW2" s="372">
        <v>52808</v>
      </c>
      <c r="AX2" s="372">
        <v>52809</v>
      </c>
      <c r="AY2" s="372">
        <v>52997</v>
      </c>
      <c r="AZ2" s="372">
        <v>52811</v>
      </c>
      <c r="BA2" s="372">
        <v>52812</v>
      </c>
      <c r="BB2" s="372">
        <v>52813</v>
      </c>
      <c r="BC2" s="372">
        <v>52814</v>
      </c>
      <c r="BD2" s="372">
        <v>52815</v>
      </c>
      <c r="BE2" s="372">
        <v>52816</v>
      </c>
      <c r="BF2" s="372">
        <v>52817</v>
      </c>
      <c r="BG2" s="372">
        <v>52993</v>
      </c>
      <c r="BH2" s="372">
        <v>52818</v>
      </c>
      <c r="BI2" s="372">
        <v>52819</v>
      </c>
      <c r="BJ2" s="372">
        <v>52820</v>
      </c>
      <c r="BK2" s="351"/>
      <c r="BL2" s="351"/>
      <c r="BM2" s="351"/>
      <c r="BN2" s="351"/>
      <c r="BO2" s="351"/>
      <c r="BP2" s="351"/>
      <c r="BQ2" s="351"/>
      <c r="BR2" s="351"/>
      <c r="BS2" s="351"/>
      <c r="BT2" s="351"/>
      <c r="BU2" s="351"/>
      <c r="BV2" s="351"/>
      <c r="BW2" s="351"/>
      <c r="BX2" s="351"/>
      <c r="BY2" s="351"/>
      <c r="BZ2" s="351"/>
      <c r="CA2" s="351"/>
    </row>
    <row r="3" spans="1:79" x14ac:dyDescent="0.25">
      <c r="A3" s="408">
        <v>4</v>
      </c>
      <c r="B3" s="349">
        <v>4</v>
      </c>
      <c r="C3" s="358" t="s">
        <v>283</v>
      </c>
      <c r="D3" s="363">
        <v>2160437</v>
      </c>
      <c r="E3" s="364">
        <v>484348</v>
      </c>
      <c r="F3" s="364">
        <v>1035762</v>
      </c>
      <c r="G3" s="364">
        <v>219531</v>
      </c>
      <c r="H3" s="364">
        <v>314235</v>
      </c>
      <c r="I3" s="364">
        <v>347562</v>
      </c>
      <c r="J3" s="363">
        <v>621965</v>
      </c>
      <c r="K3" s="365">
        <v>191758</v>
      </c>
      <c r="L3" s="365">
        <v>1077147</v>
      </c>
      <c r="M3" s="366">
        <v>349011</v>
      </c>
      <c r="N3" s="366">
        <v>184371</v>
      </c>
      <c r="O3" s="366">
        <v>1617595</v>
      </c>
      <c r="P3" s="366">
        <v>2457188</v>
      </c>
      <c r="Q3" s="366">
        <v>362313</v>
      </c>
      <c r="R3" s="366">
        <v>2739539</v>
      </c>
      <c r="S3" s="366">
        <v>2509859</v>
      </c>
      <c r="T3" s="366">
        <v>50402</v>
      </c>
      <c r="U3" s="366">
        <v>503498</v>
      </c>
      <c r="V3" s="366">
        <v>158876</v>
      </c>
      <c r="W3" s="366">
        <v>790917</v>
      </c>
      <c r="X3" s="366">
        <v>2808527</v>
      </c>
      <c r="Y3" s="366">
        <v>48377000</v>
      </c>
      <c r="Z3" s="366">
        <v>952474</v>
      </c>
      <c r="AA3" s="365">
        <v>994648</v>
      </c>
      <c r="AB3" s="365">
        <v>296466</v>
      </c>
      <c r="AC3" s="365">
        <v>1325218</v>
      </c>
      <c r="AD3" s="365">
        <v>199193</v>
      </c>
      <c r="AE3" s="365">
        <v>169636</v>
      </c>
      <c r="AF3" s="365">
        <v>788622</v>
      </c>
      <c r="AG3" s="365">
        <v>13390261</v>
      </c>
      <c r="AH3" s="365">
        <v>288996</v>
      </c>
      <c r="AI3" s="365">
        <v>661009</v>
      </c>
      <c r="AJ3" s="365">
        <v>1517883</v>
      </c>
      <c r="AK3" s="365">
        <v>430487</v>
      </c>
      <c r="AL3" s="365">
        <v>591198</v>
      </c>
      <c r="AM3" s="365">
        <v>10602674</v>
      </c>
      <c r="AN3" s="365">
        <v>288583</v>
      </c>
      <c r="AO3" s="365">
        <v>300990</v>
      </c>
      <c r="AP3" s="365">
        <v>221685</v>
      </c>
      <c r="AQ3" s="365">
        <v>43906</v>
      </c>
      <c r="AR3" s="365">
        <v>798506</v>
      </c>
      <c r="AS3" s="365">
        <v>2547440</v>
      </c>
      <c r="AT3" s="365">
        <v>56858</v>
      </c>
      <c r="AU3" s="365">
        <v>85395</v>
      </c>
      <c r="AV3" s="365">
        <v>1632724</v>
      </c>
      <c r="AW3" s="365">
        <v>156196</v>
      </c>
      <c r="AX3" s="365">
        <v>16810976</v>
      </c>
      <c r="AY3" s="365">
        <v>830837</v>
      </c>
      <c r="AZ3" s="365">
        <v>493008</v>
      </c>
      <c r="BA3" s="365">
        <v>455898</v>
      </c>
      <c r="BB3" s="365">
        <v>483133</v>
      </c>
      <c r="BC3" s="365">
        <v>293843</v>
      </c>
      <c r="BD3" s="365">
        <v>213062</v>
      </c>
      <c r="BE3" s="365">
        <v>1260212</v>
      </c>
      <c r="BF3" s="365">
        <v>47200</v>
      </c>
      <c r="BG3" s="365">
        <v>1153403</v>
      </c>
      <c r="BH3" s="365">
        <v>284952</v>
      </c>
      <c r="BI3" s="365">
        <v>7981179</v>
      </c>
      <c r="BJ3" s="365">
        <v>21490</v>
      </c>
      <c r="BK3" s="389"/>
      <c r="BL3" s="389"/>
      <c r="BM3" s="389"/>
      <c r="BN3" s="389"/>
      <c r="BO3" s="389"/>
      <c r="BP3" s="389"/>
      <c r="BQ3" s="389"/>
      <c r="BR3" s="389"/>
      <c r="BS3" s="389"/>
      <c r="BT3" s="389"/>
      <c r="BU3" s="389"/>
      <c r="BV3" s="389"/>
      <c r="BW3" s="389"/>
      <c r="BX3" s="389"/>
      <c r="BY3" s="389"/>
      <c r="BZ3" s="389"/>
      <c r="CA3" s="389"/>
    </row>
    <row r="4" spans="1:79" ht="30" x14ac:dyDescent="0.25">
      <c r="A4" s="408">
        <v>5</v>
      </c>
      <c r="B4" s="349">
        <v>5</v>
      </c>
      <c r="C4" s="358" t="s">
        <v>55</v>
      </c>
      <c r="D4" s="363">
        <v>0</v>
      </c>
      <c r="E4" s="364">
        <v>0</v>
      </c>
      <c r="F4" s="364">
        <v>0</v>
      </c>
      <c r="G4" s="364">
        <v>0</v>
      </c>
      <c r="H4" s="364">
        <v>0</v>
      </c>
      <c r="I4" s="364">
        <v>0</v>
      </c>
      <c r="J4" s="363">
        <v>0</v>
      </c>
      <c r="K4" s="365">
        <v>0</v>
      </c>
      <c r="L4" s="365">
        <v>0</v>
      </c>
      <c r="M4" s="366">
        <v>0</v>
      </c>
      <c r="N4" s="366">
        <v>0</v>
      </c>
      <c r="O4" s="366">
        <v>0</v>
      </c>
      <c r="P4" s="366">
        <v>0</v>
      </c>
      <c r="Q4" s="366">
        <v>0</v>
      </c>
      <c r="R4" s="366">
        <v>0</v>
      </c>
      <c r="S4" s="366">
        <v>2245895</v>
      </c>
      <c r="T4" s="366">
        <v>0</v>
      </c>
      <c r="U4" s="366">
        <v>0</v>
      </c>
      <c r="V4" s="366">
        <v>0</v>
      </c>
      <c r="W4" s="366">
        <v>0</v>
      </c>
      <c r="X4" s="366">
        <v>0</v>
      </c>
      <c r="Y4" s="366">
        <v>0</v>
      </c>
      <c r="Z4" s="366">
        <v>0</v>
      </c>
      <c r="AA4" s="365">
        <v>0</v>
      </c>
      <c r="AB4" s="365">
        <v>0</v>
      </c>
      <c r="AC4" s="365">
        <v>0</v>
      </c>
      <c r="AD4" s="365">
        <v>0</v>
      </c>
      <c r="AE4" s="365">
        <v>0</v>
      </c>
      <c r="AF4" s="365">
        <v>0</v>
      </c>
      <c r="AG4" s="365">
        <v>0</v>
      </c>
      <c r="AH4" s="365">
        <v>0</v>
      </c>
      <c r="AI4" s="365">
        <v>0</v>
      </c>
      <c r="AJ4" s="365">
        <v>0</v>
      </c>
      <c r="AK4" s="365">
        <v>0</v>
      </c>
      <c r="AL4" s="365">
        <v>0</v>
      </c>
      <c r="AM4" s="365">
        <v>0</v>
      </c>
      <c r="AN4" s="365">
        <v>0</v>
      </c>
      <c r="AO4" s="365">
        <v>4688</v>
      </c>
      <c r="AP4" s="365">
        <v>0</v>
      </c>
      <c r="AQ4" s="365">
        <v>0</v>
      </c>
      <c r="AR4" s="365">
        <v>0</v>
      </c>
      <c r="AS4" s="365">
        <v>0</v>
      </c>
      <c r="AT4" s="365">
        <v>0</v>
      </c>
      <c r="AU4" s="365">
        <v>0</v>
      </c>
      <c r="AV4" s="365">
        <v>0</v>
      </c>
      <c r="AW4" s="365">
        <v>34228</v>
      </c>
      <c r="AX4" s="365">
        <v>0</v>
      </c>
      <c r="AY4" s="365">
        <v>0</v>
      </c>
      <c r="AZ4" s="365">
        <v>0</v>
      </c>
      <c r="BA4" s="365">
        <v>0</v>
      </c>
      <c r="BB4" s="365">
        <v>0</v>
      </c>
      <c r="BC4" s="365">
        <v>0</v>
      </c>
      <c r="BD4" s="365">
        <v>0</v>
      </c>
      <c r="BE4" s="365">
        <v>0</v>
      </c>
      <c r="BF4" s="365">
        <v>0</v>
      </c>
      <c r="BG4" s="365">
        <v>0</v>
      </c>
      <c r="BH4" s="365">
        <v>0</v>
      </c>
      <c r="BI4" s="365">
        <v>0</v>
      </c>
      <c r="BJ4" s="365">
        <v>0</v>
      </c>
      <c r="BK4" s="389"/>
      <c r="BL4" s="389"/>
      <c r="BM4" s="389"/>
      <c r="BN4" s="389"/>
      <c r="BO4" s="389"/>
      <c r="BP4" s="389"/>
      <c r="BQ4" s="389"/>
      <c r="BR4" s="389"/>
      <c r="BS4" s="389"/>
      <c r="BT4" s="389"/>
      <c r="BU4" s="389"/>
      <c r="BV4" s="389"/>
      <c r="BW4" s="389"/>
      <c r="BX4" s="389"/>
      <c r="BY4" s="389"/>
      <c r="BZ4" s="389"/>
      <c r="CA4" s="389"/>
    </row>
    <row r="5" spans="1:79" x14ac:dyDescent="0.25">
      <c r="A5" s="408">
        <v>6</v>
      </c>
      <c r="B5" s="349">
        <v>6</v>
      </c>
      <c r="C5" s="358" t="s">
        <v>129</v>
      </c>
      <c r="D5" s="363">
        <v>0</v>
      </c>
      <c r="E5" s="364">
        <v>0</v>
      </c>
      <c r="F5" s="364">
        <v>0</v>
      </c>
      <c r="G5" s="364">
        <v>0</v>
      </c>
      <c r="H5" s="364">
        <v>0</v>
      </c>
      <c r="I5" s="364">
        <v>120833</v>
      </c>
      <c r="J5" s="363">
        <v>0</v>
      </c>
      <c r="K5" s="365">
        <v>0</v>
      </c>
      <c r="L5" s="365">
        <v>0</v>
      </c>
      <c r="M5" s="366">
        <v>0</v>
      </c>
      <c r="N5" s="366">
        <v>0</v>
      </c>
      <c r="O5" s="366">
        <v>0</v>
      </c>
      <c r="P5" s="366">
        <v>0</v>
      </c>
      <c r="Q5" s="366">
        <v>0</v>
      </c>
      <c r="R5" s="366">
        <v>0</v>
      </c>
      <c r="S5" s="366">
        <v>0</v>
      </c>
      <c r="T5" s="366">
        <v>0</v>
      </c>
      <c r="U5" s="366">
        <v>0</v>
      </c>
      <c r="V5" s="366">
        <v>0</v>
      </c>
      <c r="W5" s="366">
        <v>0</v>
      </c>
      <c r="X5" s="366">
        <v>27848</v>
      </c>
      <c r="Y5" s="366">
        <v>33675000</v>
      </c>
      <c r="Z5" s="366">
        <v>0</v>
      </c>
      <c r="AA5" s="365">
        <v>0</v>
      </c>
      <c r="AB5" s="365">
        <v>0</v>
      </c>
      <c r="AC5" s="365">
        <v>0</v>
      </c>
      <c r="AD5" s="365">
        <v>0</v>
      </c>
      <c r="AE5" s="365">
        <v>0</v>
      </c>
      <c r="AF5" s="365">
        <v>242747</v>
      </c>
      <c r="AG5" s="365">
        <v>389291</v>
      </c>
      <c r="AH5" s="365">
        <v>0</v>
      </c>
      <c r="AI5" s="365">
        <v>0</v>
      </c>
      <c r="AJ5" s="365">
        <v>0</v>
      </c>
      <c r="AK5" s="365">
        <v>0</v>
      </c>
      <c r="AL5" s="365">
        <v>0</v>
      </c>
      <c r="AM5" s="365">
        <v>0</v>
      </c>
      <c r="AN5" s="365">
        <v>0</v>
      </c>
      <c r="AO5" s="365">
        <v>0</v>
      </c>
      <c r="AP5" s="365">
        <v>0</v>
      </c>
      <c r="AQ5" s="365">
        <v>0</v>
      </c>
      <c r="AR5" s="365">
        <v>0</v>
      </c>
      <c r="AS5" s="365">
        <v>0</v>
      </c>
      <c r="AT5" s="365">
        <v>0</v>
      </c>
      <c r="AU5" s="365">
        <v>0</v>
      </c>
      <c r="AV5" s="365">
        <v>0</v>
      </c>
      <c r="AW5" s="365">
        <v>0</v>
      </c>
      <c r="AX5" s="365">
        <v>7215397</v>
      </c>
      <c r="AY5" s="365">
        <v>0</v>
      </c>
      <c r="AZ5" s="365">
        <v>2750000</v>
      </c>
      <c r="BA5" s="365">
        <v>0</v>
      </c>
      <c r="BB5" s="365">
        <v>0</v>
      </c>
      <c r="BC5" s="365">
        <v>640361</v>
      </c>
      <c r="BD5" s="365">
        <v>0</v>
      </c>
      <c r="BE5" s="365">
        <v>0</v>
      </c>
      <c r="BF5" s="365">
        <v>0</v>
      </c>
      <c r="BG5" s="365">
        <v>1500000</v>
      </c>
      <c r="BH5" s="365">
        <v>0</v>
      </c>
      <c r="BI5" s="365">
        <v>0</v>
      </c>
      <c r="BJ5" s="365">
        <v>0</v>
      </c>
      <c r="BK5" s="389"/>
      <c r="BL5" s="389"/>
      <c r="BM5" s="389"/>
      <c r="BN5" s="389"/>
      <c r="BO5" s="389"/>
      <c r="BP5" s="389"/>
      <c r="BQ5" s="389"/>
      <c r="BR5" s="389"/>
      <c r="BS5" s="389"/>
      <c r="BT5" s="389"/>
      <c r="BU5" s="389"/>
      <c r="BV5" s="389"/>
      <c r="BW5" s="389"/>
      <c r="BX5" s="389"/>
      <c r="BY5" s="389"/>
      <c r="BZ5" s="389"/>
      <c r="CA5" s="389"/>
    </row>
    <row r="6" spans="1:79" x14ac:dyDescent="0.25">
      <c r="A6" s="408">
        <v>7</v>
      </c>
      <c r="B6" s="349">
        <v>7</v>
      </c>
      <c r="C6" s="358" t="s">
        <v>118</v>
      </c>
      <c r="D6" s="363">
        <v>93580</v>
      </c>
      <c r="E6" s="364">
        <v>0</v>
      </c>
      <c r="F6" s="364">
        <v>45065</v>
      </c>
      <c r="G6" s="364">
        <v>0</v>
      </c>
      <c r="H6" s="364">
        <v>0</v>
      </c>
      <c r="I6" s="364">
        <v>29987</v>
      </c>
      <c r="J6" s="363">
        <v>0</v>
      </c>
      <c r="K6" s="365">
        <v>111621</v>
      </c>
      <c r="L6" s="365">
        <v>0</v>
      </c>
      <c r="M6" s="366">
        <v>0</v>
      </c>
      <c r="N6" s="366">
        <v>36724</v>
      </c>
      <c r="O6" s="366">
        <v>584488</v>
      </c>
      <c r="P6" s="366">
        <v>624826</v>
      </c>
      <c r="Q6" s="366">
        <v>0</v>
      </c>
      <c r="R6" s="366">
        <v>984898</v>
      </c>
      <c r="S6" s="366">
        <v>557395</v>
      </c>
      <c r="T6" s="366">
        <v>0</v>
      </c>
      <c r="U6" s="366">
        <v>593896</v>
      </c>
      <c r="V6" s="366">
        <v>21558</v>
      </c>
      <c r="W6" s="366">
        <v>732267</v>
      </c>
      <c r="X6" s="366">
        <v>1041973</v>
      </c>
      <c r="Y6" s="366">
        <v>1190000</v>
      </c>
      <c r="Z6" s="366">
        <v>53355</v>
      </c>
      <c r="AA6" s="365">
        <v>124806</v>
      </c>
      <c r="AB6" s="365">
        <v>74251</v>
      </c>
      <c r="AC6" s="365">
        <v>0</v>
      </c>
      <c r="AD6" s="365">
        <v>0</v>
      </c>
      <c r="AE6" s="365">
        <v>0</v>
      </c>
      <c r="AF6" s="365">
        <v>219463</v>
      </c>
      <c r="AG6" s="365">
        <v>475713</v>
      </c>
      <c r="AH6" s="365">
        <v>0</v>
      </c>
      <c r="AI6" s="365">
        <v>155460</v>
      </c>
      <c r="AJ6" s="365">
        <v>0</v>
      </c>
      <c r="AK6" s="365">
        <v>0</v>
      </c>
      <c r="AL6" s="365">
        <v>1179503</v>
      </c>
      <c r="AM6" s="365">
        <v>201303</v>
      </c>
      <c r="AN6" s="365">
        <v>0</v>
      </c>
      <c r="AO6" s="365">
        <v>90828</v>
      </c>
      <c r="AP6" s="365">
        <v>0</v>
      </c>
      <c r="AQ6" s="365">
        <v>0</v>
      </c>
      <c r="AR6" s="365">
        <v>79458</v>
      </c>
      <c r="AS6" s="365">
        <v>0</v>
      </c>
      <c r="AT6" s="365">
        <v>0</v>
      </c>
      <c r="AU6" s="365">
        <v>0</v>
      </c>
      <c r="AV6" s="365">
        <v>0</v>
      </c>
      <c r="AW6" s="365">
        <v>0</v>
      </c>
      <c r="AX6" s="365">
        <v>1793514</v>
      </c>
      <c r="AY6" s="365">
        <v>99442</v>
      </c>
      <c r="AZ6" s="365">
        <v>1252653</v>
      </c>
      <c r="BA6" s="365">
        <v>0</v>
      </c>
      <c r="BB6" s="365">
        <v>0</v>
      </c>
      <c r="BC6" s="365">
        <v>0</v>
      </c>
      <c r="BD6" s="365">
        <v>0</v>
      </c>
      <c r="BE6" s="365">
        <v>0</v>
      </c>
      <c r="BF6" s="365">
        <v>0</v>
      </c>
      <c r="BG6" s="365">
        <v>0</v>
      </c>
      <c r="BH6" s="365">
        <v>0</v>
      </c>
      <c r="BI6" s="365">
        <v>0</v>
      </c>
      <c r="BJ6" s="365">
        <v>0</v>
      </c>
      <c r="BK6" s="389"/>
      <c r="BL6" s="389"/>
      <c r="BM6" s="389"/>
      <c r="BN6" s="389"/>
      <c r="BO6" s="389"/>
      <c r="BP6" s="389"/>
      <c r="BQ6" s="389"/>
      <c r="BR6" s="389"/>
      <c r="BS6" s="389"/>
      <c r="BT6" s="389"/>
      <c r="BU6" s="389"/>
      <c r="BV6" s="389"/>
      <c r="BW6" s="389"/>
      <c r="BX6" s="389"/>
      <c r="BY6" s="389"/>
      <c r="BZ6" s="389"/>
      <c r="CA6" s="389"/>
    </row>
    <row r="7" spans="1:79" ht="30" x14ac:dyDescent="0.25">
      <c r="A7" s="408">
        <v>9</v>
      </c>
      <c r="B7" s="349">
        <v>9</v>
      </c>
      <c r="C7" s="358" t="s">
        <v>119</v>
      </c>
      <c r="D7" s="363">
        <v>4826498</v>
      </c>
      <c r="E7" s="364">
        <v>2409764</v>
      </c>
      <c r="F7" s="364">
        <v>2743717</v>
      </c>
      <c r="G7" s="364">
        <v>3692000</v>
      </c>
      <c r="H7" s="364">
        <v>2364935</v>
      </c>
      <c r="I7" s="364">
        <v>3103244</v>
      </c>
      <c r="J7" s="363">
        <v>6152954</v>
      </c>
      <c r="K7" s="365">
        <v>1504378</v>
      </c>
      <c r="L7" s="365">
        <v>1203210</v>
      </c>
      <c r="M7" s="366">
        <v>1105051</v>
      </c>
      <c r="N7" s="366">
        <v>890370</v>
      </c>
      <c r="O7" s="366">
        <v>12857028</v>
      </c>
      <c r="P7" s="366">
        <v>4630551</v>
      </c>
      <c r="Q7" s="366">
        <v>2725194</v>
      </c>
      <c r="R7" s="366">
        <v>17423678</v>
      </c>
      <c r="S7" s="366">
        <v>5481830</v>
      </c>
      <c r="T7" s="366">
        <v>595566</v>
      </c>
      <c r="U7" s="366">
        <v>2296759</v>
      </c>
      <c r="V7" s="366">
        <v>2883459</v>
      </c>
      <c r="W7" s="366">
        <v>3949117</v>
      </c>
      <c r="X7" s="366">
        <v>12821992</v>
      </c>
      <c r="Y7" s="366">
        <v>68205000</v>
      </c>
      <c r="Z7" s="366">
        <v>2965226</v>
      </c>
      <c r="AA7" s="365">
        <v>95729</v>
      </c>
      <c r="AB7" s="365">
        <v>149707</v>
      </c>
      <c r="AC7" s="365">
        <v>4853788</v>
      </c>
      <c r="AD7" s="365">
        <v>1443928</v>
      </c>
      <c r="AE7" s="365">
        <v>73511</v>
      </c>
      <c r="AF7" s="365">
        <v>6706805</v>
      </c>
      <c r="AG7" s="365">
        <v>30142686</v>
      </c>
      <c r="AH7" s="365">
        <v>672199</v>
      </c>
      <c r="AI7" s="365">
        <v>1087642</v>
      </c>
      <c r="AJ7" s="365">
        <v>3647501</v>
      </c>
      <c r="AK7" s="365">
        <v>1528943</v>
      </c>
      <c r="AL7" s="365">
        <v>2618772</v>
      </c>
      <c r="AM7" s="365">
        <v>14043468</v>
      </c>
      <c r="AN7" s="365">
        <v>2157061</v>
      </c>
      <c r="AO7" s="365">
        <v>1732534</v>
      </c>
      <c r="AP7" s="365">
        <v>3036632</v>
      </c>
      <c r="AQ7" s="365">
        <v>1300971</v>
      </c>
      <c r="AR7" s="365">
        <v>3444183</v>
      </c>
      <c r="AS7" s="365">
        <v>4795951</v>
      </c>
      <c r="AT7" s="365">
        <v>926213</v>
      </c>
      <c r="AU7" s="365">
        <v>64064</v>
      </c>
      <c r="AV7" s="365">
        <v>6229570</v>
      </c>
      <c r="AW7" s="365">
        <v>520204</v>
      </c>
      <c r="AX7" s="365">
        <v>20477843</v>
      </c>
      <c r="AY7" s="365">
        <v>1752262</v>
      </c>
      <c r="AZ7" s="365">
        <v>7349306</v>
      </c>
      <c r="BA7" s="365">
        <v>3308213</v>
      </c>
      <c r="BB7" s="365">
        <v>2454746</v>
      </c>
      <c r="BC7" s="365">
        <v>2660261</v>
      </c>
      <c r="BD7" s="365">
        <v>2610001</v>
      </c>
      <c r="BE7" s="365">
        <v>467507</v>
      </c>
      <c r="BF7" s="365">
        <v>903868</v>
      </c>
      <c r="BG7" s="365">
        <v>7752006</v>
      </c>
      <c r="BH7" s="365">
        <v>2363194</v>
      </c>
      <c r="BI7" s="365">
        <v>888835</v>
      </c>
      <c r="BJ7" s="365">
        <v>475584</v>
      </c>
      <c r="BK7" s="389"/>
      <c r="BL7" s="389"/>
      <c r="BM7" s="389"/>
      <c r="BN7" s="389"/>
      <c r="BO7" s="389"/>
      <c r="BP7" s="389"/>
      <c r="BQ7" s="389"/>
      <c r="BR7" s="389"/>
      <c r="BS7" s="389"/>
      <c r="BT7" s="389"/>
      <c r="BU7" s="389"/>
      <c r="BV7" s="389"/>
      <c r="BW7" s="389"/>
      <c r="BX7" s="389"/>
      <c r="BY7" s="389"/>
      <c r="BZ7" s="389"/>
      <c r="CA7" s="389"/>
    </row>
    <row r="8" spans="1:79" x14ac:dyDescent="0.25">
      <c r="A8" s="408"/>
      <c r="B8" s="349">
        <v>11</v>
      </c>
      <c r="C8" s="354" t="s">
        <v>246</v>
      </c>
      <c r="D8" s="363"/>
      <c r="E8" s="364"/>
      <c r="F8" s="364"/>
      <c r="G8" s="364"/>
      <c r="H8" s="364"/>
      <c r="I8" s="364"/>
      <c r="J8" s="363"/>
      <c r="K8" s="365"/>
      <c r="L8" s="365"/>
      <c r="M8" s="366"/>
      <c r="N8" s="366"/>
      <c r="O8" s="366"/>
      <c r="P8" s="366"/>
      <c r="Q8" s="366"/>
      <c r="R8" s="366"/>
      <c r="S8" s="366"/>
      <c r="T8" s="366"/>
      <c r="U8" s="366"/>
      <c r="V8" s="366"/>
      <c r="W8" s="366"/>
      <c r="X8" s="366"/>
      <c r="Y8" s="366"/>
      <c r="Z8" s="366"/>
      <c r="AA8" s="365"/>
      <c r="AB8" s="365"/>
      <c r="AC8" s="365"/>
      <c r="AD8" s="365"/>
      <c r="AE8" s="365"/>
      <c r="AF8" s="365"/>
      <c r="AG8" s="365"/>
      <c r="AH8" s="365"/>
      <c r="AI8" s="365"/>
      <c r="AJ8" s="365"/>
      <c r="AK8" s="365"/>
      <c r="AL8" s="365"/>
      <c r="AM8" s="365"/>
      <c r="AN8" s="365"/>
      <c r="AO8" s="365"/>
      <c r="AP8" s="365"/>
      <c r="AQ8" s="365"/>
      <c r="AR8" s="365"/>
      <c r="AS8" s="365"/>
      <c r="AT8" s="365"/>
      <c r="AU8" s="365"/>
      <c r="AV8" s="365"/>
      <c r="AW8" s="365"/>
      <c r="AX8" s="365"/>
      <c r="AY8" s="365"/>
      <c r="AZ8" s="365"/>
      <c r="BA8" s="365"/>
      <c r="BB8" s="365"/>
      <c r="BC8" s="365"/>
      <c r="BD8" s="365"/>
      <c r="BE8" s="365"/>
      <c r="BF8" s="365"/>
      <c r="BG8" s="365"/>
      <c r="BH8" s="365"/>
      <c r="BI8" s="365"/>
      <c r="BJ8" s="365"/>
      <c r="BK8" s="389"/>
      <c r="BL8" s="389"/>
      <c r="BM8" s="389"/>
      <c r="BN8" s="389"/>
      <c r="BO8" s="389"/>
      <c r="BP8" s="389"/>
      <c r="BQ8" s="389"/>
      <c r="BR8" s="389"/>
      <c r="BS8" s="389"/>
      <c r="BT8" s="389"/>
      <c r="BU8" s="389"/>
      <c r="BV8" s="389"/>
      <c r="BW8" s="389"/>
      <c r="BX8" s="389"/>
      <c r="BY8" s="389"/>
      <c r="BZ8" s="389"/>
      <c r="CA8" s="389"/>
    </row>
    <row r="9" spans="1:79" ht="45" x14ac:dyDescent="0.25">
      <c r="A9" s="408"/>
      <c r="B9" s="349">
        <v>12</v>
      </c>
      <c r="C9" s="358" t="s">
        <v>284</v>
      </c>
      <c r="D9" s="363"/>
      <c r="E9" s="364"/>
      <c r="F9" s="364"/>
      <c r="G9" s="364"/>
      <c r="H9" s="364"/>
      <c r="I9" s="364"/>
      <c r="J9" s="363"/>
      <c r="K9" s="365"/>
      <c r="L9" s="365"/>
      <c r="M9" s="366"/>
      <c r="N9" s="366"/>
      <c r="O9" s="366"/>
      <c r="P9" s="366"/>
      <c r="Q9" s="366"/>
      <c r="R9" s="366"/>
      <c r="S9" s="366"/>
      <c r="T9" s="366"/>
      <c r="U9" s="366"/>
      <c r="V9" s="366"/>
      <c r="W9" s="366"/>
      <c r="X9" s="366"/>
      <c r="Y9" s="366"/>
      <c r="Z9" s="366"/>
      <c r="AA9" s="365"/>
      <c r="AB9" s="365"/>
      <c r="AC9" s="365"/>
      <c r="AD9" s="365"/>
      <c r="AE9" s="365"/>
      <c r="AF9" s="365"/>
      <c r="AG9" s="365"/>
      <c r="AH9" s="365"/>
      <c r="AI9" s="365"/>
      <c r="AJ9" s="365"/>
      <c r="AK9" s="365"/>
      <c r="AL9" s="365"/>
      <c r="AM9" s="365"/>
      <c r="AN9" s="365"/>
      <c r="AO9" s="365"/>
      <c r="AP9" s="365"/>
      <c r="AQ9" s="365"/>
      <c r="AR9" s="365"/>
      <c r="AS9" s="365"/>
      <c r="AT9" s="365"/>
      <c r="AU9" s="365"/>
      <c r="AV9" s="365"/>
      <c r="AW9" s="365"/>
      <c r="AX9" s="365"/>
      <c r="AY9" s="365"/>
      <c r="AZ9" s="365"/>
      <c r="BA9" s="365"/>
      <c r="BB9" s="365"/>
      <c r="BC9" s="365"/>
      <c r="BD9" s="365"/>
      <c r="BE9" s="365"/>
      <c r="BF9" s="365"/>
      <c r="BG9" s="365"/>
      <c r="BH9" s="365"/>
      <c r="BI9" s="365"/>
      <c r="BJ9" s="365"/>
      <c r="BK9" s="350"/>
      <c r="BL9" s="350"/>
      <c r="BM9" s="350"/>
      <c r="BN9" s="350"/>
      <c r="BO9" s="350"/>
      <c r="BP9" s="350"/>
      <c r="BQ9" s="350"/>
      <c r="BR9" s="350"/>
      <c r="BS9" s="350"/>
      <c r="BT9" s="350"/>
      <c r="BU9" s="350"/>
      <c r="BV9" s="350"/>
      <c r="BW9" s="350"/>
      <c r="BX9" s="350"/>
      <c r="BY9" s="350"/>
      <c r="BZ9" s="350"/>
      <c r="CA9" s="350"/>
    </row>
    <row r="10" spans="1:79" ht="60" x14ac:dyDescent="0.25">
      <c r="A10" s="408"/>
      <c r="B10" s="349">
        <v>13</v>
      </c>
      <c r="C10" s="358" t="s">
        <v>285</v>
      </c>
      <c r="D10" s="363"/>
      <c r="E10" s="364"/>
      <c r="F10" s="364"/>
      <c r="G10" s="364"/>
      <c r="H10" s="364"/>
      <c r="I10" s="364"/>
      <c r="J10" s="363"/>
      <c r="K10" s="365"/>
      <c r="L10" s="365"/>
      <c r="M10" s="366"/>
      <c r="N10" s="366"/>
      <c r="O10" s="366"/>
      <c r="P10" s="366"/>
      <c r="Q10" s="366"/>
      <c r="R10" s="366"/>
      <c r="S10" s="366"/>
      <c r="T10" s="366"/>
      <c r="U10" s="366"/>
      <c r="V10" s="366"/>
      <c r="W10" s="366"/>
      <c r="X10" s="366"/>
      <c r="Y10" s="366"/>
      <c r="Z10" s="366"/>
      <c r="AA10" s="365"/>
      <c r="AB10" s="365"/>
      <c r="AC10" s="365"/>
      <c r="AD10" s="365"/>
      <c r="AE10" s="365"/>
      <c r="AF10" s="365"/>
      <c r="AG10" s="365"/>
      <c r="AH10" s="365"/>
      <c r="AI10" s="365"/>
      <c r="AJ10" s="365"/>
      <c r="AK10" s="365"/>
      <c r="AL10" s="365"/>
      <c r="AM10" s="365"/>
      <c r="AN10" s="365"/>
      <c r="AO10" s="365"/>
      <c r="AP10" s="365"/>
      <c r="AQ10" s="365"/>
      <c r="AR10" s="365"/>
      <c r="AS10" s="365"/>
      <c r="AT10" s="365"/>
      <c r="AU10" s="365"/>
      <c r="AV10" s="365"/>
      <c r="AW10" s="365"/>
      <c r="AX10" s="365"/>
      <c r="AY10" s="365"/>
      <c r="AZ10" s="365"/>
      <c r="BA10" s="365"/>
      <c r="BB10" s="365"/>
      <c r="BC10" s="365"/>
      <c r="BD10" s="365"/>
      <c r="BE10" s="365"/>
      <c r="BF10" s="365"/>
      <c r="BG10" s="365"/>
      <c r="BH10" s="365"/>
      <c r="BI10" s="365"/>
      <c r="BJ10" s="365"/>
      <c r="BK10" s="350"/>
      <c r="BL10" s="350"/>
      <c r="BM10" s="350"/>
      <c r="BN10" s="350"/>
      <c r="BO10" s="350"/>
      <c r="BP10" s="350"/>
      <c r="BQ10" s="350"/>
      <c r="BR10" s="350"/>
      <c r="BS10" s="350"/>
      <c r="BT10" s="350"/>
      <c r="BU10" s="350"/>
      <c r="BV10" s="350"/>
      <c r="BW10" s="350"/>
      <c r="BX10" s="350"/>
      <c r="BY10" s="350"/>
      <c r="BZ10" s="350"/>
      <c r="CA10" s="350"/>
    </row>
    <row r="11" spans="1:79" ht="30" x14ac:dyDescent="0.25">
      <c r="A11" s="408"/>
      <c r="B11" s="349">
        <v>14</v>
      </c>
      <c r="C11" s="358" t="s">
        <v>286</v>
      </c>
      <c r="D11" s="363"/>
      <c r="E11" s="364"/>
      <c r="F11" s="364"/>
      <c r="G11" s="364"/>
      <c r="H11" s="364"/>
      <c r="I11" s="364"/>
      <c r="J11" s="363"/>
      <c r="K11" s="365"/>
      <c r="L11" s="365"/>
      <c r="M11" s="366"/>
      <c r="N11" s="366"/>
      <c r="O11" s="366"/>
      <c r="P11" s="366"/>
      <c r="Q11" s="366"/>
      <c r="R11" s="366"/>
      <c r="S11" s="366"/>
      <c r="T11" s="366"/>
      <c r="U11" s="366"/>
      <c r="V11" s="366"/>
      <c r="W11" s="366"/>
      <c r="X11" s="366"/>
      <c r="Y11" s="366"/>
      <c r="Z11" s="366"/>
      <c r="AA11" s="365"/>
      <c r="AB11" s="365"/>
      <c r="AC11" s="365"/>
      <c r="AD11" s="365"/>
      <c r="AE11" s="365"/>
      <c r="AF11" s="365"/>
      <c r="AG11" s="365"/>
      <c r="AH11" s="365"/>
      <c r="AI11" s="365"/>
      <c r="AJ11" s="365"/>
      <c r="AK11" s="365"/>
      <c r="AL11" s="365"/>
      <c r="AM11" s="365"/>
      <c r="AN11" s="365"/>
      <c r="AO11" s="365"/>
      <c r="AP11" s="365"/>
      <c r="AQ11" s="365"/>
      <c r="AR11" s="365"/>
      <c r="AS11" s="365"/>
      <c r="AT11" s="365"/>
      <c r="AU11" s="365"/>
      <c r="AV11" s="365"/>
      <c r="AW11" s="365"/>
      <c r="AX11" s="365"/>
      <c r="AY11" s="365"/>
      <c r="AZ11" s="365"/>
      <c r="BA11" s="365"/>
      <c r="BB11" s="365"/>
      <c r="BC11" s="365"/>
      <c r="BD11" s="365"/>
      <c r="BE11" s="365"/>
      <c r="BF11" s="365"/>
      <c r="BG11" s="365"/>
      <c r="BH11" s="365"/>
      <c r="BI11" s="365"/>
      <c r="BJ11" s="365"/>
      <c r="BK11" s="350"/>
      <c r="BL11" s="350"/>
      <c r="BM11" s="350"/>
      <c r="BN11" s="350"/>
      <c r="BO11" s="350"/>
      <c r="BP11" s="350"/>
      <c r="BQ11" s="350"/>
      <c r="BR11" s="350"/>
      <c r="BS11" s="350"/>
      <c r="BT11" s="350"/>
      <c r="BU11" s="350"/>
      <c r="BV11" s="350"/>
      <c r="BW11" s="350"/>
      <c r="BX11" s="350"/>
      <c r="BY11" s="350"/>
      <c r="BZ11" s="350"/>
      <c r="CA11" s="350"/>
    </row>
    <row r="12" spans="1:79" x14ac:dyDescent="0.25">
      <c r="A12" s="408">
        <v>16</v>
      </c>
      <c r="B12" s="349">
        <v>16</v>
      </c>
      <c r="C12" s="358" t="s">
        <v>120</v>
      </c>
      <c r="D12" s="363">
        <v>43323807</v>
      </c>
      <c r="E12" s="364">
        <v>6663921</v>
      </c>
      <c r="F12" s="364">
        <v>2755657</v>
      </c>
      <c r="G12" s="364">
        <v>4715343</v>
      </c>
      <c r="H12" s="364">
        <v>5135979</v>
      </c>
      <c r="I12" s="364">
        <v>9057783</v>
      </c>
      <c r="J12" s="363">
        <v>21813736</v>
      </c>
      <c r="K12" s="365">
        <v>5954906</v>
      </c>
      <c r="L12" s="365">
        <v>15567376</v>
      </c>
      <c r="M12" s="366">
        <v>3120596</v>
      </c>
      <c r="N12" s="366">
        <v>7162448</v>
      </c>
      <c r="O12" s="366">
        <v>40426178</v>
      </c>
      <c r="P12" s="366">
        <v>66148007</v>
      </c>
      <c r="Q12" s="366">
        <v>16184148</v>
      </c>
      <c r="R12" s="366">
        <v>70467783</v>
      </c>
      <c r="S12" s="366">
        <v>21256522</v>
      </c>
      <c r="T12" s="366">
        <v>3021786</v>
      </c>
      <c r="U12" s="366">
        <v>23601499</v>
      </c>
      <c r="V12" s="366">
        <v>3634130</v>
      </c>
      <c r="W12" s="366">
        <v>27298552</v>
      </c>
      <c r="X12" s="366">
        <v>76778927</v>
      </c>
      <c r="Y12" s="366">
        <v>467661000</v>
      </c>
      <c r="Z12" s="366">
        <v>32070658</v>
      </c>
      <c r="AA12" s="365">
        <v>7041997</v>
      </c>
      <c r="AB12" s="365">
        <v>1579855</v>
      </c>
      <c r="AC12" s="365">
        <v>23214997</v>
      </c>
      <c r="AD12" s="365">
        <v>5521717</v>
      </c>
      <c r="AE12" s="365">
        <v>6475757</v>
      </c>
      <c r="AF12" s="365">
        <v>30822813</v>
      </c>
      <c r="AG12" s="365">
        <v>85870192</v>
      </c>
      <c r="AH12" s="365">
        <v>10788338</v>
      </c>
      <c r="AI12" s="365">
        <v>24116047</v>
      </c>
      <c r="AJ12" s="365">
        <v>24280942</v>
      </c>
      <c r="AK12" s="365">
        <v>11835645</v>
      </c>
      <c r="AL12" s="365">
        <v>10389815</v>
      </c>
      <c r="AM12" s="365">
        <v>138119148</v>
      </c>
      <c r="AN12" s="365">
        <v>4446911</v>
      </c>
      <c r="AO12" s="365">
        <v>7947800</v>
      </c>
      <c r="AP12" s="365">
        <v>11640580</v>
      </c>
      <c r="AQ12" s="365">
        <v>2529812</v>
      </c>
      <c r="AR12" s="365">
        <v>17319141</v>
      </c>
      <c r="AS12" s="365">
        <v>49338321</v>
      </c>
      <c r="AT12" s="365">
        <v>2846952</v>
      </c>
      <c r="AU12" s="365">
        <v>1311297</v>
      </c>
      <c r="AV12" s="365">
        <v>15775836</v>
      </c>
      <c r="AW12" s="365">
        <v>4838596</v>
      </c>
      <c r="AX12" s="365">
        <v>208534788</v>
      </c>
      <c r="AY12" s="365">
        <v>4592499</v>
      </c>
      <c r="AZ12" s="365">
        <v>24200780</v>
      </c>
      <c r="BA12" s="365">
        <v>16340926</v>
      </c>
      <c r="BB12" s="365">
        <v>28053264</v>
      </c>
      <c r="BC12" s="365">
        <v>4375232</v>
      </c>
      <c r="BD12" s="365">
        <v>6921956</v>
      </c>
      <c r="BE12" s="365">
        <v>5638738</v>
      </c>
      <c r="BF12" s="365">
        <v>2034421</v>
      </c>
      <c r="BG12" s="365">
        <v>38535054</v>
      </c>
      <c r="BH12" s="365">
        <v>7943477</v>
      </c>
      <c r="BI12" s="365">
        <v>64638458</v>
      </c>
      <c r="BJ12" s="365">
        <v>2162294</v>
      </c>
      <c r="BK12" s="350"/>
      <c r="BL12" s="350"/>
      <c r="BM12" s="350"/>
      <c r="BN12" s="350"/>
      <c r="BO12" s="350"/>
      <c r="BP12" s="350"/>
      <c r="BQ12" s="350"/>
      <c r="BR12" s="350"/>
      <c r="BS12" s="350"/>
      <c r="BT12" s="350"/>
      <c r="BU12" s="350"/>
      <c r="BV12" s="350"/>
      <c r="BW12" s="350"/>
      <c r="BX12" s="350"/>
      <c r="BY12" s="350"/>
      <c r="BZ12" s="350"/>
      <c r="CA12" s="350"/>
    </row>
    <row r="13" spans="1:79" x14ac:dyDescent="0.25">
      <c r="A13" s="408">
        <v>17</v>
      </c>
      <c r="B13" s="349">
        <v>17</v>
      </c>
      <c r="C13" s="358" t="s">
        <v>122</v>
      </c>
      <c r="D13" s="363">
        <v>0</v>
      </c>
      <c r="E13" s="364">
        <v>0</v>
      </c>
      <c r="F13" s="364">
        <v>0</v>
      </c>
      <c r="G13" s="364">
        <v>0</v>
      </c>
      <c r="H13" s="364">
        <v>0</v>
      </c>
      <c r="I13" s="364">
        <v>0</v>
      </c>
      <c r="J13" s="363">
        <v>0</v>
      </c>
      <c r="K13" s="365">
        <v>0</v>
      </c>
      <c r="L13" s="365">
        <v>0</v>
      </c>
      <c r="M13" s="366">
        <v>0</v>
      </c>
      <c r="N13" s="366">
        <v>0</v>
      </c>
      <c r="O13" s="366">
        <v>0</v>
      </c>
      <c r="P13" s="366">
        <v>0</v>
      </c>
      <c r="Q13" s="366">
        <v>0</v>
      </c>
      <c r="R13" s="366">
        <v>0</v>
      </c>
      <c r="S13" s="366">
        <v>0</v>
      </c>
      <c r="T13" s="366">
        <v>0</v>
      </c>
      <c r="U13" s="366">
        <v>0</v>
      </c>
      <c r="V13" s="366">
        <v>0</v>
      </c>
      <c r="W13" s="366">
        <v>0</v>
      </c>
      <c r="X13" s="366">
        <v>200000</v>
      </c>
      <c r="Y13" s="366">
        <v>0</v>
      </c>
      <c r="Z13" s="366">
        <v>0</v>
      </c>
      <c r="AA13" s="365">
        <v>0</v>
      </c>
      <c r="AB13" s="365">
        <v>0</v>
      </c>
      <c r="AC13" s="365">
        <v>0</v>
      </c>
      <c r="AD13" s="365">
        <v>0</v>
      </c>
      <c r="AE13" s="365">
        <v>0</v>
      </c>
      <c r="AF13" s="365">
        <v>0</v>
      </c>
      <c r="AG13" s="365">
        <v>0</v>
      </c>
      <c r="AH13" s="365">
        <v>0</v>
      </c>
      <c r="AI13" s="365">
        <v>0</v>
      </c>
      <c r="AJ13" s="365">
        <v>0</v>
      </c>
      <c r="AK13" s="365">
        <v>0</v>
      </c>
      <c r="AL13" s="365">
        <v>0</v>
      </c>
      <c r="AM13" s="365">
        <v>0</v>
      </c>
      <c r="AN13" s="365">
        <v>0</v>
      </c>
      <c r="AO13" s="365">
        <v>0</v>
      </c>
      <c r="AP13" s="365">
        <v>0</v>
      </c>
      <c r="AQ13" s="365">
        <v>0</v>
      </c>
      <c r="AR13" s="365">
        <v>0</v>
      </c>
      <c r="AS13" s="365">
        <v>0</v>
      </c>
      <c r="AT13" s="365">
        <v>0</v>
      </c>
      <c r="AU13" s="365">
        <v>0</v>
      </c>
      <c r="AV13" s="365">
        <v>0</v>
      </c>
      <c r="AW13" s="365">
        <v>0</v>
      </c>
      <c r="AX13" s="365">
        <v>0</v>
      </c>
      <c r="AY13" s="365">
        <v>0</v>
      </c>
      <c r="AZ13" s="365">
        <v>0</v>
      </c>
      <c r="BA13" s="365">
        <v>0</v>
      </c>
      <c r="BB13" s="365">
        <v>0</v>
      </c>
      <c r="BC13" s="365">
        <v>0</v>
      </c>
      <c r="BD13" s="365">
        <v>0</v>
      </c>
      <c r="BE13" s="365">
        <v>0</v>
      </c>
      <c r="BF13" s="365">
        <v>0</v>
      </c>
      <c r="BG13" s="365">
        <v>0</v>
      </c>
      <c r="BH13" s="365">
        <v>0</v>
      </c>
      <c r="BI13" s="365">
        <v>0</v>
      </c>
      <c r="BJ13" s="365">
        <v>0</v>
      </c>
      <c r="BK13" s="350"/>
      <c r="BL13" s="350"/>
      <c r="BM13" s="350"/>
      <c r="BN13" s="350"/>
      <c r="BO13" s="350"/>
      <c r="BP13" s="350"/>
      <c r="BQ13" s="350"/>
      <c r="BR13" s="350"/>
      <c r="BS13" s="350"/>
      <c r="BT13" s="350"/>
      <c r="BU13" s="350"/>
      <c r="BV13" s="350"/>
      <c r="BW13" s="350"/>
      <c r="BX13" s="350"/>
      <c r="BY13" s="350"/>
      <c r="BZ13" s="350"/>
      <c r="CA13" s="350"/>
    </row>
    <row r="14" spans="1:79" ht="30" x14ac:dyDescent="0.25">
      <c r="A14" s="408"/>
      <c r="B14" s="349">
        <v>19</v>
      </c>
      <c r="C14" s="358" t="s">
        <v>287</v>
      </c>
      <c r="D14" s="363"/>
      <c r="E14" s="364"/>
      <c r="F14" s="364"/>
      <c r="G14" s="364"/>
      <c r="H14" s="364"/>
      <c r="I14" s="364"/>
      <c r="J14" s="363"/>
      <c r="K14" s="365"/>
      <c r="L14" s="365"/>
      <c r="M14" s="366"/>
      <c r="N14" s="366"/>
      <c r="O14" s="366"/>
      <c r="P14" s="366"/>
      <c r="Q14" s="366"/>
      <c r="R14" s="366"/>
      <c r="S14" s="366"/>
      <c r="T14" s="366"/>
      <c r="U14" s="366"/>
      <c r="V14" s="366"/>
      <c r="W14" s="366"/>
      <c r="X14" s="366"/>
      <c r="Y14" s="366"/>
      <c r="Z14" s="366"/>
      <c r="AA14" s="365"/>
      <c r="AB14" s="365"/>
      <c r="AC14" s="365"/>
      <c r="AD14" s="365"/>
      <c r="AE14" s="365"/>
      <c r="AF14" s="365"/>
      <c r="AG14" s="365"/>
      <c r="AH14" s="365"/>
      <c r="AI14" s="365"/>
      <c r="AJ14" s="365"/>
      <c r="AK14" s="365"/>
      <c r="AL14" s="365"/>
      <c r="AM14" s="365"/>
      <c r="AN14" s="365"/>
      <c r="AO14" s="365"/>
      <c r="AP14" s="365"/>
      <c r="AQ14" s="365"/>
      <c r="AR14" s="365"/>
      <c r="AS14" s="365"/>
      <c r="AT14" s="365"/>
      <c r="AU14" s="365"/>
      <c r="AV14" s="365"/>
      <c r="AW14" s="365"/>
      <c r="AX14" s="365"/>
      <c r="AY14" s="365"/>
      <c r="AZ14" s="365"/>
      <c r="BA14" s="365"/>
      <c r="BB14" s="365"/>
      <c r="BC14" s="365"/>
      <c r="BD14" s="365"/>
      <c r="BE14" s="365"/>
      <c r="BF14" s="365"/>
      <c r="BG14" s="365"/>
      <c r="BH14" s="365"/>
      <c r="BI14" s="365"/>
      <c r="BJ14" s="365"/>
      <c r="BK14" s="350"/>
      <c r="BL14" s="350"/>
      <c r="BM14" s="350"/>
      <c r="BN14" s="350"/>
      <c r="BO14" s="350"/>
      <c r="BP14" s="350"/>
      <c r="BQ14" s="350"/>
      <c r="BR14" s="350"/>
      <c r="BS14" s="350"/>
      <c r="BT14" s="350"/>
      <c r="BU14" s="350"/>
      <c r="BV14" s="350"/>
      <c r="BW14" s="350"/>
      <c r="BX14" s="350"/>
      <c r="BY14" s="350"/>
      <c r="BZ14" s="350"/>
      <c r="CA14" s="350"/>
    </row>
    <row r="15" spans="1:79" x14ac:dyDescent="0.25">
      <c r="A15" s="408">
        <v>20</v>
      </c>
      <c r="B15" s="349">
        <v>20</v>
      </c>
      <c r="C15" s="358" t="s">
        <v>123</v>
      </c>
      <c r="D15" s="363">
        <v>0</v>
      </c>
      <c r="E15" s="364">
        <v>0</v>
      </c>
      <c r="F15" s="364">
        <v>0</v>
      </c>
      <c r="G15" s="364">
        <v>195256</v>
      </c>
      <c r="H15" s="364">
        <v>0</v>
      </c>
      <c r="I15" s="364">
        <v>4812</v>
      </c>
      <c r="J15" s="363">
        <v>190950</v>
      </c>
      <c r="K15" s="365">
        <v>81163</v>
      </c>
      <c r="L15" s="365">
        <v>20360</v>
      </c>
      <c r="M15" s="366">
        <v>0</v>
      </c>
      <c r="N15" s="366">
        <v>2059</v>
      </c>
      <c r="O15" s="366">
        <v>83157</v>
      </c>
      <c r="P15" s="366">
        <v>1434211</v>
      </c>
      <c r="Q15" s="366">
        <v>0</v>
      </c>
      <c r="R15" s="366">
        <v>0</v>
      </c>
      <c r="S15" s="366">
        <v>0</v>
      </c>
      <c r="T15" s="366">
        <v>118360</v>
      </c>
      <c r="U15" s="366">
        <v>0</v>
      </c>
      <c r="V15" s="366">
        <v>0</v>
      </c>
      <c r="W15" s="366">
        <v>0</v>
      </c>
      <c r="X15" s="366">
        <v>204368</v>
      </c>
      <c r="Y15" s="366">
        <v>301000</v>
      </c>
      <c r="Z15" s="366">
        <v>0</v>
      </c>
      <c r="AA15" s="365">
        <v>0</v>
      </c>
      <c r="AB15" s="365">
        <v>0</v>
      </c>
      <c r="AC15" s="365">
        <v>0</v>
      </c>
      <c r="AD15" s="365">
        <v>0</v>
      </c>
      <c r="AE15" s="365">
        <v>0</v>
      </c>
      <c r="AF15" s="365">
        <v>0</v>
      </c>
      <c r="AG15" s="365">
        <v>0</v>
      </c>
      <c r="AH15" s="365">
        <v>3356</v>
      </c>
      <c r="AI15" s="365">
        <v>0</v>
      </c>
      <c r="AJ15" s="365">
        <v>0</v>
      </c>
      <c r="AK15" s="365">
        <v>0</v>
      </c>
      <c r="AL15" s="365">
        <v>0</v>
      </c>
      <c r="AM15" s="365">
        <v>0</v>
      </c>
      <c r="AN15" s="365">
        <v>192115</v>
      </c>
      <c r="AO15" s="365">
        <v>0</v>
      </c>
      <c r="AP15" s="365">
        <v>0</v>
      </c>
      <c r="AQ15" s="365">
        <v>0</v>
      </c>
      <c r="AR15" s="365">
        <v>0</v>
      </c>
      <c r="AS15" s="365">
        <v>0</v>
      </c>
      <c r="AT15" s="365">
        <v>0</v>
      </c>
      <c r="AU15" s="365">
        <v>30000</v>
      </c>
      <c r="AV15" s="365">
        <v>0</v>
      </c>
      <c r="AW15" s="365">
        <v>0</v>
      </c>
      <c r="AX15" s="365">
        <v>95243</v>
      </c>
      <c r="AY15" s="365">
        <v>0</v>
      </c>
      <c r="AZ15" s="365">
        <v>0</v>
      </c>
      <c r="BA15" s="365">
        <v>0</v>
      </c>
      <c r="BB15" s="365">
        <v>0</v>
      </c>
      <c r="BC15" s="365">
        <v>0</v>
      </c>
      <c r="BD15" s="365">
        <v>0</v>
      </c>
      <c r="BE15" s="365">
        <v>0</v>
      </c>
      <c r="BF15" s="365">
        <v>0</v>
      </c>
      <c r="BG15" s="365">
        <v>0</v>
      </c>
      <c r="BH15" s="365">
        <v>79714</v>
      </c>
      <c r="BI15" s="365">
        <v>0</v>
      </c>
      <c r="BJ15" s="365">
        <v>0</v>
      </c>
      <c r="BK15" s="350"/>
      <c r="BL15" s="350"/>
      <c r="BM15" s="350"/>
      <c r="BN15" s="350"/>
      <c r="BO15" s="350"/>
      <c r="BP15" s="350"/>
      <c r="BQ15" s="350"/>
      <c r="BR15" s="350"/>
      <c r="BS15" s="350"/>
      <c r="BT15" s="350"/>
      <c r="BU15" s="350"/>
      <c r="BV15" s="350"/>
      <c r="BW15" s="350"/>
      <c r="BX15" s="350"/>
      <c r="BY15" s="350"/>
      <c r="BZ15" s="350"/>
      <c r="CA15" s="350"/>
    </row>
    <row r="16" spans="1:79" ht="45" x14ac:dyDescent="0.25">
      <c r="A16" s="408"/>
      <c r="B16" s="349">
        <v>21</v>
      </c>
      <c r="C16" s="358" t="s">
        <v>288</v>
      </c>
      <c r="D16" s="363"/>
      <c r="E16" s="364"/>
      <c r="F16" s="364"/>
      <c r="G16" s="364"/>
      <c r="H16" s="364"/>
      <c r="I16" s="364"/>
      <c r="J16" s="363"/>
      <c r="K16" s="365"/>
      <c r="L16" s="365"/>
      <c r="M16" s="366"/>
      <c r="N16" s="366"/>
      <c r="O16" s="366"/>
      <c r="P16" s="366"/>
      <c r="Q16" s="366"/>
      <c r="R16" s="366"/>
      <c r="S16" s="366"/>
      <c r="T16" s="366"/>
      <c r="U16" s="366"/>
      <c r="V16" s="366"/>
      <c r="W16" s="366"/>
      <c r="X16" s="366"/>
      <c r="Y16" s="366"/>
      <c r="Z16" s="366"/>
      <c r="AA16" s="365"/>
      <c r="AB16" s="365"/>
      <c r="AC16" s="365"/>
      <c r="AD16" s="365"/>
      <c r="AE16" s="365"/>
      <c r="AF16" s="365"/>
      <c r="AG16" s="365"/>
      <c r="AH16" s="365"/>
      <c r="AI16" s="365"/>
      <c r="AJ16" s="365"/>
      <c r="AK16" s="365"/>
      <c r="AL16" s="365"/>
      <c r="AM16" s="365"/>
      <c r="AN16" s="365"/>
      <c r="AO16" s="365"/>
      <c r="AP16" s="365"/>
      <c r="AQ16" s="365"/>
      <c r="AR16" s="365"/>
      <c r="AS16" s="365"/>
      <c r="AT16" s="365"/>
      <c r="AU16" s="365"/>
      <c r="AV16" s="365"/>
      <c r="AW16" s="365"/>
      <c r="AX16" s="365"/>
      <c r="AY16" s="365"/>
      <c r="AZ16" s="365"/>
      <c r="BA16" s="365"/>
      <c r="BB16" s="365"/>
      <c r="BC16" s="365"/>
      <c r="BD16" s="365"/>
      <c r="BE16" s="365"/>
      <c r="BF16" s="365"/>
      <c r="BG16" s="365"/>
      <c r="BH16" s="365"/>
      <c r="BI16" s="365"/>
      <c r="BJ16" s="365"/>
      <c r="BK16" s="350"/>
      <c r="BL16" s="350"/>
      <c r="BM16" s="350"/>
      <c r="BN16" s="350"/>
      <c r="BO16" s="350"/>
      <c r="BP16" s="350"/>
      <c r="BQ16" s="350"/>
      <c r="BR16" s="350"/>
      <c r="BS16" s="350"/>
      <c r="BT16" s="350"/>
      <c r="BU16" s="350"/>
      <c r="BV16" s="350"/>
      <c r="BW16" s="350"/>
      <c r="BX16" s="350"/>
      <c r="BY16" s="350"/>
      <c r="BZ16" s="350"/>
      <c r="CA16" s="350"/>
    </row>
    <row r="17" spans="1:62" x14ac:dyDescent="0.25">
      <c r="A17" s="408"/>
      <c r="B17" s="349">
        <v>22</v>
      </c>
      <c r="C17" s="358" t="s">
        <v>249</v>
      </c>
      <c r="D17" s="363">
        <v>0</v>
      </c>
      <c r="E17" s="364">
        <v>0</v>
      </c>
      <c r="F17" s="364">
        <v>0</v>
      </c>
      <c r="G17" s="364">
        <v>0</v>
      </c>
      <c r="H17" s="364">
        <v>0</v>
      </c>
      <c r="I17" s="364">
        <v>0</v>
      </c>
      <c r="J17" s="363">
        <v>0</v>
      </c>
      <c r="K17" s="365">
        <v>0</v>
      </c>
      <c r="L17" s="365">
        <v>0</v>
      </c>
      <c r="M17" s="366">
        <v>0</v>
      </c>
      <c r="N17" s="366">
        <v>0</v>
      </c>
      <c r="O17" s="366">
        <v>0</v>
      </c>
      <c r="P17" s="366">
        <v>0</v>
      </c>
      <c r="Q17" s="366">
        <v>0</v>
      </c>
      <c r="R17" s="366">
        <v>0</v>
      </c>
      <c r="S17" s="366">
        <v>0</v>
      </c>
      <c r="T17" s="366">
        <v>0</v>
      </c>
      <c r="U17" s="366">
        <v>0</v>
      </c>
      <c r="V17" s="366">
        <v>0</v>
      </c>
      <c r="W17" s="366">
        <v>0</v>
      </c>
      <c r="X17" s="366">
        <v>0</v>
      </c>
      <c r="Y17" s="366">
        <v>0</v>
      </c>
      <c r="Z17" s="366">
        <v>0</v>
      </c>
      <c r="AA17" s="365">
        <v>0</v>
      </c>
      <c r="AB17" s="365">
        <v>0</v>
      </c>
      <c r="AC17" s="365">
        <v>0</v>
      </c>
      <c r="AD17" s="365">
        <v>0</v>
      </c>
      <c r="AE17" s="365">
        <v>0</v>
      </c>
      <c r="AF17" s="365">
        <v>0</v>
      </c>
      <c r="AG17" s="365">
        <v>0</v>
      </c>
      <c r="AH17" s="365">
        <v>0</v>
      </c>
      <c r="AI17" s="365">
        <v>0</v>
      </c>
      <c r="AJ17" s="365">
        <v>0</v>
      </c>
      <c r="AK17" s="365">
        <v>0</v>
      </c>
      <c r="AL17" s="365">
        <v>0</v>
      </c>
      <c r="AM17" s="365">
        <v>0</v>
      </c>
      <c r="AN17" s="365">
        <v>0</v>
      </c>
      <c r="AO17" s="365">
        <v>0</v>
      </c>
      <c r="AP17" s="365">
        <v>0</v>
      </c>
      <c r="AQ17" s="365">
        <v>0</v>
      </c>
      <c r="AR17" s="365">
        <v>0</v>
      </c>
      <c r="AS17" s="365">
        <v>0</v>
      </c>
      <c r="AT17" s="365">
        <v>0</v>
      </c>
      <c r="AU17" s="365">
        <v>0</v>
      </c>
      <c r="AV17" s="365">
        <v>0</v>
      </c>
      <c r="AW17" s="365">
        <v>0</v>
      </c>
      <c r="AX17" s="365">
        <v>0</v>
      </c>
      <c r="AY17" s="365">
        <v>0</v>
      </c>
      <c r="AZ17" s="365">
        <v>0</v>
      </c>
      <c r="BA17" s="365">
        <v>0</v>
      </c>
      <c r="BB17" s="365">
        <v>0</v>
      </c>
      <c r="BC17" s="365">
        <v>0</v>
      </c>
      <c r="BD17" s="365">
        <v>0</v>
      </c>
      <c r="BE17" s="365">
        <v>0</v>
      </c>
      <c r="BF17" s="365">
        <v>0</v>
      </c>
      <c r="BG17" s="365">
        <v>0</v>
      </c>
      <c r="BH17" s="365">
        <v>0</v>
      </c>
      <c r="BI17" s="365">
        <v>0</v>
      </c>
      <c r="BJ17" s="365">
        <v>0</v>
      </c>
    </row>
    <row r="18" spans="1:62" ht="30" x14ac:dyDescent="0.25">
      <c r="A18" s="408">
        <v>23</v>
      </c>
      <c r="B18" s="349">
        <v>23</v>
      </c>
      <c r="C18" s="358" t="s">
        <v>125</v>
      </c>
      <c r="D18" s="363">
        <v>1054217</v>
      </c>
      <c r="E18" s="364">
        <v>-486274</v>
      </c>
      <c r="F18" s="364">
        <v>-110228</v>
      </c>
      <c r="G18" s="364">
        <v>-402218</v>
      </c>
      <c r="H18" s="364">
        <v>-319449</v>
      </c>
      <c r="I18" s="364">
        <v>-547266</v>
      </c>
      <c r="J18" s="363">
        <v>-1470231</v>
      </c>
      <c r="K18" s="365">
        <v>502521</v>
      </c>
      <c r="L18" s="365">
        <v>-264513</v>
      </c>
      <c r="M18" s="366">
        <v>394291</v>
      </c>
      <c r="N18" s="366">
        <v>-35261</v>
      </c>
      <c r="O18" s="366">
        <v>3513682</v>
      </c>
      <c r="P18" s="366">
        <v>-2643610</v>
      </c>
      <c r="Q18" s="366">
        <v>37874</v>
      </c>
      <c r="R18" s="366">
        <v>700288</v>
      </c>
      <c r="S18" s="366">
        <v>-2478350</v>
      </c>
      <c r="T18" s="366">
        <v>-179608</v>
      </c>
      <c r="U18" s="366">
        <v>-281947</v>
      </c>
      <c r="V18" s="366">
        <v>-234882</v>
      </c>
      <c r="W18" s="366">
        <v>463548</v>
      </c>
      <c r="X18" s="366">
        <v>1018576</v>
      </c>
      <c r="Y18" s="366">
        <v>4618000</v>
      </c>
      <c r="Z18" s="366">
        <v>-1014024</v>
      </c>
      <c r="AA18" s="365">
        <v>-470186</v>
      </c>
      <c r="AB18" s="365">
        <v>-18970</v>
      </c>
      <c r="AC18" s="365">
        <v>-249400</v>
      </c>
      <c r="AD18" s="365">
        <v>-128488</v>
      </c>
      <c r="AE18" s="365">
        <v>-24318</v>
      </c>
      <c r="AF18" s="365">
        <v>-891478</v>
      </c>
      <c r="AG18" s="365">
        <v>-6547873</v>
      </c>
      <c r="AH18" s="365">
        <v>-339956</v>
      </c>
      <c r="AI18" s="365">
        <v>-561906</v>
      </c>
      <c r="AJ18" s="365">
        <v>-250129</v>
      </c>
      <c r="AK18" s="365">
        <v>-363384</v>
      </c>
      <c r="AL18" s="365">
        <v>533308</v>
      </c>
      <c r="AM18" s="365">
        <v>4938914</v>
      </c>
      <c r="AN18" s="365">
        <v>-516828</v>
      </c>
      <c r="AO18" s="365">
        <v>-376217</v>
      </c>
      <c r="AP18" s="365">
        <v>748292</v>
      </c>
      <c r="AQ18" s="365">
        <v>27793</v>
      </c>
      <c r="AR18" s="365">
        <v>-183613</v>
      </c>
      <c r="AS18" s="365">
        <v>-304293</v>
      </c>
      <c r="AT18" s="365">
        <v>-163683</v>
      </c>
      <c r="AU18" s="365">
        <v>12071</v>
      </c>
      <c r="AV18" s="365">
        <v>-728292</v>
      </c>
      <c r="AW18" s="365">
        <v>316409</v>
      </c>
      <c r="AX18" s="365">
        <v>5407104</v>
      </c>
      <c r="AY18" s="365">
        <v>128201</v>
      </c>
      <c r="AZ18" s="365">
        <v>-1241</v>
      </c>
      <c r="BA18" s="365">
        <v>-694164</v>
      </c>
      <c r="BB18" s="365">
        <v>-630526</v>
      </c>
      <c r="BC18" s="365">
        <v>-213319</v>
      </c>
      <c r="BD18" s="365">
        <v>109857</v>
      </c>
      <c r="BE18" s="365">
        <v>5344</v>
      </c>
      <c r="BF18" s="365">
        <v>-57316</v>
      </c>
      <c r="BG18" s="365">
        <v>1404952</v>
      </c>
      <c r="BH18" s="365">
        <v>-95804</v>
      </c>
      <c r="BI18" s="365">
        <v>-5922011</v>
      </c>
      <c r="BJ18" s="365">
        <v>189576</v>
      </c>
    </row>
    <row r="19" spans="1:62" ht="45" x14ac:dyDescent="0.25">
      <c r="A19" s="408">
        <v>31</v>
      </c>
      <c r="B19" s="349">
        <v>31</v>
      </c>
      <c r="C19" s="358" t="s">
        <v>182</v>
      </c>
      <c r="D19" s="363">
        <v>843944</v>
      </c>
      <c r="E19" s="364">
        <v>236340</v>
      </c>
      <c r="F19" s="364">
        <v>-76024</v>
      </c>
      <c r="G19" s="364">
        <v>550461</v>
      </c>
      <c r="H19" s="364">
        <v>57080</v>
      </c>
      <c r="I19" s="364">
        <v>174610</v>
      </c>
      <c r="J19" s="363">
        <v>189274</v>
      </c>
      <c r="K19" s="365">
        <v>-76361</v>
      </c>
      <c r="L19" s="365">
        <v>372187</v>
      </c>
      <c r="M19" s="366">
        <v>269092</v>
      </c>
      <c r="N19" s="366">
        <v>159518</v>
      </c>
      <c r="O19" s="366">
        <v>178738</v>
      </c>
      <c r="P19" s="366">
        <v>1153644</v>
      </c>
      <c r="Q19" s="366">
        <v>509497</v>
      </c>
      <c r="R19" s="366">
        <v>1110801</v>
      </c>
      <c r="S19" s="366">
        <v>146347</v>
      </c>
      <c r="T19" s="366">
        <v>55805</v>
      </c>
      <c r="U19" s="366">
        <v>309868</v>
      </c>
      <c r="V19" s="366">
        <v>-1790</v>
      </c>
      <c r="W19" s="366">
        <v>970020</v>
      </c>
      <c r="X19" s="366">
        <v>-3296839</v>
      </c>
      <c r="Y19" s="366">
        <v>-415000</v>
      </c>
      <c r="Z19" s="366">
        <v>159001</v>
      </c>
      <c r="AA19" s="365">
        <v>139456</v>
      </c>
      <c r="AB19" s="365">
        <v>26094</v>
      </c>
      <c r="AC19" s="365">
        <v>945055</v>
      </c>
      <c r="AD19" s="365">
        <v>-389628</v>
      </c>
      <c r="AE19" s="365">
        <v>448917</v>
      </c>
      <c r="AF19" s="365">
        <v>20104</v>
      </c>
      <c r="AG19" s="365">
        <v>1354422</v>
      </c>
      <c r="AH19" s="365">
        <v>-123904</v>
      </c>
      <c r="AI19" s="365">
        <v>-101662</v>
      </c>
      <c r="AJ19" s="365">
        <v>210165</v>
      </c>
      <c r="AK19" s="365">
        <v>119666</v>
      </c>
      <c r="AL19" s="365">
        <v>345463</v>
      </c>
      <c r="AM19" s="365">
        <v>788987</v>
      </c>
      <c r="AN19" s="365">
        <v>50492</v>
      </c>
      <c r="AO19" s="365">
        <v>-202784</v>
      </c>
      <c r="AP19" s="365">
        <v>400806</v>
      </c>
      <c r="AQ19" s="365">
        <v>10835</v>
      </c>
      <c r="AR19" s="365">
        <v>61887</v>
      </c>
      <c r="AS19" s="365">
        <v>106272</v>
      </c>
      <c r="AT19" s="365">
        <v>-68128</v>
      </c>
      <c r="AU19" s="365">
        <v>-34763</v>
      </c>
      <c r="AV19" s="365">
        <v>251211</v>
      </c>
      <c r="AW19" s="365">
        <v>86853</v>
      </c>
      <c r="AX19" s="365">
        <v>311951</v>
      </c>
      <c r="AY19" s="365">
        <v>-161196</v>
      </c>
      <c r="AZ19" s="365">
        <v>622544</v>
      </c>
      <c r="BA19" s="365">
        <v>-12234</v>
      </c>
      <c r="BB19" s="365">
        <v>-386485</v>
      </c>
      <c r="BC19" s="365">
        <v>97250</v>
      </c>
      <c r="BD19" s="365">
        <v>74906</v>
      </c>
      <c r="BE19" s="365">
        <v>706038</v>
      </c>
      <c r="BF19" s="365">
        <v>-15993</v>
      </c>
      <c r="BG19" s="365">
        <v>268747</v>
      </c>
      <c r="BH19" s="365">
        <v>111898</v>
      </c>
      <c r="BI19" s="365">
        <v>1210914</v>
      </c>
      <c r="BJ19" s="365">
        <v>-288073</v>
      </c>
    </row>
    <row r="20" spans="1:62" ht="60" x14ac:dyDescent="0.25">
      <c r="A20" s="408"/>
      <c r="B20" s="349">
        <v>32</v>
      </c>
      <c r="C20" s="354" t="s">
        <v>134</v>
      </c>
      <c r="D20" s="367"/>
      <c r="E20" s="364"/>
      <c r="F20" s="364"/>
      <c r="G20" s="364"/>
      <c r="H20" s="364"/>
      <c r="I20" s="364"/>
      <c r="J20" s="363"/>
      <c r="K20" s="368"/>
      <c r="L20" s="368"/>
      <c r="M20" s="369"/>
      <c r="N20" s="369"/>
      <c r="O20" s="369"/>
      <c r="P20" s="369"/>
      <c r="Q20" s="369"/>
      <c r="R20" s="369"/>
      <c r="S20" s="369"/>
      <c r="T20" s="369"/>
      <c r="U20" s="369"/>
      <c r="V20" s="369"/>
      <c r="W20" s="369"/>
      <c r="X20" s="369"/>
      <c r="Y20" s="369"/>
      <c r="Z20" s="369"/>
      <c r="AA20" s="368"/>
      <c r="AB20" s="368"/>
      <c r="AC20" s="368"/>
      <c r="AD20" s="368"/>
      <c r="AE20" s="368"/>
      <c r="AF20" s="368"/>
      <c r="AG20" s="368"/>
      <c r="AH20" s="368"/>
      <c r="AI20" s="368"/>
      <c r="AJ20" s="368"/>
      <c r="AK20" s="368"/>
      <c r="AL20" s="368"/>
      <c r="AM20" s="368"/>
      <c r="AN20" s="368"/>
      <c r="AO20" s="368"/>
      <c r="AP20" s="368"/>
      <c r="AQ20" s="368"/>
      <c r="AR20" s="368"/>
      <c r="AS20" s="368"/>
      <c r="AT20" s="368"/>
      <c r="AU20" s="368"/>
      <c r="AV20" s="368"/>
      <c r="AW20" s="368"/>
      <c r="AX20" s="368"/>
      <c r="AY20" s="368"/>
      <c r="AZ20" s="368"/>
      <c r="BA20" s="368"/>
      <c r="BB20" s="368"/>
      <c r="BC20" s="368"/>
      <c r="BD20" s="368"/>
      <c r="BE20" s="368"/>
      <c r="BF20" s="368"/>
      <c r="BG20" s="368"/>
      <c r="BH20" s="368"/>
      <c r="BI20" s="368"/>
      <c r="BJ20" s="368"/>
    </row>
    <row r="21" spans="1:62" ht="45" x14ac:dyDescent="0.25">
      <c r="A21" s="408"/>
      <c r="B21" s="349">
        <v>33</v>
      </c>
      <c r="C21" s="354" t="s">
        <v>135</v>
      </c>
      <c r="D21" s="367"/>
      <c r="E21" s="364"/>
      <c r="F21" s="364"/>
      <c r="G21" s="364"/>
      <c r="H21" s="364"/>
      <c r="I21" s="364"/>
      <c r="J21" s="363"/>
      <c r="K21" s="368"/>
      <c r="L21" s="368"/>
      <c r="M21" s="369"/>
      <c r="N21" s="369"/>
      <c r="O21" s="369"/>
      <c r="P21" s="369"/>
      <c r="Q21" s="369"/>
      <c r="R21" s="369"/>
      <c r="S21" s="369"/>
      <c r="T21" s="369"/>
      <c r="U21" s="369"/>
      <c r="V21" s="369"/>
      <c r="W21" s="369"/>
      <c r="X21" s="369"/>
      <c r="Y21" s="369"/>
      <c r="Z21" s="369"/>
      <c r="AA21" s="368"/>
      <c r="AB21" s="368"/>
      <c r="AC21" s="368"/>
      <c r="AD21" s="368"/>
      <c r="AE21" s="368"/>
      <c r="AF21" s="368"/>
      <c r="AG21" s="368"/>
      <c r="AH21" s="368"/>
      <c r="AI21" s="368"/>
      <c r="AJ21" s="368"/>
      <c r="AK21" s="368"/>
      <c r="AL21" s="368"/>
      <c r="AM21" s="368"/>
      <c r="AN21" s="368"/>
      <c r="AO21" s="368"/>
      <c r="AP21" s="368"/>
      <c r="AQ21" s="368"/>
      <c r="AR21" s="368"/>
      <c r="AS21" s="368"/>
      <c r="AT21" s="368"/>
      <c r="AU21" s="368"/>
      <c r="AV21" s="368"/>
      <c r="AW21" s="368"/>
      <c r="AX21" s="368"/>
      <c r="AY21" s="368"/>
      <c r="AZ21" s="368"/>
      <c r="BA21" s="368"/>
      <c r="BB21" s="368"/>
      <c r="BC21" s="368"/>
      <c r="BD21" s="368"/>
      <c r="BE21" s="368"/>
      <c r="BF21" s="368"/>
      <c r="BG21" s="368"/>
      <c r="BH21" s="368"/>
      <c r="BI21" s="368"/>
      <c r="BJ21" s="368"/>
    </row>
    <row r="22" spans="1:62" ht="25.5" x14ac:dyDescent="0.25">
      <c r="A22" s="408"/>
      <c r="B22" s="349">
        <v>34</v>
      </c>
      <c r="C22" s="355" t="s">
        <v>136</v>
      </c>
      <c r="D22" s="367"/>
      <c r="E22" s="364"/>
      <c r="F22" s="364"/>
      <c r="G22" s="364"/>
      <c r="H22" s="364"/>
      <c r="I22" s="364"/>
      <c r="J22" s="363"/>
      <c r="K22" s="368"/>
      <c r="L22" s="368"/>
      <c r="M22" s="369"/>
      <c r="N22" s="369"/>
      <c r="O22" s="369"/>
      <c r="P22" s="369"/>
      <c r="Q22" s="369"/>
      <c r="R22" s="369"/>
      <c r="S22" s="369"/>
      <c r="T22" s="369"/>
      <c r="U22" s="369"/>
      <c r="V22" s="369"/>
      <c r="W22" s="369"/>
      <c r="X22" s="369"/>
      <c r="Y22" s="369"/>
      <c r="Z22" s="369"/>
      <c r="AA22" s="368"/>
      <c r="AB22" s="368"/>
      <c r="AC22" s="368"/>
      <c r="AD22" s="368"/>
      <c r="AE22" s="368"/>
      <c r="AF22" s="368"/>
      <c r="AG22" s="368"/>
      <c r="AH22" s="368"/>
      <c r="AI22" s="368"/>
      <c r="AJ22" s="368"/>
      <c r="AK22" s="368"/>
      <c r="AL22" s="368"/>
      <c r="AM22" s="368"/>
      <c r="AN22" s="368"/>
      <c r="AO22" s="368"/>
      <c r="AP22" s="368"/>
      <c r="AQ22" s="368"/>
      <c r="AR22" s="368"/>
      <c r="AS22" s="368"/>
      <c r="AT22" s="368"/>
      <c r="AU22" s="368"/>
      <c r="AV22" s="368"/>
      <c r="AW22" s="368"/>
      <c r="AX22" s="368"/>
      <c r="AY22" s="368"/>
      <c r="AZ22" s="368"/>
      <c r="BA22" s="368"/>
      <c r="BB22" s="368"/>
      <c r="BC22" s="368"/>
      <c r="BD22" s="368"/>
      <c r="BE22" s="368"/>
      <c r="BF22" s="368"/>
      <c r="BG22" s="368"/>
      <c r="BH22" s="368"/>
      <c r="BI22" s="368"/>
      <c r="BJ22" s="368"/>
    </row>
    <row r="23" spans="1:62" ht="25.5" x14ac:dyDescent="0.25">
      <c r="A23" s="408"/>
      <c r="B23" s="349">
        <v>35</v>
      </c>
      <c r="C23" s="355" t="s">
        <v>289</v>
      </c>
      <c r="D23" s="367"/>
      <c r="E23" s="364"/>
      <c r="F23" s="364"/>
      <c r="G23" s="364"/>
      <c r="H23" s="364"/>
      <c r="I23" s="364"/>
      <c r="J23" s="363"/>
      <c r="K23" s="368"/>
      <c r="L23" s="368"/>
      <c r="M23" s="369"/>
      <c r="N23" s="369"/>
      <c r="O23" s="369"/>
      <c r="P23" s="369"/>
      <c r="Q23" s="369"/>
      <c r="R23" s="369"/>
      <c r="S23" s="369"/>
      <c r="T23" s="369"/>
      <c r="U23" s="369"/>
      <c r="V23" s="369"/>
      <c r="W23" s="369"/>
      <c r="X23" s="369"/>
      <c r="Y23" s="369"/>
      <c r="Z23" s="369"/>
      <c r="AA23" s="368"/>
      <c r="AB23" s="368"/>
      <c r="AC23" s="368"/>
      <c r="AD23" s="368"/>
      <c r="AE23" s="368"/>
      <c r="AF23" s="368"/>
      <c r="AG23" s="368"/>
      <c r="AH23" s="368"/>
      <c r="AI23" s="368"/>
      <c r="AJ23" s="368"/>
      <c r="AK23" s="368"/>
      <c r="AL23" s="368"/>
      <c r="AM23" s="368"/>
      <c r="AN23" s="368"/>
      <c r="AO23" s="368"/>
      <c r="AP23" s="368"/>
      <c r="AQ23" s="368"/>
      <c r="AR23" s="368"/>
      <c r="AS23" s="368"/>
      <c r="AT23" s="368"/>
      <c r="AU23" s="368"/>
      <c r="AV23" s="368"/>
      <c r="AW23" s="368"/>
      <c r="AX23" s="368"/>
      <c r="AY23" s="368"/>
      <c r="AZ23" s="368"/>
      <c r="BA23" s="368"/>
      <c r="BB23" s="368"/>
      <c r="BC23" s="368"/>
      <c r="BD23" s="368"/>
      <c r="BE23" s="368"/>
      <c r="BF23" s="368"/>
      <c r="BG23" s="368"/>
      <c r="BH23" s="368"/>
      <c r="BI23" s="368"/>
      <c r="BJ23" s="368"/>
    </row>
    <row r="24" spans="1:62" ht="38.25" x14ac:dyDescent="0.25">
      <c r="A24" s="408"/>
      <c r="B24" s="349">
        <v>36</v>
      </c>
      <c r="C24" s="355" t="s">
        <v>290</v>
      </c>
      <c r="D24" s="367"/>
      <c r="E24" s="364"/>
      <c r="F24" s="364"/>
      <c r="G24" s="364"/>
      <c r="H24" s="364"/>
      <c r="I24" s="364"/>
      <c r="J24" s="363"/>
      <c r="K24" s="368"/>
      <c r="L24" s="368"/>
      <c r="M24" s="369"/>
      <c r="N24" s="369"/>
      <c r="O24" s="369"/>
      <c r="P24" s="369"/>
      <c r="Q24" s="369"/>
      <c r="R24" s="369"/>
      <c r="S24" s="369"/>
      <c r="T24" s="369"/>
      <c r="U24" s="369"/>
      <c r="V24" s="369"/>
      <c r="W24" s="369"/>
      <c r="X24" s="369"/>
      <c r="Y24" s="369"/>
      <c r="Z24" s="369"/>
      <c r="AA24" s="368"/>
      <c r="AB24" s="368"/>
      <c r="AC24" s="368"/>
      <c r="AD24" s="368"/>
      <c r="AE24" s="368"/>
      <c r="AF24" s="368"/>
      <c r="AG24" s="368"/>
      <c r="AH24" s="368"/>
      <c r="AI24" s="368"/>
      <c r="AJ24" s="368"/>
      <c r="AK24" s="368"/>
      <c r="AL24" s="368"/>
      <c r="AM24" s="368"/>
      <c r="AN24" s="368"/>
      <c r="AO24" s="368"/>
      <c r="AP24" s="368"/>
      <c r="AQ24" s="368"/>
      <c r="AR24" s="368"/>
      <c r="AS24" s="368"/>
      <c r="AT24" s="368"/>
      <c r="AU24" s="368"/>
      <c r="AV24" s="368"/>
      <c r="AW24" s="368"/>
      <c r="AX24" s="368"/>
      <c r="AY24" s="368"/>
      <c r="AZ24" s="368"/>
      <c r="BA24" s="368"/>
      <c r="BB24" s="368"/>
      <c r="BC24" s="368"/>
      <c r="BD24" s="368"/>
      <c r="BE24" s="368"/>
      <c r="BF24" s="368"/>
      <c r="BG24" s="368"/>
      <c r="BH24" s="368"/>
      <c r="BI24" s="368"/>
      <c r="BJ24" s="368"/>
    </row>
    <row r="25" spans="1:62" ht="38.25" x14ac:dyDescent="0.25">
      <c r="A25" s="408"/>
      <c r="B25" s="349">
        <v>37</v>
      </c>
      <c r="C25" s="355" t="s">
        <v>137</v>
      </c>
      <c r="D25" s="367"/>
      <c r="E25" s="364"/>
      <c r="F25" s="364"/>
      <c r="G25" s="364"/>
      <c r="H25" s="364"/>
      <c r="I25" s="364"/>
      <c r="J25" s="363"/>
      <c r="K25" s="368"/>
      <c r="L25" s="368"/>
      <c r="M25" s="369"/>
      <c r="N25" s="369"/>
      <c r="O25" s="369"/>
      <c r="P25" s="369"/>
      <c r="Q25" s="369"/>
      <c r="R25" s="369"/>
      <c r="S25" s="369"/>
      <c r="T25" s="369"/>
      <c r="U25" s="369"/>
      <c r="V25" s="369"/>
      <c r="W25" s="369"/>
      <c r="X25" s="369"/>
      <c r="Y25" s="369"/>
      <c r="Z25" s="369"/>
      <c r="AA25" s="368"/>
      <c r="AB25" s="368"/>
      <c r="AC25" s="368"/>
      <c r="AD25" s="368"/>
      <c r="AE25" s="368"/>
      <c r="AF25" s="368"/>
      <c r="AG25" s="368"/>
      <c r="AH25" s="368"/>
      <c r="AI25" s="368"/>
      <c r="AJ25" s="368"/>
      <c r="AK25" s="368"/>
      <c r="AL25" s="368"/>
      <c r="AM25" s="368"/>
      <c r="AN25" s="368"/>
      <c r="AO25" s="368"/>
      <c r="AP25" s="368"/>
      <c r="AQ25" s="368"/>
      <c r="AR25" s="368"/>
      <c r="AS25" s="368"/>
      <c r="AT25" s="368"/>
      <c r="AU25" s="368"/>
      <c r="AV25" s="368"/>
      <c r="AW25" s="368"/>
      <c r="AX25" s="368"/>
      <c r="AY25" s="368"/>
      <c r="AZ25" s="368"/>
      <c r="BA25" s="368"/>
      <c r="BB25" s="368"/>
      <c r="BC25" s="368"/>
      <c r="BD25" s="368"/>
      <c r="BE25" s="368"/>
      <c r="BF25" s="368"/>
      <c r="BG25" s="368"/>
      <c r="BH25" s="368"/>
      <c r="BI25" s="368"/>
      <c r="BJ25" s="368"/>
    </row>
    <row r="26" spans="1:62" ht="25.5" x14ac:dyDescent="0.25">
      <c r="A26" s="408"/>
      <c r="B26" s="349">
        <v>38</v>
      </c>
      <c r="C26" s="355" t="s">
        <v>291</v>
      </c>
      <c r="D26" s="367"/>
      <c r="E26" s="364"/>
      <c r="F26" s="364"/>
      <c r="G26" s="364"/>
      <c r="H26" s="364"/>
      <c r="I26" s="364"/>
      <c r="J26" s="363"/>
      <c r="K26" s="368"/>
      <c r="L26" s="368"/>
      <c r="M26" s="369"/>
      <c r="N26" s="369"/>
      <c r="O26" s="369"/>
      <c r="P26" s="369"/>
      <c r="Q26" s="369"/>
      <c r="R26" s="369"/>
      <c r="S26" s="369"/>
      <c r="T26" s="369"/>
      <c r="U26" s="369"/>
      <c r="V26" s="369"/>
      <c r="W26" s="369"/>
      <c r="X26" s="369"/>
      <c r="Y26" s="369"/>
      <c r="Z26" s="369"/>
      <c r="AA26" s="368"/>
      <c r="AB26" s="368"/>
      <c r="AC26" s="368"/>
      <c r="AD26" s="368"/>
      <c r="AE26" s="368"/>
      <c r="AF26" s="368"/>
      <c r="AG26" s="368"/>
      <c r="AH26" s="368"/>
      <c r="AI26" s="368"/>
      <c r="AJ26" s="368"/>
      <c r="AK26" s="368"/>
      <c r="AL26" s="368"/>
      <c r="AM26" s="368"/>
      <c r="AN26" s="368"/>
      <c r="AO26" s="368"/>
      <c r="AP26" s="368"/>
      <c r="AQ26" s="368"/>
      <c r="AR26" s="368"/>
      <c r="AS26" s="368"/>
      <c r="AT26" s="368"/>
      <c r="AU26" s="368"/>
      <c r="AV26" s="368"/>
      <c r="AW26" s="368"/>
      <c r="AX26" s="368"/>
      <c r="AY26" s="368"/>
      <c r="AZ26" s="368"/>
      <c r="BA26" s="368"/>
      <c r="BB26" s="368"/>
      <c r="BC26" s="368"/>
      <c r="BD26" s="368"/>
      <c r="BE26" s="368"/>
      <c r="BF26" s="368"/>
      <c r="BG26" s="368"/>
      <c r="BH26" s="368"/>
      <c r="BI26" s="368"/>
      <c r="BJ26" s="368"/>
    </row>
    <row r="27" spans="1:62" ht="25.5" x14ac:dyDescent="0.25">
      <c r="A27" s="408"/>
      <c r="B27" s="349">
        <v>39</v>
      </c>
      <c r="C27" s="355" t="s">
        <v>138</v>
      </c>
      <c r="D27" s="367"/>
      <c r="E27" s="364"/>
      <c r="F27" s="364"/>
      <c r="G27" s="364"/>
      <c r="H27" s="364"/>
      <c r="I27" s="364"/>
      <c r="J27" s="363"/>
      <c r="K27" s="368"/>
      <c r="L27" s="368"/>
      <c r="M27" s="369"/>
      <c r="N27" s="369"/>
      <c r="O27" s="369"/>
      <c r="P27" s="369"/>
      <c r="Q27" s="369"/>
      <c r="R27" s="369"/>
      <c r="S27" s="369"/>
      <c r="T27" s="369"/>
      <c r="U27" s="369"/>
      <c r="V27" s="369"/>
      <c r="W27" s="369"/>
      <c r="X27" s="369"/>
      <c r="Y27" s="369"/>
      <c r="Z27" s="369"/>
      <c r="AA27" s="368"/>
      <c r="AB27" s="368"/>
      <c r="AC27" s="368"/>
      <c r="AD27" s="368"/>
      <c r="AE27" s="368"/>
      <c r="AF27" s="368"/>
      <c r="AG27" s="368"/>
      <c r="AH27" s="368"/>
      <c r="AI27" s="368"/>
      <c r="AJ27" s="368"/>
      <c r="AK27" s="368"/>
      <c r="AL27" s="368"/>
      <c r="AM27" s="368"/>
      <c r="AN27" s="368"/>
      <c r="AO27" s="368"/>
      <c r="AP27" s="368"/>
      <c r="AQ27" s="368"/>
      <c r="AR27" s="368"/>
      <c r="AS27" s="368"/>
      <c r="AT27" s="368"/>
      <c r="AU27" s="368"/>
      <c r="AV27" s="368"/>
      <c r="AW27" s="368"/>
      <c r="AX27" s="368"/>
      <c r="AY27" s="368"/>
      <c r="AZ27" s="368"/>
      <c r="BA27" s="368"/>
      <c r="BB27" s="368"/>
      <c r="BC27" s="368"/>
      <c r="BD27" s="368"/>
      <c r="BE27" s="368"/>
      <c r="BF27" s="368"/>
      <c r="BG27" s="368"/>
      <c r="BH27" s="368"/>
      <c r="BI27" s="368"/>
      <c r="BJ27" s="368"/>
    </row>
    <row r="28" spans="1:62" ht="25.5" x14ac:dyDescent="0.25">
      <c r="A28" s="408"/>
      <c r="B28" s="349">
        <v>40</v>
      </c>
      <c r="C28" s="355" t="s">
        <v>139</v>
      </c>
      <c r="D28" s="367"/>
      <c r="E28" s="364"/>
      <c r="F28" s="364"/>
      <c r="G28" s="364"/>
      <c r="H28" s="364"/>
      <c r="I28" s="364"/>
      <c r="J28" s="363"/>
      <c r="K28" s="368"/>
      <c r="L28" s="368"/>
      <c r="M28" s="369"/>
      <c r="N28" s="369"/>
      <c r="O28" s="369"/>
      <c r="P28" s="369"/>
      <c r="Q28" s="369"/>
      <c r="R28" s="369"/>
      <c r="S28" s="369"/>
      <c r="T28" s="369"/>
      <c r="U28" s="369"/>
      <c r="V28" s="369"/>
      <c r="W28" s="369"/>
      <c r="X28" s="369"/>
      <c r="Y28" s="369"/>
      <c r="Z28" s="369"/>
      <c r="AA28" s="368"/>
      <c r="AB28" s="368"/>
      <c r="AC28" s="368"/>
      <c r="AD28" s="368"/>
      <c r="AE28" s="368"/>
      <c r="AF28" s="368"/>
      <c r="AG28" s="368"/>
      <c r="AH28" s="368"/>
      <c r="AI28" s="368"/>
      <c r="AJ28" s="368"/>
      <c r="AK28" s="368"/>
      <c r="AL28" s="368"/>
      <c r="AM28" s="368"/>
      <c r="AN28" s="368"/>
      <c r="AO28" s="368"/>
      <c r="AP28" s="368"/>
      <c r="AQ28" s="368"/>
      <c r="AR28" s="368"/>
      <c r="AS28" s="368"/>
      <c r="AT28" s="368"/>
      <c r="AU28" s="368"/>
      <c r="AV28" s="368"/>
      <c r="AW28" s="368"/>
      <c r="AX28" s="368"/>
      <c r="AY28" s="368"/>
      <c r="AZ28" s="368"/>
      <c r="BA28" s="368"/>
      <c r="BB28" s="368"/>
      <c r="BC28" s="368"/>
      <c r="BD28" s="368"/>
      <c r="BE28" s="368"/>
      <c r="BF28" s="368"/>
      <c r="BG28" s="368"/>
      <c r="BH28" s="368"/>
      <c r="BI28" s="368"/>
      <c r="BJ28" s="368"/>
    </row>
    <row r="29" spans="1:62" ht="25.5" x14ac:dyDescent="0.25">
      <c r="A29" s="408"/>
      <c r="B29" s="349">
        <v>41</v>
      </c>
      <c r="C29" s="355" t="s">
        <v>140</v>
      </c>
      <c r="D29" s="367"/>
      <c r="E29" s="364"/>
      <c r="F29" s="364"/>
      <c r="G29" s="364"/>
      <c r="H29" s="364"/>
      <c r="I29" s="364"/>
      <c r="J29" s="363"/>
      <c r="K29" s="368"/>
      <c r="L29" s="368"/>
      <c r="M29" s="369"/>
      <c r="N29" s="369"/>
      <c r="O29" s="369"/>
      <c r="P29" s="369"/>
      <c r="Q29" s="369"/>
      <c r="R29" s="369"/>
      <c r="S29" s="369"/>
      <c r="T29" s="369"/>
      <c r="U29" s="369"/>
      <c r="V29" s="369"/>
      <c r="W29" s="369"/>
      <c r="X29" s="369"/>
      <c r="Y29" s="369"/>
      <c r="Z29" s="369"/>
      <c r="AA29" s="368"/>
      <c r="AB29" s="368"/>
      <c r="AC29" s="368"/>
      <c r="AD29" s="368"/>
      <c r="AE29" s="368"/>
      <c r="AF29" s="368"/>
      <c r="AG29" s="368"/>
      <c r="AH29" s="368"/>
      <c r="AI29" s="368"/>
      <c r="AJ29" s="368"/>
      <c r="AK29" s="368"/>
      <c r="AL29" s="368"/>
      <c r="AM29" s="368"/>
      <c r="AN29" s="368"/>
      <c r="AO29" s="368"/>
      <c r="AP29" s="368"/>
      <c r="AQ29" s="368"/>
      <c r="AR29" s="368"/>
      <c r="AS29" s="368"/>
      <c r="AT29" s="368"/>
      <c r="AU29" s="368"/>
      <c r="AV29" s="368"/>
      <c r="AW29" s="368"/>
      <c r="AX29" s="368"/>
      <c r="AY29" s="368"/>
      <c r="AZ29" s="368"/>
      <c r="BA29" s="368"/>
      <c r="BB29" s="368"/>
      <c r="BC29" s="368"/>
      <c r="BD29" s="368"/>
      <c r="BE29" s="368"/>
      <c r="BF29" s="368"/>
      <c r="BG29" s="368"/>
      <c r="BH29" s="368"/>
      <c r="BI29" s="368"/>
      <c r="BJ29" s="368"/>
    </row>
    <row r="30" spans="1:62" x14ac:dyDescent="0.25">
      <c r="A30" s="408"/>
      <c r="B30" s="349">
        <v>43</v>
      </c>
      <c r="C30" s="358" t="s">
        <v>347</v>
      </c>
      <c r="D30" s="367"/>
      <c r="E30" s="364"/>
      <c r="F30" s="364"/>
      <c r="G30" s="364"/>
      <c r="H30" s="364"/>
      <c r="I30" s="364"/>
      <c r="J30" s="363"/>
      <c r="K30" s="368"/>
      <c r="L30" s="368"/>
      <c r="M30" s="369"/>
      <c r="N30" s="369"/>
      <c r="O30" s="369"/>
      <c r="P30" s="369"/>
      <c r="Q30" s="369"/>
      <c r="R30" s="369"/>
      <c r="S30" s="369"/>
      <c r="T30" s="369"/>
      <c r="U30" s="369"/>
      <c r="V30" s="369"/>
      <c r="W30" s="369"/>
      <c r="X30" s="369"/>
      <c r="Y30" s="369"/>
      <c r="Z30" s="369"/>
      <c r="AA30" s="368"/>
      <c r="AB30" s="368"/>
      <c r="AC30" s="368"/>
      <c r="AD30" s="368"/>
      <c r="AE30" s="368"/>
      <c r="AF30" s="368"/>
      <c r="AG30" s="368"/>
      <c r="AH30" s="368"/>
      <c r="AI30" s="368"/>
      <c r="AJ30" s="368"/>
      <c r="AK30" s="368"/>
      <c r="AL30" s="368"/>
      <c r="AM30" s="368"/>
      <c r="AN30" s="368"/>
      <c r="AO30" s="368"/>
      <c r="AP30" s="368"/>
      <c r="AQ30" s="368"/>
      <c r="AR30" s="368"/>
      <c r="AS30" s="368"/>
      <c r="AT30" s="368"/>
      <c r="AU30" s="368"/>
      <c r="AV30" s="368"/>
      <c r="AW30" s="368"/>
      <c r="AX30" s="368"/>
      <c r="AY30" s="368"/>
      <c r="AZ30" s="368"/>
      <c r="BA30" s="368"/>
      <c r="BB30" s="368"/>
      <c r="BC30" s="368"/>
      <c r="BD30" s="368"/>
      <c r="BE30" s="368"/>
      <c r="BF30" s="368"/>
      <c r="BG30" s="368"/>
      <c r="BH30" s="368"/>
      <c r="BI30" s="368"/>
      <c r="BJ30" s="368"/>
    </row>
    <row r="31" spans="1:62" x14ac:dyDescent="0.25">
      <c r="A31" s="408"/>
      <c r="B31" s="349">
        <v>44</v>
      </c>
      <c r="C31" s="358" t="s">
        <v>347</v>
      </c>
      <c r="D31" s="367"/>
      <c r="E31" s="364"/>
      <c r="F31" s="364"/>
      <c r="G31" s="364"/>
      <c r="H31" s="364"/>
      <c r="I31" s="364"/>
      <c r="J31" s="363"/>
      <c r="K31" s="368"/>
      <c r="L31" s="368"/>
      <c r="M31" s="369"/>
      <c r="N31" s="369"/>
      <c r="O31" s="369"/>
      <c r="P31" s="369"/>
      <c r="Q31" s="369"/>
      <c r="R31" s="369"/>
      <c r="S31" s="369"/>
      <c r="T31" s="369"/>
      <c r="U31" s="369"/>
      <c r="V31" s="369"/>
      <c r="W31" s="369"/>
      <c r="X31" s="369"/>
      <c r="Y31" s="369"/>
      <c r="Z31" s="369"/>
      <c r="AA31" s="368"/>
      <c r="AB31" s="368"/>
      <c r="AC31" s="368"/>
      <c r="AD31" s="368"/>
      <c r="AE31" s="368"/>
      <c r="AF31" s="368"/>
      <c r="AG31" s="368"/>
      <c r="AH31" s="368"/>
      <c r="AI31" s="368"/>
      <c r="AJ31" s="368"/>
      <c r="AK31" s="368"/>
      <c r="AL31" s="368"/>
      <c r="AM31" s="368"/>
      <c r="AN31" s="368"/>
      <c r="AO31" s="368"/>
      <c r="AP31" s="368"/>
      <c r="AQ31" s="368"/>
      <c r="AR31" s="368"/>
      <c r="AS31" s="368"/>
      <c r="AT31" s="368"/>
      <c r="AU31" s="368"/>
      <c r="AV31" s="368"/>
      <c r="AW31" s="368"/>
      <c r="AX31" s="368"/>
      <c r="AY31" s="368"/>
      <c r="AZ31" s="368"/>
      <c r="BA31" s="368"/>
      <c r="BB31" s="368"/>
      <c r="BC31" s="368"/>
      <c r="BD31" s="368"/>
      <c r="BE31" s="368"/>
      <c r="BF31" s="368"/>
      <c r="BG31" s="368"/>
      <c r="BH31" s="368"/>
      <c r="BI31" s="368"/>
      <c r="BJ31" s="368"/>
    </row>
    <row r="32" spans="1:62" x14ac:dyDescent="0.25">
      <c r="A32" s="408"/>
      <c r="B32" s="349">
        <v>45</v>
      </c>
      <c r="C32" s="358" t="s">
        <v>347</v>
      </c>
      <c r="D32" s="367"/>
      <c r="E32" s="364"/>
      <c r="F32" s="364"/>
      <c r="G32" s="364"/>
      <c r="H32" s="364"/>
      <c r="I32" s="364"/>
      <c r="J32" s="363"/>
      <c r="K32" s="368"/>
      <c r="L32" s="368"/>
      <c r="M32" s="369"/>
      <c r="N32" s="369"/>
      <c r="O32" s="369"/>
      <c r="P32" s="369"/>
      <c r="Q32" s="369"/>
      <c r="R32" s="369"/>
      <c r="S32" s="369"/>
      <c r="T32" s="369"/>
      <c r="U32" s="369"/>
      <c r="V32" s="369"/>
      <c r="W32" s="369"/>
      <c r="X32" s="369"/>
      <c r="Y32" s="369"/>
      <c r="Z32" s="369"/>
      <c r="AA32" s="368"/>
      <c r="AB32" s="368"/>
      <c r="AC32" s="368"/>
      <c r="AD32" s="368"/>
      <c r="AE32" s="368"/>
      <c r="AF32" s="368"/>
      <c r="AG32" s="368"/>
      <c r="AH32" s="368"/>
      <c r="AI32" s="368"/>
      <c r="AJ32" s="368"/>
      <c r="AK32" s="368"/>
      <c r="AL32" s="368"/>
      <c r="AM32" s="368"/>
      <c r="AN32" s="368"/>
      <c r="AO32" s="368"/>
      <c r="AP32" s="368"/>
      <c r="AQ32" s="368"/>
      <c r="AR32" s="368"/>
      <c r="AS32" s="368"/>
      <c r="AT32" s="368"/>
      <c r="AU32" s="368"/>
      <c r="AV32" s="368"/>
      <c r="AW32" s="368"/>
      <c r="AX32" s="368"/>
      <c r="AY32" s="368"/>
      <c r="AZ32" s="368"/>
      <c r="BA32" s="368"/>
      <c r="BB32" s="368"/>
      <c r="BC32" s="368"/>
      <c r="BD32" s="368"/>
      <c r="BE32" s="368"/>
      <c r="BF32" s="368"/>
      <c r="BG32" s="368"/>
      <c r="BH32" s="368"/>
      <c r="BI32" s="368"/>
      <c r="BJ32" s="368"/>
    </row>
    <row r="33" spans="1:62" ht="38.25" x14ac:dyDescent="0.25">
      <c r="A33" s="408"/>
      <c r="B33" s="349">
        <v>46</v>
      </c>
      <c r="C33" s="355" t="s">
        <v>250</v>
      </c>
      <c r="D33" s="367"/>
      <c r="E33" s="364"/>
      <c r="F33" s="364"/>
      <c r="G33" s="364"/>
      <c r="H33" s="364"/>
      <c r="I33" s="364"/>
      <c r="J33" s="363"/>
      <c r="K33" s="368"/>
      <c r="L33" s="368"/>
      <c r="M33" s="369"/>
      <c r="N33" s="369"/>
      <c r="O33" s="369"/>
      <c r="P33" s="369"/>
      <c r="Q33" s="369"/>
      <c r="R33" s="369"/>
      <c r="S33" s="369"/>
      <c r="T33" s="369"/>
      <c r="U33" s="369"/>
      <c r="V33" s="369"/>
      <c r="W33" s="369"/>
      <c r="X33" s="369"/>
      <c r="Y33" s="369"/>
      <c r="Z33" s="369"/>
      <c r="AA33" s="368"/>
      <c r="AB33" s="368"/>
      <c r="AC33" s="368"/>
      <c r="AD33" s="368"/>
      <c r="AE33" s="368"/>
      <c r="AF33" s="368"/>
      <c r="AG33" s="368"/>
      <c r="AH33" s="368"/>
      <c r="AI33" s="368"/>
      <c r="AJ33" s="368"/>
      <c r="AK33" s="368"/>
      <c r="AL33" s="368"/>
      <c r="AM33" s="368"/>
      <c r="AN33" s="368"/>
      <c r="AO33" s="368"/>
      <c r="AP33" s="368"/>
      <c r="AQ33" s="368"/>
      <c r="AR33" s="368"/>
      <c r="AS33" s="368"/>
      <c r="AT33" s="368"/>
      <c r="AU33" s="368"/>
      <c r="AV33" s="368"/>
      <c r="AW33" s="368"/>
      <c r="AX33" s="368"/>
      <c r="AY33" s="368"/>
      <c r="AZ33" s="368"/>
      <c r="BA33" s="368"/>
      <c r="BB33" s="368"/>
      <c r="BC33" s="368"/>
      <c r="BD33" s="368"/>
      <c r="BE33" s="368"/>
      <c r="BF33" s="368"/>
      <c r="BG33" s="368"/>
      <c r="BH33" s="368"/>
      <c r="BI33" s="368"/>
      <c r="BJ33" s="368"/>
    </row>
    <row r="34" spans="1:62" x14ac:dyDescent="0.25">
      <c r="A34" s="408"/>
      <c r="B34" s="349">
        <v>47</v>
      </c>
      <c r="C34" s="354" t="s">
        <v>292</v>
      </c>
      <c r="D34" s="367"/>
      <c r="E34" s="364"/>
      <c r="F34" s="364"/>
      <c r="G34" s="364"/>
      <c r="H34" s="364"/>
      <c r="I34" s="364"/>
      <c r="J34" s="363"/>
      <c r="K34" s="368"/>
      <c r="L34" s="368"/>
      <c r="M34" s="369"/>
      <c r="N34" s="369"/>
      <c r="O34" s="369"/>
      <c r="P34" s="369"/>
      <c r="Q34" s="369"/>
      <c r="R34" s="369"/>
      <c r="S34" s="369"/>
      <c r="T34" s="369"/>
      <c r="U34" s="369"/>
      <c r="V34" s="369"/>
      <c r="W34" s="369"/>
      <c r="X34" s="369"/>
      <c r="Y34" s="369"/>
      <c r="Z34" s="369"/>
      <c r="AA34" s="368"/>
      <c r="AB34" s="368"/>
      <c r="AC34" s="368"/>
      <c r="AD34" s="368"/>
      <c r="AE34" s="368"/>
      <c r="AF34" s="368"/>
      <c r="AG34" s="368"/>
      <c r="AH34" s="368"/>
      <c r="AI34" s="368"/>
      <c r="AJ34" s="368"/>
      <c r="AK34" s="368"/>
      <c r="AL34" s="368"/>
      <c r="AM34" s="368"/>
      <c r="AN34" s="368"/>
      <c r="AO34" s="368"/>
      <c r="AP34" s="368"/>
      <c r="AQ34" s="368"/>
      <c r="AR34" s="368"/>
      <c r="AS34" s="368"/>
      <c r="AT34" s="368"/>
      <c r="AU34" s="368"/>
      <c r="AV34" s="368"/>
      <c r="AW34" s="368"/>
      <c r="AX34" s="368"/>
      <c r="AY34" s="368"/>
      <c r="AZ34" s="368"/>
      <c r="BA34" s="368"/>
      <c r="BB34" s="368"/>
      <c r="BC34" s="368"/>
      <c r="BD34" s="368"/>
      <c r="BE34" s="368"/>
      <c r="BF34" s="368"/>
      <c r="BG34" s="368"/>
      <c r="BH34" s="368"/>
      <c r="BI34" s="368"/>
      <c r="BJ34" s="368"/>
    </row>
    <row r="35" spans="1:62" ht="30" x14ac:dyDescent="0.25">
      <c r="A35" s="408"/>
      <c r="B35" s="349">
        <v>48</v>
      </c>
      <c r="C35" s="354" t="s">
        <v>57</v>
      </c>
      <c r="D35" s="367"/>
      <c r="E35" s="364"/>
      <c r="F35" s="364"/>
      <c r="G35" s="364"/>
      <c r="H35" s="364"/>
      <c r="I35" s="364"/>
      <c r="J35" s="363"/>
      <c r="K35" s="368"/>
      <c r="L35" s="368"/>
      <c r="M35" s="369"/>
      <c r="N35" s="369"/>
      <c r="O35" s="369"/>
      <c r="P35" s="369"/>
      <c r="Q35" s="369"/>
      <c r="R35" s="369"/>
      <c r="S35" s="369"/>
      <c r="T35" s="369"/>
      <c r="U35" s="369"/>
      <c r="V35" s="369"/>
      <c r="W35" s="369"/>
      <c r="X35" s="369"/>
      <c r="Y35" s="369"/>
      <c r="Z35" s="369"/>
      <c r="AA35" s="368"/>
      <c r="AB35" s="368"/>
      <c r="AC35" s="368"/>
      <c r="AD35" s="368"/>
      <c r="AE35" s="368"/>
      <c r="AF35" s="368"/>
      <c r="AG35" s="368"/>
      <c r="AH35" s="368"/>
      <c r="AI35" s="368"/>
      <c r="AJ35" s="368"/>
      <c r="AK35" s="368"/>
      <c r="AL35" s="368"/>
      <c r="AM35" s="368"/>
      <c r="AN35" s="368"/>
      <c r="AO35" s="368"/>
      <c r="AP35" s="368"/>
      <c r="AQ35" s="368"/>
      <c r="AR35" s="368"/>
      <c r="AS35" s="368"/>
      <c r="AT35" s="368"/>
      <c r="AU35" s="368"/>
      <c r="AV35" s="368"/>
      <c r="AW35" s="368"/>
      <c r="AX35" s="368"/>
      <c r="AY35" s="368"/>
      <c r="AZ35" s="368"/>
      <c r="BA35" s="368"/>
      <c r="BB35" s="368"/>
      <c r="BC35" s="368"/>
      <c r="BD35" s="368"/>
      <c r="BE35" s="368"/>
      <c r="BF35" s="368"/>
      <c r="BG35" s="368"/>
      <c r="BH35" s="368"/>
      <c r="BI35" s="368"/>
      <c r="BJ35" s="368"/>
    </row>
    <row r="36" spans="1:62" x14ac:dyDescent="0.25">
      <c r="A36" s="408"/>
      <c r="B36" s="349">
        <v>49</v>
      </c>
      <c r="C36" s="358" t="s">
        <v>347</v>
      </c>
      <c r="D36" s="367"/>
      <c r="E36" s="364"/>
      <c r="F36" s="364"/>
      <c r="G36" s="364"/>
      <c r="H36" s="364"/>
      <c r="I36" s="364"/>
      <c r="J36" s="363"/>
      <c r="K36" s="368"/>
      <c r="L36" s="368"/>
      <c r="M36" s="369"/>
      <c r="N36" s="369"/>
      <c r="O36" s="369"/>
      <c r="P36" s="369"/>
      <c r="Q36" s="369"/>
      <c r="R36" s="369"/>
      <c r="S36" s="369"/>
      <c r="T36" s="369"/>
      <c r="U36" s="369"/>
      <c r="V36" s="369"/>
      <c r="W36" s="369"/>
      <c r="X36" s="369"/>
      <c r="Y36" s="369"/>
      <c r="Z36" s="369"/>
      <c r="AA36" s="368"/>
      <c r="AB36" s="368"/>
      <c r="AC36" s="368"/>
      <c r="AD36" s="368"/>
      <c r="AE36" s="368"/>
      <c r="AF36" s="368"/>
      <c r="AG36" s="368"/>
      <c r="AH36" s="368"/>
      <c r="AI36" s="368"/>
      <c r="AJ36" s="368"/>
      <c r="AK36" s="368"/>
      <c r="AL36" s="368"/>
      <c r="AM36" s="368"/>
      <c r="AN36" s="368"/>
      <c r="AO36" s="368"/>
      <c r="AP36" s="368"/>
      <c r="AQ36" s="368"/>
      <c r="AR36" s="368"/>
      <c r="AS36" s="368"/>
      <c r="AT36" s="368"/>
      <c r="AU36" s="368"/>
      <c r="AV36" s="368"/>
      <c r="AW36" s="368"/>
      <c r="AX36" s="368"/>
      <c r="AY36" s="368"/>
      <c r="AZ36" s="368"/>
      <c r="BA36" s="368"/>
      <c r="BB36" s="368"/>
      <c r="BC36" s="368"/>
      <c r="BD36" s="368"/>
      <c r="BE36" s="368"/>
      <c r="BF36" s="368"/>
      <c r="BG36" s="368"/>
      <c r="BH36" s="368"/>
      <c r="BI36" s="368"/>
      <c r="BJ36" s="368"/>
    </row>
    <row r="37" spans="1:62" x14ac:dyDescent="0.25">
      <c r="A37" s="408"/>
      <c r="B37" s="349">
        <v>50</v>
      </c>
      <c r="C37" s="358" t="s">
        <v>347</v>
      </c>
      <c r="D37" s="367"/>
      <c r="E37" s="364"/>
      <c r="F37" s="364"/>
      <c r="G37" s="364"/>
      <c r="H37" s="364"/>
      <c r="I37" s="364"/>
      <c r="J37" s="363"/>
      <c r="K37" s="368"/>
      <c r="L37" s="368"/>
      <c r="M37" s="369"/>
      <c r="N37" s="369"/>
      <c r="O37" s="369"/>
      <c r="P37" s="369"/>
      <c r="Q37" s="369"/>
      <c r="R37" s="369"/>
      <c r="S37" s="369"/>
      <c r="T37" s="369"/>
      <c r="U37" s="369"/>
      <c r="V37" s="369"/>
      <c r="W37" s="369"/>
      <c r="X37" s="369"/>
      <c r="Y37" s="369"/>
      <c r="Z37" s="369"/>
      <c r="AA37" s="368"/>
      <c r="AB37" s="368"/>
      <c r="AC37" s="368"/>
      <c r="AD37" s="368"/>
      <c r="AE37" s="368"/>
      <c r="AF37" s="368"/>
      <c r="AG37" s="368"/>
      <c r="AH37" s="368"/>
      <c r="AI37" s="368"/>
      <c r="AJ37" s="368"/>
      <c r="AK37" s="368"/>
      <c r="AL37" s="368"/>
      <c r="AM37" s="368"/>
      <c r="AN37" s="368"/>
      <c r="AO37" s="368"/>
      <c r="AP37" s="368"/>
      <c r="AQ37" s="368"/>
      <c r="AR37" s="368"/>
      <c r="AS37" s="368"/>
      <c r="AT37" s="368"/>
      <c r="AU37" s="368"/>
      <c r="AV37" s="368"/>
      <c r="AW37" s="368"/>
      <c r="AX37" s="368"/>
      <c r="AY37" s="368"/>
      <c r="AZ37" s="368"/>
      <c r="BA37" s="368"/>
      <c r="BB37" s="368"/>
      <c r="BC37" s="368"/>
      <c r="BD37" s="368"/>
      <c r="BE37" s="368"/>
      <c r="BF37" s="368"/>
      <c r="BG37" s="368"/>
      <c r="BH37" s="368"/>
      <c r="BI37" s="368"/>
      <c r="BJ37" s="368"/>
    </row>
    <row r="38" spans="1:62" x14ac:dyDescent="0.25">
      <c r="A38" s="408"/>
      <c r="B38" s="349">
        <v>51</v>
      </c>
      <c r="C38" s="358" t="s">
        <v>347</v>
      </c>
      <c r="D38" s="367"/>
      <c r="E38" s="364"/>
      <c r="F38" s="364"/>
      <c r="G38" s="364"/>
      <c r="H38" s="364"/>
      <c r="I38" s="364"/>
      <c r="J38" s="363"/>
      <c r="K38" s="368"/>
      <c r="L38" s="368"/>
      <c r="M38" s="369"/>
      <c r="N38" s="369"/>
      <c r="O38" s="369"/>
      <c r="P38" s="369"/>
      <c r="Q38" s="369"/>
      <c r="R38" s="369"/>
      <c r="S38" s="369"/>
      <c r="T38" s="369"/>
      <c r="U38" s="369"/>
      <c r="V38" s="369"/>
      <c r="W38" s="369"/>
      <c r="X38" s="369"/>
      <c r="Y38" s="369"/>
      <c r="Z38" s="369"/>
      <c r="AA38" s="368"/>
      <c r="AB38" s="368"/>
      <c r="AC38" s="368"/>
      <c r="AD38" s="368"/>
      <c r="AE38" s="368"/>
      <c r="AF38" s="368"/>
      <c r="AG38" s="368"/>
      <c r="AH38" s="368"/>
      <c r="AI38" s="368"/>
      <c r="AJ38" s="368"/>
      <c r="AK38" s="368"/>
      <c r="AL38" s="368"/>
      <c r="AM38" s="368"/>
      <c r="AN38" s="368"/>
      <c r="AO38" s="368"/>
      <c r="AP38" s="368"/>
      <c r="AQ38" s="368"/>
      <c r="AR38" s="368"/>
      <c r="AS38" s="368"/>
      <c r="AT38" s="368"/>
      <c r="AU38" s="368"/>
      <c r="AV38" s="368"/>
      <c r="AW38" s="368"/>
      <c r="AX38" s="368"/>
      <c r="AY38" s="368"/>
      <c r="AZ38" s="368"/>
      <c r="BA38" s="368"/>
      <c r="BB38" s="368"/>
      <c r="BC38" s="368"/>
      <c r="BD38" s="368"/>
      <c r="BE38" s="368"/>
      <c r="BF38" s="368"/>
      <c r="BG38" s="368"/>
      <c r="BH38" s="368"/>
      <c r="BI38" s="368"/>
      <c r="BJ38" s="368"/>
    </row>
    <row r="39" spans="1:62" ht="30" x14ac:dyDescent="0.25">
      <c r="A39" s="408"/>
      <c r="B39" s="349">
        <v>52</v>
      </c>
      <c r="C39" s="354" t="s">
        <v>251</v>
      </c>
      <c r="D39" s="367"/>
      <c r="E39" s="364"/>
      <c r="F39" s="364"/>
      <c r="G39" s="364"/>
      <c r="H39" s="364"/>
      <c r="I39" s="364"/>
      <c r="J39" s="363"/>
      <c r="K39" s="368"/>
      <c r="L39" s="368"/>
      <c r="M39" s="369"/>
      <c r="N39" s="369"/>
      <c r="O39" s="369"/>
      <c r="P39" s="369"/>
      <c r="Q39" s="369"/>
      <c r="R39" s="369"/>
      <c r="S39" s="369"/>
      <c r="T39" s="369"/>
      <c r="U39" s="369"/>
      <c r="V39" s="369"/>
      <c r="W39" s="369"/>
      <c r="X39" s="369"/>
      <c r="Y39" s="369"/>
      <c r="Z39" s="369"/>
      <c r="AA39" s="368"/>
      <c r="AB39" s="368"/>
      <c r="AC39" s="368"/>
      <c r="AD39" s="368"/>
      <c r="AE39" s="368"/>
      <c r="AF39" s="368"/>
      <c r="AG39" s="368"/>
      <c r="AH39" s="368"/>
      <c r="AI39" s="368"/>
      <c r="AJ39" s="368"/>
      <c r="AK39" s="368"/>
      <c r="AL39" s="368"/>
      <c r="AM39" s="368"/>
      <c r="AN39" s="368"/>
      <c r="AO39" s="368"/>
      <c r="AP39" s="368"/>
      <c r="AQ39" s="368"/>
      <c r="AR39" s="368"/>
      <c r="AS39" s="368"/>
      <c r="AT39" s="368"/>
      <c r="AU39" s="368"/>
      <c r="AV39" s="368"/>
      <c r="AW39" s="368"/>
      <c r="AX39" s="368"/>
      <c r="AY39" s="368"/>
      <c r="AZ39" s="368"/>
      <c r="BA39" s="368"/>
      <c r="BB39" s="368"/>
      <c r="BC39" s="368"/>
      <c r="BD39" s="368"/>
      <c r="BE39" s="368"/>
      <c r="BF39" s="368"/>
      <c r="BG39" s="368"/>
      <c r="BH39" s="368"/>
      <c r="BI39" s="368"/>
      <c r="BJ39" s="368"/>
    </row>
    <row r="40" spans="1:62" x14ac:dyDescent="0.25">
      <c r="A40" s="408"/>
      <c r="B40" s="349">
        <v>53</v>
      </c>
      <c r="C40" s="354" t="s">
        <v>293</v>
      </c>
      <c r="D40" s="367"/>
      <c r="E40" s="364"/>
      <c r="F40" s="364"/>
      <c r="G40" s="364"/>
      <c r="H40" s="364"/>
      <c r="I40" s="364"/>
      <c r="J40" s="363"/>
      <c r="K40" s="368"/>
      <c r="L40" s="368"/>
      <c r="M40" s="369"/>
      <c r="N40" s="369"/>
      <c r="O40" s="369"/>
      <c r="P40" s="369"/>
      <c r="Q40" s="369"/>
      <c r="R40" s="369"/>
      <c r="S40" s="369"/>
      <c r="T40" s="369"/>
      <c r="U40" s="369"/>
      <c r="V40" s="369"/>
      <c r="W40" s="369"/>
      <c r="X40" s="369"/>
      <c r="Y40" s="369"/>
      <c r="Z40" s="369"/>
      <c r="AA40" s="368"/>
      <c r="AB40" s="368"/>
      <c r="AC40" s="368"/>
      <c r="AD40" s="368"/>
      <c r="AE40" s="368"/>
      <c r="AF40" s="368"/>
      <c r="AG40" s="368"/>
      <c r="AH40" s="368"/>
      <c r="AI40" s="368"/>
      <c r="AJ40" s="368"/>
      <c r="AK40" s="368"/>
      <c r="AL40" s="368"/>
      <c r="AM40" s="368"/>
      <c r="AN40" s="368"/>
      <c r="AO40" s="368"/>
      <c r="AP40" s="368"/>
      <c r="AQ40" s="368"/>
      <c r="AR40" s="368"/>
      <c r="AS40" s="368"/>
      <c r="AT40" s="368"/>
      <c r="AU40" s="368"/>
      <c r="AV40" s="368"/>
      <c r="AW40" s="368"/>
      <c r="AX40" s="368"/>
      <c r="AY40" s="368"/>
      <c r="AZ40" s="368"/>
      <c r="BA40" s="368"/>
      <c r="BB40" s="368"/>
      <c r="BC40" s="368"/>
      <c r="BD40" s="368"/>
      <c r="BE40" s="368"/>
      <c r="BF40" s="368"/>
      <c r="BG40" s="368"/>
      <c r="BH40" s="368"/>
      <c r="BI40" s="368"/>
      <c r="BJ40" s="368"/>
    </row>
    <row r="41" spans="1:62" ht="30" x14ac:dyDescent="0.25">
      <c r="A41" s="408"/>
      <c r="B41" s="349">
        <v>54</v>
      </c>
      <c r="C41" s="354" t="s">
        <v>252</v>
      </c>
      <c r="D41" s="367"/>
      <c r="E41" s="364"/>
      <c r="F41" s="364"/>
      <c r="G41" s="364"/>
      <c r="H41" s="364"/>
      <c r="I41" s="364"/>
      <c r="J41" s="363"/>
      <c r="K41" s="368"/>
      <c r="L41" s="368"/>
      <c r="M41" s="369"/>
      <c r="N41" s="369"/>
      <c r="O41" s="369"/>
      <c r="P41" s="369"/>
      <c r="Q41" s="369"/>
      <c r="R41" s="369"/>
      <c r="S41" s="369"/>
      <c r="T41" s="369"/>
      <c r="U41" s="369"/>
      <c r="V41" s="369"/>
      <c r="W41" s="369"/>
      <c r="X41" s="369"/>
      <c r="Y41" s="369"/>
      <c r="Z41" s="369"/>
      <c r="AA41" s="368"/>
      <c r="AB41" s="368"/>
      <c r="AC41" s="368"/>
      <c r="AD41" s="368"/>
      <c r="AE41" s="368"/>
      <c r="AF41" s="368"/>
      <c r="AG41" s="368"/>
      <c r="AH41" s="368"/>
      <c r="AI41" s="368"/>
      <c r="AJ41" s="368"/>
      <c r="AK41" s="368"/>
      <c r="AL41" s="368"/>
      <c r="AM41" s="368"/>
      <c r="AN41" s="368"/>
      <c r="AO41" s="368"/>
      <c r="AP41" s="368"/>
      <c r="AQ41" s="368"/>
      <c r="AR41" s="368"/>
      <c r="AS41" s="368"/>
      <c r="AT41" s="368"/>
      <c r="AU41" s="368"/>
      <c r="AV41" s="368"/>
      <c r="AW41" s="368"/>
      <c r="AX41" s="368"/>
      <c r="AY41" s="368"/>
      <c r="AZ41" s="368"/>
      <c r="BA41" s="368"/>
      <c r="BB41" s="368"/>
      <c r="BC41" s="368"/>
      <c r="BD41" s="368"/>
      <c r="BE41" s="368"/>
      <c r="BF41" s="368"/>
      <c r="BG41" s="368"/>
      <c r="BH41" s="368"/>
      <c r="BI41" s="368"/>
      <c r="BJ41" s="368"/>
    </row>
    <row r="42" spans="1:62" ht="30" x14ac:dyDescent="0.25">
      <c r="A42" s="408"/>
      <c r="B42" s="349">
        <v>55</v>
      </c>
      <c r="C42" s="354" t="s">
        <v>253</v>
      </c>
      <c r="D42" s="367"/>
      <c r="E42" s="364"/>
      <c r="F42" s="364"/>
      <c r="G42" s="364"/>
      <c r="H42" s="364"/>
      <c r="I42" s="364"/>
      <c r="J42" s="363"/>
      <c r="K42" s="368"/>
      <c r="L42" s="368"/>
      <c r="M42" s="369"/>
      <c r="N42" s="369"/>
      <c r="O42" s="369"/>
      <c r="P42" s="369"/>
      <c r="Q42" s="369"/>
      <c r="R42" s="369"/>
      <c r="S42" s="369"/>
      <c r="T42" s="369"/>
      <c r="U42" s="369"/>
      <c r="V42" s="369"/>
      <c r="W42" s="369"/>
      <c r="X42" s="369"/>
      <c r="Y42" s="369"/>
      <c r="Z42" s="369"/>
      <c r="AA42" s="368"/>
      <c r="AB42" s="368"/>
      <c r="AC42" s="368"/>
      <c r="AD42" s="368"/>
      <c r="AE42" s="368"/>
      <c r="AF42" s="368"/>
      <c r="AG42" s="368"/>
      <c r="AH42" s="368"/>
      <c r="AI42" s="368"/>
      <c r="AJ42" s="368"/>
      <c r="AK42" s="368"/>
      <c r="AL42" s="368"/>
      <c r="AM42" s="368"/>
      <c r="AN42" s="368"/>
      <c r="AO42" s="368"/>
      <c r="AP42" s="368"/>
      <c r="AQ42" s="368"/>
      <c r="AR42" s="368"/>
      <c r="AS42" s="368"/>
      <c r="AT42" s="368"/>
      <c r="AU42" s="368"/>
      <c r="AV42" s="368"/>
      <c r="AW42" s="368"/>
      <c r="AX42" s="368"/>
      <c r="AY42" s="368"/>
      <c r="AZ42" s="368"/>
      <c r="BA42" s="368"/>
      <c r="BB42" s="368"/>
      <c r="BC42" s="368"/>
      <c r="BD42" s="368"/>
      <c r="BE42" s="368"/>
      <c r="BF42" s="368"/>
      <c r="BG42" s="368"/>
      <c r="BH42" s="368"/>
      <c r="BI42" s="368"/>
      <c r="BJ42" s="368"/>
    </row>
    <row r="43" spans="1:62" x14ac:dyDescent="0.25">
      <c r="A43" s="408"/>
      <c r="B43" s="349">
        <v>61</v>
      </c>
      <c r="C43" s="358" t="s">
        <v>347</v>
      </c>
      <c r="D43" s="367"/>
      <c r="E43" s="364"/>
      <c r="F43" s="364"/>
      <c r="G43" s="364"/>
      <c r="H43" s="364"/>
      <c r="I43" s="364"/>
      <c r="J43" s="363"/>
      <c r="K43" s="368"/>
      <c r="L43" s="368"/>
      <c r="M43" s="369"/>
      <c r="N43" s="369"/>
      <c r="O43" s="369"/>
      <c r="P43" s="369"/>
      <c r="Q43" s="369"/>
      <c r="R43" s="369"/>
      <c r="S43" s="369"/>
      <c r="T43" s="369"/>
      <c r="U43" s="369"/>
      <c r="V43" s="369"/>
      <c r="W43" s="369"/>
      <c r="X43" s="369"/>
      <c r="Y43" s="369"/>
      <c r="Z43" s="369"/>
      <c r="AA43" s="368"/>
      <c r="AB43" s="368"/>
      <c r="AC43" s="368"/>
      <c r="AD43" s="368"/>
      <c r="AE43" s="368"/>
      <c r="AF43" s="368"/>
      <c r="AG43" s="368"/>
      <c r="AH43" s="368"/>
      <c r="AI43" s="368"/>
      <c r="AJ43" s="368"/>
      <c r="AK43" s="368"/>
      <c r="AL43" s="368"/>
      <c r="AM43" s="368"/>
      <c r="AN43" s="368"/>
      <c r="AO43" s="368"/>
      <c r="AP43" s="368"/>
      <c r="AQ43" s="368"/>
      <c r="AR43" s="368"/>
      <c r="AS43" s="368"/>
      <c r="AT43" s="368"/>
      <c r="AU43" s="368"/>
      <c r="AV43" s="368"/>
      <c r="AW43" s="368"/>
      <c r="AX43" s="368"/>
      <c r="AY43" s="368"/>
      <c r="AZ43" s="368"/>
      <c r="BA43" s="368"/>
      <c r="BB43" s="368"/>
      <c r="BC43" s="368"/>
      <c r="BD43" s="368"/>
      <c r="BE43" s="368"/>
      <c r="BF43" s="368"/>
      <c r="BG43" s="368"/>
      <c r="BH43" s="368"/>
      <c r="BI43" s="368"/>
      <c r="BJ43" s="368"/>
    </row>
    <row r="44" spans="1:62" x14ac:dyDescent="0.25">
      <c r="A44" s="408"/>
      <c r="B44" s="349">
        <v>80</v>
      </c>
      <c r="C44" s="358" t="s">
        <v>347</v>
      </c>
      <c r="D44" s="367"/>
      <c r="E44" s="364"/>
      <c r="F44" s="364"/>
      <c r="G44" s="364"/>
      <c r="H44" s="364"/>
      <c r="I44" s="364"/>
      <c r="J44" s="363"/>
      <c r="K44" s="368"/>
      <c r="L44" s="368"/>
      <c r="M44" s="369"/>
      <c r="N44" s="369"/>
      <c r="O44" s="369"/>
      <c r="P44" s="369"/>
      <c r="Q44" s="369"/>
      <c r="R44" s="369"/>
      <c r="S44" s="369"/>
      <c r="T44" s="369"/>
      <c r="U44" s="369"/>
      <c r="V44" s="369"/>
      <c r="W44" s="369"/>
      <c r="X44" s="369"/>
      <c r="Y44" s="369"/>
      <c r="Z44" s="369"/>
      <c r="AA44" s="368"/>
      <c r="AB44" s="368"/>
      <c r="AC44" s="368"/>
      <c r="AD44" s="368"/>
      <c r="AE44" s="368"/>
      <c r="AF44" s="368"/>
      <c r="AG44" s="368"/>
      <c r="AH44" s="368"/>
      <c r="AI44" s="368"/>
      <c r="AJ44" s="368"/>
      <c r="AK44" s="368"/>
      <c r="AL44" s="368"/>
      <c r="AM44" s="368"/>
      <c r="AN44" s="368"/>
      <c r="AO44" s="368"/>
      <c r="AP44" s="368"/>
      <c r="AQ44" s="368"/>
      <c r="AR44" s="368"/>
      <c r="AS44" s="368"/>
      <c r="AT44" s="368"/>
      <c r="AU44" s="368"/>
      <c r="AV44" s="368"/>
      <c r="AW44" s="368"/>
      <c r="AX44" s="368"/>
      <c r="AY44" s="368"/>
      <c r="AZ44" s="368"/>
      <c r="BA44" s="368"/>
      <c r="BB44" s="368"/>
      <c r="BC44" s="368"/>
      <c r="BD44" s="368"/>
      <c r="BE44" s="368"/>
      <c r="BF44" s="368"/>
      <c r="BG44" s="368"/>
      <c r="BH44" s="368"/>
      <c r="BI44" s="368"/>
      <c r="BJ44" s="368"/>
    </row>
    <row r="45" spans="1:62" x14ac:dyDescent="0.25">
      <c r="A45" s="408"/>
      <c r="B45" s="349">
        <v>81</v>
      </c>
      <c r="C45" s="358" t="s">
        <v>347</v>
      </c>
      <c r="D45" s="367"/>
      <c r="E45" s="364"/>
      <c r="F45" s="364"/>
      <c r="G45" s="364"/>
      <c r="H45" s="364"/>
      <c r="I45" s="364"/>
      <c r="J45" s="363"/>
      <c r="K45" s="368"/>
      <c r="L45" s="368"/>
      <c r="M45" s="369"/>
      <c r="N45" s="369"/>
      <c r="O45" s="369"/>
      <c r="P45" s="369"/>
      <c r="Q45" s="369"/>
      <c r="R45" s="369"/>
      <c r="S45" s="369"/>
      <c r="T45" s="369"/>
      <c r="U45" s="369"/>
      <c r="V45" s="369"/>
      <c r="W45" s="369"/>
      <c r="X45" s="369"/>
      <c r="Y45" s="369"/>
      <c r="Z45" s="369"/>
      <c r="AA45" s="368"/>
      <c r="AB45" s="368"/>
      <c r="AC45" s="368"/>
      <c r="AD45" s="368"/>
      <c r="AE45" s="368"/>
      <c r="AF45" s="368"/>
      <c r="AG45" s="368"/>
      <c r="AH45" s="368"/>
      <c r="AI45" s="368"/>
      <c r="AJ45" s="368"/>
      <c r="AK45" s="368"/>
      <c r="AL45" s="368"/>
      <c r="AM45" s="368"/>
      <c r="AN45" s="368"/>
      <c r="AO45" s="368"/>
      <c r="AP45" s="368"/>
      <c r="AQ45" s="368"/>
      <c r="AR45" s="368"/>
      <c r="AS45" s="368"/>
      <c r="AT45" s="368"/>
      <c r="AU45" s="368"/>
      <c r="AV45" s="368"/>
      <c r="AW45" s="368"/>
      <c r="AX45" s="368"/>
      <c r="AY45" s="368"/>
      <c r="AZ45" s="368"/>
      <c r="BA45" s="368"/>
      <c r="BB45" s="368"/>
      <c r="BC45" s="368"/>
      <c r="BD45" s="368"/>
      <c r="BE45" s="368"/>
      <c r="BF45" s="368"/>
      <c r="BG45" s="368"/>
      <c r="BH45" s="368"/>
      <c r="BI45" s="368"/>
      <c r="BJ45" s="368"/>
    </row>
    <row r="46" spans="1:62" x14ac:dyDescent="0.25">
      <c r="A46" s="408"/>
      <c r="B46" s="349">
        <v>82</v>
      </c>
      <c r="C46" s="358" t="s">
        <v>347</v>
      </c>
      <c r="D46" s="367"/>
      <c r="E46" s="364"/>
      <c r="F46" s="364"/>
      <c r="G46" s="364"/>
      <c r="H46" s="364"/>
      <c r="I46" s="364"/>
      <c r="J46" s="363"/>
      <c r="K46" s="368"/>
      <c r="L46" s="368"/>
      <c r="M46" s="369"/>
      <c r="N46" s="369"/>
      <c r="O46" s="369"/>
      <c r="P46" s="369"/>
      <c r="Q46" s="369"/>
      <c r="R46" s="369"/>
      <c r="S46" s="369"/>
      <c r="T46" s="369"/>
      <c r="U46" s="369"/>
      <c r="V46" s="369"/>
      <c r="W46" s="369"/>
      <c r="X46" s="369"/>
      <c r="Y46" s="369"/>
      <c r="Z46" s="369"/>
      <c r="AA46" s="368"/>
      <c r="AB46" s="368"/>
      <c r="AC46" s="368"/>
      <c r="AD46" s="368"/>
      <c r="AE46" s="368"/>
      <c r="AF46" s="368"/>
      <c r="AG46" s="368"/>
      <c r="AH46" s="368"/>
      <c r="AI46" s="368"/>
      <c r="AJ46" s="368"/>
      <c r="AK46" s="368"/>
      <c r="AL46" s="368"/>
      <c r="AM46" s="368"/>
      <c r="AN46" s="368"/>
      <c r="AO46" s="368"/>
      <c r="AP46" s="368"/>
      <c r="AQ46" s="368"/>
      <c r="AR46" s="368"/>
      <c r="AS46" s="368"/>
      <c r="AT46" s="368"/>
      <c r="AU46" s="368"/>
      <c r="AV46" s="368"/>
      <c r="AW46" s="368"/>
      <c r="AX46" s="368"/>
      <c r="AY46" s="368"/>
      <c r="AZ46" s="368"/>
      <c r="BA46" s="368"/>
      <c r="BB46" s="368"/>
      <c r="BC46" s="368"/>
      <c r="BD46" s="368"/>
      <c r="BE46" s="368"/>
      <c r="BF46" s="368"/>
      <c r="BG46" s="368"/>
      <c r="BH46" s="368"/>
      <c r="BI46" s="368"/>
      <c r="BJ46" s="368"/>
    </row>
    <row r="47" spans="1:62" x14ac:dyDescent="0.25">
      <c r="A47" s="408"/>
      <c r="B47" s="349">
        <v>83</v>
      </c>
      <c r="C47" s="358" t="s">
        <v>347</v>
      </c>
      <c r="D47" s="367"/>
      <c r="E47" s="364"/>
      <c r="F47" s="364"/>
      <c r="G47" s="364"/>
      <c r="H47" s="364"/>
      <c r="I47" s="364"/>
      <c r="J47" s="363"/>
      <c r="K47" s="368"/>
      <c r="L47" s="368"/>
      <c r="M47" s="369"/>
      <c r="N47" s="369"/>
      <c r="O47" s="369"/>
      <c r="P47" s="369"/>
      <c r="Q47" s="369"/>
      <c r="R47" s="369"/>
      <c r="S47" s="369"/>
      <c r="T47" s="369"/>
      <c r="U47" s="369"/>
      <c r="V47" s="369"/>
      <c r="W47" s="369"/>
      <c r="X47" s="369"/>
      <c r="Y47" s="369"/>
      <c r="Z47" s="369"/>
      <c r="AA47" s="368"/>
      <c r="AB47" s="368"/>
      <c r="AC47" s="368"/>
      <c r="AD47" s="368"/>
      <c r="AE47" s="368"/>
      <c r="AF47" s="368"/>
      <c r="AG47" s="368"/>
      <c r="AH47" s="368"/>
      <c r="AI47" s="368"/>
      <c r="AJ47" s="368"/>
      <c r="AK47" s="368"/>
      <c r="AL47" s="368"/>
      <c r="AM47" s="368"/>
      <c r="AN47" s="368"/>
      <c r="AO47" s="368"/>
      <c r="AP47" s="368"/>
      <c r="AQ47" s="368"/>
      <c r="AR47" s="368"/>
      <c r="AS47" s="368"/>
      <c r="AT47" s="368"/>
      <c r="AU47" s="368"/>
      <c r="AV47" s="368"/>
      <c r="AW47" s="368"/>
      <c r="AX47" s="368"/>
      <c r="AY47" s="368"/>
      <c r="AZ47" s="368"/>
      <c r="BA47" s="368"/>
      <c r="BB47" s="368"/>
      <c r="BC47" s="368"/>
      <c r="BD47" s="368"/>
      <c r="BE47" s="368"/>
      <c r="BF47" s="368"/>
      <c r="BG47" s="368"/>
      <c r="BH47" s="368"/>
      <c r="BI47" s="368"/>
      <c r="BJ47" s="368"/>
    </row>
    <row r="48" spans="1:62" x14ac:dyDescent="0.25">
      <c r="A48" s="408"/>
      <c r="B48" s="349">
        <v>84</v>
      </c>
      <c r="C48" s="358" t="s">
        <v>347</v>
      </c>
      <c r="D48" s="367"/>
      <c r="E48" s="364"/>
      <c r="F48" s="364"/>
      <c r="G48" s="364"/>
      <c r="H48" s="364"/>
      <c r="I48" s="364"/>
      <c r="J48" s="363"/>
      <c r="K48" s="368"/>
      <c r="L48" s="368"/>
      <c r="M48" s="369"/>
      <c r="N48" s="369"/>
      <c r="O48" s="369"/>
      <c r="P48" s="369"/>
      <c r="Q48" s="369"/>
      <c r="R48" s="369"/>
      <c r="S48" s="369"/>
      <c r="T48" s="369"/>
      <c r="U48" s="369"/>
      <c r="V48" s="369"/>
      <c r="W48" s="369"/>
      <c r="X48" s="369"/>
      <c r="Y48" s="369"/>
      <c r="Z48" s="369"/>
      <c r="AA48" s="368"/>
      <c r="AB48" s="368"/>
      <c r="AC48" s="368"/>
      <c r="AD48" s="368"/>
      <c r="AE48" s="368"/>
      <c r="AF48" s="368"/>
      <c r="AG48" s="368"/>
      <c r="AH48" s="368"/>
      <c r="AI48" s="368"/>
      <c r="AJ48" s="368"/>
      <c r="AK48" s="368"/>
      <c r="AL48" s="368"/>
      <c r="AM48" s="368"/>
      <c r="AN48" s="368"/>
      <c r="AO48" s="368"/>
      <c r="AP48" s="368"/>
      <c r="AQ48" s="368"/>
      <c r="AR48" s="368"/>
      <c r="AS48" s="368"/>
      <c r="AT48" s="368"/>
      <c r="AU48" s="368"/>
      <c r="AV48" s="368"/>
      <c r="AW48" s="368"/>
      <c r="AX48" s="368"/>
      <c r="AY48" s="368"/>
      <c r="AZ48" s="368"/>
      <c r="BA48" s="368"/>
      <c r="BB48" s="368"/>
      <c r="BC48" s="368"/>
      <c r="BD48" s="368"/>
      <c r="BE48" s="368"/>
      <c r="BF48" s="368"/>
      <c r="BG48" s="368"/>
      <c r="BH48" s="368"/>
      <c r="BI48" s="368"/>
      <c r="BJ48" s="368"/>
    </row>
    <row r="49" spans="1:62" x14ac:dyDescent="0.25">
      <c r="A49" s="408"/>
      <c r="B49" s="349">
        <v>85</v>
      </c>
      <c r="C49" s="358" t="s">
        <v>347</v>
      </c>
      <c r="D49" s="367"/>
      <c r="E49" s="364"/>
      <c r="F49" s="364"/>
      <c r="G49" s="364"/>
      <c r="H49" s="364"/>
      <c r="I49" s="364"/>
      <c r="J49" s="363"/>
      <c r="K49" s="368"/>
      <c r="L49" s="368"/>
      <c r="M49" s="369"/>
      <c r="N49" s="369"/>
      <c r="O49" s="369"/>
      <c r="P49" s="369"/>
      <c r="Q49" s="369"/>
      <c r="R49" s="369"/>
      <c r="S49" s="369"/>
      <c r="T49" s="369"/>
      <c r="U49" s="369"/>
      <c r="V49" s="369"/>
      <c r="W49" s="369"/>
      <c r="X49" s="369"/>
      <c r="Y49" s="369"/>
      <c r="Z49" s="369"/>
      <c r="AA49" s="368"/>
      <c r="AB49" s="368"/>
      <c r="AC49" s="368"/>
      <c r="AD49" s="368"/>
      <c r="AE49" s="368"/>
      <c r="AF49" s="368"/>
      <c r="AG49" s="368"/>
      <c r="AH49" s="368"/>
      <c r="AI49" s="368"/>
      <c r="AJ49" s="368"/>
      <c r="AK49" s="368"/>
      <c r="AL49" s="368"/>
      <c r="AM49" s="368"/>
      <c r="AN49" s="368"/>
      <c r="AO49" s="368"/>
      <c r="AP49" s="368"/>
      <c r="AQ49" s="368"/>
      <c r="AR49" s="368"/>
      <c r="AS49" s="368"/>
      <c r="AT49" s="368"/>
      <c r="AU49" s="368"/>
      <c r="AV49" s="368"/>
      <c r="AW49" s="368"/>
      <c r="AX49" s="368"/>
      <c r="AY49" s="368"/>
      <c r="AZ49" s="368"/>
      <c r="BA49" s="368"/>
      <c r="BB49" s="368"/>
      <c r="BC49" s="368"/>
      <c r="BD49" s="368"/>
      <c r="BE49" s="368"/>
      <c r="BF49" s="368"/>
      <c r="BG49" s="368"/>
      <c r="BH49" s="368"/>
      <c r="BI49" s="368"/>
      <c r="BJ49" s="368"/>
    </row>
    <row r="50" spans="1:62" x14ac:dyDescent="0.25">
      <c r="A50" s="408"/>
      <c r="B50" s="349">
        <v>88</v>
      </c>
      <c r="C50" s="358" t="s">
        <v>347</v>
      </c>
      <c r="D50" s="367"/>
      <c r="E50" s="364"/>
      <c r="F50" s="364"/>
      <c r="G50" s="364"/>
      <c r="H50" s="364"/>
      <c r="I50" s="364"/>
      <c r="J50" s="363"/>
      <c r="K50" s="368"/>
      <c r="L50" s="368"/>
      <c r="M50" s="369"/>
      <c r="N50" s="369"/>
      <c r="O50" s="369"/>
      <c r="P50" s="369"/>
      <c r="Q50" s="369"/>
      <c r="R50" s="369"/>
      <c r="S50" s="369"/>
      <c r="T50" s="369"/>
      <c r="U50" s="369"/>
      <c r="V50" s="369"/>
      <c r="W50" s="369"/>
      <c r="X50" s="369"/>
      <c r="Y50" s="369"/>
      <c r="Z50" s="369"/>
      <c r="AA50" s="368"/>
      <c r="AB50" s="368"/>
      <c r="AC50" s="368"/>
      <c r="AD50" s="368"/>
      <c r="AE50" s="368"/>
      <c r="AF50" s="368"/>
      <c r="AG50" s="368"/>
      <c r="AH50" s="368"/>
      <c r="AI50" s="368"/>
      <c r="AJ50" s="368"/>
      <c r="AK50" s="368"/>
      <c r="AL50" s="368"/>
      <c r="AM50" s="368"/>
      <c r="AN50" s="368"/>
      <c r="AO50" s="368"/>
      <c r="AP50" s="368"/>
      <c r="AQ50" s="368"/>
      <c r="AR50" s="368"/>
      <c r="AS50" s="368"/>
      <c r="AT50" s="368"/>
      <c r="AU50" s="368"/>
      <c r="AV50" s="368"/>
      <c r="AW50" s="368"/>
      <c r="AX50" s="368"/>
      <c r="AY50" s="368"/>
      <c r="AZ50" s="368"/>
      <c r="BA50" s="368"/>
      <c r="BB50" s="368"/>
      <c r="BC50" s="368"/>
      <c r="BD50" s="368"/>
      <c r="BE50" s="368"/>
      <c r="BF50" s="368"/>
      <c r="BG50" s="368"/>
      <c r="BH50" s="368"/>
      <c r="BI50" s="368"/>
      <c r="BJ50" s="368"/>
    </row>
    <row r="51" spans="1:62" x14ac:dyDescent="0.25">
      <c r="A51" s="408"/>
      <c r="B51" s="349">
        <v>89</v>
      </c>
      <c r="C51" s="358" t="s">
        <v>347</v>
      </c>
      <c r="D51" s="367"/>
      <c r="E51" s="364"/>
      <c r="F51" s="364"/>
      <c r="G51" s="364"/>
      <c r="H51" s="364"/>
      <c r="I51" s="364"/>
      <c r="J51" s="363"/>
      <c r="K51" s="368"/>
      <c r="L51" s="368"/>
      <c r="M51" s="369"/>
      <c r="N51" s="369"/>
      <c r="O51" s="369"/>
      <c r="P51" s="369"/>
      <c r="Q51" s="369"/>
      <c r="R51" s="369"/>
      <c r="S51" s="369"/>
      <c r="T51" s="369"/>
      <c r="U51" s="369"/>
      <c r="V51" s="369"/>
      <c r="W51" s="369"/>
      <c r="X51" s="369"/>
      <c r="Y51" s="369"/>
      <c r="Z51" s="369"/>
      <c r="AA51" s="368"/>
      <c r="AB51" s="368"/>
      <c r="AC51" s="368"/>
      <c r="AD51" s="368"/>
      <c r="AE51" s="368"/>
      <c r="AF51" s="368"/>
      <c r="AG51" s="368"/>
      <c r="AH51" s="368"/>
      <c r="AI51" s="368"/>
      <c r="AJ51" s="368"/>
      <c r="AK51" s="368"/>
      <c r="AL51" s="368"/>
      <c r="AM51" s="368"/>
      <c r="AN51" s="368"/>
      <c r="AO51" s="368"/>
      <c r="AP51" s="368"/>
      <c r="AQ51" s="368"/>
      <c r="AR51" s="368"/>
      <c r="AS51" s="368"/>
      <c r="AT51" s="368"/>
      <c r="AU51" s="368"/>
      <c r="AV51" s="368"/>
      <c r="AW51" s="368"/>
      <c r="AX51" s="368"/>
      <c r="AY51" s="368"/>
      <c r="AZ51" s="368"/>
      <c r="BA51" s="368"/>
      <c r="BB51" s="368"/>
      <c r="BC51" s="368"/>
      <c r="BD51" s="368"/>
      <c r="BE51" s="368"/>
      <c r="BF51" s="368"/>
      <c r="BG51" s="368"/>
      <c r="BH51" s="368"/>
      <c r="BI51" s="368"/>
      <c r="BJ51" s="368"/>
    </row>
    <row r="52" spans="1:62" ht="30" x14ac:dyDescent="0.25">
      <c r="A52" s="408"/>
      <c r="B52" s="349">
        <v>90</v>
      </c>
      <c r="C52" s="354" t="s">
        <v>254</v>
      </c>
      <c r="D52" s="367"/>
      <c r="E52" s="364"/>
      <c r="F52" s="364"/>
      <c r="G52" s="364"/>
      <c r="H52" s="364"/>
      <c r="I52" s="364"/>
      <c r="J52" s="363"/>
      <c r="K52" s="368"/>
      <c r="L52" s="368"/>
      <c r="M52" s="369"/>
      <c r="N52" s="369"/>
      <c r="O52" s="369"/>
      <c r="P52" s="369"/>
      <c r="Q52" s="369"/>
      <c r="R52" s="369"/>
      <c r="S52" s="369"/>
      <c r="T52" s="369"/>
      <c r="U52" s="369"/>
      <c r="V52" s="369"/>
      <c r="W52" s="369"/>
      <c r="X52" s="369"/>
      <c r="Y52" s="369"/>
      <c r="Z52" s="369"/>
      <c r="AA52" s="368"/>
      <c r="AB52" s="368"/>
      <c r="AC52" s="368"/>
      <c r="AD52" s="368"/>
      <c r="AE52" s="368"/>
      <c r="AF52" s="368"/>
      <c r="AG52" s="368"/>
      <c r="AH52" s="368"/>
      <c r="AI52" s="368"/>
      <c r="AJ52" s="368"/>
      <c r="AK52" s="368"/>
      <c r="AL52" s="368"/>
      <c r="AM52" s="368"/>
      <c r="AN52" s="368"/>
      <c r="AO52" s="368"/>
      <c r="AP52" s="368"/>
      <c r="AQ52" s="368"/>
      <c r="AR52" s="368"/>
      <c r="AS52" s="368"/>
      <c r="AT52" s="368"/>
      <c r="AU52" s="368"/>
      <c r="AV52" s="368"/>
      <c r="AW52" s="368"/>
      <c r="AX52" s="368"/>
      <c r="AY52" s="368"/>
      <c r="AZ52" s="368"/>
      <c r="BA52" s="368"/>
      <c r="BB52" s="368"/>
      <c r="BC52" s="368"/>
      <c r="BD52" s="368"/>
      <c r="BE52" s="368"/>
      <c r="BF52" s="368"/>
      <c r="BG52" s="368"/>
      <c r="BH52" s="368"/>
      <c r="BI52" s="368"/>
      <c r="BJ52" s="368"/>
    </row>
    <row r="53" spans="1:62" x14ac:dyDescent="0.25">
      <c r="A53" s="408"/>
      <c r="B53" s="349">
        <v>91</v>
      </c>
      <c r="C53" s="354" t="s">
        <v>255</v>
      </c>
      <c r="D53" s="367"/>
      <c r="E53" s="364"/>
      <c r="F53" s="364"/>
      <c r="G53" s="364"/>
      <c r="H53" s="364"/>
      <c r="I53" s="364"/>
      <c r="J53" s="363"/>
      <c r="K53" s="368"/>
      <c r="L53" s="368"/>
      <c r="M53" s="369"/>
      <c r="N53" s="369"/>
      <c r="O53" s="369"/>
      <c r="P53" s="369"/>
      <c r="Q53" s="369"/>
      <c r="R53" s="369"/>
      <c r="S53" s="369"/>
      <c r="T53" s="369"/>
      <c r="U53" s="369"/>
      <c r="V53" s="369"/>
      <c r="W53" s="369"/>
      <c r="X53" s="369"/>
      <c r="Y53" s="369"/>
      <c r="Z53" s="369"/>
      <c r="AA53" s="368"/>
      <c r="AB53" s="368"/>
      <c r="AC53" s="368"/>
      <c r="AD53" s="368"/>
      <c r="AE53" s="368"/>
      <c r="AF53" s="368"/>
      <c r="AG53" s="368"/>
      <c r="AH53" s="368"/>
      <c r="AI53" s="368"/>
      <c r="AJ53" s="368"/>
      <c r="AK53" s="368"/>
      <c r="AL53" s="368"/>
      <c r="AM53" s="368"/>
      <c r="AN53" s="368"/>
      <c r="AO53" s="368"/>
      <c r="AP53" s="368"/>
      <c r="AQ53" s="368"/>
      <c r="AR53" s="368"/>
      <c r="AS53" s="368"/>
      <c r="AT53" s="368"/>
      <c r="AU53" s="368"/>
      <c r="AV53" s="368"/>
      <c r="AW53" s="368"/>
      <c r="AX53" s="368"/>
      <c r="AY53" s="368"/>
      <c r="AZ53" s="368"/>
      <c r="BA53" s="368"/>
      <c r="BB53" s="368"/>
      <c r="BC53" s="368"/>
      <c r="BD53" s="368"/>
      <c r="BE53" s="368"/>
      <c r="BF53" s="368"/>
      <c r="BG53" s="368"/>
      <c r="BH53" s="368"/>
      <c r="BI53" s="368"/>
      <c r="BJ53" s="368"/>
    </row>
    <row r="54" spans="1:62" x14ac:dyDescent="0.25">
      <c r="A54" s="408"/>
      <c r="B54" s="349">
        <v>92</v>
      </c>
      <c r="C54" s="354" t="s">
        <v>256</v>
      </c>
      <c r="D54" s="367"/>
      <c r="E54" s="364"/>
      <c r="F54" s="364"/>
      <c r="G54" s="364"/>
      <c r="H54" s="364"/>
      <c r="I54" s="364"/>
      <c r="J54" s="363"/>
      <c r="K54" s="368"/>
      <c r="L54" s="368"/>
      <c r="M54" s="369"/>
      <c r="N54" s="369"/>
      <c r="O54" s="369"/>
      <c r="P54" s="369"/>
      <c r="Q54" s="369"/>
      <c r="R54" s="369"/>
      <c r="S54" s="369"/>
      <c r="T54" s="369"/>
      <c r="U54" s="369"/>
      <c r="V54" s="369"/>
      <c r="W54" s="369"/>
      <c r="X54" s="369"/>
      <c r="Y54" s="369"/>
      <c r="Z54" s="369"/>
      <c r="AA54" s="368"/>
      <c r="AB54" s="368"/>
      <c r="AC54" s="368"/>
      <c r="AD54" s="368"/>
      <c r="AE54" s="368"/>
      <c r="AF54" s="368"/>
      <c r="AG54" s="368"/>
      <c r="AH54" s="368"/>
      <c r="AI54" s="368"/>
      <c r="AJ54" s="368"/>
      <c r="AK54" s="368"/>
      <c r="AL54" s="368"/>
      <c r="AM54" s="368"/>
      <c r="AN54" s="368"/>
      <c r="AO54" s="368"/>
      <c r="AP54" s="368"/>
      <c r="AQ54" s="368"/>
      <c r="AR54" s="368"/>
      <c r="AS54" s="368"/>
      <c r="AT54" s="368"/>
      <c r="AU54" s="368"/>
      <c r="AV54" s="368"/>
      <c r="AW54" s="368"/>
      <c r="AX54" s="368"/>
      <c r="AY54" s="368"/>
      <c r="AZ54" s="368"/>
      <c r="BA54" s="368"/>
      <c r="BB54" s="368"/>
      <c r="BC54" s="368"/>
      <c r="BD54" s="368"/>
      <c r="BE54" s="368"/>
      <c r="BF54" s="368"/>
      <c r="BG54" s="368"/>
      <c r="BH54" s="368"/>
      <c r="BI54" s="368"/>
      <c r="BJ54" s="368"/>
    </row>
    <row r="55" spans="1:62" ht="30" x14ac:dyDescent="0.25">
      <c r="A55" s="408"/>
      <c r="B55" s="349">
        <v>93</v>
      </c>
      <c r="C55" s="354" t="s">
        <v>257</v>
      </c>
      <c r="D55" s="367"/>
      <c r="E55" s="364"/>
      <c r="F55" s="364"/>
      <c r="G55" s="364"/>
      <c r="H55" s="364"/>
      <c r="I55" s="364"/>
      <c r="J55" s="363"/>
      <c r="K55" s="368"/>
      <c r="L55" s="368"/>
      <c r="M55" s="369"/>
      <c r="N55" s="369"/>
      <c r="O55" s="369"/>
      <c r="P55" s="369"/>
      <c r="Q55" s="369"/>
      <c r="R55" s="369"/>
      <c r="S55" s="369"/>
      <c r="T55" s="369"/>
      <c r="U55" s="369"/>
      <c r="V55" s="369"/>
      <c r="W55" s="369"/>
      <c r="X55" s="369"/>
      <c r="Y55" s="369"/>
      <c r="Z55" s="369"/>
      <c r="AA55" s="368"/>
      <c r="AB55" s="368"/>
      <c r="AC55" s="368"/>
      <c r="AD55" s="368"/>
      <c r="AE55" s="368"/>
      <c r="AF55" s="368"/>
      <c r="AG55" s="368"/>
      <c r="AH55" s="368"/>
      <c r="AI55" s="368"/>
      <c r="AJ55" s="368"/>
      <c r="AK55" s="368"/>
      <c r="AL55" s="368"/>
      <c r="AM55" s="368"/>
      <c r="AN55" s="368"/>
      <c r="AO55" s="368"/>
      <c r="AP55" s="368"/>
      <c r="AQ55" s="368"/>
      <c r="AR55" s="368"/>
      <c r="AS55" s="368"/>
      <c r="AT55" s="368"/>
      <c r="AU55" s="368"/>
      <c r="AV55" s="368"/>
      <c r="AW55" s="368"/>
      <c r="AX55" s="368"/>
      <c r="AY55" s="368"/>
      <c r="AZ55" s="368"/>
      <c r="BA55" s="368"/>
      <c r="BB55" s="368"/>
      <c r="BC55" s="368"/>
      <c r="BD55" s="368"/>
      <c r="BE55" s="368"/>
      <c r="BF55" s="368"/>
      <c r="BG55" s="368"/>
      <c r="BH55" s="368"/>
      <c r="BI55" s="368"/>
      <c r="BJ55" s="368"/>
    </row>
    <row r="56" spans="1:62" ht="30" x14ac:dyDescent="0.25">
      <c r="A56" s="408"/>
      <c r="B56" s="349">
        <v>94</v>
      </c>
      <c r="C56" s="354" t="s">
        <v>258</v>
      </c>
      <c r="D56" s="367"/>
      <c r="E56" s="364"/>
      <c r="F56" s="364"/>
      <c r="G56" s="364"/>
      <c r="H56" s="364"/>
      <c r="I56" s="364"/>
      <c r="J56" s="363"/>
      <c r="K56" s="368"/>
      <c r="L56" s="368"/>
      <c r="M56" s="369"/>
      <c r="N56" s="369"/>
      <c r="O56" s="369"/>
      <c r="P56" s="369"/>
      <c r="Q56" s="369"/>
      <c r="R56" s="369"/>
      <c r="S56" s="369"/>
      <c r="T56" s="369"/>
      <c r="U56" s="369"/>
      <c r="V56" s="369"/>
      <c r="W56" s="369"/>
      <c r="X56" s="369"/>
      <c r="Y56" s="369"/>
      <c r="Z56" s="369"/>
      <c r="AA56" s="368"/>
      <c r="AB56" s="368"/>
      <c r="AC56" s="368"/>
      <c r="AD56" s="368"/>
      <c r="AE56" s="368"/>
      <c r="AF56" s="368"/>
      <c r="AG56" s="368"/>
      <c r="AH56" s="368"/>
      <c r="AI56" s="368"/>
      <c r="AJ56" s="368"/>
      <c r="AK56" s="368"/>
      <c r="AL56" s="368"/>
      <c r="AM56" s="368"/>
      <c r="AN56" s="368"/>
      <c r="AO56" s="368"/>
      <c r="AP56" s="368"/>
      <c r="AQ56" s="368"/>
      <c r="AR56" s="368"/>
      <c r="AS56" s="368"/>
      <c r="AT56" s="368"/>
      <c r="AU56" s="368"/>
      <c r="AV56" s="368"/>
      <c r="AW56" s="368"/>
      <c r="AX56" s="368"/>
      <c r="AY56" s="368"/>
      <c r="AZ56" s="368"/>
      <c r="BA56" s="368"/>
      <c r="BB56" s="368"/>
      <c r="BC56" s="368"/>
      <c r="BD56" s="368"/>
      <c r="BE56" s="368"/>
      <c r="BF56" s="368"/>
      <c r="BG56" s="368"/>
      <c r="BH56" s="368"/>
      <c r="BI56" s="368"/>
      <c r="BJ56" s="368"/>
    </row>
    <row r="57" spans="1:62" x14ac:dyDescent="0.25">
      <c r="A57" s="408"/>
      <c r="B57" s="349">
        <v>97</v>
      </c>
      <c r="C57" s="354" t="s">
        <v>259</v>
      </c>
      <c r="D57" s="367"/>
      <c r="E57" s="364"/>
      <c r="F57" s="364"/>
      <c r="G57" s="364"/>
      <c r="H57" s="364"/>
      <c r="I57" s="364"/>
      <c r="J57" s="363"/>
      <c r="K57" s="368"/>
      <c r="L57" s="368"/>
      <c r="M57" s="369"/>
      <c r="N57" s="369"/>
      <c r="O57" s="369"/>
      <c r="P57" s="369"/>
      <c r="Q57" s="369"/>
      <c r="R57" s="369"/>
      <c r="S57" s="369"/>
      <c r="T57" s="369"/>
      <c r="U57" s="369"/>
      <c r="V57" s="369"/>
      <c r="W57" s="369"/>
      <c r="X57" s="369"/>
      <c r="Y57" s="369"/>
      <c r="Z57" s="369"/>
      <c r="AA57" s="368"/>
      <c r="AB57" s="368"/>
      <c r="AC57" s="368"/>
      <c r="AD57" s="368"/>
      <c r="AE57" s="368"/>
      <c r="AF57" s="368"/>
      <c r="AG57" s="368"/>
      <c r="AH57" s="368"/>
      <c r="AI57" s="368"/>
      <c r="AJ57" s="368"/>
      <c r="AK57" s="368"/>
      <c r="AL57" s="368"/>
      <c r="AM57" s="368"/>
      <c r="AN57" s="368"/>
      <c r="AO57" s="368"/>
      <c r="AP57" s="368"/>
      <c r="AQ57" s="368"/>
      <c r="AR57" s="368"/>
      <c r="AS57" s="368"/>
      <c r="AT57" s="368"/>
      <c r="AU57" s="368"/>
      <c r="AV57" s="368"/>
      <c r="AW57" s="368"/>
      <c r="AX57" s="368"/>
      <c r="AY57" s="368"/>
      <c r="AZ57" s="368"/>
      <c r="BA57" s="368"/>
      <c r="BB57" s="368"/>
      <c r="BC57" s="368"/>
      <c r="BD57" s="368"/>
      <c r="BE57" s="368"/>
      <c r="BF57" s="368"/>
      <c r="BG57" s="368"/>
      <c r="BH57" s="368"/>
      <c r="BI57" s="368"/>
      <c r="BJ57" s="368"/>
    </row>
    <row r="58" spans="1:62" x14ac:dyDescent="0.25">
      <c r="A58" s="408"/>
      <c r="B58" s="349">
        <v>98</v>
      </c>
      <c r="C58" s="354" t="s">
        <v>260</v>
      </c>
      <c r="D58" s="367"/>
      <c r="E58" s="364"/>
      <c r="F58" s="364"/>
      <c r="G58" s="364"/>
      <c r="H58" s="364"/>
      <c r="I58" s="364"/>
      <c r="J58" s="363"/>
      <c r="K58" s="368"/>
      <c r="L58" s="368"/>
      <c r="M58" s="369"/>
      <c r="N58" s="369"/>
      <c r="O58" s="369"/>
      <c r="P58" s="369"/>
      <c r="Q58" s="369"/>
      <c r="R58" s="369"/>
      <c r="S58" s="369"/>
      <c r="T58" s="369"/>
      <c r="U58" s="369"/>
      <c r="V58" s="369"/>
      <c r="W58" s="369"/>
      <c r="X58" s="369"/>
      <c r="Y58" s="369"/>
      <c r="Z58" s="369"/>
      <c r="AA58" s="368"/>
      <c r="AB58" s="368"/>
      <c r="AC58" s="368"/>
      <c r="AD58" s="368"/>
      <c r="AE58" s="368"/>
      <c r="AF58" s="368"/>
      <c r="AG58" s="368"/>
      <c r="AH58" s="368"/>
      <c r="AI58" s="368"/>
      <c r="AJ58" s="368"/>
      <c r="AK58" s="368"/>
      <c r="AL58" s="368"/>
      <c r="AM58" s="368"/>
      <c r="AN58" s="368"/>
      <c r="AO58" s="368"/>
      <c r="AP58" s="368"/>
      <c r="AQ58" s="368"/>
      <c r="AR58" s="368"/>
      <c r="AS58" s="368"/>
      <c r="AT58" s="368"/>
      <c r="AU58" s="368"/>
      <c r="AV58" s="368"/>
      <c r="AW58" s="368"/>
      <c r="AX58" s="368"/>
      <c r="AY58" s="368"/>
      <c r="AZ58" s="368"/>
      <c r="BA58" s="368"/>
      <c r="BB58" s="368"/>
      <c r="BC58" s="368"/>
      <c r="BD58" s="368"/>
      <c r="BE58" s="368"/>
      <c r="BF58" s="368"/>
      <c r="BG58" s="368"/>
      <c r="BH58" s="368"/>
      <c r="BI58" s="368"/>
      <c r="BJ58" s="368"/>
    </row>
    <row r="59" spans="1:62" ht="30" x14ac:dyDescent="0.25">
      <c r="A59" s="408"/>
      <c r="B59" s="349">
        <v>99</v>
      </c>
      <c r="C59" s="354" t="s">
        <v>261</v>
      </c>
      <c r="D59" s="367"/>
      <c r="E59" s="364"/>
      <c r="F59" s="364"/>
      <c r="G59" s="364"/>
      <c r="H59" s="364"/>
      <c r="I59" s="364"/>
      <c r="J59" s="363"/>
      <c r="K59" s="368"/>
      <c r="L59" s="368"/>
      <c r="M59" s="369"/>
      <c r="N59" s="369"/>
      <c r="O59" s="369"/>
      <c r="P59" s="369"/>
      <c r="Q59" s="369"/>
      <c r="R59" s="369"/>
      <c r="S59" s="369"/>
      <c r="T59" s="369"/>
      <c r="U59" s="369"/>
      <c r="V59" s="369"/>
      <c r="W59" s="369"/>
      <c r="X59" s="369"/>
      <c r="Y59" s="369"/>
      <c r="Z59" s="369"/>
      <c r="AA59" s="368"/>
      <c r="AB59" s="368"/>
      <c r="AC59" s="368"/>
      <c r="AD59" s="368"/>
      <c r="AE59" s="368"/>
      <c r="AF59" s="368"/>
      <c r="AG59" s="368"/>
      <c r="AH59" s="368"/>
      <c r="AI59" s="368"/>
      <c r="AJ59" s="368"/>
      <c r="AK59" s="368"/>
      <c r="AL59" s="368"/>
      <c r="AM59" s="368"/>
      <c r="AN59" s="368"/>
      <c r="AO59" s="368"/>
      <c r="AP59" s="368"/>
      <c r="AQ59" s="368"/>
      <c r="AR59" s="368"/>
      <c r="AS59" s="368"/>
      <c r="AT59" s="368"/>
      <c r="AU59" s="368"/>
      <c r="AV59" s="368"/>
      <c r="AW59" s="368"/>
      <c r="AX59" s="368"/>
      <c r="AY59" s="368"/>
      <c r="AZ59" s="368"/>
      <c r="BA59" s="368"/>
      <c r="BB59" s="368"/>
      <c r="BC59" s="368"/>
      <c r="BD59" s="368"/>
      <c r="BE59" s="368"/>
      <c r="BF59" s="368"/>
      <c r="BG59" s="368"/>
      <c r="BH59" s="368"/>
      <c r="BI59" s="368"/>
      <c r="BJ59" s="368"/>
    </row>
    <row r="60" spans="1:62" ht="30" x14ac:dyDescent="0.25">
      <c r="A60" s="408"/>
      <c r="B60" s="349">
        <v>100</v>
      </c>
      <c r="C60" s="354" t="s">
        <v>262</v>
      </c>
      <c r="D60" s="367"/>
      <c r="E60" s="364"/>
      <c r="F60" s="364"/>
      <c r="G60" s="364"/>
      <c r="H60" s="364"/>
      <c r="I60" s="364"/>
      <c r="J60" s="363"/>
      <c r="K60" s="368"/>
      <c r="L60" s="368"/>
      <c r="M60" s="369"/>
      <c r="N60" s="369"/>
      <c r="O60" s="369"/>
      <c r="P60" s="369"/>
      <c r="Q60" s="369"/>
      <c r="R60" s="369"/>
      <c r="S60" s="369"/>
      <c r="T60" s="369"/>
      <c r="U60" s="369"/>
      <c r="V60" s="369"/>
      <c r="W60" s="369"/>
      <c r="X60" s="369"/>
      <c r="Y60" s="369"/>
      <c r="Z60" s="369"/>
      <c r="AA60" s="368"/>
      <c r="AB60" s="368"/>
      <c r="AC60" s="368"/>
      <c r="AD60" s="368"/>
      <c r="AE60" s="368"/>
      <c r="AF60" s="368"/>
      <c r="AG60" s="368"/>
      <c r="AH60" s="368"/>
      <c r="AI60" s="368"/>
      <c r="AJ60" s="368"/>
      <c r="AK60" s="368"/>
      <c r="AL60" s="368"/>
      <c r="AM60" s="368"/>
      <c r="AN60" s="368"/>
      <c r="AO60" s="368"/>
      <c r="AP60" s="368"/>
      <c r="AQ60" s="368"/>
      <c r="AR60" s="368"/>
      <c r="AS60" s="368"/>
      <c r="AT60" s="368"/>
      <c r="AU60" s="368"/>
      <c r="AV60" s="368"/>
      <c r="AW60" s="368"/>
      <c r="AX60" s="368"/>
      <c r="AY60" s="368"/>
      <c r="AZ60" s="368"/>
      <c r="BA60" s="368"/>
      <c r="BB60" s="368"/>
      <c r="BC60" s="368"/>
      <c r="BD60" s="368"/>
      <c r="BE60" s="368"/>
      <c r="BF60" s="368"/>
      <c r="BG60" s="368"/>
      <c r="BH60" s="368"/>
      <c r="BI60" s="368"/>
      <c r="BJ60" s="368"/>
    </row>
    <row r="61" spans="1:62" ht="30" x14ac:dyDescent="0.25">
      <c r="A61" s="408"/>
      <c r="B61" s="349">
        <v>101</v>
      </c>
      <c r="C61" s="354" t="s">
        <v>263</v>
      </c>
      <c r="D61" s="367"/>
      <c r="E61" s="364"/>
      <c r="F61" s="364"/>
      <c r="G61" s="364"/>
      <c r="H61" s="364"/>
      <c r="I61" s="364"/>
      <c r="J61" s="363"/>
      <c r="K61" s="368"/>
      <c r="L61" s="368"/>
      <c r="M61" s="369"/>
      <c r="N61" s="369"/>
      <c r="O61" s="369"/>
      <c r="P61" s="369"/>
      <c r="Q61" s="369"/>
      <c r="R61" s="369"/>
      <c r="S61" s="369"/>
      <c r="T61" s="369"/>
      <c r="U61" s="369"/>
      <c r="V61" s="369"/>
      <c r="W61" s="369"/>
      <c r="X61" s="369"/>
      <c r="Y61" s="369"/>
      <c r="Z61" s="369"/>
      <c r="AA61" s="368"/>
      <c r="AB61" s="368"/>
      <c r="AC61" s="368"/>
      <c r="AD61" s="368"/>
      <c r="AE61" s="368"/>
      <c r="AF61" s="368"/>
      <c r="AG61" s="368"/>
      <c r="AH61" s="368"/>
      <c r="AI61" s="368"/>
      <c r="AJ61" s="368"/>
      <c r="AK61" s="368"/>
      <c r="AL61" s="368"/>
      <c r="AM61" s="368"/>
      <c r="AN61" s="368"/>
      <c r="AO61" s="368"/>
      <c r="AP61" s="368"/>
      <c r="AQ61" s="368"/>
      <c r="AR61" s="368"/>
      <c r="AS61" s="368"/>
      <c r="AT61" s="368"/>
      <c r="AU61" s="368"/>
      <c r="AV61" s="368"/>
      <c r="AW61" s="368"/>
      <c r="AX61" s="368"/>
      <c r="AY61" s="368"/>
      <c r="AZ61" s="368"/>
      <c r="BA61" s="368"/>
      <c r="BB61" s="368"/>
      <c r="BC61" s="368"/>
      <c r="BD61" s="368"/>
      <c r="BE61" s="368"/>
      <c r="BF61" s="368"/>
      <c r="BG61" s="368"/>
      <c r="BH61" s="368"/>
      <c r="BI61" s="368"/>
      <c r="BJ61" s="368"/>
    </row>
    <row r="62" spans="1:62" x14ac:dyDescent="0.25">
      <c r="A62" s="408"/>
      <c r="B62" s="349">
        <v>102</v>
      </c>
      <c r="C62" s="358" t="s">
        <v>347</v>
      </c>
      <c r="D62" s="367"/>
      <c r="E62" s="364"/>
      <c r="F62" s="364"/>
      <c r="G62" s="364"/>
      <c r="H62" s="364"/>
      <c r="I62" s="364"/>
      <c r="J62" s="363"/>
      <c r="K62" s="368"/>
      <c r="L62" s="368"/>
      <c r="M62" s="369"/>
      <c r="N62" s="369"/>
      <c r="O62" s="369"/>
      <c r="P62" s="369"/>
      <c r="Q62" s="369"/>
      <c r="R62" s="369"/>
      <c r="S62" s="369"/>
      <c r="T62" s="369"/>
      <c r="U62" s="369"/>
      <c r="V62" s="369"/>
      <c r="W62" s="369"/>
      <c r="X62" s="369"/>
      <c r="Y62" s="369"/>
      <c r="Z62" s="369"/>
      <c r="AA62" s="368"/>
      <c r="AB62" s="368"/>
      <c r="AC62" s="368"/>
      <c r="AD62" s="368"/>
      <c r="AE62" s="368"/>
      <c r="AF62" s="368"/>
      <c r="AG62" s="368"/>
      <c r="AH62" s="368"/>
      <c r="AI62" s="368"/>
      <c r="AJ62" s="368"/>
      <c r="AK62" s="368"/>
      <c r="AL62" s="368"/>
      <c r="AM62" s="368"/>
      <c r="AN62" s="368"/>
      <c r="AO62" s="368"/>
      <c r="AP62" s="368"/>
      <c r="AQ62" s="368"/>
      <c r="AR62" s="368"/>
      <c r="AS62" s="368"/>
      <c r="AT62" s="368"/>
      <c r="AU62" s="368"/>
      <c r="AV62" s="368"/>
      <c r="AW62" s="368"/>
      <c r="AX62" s="368"/>
      <c r="AY62" s="368"/>
      <c r="AZ62" s="368"/>
      <c r="BA62" s="368"/>
      <c r="BB62" s="368"/>
      <c r="BC62" s="368"/>
      <c r="BD62" s="368"/>
      <c r="BE62" s="368"/>
      <c r="BF62" s="368"/>
      <c r="BG62" s="368"/>
      <c r="BH62" s="368"/>
      <c r="BI62" s="368"/>
      <c r="BJ62" s="368"/>
    </row>
    <row r="63" spans="1:62" x14ac:dyDescent="0.25">
      <c r="A63" s="408"/>
      <c r="B63" s="349">
        <v>103</v>
      </c>
      <c r="C63" s="358" t="s">
        <v>347</v>
      </c>
      <c r="D63" s="367"/>
      <c r="E63" s="364"/>
      <c r="F63" s="364"/>
      <c r="G63" s="364"/>
      <c r="H63" s="364"/>
      <c r="I63" s="364"/>
      <c r="J63" s="363"/>
      <c r="K63" s="368"/>
      <c r="L63" s="368"/>
      <c r="M63" s="369"/>
      <c r="N63" s="369"/>
      <c r="O63" s="369"/>
      <c r="P63" s="369"/>
      <c r="Q63" s="369"/>
      <c r="R63" s="369"/>
      <c r="S63" s="369"/>
      <c r="T63" s="369"/>
      <c r="U63" s="369"/>
      <c r="V63" s="369"/>
      <c r="W63" s="369"/>
      <c r="X63" s="369"/>
      <c r="Y63" s="369"/>
      <c r="Z63" s="369"/>
      <c r="AA63" s="368"/>
      <c r="AB63" s="368"/>
      <c r="AC63" s="368"/>
      <c r="AD63" s="368"/>
      <c r="AE63" s="368"/>
      <c r="AF63" s="368"/>
      <c r="AG63" s="368"/>
      <c r="AH63" s="368"/>
      <c r="AI63" s="368"/>
      <c r="AJ63" s="368"/>
      <c r="AK63" s="368"/>
      <c r="AL63" s="368"/>
      <c r="AM63" s="368"/>
      <c r="AN63" s="368"/>
      <c r="AO63" s="368"/>
      <c r="AP63" s="368"/>
      <c r="AQ63" s="368"/>
      <c r="AR63" s="368"/>
      <c r="AS63" s="368"/>
      <c r="AT63" s="368"/>
      <c r="AU63" s="368"/>
      <c r="AV63" s="368"/>
      <c r="AW63" s="368"/>
      <c r="AX63" s="368"/>
      <c r="AY63" s="368"/>
      <c r="AZ63" s="368"/>
      <c r="BA63" s="368"/>
      <c r="BB63" s="368"/>
      <c r="BC63" s="368"/>
      <c r="BD63" s="368"/>
      <c r="BE63" s="368"/>
      <c r="BF63" s="368"/>
      <c r="BG63" s="368"/>
      <c r="BH63" s="368"/>
      <c r="BI63" s="368"/>
      <c r="BJ63" s="368"/>
    </row>
    <row r="64" spans="1:62" x14ac:dyDescent="0.25">
      <c r="A64" s="408"/>
      <c r="B64" s="349">
        <v>104</v>
      </c>
      <c r="C64" s="355" t="s">
        <v>141</v>
      </c>
      <c r="D64" s="367"/>
      <c r="E64" s="364"/>
      <c r="F64" s="364"/>
      <c r="G64" s="364"/>
      <c r="H64" s="364"/>
      <c r="I64" s="364"/>
      <c r="J64" s="363"/>
      <c r="K64" s="368"/>
      <c r="L64" s="368"/>
      <c r="M64" s="369"/>
      <c r="N64" s="369"/>
      <c r="O64" s="369"/>
      <c r="P64" s="369"/>
      <c r="Q64" s="369"/>
      <c r="R64" s="369"/>
      <c r="S64" s="369"/>
      <c r="T64" s="369"/>
      <c r="U64" s="369"/>
      <c r="V64" s="369"/>
      <c r="W64" s="369"/>
      <c r="X64" s="369"/>
      <c r="Y64" s="369"/>
      <c r="Z64" s="369"/>
      <c r="AA64" s="368"/>
      <c r="AB64" s="368"/>
      <c r="AC64" s="368"/>
      <c r="AD64" s="368"/>
      <c r="AE64" s="368"/>
      <c r="AF64" s="368"/>
      <c r="AG64" s="368"/>
      <c r="AH64" s="368"/>
      <c r="AI64" s="368"/>
      <c r="AJ64" s="368"/>
      <c r="AK64" s="368"/>
      <c r="AL64" s="368"/>
      <c r="AM64" s="368"/>
      <c r="AN64" s="368"/>
      <c r="AO64" s="368"/>
      <c r="AP64" s="368"/>
      <c r="AQ64" s="368"/>
      <c r="AR64" s="368"/>
      <c r="AS64" s="368"/>
      <c r="AT64" s="368"/>
      <c r="AU64" s="368"/>
      <c r="AV64" s="368"/>
      <c r="AW64" s="368"/>
      <c r="AX64" s="368"/>
      <c r="AY64" s="368"/>
      <c r="AZ64" s="368"/>
      <c r="BA64" s="368"/>
      <c r="BB64" s="368"/>
      <c r="BC64" s="368"/>
      <c r="BD64" s="368"/>
      <c r="BE64" s="368"/>
      <c r="BF64" s="368"/>
      <c r="BG64" s="368"/>
      <c r="BH64" s="368"/>
      <c r="BI64" s="368"/>
      <c r="BJ64" s="368"/>
    </row>
    <row r="65" spans="1:62" ht="25.5" x14ac:dyDescent="0.25">
      <c r="A65" s="408"/>
      <c r="B65" s="349">
        <v>107</v>
      </c>
      <c r="C65" s="355" t="s">
        <v>294</v>
      </c>
      <c r="D65" s="367"/>
      <c r="E65" s="364"/>
      <c r="F65" s="364"/>
      <c r="G65" s="364"/>
      <c r="H65" s="364"/>
      <c r="I65" s="364"/>
      <c r="J65" s="363"/>
      <c r="K65" s="368"/>
      <c r="L65" s="368"/>
      <c r="M65" s="369"/>
      <c r="N65" s="369"/>
      <c r="O65" s="369"/>
      <c r="P65" s="369"/>
      <c r="Q65" s="369"/>
      <c r="R65" s="369"/>
      <c r="S65" s="369"/>
      <c r="T65" s="369"/>
      <c r="U65" s="369"/>
      <c r="V65" s="369"/>
      <c r="W65" s="369"/>
      <c r="X65" s="369"/>
      <c r="Y65" s="369"/>
      <c r="Z65" s="369"/>
      <c r="AA65" s="368"/>
      <c r="AB65" s="368"/>
      <c r="AC65" s="368"/>
      <c r="AD65" s="368"/>
      <c r="AE65" s="368"/>
      <c r="AF65" s="368"/>
      <c r="AG65" s="368"/>
      <c r="AH65" s="368"/>
      <c r="AI65" s="368"/>
      <c r="AJ65" s="368"/>
      <c r="AK65" s="368"/>
      <c r="AL65" s="368"/>
      <c r="AM65" s="368"/>
      <c r="AN65" s="368"/>
      <c r="AO65" s="368"/>
      <c r="AP65" s="368"/>
      <c r="AQ65" s="368"/>
      <c r="AR65" s="368"/>
      <c r="AS65" s="368"/>
      <c r="AT65" s="368"/>
      <c r="AU65" s="368"/>
      <c r="AV65" s="368"/>
      <c r="AW65" s="368"/>
      <c r="AX65" s="368"/>
      <c r="AY65" s="368"/>
      <c r="AZ65" s="368"/>
      <c r="BA65" s="368"/>
      <c r="BB65" s="368"/>
      <c r="BC65" s="368"/>
      <c r="BD65" s="368"/>
      <c r="BE65" s="368"/>
      <c r="BF65" s="368"/>
      <c r="BG65" s="368"/>
      <c r="BH65" s="368"/>
      <c r="BI65" s="368"/>
      <c r="BJ65" s="368"/>
    </row>
    <row r="66" spans="1:62" ht="38.25" x14ac:dyDescent="0.25">
      <c r="A66" s="408"/>
      <c r="B66" s="349">
        <v>108</v>
      </c>
      <c r="C66" s="355" t="s">
        <v>295</v>
      </c>
      <c r="D66" s="367"/>
      <c r="E66" s="364"/>
      <c r="F66" s="364"/>
      <c r="G66" s="364"/>
      <c r="H66" s="364"/>
      <c r="I66" s="364"/>
      <c r="J66" s="363"/>
      <c r="K66" s="368"/>
      <c r="L66" s="368"/>
      <c r="M66" s="369"/>
      <c r="N66" s="369"/>
      <c r="O66" s="369"/>
      <c r="P66" s="369"/>
      <c r="Q66" s="369"/>
      <c r="R66" s="369"/>
      <c r="S66" s="369"/>
      <c r="T66" s="369"/>
      <c r="U66" s="369"/>
      <c r="V66" s="369"/>
      <c r="W66" s="369"/>
      <c r="X66" s="369"/>
      <c r="Y66" s="369"/>
      <c r="Z66" s="369"/>
      <c r="AA66" s="368"/>
      <c r="AB66" s="368"/>
      <c r="AC66" s="368"/>
      <c r="AD66" s="368"/>
      <c r="AE66" s="368"/>
      <c r="AF66" s="368"/>
      <c r="AG66" s="368"/>
      <c r="AH66" s="368"/>
      <c r="AI66" s="368"/>
      <c r="AJ66" s="368"/>
      <c r="AK66" s="368"/>
      <c r="AL66" s="368"/>
      <c r="AM66" s="368"/>
      <c r="AN66" s="368"/>
      <c r="AO66" s="368"/>
      <c r="AP66" s="368"/>
      <c r="AQ66" s="368"/>
      <c r="AR66" s="368"/>
      <c r="AS66" s="368"/>
      <c r="AT66" s="368"/>
      <c r="AU66" s="368"/>
      <c r="AV66" s="368"/>
      <c r="AW66" s="368"/>
      <c r="AX66" s="368"/>
      <c r="AY66" s="368"/>
      <c r="AZ66" s="368"/>
      <c r="BA66" s="368"/>
      <c r="BB66" s="368"/>
      <c r="BC66" s="368"/>
      <c r="BD66" s="368"/>
      <c r="BE66" s="368"/>
      <c r="BF66" s="368"/>
      <c r="BG66" s="368"/>
      <c r="BH66" s="368"/>
      <c r="BI66" s="368"/>
      <c r="BJ66" s="368"/>
    </row>
    <row r="67" spans="1:62" ht="25.5" x14ac:dyDescent="0.25">
      <c r="A67" s="408"/>
      <c r="B67" s="349">
        <v>147</v>
      </c>
      <c r="C67" s="355" t="s">
        <v>142</v>
      </c>
      <c r="D67" s="367"/>
      <c r="E67" s="364"/>
      <c r="F67" s="364"/>
      <c r="G67" s="364"/>
      <c r="H67" s="364"/>
      <c r="I67" s="364"/>
      <c r="J67" s="363"/>
      <c r="K67" s="368"/>
      <c r="L67" s="368"/>
      <c r="M67" s="369"/>
      <c r="N67" s="369"/>
      <c r="O67" s="369"/>
      <c r="P67" s="369"/>
      <c r="Q67" s="369"/>
      <c r="R67" s="369"/>
      <c r="S67" s="369"/>
      <c r="T67" s="369"/>
      <c r="U67" s="369"/>
      <c r="V67" s="369"/>
      <c r="W67" s="369"/>
      <c r="X67" s="369"/>
      <c r="Y67" s="369"/>
      <c r="Z67" s="369"/>
      <c r="AA67" s="368"/>
      <c r="AB67" s="368"/>
      <c r="AC67" s="368"/>
      <c r="AD67" s="368"/>
      <c r="AE67" s="368"/>
      <c r="AF67" s="368"/>
      <c r="AG67" s="368"/>
      <c r="AH67" s="368"/>
      <c r="AI67" s="368"/>
      <c r="AJ67" s="368"/>
      <c r="AK67" s="368"/>
      <c r="AL67" s="368"/>
      <c r="AM67" s="368"/>
      <c r="AN67" s="368"/>
      <c r="AO67" s="368"/>
      <c r="AP67" s="368"/>
      <c r="AQ67" s="368"/>
      <c r="AR67" s="368"/>
      <c r="AS67" s="368"/>
      <c r="AT67" s="368"/>
      <c r="AU67" s="368"/>
      <c r="AV67" s="368"/>
      <c r="AW67" s="368"/>
      <c r="AX67" s="368"/>
      <c r="AY67" s="368"/>
      <c r="AZ67" s="368"/>
      <c r="BA67" s="368"/>
      <c r="BB67" s="368"/>
      <c r="BC67" s="368"/>
      <c r="BD67" s="368"/>
      <c r="BE67" s="368"/>
      <c r="BF67" s="368"/>
      <c r="BG67" s="368"/>
      <c r="BH67" s="368"/>
      <c r="BI67" s="368"/>
      <c r="BJ67" s="368"/>
    </row>
    <row r="68" spans="1:62" ht="25.5" x14ac:dyDescent="0.25">
      <c r="A68" s="408"/>
      <c r="B68" s="349">
        <v>148</v>
      </c>
      <c r="C68" s="355" t="s">
        <v>143</v>
      </c>
      <c r="D68" s="367"/>
      <c r="E68" s="364"/>
      <c r="F68" s="364"/>
      <c r="G68" s="364"/>
      <c r="H68" s="364"/>
      <c r="I68" s="364"/>
      <c r="J68" s="363"/>
      <c r="K68" s="368"/>
      <c r="L68" s="368"/>
      <c r="M68" s="369"/>
      <c r="N68" s="369"/>
      <c r="O68" s="369"/>
      <c r="P68" s="369"/>
      <c r="Q68" s="369"/>
      <c r="R68" s="369"/>
      <c r="S68" s="369"/>
      <c r="T68" s="369"/>
      <c r="U68" s="369"/>
      <c r="V68" s="369"/>
      <c r="W68" s="369"/>
      <c r="X68" s="369"/>
      <c r="Y68" s="369"/>
      <c r="Z68" s="369"/>
      <c r="AA68" s="368"/>
      <c r="AB68" s="368"/>
      <c r="AC68" s="368"/>
      <c r="AD68" s="368"/>
      <c r="AE68" s="368"/>
      <c r="AF68" s="368"/>
      <c r="AG68" s="368"/>
      <c r="AH68" s="368"/>
      <c r="AI68" s="368"/>
      <c r="AJ68" s="368"/>
      <c r="AK68" s="368"/>
      <c r="AL68" s="368"/>
      <c r="AM68" s="368"/>
      <c r="AN68" s="368"/>
      <c r="AO68" s="368"/>
      <c r="AP68" s="368"/>
      <c r="AQ68" s="368"/>
      <c r="AR68" s="368"/>
      <c r="AS68" s="368"/>
      <c r="AT68" s="368"/>
      <c r="AU68" s="368"/>
      <c r="AV68" s="368"/>
      <c r="AW68" s="368"/>
      <c r="AX68" s="368"/>
      <c r="AY68" s="368"/>
      <c r="AZ68" s="368"/>
      <c r="BA68" s="368"/>
      <c r="BB68" s="368"/>
      <c r="BC68" s="368"/>
      <c r="BD68" s="368"/>
      <c r="BE68" s="368"/>
      <c r="BF68" s="368"/>
      <c r="BG68" s="368"/>
      <c r="BH68" s="368"/>
      <c r="BI68" s="368"/>
      <c r="BJ68" s="368"/>
    </row>
    <row r="69" spans="1:62" ht="25.5" x14ac:dyDescent="0.25">
      <c r="A69" s="408">
        <v>149</v>
      </c>
      <c r="B69" s="349">
        <v>149</v>
      </c>
      <c r="C69" s="355" t="s">
        <v>144</v>
      </c>
      <c r="D69" s="363">
        <v>42463142</v>
      </c>
      <c r="E69" s="364">
        <v>6520851</v>
      </c>
      <c r="F69" s="364">
        <v>2713791</v>
      </c>
      <c r="G69" s="364">
        <v>3932681</v>
      </c>
      <c r="H69" s="364">
        <v>5047012</v>
      </c>
      <c r="I69" s="364">
        <v>5370099</v>
      </c>
      <c r="J69" s="363">
        <v>12112621</v>
      </c>
      <c r="K69" s="365">
        <v>4641552</v>
      </c>
      <c r="L69" s="365">
        <v>14392140</v>
      </c>
      <c r="M69" s="366">
        <v>3027671</v>
      </c>
      <c r="N69" s="366">
        <v>6938397</v>
      </c>
      <c r="O69" s="366">
        <v>39918820</v>
      </c>
      <c r="P69" s="366">
        <v>65325194</v>
      </c>
      <c r="Q69" s="366">
        <v>15699453</v>
      </c>
      <c r="R69" s="366">
        <v>67084708</v>
      </c>
      <c r="S69" s="366">
        <v>14922265</v>
      </c>
      <c r="T69" s="366">
        <v>2600000</v>
      </c>
      <c r="U69" s="366">
        <v>23264455</v>
      </c>
      <c r="V69" s="366">
        <v>2655000</v>
      </c>
      <c r="W69" s="366">
        <v>27028917</v>
      </c>
      <c r="X69" s="366">
        <v>51591855</v>
      </c>
      <c r="Y69" s="366">
        <v>459865000</v>
      </c>
      <c r="Z69" s="366">
        <v>31811710</v>
      </c>
      <c r="AA69" s="365">
        <v>6849122</v>
      </c>
      <c r="AB69" s="365">
        <v>1517243</v>
      </c>
      <c r="AC69" s="365">
        <v>10200000</v>
      </c>
      <c r="AD69" s="365">
        <v>3201655</v>
      </c>
      <c r="AE69" s="365">
        <v>5315425</v>
      </c>
      <c r="AF69" s="365">
        <v>21211289</v>
      </c>
      <c r="AG69" s="365">
        <v>81029423</v>
      </c>
      <c r="AH69" s="365">
        <v>10505108</v>
      </c>
      <c r="AI69" s="365">
        <v>22533002</v>
      </c>
      <c r="AJ69" s="365">
        <v>23275032</v>
      </c>
      <c r="AK69" s="365">
        <v>11535163</v>
      </c>
      <c r="AL69" s="365">
        <v>8802624</v>
      </c>
      <c r="AM69" s="365">
        <v>137274898</v>
      </c>
      <c r="AN69" s="365">
        <v>3575000</v>
      </c>
      <c r="AO69" s="365">
        <v>7451618</v>
      </c>
      <c r="AP69" s="365">
        <v>11364000</v>
      </c>
      <c r="AQ69" s="365">
        <v>1097780</v>
      </c>
      <c r="AR69" s="365">
        <v>16898091</v>
      </c>
      <c r="AS69" s="365">
        <v>48351704</v>
      </c>
      <c r="AT69" s="365">
        <v>2808000</v>
      </c>
      <c r="AU69" s="365">
        <v>1000000</v>
      </c>
      <c r="AV69" s="365">
        <v>15383442</v>
      </c>
      <c r="AW69" s="365">
        <v>2499996</v>
      </c>
      <c r="AX69" s="365">
        <v>202610398</v>
      </c>
      <c r="AY69" s="365">
        <v>2401546</v>
      </c>
      <c r="AZ69" s="365">
        <v>23618925</v>
      </c>
      <c r="BA69" s="365">
        <v>15975611</v>
      </c>
      <c r="BB69" s="365">
        <v>27328000</v>
      </c>
      <c r="BC69" s="365">
        <v>4290818</v>
      </c>
      <c r="BD69" s="365">
        <v>6830109</v>
      </c>
      <c r="BE69" s="365">
        <v>5482635</v>
      </c>
      <c r="BF69" s="365">
        <v>1669458</v>
      </c>
      <c r="BG69" s="365">
        <v>37189750</v>
      </c>
      <c r="BH69" s="365">
        <v>7691290</v>
      </c>
      <c r="BI69" s="365">
        <v>64008102</v>
      </c>
      <c r="BJ69" s="365">
        <v>1940055</v>
      </c>
    </row>
    <row r="70" spans="1:62" ht="38.25" x14ac:dyDescent="0.25">
      <c r="A70" s="408">
        <v>150</v>
      </c>
      <c r="B70" s="349">
        <v>150</v>
      </c>
      <c r="C70" s="355" t="s">
        <v>145</v>
      </c>
      <c r="D70" s="363">
        <v>2649446</v>
      </c>
      <c r="E70" s="364">
        <v>1342525</v>
      </c>
      <c r="F70" s="364">
        <v>927609</v>
      </c>
      <c r="G70" s="364">
        <v>1342039</v>
      </c>
      <c r="H70" s="364">
        <v>649607</v>
      </c>
      <c r="I70" s="364">
        <v>6810481</v>
      </c>
      <c r="J70" s="363">
        <v>2646857</v>
      </c>
      <c r="K70" s="365">
        <v>1708654</v>
      </c>
      <c r="L70" s="365">
        <v>1115695</v>
      </c>
      <c r="M70" s="366">
        <v>446166</v>
      </c>
      <c r="N70" s="366">
        <v>741836</v>
      </c>
      <c r="O70" s="366">
        <v>31731855</v>
      </c>
      <c r="P70" s="366">
        <v>30354302</v>
      </c>
      <c r="Q70" s="366">
        <v>6452505</v>
      </c>
      <c r="R70" s="366">
        <v>54908509</v>
      </c>
      <c r="S70" s="366">
        <v>4582614</v>
      </c>
      <c r="T70" s="366">
        <v>295000</v>
      </c>
      <c r="U70" s="366">
        <v>2567525</v>
      </c>
      <c r="V70" s="366">
        <v>465000</v>
      </c>
      <c r="W70" s="366">
        <v>9904602</v>
      </c>
      <c r="X70" s="366">
        <v>27455446</v>
      </c>
      <c r="Y70" s="366">
        <v>118089000</v>
      </c>
      <c r="Z70" s="366">
        <v>33644902</v>
      </c>
      <c r="AA70" s="365">
        <v>1426226</v>
      </c>
      <c r="AB70" s="365">
        <v>868278</v>
      </c>
      <c r="AC70" s="365">
        <v>3633597</v>
      </c>
      <c r="AD70" s="365">
        <v>276127</v>
      </c>
      <c r="AE70" s="365">
        <v>1553596</v>
      </c>
      <c r="AF70" s="365">
        <v>1728959</v>
      </c>
      <c r="AG70" s="365">
        <v>15009824</v>
      </c>
      <c r="AH70" s="365">
        <v>1482582</v>
      </c>
      <c r="AI70" s="365">
        <v>2824116</v>
      </c>
      <c r="AJ70" s="365">
        <v>4227454</v>
      </c>
      <c r="AK70" s="365">
        <v>2605394</v>
      </c>
      <c r="AL70" s="365">
        <v>1215814</v>
      </c>
      <c r="AM70" s="365">
        <v>21193881</v>
      </c>
      <c r="AN70" s="365">
        <v>635033</v>
      </c>
      <c r="AO70" s="365">
        <v>696268</v>
      </c>
      <c r="AP70" s="365">
        <v>1914279</v>
      </c>
      <c r="AQ70" s="365">
        <v>461700</v>
      </c>
      <c r="AR70" s="365">
        <v>2131204</v>
      </c>
      <c r="AS70" s="365">
        <v>13728484</v>
      </c>
      <c r="AT70" s="365">
        <v>4535628</v>
      </c>
      <c r="AU70" s="365">
        <v>15000</v>
      </c>
      <c r="AV70" s="365">
        <v>4897536</v>
      </c>
      <c r="AW70" s="365">
        <v>652146</v>
      </c>
      <c r="AX70" s="365">
        <v>10135122</v>
      </c>
      <c r="AY70" s="365">
        <v>869158</v>
      </c>
      <c r="AZ70" s="365">
        <v>6253360</v>
      </c>
      <c r="BA70" s="365">
        <v>1250000</v>
      </c>
      <c r="BB70" s="365">
        <v>2177789</v>
      </c>
      <c r="BC70" s="365">
        <v>845441</v>
      </c>
      <c r="BD70" s="365">
        <v>1353549</v>
      </c>
      <c r="BE70" s="365">
        <v>1959659</v>
      </c>
      <c r="BF70" s="365">
        <v>340890</v>
      </c>
      <c r="BG70" s="365">
        <v>10914110</v>
      </c>
      <c r="BH70" s="365">
        <v>3531671</v>
      </c>
      <c r="BI70" s="365">
        <v>10172971</v>
      </c>
      <c r="BJ70" s="365">
        <v>129999</v>
      </c>
    </row>
    <row r="71" spans="1:62" x14ac:dyDescent="0.25">
      <c r="A71" s="408"/>
      <c r="B71" s="349">
        <v>171</v>
      </c>
      <c r="C71" s="358" t="s">
        <v>347</v>
      </c>
      <c r="D71" s="363"/>
      <c r="E71" s="364"/>
      <c r="F71" s="364"/>
      <c r="G71" s="364"/>
      <c r="H71" s="364"/>
      <c r="I71" s="364"/>
      <c r="J71" s="363"/>
      <c r="K71" s="365"/>
      <c r="L71" s="365"/>
      <c r="M71" s="366"/>
      <c r="N71" s="366"/>
      <c r="O71" s="366"/>
      <c r="P71" s="366"/>
      <c r="Q71" s="366"/>
      <c r="R71" s="366"/>
      <c r="S71" s="366"/>
      <c r="T71" s="366"/>
      <c r="U71" s="366"/>
      <c r="V71" s="366"/>
      <c r="W71" s="366"/>
      <c r="X71" s="366"/>
      <c r="Y71" s="366"/>
      <c r="Z71" s="366"/>
      <c r="AA71" s="365"/>
      <c r="AB71" s="365"/>
      <c r="AC71" s="365"/>
      <c r="AD71" s="365"/>
      <c r="AE71" s="365"/>
      <c r="AF71" s="365"/>
      <c r="AG71" s="365"/>
      <c r="AH71" s="365"/>
      <c r="AI71" s="365"/>
      <c r="AJ71" s="365"/>
      <c r="AK71" s="365"/>
      <c r="AL71" s="365"/>
      <c r="AM71" s="365"/>
      <c r="AN71" s="365"/>
      <c r="AO71" s="365"/>
      <c r="AP71" s="365"/>
      <c r="AQ71" s="365"/>
      <c r="AR71" s="365"/>
      <c r="AS71" s="365"/>
      <c r="AT71" s="365"/>
      <c r="AU71" s="365"/>
      <c r="AV71" s="365"/>
      <c r="AW71" s="365"/>
      <c r="AX71" s="365"/>
      <c r="AY71" s="365"/>
      <c r="AZ71" s="365"/>
      <c r="BA71" s="365"/>
      <c r="BB71" s="365"/>
      <c r="BC71" s="365"/>
      <c r="BD71" s="365"/>
      <c r="BE71" s="365"/>
      <c r="BF71" s="365"/>
      <c r="BG71" s="365"/>
      <c r="BH71" s="365"/>
      <c r="BI71" s="365"/>
      <c r="BJ71" s="365"/>
    </row>
    <row r="72" spans="1:62" x14ac:dyDescent="0.25">
      <c r="A72" s="408"/>
      <c r="B72" s="349">
        <v>191</v>
      </c>
      <c r="C72" s="358" t="s">
        <v>347</v>
      </c>
      <c r="D72" s="363"/>
      <c r="E72" s="364"/>
      <c r="F72" s="364"/>
      <c r="G72" s="364"/>
      <c r="H72" s="364"/>
      <c r="I72" s="364"/>
      <c r="J72" s="363"/>
      <c r="K72" s="365"/>
      <c r="L72" s="365"/>
      <c r="M72" s="366"/>
      <c r="N72" s="366"/>
      <c r="O72" s="366"/>
      <c r="P72" s="366"/>
      <c r="Q72" s="366"/>
      <c r="R72" s="366"/>
      <c r="S72" s="366"/>
      <c r="T72" s="366"/>
      <c r="U72" s="366"/>
      <c r="V72" s="366"/>
      <c r="W72" s="366"/>
      <c r="X72" s="366"/>
      <c r="Y72" s="366"/>
      <c r="Z72" s="366"/>
      <c r="AA72" s="365"/>
      <c r="AB72" s="365"/>
      <c r="AC72" s="365"/>
      <c r="AD72" s="365"/>
      <c r="AE72" s="365"/>
      <c r="AF72" s="365"/>
      <c r="AG72" s="365"/>
      <c r="AH72" s="365"/>
      <c r="AI72" s="365"/>
      <c r="AJ72" s="365"/>
      <c r="AK72" s="365"/>
      <c r="AL72" s="365"/>
      <c r="AM72" s="365"/>
      <c r="AN72" s="365"/>
      <c r="AO72" s="365"/>
      <c r="AP72" s="365"/>
      <c r="AQ72" s="365"/>
      <c r="AR72" s="365"/>
      <c r="AS72" s="365"/>
      <c r="AT72" s="365"/>
      <c r="AU72" s="365"/>
      <c r="AV72" s="365"/>
      <c r="AW72" s="365"/>
      <c r="AX72" s="365"/>
      <c r="AY72" s="365"/>
      <c r="AZ72" s="365"/>
      <c r="BA72" s="365"/>
      <c r="BB72" s="365"/>
      <c r="BC72" s="365"/>
      <c r="BD72" s="365"/>
      <c r="BE72" s="365"/>
      <c r="BF72" s="365"/>
      <c r="BG72" s="365"/>
      <c r="BH72" s="365"/>
      <c r="BI72" s="365"/>
      <c r="BJ72" s="365"/>
    </row>
    <row r="73" spans="1:62" ht="30" x14ac:dyDescent="0.25">
      <c r="A73" s="408"/>
      <c r="B73" s="349">
        <v>192</v>
      </c>
      <c r="C73" s="354" t="s">
        <v>264</v>
      </c>
      <c r="D73" s="363"/>
      <c r="E73" s="364"/>
      <c r="F73" s="364"/>
      <c r="G73" s="364"/>
      <c r="H73" s="364"/>
      <c r="I73" s="364"/>
      <c r="J73" s="363"/>
      <c r="K73" s="365"/>
      <c r="L73" s="365"/>
      <c r="M73" s="366"/>
      <c r="N73" s="366"/>
      <c r="O73" s="366"/>
      <c r="P73" s="366"/>
      <c r="Q73" s="366"/>
      <c r="R73" s="366"/>
      <c r="S73" s="366"/>
      <c r="T73" s="366"/>
      <c r="U73" s="366"/>
      <c r="V73" s="366"/>
      <c r="W73" s="366"/>
      <c r="X73" s="366"/>
      <c r="Y73" s="366"/>
      <c r="Z73" s="366"/>
      <c r="AA73" s="365"/>
      <c r="AB73" s="365"/>
      <c r="AC73" s="365"/>
      <c r="AD73" s="365"/>
      <c r="AE73" s="365"/>
      <c r="AF73" s="365"/>
      <c r="AG73" s="365"/>
      <c r="AH73" s="365"/>
      <c r="AI73" s="365"/>
      <c r="AJ73" s="365"/>
      <c r="AK73" s="365"/>
      <c r="AL73" s="365"/>
      <c r="AM73" s="365"/>
      <c r="AN73" s="365"/>
      <c r="AO73" s="365"/>
      <c r="AP73" s="365"/>
      <c r="AQ73" s="365"/>
      <c r="AR73" s="365"/>
      <c r="AS73" s="365"/>
      <c r="AT73" s="365"/>
      <c r="AU73" s="365"/>
      <c r="AV73" s="365"/>
      <c r="AW73" s="365"/>
      <c r="AX73" s="365"/>
      <c r="AY73" s="365"/>
      <c r="AZ73" s="365"/>
      <c r="BA73" s="365"/>
      <c r="BB73" s="365"/>
      <c r="BC73" s="365"/>
      <c r="BD73" s="365"/>
      <c r="BE73" s="365"/>
      <c r="BF73" s="365"/>
      <c r="BG73" s="365"/>
      <c r="BH73" s="365"/>
      <c r="BI73" s="365"/>
      <c r="BJ73" s="365"/>
    </row>
    <row r="74" spans="1:62" ht="45" x14ac:dyDescent="0.25">
      <c r="A74" s="408"/>
      <c r="B74" s="349">
        <v>193</v>
      </c>
      <c r="C74" s="354" t="s">
        <v>146</v>
      </c>
      <c r="D74" s="363"/>
      <c r="E74" s="364"/>
      <c r="F74" s="364"/>
      <c r="G74" s="364"/>
      <c r="H74" s="364"/>
      <c r="I74" s="364"/>
      <c r="J74" s="363"/>
      <c r="K74" s="365"/>
      <c r="L74" s="365"/>
      <c r="M74" s="366"/>
      <c r="N74" s="366"/>
      <c r="O74" s="366"/>
      <c r="P74" s="366"/>
      <c r="Q74" s="366"/>
      <c r="R74" s="366"/>
      <c r="S74" s="366"/>
      <c r="T74" s="366"/>
      <c r="U74" s="366"/>
      <c r="V74" s="366"/>
      <c r="W74" s="366"/>
      <c r="X74" s="366"/>
      <c r="Y74" s="366"/>
      <c r="Z74" s="366"/>
      <c r="AA74" s="365"/>
      <c r="AB74" s="365"/>
      <c r="AC74" s="365"/>
      <c r="AD74" s="365"/>
      <c r="AE74" s="365"/>
      <c r="AF74" s="365"/>
      <c r="AG74" s="365"/>
      <c r="AH74" s="365"/>
      <c r="AI74" s="365"/>
      <c r="AJ74" s="365"/>
      <c r="AK74" s="365"/>
      <c r="AL74" s="365"/>
      <c r="AM74" s="365"/>
      <c r="AN74" s="365"/>
      <c r="AO74" s="365"/>
      <c r="AP74" s="365"/>
      <c r="AQ74" s="365"/>
      <c r="AR74" s="365"/>
      <c r="AS74" s="365"/>
      <c r="AT74" s="365"/>
      <c r="AU74" s="365"/>
      <c r="AV74" s="365"/>
      <c r="AW74" s="365"/>
      <c r="AX74" s="365"/>
      <c r="AY74" s="365"/>
      <c r="AZ74" s="365"/>
      <c r="BA74" s="365"/>
      <c r="BB74" s="365"/>
      <c r="BC74" s="365"/>
      <c r="BD74" s="365"/>
      <c r="BE74" s="365"/>
      <c r="BF74" s="365"/>
      <c r="BG74" s="365"/>
      <c r="BH74" s="365"/>
      <c r="BI74" s="365"/>
      <c r="BJ74" s="365"/>
    </row>
    <row r="75" spans="1:62" ht="25.5" x14ac:dyDescent="0.25">
      <c r="A75" s="408"/>
      <c r="B75" s="349">
        <v>194</v>
      </c>
      <c r="C75" s="355" t="s">
        <v>147</v>
      </c>
      <c r="D75" s="363"/>
      <c r="E75" s="364"/>
      <c r="F75" s="364"/>
      <c r="G75" s="364"/>
      <c r="H75" s="364"/>
      <c r="I75" s="364"/>
      <c r="J75" s="363"/>
      <c r="K75" s="365"/>
      <c r="L75" s="365"/>
      <c r="M75" s="366"/>
      <c r="N75" s="366"/>
      <c r="O75" s="366"/>
      <c r="P75" s="366"/>
      <c r="Q75" s="366"/>
      <c r="R75" s="366"/>
      <c r="S75" s="366"/>
      <c r="T75" s="366"/>
      <c r="U75" s="366"/>
      <c r="V75" s="366"/>
      <c r="W75" s="366"/>
      <c r="X75" s="366"/>
      <c r="Y75" s="366"/>
      <c r="Z75" s="366"/>
      <c r="AA75" s="365"/>
      <c r="AB75" s="365"/>
      <c r="AC75" s="365"/>
      <c r="AD75" s="365"/>
      <c r="AE75" s="365"/>
      <c r="AF75" s="365"/>
      <c r="AG75" s="365"/>
      <c r="AH75" s="365"/>
      <c r="AI75" s="365"/>
      <c r="AJ75" s="365"/>
      <c r="AK75" s="365"/>
      <c r="AL75" s="365"/>
      <c r="AM75" s="365"/>
      <c r="AN75" s="365"/>
      <c r="AO75" s="365"/>
      <c r="AP75" s="365"/>
      <c r="AQ75" s="365"/>
      <c r="AR75" s="365"/>
      <c r="AS75" s="365"/>
      <c r="AT75" s="365"/>
      <c r="AU75" s="365"/>
      <c r="AV75" s="365"/>
      <c r="AW75" s="365"/>
      <c r="AX75" s="365"/>
      <c r="AY75" s="365"/>
      <c r="AZ75" s="365"/>
      <c r="BA75" s="365"/>
      <c r="BB75" s="365"/>
      <c r="BC75" s="365"/>
      <c r="BD75" s="365"/>
      <c r="BE75" s="365"/>
      <c r="BF75" s="365"/>
      <c r="BG75" s="365"/>
      <c r="BH75" s="365"/>
      <c r="BI75" s="365"/>
      <c r="BJ75" s="365"/>
    </row>
    <row r="76" spans="1:62" ht="30" x14ac:dyDescent="0.25">
      <c r="A76" s="408"/>
      <c r="B76" s="349">
        <v>231</v>
      </c>
      <c r="C76" s="358" t="s">
        <v>148</v>
      </c>
      <c r="D76" s="363"/>
      <c r="E76" s="364"/>
      <c r="F76" s="364"/>
      <c r="G76" s="364"/>
      <c r="H76" s="364"/>
      <c r="I76" s="364"/>
      <c r="J76" s="363"/>
      <c r="K76" s="365"/>
      <c r="L76" s="365"/>
      <c r="M76" s="366"/>
      <c r="N76" s="366"/>
      <c r="O76" s="366"/>
      <c r="P76" s="366"/>
      <c r="Q76" s="366"/>
      <c r="R76" s="366"/>
      <c r="S76" s="366"/>
      <c r="T76" s="366"/>
      <c r="U76" s="366"/>
      <c r="V76" s="366"/>
      <c r="W76" s="366"/>
      <c r="X76" s="366"/>
      <c r="Y76" s="366"/>
      <c r="Z76" s="366"/>
      <c r="AA76" s="365"/>
      <c r="AB76" s="365"/>
      <c r="AC76" s="365"/>
      <c r="AD76" s="365"/>
      <c r="AE76" s="365"/>
      <c r="AF76" s="365"/>
      <c r="AG76" s="365"/>
      <c r="AH76" s="365"/>
      <c r="AI76" s="365"/>
      <c r="AJ76" s="365"/>
      <c r="AK76" s="365"/>
      <c r="AL76" s="365"/>
      <c r="AM76" s="365"/>
      <c r="AN76" s="365"/>
      <c r="AO76" s="365"/>
      <c r="AP76" s="365"/>
      <c r="AQ76" s="365"/>
      <c r="AR76" s="365"/>
      <c r="AS76" s="365"/>
      <c r="AT76" s="365"/>
      <c r="AU76" s="365"/>
      <c r="AV76" s="365"/>
      <c r="AW76" s="365"/>
      <c r="AX76" s="365"/>
      <c r="AY76" s="365"/>
      <c r="AZ76" s="365"/>
      <c r="BA76" s="365"/>
      <c r="BB76" s="365"/>
      <c r="BC76" s="365"/>
      <c r="BD76" s="365"/>
      <c r="BE76" s="365"/>
      <c r="BF76" s="365"/>
      <c r="BG76" s="365"/>
      <c r="BH76" s="365"/>
      <c r="BI76" s="365"/>
      <c r="BJ76" s="365"/>
    </row>
    <row r="77" spans="1:62" ht="45" x14ac:dyDescent="0.25">
      <c r="A77" s="408"/>
      <c r="B77" s="349">
        <v>251</v>
      </c>
      <c r="C77" s="358" t="s">
        <v>149</v>
      </c>
      <c r="D77" s="363"/>
      <c r="E77" s="364"/>
      <c r="F77" s="364"/>
      <c r="G77" s="364"/>
      <c r="H77" s="364"/>
      <c r="I77" s="364"/>
      <c r="J77" s="363"/>
      <c r="K77" s="365"/>
      <c r="L77" s="365"/>
      <c r="M77" s="366"/>
      <c r="N77" s="366"/>
      <c r="O77" s="366"/>
      <c r="P77" s="366"/>
      <c r="Q77" s="366"/>
      <c r="R77" s="366"/>
      <c r="S77" s="366"/>
      <c r="T77" s="366"/>
      <c r="U77" s="366"/>
      <c r="V77" s="366"/>
      <c r="W77" s="366"/>
      <c r="X77" s="366"/>
      <c r="Y77" s="366"/>
      <c r="Z77" s="366"/>
      <c r="AA77" s="365"/>
      <c r="AB77" s="365"/>
      <c r="AC77" s="365"/>
      <c r="AD77" s="365"/>
      <c r="AE77" s="365"/>
      <c r="AF77" s="365"/>
      <c r="AG77" s="365"/>
      <c r="AH77" s="365"/>
      <c r="AI77" s="365"/>
      <c r="AJ77" s="365"/>
      <c r="AK77" s="365"/>
      <c r="AL77" s="365"/>
      <c r="AM77" s="365"/>
      <c r="AN77" s="365"/>
      <c r="AO77" s="365"/>
      <c r="AP77" s="365"/>
      <c r="AQ77" s="365"/>
      <c r="AR77" s="365"/>
      <c r="AS77" s="365"/>
      <c r="AT77" s="365"/>
      <c r="AU77" s="365"/>
      <c r="AV77" s="365"/>
      <c r="AW77" s="365"/>
      <c r="AX77" s="365"/>
      <c r="AY77" s="365"/>
      <c r="AZ77" s="365"/>
      <c r="BA77" s="365"/>
      <c r="BB77" s="365"/>
      <c r="BC77" s="365"/>
      <c r="BD77" s="365"/>
      <c r="BE77" s="365"/>
      <c r="BF77" s="365"/>
      <c r="BG77" s="365"/>
      <c r="BH77" s="365"/>
      <c r="BI77" s="365"/>
      <c r="BJ77" s="365"/>
    </row>
    <row r="78" spans="1:62" ht="30" x14ac:dyDescent="0.25">
      <c r="A78" s="408">
        <v>252</v>
      </c>
      <c r="B78" s="349">
        <v>252</v>
      </c>
      <c r="C78" s="358" t="s">
        <v>44</v>
      </c>
      <c r="D78" s="363">
        <v>101082587</v>
      </c>
      <c r="E78" s="364">
        <v>33580007</v>
      </c>
      <c r="F78" s="364">
        <v>17353375</v>
      </c>
      <c r="G78" s="364">
        <v>26618853</v>
      </c>
      <c r="H78" s="364">
        <v>29395469</v>
      </c>
      <c r="I78" s="364">
        <v>41769413</v>
      </c>
      <c r="J78" s="363">
        <v>85458293</v>
      </c>
      <c r="K78" s="365">
        <v>14900572</v>
      </c>
      <c r="L78" s="365">
        <v>69631369</v>
      </c>
      <c r="M78" s="366">
        <v>5089485</v>
      </c>
      <c r="N78" s="366">
        <v>33970841</v>
      </c>
      <c r="O78" s="366">
        <v>129719860</v>
      </c>
      <c r="P78" s="366">
        <v>318692659</v>
      </c>
      <c r="Q78" s="366">
        <v>121005436</v>
      </c>
      <c r="R78" s="366">
        <v>503213775</v>
      </c>
      <c r="S78" s="366">
        <v>67903014</v>
      </c>
      <c r="T78" s="366">
        <v>20889658</v>
      </c>
      <c r="U78" s="366">
        <v>95041199</v>
      </c>
      <c r="V78" s="366">
        <v>21109225</v>
      </c>
      <c r="W78" s="366">
        <v>136784757</v>
      </c>
      <c r="X78" s="366">
        <v>187623578</v>
      </c>
      <c r="Y78" s="366">
        <v>2008177000</v>
      </c>
      <c r="Z78" s="366">
        <v>116772284</v>
      </c>
      <c r="AA78" s="365">
        <v>26921444</v>
      </c>
      <c r="AB78" s="365">
        <v>11704715</v>
      </c>
      <c r="AC78" s="365">
        <v>89735721</v>
      </c>
      <c r="AD78" s="365">
        <v>31699099</v>
      </c>
      <c r="AE78" s="365">
        <v>39622853</v>
      </c>
      <c r="AF78" s="365">
        <v>75240225</v>
      </c>
      <c r="AG78" s="365">
        <v>231640478</v>
      </c>
      <c r="AH78" s="365">
        <v>45151998</v>
      </c>
      <c r="AI78" s="365">
        <v>135759534</v>
      </c>
      <c r="AJ78" s="365">
        <v>188684509</v>
      </c>
      <c r="AK78" s="365">
        <v>34025144</v>
      </c>
      <c r="AL78" s="365">
        <v>96289378</v>
      </c>
      <c r="AM78" s="365">
        <v>362745516</v>
      </c>
      <c r="AN78" s="365">
        <v>20902188</v>
      </c>
      <c r="AO78" s="365">
        <v>26660822</v>
      </c>
      <c r="AP78" s="365">
        <v>54005508</v>
      </c>
      <c r="AQ78" s="365">
        <v>17533448</v>
      </c>
      <c r="AR78" s="365">
        <v>116425908</v>
      </c>
      <c r="AS78" s="365">
        <v>216211595</v>
      </c>
      <c r="AT78" s="365">
        <v>15418208</v>
      </c>
      <c r="AU78" s="365">
        <v>7136421</v>
      </c>
      <c r="AV78" s="365">
        <v>89448039</v>
      </c>
      <c r="AW78" s="365">
        <v>29246429</v>
      </c>
      <c r="AX78" s="365">
        <v>899262901</v>
      </c>
      <c r="AY78" s="365">
        <v>34528905</v>
      </c>
      <c r="AZ78" s="365">
        <v>216401123</v>
      </c>
      <c r="BA78" s="365">
        <v>60161129</v>
      </c>
      <c r="BB78" s="365">
        <v>65911116</v>
      </c>
      <c r="BC78" s="365">
        <v>17140483</v>
      </c>
      <c r="BD78" s="365">
        <v>50458953</v>
      </c>
      <c r="BE78" s="365">
        <v>36947132</v>
      </c>
      <c r="BF78" s="365">
        <v>11844414</v>
      </c>
      <c r="BG78" s="365">
        <v>86992266</v>
      </c>
      <c r="BH78" s="365">
        <v>46959238</v>
      </c>
      <c r="BI78" s="365">
        <v>525345186</v>
      </c>
      <c r="BJ78" s="365">
        <v>8462014</v>
      </c>
    </row>
    <row r="79" spans="1:62" x14ac:dyDescent="0.25">
      <c r="A79" s="408">
        <v>253</v>
      </c>
      <c r="B79" s="349">
        <v>253</v>
      </c>
      <c r="C79" s="358" t="s">
        <v>45</v>
      </c>
      <c r="D79" s="363">
        <v>7531523</v>
      </c>
      <c r="E79" s="364">
        <v>1473125</v>
      </c>
      <c r="F79" s="364">
        <v>1751794</v>
      </c>
      <c r="G79" s="364">
        <v>3046211</v>
      </c>
      <c r="H79" s="364">
        <v>2268418</v>
      </c>
      <c r="I79" s="364">
        <v>1613404</v>
      </c>
      <c r="J79" s="363">
        <v>5985294</v>
      </c>
      <c r="K79" s="365">
        <v>1061784</v>
      </c>
      <c r="L79" s="365">
        <v>1119301</v>
      </c>
      <c r="M79" s="366">
        <v>953009</v>
      </c>
      <c r="N79" s="366">
        <v>5363237</v>
      </c>
      <c r="O79" s="366">
        <v>13835554</v>
      </c>
      <c r="P79" s="366">
        <v>21145813</v>
      </c>
      <c r="Q79" s="366">
        <v>3730845</v>
      </c>
      <c r="R79" s="366">
        <v>5727989</v>
      </c>
      <c r="S79" s="366">
        <v>5403198</v>
      </c>
      <c r="T79" s="366">
        <v>816619</v>
      </c>
      <c r="U79" s="366">
        <v>9278729</v>
      </c>
      <c r="V79" s="366">
        <v>1519707</v>
      </c>
      <c r="W79" s="366">
        <v>3411742</v>
      </c>
      <c r="X79" s="366">
        <v>5851605</v>
      </c>
      <c r="Y79" s="366">
        <v>79251000</v>
      </c>
      <c r="Z79" s="366">
        <v>1743286</v>
      </c>
      <c r="AA79" s="365">
        <v>1451299</v>
      </c>
      <c r="AB79" s="365">
        <v>333657</v>
      </c>
      <c r="AC79" s="365">
        <v>9359707</v>
      </c>
      <c r="AD79" s="365">
        <v>815526</v>
      </c>
      <c r="AE79" s="365">
        <v>7809664</v>
      </c>
      <c r="AF79" s="365">
        <v>2372643</v>
      </c>
      <c r="AG79" s="365">
        <v>9976902</v>
      </c>
      <c r="AH79" s="365">
        <v>1535203</v>
      </c>
      <c r="AI79" s="365">
        <v>1181181</v>
      </c>
      <c r="AJ79" s="365">
        <v>5070729</v>
      </c>
      <c r="AK79" s="365">
        <v>2535346</v>
      </c>
      <c r="AL79" s="365">
        <v>3600406</v>
      </c>
      <c r="AM79" s="365">
        <v>13797010</v>
      </c>
      <c r="AN79" s="365">
        <v>355807</v>
      </c>
      <c r="AO79" s="365">
        <v>4487922</v>
      </c>
      <c r="AP79" s="365">
        <v>666524</v>
      </c>
      <c r="AQ79" s="365">
        <v>699994</v>
      </c>
      <c r="AR79" s="365">
        <v>2780777</v>
      </c>
      <c r="AS79" s="365">
        <v>9022441</v>
      </c>
      <c r="AT79" s="365">
        <v>375700</v>
      </c>
      <c r="AU79" s="365">
        <v>821602</v>
      </c>
      <c r="AV79" s="365">
        <v>2636103</v>
      </c>
      <c r="AW79" s="365">
        <v>1278429</v>
      </c>
      <c r="AX79" s="365">
        <v>20957389</v>
      </c>
      <c r="AY79" s="365">
        <v>2468282</v>
      </c>
      <c r="AZ79" s="365">
        <v>2631999</v>
      </c>
      <c r="BA79" s="365">
        <v>1922481</v>
      </c>
      <c r="BB79" s="365">
        <v>2593933</v>
      </c>
      <c r="BC79" s="365">
        <v>1023084</v>
      </c>
      <c r="BD79" s="365">
        <v>978589</v>
      </c>
      <c r="BE79" s="365">
        <v>1617956</v>
      </c>
      <c r="BF79" s="365">
        <v>1310686</v>
      </c>
      <c r="BG79" s="365">
        <v>2676569</v>
      </c>
      <c r="BH79" s="365">
        <v>1664876</v>
      </c>
      <c r="BI79" s="365">
        <v>5135538</v>
      </c>
      <c r="BJ79" s="365">
        <v>4284329</v>
      </c>
    </row>
    <row r="80" spans="1:62" ht="30" x14ac:dyDescent="0.25">
      <c r="A80" s="408">
        <v>254</v>
      </c>
      <c r="B80" s="349">
        <v>254</v>
      </c>
      <c r="C80" s="358" t="s">
        <v>46</v>
      </c>
      <c r="D80" s="363">
        <v>-359664171</v>
      </c>
      <c r="E80" s="364">
        <v>-78014711</v>
      </c>
      <c r="F80" s="364">
        <v>-25495689</v>
      </c>
      <c r="G80" s="364">
        <v>-45013031</v>
      </c>
      <c r="H80" s="364">
        <v>-51178429</v>
      </c>
      <c r="I80" s="364">
        <v>-80524775</v>
      </c>
      <c r="J80" s="363">
        <v>-90414365</v>
      </c>
      <c r="K80" s="365">
        <v>-40620445</v>
      </c>
      <c r="L80" s="365">
        <v>-105634831</v>
      </c>
      <c r="M80" s="366">
        <v>-38094599</v>
      </c>
      <c r="N80" s="366">
        <v>-67313138</v>
      </c>
      <c r="O80" s="366">
        <v>-186737434</v>
      </c>
      <c r="P80" s="366">
        <v>-409146259</v>
      </c>
      <c r="Q80" s="366">
        <v>-187680964</v>
      </c>
      <c r="R80" s="366">
        <v>-484233500</v>
      </c>
      <c r="S80" s="366">
        <v>-185162635</v>
      </c>
      <c r="T80" s="366">
        <v>-29579102</v>
      </c>
      <c r="U80" s="366">
        <v>-133880687</v>
      </c>
      <c r="V80" s="366">
        <v>-37968453</v>
      </c>
      <c r="W80" s="366">
        <v>-242325305</v>
      </c>
      <c r="X80" s="366">
        <v>-273295992</v>
      </c>
      <c r="Y80" s="366">
        <v>-2516441000</v>
      </c>
      <c r="Z80" s="366">
        <v>-147717399</v>
      </c>
      <c r="AA80" s="365">
        <v>-59970902</v>
      </c>
      <c r="AB80" s="365">
        <v>-22684401</v>
      </c>
      <c r="AC80" s="365">
        <v>-251840792</v>
      </c>
      <c r="AD80" s="365">
        <v>-46969593</v>
      </c>
      <c r="AE80" s="365">
        <v>-90228000</v>
      </c>
      <c r="AF80" s="365">
        <v>-196867281</v>
      </c>
      <c r="AG80" s="365">
        <v>-720481278</v>
      </c>
      <c r="AH80" s="365">
        <v>-64658222</v>
      </c>
      <c r="AI80" s="365">
        <v>-86682072</v>
      </c>
      <c r="AJ80" s="365">
        <v>-273164763</v>
      </c>
      <c r="AK80" s="365">
        <v>-102792499</v>
      </c>
      <c r="AL80" s="365">
        <v>-146558528</v>
      </c>
      <c r="AM80" s="365">
        <v>-650146800</v>
      </c>
      <c r="AN80" s="365">
        <v>-33881982</v>
      </c>
      <c r="AO80" s="365">
        <v>-92274522</v>
      </c>
      <c r="AP80" s="365">
        <v>-86690893</v>
      </c>
      <c r="AQ80" s="365">
        <v>-20287110</v>
      </c>
      <c r="AR80" s="365">
        <v>-131322026</v>
      </c>
      <c r="AS80" s="365">
        <v>-453985793</v>
      </c>
      <c r="AT80" s="365">
        <v>-30080302</v>
      </c>
      <c r="AU80" s="365">
        <v>-23558921</v>
      </c>
      <c r="AV80" s="365">
        <v>-115511076</v>
      </c>
      <c r="AW80" s="365">
        <v>-55165328</v>
      </c>
      <c r="AX80" s="365">
        <v>-1224571648</v>
      </c>
      <c r="AY80" s="365">
        <v>-42439252</v>
      </c>
      <c r="AZ80" s="365">
        <v>-281348972</v>
      </c>
      <c r="BA80" s="365">
        <v>-116373927</v>
      </c>
      <c r="BB80" s="365">
        <v>-209498221</v>
      </c>
      <c r="BC80" s="365">
        <v>-43261415</v>
      </c>
      <c r="BD80" s="365">
        <v>-60510065</v>
      </c>
      <c r="BE80" s="365">
        <v>-140404852</v>
      </c>
      <c r="BF80" s="365">
        <v>-13259368</v>
      </c>
      <c r="BG80" s="365">
        <v>-292311149</v>
      </c>
      <c r="BH80" s="365">
        <v>-57667103</v>
      </c>
      <c r="BI80" s="365">
        <v>-554292930</v>
      </c>
      <c r="BJ80" s="365">
        <v>-22219015</v>
      </c>
    </row>
    <row r="81" spans="1:62" x14ac:dyDescent="0.25">
      <c r="A81" s="408">
        <v>255</v>
      </c>
      <c r="B81" s="349">
        <v>255</v>
      </c>
      <c r="C81" s="358" t="s">
        <v>114</v>
      </c>
      <c r="D81" s="363">
        <v>28103912</v>
      </c>
      <c r="E81" s="364">
        <v>-413854</v>
      </c>
      <c r="F81" s="364">
        <v>1136917</v>
      </c>
      <c r="G81" s="364">
        <v>-277933</v>
      </c>
      <c r="H81" s="364">
        <v>-535850</v>
      </c>
      <c r="I81" s="364">
        <v>6541166</v>
      </c>
      <c r="J81" s="363">
        <v>-2522054</v>
      </c>
      <c r="K81" s="365">
        <v>2203564</v>
      </c>
      <c r="L81" s="365">
        <v>-909755</v>
      </c>
      <c r="M81" s="366">
        <v>2418456</v>
      </c>
      <c r="N81" s="366">
        <v>3981523</v>
      </c>
      <c r="O81" s="366">
        <v>30921187</v>
      </c>
      <c r="P81" s="366">
        <v>13559982</v>
      </c>
      <c r="Q81" s="366">
        <v>8601547</v>
      </c>
      <c r="R81" s="366">
        <v>45263474</v>
      </c>
      <c r="S81" s="366">
        <v>3156565</v>
      </c>
      <c r="T81" s="366">
        <v>-178946</v>
      </c>
      <c r="U81" s="366">
        <v>6981451</v>
      </c>
      <c r="V81" s="366">
        <v>-821367</v>
      </c>
      <c r="W81" s="366">
        <v>9877576</v>
      </c>
      <c r="X81" s="366">
        <v>22920469</v>
      </c>
      <c r="Y81" s="366">
        <v>95926000</v>
      </c>
      <c r="Z81" s="366">
        <v>27514797</v>
      </c>
      <c r="AA81" s="365">
        <v>-43127</v>
      </c>
      <c r="AB81" s="365">
        <v>864687</v>
      </c>
      <c r="AC81" s="365">
        <v>4869003</v>
      </c>
      <c r="AD81" s="365">
        <v>-71821</v>
      </c>
      <c r="AE81" s="365">
        <v>3523430</v>
      </c>
      <c r="AF81" s="365">
        <v>2587222</v>
      </c>
      <c r="AG81" s="365">
        <v>11619258</v>
      </c>
      <c r="AH81" s="365">
        <v>-716485</v>
      </c>
      <c r="AI81" s="365">
        <v>-1798269</v>
      </c>
      <c r="AJ81" s="365">
        <v>-197777</v>
      </c>
      <c r="AK81" s="365">
        <v>408611</v>
      </c>
      <c r="AL81" s="365">
        <v>1001241</v>
      </c>
      <c r="AM81" s="365">
        <v>9077397</v>
      </c>
      <c r="AN81" s="365">
        <v>711734</v>
      </c>
      <c r="AO81" s="365">
        <v>3814941</v>
      </c>
      <c r="AP81" s="365">
        <v>3049767</v>
      </c>
      <c r="AQ81" s="365">
        <v>382284</v>
      </c>
      <c r="AR81" s="365">
        <v>1657099</v>
      </c>
      <c r="AS81" s="365">
        <v>6813233</v>
      </c>
      <c r="AT81" s="365">
        <v>4655783</v>
      </c>
      <c r="AU81" s="365">
        <v>247053</v>
      </c>
      <c r="AV81" s="365">
        <v>2248792</v>
      </c>
      <c r="AW81" s="365">
        <v>862327</v>
      </c>
      <c r="AX81" s="365">
        <v>17968776</v>
      </c>
      <c r="AY81" s="365">
        <v>1179224</v>
      </c>
      <c r="AZ81" s="365">
        <v>4360710</v>
      </c>
      <c r="BA81" s="365">
        <v>1643702</v>
      </c>
      <c r="BB81" s="365">
        <v>5320876</v>
      </c>
      <c r="BC81" s="365">
        <v>876276</v>
      </c>
      <c r="BD81" s="365">
        <v>192197</v>
      </c>
      <c r="BE81" s="365">
        <v>1723528</v>
      </c>
      <c r="BF81" s="365">
        <v>221730</v>
      </c>
      <c r="BG81" s="365">
        <v>6780050</v>
      </c>
      <c r="BH81" s="365">
        <v>1097927</v>
      </c>
      <c r="BI81" s="365">
        <v>-6496238</v>
      </c>
      <c r="BJ81" s="365">
        <v>3798492</v>
      </c>
    </row>
    <row r="82" spans="1:62" ht="30" x14ac:dyDescent="0.25">
      <c r="A82" s="408"/>
      <c r="B82" s="349">
        <v>274</v>
      </c>
      <c r="C82" s="354" t="s">
        <v>150</v>
      </c>
      <c r="D82" s="363"/>
      <c r="E82" s="364"/>
      <c r="F82" s="364"/>
      <c r="G82" s="364"/>
      <c r="H82" s="364"/>
      <c r="I82" s="364"/>
      <c r="J82" s="363"/>
      <c r="K82" s="365"/>
      <c r="L82" s="365"/>
      <c r="M82" s="366"/>
      <c r="N82" s="366"/>
      <c r="O82" s="366"/>
      <c r="P82" s="366"/>
      <c r="Q82" s="366"/>
      <c r="R82" s="366"/>
      <c r="S82" s="366"/>
      <c r="T82" s="366"/>
      <c r="U82" s="366"/>
      <c r="V82" s="366"/>
      <c r="W82" s="366"/>
      <c r="X82" s="366"/>
      <c r="Y82" s="366"/>
      <c r="Z82" s="366"/>
      <c r="AA82" s="365"/>
      <c r="AB82" s="365"/>
      <c r="AC82" s="365"/>
      <c r="AD82" s="365"/>
      <c r="AE82" s="365"/>
      <c r="AF82" s="365"/>
      <c r="AG82" s="365"/>
      <c r="AH82" s="365"/>
      <c r="AI82" s="365"/>
      <c r="AJ82" s="365"/>
      <c r="AK82" s="365"/>
      <c r="AL82" s="365"/>
      <c r="AM82" s="365"/>
      <c r="AN82" s="365"/>
      <c r="AO82" s="365"/>
      <c r="AP82" s="365"/>
      <c r="AQ82" s="365"/>
      <c r="AR82" s="365"/>
      <c r="AS82" s="365"/>
      <c r="AT82" s="365"/>
      <c r="AU82" s="365"/>
      <c r="AV82" s="365"/>
      <c r="AW82" s="365"/>
      <c r="AX82" s="365"/>
      <c r="AY82" s="365"/>
      <c r="AZ82" s="365"/>
      <c r="BA82" s="365"/>
      <c r="BB82" s="365"/>
      <c r="BC82" s="365"/>
      <c r="BD82" s="365"/>
      <c r="BE82" s="365"/>
      <c r="BF82" s="365"/>
      <c r="BG82" s="365"/>
      <c r="BH82" s="365"/>
      <c r="BI82" s="365"/>
      <c r="BJ82" s="365"/>
    </row>
    <row r="83" spans="1:62" ht="25.5" x14ac:dyDescent="0.25">
      <c r="A83" s="408"/>
      <c r="B83" s="349">
        <v>294</v>
      </c>
      <c r="C83" s="355" t="s">
        <v>296</v>
      </c>
      <c r="D83" s="363"/>
      <c r="E83" s="364"/>
      <c r="F83" s="364"/>
      <c r="G83" s="364"/>
      <c r="H83" s="364"/>
      <c r="I83" s="364"/>
      <c r="J83" s="363"/>
      <c r="K83" s="365"/>
      <c r="L83" s="365"/>
      <c r="M83" s="366"/>
      <c r="N83" s="366"/>
      <c r="O83" s="366"/>
      <c r="P83" s="366"/>
      <c r="Q83" s="366"/>
      <c r="R83" s="366"/>
      <c r="S83" s="366"/>
      <c r="T83" s="366"/>
      <c r="U83" s="366"/>
      <c r="V83" s="366"/>
      <c r="W83" s="366"/>
      <c r="X83" s="366"/>
      <c r="Y83" s="366"/>
      <c r="Z83" s="366"/>
      <c r="AA83" s="365"/>
      <c r="AB83" s="365"/>
      <c r="AC83" s="365"/>
      <c r="AD83" s="365"/>
      <c r="AE83" s="365"/>
      <c r="AF83" s="365"/>
      <c r="AG83" s="365"/>
      <c r="AH83" s="365"/>
      <c r="AI83" s="365"/>
      <c r="AJ83" s="365"/>
      <c r="AK83" s="365"/>
      <c r="AL83" s="365"/>
      <c r="AM83" s="365"/>
      <c r="AN83" s="365"/>
      <c r="AO83" s="365"/>
      <c r="AP83" s="365"/>
      <c r="AQ83" s="365"/>
      <c r="AR83" s="365"/>
      <c r="AS83" s="365"/>
      <c r="AT83" s="365"/>
      <c r="AU83" s="365"/>
      <c r="AV83" s="365"/>
      <c r="AW83" s="365"/>
      <c r="AX83" s="365"/>
      <c r="AY83" s="365"/>
      <c r="AZ83" s="365"/>
      <c r="BA83" s="365"/>
      <c r="BB83" s="365"/>
      <c r="BC83" s="365"/>
      <c r="BD83" s="365"/>
      <c r="BE83" s="365"/>
      <c r="BF83" s="365"/>
      <c r="BG83" s="365"/>
      <c r="BH83" s="365"/>
      <c r="BI83" s="365"/>
      <c r="BJ83" s="365"/>
    </row>
    <row r="84" spans="1:62" ht="51" x14ac:dyDescent="0.25">
      <c r="A84" s="408"/>
      <c r="B84" s="349">
        <v>314</v>
      </c>
      <c r="C84" s="355" t="s">
        <v>151</v>
      </c>
      <c r="D84" s="363"/>
      <c r="E84" s="364"/>
      <c r="F84" s="364"/>
      <c r="G84" s="364"/>
      <c r="H84" s="364"/>
      <c r="I84" s="364"/>
      <c r="J84" s="363"/>
      <c r="K84" s="365"/>
      <c r="L84" s="365"/>
      <c r="M84" s="366"/>
      <c r="N84" s="366"/>
      <c r="O84" s="366"/>
      <c r="P84" s="366"/>
      <c r="Q84" s="366"/>
      <c r="R84" s="366"/>
      <c r="S84" s="366"/>
      <c r="T84" s="366"/>
      <c r="U84" s="366"/>
      <c r="V84" s="366"/>
      <c r="W84" s="366"/>
      <c r="X84" s="366"/>
      <c r="Y84" s="366"/>
      <c r="Z84" s="366"/>
      <c r="AA84" s="365"/>
      <c r="AB84" s="365"/>
      <c r="AC84" s="365"/>
      <c r="AD84" s="365"/>
      <c r="AE84" s="365"/>
      <c r="AF84" s="365"/>
      <c r="AG84" s="365"/>
      <c r="AH84" s="365"/>
      <c r="AI84" s="365"/>
      <c r="AJ84" s="365"/>
      <c r="AK84" s="365"/>
      <c r="AL84" s="365"/>
      <c r="AM84" s="365"/>
      <c r="AN84" s="365"/>
      <c r="AO84" s="365"/>
      <c r="AP84" s="365"/>
      <c r="AQ84" s="365"/>
      <c r="AR84" s="365"/>
      <c r="AS84" s="365"/>
      <c r="AT84" s="365"/>
      <c r="AU84" s="365"/>
      <c r="AV84" s="365"/>
      <c r="AW84" s="365"/>
      <c r="AX84" s="365"/>
      <c r="AY84" s="365"/>
      <c r="AZ84" s="365"/>
      <c r="BA84" s="365"/>
      <c r="BB84" s="365"/>
      <c r="BC84" s="365"/>
      <c r="BD84" s="365"/>
      <c r="BE84" s="365"/>
      <c r="BF84" s="365"/>
      <c r="BG84" s="365"/>
      <c r="BH84" s="365"/>
      <c r="BI84" s="365"/>
      <c r="BJ84" s="365"/>
    </row>
    <row r="85" spans="1:62" ht="38.25" x14ac:dyDescent="0.25">
      <c r="A85" s="408"/>
      <c r="B85" s="349">
        <v>315</v>
      </c>
      <c r="C85" s="355" t="s">
        <v>152</v>
      </c>
      <c r="D85" s="363"/>
      <c r="E85" s="364"/>
      <c r="F85" s="364"/>
      <c r="G85" s="364"/>
      <c r="H85" s="364"/>
      <c r="I85" s="364"/>
      <c r="J85" s="363"/>
      <c r="K85" s="365"/>
      <c r="L85" s="365"/>
      <c r="M85" s="366"/>
      <c r="N85" s="366"/>
      <c r="O85" s="366"/>
      <c r="P85" s="366"/>
      <c r="Q85" s="366"/>
      <c r="R85" s="366"/>
      <c r="S85" s="366"/>
      <c r="T85" s="366"/>
      <c r="U85" s="366"/>
      <c r="V85" s="366"/>
      <c r="W85" s="366"/>
      <c r="X85" s="366"/>
      <c r="Y85" s="366"/>
      <c r="Z85" s="366"/>
      <c r="AA85" s="365"/>
      <c r="AB85" s="365"/>
      <c r="AC85" s="365"/>
      <c r="AD85" s="365"/>
      <c r="AE85" s="365"/>
      <c r="AF85" s="365"/>
      <c r="AG85" s="365"/>
      <c r="AH85" s="365"/>
      <c r="AI85" s="365"/>
      <c r="AJ85" s="365"/>
      <c r="AK85" s="365"/>
      <c r="AL85" s="365"/>
      <c r="AM85" s="365"/>
      <c r="AN85" s="365"/>
      <c r="AO85" s="365"/>
      <c r="AP85" s="365"/>
      <c r="AQ85" s="365"/>
      <c r="AR85" s="365"/>
      <c r="AS85" s="365"/>
      <c r="AT85" s="365"/>
      <c r="AU85" s="365"/>
      <c r="AV85" s="365"/>
      <c r="AW85" s="365"/>
      <c r="AX85" s="365"/>
      <c r="AY85" s="365"/>
      <c r="AZ85" s="365"/>
      <c r="BA85" s="365"/>
      <c r="BB85" s="365"/>
      <c r="BC85" s="365"/>
      <c r="BD85" s="365"/>
      <c r="BE85" s="365"/>
      <c r="BF85" s="365"/>
      <c r="BG85" s="365"/>
      <c r="BH85" s="365"/>
      <c r="BI85" s="365"/>
      <c r="BJ85" s="365"/>
    </row>
    <row r="86" spans="1:62" ht="25.5" x14ac:dyDescent="0.25">
      <c r="A86" s="408"/>
      <c r="B86" s="349">
        <v>316</v>
      </c>
      <c r="C86" s="355" t="s">
        <v>153</v>
      </c>
      <c r="D86" s="363"/>
      <c r="E86" s="364"/>
      <c r="F86" s="364"/>
      <c r="G86" s="364"/>
      <c r="H86" s="364"/>
      <c r="I86" s="364"/>
      <c r="J86" s="363"/>
      <c r="K86" s="365"/>
      <c r="L86" s="365"/>
      <c r="M86" s="366"/>
      <c r="N86" s="366"/>
      <c r="O86" s="366"/>
      <c r="P86" s="366"/>
      <c r="Q86" s="366"/>
      <c r="R86" s="366"/>
      <c r="S86" s="366"/>
      <c r="T86" s="366"/>
      <c r="U86" s="366"/>
      <c r="V86" s="366"/>
      <c r="W86" s="366"/>
      <c r="X86" s="366"/>
      <c r="Y86" s="366"/>
      <c r="Z86" s="366"/>
      <c r="AA86" s="365"/>
      <c r="AB86" s="365"/>
      <c r="AC86" s="365"/>
      <c r="AD86" s="365"/>
      <c r="AE86" s="365"/>
      <c r="AF86" s="365"/>
      <c r="AG86" s="365"/>
      <c r="AH86" s="365"/>
      <c r="AI86" s="365"/>
      <c r="AJ86" s="365"/>
      <c r="AK86" s="365"/>
      <c r="AL86" s="365"/>
      <c r="AM86" s="365"/>
      <c r="AN86" s="365"/>
      <c r="AO86" s="365"/>
      <c r="AP86" s="365"/>
      <c r="AQ86" s="365"/>
      <c r="AR86" s="365"/>
      <c r="AS86" s="365"/>
      <c r="AT86" s="365"/>
      <c r="AU86" s="365"/>
      <c r="AV86" s="365"/>
      <c r="AW86" s="365"/>
      <c r="AX86" s="365"/>
      <c r="AY86" s="365"/>
      <c r="AZ86" s="365"/>
      <c r="BA86" s="365"/>
      <c r="BB86" s="365"/>
      <c r="BC86" s="365"/>
      <c r="BD86" s="365"/>
      <c r="BE86" s="365"/>
      <c r="BF86" s="365"/>
      <c r="BG86" s="365"/>
      <c r="BH86" s="365"/>
      <c r="BI86" s="365"/>
      <c r="BJ86" s="365"/>
    </row>
    <row r="87" spans="1:62" ht="30" x14ac:dyDescent="0.25">
      <c r="A87" s="408"/>
      <c r="B87" s="349">
        <v>320</v>
      </c>
      <c r="C87" s="358" t="s">
        <v>297</v>
      </c>
      <c r="D87" s="363"/>
      <c r="E87" s="364"/>
      <c r="F87" s="364"/>
      <c r="G87" s="364"/>
      <c r="H87" s="364"/>
      <c r="I87" s="364"/>
      <c r="J87" s="363"/>
      <c r="K87" s="365"/>
      <c r="L87" s="365"/>
      <c r="M87" s="366"/>
      <c r="N87" s="366"/>
      <c r="O87" s="366"/>
      <c r="P87" s="366"/>
      <c r="Q87" s="366"/>
      <c r="R87" s="366"/>
      <c r="S87" s="366"/>
      <c r="T87" s="366"/>
      <c r="U87" s="366"/>
      <c r="V87" s="366"/>
      <c r="W87" s="366"/>
      <c r="X87" s="366"/>
      <c r="Y87" s="366"/>
      <c r="Z87" s="366"/>
      <c r="AA87" s="365"/>
      <c r="AB87" s="365"/>
      <c r="AC87" s="365"/>
      <c r="AD87" s="365"/>
      <c r="AE87" s="365"/>
      <c r="AF87" s="365"/>
      <c r="AG87" s="365"/>
      <c r="AH87" s="365"/>
      <c r="AI87" s="365"/>
      <c r="AJ87" s="365"/>
      <c r="AK87" s="365"/>
      <c r="AL87" s="365"/>
      <c r="AM87" s="365"/>
      <c r="AN87" s="365"/>
      <c r="AO87" s="365"/>
      <c r="AP87" s="365"/>
      <c r="AQ87" s="365"/>
      <c r="AR87" s="365"/>
      <c r="AS87" s="365"/>
      <c r="AT87" s="365"/>
      <c r="AU87" s="365"/>
      <c r="AV87" s="365"/>
      <c r="AW87" s="365"/>
      <c r="AX87" s="365"/>
      <c r="AY87" s="365"/>
      <c r="AZ87" s="365"/>
      <c r="BA87" s="365"/>
      <c r="BB87" s="365"/>
      <c r="BC87" s="365"/>
      <c r="BD87" s="365"/>
      <c r="BE87" s="365"/>
      <c r="BF87" s="365"/>
      <c r="BG87" s="365"/>
      <c r="BH87" s="365"/>
      <c r="BI87" s="365"/>
      <c r="BJ87" s="365"/>
    </row>
    <row r="88" spans="1:62" ht="30" x14ac:dyDescent="0.25">
      <c r="A88" s="408"/>
      <c r="B88" s="349">
        <v>321</v>
      </c>
      <c r="C88" s="358" t="s">
        <v>298</v>
      </c>
      <c r="D88" s="363"/>
      <c r="E88" s="364"/>
      <c r="F88" s="364"/>
      <c r="G88" s="364"/>
      <c r="H88" s="364"/>
      <c r="I88" s="364"/>
      <c r="J88" s="363"/>
      <c r="K88" s="365"/>
      <c r="L88" s="365"/>
      <c r="M88" s="366"/>
      <c r="N88" s="366"/>
      <c r="O88" s="366"/>
      <c r="P88" s="366"/>
      <c r="Q88" s="366"/>
      <c r="R88" s="366"/>
      <c r="S88" s="366"/>
      <c r="T88" s="366"/>
      <c r="U88" s="366"/>
      <c r="V88" s="366"/>
      <c r="W88" s="366"/>
      <c r="X88" s="366"/>
      <c r="Y88" s="366"/>
      <c r="Z88" s="366"/>
      <c r="AA88" s="365"/>
      <c r="AB88" s="365"/>
      <c r="AC88" s="365"/>
      <c r="AD88" s="365"/>
      <c r="AE88" s="365"/>
      <c r="AF88" s="365"/>
      <c r="AG88" s="365"/>
      <c r="AH88" s="365"/>
      <c r="AI88" s="365"/>
      <c r="AJ88" s="365"/>
      <c r="AK88" s="365"/>
      <c r="AL88" s="365"/>
      <c r="AM88" s="365"/>
      <c r="AN88" s="365"/>
      <c r="AO88" s="365"/>
      <c r="AP88" s="365"/>
      <c r="AQ88" s="365"/>
      <c r="AR88" s="365"/>
      <c r="AS88" s="365"/>
      <c r="AT88" s="365"/>
      <c r="AU88" s="365"/>
      <c r="AV88" s="365"/>
      <c r="AW88" s="365"/>
      <c r="AX88" s="365"/>
      <c r="AY88" s="365"/>
      <c r="AZ88" s="365"/>
      <c r="BA88" s="365"/>
      <c r="BB88" s="365"/>
      <c r="BC88" s="365"/>
      <c r="BD88" s="365"/>
      <c r="BE88" s="365"/>
      <c r="BF88" s="365"/>
      <c r="BG88" s="365"/>
      <c r="BH88" s="365"/>
      <c r="BI88" s="365"/>
      <c r="BJ88" s="365"/>
    </row>
    <row r="89" spans="1:62" ht="30" x14ac:dyDescent="0.25">
      <c r="A89" s="408"/>
      <c r="B89" s="349">
        <v>322</v>
      </c>
      <c r="C89" s="358" t="s">
        <v>299</v>
      </c>
      <c r="D89" s="363"/>
      <c r="E89" s="364"/>
      <c r="F89" s="364"/>
      <c r="G89" s="364"/>
      <c r="H89" s="364"/>
      <c r="I89" s="364"/>
      <c r="J89" s="363"/>
      <c r="K89" s="365"/>
      <c r="L89" s="365"/>
      <c r="M89" s="366"/>
      <c r="N89" s="366"/>
      <c r="O89" s="366"/>
      <c r="P89" s="366"/>
      <c r="Q89" s="366"/>
      <c r="R89" s="366"/>
      <c r="S89" s="366"/>
      <c r="T89" s="366"/>
      <c r="U89" s="366"/>
      <c r="V89" s="366"/>
      <c r="W89" s="366"/>
      <c r="X89" s="366"/>
      <c r="Y89" s="366"/>
      <c r="Z89" s="366"/>
      <c r="AA89" s="365"/>
      <c r="AB89" s="365"/>
      <c r="AC89" s="365"/>
      <c r="AD89" s="365"/>
      <c r="AE89" s="365"/>
      <c r="AF89" s="365"/>
      <c r="AG89" s="365"/>
      <c r="AH89" s="365"/>
      <c r="AI89" s="365"/>
      <c r="AJ89" s="365"/>
      <c r="AK89" s="365"/>
      <c r="AL89" s="365"/>
      <c r="AM89" s="365"/>
      <c r="AN89" s="365"/>
      <c r="AO89" s="365"/>
      <c r="AP89" s="365"/>
      <c r="AQ89" s="365"/>
      <c r="AR89" s="365"/>
      <c r="AS89" s="365"/>
      <c r="AT89" s="365"/>
      <c r="AU89" s="365"/>
      <c r="AV89" s="365"/>
      <c r="AW89" s="365"/>
      <c r="AX89" s="365"/>
      <c r="AY89" s="365"/>
      <c r="AZ89" s="365"/>
      <c r="BA89" s="365"/>
      <c r="BB89" s="365"/>
      <c r="BC89" s="365"/>
      <c r="BD89" s="365"/>
      <c r="BE89" s="365"/>
      <c r="BF89" s="365"/>
      <c r="BG89" s="365"/>
      <c r="BH89" s="365"/>
      <c r="BI89" s="365"/>
      <c r="BJ89" s="365"/>
    </row>
    <row r="90" spans="1:62" ht="30" x14ac:dyDescent="0.25">
      <c r="A90" s="408"/>
      <c r="B90" s="349">
        <v>323</v>
      </c>
      <c r="C90" s="358" t="s">
        <v>128</v>
      </c>
      <c r="D90" s="363"/>
      <c r="E90" s="364"/>
      <c r="F90" s="364"/>
      <c r="G90" s="364"/>
      <c r="H90" s="364"/>
      <c r="I90" s="364"/>
      <c r="J90" s="363"/>
      <c r="K90" s="365"/>
      <c r="L90" s="365"/>
      <c r="M90" s="366"/>
      <c r="N90" s="366"/>
      <c r="O90" s="366"/>
      <c r="P90" s="366"/>
      <c r="Q90" s="366"/>
      <c r="R90" s="366"/>
      <c r="S90" s="366"/>
      <c r="T90" s="366"/>
      <c r="U90" s="366"/>
      <c r="V90" s="366"/>
      <c r="W90" s="366"/>
      <c r="X90" s="366"/>
      <c r="Y90" s="366"/>
      <c r="Z90" s="366"/>
      <c r="AA90" s="365"/>
      <c r="AB90" s="365"/>
      <c r="AC90" s="365"/>
      <c r="AD90" s="365"/>
      <c r="AE90" s="365"/>
      <c r="AF90" s="365"/>
      <c r="AG90" s="365"/>
      <c r="AH90" s="365"/>
      <c r="AI90" s="365"/>
      <c r="AJ90" s="365"/>
      <c r="AK90" s="365"/>
      <c r="AL90" s="365"/>
      <c r="AM90" s="365"/>
      <c r="AN90" s="365"/>
      <c r="AO90" s="365"/>
      <c r="AP90" s="365"/>
      <c r="AQ90" s="365"/>
      <c r="AR90" s="365"/>
      <c r="AS90" s="365"/>
      <c r="AT90" s="365"/>
      <c r="AU90" s="365"/>
      <c r="AV90" s="365"/>
      <c r="AW90" s="365"/>
      <c r="AX90" s="365"/>
      <c r="AY90" s="365"/>
      <c r="AZ90" s="365"/>
      <c r="BA90" s="365"/>
      <c r="BB90" s="365"/>
      <c r="BC90" s="365"/>
      <c r="BD90" s="365"/>
      <c r="BE90" s="365"/>
      <c r="BF90" s="365"/>
      <c r="BG90" s="365"/>
      <c r="BH90" s="365"/>
      <c r="BI90" s="365"/>
      <c r="BJ90" s="365"/>
    </row>
    <row r="91" spans="1:62" ht="30" x14ac:dyDescent="0.25">
      <c r="A91" s="408"/>
      <c r="B91" s="349">
        <v>324</v>
      </c>
      <c r="C91" s="358" t="s">
        <v>300</v>
      </c>
      <c r="D91" s="363"/>
      <c r="E91" s="364"/>
      <c r="F91" s="364"/>
      <c r="G91" s="364"/>
      <c r="H91" s="364"/>
      <c r="I91" s="364"/>
      <c r="J91" s="363"/>
      <c r="K91" s="365"/>
      <c r="L91" s="365"/>
      <c r="M91" s="366"/>
      <c r="N91" s="366"/>
      <c r="O91" s="366"/>
      <c r="P91" s="366"/>
      <c r="Q91" s="366"/>
      <c r="R91" s="366"/>
      <c r="S91" s="366"/>
      <c r="T91" s="366"/>
      <c r="U91" s="366"/>
      <c r="V91" s="366"/>
      <c r="W91" s="366"/>
      <c r="X91" s="366"/>
      <c r="Y91" s="366"/>
      <c r="Z91" s="366"/>
      <c r="AA91" s="365"/>
      <c r="AB91" s="365"/>
      <c r="AC91" s="365"/>
      <c r="AD91" s="365"/>
      <c r="AE91" s="365"/>
      <c r="AF91" s="365"/>
      <c r="AG91" s="365"/>
      <c r="AH91" s="365"/>
      <c r="AI91" s="365"/>
      <c r="AJ91" s="365"/>
      <c r="AK91" s="365"/>
      <c r="AL91" s="365"/>
      <c r="AM91" s="365"/>
      <c r="AN91" s="365"/>
      <c r="AO91" s="365"/>
      <c r="AP91" s="365"/>
      <c r="AQ91" s="365"/>
      <c r="AR91" s="365"/>
      <c r="AS91" s="365"/>
      <c r="AT91" s="365"/>
      <c r="AU91" s="365"/>
      <c r="AV91" s="365"/>
      <c r="AW91" s="365"/>
      <c r="AX91" s="365"/>
      <c r="AY91" s="365"/>
      <c r="AZ91" s="365"/>
      <c r="BA91" s="365"/>
      <c r="BB91" s="365"/>
      <c r="BC91" s="365"/>
      <c r="BD91" s="365"/>
      <c r="BE91" s="365"/>
      <c r="BF91" s="365"/>
      <c r="BG91" s="365"/>
      <c r="BH91" s="365"/>
      <c r="BI91" s="365"/>
      <c r="BJ91" s="365"/>
    </row>
    <row r="92" spans="1:62" ht="30" x14ac:dyDescent="0.25">
      <c r="A92" s="408"/>
      <c r="B92" s="349">
        <v>325</v>
      </c>
      <c r="C92" s="358" t="s">
        <v>301</v>
      </c>
      <c r="D92" s="363"/>
      <c r="E92" s="364"/>
      <c r="F92" s="364"/>
      <c r="G92" s="364"/>
      <c r="H92" s="364"/>
      <c r="I92" s="364"/>
      <c r="J92" s="363"/>
      <c r="K92" s="365"/>
      <c r="L92" s="365"/>
      <c r="M92" s="366"/>
      <c r="N92" s="366"/>
      <c r="O92" s="366"/>
      <c r="P92" s="366"/>
      <c r="Q92" s="366"/>
      <c r="R92" s="366"/>
      <c r="S92" s="366"/>
      <c r="T92" s="366"/>
      <c r="U92" s="366"/>
      <c r="V92" s="366"/>
      <c r="W92" s="366"/>
      <c r="X92" s="366"/>
      <c r="Y92" s="366"/>
      <c r="Z92" s="366"/>
      <c r="AA92" s="365"/>
      <c r="AB92" s="365"/>
      <c r="AC92" s="365"/>
      <c r="AD92" s="365"/>
      <c r="AE92" s="365"/>
      <c r="AF92" s="365"/>
      <c r="AG92" s="365"/>
      <c r="AH92" s="365"/>
      <c r="AI92" s="365"/>
      <c r="AJ92" s="365"/>
      <c r="AK92" s="365"/>
      <c r="AL92" s="365"/>
      <c r="AM92" s="365"/>
      <c r="AN92" s="365"/>
      <c r="AO92" s="365"/>
      <c r="AP92" s="365"/>
      <c r="AQ92" s="365"/>
      <c r="AR92" s="365"/>
      <c r="AS92" s="365"/>
      <c r="AT92" s="365"/>
      <c r="AU92" s="365"/>
      <c r="AV92" s="365"/>
      <c r="AW92" s="365"/>
      <c r="AX92" s="365"/>
      <c r="AY92" s="365"/>
      <c r="AZ92" s="365"/>
      <c r="BA92" s="365"/>
      <c r="BB92" s="365"/>
      <c r="BC92" s="365"/>
      <c r="BD92" s="365"/>
      <c r="BE92" s="365"/>
      <c r="BF92" s="365"/>
      <c r="BG92" s="365"/>
      <c r="BH92" s="365"/>
      <c r="BI92" s="365"/>
      <c r="BJ92" s="365"/>
    </row>
    <row r="93" spans="1:62" ht="25.5" x14ac:dyDescent="0.25">
      <c r="A93" s="408"/>
      <c r="B93" s="349">
        <v>326</v>
      </c>
      <c r="C93" s="355" t="s">
        <v>265</v>
      </c>
      <c r="D93" s="363"/>
      <c r="E93" s="364"/>
      <c r="F93" s="364"/>
      <c r="G93" s="364"/>
      <c r="H93" s="364"/>
      <c r="I93" s="364"/>
      <c r="J93" s="363"/>
      <c r="K93" s="365"/>
      <c r="L93" s="365"/>
      <c r="M93" s="366"/>
      <c r="N93" s="366"/>
      <c r="O93" s="366"/>
      <c r="P93" s="366"/>
      <c r="Q93" s="366"/>
      <c r="R93" s="366"/>
      <c r="S93" s="366"/>
      <c r="T93" s="366"/>
      <c r="U93" s="366"/>
      <c r="V93" s="366"/>
      <c r="W93" s="366"/>
      <c r="X93" s="366"/>
      <c r="Y93" s="366"/>
      <c r="Z93" s="366"/>
      <c r="AA93" s="365"/>
      <c r="AB93" s="365"/>
      <c r="AC93" s="365"/>
      <c r="AD93" s="365"/>
      <c r="AE93" s="365"/>
      <c r="AF93" s="365"/>
      <c r="AG93" s="365"/>
      <c r="AH93" s="365"/>
      <c r="AI93" s="365"/>
      <c r="AJ93" s="365"/>
      <c r="AK93" s="365"/>
      <c r="AL93" s="365"/>
      <c r="AM93" s="365"/>
      <c r="AN93" s="365"/>
      <c r="AO93" s="365"/>
      <c r="AP93" s="365"/>
      <c r="AQ93" s="365"/>
      <c r="AR93" s="365"/>
      <c r="AS93" s="365"/>
      <c r="AT93" s="365"/>
      <c r="AU93" s="365"/>
      <c r="AV93" s="365"/>
      <c r="AW93" s="365"/>
      <c r="AX93" s="365"/>
      <c r="AY93" s="365"/>
      <c r="AZ93" s="365"/>
      <c r="BA93" s="365"/>
      <c r="BB93" s="365"/>
      <c r="BC93" s="365"/>
      <c r="BD93" s="365"/>
      <c r="BE93" s="365"/>
      <c r="BF93" s="365"/>
      <c r="BG93" s="365"/>
      <c r="BH93" s="365"/>
      <c r="BI93" s="365"/>
      <c r="BJ93" s="365"/>
    </row>
    <row r="94" spans="1:62" x14ac:dyDescent="0.25">
      <c r="A94" s="408"/>
      <c r="B94" s="349">
        <v>327</v>
      </c>
      <c r="C94" s="358" t="s">
        <v>347</v>
      </c>
      <c r="D94" s="363"/>
      <c r="E94" s="364"/>
      <c r="F94" s="364"/>
      <c r="G94" s="364"/>
      <c r="H94" s="364"/>
      <c r="I94" s="364"/>
      <c r="J94" s="363"/>
      <c r="K94" s="365"/>
      <c r="L94" s="365"/>
      <c r="M94" s="366"/>
      <c r="N94" s="366"/>
      <c r="O94" s="366"/>
      <c r="P94" s="366"/>
      <c r="Q94" s="366"/>
      <c r="R94" s="366"/>
      <c r="S94" s="366"/>
      <c r="T94" s="366"/>
      <c r="U94" s="366"/>
      <c r="V94" s="366"/>
      <c r="W94" s="366"/>
      <c r="X94" s="366"/>
      <c r="Y94" s="366"/>
      <c r="Z94" s="366"/>
      <c r="AA94" s="365"/>
      <c r="AB94" s="365"/>
      <c r="AC94" s="365"/>
      <c r="AD94" s="365"/>
      <c r="AE94" s="365"/>
      <c r="AF94" s="365"/>
      <c r="AG94" s="365"/>
      <c r="AH94" s="365"/>
      <c r="AI94" s="365"/>
      <c r="AJ94" s="365"/>
      <c r="AK94" s="365"/>
      <c r="AL94" s="365"/>
      <c r="AM94" s="365"/>
      <c r="AN94" s="365"/>
      <c r="AO94" s="365"/>
      <c r="AP94" s="365"/>
      <c r="AQ94" s="365"/>
      <c r="AR94" s="365"/>
      <c r="AS94" s="365"/>
      <c r="AT94" s="365"/>
      <c r="AU94" s="365"/>
      <c r="AV94" s="365"/>
      <c r="AW94" s="365"/>
      <c r="AX94" s="365"/>
      <c r="AY94" s="365"/>
      <c r="AZ94" s="365"/>
      <c r="BA94" s="365"/>
      <c r="BB94" s="365"/>
      <c r="BC94" s="365"/>
      <c r="BD94" s="365"/>
      <c r="BE94" s="365"/>
      <c r="BF94" s="365"/>
      <c r="BG94" s="365"/>
      <c r="BH94" s="365"/>
      <c r="BI94" s="365"/>
      <c r="BJ94" s="365"/>
    </row>
    <row r="95" spans="1:62" x14ac:dyDescent="0.25">
      <c r="A95" s="408"/>
      <c r="B95" s="349">
        <v>328</v>
      </c>
      <c r="C95" s="358" t="s">
        <v>347</v>
      </c>
      <c r="D95" s="363"/>
      <c r="E95" s="364"/>
      <c r="F95" s="364"/>
      <c r="G95" s="364"/>
      <c r="H95" s="364"/>
      <c r="I95" s="364"/>
      <c r="J95" s="363"/>
      <c r="K95" s="365"/>
      <c r="L95" s="365"/>
      <c r="M95" s="366"/>
      <c r="N95" s="366"/>
      <c r="O95" s="366"/>
      <c r="P95" s="366"/>
      <c r="Q95" s="366"/>
      <c r="R95" s="366"/>
      <c r="S95" s="366"/>
      <c r="T95" s="366"/>
      <c r="U95" s="366"/>
      <c r="V95" s="366"/>
      <c r="W95" s="366"/>
      <c r="X95" s="366"/>
      <c r="Y95" s="366"/>
      <c r="Z95" s="366"/>
      <c r="AA95" s="365"/>
      <c r="AB95" s="365"/>
      <c r="AC95" s="365"/>
      <c r="AD95" s="365"/>
      <c r="AE95" s="365"/>
      <c r="AF95" s="365"/>
      <c r="AG95" s="365"/>
      <c r="AH95" s="365"/>
      <c r="AI95" s="365"/>
      <c r="AJ95" s="365"/>
      <c r="AK95" s="365"/>
      <c r="AL95" s="365"/>
      <c r="AM95" s="365"/>
      <c r="AN95" s="365"/>
      <c r="AO95" s="365"/>
      <c r="AP95" s="365"/>
      <c r="AQ95" s="365"/>
      <c r="AR95" s="365"/>
      <c r="AS95" s="365"/>
      <c r="AT95" s="365"/>
      <c r="AU95" s="365"/>
      <c r="AV95" s="365"/>
      <c r="AW95" s="365"/>
      <c r="AX95" s="365"/>
      <c r="AY95" s="365"/>
      <c r="AZ95" s="365"/>
      <c r="BA95" s="365"/>
      <c r="BB95" s="365"/>
      <c r="BC95" s="365"/>
      <c r="BD95" s="365"/>
      <c r="BE95" s="365"/>
      <c r="BF95" s="365"/>
      <c r="BG95" s="365"/>
      <c r="BH95" s="365"/>
      <c r="BI95" s="365"/>
      <c r="BJ95" s="365"/>
    </row>
    <row r="96" spans="1:62" x14ac:dyDescent="0.25">
      <c r="A96" s="408"/>
      <c r="B96" s="349">
        <v>330</v>
      </c>
      <c r="C96" s="358" t="s">
        <v>347</v>
      </c>
      <c r="D96" s="363"/>
      <c r="E96" s="364"/>
      <c r="F96" s="364"/>
      <c r="G96" s="364"/>
      <c r="H96" s="364"/>
      <c r="I96" s="364"/>
      <c r="J96" s="363"/>
      <c r="K96" s="365"/>
      <c r="L96" s="365"/>
      <c r="M96" s="366"/>
      <c r="N96" s="366"/>
      <c r="O96" s="366"/>
      <c r="P96" s="366"/>
      <c r="Q96" s="366"/>
      <c r="R96" s="366"/>
      <c r="S96" s="366"/>
      <c r="T96" s="366"/>
      <c r="U96" s="366"/>
      <c r="V96" s="366"/>
      <c r="W96" s="366"/>
      <c r="X96" s="366"/>
      <c r="Y96" s="366"/>
      <c r="Z96" s="366"/>
      <c r="AA96" s="365"/>
      <c r="AB96" s="365"/>
      <c r="AC96" s="365"/>
      <c r="AD96" s="365"/>
      <c r="AE96" s="365"/>
      <c r="AF96" s="365"/>
      <c r="AG96" s="365"/>
      <c r="AH96" s="365"/>
      <c r="AI96" s="365"/>
      <c r="AJ96" s="365"/>
      <c r="AK96" s="365"/>
      <c r="AL96" s="365"/>
      <c r="AM96" s="365"/>
      <c r="AN96" s="365"/>
      <c r="AO96" s="365"/>
      <c r="AP96" s="365"/>
      <c r="AQ96" s="365"/>
      <c r="AR96" s="365"/>
      <c r="AS96" s="365"/>
      <c r="AT96" s="365"/>
      <c r="AU96" s="365"/>
      <c r="AV96" s="365"/>
      <c r="AW96" s="365"/>
      <c r="AX96" s="365"/>
      <c r="AY96" s="365"/>
      <c r="AZ96" s="365"/>
      <c r="BA96" s="365"/>
      <c r="BB96" s="365"/>
      <c r="BC96" s="365"/>
      <c r="BD96" s="365"/>
      <c r="BE96" s="365"/>
      <c r="BF96" s="365"/>
      <c r="BG96" s="365"/>
      <c r="BH96" s="365"/>
      <c r="BI96" s="365"/>
      <c r="BJ96" s="365"/>
    </row>
    <row r="97" spans="1:62" x14ac:dyDescent="0.25">
      <c r="A97" s="408"/>
      <c r="B97" s="349">
        <v>331</v>
      </c>
      <c r="C97" s="358" t="s">
        <v>347</v>
      </c>
      <c r="D97" s="363"/>
      <c r="E97" s="364"/>
      <c r="F97" s="364"/>
      <c r="G97" s="364"/>
      <c r="H97" s="364"/>
      <c r="I97" s="364"/>
      <c r="J97" s="363"/>
      <c r="K97" s="365"/>
      <c r="L97" s="365"/>
      <c r="M97" s="366"/>
      <c r="N97" s="366"/>
      <c r="O97" s="366"/>
      <c r="P97" s="366"/>
      <c r="Q97" s="366"/>
      <c r="R97" s="366"/>
      <c r="S97" s="366"/>
      <c r="T97" s="366"/>
      <c r="U97" s="366"/>
      <c r="V97" s="366"/>
      <c r="W97" s="366"/>
      <c r="X97" s="366"/>
      <c r="Y97" s="366"/>
      <c r="Z97" s="366"/>
      <c r="AA97" s="365"/>
      <c r="AB97" s="365"/>
      <c r="AC97" s="365"/>
      <c r="AD97" s="365"/>
      <c r="AE97" s="365"/>
      <c r="AF97" s="365"/>
      <c r="AG97" s="365"/>
      <c r="AH97" s="365"/>
      <c r="AI97" s="365"/>
      <c r="AJ97" s="365"/>
      <c r="AK97" s="365"/>
      <c r="AL97" s="365"/>
      <c r="AM97" s="365"/>
      <c r="AN97" s="365"/>
      <c r="AO97" s="365"/>
      <c r="AP97" s="365"/>
      <c r="AQ97" s="365"/>
      <c r="AR97" s="365"/>
      <c r="AS97" s="365"/>
      <c r="AT97" s="365"/>
      <c r="AU97" s="365"/>
      <c r="AV97" s="365"/>
      <c r="AW97" s="365"/>
      <c r="AX97" s="365"/>
      <c r="AY97" s="365"/>
      <c r="AZ97" s="365"/>
      <c r="BA97" s="365"/>
      <c r="BB97" s="365"/>
      <c r="BC97" s="365"/>
      <c r="BD97" s="365"/>
      <c r="BE97" s="365"/>
      <c r="BF97" s="365"/>
      <c r="BG97" s="365"/>
      <c r="BH97" s="365"/>
      <c r="BI97" s="365"/>
      <c r="BJ97" s="365"/>
    </row>
    <row r="98" spans="1:62" x14ac:dyDescent="0.25">
      <c r="A98" s="408"/>
      <c r="B98" s="349">
        <v>332</v>
      </c>
      <c r="C98" s="358" t="s">
        <v>347</v>
      </c>
      <c r="D98" s="363"/>
      <c r="E98" s="364"/>
      <c r="F98" s="364"/>
      <c r="G98" s="364"/>
      <c r="H98" s="364"/>
      <c r="I98" s="364"/>
      <c r="J98" s="363"/>
      <c r="K98" s="365"/>
      <c r="L98" s="365"/>
      <c r="M98" s="366"/>
      <c r="N98" s="366"/>
      <c r="O98" s="366"/>
      <c r="P98" s="366"/>
      <c r="Q98" s="366"/>
      <c r="R98" s="366"/>
      <c r="S98" s="366"/>
      <c r="T98" s="366"/>
      <c r="U98" s="366"/>
      <c r="V98" s="366"/>
      <c r="W98" s="366"/>
      <c r="X98" s="366"/>
      <c r="Y98" s="366"/>
      <c r="Z98" s="366"/>
      <c r="AA98" s="365"/>
      <c r="AB98" s="365"/>
      <c r="AC98" s="365"/>
      <c r="AD98" s="365"/>
      <c r="AE98" s="365"/>
      <c r="AF98" s="365"/>
      <c r="AG98" s="365"/>
      <c r="AH98" s="365"/>
      <c r="AI98" s="365"/>
      <c r="AJ98" s="365"/>
      <c r="AK98" s="365"/>
      <c r="AL98" s="365"/>
      <c r="AM98" s="365"/>
      <c r="AN98" s="365"/>
      <c r="AO98" s="365"/>
      <c r="AP98" s="365"/>
      <c r="AQ98" s="365"/>
      <c r="AR98" s="365"/>
      <c r="AS98" s="365"/>
      <c r="AT98" s="365"/>
      <c r="AU98" s="365"/>
      <c r="AV98" s="365"/>
      <c r="AW98" s="365"/>
      <c r="AX98" s="365"/>
      <c r="AY98" s="365"/>
      <c r="AZ98" s="365"/>
      <c r="BA98" s="365"/>
      <c r="BB98" s="365"/>
      <c r="BC98" s="365"/>
      <c r="BD98" s="365"/>
      <c r="BE98" s="365"/>
      <c r="BF98" s="365"/>
      <c r="BG98" s="365"/>
      <c r="BH98" s="365"/>
      <c r="BI98" s="365"/>
      <c r="BJ98" s="365"/>
    </row>
    <row r="99" spans="1:62" ht="30" x14ac:dyDescent="0.25">
      <c r="A99" s="408">
        <v>333</v>
      </c>
      <c r="B99" s="349">
        <v>333</v>
      </c>
      <c r="C99" s="358" t="s">
        <v>103</v>
      </c>
      <c r="D99" s="363">
        <v>10554564</v>
      </c>
      <c r="E99" s="364">
        <v>4623459</v>
      </c>
      <c r="F99" s="364">
        <v>3441223</v>
      </c>
      <c r="G99" s="364">
        <v>8731236</v>
      </c>
      <c r="H99" s="364">
        <v>4933516</v>
      </c>
      <c r="I99" s="364">
        <v>5344912</v>
      </c>
      <c r="J99" s="363">
        <v>11388226</v>
      </c>
      <c r="K99" s="365">
        <v>2400690</v>
      </c>
      <c r="L99" s="365">
        <v>3945883</v>
      </c>
      <c r="M99" s="366">
        <v>2790337</v>
      </c>
      <c r="N99" s="366">
        <v>5728959</v>
      </c>
      <c r="O99" s="366">
        <v>24820382</v>
      </c>
      <c r="P99" s="366">
        <v>29998417</v>
      </c>
      <c r="Q99" s="366">
        <v>8708010</v>
      </c>
      <c r="R99" s="366">
        <v>26172152</v>
      </c>
      <c r="S99" s="366">
        <v>14660049</v>
      </c>
      <c r="T99" s="366">
        <v>1363947</v>
      </c>
      <c r="U99" s="366">
        <v>7156409</v>
      </c>
      <c r="V99" s="366">
        <v>4226058</v>
      </c>
      <c r="W99" s="366">
        <v>10579813</v>
      </c>
      <c r="X99" s="366">
        <v>19769636</v>
      </c>
      <c r="Y99" s="366">
        <v>155024000</v>
      </c>
      <c r="Z99" s="366">
        <v>5186972</v>
      </c>
      <c r="AA99" s="365">
        <v>2173504</v>
      </c>
      <c r="AB99" s="365">
        <v>565928</v>
      </c>
      <c r="AC99" s="365">
        <v>18491720</v>
      </c>
      <c r="AD99" s="365">
        <v>2687302</v>
      </c>
      <c r="AE99" s="365">
        <v>0</v>
      </c>
      <c r="AF99" s="365">
        <v>11465945</v>
      </c>
      <c r="AG99" s="365">
        <v>54850716</v>
      </c>
      <c r="AH99" s="365">
        <v>2381851</v>
      </c>
      <c r="AI99" s="365">
        <v>2255088</v>
      </c>
      <c r="AJ99" s="365">
        <v>9992395</v>
      </c>
      <c r="AK99" s="365">
        <v>6215619</v>
      </c>
      <c r="AL99" s="365">
        <v>9459751</v>
      </c>
      <c r="AM99" s="365">
        <v>40915959</v>
      </c>
      <c r="AN99" s="365">
        <v>2738017</v>
      </c>
      <c r="AO99" s="365">
        <v>5781558</v>
      </c>
      <c r="AP99" s="365">
        <v>5310393</v>
      </c>
      <c r="AQ99" s="365">
        <v>2217669</v>
      </c>
      <c r="AR99" s="365">
        <v>9820557</v>
      </c>
      <c r="AS99" s="365">
        <v>14599077</v>
      </c>
      <c r="AT99" s="365">
        <v>1305731</v>
      </c>
      <c r="AU99" s="365">
        <v>1098873</v>
      </c>
      <c r="AV99" s="365">
        <v>10995605</v>
      </c>
      <c r="AW99" s="365">
        <v>1679882</v>
      </c>
      <c r="AX99" s="365">
        <v>47069620</v>
      </c>
      <c r="AY99" s="365">
        <v>3601776</v>
      </c>
      <c r="AZ99" s="365">
        <v>13991460</v>
      </c>
      <c r="BA99" s="365">
        <v>7721103</v>
      </c>
      <c r="BB99" s="365">
        <v>4994528</v>
      </c>
      <c r="BC99" s="365">
        <v>8014258</v>
      </c>
      <c r="BD99" s="365">
        <v>4173474</v>
      </c>
      <c r="BE99" s="365">
        <v>2346905</v>
      </c>
      <c r="BF99" s="365">
        <v>2644387</v>
      </c>
      <c r="BG99" s="365">
        <v>13415937</v>
      </c>
      <c r="BH99" s="365">
        <v>6657428</v>
      </c>
      <c r="BI99" s="365">
        <v>13031918</v>
      </c>
      <c r="BJ99" s="365">
        <v>4654416</v>
      </c>
    </row>
    <row r="100" spans="1:62" ht="45" x14ac:dyDescent="0.25">
      <c r="A100" s="408"/>
      <c r="B100" s="349">
        <v>334</v>
      </c>
      <c r="C100" s="358" t="s">
        <v>302</v>
      </c>
      <c r="D100" s="363"/>
      <c r="E100" s="364"/>
      <c r="F100" s="364"/>
      <c r="G100" s="364"/>
      <c r="H100" s="364"/>
      <c r="I100" s="364"/>
      <c r="J100" s="363"/>
      <c r="K100" s="365"/>
      <c r="L100" s="365"/>
      <c r="M100" s="366"/>
      <c r="N100" s="366"/>
      <c r="O100" s="366"/>
      <c r="P100" s="366"/>
      <c r="Q100" s="366"/>
      <c r="R100" s="366"/>
      <c r="S100" s="366"/>
      <c r="T100" s="366"/>
      <c r="U100" s="366"/>
      <c r="V100" s="366"/>
      <c r="W100" s="366"/>
      <c r="X100" s="366"/>
      <c r="Y100" s="366"/>
      <c r="Z100" s="366"/>
      <c r="AA100" s="365"/>
      <c r="AB100" s="365"/>
      <c r="AC100" s="365"/>
      <c r="AD100" s="365"/>
      <c r="AE100" s="365"/>
      <c r="AF100" s="365"/>
      <c r="AG100" s="365"/>
      <c r="AH100" s="365"/>
      <c r="AI100" s="365"/>
      <c r="AJ100" s="365"/>
      <c r="AK100" s="365"/>
      <c r="AL100" s="365"/>
      <c r="AM100" s="365"/>
      <c r="AN100" s="365"/>
      <c r="AO100" s="365"/>
      <c r="AP100" s="365"/>
      <c r="AQ100" s="365"/>
      <c r="AR100" s="365"/>
      <c r="AS100" s="365"/>
      <c r="AT100" s="365"/>
      <c r="AU100" s="365"/>
      <c r="AV100" s="365"/>
      <c r="AW100" s="365"/>
      <c r="AX100" s="365"/>
      <c r="AY100" s="365"/>
      <c r="AZ100" s="365"/>
      <c r="BA100" s="365"/>
      <c r="BB100" s="365"/>
      <c r="BC100" s="365"/>
      <c r="BD100" s="365"/>
      <c r="BE100" s="365"/>
      <c r="BF100" s="365"/>
      <c r="BG100" s="365"/>
      <c r="BH100" s="365"/>
      <c r="BI100" s="365"/>
      <c r="BJ100" s="365"/>
    </row>
    <row r="101" spans="1:62" ht="45" x14ac:dyDescent="0.25">
      <c r="A101" s="408">
        <v>335</v>
      </c>
      <c r="B101" s="349">
        <v>335</v>
      </c>
      <c r="C101" s="358" t="s">
        <v>52</v>
      </c>
      <c r="D101" s="363">
        <v>0</v>
      </c>
      <c r="E101" s="364">
        <v>0</v>
      </c>
      <c r="F101" s="364">
        <v>0</v>
      </c>
      <c r="G101" s="364">
        <v>619399</v>
      </c>
      <c r="H101" s="364">
        <v>0</v>
      </c>
      <c r="I101" s="364">
        <v>0</v>
      </c>
      <c r="J101" s="363">
        <v>99869</v>
      </c>
      <c r="K101" s="365">
        <v>0</v>
      </c>
      <c r="L101" s="365">
        <v>0</v>
      </c>
      <c r="M101" s="366">
        <v>0</v>
      </c>
      <c r="N101" s="366">
        <v>0</v>
      </c>
      <c r="O101" s="366">
        <v>0</v>
      </c>
      <c r="P101" s="366">
        <v>372344</v>
      </c>
      <c r="Q101" s="366">
        <v>0</v>
      </c>
      <c r="R101" s="366">
        <v>420555</v>
      </c>
      <c r="S101" s="366">
        <v>0</v>
      </c>
      <c r="T101" s="366">
        <v>0</v>
      </c>
      <c r="U101" s="366">
        <v>100073</v>
      </c>
      <c r="V101" s="366">
        <v>0</v>
      </c>
      <c r="W101" s="366">
        <v>0</v>
      </c>
      <c r="X101" s="366">
        <v>665423</v>
      </c>
      <c r="Y101" s="366">
        <v>10833000</v>
      </c>
      <c r="Z101" s="366">
        <v>0</v>
      </c>
      <c r="AA101" s="365">
        <v>0</v>
      </c>
      <c r="AB101" s="365">
        <v>0</v>
      </c>
      <c r="AC101" s="365">
        <v>3844653</v>
      </c>
      <c r="AD101" s="365">
        <v>0</v>
      </c>
      <c r="AE101" s="365">
        <v>0</v>
      </c>
      <c r="AF101" s="365">
        <v>514480</v>
      </c>
      <c r="AG101" s="365">
        <v>0</v>
      </c>
      <c r="AH101" s="365">
        <v>0</v>
      </c>
      <c r="AI101" s="365">
        <v>0</v>
      </c>
      <c r="AJ101" s="365">
        <v>0</v>
      </c>
      <c r="AK101" s="365">
        <v>0</v>
      </c>
      <c r="AL101" s="365">
        <v>1199172</v>
      </c>
      <c r="AM101" s="365">
        <v>4695343</v>
      </c>
      <c r="AN101" s="365">
        <v>62380</v>
      </c>
      <c r="AO101" s="365">
        <v>0</v>
      </c>
      <c r="AP101" s="365">
        <v>0</v>
      </c>
      <c r="AQ101" s="365">
        <v>0</v>
      </c>
      <c r="AR101" s="365">
        <v>0</v>
      </c>
      <c r="AS101" s="365">
        <v>2516956</v>
      </c>
      <c r="AT101" s="365">
        <v>445</v>
      </c>
      <c r="AU101" s="365">
        <v>0</v>
      </c>
      <c r="AV101" s="365">
        <v>8725</v>
      </c>
      <c r="AW101" s="365">
        <v>0</v>
      </c>
      <c r="AX101" s="365">
        <v>0</v>
      </c>
      <c r="AY101" s="365">
        <v>0</v>
      </c>
      <c r="AZ101" s="365">
        <v>0</v>
      </c>
      <c r="BA101" s="365">
        <v>0</v>
      </c>
      <c r="BB101" s="365">
        <v>0</v>
      </c>
      <c r="BC101" s="365">
        <v>0</v>
      </c>
      <c r="BD101" s="365">
        <v>0</v>
      </c>
      <c r="BE101" s="365">
        <v>0</v>
      </c>
      <c r="BF101" s="365">
        <v>0</v>
      </c>
      <c r="BG101" s="365">
        <v>0</v>
      </c>
      <c r="BH101" s="365">
        <v>0</v>
      </c>
      <c r="BI101" s="365">
        <v>0</v>
      </c>
      <c r="BJ101" s="365">
        <v>0</v>
      </c>
    </row>
    <row r="102" spans="1:62" ht="30" x14ac:dyDescent="0.25">
      <c r="A102" s="408">
        <v>336</v>
      </c>
      <c r="B102" s="349">
        <v>336</v>
      </c>
      <c r="C102" s="358" t="s">
        <v>303</v>
      </c>
      <c r="D102" s="363">
        <v>12032560</v>
      </c>
      <c r="E102" s="364">
        <v>2015227</v>
      </c>
      <c r="F102" s="364">
        <v>302670</v>
      </c>
      <c r="G102" s="364">
        <v>1776960</v>
      </c>
      <c r="H102" s="364">
        <v>261391</v>
      </c>
      <c r="I102" s="364">
        <v>2032503</v>
      </c>
      <c r="J102" s="363">
        <v>749461</v>
      </c>
      <c r="K102" s="365">
        <v>1253251</v>
      </c>
      <c r="L102" s="365">
        <v>3653394</v>
      </c>
      <c r="M102" s="366">
        <v>1184363</v>
      </c>
      <c r="N102" s="366">
        <v>2460889</v>
      </c>
      <c r="O102" s="366">
        <v>7573898</v>
      </c>
      <c r="P102" s="366">
        <v>4631876</v>
      </c>
      <c r="Q102" s="366">
        <v>3123345</v>
      </c>
      <c r="R102" s="366">
        <v>13141066</v>
      </c>
      <c r="S102" s="366">
        <v>6829750</v>
      </c>
      <c r="T102" s="366">
        <v>728104</v>
      </c>
      <c r="U102" s="366">
        <v>4197349</v>
      </c>
      <c r="V102" s="366">
        <v>1216515</v>
      </c>
      <c r="W102" s="366">
        <v>6432573</v>
      </c>
      <c r="X102" s="366">
        <v>9434051</v>
      </c>
      <c r="Y102" s="366">
        <v>103964000</v>
      </c>
      <c r="Z102" s="366">
        <v>7485737</v>
      </c>
      <c r="AA102" s="365">
        <v>2647816</v>
      </c>
      <c r="AB102" s="365">
        <v>927839</v>
      </c>
      <c r="AC102" s="365">
        <v>10106729</v>
      </c>
      <c r="AD102" s="365">
        <v>1190926</v>
      </c>
      <c r="AE102" s="365">
        <v>2714751</v>
      </c>
      <c r="AF102" s="365">
        <v>6113263</v>
      </c>
      <c r="AG102" s="365">
        <v>30938760</v>
      </c>
      <c r="AH102" s="365">
        <v>615331</v>
      </c>
      <c r="AI102" s="365">
        <v>1823924</v>
      </c>
      <c r="AJ102" s="365">
        <v>7625258</v>
      </c>
      <c r="AK102" s="365">
        <v>1671169</v>
      </c>
      <c r="AL102" s="365">
        <v>7913430</v>
      </c>
      <c r="AM102" s="365">
        <v>27435627</v>
      </c>
      <c r="AN102" s="365">
        <v>590630</v>
      </c>
      <c r="AO102" s="365">
        <v>2535008</v>
      </c>
      <c r="AP102" s="365">
        <v>1955204</v>
      </c>
      <c r="AQ102" s="365">
        <v>93413</v>
      </c>
      <c r="AR102" s="365">
        <v>2753918</v>
      </c>
      <c r="AS102" s="365">
        <v>9133752</v>
      </c>
      <c r="AT102" s="365">
        <v>665384</v>
      </c>
      <c r="AU102" s="365">
        <v>1233574</v>
      </c>
      <c r="AV102" s="365">
        <v>4565801</v>
      </c>
      <c r="AW102" s="365">
        <v>1275768</v>
      </c>
      <c r="AX102" s="365">
        <v>22315738</v>
      </c>
      <c r="AY102" s="365">
        <v>1578815</v>
      </c>
      <c r="AZ102" s="365">
        <v>6748840</v>
      </c>
      <c r="BA102" s="365">
        <v>3075634</v>
      </c>
      <c r="BB102" s="365">
        <v>4998170</v>
      </c>
      <c r="BC102" s="365">
        <v>1396785</v>
      </c>
      <c r="BD102" s="365">
        <v>866192</v>
      </c>
      <c r="BE102" s="365">
        <v>4703578</v>
      </c>
      <c r="BF102" s="365">
        <v>788587</v>
      </c>
      <c r="BG102" s="365">
        <v>10964770</v>
      </c>
      <c r="BH102" s="365">
        <v>1510512</v>
      </c>
      <c r="BI102" s="365">
        <v>21500586</v>
      </c>
      <c r="BJ102" s="365">
        <v>557828</v>
      </c>
    </row>
    <row r="103" spans="1:62" ht="60" x14ac:dyDescent="0.25">
      <c r="A103" s="408"/>
      <c r="B103" s="349">
        <v>337</v>
      </c>
      <c r="C103" s="358" t="s">
        <v>304</v>
      </c>
      <c r="D103" s="363"/>
      <c r="E103" s="364"/>
      <c r="F103" s="364"/>
      <c r="G103" s="364"/>
      <c r="H103" s="364"/>
      <c r="I103" s="364"/>
      <c r="J103" s="363"/>
      <c r="K103" s="365"/>
      <c r="L103" s="365"/>
      <c r="M103" s="366"/>
      <c r="N103" s="366"/>
      <c r="O103" s="366"/>
      <c r="P103" s="366"/>
      <c r="Q103" s="366"/>
      <c r="R103" s="366"/>
      <c r="S103" s="366"/>
      <c r="T103" s="366"/>
      <c r="U103" s="366"/>
      <c r="V103" s="366"/>
      <c r="W103" s="366"/>
      <c r="X103" s="366"/>
      <c r="Y103" s="366"/>
      <c r="Z103" s="366"/>
      <c r="AA103" s="365"/>
      <c r="AB103" s="365"/>
      <c r="AC103" s="365"/>
      <c r="AD103" s="365"/>
      <c r="AE103" s="365"/>
      <c r="AF103" s="365"/>
      <c r="AG103" s="365"/>
      <c r="AH103" s="365"/>
      <c r="AI103" s="365"/>
      <c r="AJ103" s="365"/>
      <c r="AK103" s="365"/>
      <c r="AL103" s="365"/>
      <c r="AM103" s="365"/>
      <c r="AN103" s="365"/>
      <c r="AO103" s="365"/>
      <c r="AP103" s="365"/>
      <c r="AQ103" s="365"/>
      <c r="AR103" s="365"/>
      <c r="AS103" s="365"/>
      <c r="AT103" s="365"/>
      <c r="AU103" s="365"/>
      <c r="AV103" s="365"/>
      <c r="AW103" s="365"/>
      <c r="AX103" s="365"/>
      <c r="AY103" s="365"/>
      <c r="AZ103" s="365"/>
      <c r="BA103" s="365"/>
      <c r="BB103" s="365"/>
      <c r="BC103" s="365"/>
      <c r="BD103" s="365"/>
      <c r="BE103" s="365"/>
      <c r="BF103" s="365"/>
      <c r="BG103" s="365"/>
      <c r="BH103" s="365"/>
      <c r="BI103" s="365"/>
      <c r="BJ103" s="365"/>
    </row>
    <row r="104" spans="1:62" ht="30" x14ac:dyDescent="0.25">
      <c r="A104" s="408">
        <v>338</v>
      </c>
      <c r="B104" s="349">
        <v>338</v>
      </c>
      <c r="C104" s="358" t="s">
        <v>51</v>
      </c>
      <c r="D104" s="363">
        <v>442268995</v>
      </c>
      <c r="E104" s="364">
        <v>98446673</v>
      </c>
      <c r="F104" s="364">
        <v>31599854</v>
      </c>
      <c r="G104" s="364">
        <v>60574738</v>
      </c>
      <c r="H104" s="364">
        <v>63176186</v>
      </c>
      <c r="I104" s="364">
        <v>101237834</v>
      </c>
      <c r="J104" s="363">
        <v>115489463</v>
      </c>
      <c r="K104" s="365">
        <v>50302104</v>
      </c>
      <c r="L104" s="365">
        <v>129407209</v>
      </c>
      <c r="M104" s="366">
        <v>46591356</v>
      </c>
      <c r="N104" s="366">
        <v>81311337</v>
      </c>
      <c r="O104" s="366">
        <v>262241502</v>
      </c>
      <c r="P104" s="366">
        <v>495435546</v>
      </c>
      <c r="Q104" s="366">
        <v>223789539</v>
      </c>
      <c r="R104" s="366">
        <v>616081385</v>
      </c>
      <c r="S104" s="366">
        <v>232256658</v>
      </c>
      <c r="T104" s="366">
        <v>35778853</v>
      </c>
      <c r="U104" s="366">
        <v>169457898</v>
      </c>
      <c r="V104" s="366">
        <v>49680908</v>
      </c>
      <c r="W104" s="366">
        <v>294242391</v>
      </c>
      <c r="X104" s="366">
        <v>341418132</v>
      </c>
      <c r="Y104" s="366">
        <v>3103248000</v>
      </c>
      <c r="Z104" s="366">
        <v>186787365</v>
      </c>
      <c r="AA104" s="365">
        <v>74353343</v>
      </c>
      <c r="AB104" s="365">
        <v>28395874</v>
      </c>
      <c r="AC104" s="365">
        <v>310191915</v>
      </c>
      <c r="AD104" s="365">
        <v>58476900</v>
      </c>
      <c r="AE104" s="365">
        <v>108986508</v>
      </c>
      <c r="AF104" s="365">
        <v>243993265</v>
      </c>
      <c r="AG104" s="365">
        <v>902672568</v>
      </c>
      <c r="AH104" s="365">
        <v>80706693</v>
      </c>
      <c r="AI104" s="365">
        <v>109619090</v>
      </c>
      <c r="AJ104" s="365">
        <v>333463803</v>
      </c>
      <c r="AK104" s="365">
        <v>124475586</v>
      </c>
      <c r="AL104" s="365">
        <v>183701471</v>
      </c>
      <c r="AM104" s="365">
        <v>799543983</v>
      </c>
      <c r="AN104" s="365">
        <v>42111510</v>
      </c>
      <c r="AO104" s="365">
        <v>113613886</v>
      </c>
      <c r="AP104" s="365">
        <v>107385843</v>
      </c>
      <c r="AQ104" s="365">
        <v>24864973</v>
      </c>
      <c r="AR104" s="365">
        <v>160229227</v>
      </c>
      <c r="AS104" s="365">
        <v>564856411</v>
      </c>
      <c r="AT104" s="365">
        <v>36697447</v>
      </c>
      <c r="AU104" s="365">
        <v>28864054</v>
      </c>
      <c r="AV104" s="365">
        <v>145653824</v>
      </c>
      <c r="AW104" s="365">
        <v>65989267</v>
      </c>
      <c r="AX104" s="365">
        <v>1456470739</v>
      </c>
      <c r="AY104" s="365">
        <v>52591837</v>
      </c>
      <c r="AZ104" s="365">
        <v>355334433</v>
      </c>
      <c r="BA104" s="365">
        <v>143038932</v>
      </c>
      <c r="BB104" s="365">
        <v>252171559</v>
      </c>
      <c r="BC104" s="365">
        <v>59426904</v>
      </c>
      <c r="BD104" s="365">
        <v>76036966</v>
      </c>
      <c r="BE104" s="365">
        <v>171752115</v>
      </c>
      <c r="BF104" s="365">
        <v>18500558</v>
      </c>
      <c r="BG104" s="365">
        <v>366349758</v>
      </c>
      <c r="BH104" s="365">
        <v>75423069</v>
      </c>
      <c r="BI104" s="365">
        <v>681389132</v>
      </c>
      <c r="BJ104" s="365">
        <v>27714205</v>
      </c>
    </row>
    <row r="105" spans="1:62" x14ac:dyDescent="0.25">
      <c r="A105" s="392">
        <v>339</v>
      </c>
      <c r="B105" s="349">
        <v>339</v>
      </c>
      <c r="C105" s="358" t="s">
        <v>107</v>
      </c>
      <c r="D105" s="363">
        <v>3305111</v>
      </c>
      <c r="E105" s="364">
        <v>237377</v>
      </c>
      <c r="F105" s="364">
        <v>584505</v>
      </c>
      <c r="G105" s="364">
        <v>798005</v>
      </c>
      <c r="H105" s="364">
        <v>29083</v>
      </c>
      <c r="I105" s="364">
        <v>1196273</v>
      </c>
      <c r="J105" s="363">
        <v>2344347</v>
      </c>
      <c r="K105" s="365">
        <v>181571</v>
      </c>
      <c r="L105" s="365">
        <v>956308</v>
      </c>
      <c r="M105" s="366">
        <v>367691</v>
      </c>
      <c r="N105" s="366">
        <v>1184678</v>
      </c>
      <c r="O105" s="366">
        <v>1115729</v>
      </c>
      <c r="P105" s="366">
        <v>477760</v>
      </c>
      <c r="Q105" s="366">
        <v>5531880</v>
      </c>
      <c r="R105" s="366">
        <v>12182369</v>
      </c>
      <c r="S105" s="366">
        <v>979307</v>
      </c>
      <c r="T105" s="366">
        <v>388196</v>
      </c>
      <c r="U105" s="366">
        <v>2511069</v>
      </c>
      <c r="V105" s="366">
        <v>653288</v>
      </c>
      <c r="W105" s="366">
        <v>439731</v>
      </c>
      <c r="X105" s="366">
        <v>3008163</v>
      </c>
      <c r="Y105" s="366">
        <v>2516000</v>
      </c>
      <c r="Z105" s="366">
        <v>2086216</v>
      </c>
      <c r="AA105" s="365">
        <v>1727669</v>
      </c>
      <c r="AB105" s="365">
        <v>772905</v>
      </c>
      <c r="AC105" s="365">
        <v>140431</v>
      </c>
      <c r="AD105" s="365">
        <v>696440</v>
      </c>
      <c r="AE105" s="365">
        <v>2183752</v>
      </c>
      <c r="AF105" s="365">
        <v>2981764</v>
      </c>
      <c r="AG105" s="365">
        <v>7476656</v>
      </c>
      <c r="AH105" s="365">
        <v>888216</v>
      </c>
      <c r="AI105" s="365">
        <v>1335590</v>
      </c>
      <c r="AJ105" s="365">
        <v>224541</v>
      </c>
      <c r="AK105" s="365">
        <v>520379</v>
      </c>
      <c r="AL105" s="365">
        <v>1892394</v>
      </c>
      <c r="AM105" s="365">
        <v>10786401</v>
      </c>
      <c r="AN105" s="365">
        <v>943461</v>
      </c>
      <c r="AO105" s="365">
        <v>1645090</v>
      </c>
      <c r="AP105" s="365">
        <v>1058029</v>
      </c>
      <c r="AQ105" s="365">
        <v>110506</v>
      </c>
      <c r="AR105" s="365">
        <v>1709194</v>
      </c>
      <c r="AS105" s="365">
        <v>780490</v>
      </c>
      <c r="AT105" s="365">
        <v>414036</v>
      </c>
      <c r="AU105" s="365">
        <v>793281</v>
      </c>
      <c r="AV105" s="365">
        <v>159654</v>
      </c>
      <c r="AW105" s="365">
        <v>658707</v>
      </c>
      <c r="AX105" s="365">
        <v>10153143</v>
      </c>
      <c r="AY105" s="365">
        <v>232444</v>
      </c>
      <c r="AZ105" s="365">
        <v>3244428</v>
      </c>
      <c r="BA105" s="365">
        <v>55089</v>
      </c>
      <c r="BB105" s="365">
        <v>97090</v>
      </c>
      <c r="BC105" s="365">
        <v>810630</v>
      </c>
      <c r="BD105" s="365">
        <v>186611</v>
      </c>
      <c r="BE105" s="365">
        <v>1650951</v>
      </c>
      <c r="BF105" s="365">
        <v>72331</v>
      </c>
      <c r="BG105" s="365">
        <v>1389140</v>
      </c>
      <c r="BH105" s="365">
        <v>297115</v>
      </c>
      <c r="BI105" s="365">
        <v>11515844</v>
      </c>
      <c r="BJ105" s="365">
        <v>310312</v>
      </c>
    </row>
    <row r="106" spans="1:62" ht="30" x14ac:dyDescent="0.25">
      <c r="A106" s="392"/>
      <c r="B106" s="349">
        <v>340</v>
      </c>
      <c r="C106" s="358" t="s">
        <v>305</v>
      </c>
      <c r="D106" s="363"/>
      <c r="E106" s="364"/>
      <c r="F106" s="364"/>
      <c r="G106" s="364"/>
      <c r="H106" s="364"/>
      <c r="I106" s="364"/>
      <c r="J106" s="363"/>
      <c r="K106" s="365"/>
      <c r="L106" s="365"/>
      <c r="M106" s="366"/>
      <c r="N106" s="366"/>
      <c r="O106" s="366"/>
      <c r="P106" s="366"/>
      <c r="Q106" s="366"/>
      <c r="R106" s="366"/>
      <c r="S106" s="366"/>
      <c r="T106" s="366"/>
      <c r="U106" s="366"/>
      <c r="V106" s="366"/>
      <c r="W106" s="366"/>
      <c r="X106" s="366"/>
      <c r="Y106" s="366"/>
      <c r="Z106" s="366"/>
      <c r="AA106" s="365"/>
      <c r="AB106" s="365"/>
      <c r="AC106" s="365"/>
      <c r="AD106" s="365"/>
      <c r="AE106" s="365"/>
      <c r="AF106" s="365"/>
      <c r="AG106" s="365"/>
      <c r="AH106" s="365"/>
      <c r="AI106" s="365"/>
      <c r="AJ106" s="365"/>
      <c r="AK106" s="365"/>
      <c r="AL106" s="365"/>
      <c r="AM106" s="365"/>
      <c r="AN106" s="365"/>
      <c r="AO106" s="365"/>
      <c r="AP106" s="365"/>
      <c r="AQ106" s="365"/>
      <c r="AR106" s="365"/>
      <c r="AS106" s="365"/>
      <c r="AT106" s="365"/>
      <c r="AU106" s="365"/>
      <c r="AV106" s="365"/>
      <c r="AW106" s="365"/>
      <c r="AX106" s="365"/>
      <c r="AY106" s="365"/>
      <c r="AZ106" s="365"/>
      <c r="BA106" s="365"/>
      <c r="BB106" s="365"/>
      <c r="BC106" s="365"/>
      <c r="BD106" s="365"/>
      <c r="BE106" s="365"/>
      <c r="BF106" s="365"/>
      <c r="BG106" s="365"/>
      <c r="BH106" s="365"/>
      <c r="BI106" s="365"/>
      <c r="BJ106" s="365"/>
    </row>
    <row r="107" spans="1:62" x14ac:dyDescent="0.25">
      <c r="A107" s="392">
        <v>341</v>
      </c>
      <c r="B107" s="349">
        <v>341</v>
      </c>
      <c r="C107" s="358" t="s">
        <v>110</v>
      </c>
      <c r="D107" s="363">
        <v>55185264</v>
      </c>
      <c r="E107" s="364">
        <v>10674171</v>
      </c>
      <c r="F107" s="364">
        <v>5257812</v>
      </c>
      <c r="G107" s="364">
        <v>6004298</v>
      </c>
      <c r="H107" s="364">
        <v>9292259</v>
      </c>
      <c r="I107" s="364">
        <v>18414677</v>
      </c>
      <c r="J107" s="363">
        <v>27814824</v>
      </c>
      <c r="K107" s="365">
        <v>9244840</v>
      </c>
      <c r="L107" s="365">
        <v>18807328</v>
      </c>
      <c r="M107" s="366">
        <v>6428130</v>
      </c>
      <c r="N107" s="366">
        <v>13141366</v>
      </c>
      <c r="O107" s="366">
        <v>73445311</v>
      </c>
      <c r="P107" s="366">
        <v>96045159</v>
      </c>
      <c r="Q107" s="366">
        <v>23721063</v>
      </c>
      <c r="R107" s="366">
        <v>126170186</v>
      </c>
      <c r="S107" s="366">
        <v>27664668</v>
      </c>
      <c r="T107" s="366">
        <v>5029741</v>
      </c>
      <c r="U107" s="366">
        <v>26574206</v>
      </c>
      <c r="V107" s="366">
        <v>6243830</v>
      </c>
      <c r="W107" s="366">
        <v>43863362</v>
      </c>
      <c r="X107" s="366">
        <v>107623406</v>
      </c>
      <c r="Y107" s="366">
        <v>1485279000</v>
      </c>
      <c r="Z107" s="366">
        <v>67282942</v>
      </c>
      <c r="AA107" s="365">
        <v>10277009</v>
      </c>
      <c r="AB107" s="365">
        <v>3928240</v>
      </c>
      <c r="AC107" s="365">
        <v>31071049</v>
      </c>
      <c r="AD107" s="365">
        <v>7374555</v>
      </c>
      <c r="AE107" s="365">
        <v>8476191</v>
      </c>
      <c r="AF107" s="365">
        <v>32835579</v>
      </c>
      <c r="AG107" s="365">
        <v>119866409</v>
      </c>
      <c r="AH107" s="365">
        <v>12389025</v>
      </c>
      <c r="AI107" s="365">
        <v>26463369</v>
      </c>
      <c r="AJ107" s="365">
        <v>37108611</v>
      </c>
      <c r="AK107" s="365">
        <v>19242790</v>
      </c>
      <c r="AL107" s="365">
        <v>23037332</v>
      </c>
      <c r="AM107" s="365">
        <v>163360012</v>
      </c>
      <c r="AN107" s="365">
        <v>6528524</v>
      </c>
      <c r="AO107" s="365">
        <v>12512182</v>
      </c>
      <c r="AP107" s="365">
        <v>17247724</v>
      </c>
      <c r="AQ107" s="365">
        <v>2877757</v>
      </c>
      <c r="AR107" s="365">
        <v>25510160</v>
      </c>
      <c r="AS107" s="365">
        <v>78891992</v>
      </c>
      <c r="AT107" s="365">
        <v>10344159</v>
      </c>
      <c r="AU107" s="365">
        <v>4518249</v>
      </c>
      <c r="AV107" s="365">
        <v>21065162</v>
      </c>
      <c r="AW107" s="365">
        <v>7389044</v>
      </c>
      <c r="AX107" s="365">
        <v>228773325</v>
      </c>
      <c r="AY107" s="365">
        <v>7249638</v>
      </c>
      <c r="AZ107" s="365">
        <v>52597783</v>
      </c>
      <c r="BA107" s="365">
        <v>22407102</v>
      </c>
      <c r="BB107" s="365">
        <v>34166334</v>
      </c>
      <c r="BC107" s="365">
        <v>5272153</v>
      </c>
      <c r="BD107" s="365">
        <v>10804062</v>
      </c>
      <c r="BE107" s="365">
        <v>16194293</v>
      </c>
      <c r="BF107" s="365">
        <v>2172365</v>
      </c>
      <c r="BG107" s="365">
        <v>54232855</v>
      </c>
      <c r="BH107" s="365">
        <v>14415853</v>
      </c>
      <c r="BI107" s="365">
        <v>92422139</v>
      </c>
      <c r="BJ107" s="365">
        <v>6399352</v>
      </c>
    </row>
    <row r="108" spans="1:62" ht="30" x14ac:dyDescent="0.25">
      <c r="A108" s="392"/>
      <c r="B108" s="349">
        <v>342</v>
      </c>
      <c r="C108" s="358" t="s">
        <v>306</v>
      </c>
      <c r="D108" s="363"/>
      <c r="E108" s="364"/>
      <c r="F108" s="364"/>
      <c r="G108" s="364"/>
      <c r="H108" s="364"/>
      <c r="I108" s="364"/>
      <c r="J108" s="363"/>
      <c r="K108" s="365"/>
      <c r="L108" s="365"/>
      <c r="M108" s="366"/>
      <c r="N108" s="366"/>
      <c r="O108" s="366"/>
      <c r="P108" s="366"/>
      <c r="Q108" s="366"/>
      <c r="R108" s="366"/>
      <c r="S108" s="366"/>
      <c r="T108" s="366"/>
      <c r="U108" s="366"/>
      <c r="V108" s="366"/>
      <c r="W108" s="366"/>
      <c r="X108" s="366"/>
      <c r="Y108" s="366"/>
      <c r="Z108" s="366"/>
      <c r="AA108" s="365"/>
      <c r="AB108" s="365"/>
      <c r="AC108" s="365"/>
      <c r="AD108" s="365"/>
      <c r="AE108" s="365"/>
      <c r="AF108" s="365"/>
      <c r="AG108" s="365"/>
      <c r="AH108" s="365"/>
      <c r="AI108" s="365"/>
      <c r="AJ108" s="365"/>
      <c r="AK108" s="365"/>
      <c r="AL108" s="365"/>
      <c r="AM108" s="365"/>
      <c r="AN108" s="365"/>
      <c r="AO108" s="365"/>
      <c r="AP108" s="365"/>
      <c r="AQ108" s="365"/>
      <c r="AR108" s="365"/>
      <c r="AS108" s="365"/>
      <c r="AT108" s="365"/>
      <c r="AU108" s="365"/>
      <c r="AV108" s="365"/>
      <c r="AW108" s="365"/>
      <c r="AX108" s="365"/>
      <c r="AY108" s="365"/>
      <c r="AZ108" s="365"/>
      <c r="BA108" s="365"/>
      <c r="BB108" s="365"/>
      <c r="BC108" s="365"/>
      <c r="BD108" s="365"/>
      <c r="BE108" s="365"/>
      <c r="BF108" s="365"/>
      <c r="BG108" s="365"/>
      <c r="BH108" s="365"/>
      <c r="BI108" s="365"/>
      <c r="BJ108" s="365"/>
    </row>
    <row r="109" spans="1:62" ht="30" x14ac:dyDescent="0.25">
      <c r="A109" s="392"/>
      <c r="B109" s="349">
        <v>343</v>
      </c>
      <c r="C109" s="358" t="s">
        <v>307</v>
      </c>
      <c r="D109" s="363"/>
      <c r="E109" s="364"/>
      <c r="F109" s="364"/>
      <c r="G109" s="364"/>
      <c r="H109" s="364"/>
      <c r="I109" s="364"/>
      <c r="J109" s="363"/>
      <c r="K109" s="365"/>
      <c r="L109" s="365"/>
      <c r="M109" s="366"/>
      <c r="N109" s="366"/>
      <c r="O109" s="366"/>
      <c r="P109" s="366"/>
      <c r="Q109" s="366"/>
      <c r="R109" s="366"/>
      <c r="S109" s="366"/>
      <c r="T109" s="366"/>
      <c r="U109" s="366"/>
      <c r="V109" s="366"/>
      <c r="W109" s="366"/>
      <c r="X109" s="366"/>
      <c r="Y109" s="366"/>
      <c r="Z109" s="366"/>
      <c r="AA109" s="365"/>
      <c r="AB109" s="365"/>
      <c r="AC109" s="365"/>
      <c r="AD109" s="365"/>
      <c r="AE109" s="365"/>
      <c r="AF109" s="365"/>
      <c r="AG109" s="365"/>
      <c r="AH109" s="365"/>
      <c r="AI109" s="365"/>
      <c r="AJ109" s="365"/>
      <c r="AK109" s="365"/>
      <c r="AL109" s="365"/>
      <c r="AM109" s="365"/>
      <c r="AN109" s="365"/>
      <c r="AO109" s="365"/>
      <c r="AP109" s="365"/>
      <c r="AQ109" s="365"/>
      <c r="AR109" s="365"/>
      <c r="AS109" s="365"/>
      <c r="AT109" s="365"/>
      <c r="AU109" s="365"/>
      <c r="AV109" s="365"/>
      <c r="AW109" s="365"/>
      <c r="AX109" s="365"/>
      <c r="AY109" s="365"/>
      <c r="AZ109" s="365"/>
      <c r="BA109" s="365"/>
      <c r="BB109" s="365"/>
      <c r="BC109" s="365"/>
      <c r="BD109" s="365"/>
      <c r="BE109" s="365"/>
      <c r="BF109" s="365"/>
      <c r="BG109" s="365"/>
      <c r="BH109" s="365"/>
      <c r="BI109" s="365"/>
      <c r="BJ109" s="365"/>
    </row>
    <row r="110" spans="1:62" ht="30" x14ac:dyDescent="0.25">
      <c r="A110" s="392"/>
      <c r="B110" s="349">
        <v>344</v>
      </c>
      <c r="C110" s="358" t="s">
        <v>308</v>
      </c>
      <c r="D110" s="363"/>
      <c r="E110" s="364"/>
      <c r="F110" s="364"/>
      <c r="G110" s="364"/>
      <c r="H110" s="364"/>
      <c r="I110" s="364"/>
      <c r="J110" s="363"/>
      <c r="K110" s="365"/>
      <c r="L110" s="365"/>
      <c r="M110" s="366"/>
      <c r="N110" s="366"/>
      <c r="O110" s="366"/>
      <c r="P110" s="366"/>
      <c r="Q110" s="366"/>
      <c r="R110" s="366"/>
      <c r="S110" s="366"/>
      <c r="T110" s="366"/>
      <c r="U110" s="366"/>
      <c r="V110" s="366"/>
      <c r="W110" s="366"/>
      <c r="X110" s="366"/>
      <c r="Y110" s="366"/>
      <c r="Z110" s="366"/>
      <c r="AA110" s="365"/>
      <c r="AB110" s="365"/>
      <c r="AC110" s="365"/>
      <c r="AD110" s="365"/>
      <c r="AE110" s="365"/>
      <c r="AF110" s="365"/>
      <c r="AG110" s="365"/>
      <c r="AH110" s="365"/>
      <c r="AI110" s="365"/>
      <c r="AJ110" s="365"/>
      <c r="AK110" s="365"/>
      <c r="AL110" s="365"/>
      <c r="AM110" s="365"/>
      <c r="AN110" s="365"/>
      <c r="AO110" s="365"/>
      <c r="AP110" s="365"/>
      <c r="AQ110" s="365"/>
      <c r="AR110" s="365"/>
      <c r="AS110" s="365"/>
      <c r="AT110" s="365"/>
      <c r="AU110" s="365"/>
      <c r="AV110" s="365"/>
      <c r="AW110" s="365"/>
      <c r="AX110" s="365"/>
      <c r="AY110" s="365"/>
      <c r="AZ110" s="365"/>
      <c r="BA110" s="365"/>
      <c r="BB110" s="365"/>
      <c r="BC110" s="365"/>
      <c r="BD110" s="365"/>
      <c r="BE110" s="365"/>
      <c r="BF110" s="365"/>
      <c r="BG110" s="365"/>
      <c r="BH110" s="365"/>
      <c r="BI110" s="365"/>
      <c r="BJ110" s="365"/>
    </row>
    <row r="111" spans="1:62" x14ac:dyDescent="0.25">
      <c r="A111" s="392"/>
      <c r="B111" s="349">
        <v>346</v>
      </c>
      <c r="C111" s="358" t="s">
        <v>347</v>
      </c>
      <c r="D111" s="363"/>
      <c r="E111" s="364"/>
      <c r="F111" s="364"/>
      <c r="G111" s="364"/>
      <c r="H111" s="364"/>
      <c r="I111" s="364"/>
      <c r="J111" s="363"/>
      <c r="K111" s="365"/>
      <c r="L111" s="365"/>
      <c r="M111" s="366"/>
      <c r="N111" s="366"/>
      <c r="O111" s="366"/>
      <c r="P111" s="366"/>
      <c r="Q111" s="366"/>
      <c r="R111" s="366"/>
      <c r="S111" s="366"/>
      <c r="T111" s="366"/>
      <c r="U111" s="366"/>
      <c r="V111" s="366"/>
      <c r="W111" s="366"/>
      <c r="X111" s="366"/>
      <c r="Y111" s="366"/>
      <c r="Z111" s="366"/>
      <c r="AA111" s="365"/>
      <c r="AB111" s="365"/>
      <c r="AC111" s="365"/>
      <c r="AD111" s="365"/>
      <c r="AE111" s="365"/>
      <c r="AF111" s="365"/>
      <c r="AG111" s="365"/>
      <c r="AH111" s="365"/>
      <c r="AI111" s="365"/>
      <c r="AJ111" s="365"/>
      <c r="AK111" s="365"/>
      <c r="AL111" s="365"/>
      <c r="AM111" s="365"/>
      <c r="AN111" s="365"/>
      <c r="AO111" s="365"/>
      <c r="AP111" s="365"/>
      <c r="AQ111" s="365"/>
      <c r="AR111" s="365"/>
      <c r="AS111" s="365"/>
      <c r="AT111" s="365"/>
      <c r="AU111" s="365"/>
      <c r="AV111" s="365"/>
      <c r="AW111" s="365"/>
      <c r="AX111" s="365"/>
      <c r="AY111" s="365"/>
      <c r="AZ111" s="365"/>
      <c r="BA111" s="365"/>
      <c r="BB111" s="365"/>
      <c r="BC111" s="365"/>
      <c r="BD111" s="365"/>
      <c r="BE111" s="365"/>
      <c r="BF111" s="365"/>
      <c r="BG111" s="365"/>
      <c r="BH111" s="365"/>
      <c r="BI111" s="365"/>
      <c r="BJ111" s="365"/>
    </row>
    <row r="112" spans="1:62" x14ac:dyDescent="0.25">
      <c r="A112" s="392"/>
      <c r="B112" s="349">
        <v>347</v>
      </c>
      <c r="C112" s="358" t="s">
        <v>347</v>
      </c>
      <c r="D112" s="363"/>
      <c r="E112" s="364"/>
      <c r="F112" s="364"/>
      <c r="G112" s="364"/>
      <c r="H112" s="364"/>
      <c r="I112" s="364"/>
      <c r="J112" s="363"/>
      <c r="K112" s="365"/>
      <c r="L112" s="365"/>
      <c r="M112" s="366"/>
      <c r="N112" s="366"/>
      <c r="O112" s="366"/>
      <c r="P112" s="366"/>
      <c r="Q112" s="366"/>
      <c r="R112" s="366"/>
      <c r="S112" s="366"/>
      <c r="T112" s="366"/>
      <c r="U112" s="366"/>
      <c r="V112" s="366"/>
      <c r="W112" s="366"/>
      <c r="X112" s="366"/>
      <c r="Y112" s="366"/>
      <c r="Z112" s="366"/>
      <c r="AA112" s="365"/>
      <c r="AB112" s="365"/>
      <c r="AC112" s="365"/>
      <c r="AD112" s="365"/>
      <c r="AE112" s="365"/>
      <c r="AF112" s="365"/>
      <c r="AG112" s="365"/>
      <c r="AH112" s="365"/>
      <c r="AI112" s="365"/>
      <c r="AJ112" s="365"/>
      <c r="AK112" s="365"/>
      <c r="AL112" s="365"/>
      <c r="AM112" s="365"/>
      <c r="AN112" s="365"/>
      <c r="AO112" s="365"/>
      <c r="AP112" s="365"/>
      <c r="AQ112" s="365"/>
      <c r="AR112" s="365"/>
      <c r="AS112" s="365"/>
      <c r="AT112" s="365"/>
      <c r="AU112" s="365"/>
      <c r="AV112" s="365"/>
      <c r="AW112" s="365"/>
      <c r="AX112" s="365"/>
      <c r="AY112" s="365"/>
      <c r="AZ112" s="365"/>
      <c r="BA112" s="365"/>
      <c r="BB112" s="365"/>
      <c r="BC112" s="365"/>
      <c r="BD112" s="365"/>
      <c r="BE112" s="365"/>
      <c r="BF112" s="365"/>
      <c r="BG112" s="365"/>
      <c r="BH112" s="365"/>
      <c r="BI112" s="365"/>
      <c r="BJ112" s="365"/>
    </row>
    <row r="113" spans="1:62" x14ac:dyDescent="0.25">
      <c r="A113" s="392"/>
      <c r="B113" s="349">
        <v>349</v>
      </c>
      <c r="C113" s="358" t="s">
        <v>347</v>
      </c>
      <c r="D113" s="363"/>
      <c r="E113" s="364"/>
      <c r="F113" s="364"/>
      <c r="G113" s="364"/>
      <c r="H113" s="364"/>
      <c r="I113" s="364"/>
      <c r="J113" s="363"/>
      <c r="K113" s="365"/>
      <c r="L113" s="365"/>
      <c r="M113" s="366"/>
      <c r="N113" s="366"/>
      <c r="O113" s="366"/>
      <c r="P113" s="366"/>
      <c r="Q113" s="366"/>
      <c r="R113" s="366"/>
      <c r="S113" s="366"/>
      <c r="T113" s="366"/>
      <c r="U113" s="366"/>
      <c r="V113" s="366"/>
      <c r="W113" s="366"/>
      <c r="X113" s="366"/>
      <c r="Y113" s="366"/>
      <c r="Z113" s="366"/>
      <c r="AA113" s="365"/>
      <c r="AB113" s="365"/>
      <c r="AC113" s="365"/>
      <c r="AD113" s="365"/>
      <c r="AE113" s="365"/>
      <c r="AF113" s="365"/>
      <c r="AG113" s="365"/>
      <c r="AH113" s="365"/>
      <c r="AI113" s="365"/>
      <c r="AJ113" s="365"/>
      <c r="AK113" s="365"/>
      <c r="AL113" s="365"/>
      <c r="AM113" s="365"/>
      <c r="AN113" s="365"/>
      <c r="AO113" s="365"/>
      <c r="AP113" s="365"/>
      <c r="AQ113" s="365"/>
      <c r="AR113" s="365"/>
      <c r="AS113" s="365"/>
      <c r="AT113" s="365"/>
      <c r="AU113" s="365"/>
      <c r="AV113" s="365"/>
      <c r="AW113" s="365"/>
      <c r="AX113" s="365"/>
      <c r="AY113" s="365"/>
      <c r="AZ113" s="365"/>
      <c r="BA113" s="365"/>
      <c r="BB113" s="365"/>
      <c r="BC113" s="365"/>
      <c r="BD113" s="365"/>
      <c r="BE113" s="365"/>
      <c r="BF113" s="365"/>
      <c r="BG113" s="365"/>
      <c r="BH113" s="365"/>
      <c r="BI113" s="365"/>
      <c r="BJ113" s="365"/>
    </row>
    <row r="114" spans="1:62" x14ac:dyDescent="0.25">
      <c r="A114" s="392"/>
      <c r="B114" s="349">
        <v>350</v>
      </c>
      <c r="C114" s="358" t="s">
        <v>347</v>
      </c>
      <c r="D114" s="363"/>
      <c r="E114" s="364"/>
      <c r="F114" s="364"/>
      <c r="G114" s="364"/>
      <c r="H114" s="364"/>
      <c r="I114" s="364"/>
      <c r="J114" s="363"/>
      <c r="K114" s="365"/>
      <c r="L114" s="365"/>
      <c r="M114" s="366"/>
      <c r="N114" s="366"/>
      <c r="O114" s="366"/>
      <c r="P114" s="366"/>
      <c r="Q114" s="366"/>
      <c r="R114" s="366"/>
      <c r="S114" s="366"/>
      <c r="T114" s="366"/>
      <c r="U114" s="366"/>
      <c r="V114" s="366"/>
      <c r="W114" s="366"/>
      <c r="X114" s="366"/>
      <c r="Y114" s="366"/>
      <c r="Z114" s="366"/>
      <c r="AA114" s="365"/>
      <c r="AB114" s="365"/>
      <c r="AC114" s="365"/>
      <c r="AD114" s="365"/>
      <c r="AE114" s="365"/>
      <c r="AF114" s="365"/>
      <c r="AG114" s="365"/>
      <c r="AH114" s="365"/>
      <c r="AI114" s="365"/>
      <c r="AJ114" s="365"/>
      <c r="AK114" s="365"/>
      <c r="AL114" s="365"/>
      <c r="AM114" s="365"/>
      <c r="AN114" s="365"/>
      <c r="AO114" s="365"/>
      <c r="AP114" s="365"/>
      <c r="AQ114" s="365"/>
      <c r="AR114" s="365"/>
      <c r="AS114" s="365"/>
      <c r="AT114" s="365"/>
      <c r="AU114" s="365"/>
      <c r="AV114" s="365"/>
      <c r="AW114" s="365"/>
      <c r="AX114" s="365"/>
      <c r="AY114" s="365"/>
      <c r="AZ114" s="365"/>
      <c r="BA114" s="365"/>
      <c r="BB114" s="365"/>
      <c r="BC114" s="365"/>
      <c r="BD114" s="365"/>
      <c r="BE114" s="365"/>
      <c r="BF114" s="365"/>
      <c r="BG114" s="365"/>
      <c r="BH114" s="365"/>
      <c r="BI114" s="365"/>
      <c r="BJ114" s="365"/>
    </row>
    <row r="115" spans="1:62" x14ac:dyDescent="0.25">
      <c r="A115" s="392"/>
      <c r="B115" s="349">
        <v>351</v>
      </c>
      <c r="C115" s="358" t="s">
        <v>347</v>
      </c>
      <c r="D115" s="363"/>
      <c r="E115" s="364"/>
      <c r="F115" s="364"/>
      <c r="G115" s="364"/>
      <c r="H115" s="364"/>
      <c r="I115" s="364"/>
      <c r="J115" s="363"/>
      <c r="K115" s="365"/>
      <c r="L115" s="365"/>
      <c r="M115" s="366"/>
      <c r="N115" s="366"/>
      <c r="O115" s="366"/>
      <c r="P115" s="366"/>
      <c r="Q115" s="366"/>
      <c r="R115" s="366"/>
      <c r="S115" s="366"/>
      <c r="T115" s="366"/>
      <c r="U115" s="366"/>
      <c r="V115" s="366"/>
      <c r="W115" s="366"/>
      <c r="X115" s="366"/>
      <c r="Y115" s="366"/>
      <c r="Z115" s="366"/>
      <c r="AA115" s="365"/>
      <c r="AB115" s="365"/>
      <c r="AC115" s="365"/>
      <c r="AD115" s="365"/>
      <c r="AE115" s="365"/>
      <c r="AF115" s="365"/>
      <c r="AG115" s="365"/>
      <c r="AH115" s="365"/>
      <c r="AI115" s="365"/>
      <c r="AJ115" s="365"/>
      <c r="AK115" s="365"/>
      <c r="AL115" s="365"/>
      <c r="AM115" s="365"/>
      <c r="AN115" s="365"/>
      <c r="AO115" s="365"/>
      <c r="AP115" s="365"/>
      <c r="AQ115" s="365"/>
      <c r="AR115" s="365"/>
      <c r="AS115" s="365"/>
      <c r="AT115" s="365"/>
      <c r="AU115" s="365"/>
      <c r="AV115" s="365"/>
      <c r="AW115" s="365"/>
      <c r="AX115" s="365"/>
      <c r="AY115" s="365"/>
      <c r="AZ115" s="365"/>
      <c r="BA115" s="365"/>
      <c r="BB115" s="365"/>
      <c r="BC115" s="365"/>
      <c r="BD115" s="365"/>
      <c r="BE115" s="365"/>
      <c r="BF115" s="365"/>
      <c r="BG115" s="365"/>
      <c r="BH115" s="365"/>
      <c r="BI115" s="365"/>
      <c r="BJ115" s="365"/>
    </row>
    <row r="116" spans="1:62" x14ac:dyDescent="0.25">
      <c r="A116" s="392"/>
      <c r="B116" s="349">
        <v>352</v>
      </c>
      <c r="C116" s="358" t="s">
        <v>347</v>
      </c>
      <c r="D116" s="363"/>
      <c r="E116" s="364"/>
      <c r="F116" s="364"/>
      <c r="G116" s="364"/>
      <c r="H116" s="364"/>
      <c r="I116" s="364"/>
      <c r="J116" s="363"/>
      <c r="K116" s="365"/>
      <c r="L116" s="365"/>
      <c r="M116" s="366"/>
      <c r="N116" s="366"/>
      <c r="O116" s="366"/>
      <c r="P116" s="366"/>
      <c r="Q116" s="366"/>
      <c r="R116" s="366"/>
      <c r="S116" s="366"/>
      <c r="T116" s="366"/>
      <c r="U116" s="366"/>
      <c r="V116" s="366"/>
      <c r="W116" s="366"/>
      <c r="X116" s="366"/>
      <c r="Y116" s="366"/>
      <c r="Z116" s="366"/>
      <c r="AA116" s="365"/>
      <c r="AB116" s="365"/>
      <c r="AC116" s="365"/>
      <c r="AD116" s="365"/>
      <c r="AE116" s="365"/>
      <c r="AF116" s="365"/>
      <c r="AG116" s="365"/>
      <c r="AH116" s="365"/>
      <c r="AI116" s="365"/>
      <c r="AJ116" s="365"/>
      <c r="AK116" s="365"/>
      <c r="AL116" s="365"/>
      <c r="AM116" s="365"/>
      <c r="AN116" s="365"/>
      <c r="AO116" s="365"/>
      <c r="AP116" s="365"/>
      <c r="AQ116" s="365"/>
      <c r="AR116" s="365"/>
      <c r="AS116" s="365"/>
      <c r="AT116" s="365"/>
      <c r="AU116" s="365"/>
      <c r="AV116" s="365"/>
      <c r="AW116" s="365"/>
      <c r="AX116" s="365"/>
      <c r="AY116" s="365"/>
      <c r="AZ116" s="365"/>
      <c r="BA116" s="365"/>
      <c r="BB116" s="365"/>
      <c r="BC116" s="365"/>
      <c r="BD116" s="365"/>
      <c r="BE116" s="365"/>
      <c r="BF116" s="365"/>
      <c r="BG116" s="365"/>
      <c r="BH116" s="365"/>
      <c r="BI116" s="365"/>
      <c r="BJ116" s="365"/>
    </row>
    <row r="117" spans="1:62" x14ac:dyDescent="0.25">
      <c r="A117" s="392"/>
      <c r="B117" s="349">
        <v>353</v>
      </c>
      <c r="C117" s="358" t="s">
        <v>347</v>
      </c>
      <c r="D117" s="363"/>
      <c r="E117" s="364"/>
      <c r="F117" s="364"/>
      <c r="G117" s="364"/>
      <c r="H117" s="364"/>
      <c r="I117" s="364"/>
      <c r="J117" s="363"/>
      <c r="K117" s="365"/>
      <c r="L117" s="365"/>
      <c r="M117" s="366"/>
      <c r="N117" s="366"/>
      <c r="O117" s="366"/>
      <c r="P117" s="366"/>
      <c r="Q117" s="366"/>
      <c r="R117" s="366"/>
      <c r="S117" s="366"/>
      <c r="T117" s="366"/>
      <c r="U117" s="366"/>
      <c r="V117" s="366"/>
      <c r="W117" s="366"/>
      <c r="X117" s="366"/>
      <c r="Y117" s="366"/>
      <c r="Z117" s="366"/>
      <c r="AA117" s="365"/>
      <c r="AB117" s="365"/>
      <c r="AC117" s="365"/>
      <c r="AD117" s="365"/>
      <c r="AE117" s="365"/>
      <c r="AF117" s="365"/>
      <c r="AG117" s="365"/>
      <c r="AH117" s="365"/>
      <c r="AI117" s="365"/>
      <c r="AJ117" s="365"/>
      <c r="AK117" s="365"/>
      <c r="AL117" s="365"/>
      <c r="AM117" s="365"/>
      <c r="AN117" s="365"/>
      <c r="AO117" s="365"/>
      <c r="AP117" s="365"/>
      <c r="AQ117" s="365"/>
      <c r="AR117" s="365"/>
      <c r="AS117" s="365"/>
      <c r="AT117" s="365"/>
      <c r="AU117" s="365"/>
      <c r="AV117" s="365"/>
      <c r="AW117" s="365"/>
      <c r="AX117" s="365"/>
      <c r="AY117" s="365"/>
      <c r="AZ117" s="365"/>
      <c r="BA117" s="365"/>
      <c r="BB117" s="365"/>
      <c r="BC117" s="365"/>
      <c r="BD117" s="365"/>
      <c r="BE117" s="365"/>
      <c r="BF117" s="365"/>
      <c r="BG117" s="365"/>
      <c r="BH117" s="365"/>
      <c r="BI117" s="365"/>
      <c r="BJ117" s="365"/>
    </row>
    <row r="118" spans="1:62" ht="45" x14ac:dyDescent="0.25">
      <c r="A118" s="392"/>
      <c r="B118" s="349">
        <v>356</v>
      </c>
      <c r="C118" s="354" t="s">
        <v>266</v>
      </c>
      <c r="D118" s="363"/>
      <c r="E118" s="364"/>
      <c r="F118" s="364"/>
      <c r="G118" s="364"/>
      <c r="H118" s="364"/>
      <c r="I118" s="364"/>
      <c r="J118" s="363"/>
      <c r="K118" s="365"/>
      <c r="L118" s="365"/>
      <c r="M118" s="366"/>
      <c r="N118" s="366"/>
      <c r="O118" s="366"/>
      <c r="P118" s="366"/>
      <c r="Q118" s="366"/>
      <c r="R118" s="366"/>
      <c r="S118" s="366"/>
      <c r="T118" s="366"/>
      <c r="U118" s="366"/>
      <c r="V118" s="366"/>
      <c r="W118" s="366"/>
      <c r="X118" s="366"/>
      <c r="Y118" s="366"/>
      <c r="Z118" s="366"/>
      <c r="AA118" s="365"/>
      <c r="AB118" s="365"/>
      <c r="AC118" s="365"/>
      <c r="AD118" s="365"/>
      <c r="AE118" s="365"/>
      <c r="AF118" s="365"/>
      <c r="AG118" s="365"/>
      <c r="AH118" s="365"/>
      <c r="AI118" s="365"/>
      <c r="AJ118" s="365"/>
      <c r="AK118" s="365"/>
      <c r="AL118" s="365"/>
      <c r="AM118" s="365"/>
      <c r="AN118" s="365"/>
      <c r="AO118" s="365"/>
      <c r="AP118" s="365"/>
      <c r="AQ118" s="365"/>
      <c r="AR118" s="365"/>
      <c r="AS118" s="365"/>
      <c r="AT118" s="365"/>
      <c r="AU118" s="365"/>
      <c r="AV118" s="365"/>
      <c r="AW118" s="365"/>
      <c r="AX118" s="365"/>
      <c r="AY118" s="365"/>
      <c r="AZ118" s="365"/>
      <c r="BA118" s="365"/>
      <c r="BB118" s="365"/>
      <c r="BC118" s="365"/>
      <c r="BD118" s="365"/>
      <c r="BE118" s="365"/>
      <c r="BF118" s="365"/>
      <c r="BG118" s="365"/>
      <c r="BH118" s="365"/>
      <c r="BI118" s="365"/>
      <c r="BJ118" s="365"/>
    </row>
    <row r="119" spans="1:62" ht="30" x14ac:dyDescent="0.25">
      <c r="A119" s="392"/>
      <c r="B119" s="349">
        <v>357</v>
      </c>
      <c r="C119" s="354" t="s">
        <v>267</v>
      </c>
      <c r="D119" s="363"/>
      <c r="E119" s="364"/>
      <c r="F119" s="364"/>
      <c r="G119" s="364"/>
      <c r="H119" s="364"/>
      <c r="I119" s="364"/>
      <c r="J119" s="363"/>
      <c r="K119" s="365"/>
      <c r="L119" s="365"/>
      <c r="M119" s="366"/>
      <c r="N119" s="366"/>
      <c r="O119" s="366"/>
      <c r="P119" s="366"/>
      <c r="Q119" s="366"/>
      <c r="R119" s="366"/>
      <c r="S119" s="366"/>
      <c r="T119" s="366"/>
      <c r="U119" s="366"/>
      <c r="V119" s="366"/>
      <c r="W119" s="366"/>
      <c r="X119" s="366"/>
      <c r="Y119" s="366"/>
      <c r="Z119" s="366"/>
      <c r="AA119" s="365"/>
      <c r="AB119" s="365"/>
      <c r="AC119" s="365"/>
      <c r="AD119" s="365"/>
      <c r="AE119" s="365"/>
      <c r="AF119" s="365"/>
      <c r="AG119" s="365"/>
      <c r="AH119" s="365"/>
      <c r="AI119" s="365"/>
      <c r="AJ119" s="365"/>
      <c r="AK119" s="365"/>
      <c r="AL119" s="365"/>
      <c r="AM119" s="365"/>
      <c r="AN119" s="365"/>
      <c r="AO119" s="365"/>
      <c r="AP119" s="365"/>
      <c r="AQ119" s="365"/>
      <c r="AR119" s="365"/>
      <c r="AS119" s="365"/>
      <c r="AT119" s="365"/>
      <c r="AU119" s="365"/>
      <c r="AV119" s="365"/>
      <c r="AW119" s="365"/>
      <c r="AX119" s="365"/>
      <c r="AY119" s="365"/>
      <c r="AZ119" s="365"/>
      <c r="BA119" s="365"/>
      <c r="BB119" s="365"/>
      <c r="BC119" s="365"/>
      <c r="BD119" s="365"/>
      <c r="BE119" s="365"/>
      <c r="BF119" s="365"/>
      <c r="BG119" s="365"/>
      <c r="BH119" s="365"/>
      <c r="BI119" s="365"/>
      <c r="BJ119" s="365"/>
    </row>
    <row r="120" spans="1:62" x14ac:dyDescent="0.25">
      <c r="A120" s="392"/>
      <c r="B120" s="349">
        <v>359</v>
      </c>
      <c r="C120" s="354" t="s">
        <v>268</v>
      </c>
      <c r="D120" s="363"/>
      <c r="E120" s="364"/>
      <c r="F120" s="364"/>
      <c r="G120" s="364"/>
      <c r="H120" s="364"/>
      <c r="I120" s="364"/>
      <c r="J120" s="363"/>
      <c r="K120" s="365"/>
      <c r="L120" s="365"/>
      <c r="M120" s="366"/>
      <c r="N120" s="366"/>
      <c r="O120" s="366"/>
      <c r="P120" s="366"/>
      <c r="Q120" s="366"/>
      <c r="R120" s="366"/>
      <c r="S120" s="366"/>
      <c r="T120" s="366"/>
      <c r="U120" s="366"/>
      <c r="V120" s="366"/>
      <c r="W120" s="366"/>
      <c r="X120" s="366"/>
      <c r="Y120" s="366"/>
      <c r="Z120" s="366"/>
      <c r="AA120" s="365"/>
      <c r="AB120" s="365"/>
      <c r="AC120" s="365"/>
      <c r="AD120" s="365"/>
      <c r="AE120" s="365"/>
      <c r="AF120" s="365"/>
      <c r="AG120" s="365"/>
      <c r="AH120" s="365"/>
      <c r="AI120" s="365"/>
      <c r="AJ120" s="365"/>
      <c r="AK120" s="365"/>
      <c r="AL120" s="365"/>
      <c r="AM120" s="365"/>
      <c r="AN120" s="365"/>
      <c r="AO120" s="365"/>
      <c r="AP120" s="365"/>
      <c r="AQ120" s="365"/>
      <c r="AR120" s="365"/>
      <c r="AS120" s="365"/>
      <c r="AT120" s="365"/>
      <c r="AU120" s="365"/>
      <c r="AV120" s="365"/>
      <c r="AW120" s="365"/>
      <c r="AX120" s="365"/>
      <c r="AY120" s="365"/>
      <c r="AZ120" s="365"/>
      <c r="BA120" s="365"/>
      <c r="BB120" s="365"/>
      <c r="BC120" s="365"/>
      <c r="BD120" s="365"/>
      <c r="BE120" s="365"/>
      <c r="BF120" s="365"/>
      <c r="BG120" s="365"/>
      <c r="BH120" s="365"/>
      <c r="BI120" s="365"/>
      <c r="BJ120" s="365"/>
    </row>
    <row r="121" spans="1:62" x14ac:dyDescent="0.25">
      <c r="A121" s="392"/>
      <c r="B121" s="349">
        <v>360</v>
      </c>
      <c r="C121" s="354" t="s">
        <v>309</v>
      </c>
      <c r="D121" s="363"/>
      <c r="E121" s="364"/>
      <c r="F121" s="364"/>
      <c r="G121" s="364"/>
      <c r="H121" s="364"/>
      <c r="I121" s="364"/>
      <c r="J121" s="363"/>
      <c r="K121" s="365"/>
      <c r="L121" s="365"/>
      <c r="M121" s="366"/>
      <c r="N121" s="366"/>
      <c r="O121" s="366"/>
      <c r="P121" s="366"/>
      <c r="Q121" s="366"/>
      <c r="R121" s="366"/>
      <c r="S121" s="366"/>
      <c r="T121" s="366"/>
      <c r="U121" s="366"/>
      <c r="V121" s="366"/>
      <c r="W121" s="366"/>
      <c r="X121" s="366"/>
      <c r="Y121" s="366"/>
      <c r="Z121" s="366"/>
      <c r="AA121" s="365"/>
      <c r="AB121" s="365"/>
      <c r="AC121" s="365"/>
      <c r="AD121" s="365"/>
      <c r="AE121" s="365"/>
      <c r="AF121" s="365"/>
      <c r="AG121" s="365"/>
      <c r="AH121" s="365"/>
      <c r="AI121" s="365"/>
      <c r="AJ121" s="365"/>
      <c r="AK121" s="365"/>
      <c r="AL121" s="365"/>
      <c r="AM121" s="365"/>
      <c r="AN121" s="365"/>
      <c r="AO121" s="365"/>
      <c r="AP121" s="365"/>
      <c r="AQ121" s="365"/>
      <c r="AR121" s="365"/>
      <c r="AS121" s="365"/>
      <c r="AT121" s="365"/>
      <c r="AU121" s="365"/>
      <c r="AV121" s="365"/>
      <c r="AW121" s="365"/>
      <c r="AX121" s="365"/>
      <c r="AY121" s="365"/>
      <c r="AZ121" s="365"/>
      <c r="BA121" s="365"/>
      <c r="BB121" s="365"/>
      <c r="BC121" s="365"/>
      <c r="BD121" s="365"/>
      <c r="BE121" s="365"/>
      <c r="BF121" s="365"/>
      <c r="BG121" s="365"/>
      <c r="BH121" s="365"/>
      <c r="BI121" s="365"/>
      <c r="BJ121" s="365"/>
    </row>
    <row r="122" spans="1:62" ht="30" x14ac:dyDescent="0.25">
      <c r="A122" s="392"/>
      <c r="B122" s="349">
        <v>361</v>
      </c>
      <c r="C122" s="354" t="s">
        <v>310</v>
      </c>
      <c r="D122" s="363"/>
      <c r="E122" s="364"/>
      <c r="F122" s="364"/>
      <c r="G122" s="364"/>
      <c r="H122" s="364"/>
      <c r="I122" s="364"/>
      <c r="J122" s="363"/>
      <c r="K122" s="365"/>
      <c r="L122" s="365"/>
      <c r="M122" s="366"/>
      <c r="N122" s="366"/>
      <c r="O122" s="366"/>
      <c r="P122" s="366"/>
      <c r="Q122" s="366"/>
      <c r="R122" s="366"/>
      <c r="S122" s="366"/>
      <c r="T122" s="366"/>
      <c r="U122" s="366"/>
      <c r="V122" s="366"/>
      <c r="W122" s="366"/>
      <c r="X122" s="366"/>
      <c r="Y122" s="366"/>
      <c r="Z122" s="366"/>
      <c r="AA122" s="365"/>
      <c r="AB122" s="365"/>
      <c r="AC122" s="365"/>
      <c r="AD122" s="365"/>
      <c r="AE122" s="365"/>
      <c r="AF122" s="365"/>
      <c r="AG122" s="365"/>
      <c r="AH122" s="365"/>
      <c r="AI122" s="365"/>
      <c r="AJ122" s="365"/>
      <c r="AK122" s="365"/>
      <c r="AL122" s="365"/>
      <c r="AM122" s="365"/>
      <c r="AN122" s="365"/>
      <c r="AO122" s="365"/>
      <c r="AP122" s="365"/>
      <c r="AQ122" s="365"/>
      <c r="AR122" s="365"/>
      <c r="AS122" s="365"/>
      <c r="AT122" s="365"/>
      <c r="AU122" s="365"/>
      <c r="AV122" s="365"/>
      <c r="AW122" s="365"/>
      <c r="AX122" s="365"/>
      <c r="AY122" s="365"/>
      <c r="AZ122" s="365"/>
      <c r="BA122" s="365"/>
      <c r="BB122" s="365"/>
      <c r="BC122" s="365"/>
      <c r="BD122" s="365"/>
      <c r="BE122" s="365"/>
      <c r="BF122" s="365"/>
      <c r="BG122" s="365"/>
      <c r="BH122" s="365"/>
      <c r="BI122" s="365"/>
      <c r="BJ122" s="365"/>
    </row>
    <row r="123" spans="1:62" x14ac:dyDescent="0.25">
      <c r="A123" s="392"/>
      <c r="B123" s="349">
        <v>362</v>
      </c>
      <c r="C123" s="354" t="s">
        <v>311</v>
      </c>
      <c r="D123" s="363"/>
      <c r="E123" s="364"/>
      <c r="F123" s="364"/>
      <c r="G123" s="364"/>
      <c r="H123" s="364"/>
      <c r="I123" s="364"/>
      <c r="J123" s="363"/>
      <c r="K123" s="365"/>
      <c r="L123" s="365"/>
      <c r="M123" s="366"/>
      <c r="N123" s="366"/>
      <c r="O123" s="366"/>
      <c r="P123" s="366"/>
      <c r="Q123" s="366"/>
      <c r="R123" s="366"/>
      <c r="S123" s="366"/>
      <c r="T123" s="366"/>
      <c r="U123" s="366"/>
      <c r="V123" s="366"/>
      <c r="W123" s="366"/>
      <c r="X123" s="366"/>
      <c r="Y123" s="366"/>
      <c r="Z123" s="366"/>
      <c r="AA123" s="365"/>
      <c r="AB123" s="365"/>
      <c r="AC123" s="365"/>
      <c r="AD123" s="365"/>
      <c r="AE123" s="365"/>
      <c r="AF123" s="365"/>
      <c r="AG123" s="365"/>
      <c r="AH123" s="365"/>
      <c r="AI123" s="365"/>
      <c r="AJ123" s="365"/>
      <c r="AK123" s="365"/>
      <c r="AL123" s="365"/>
      <c r="AM123" s="365"/>
      <c r="AN123" s="365"/>
      <c r="AO123" s="365"/>
      <c r="AP123" s="365"/>
      <c r="AQ123" s="365"/>
      <c r="AR123" s="365"/>
      <c r="AS123" s="365"/>
      <c r="AT123" s="365"/>
      <c r="AU123" s="365"/>
      <c r="AV123" s="365"/>
      <c r="AW123" s="365"/>
      <c r="AX123" s="365"/>
      <c r="AY123" s="365"/>
      <c r="AZ123" s="365"/>
      <c r="BA123" s="365"/>
      <c r="BB123" s="365"/>
      <c r="BC123" s="365"/>
      <c r="BD123" s="365"/>
      <c r="BE123" s="365"/>
      <c r="BF123" s="365"/>
      <c r="BG123" s="365"/>
      <c r="BH123" s="365"/>
      <c r="BI123" s="365"/>
      <c r="BJ123" s="365"/>
    </row>
    <row r="124" spans="1:62" ht="30" x14ac:dyDescent="0.25">
      <c r="A124" s="392"/>
      <c r="B124" s="349">
        <v>363</v>
      </c>
      <c r="C124" s="354" t="s">
        <v>269</v>
      </c>
      <c r="D124" s="363"/>
      <c r="E124" s="364"/>
      <c r="F124" s="364"/>
      <c r="G124" s="364"/>
      <c r="H124" s="364"/>
      <c r="I124" s="364"/>
      <c r="J124" s="363"/>
      <c r="K124" s="365"/>
      <c r="L124" s="365"/>
      <c r="M124" s="366"/>
      <c r="N124" s="366"/>
      <c r="O124" s="366"/>
      <c r="P124" s="366"/>
      <c r="Q124" s="366"/>
      <c r="R124" s="366"/>
      <c r="S124" s="366"/>
      <c r="T124" s="366"/>
      <c r="U124" s="366"/>
      <c r="V124" s="366"/>
      <c r="W124" s="366"/>
      <c r="X124" s="366"/>
      <c r="Y124" s="366"/>
      <c r="Z124" s="366"/>
      <c r="AA124" s="365"/>
      <c r="AB124" s="365"/>
      <c r="AC124" s="365"/>
      <c r="AD124" s="365"/>
      <c r="AE124" s="365"/>
      <c r="AF124" s="365"/>
      <c r="AG124" s="365"/>
      <c r="AH124" s="365"/>
      <c r="AI124" s="365"/>
      <c r="AJ124" s="365"/>
      <c r="AK124" s="365"/>
      <c r="AL124" s="365"/>
      <c r="AM124" s="365"/>
      <c r="AN124" s="365"/>
      <c r="AO124" s="365"/>
      <c r="AP124" s="365"/>
      <c r="AQ124" s="365"/>
      <c r="AR124" s="365"/>
      <c r="AS124" s="365"/>
      <c r="AT124" s="365"/>
      <c r="AU124" s="365"/>
      <c r="AV124" s="365"/>
      <c r="AW124" s="365"/>
      <c r="AX124" s="365"/>
      <c r="AY124" s="365"/>
      <c r="AZ124" s="365"/>
      <c r="BA124" s="365"/>
      <c r="BB124" s="365"/>
      <c r="BC124" s="365"/>
      <c r="BD124" s="365"/>
      <c r="BE124" s="365"/>
      <c r="BF124" s="365"/>
      <c r="BG124" s="365"/>
      <c r="BH124" s="365"/>
      <c r="BI124" s="365"/>
      <c r="BJ124" s="365"/>
    </row>
    <row r="125" spans="1:62" ht="30" x14ac:dyDescent="0.25">
      <c r="A125" s="392"/>
      <c r="B125" s="349">
        <v>364</v>
      </c>
      <c r="C125" s="354" t="s">
        <v>270</v>
      </c>
      <c r="D125" s="363"/>
      <c r="E125" s="364"/>
      <c r="F125" s="364"/>
      <c r="G125" s="364"/>
      <c r="H125" s="364"/>
      <c r="I125" s="364"/>
      <c r="J125" s="363"/>
      <c r="K125" s="365"/>
      <c r="L125" s="365"/>
      <c r="M125" s="366"/>
      <c r="N125" s="366"/>
      <c r="O125" s="366"/>
      <c r="P125" s="366"/>
      <c r="Q125" s="366"/>
      <c r="R125" s="366"/>
      <c r="S125" s="366"/>
      <c r="T125" s="366"/>
      <c r="U125" s="366"/>
      <c r="V125" s="366"/>
      <c r="W125" s="366"/>
      <c r="X125" s="366"/>
      <c r="Y125" s="366"/>
      <c r="Z125" s="366"/>
      <c r="AA125" s="365"/>
      <c r="AB125" s="365"/>
      <c r="AC125" s="365"/>
      <c r="AD125" s="365"/>
      <c r="AE125" s="365"/>
      <c r="AF125" s="365"/>
      <c r="AG125" s="365"/>
      <c r="AH125" s="365"/>
      <c r="AI125" s="365"/>
      <c r="AJ125" s="365"/>
      <c r="AK125" s="365"/>
      <c r="AL125" s="365"/>
      <c r="AM125" s="365"/>
      <c r="AN125" s="365"/>
      <c r="AO125" s="365"/>
      <c r="AP125" s="365"/>
      <c r="AQ125" s="365"/>
      <c r="AR125" s="365"/>
      <c r="AS125" s="365"/>
      <c r="AT125" s="365"/>
      <c r="AU125" s="365"/>
      <c r="AV125" s="365"/>
      <c r="AW125" s="365"/>
      <c r="AX125" s="365"/>
      <c r="AY125" s="365"/>
      <c r="AZ125" s="365"/>
      <c r="BA125" s="365"/>
      <c r="BB125" s="365"/>
      <c r="BC125" s="365"/>
      <c r="BD125" s="365"/>
      <c r="BE125" s="365"/>
      <c r="BF125" s="365"/>
      <c r="BG125" s="365"/>
      <c r="BH125" s="365"/>
      <c r="BI125" s="365"/>
      <c r="BJ125" s="365"/>
    </row>
    <row r="126" spans="1:62" x14ac:dyDescent="0.25">
      <c r="A126" s="392"/>
      <c r="B126" s="349">
        <v>365</v>
      </c>
      <c r="C126" s="354" t="s">
        <v>271</v>
      </c>
      <c r="D126" s="363"/>
      <c r="E126" s="364"/>
      <c r="F126" s="364"/>
      <c r="G126" s="364"/>
      <c r="H126" s="364"/>
      <c r="I126" s="364"/>
      <c r="J126" s="363"/>
      <c r="K126" s="365"/>
      <c r="L126" s="365"/>
      <c r="M126" s="366"/>
      <c r="N126" s="366"/>
      <c r="O126" s="366"/>
      <c r="P126" s="366"/>
      <c r="Q126" s="366"/>
      <c r="R126" s="366"/>
      <c r="S126" s="366"/>
      <c r="T126" s="366"/>
      <c r="U126" s="366"/>
      <c r="V126" s="366"/>
      <c r="W126" s="366"/>
      <c r="X126" s="366"/>
      <c r="Y126" s="366"/>
      <c r="Z126" s="366"/>
      <c r="AA126" s="365"/>
      <c r="AB126" s="365"/>
      <c r="AC126" s="365"/>
      <c r="AD126" s="365"/>
      <c r="AE126" s="365"/>
      <c r="AF126" s="365"/>
      <c r="AG126" s="365"/>
      <c r="AH126" s="365"/>
      <c r="AI126" s="365"/>
      <c r="AJ126" s="365"/>
      <c r="AK126" s="365"/>
      <c r="AL126" s="365"/>
      <c r="AM126" s="365"/>
      <c r="AN126" s="365"/>
      <c r="AO126" s="365"/>
      <c r="AP126" s="365"/>
      <c r="AQ126" s="365"/>
      <c r="AR126" s="365"/>
      <c r="AS126" s="365"/>
      <c r="AT126" s="365"/>
      <c r="AU126" s="365"/>
      <c r="AV126" s="365"/>
      <c r="AW126" s="365"/>
      <c r="AX126" s="365"/>
      <c r="AY126" s="365"/>
      <c r="AZ126" s="365"/>
      <c r="BA126" s="365"/>
      <c r="BB126" s="365"/>
      <c r="BC126" s="365"/>
      <c r="BD126" s="365"/>
      <c r="BE126" s="365"/>
      <c r="BF126" s="365"/>
      <c r="BG126" s="365"/>
      <c r="BH126" s="365"/>
      <c r="BI126" s="365"/>
      <c r="BJ126" s="365"/>
    </row>
    <row r="127" spans="1:62" x14ac:dyDescent="0.25">
      <c r="A127" s="392"/>
      <c r="B127" s="349">
        <v>366</v>
      </c>
      <c r="C127" s="354" t="s">
        <v>312</v>
      </c>
      <c r="D127" s="363"/>
      <c r="E127" s="364"/>
      <c r="F127" s="364"/>
      <c r="G127" s="364"/>
      <c r="H127" s="364"/>
      <c r="I127" s="364"/>
      <c r="J127" s="363"/>
      <c r="K127" s="365"/>
      <c r="L127" s="365"/>
      <c r="M127" s="366"/>
      <c r="N127" s="366"/>
      <c r="O127" s="366"/>
      <c r="P127" s="366"/>
      <c r="Q127" s="366"/>
      <c r="R127" s="366"/>
      <c r="S127" s="366"/>
      <c r="T127" s="366"/>
      <c r="U127" s="366"/>
      <c r="V127" s="366"/>
      <c r="W127" s="366"/>
      <c r="X127" s="366"/>
      <c r="Y127" s="366"/>
      <c r="Z127" s="366"/>
      <c r="AA127" s="365"/>
      <c r="AB127" s="365"/>
      <c r="AC127" s="365"/>
      <c r="AD127" s="365"/>
      <c r="AE127" s="365"/>
      <c r="AF127" s="365"/>
      <c r="AG127" s="365"/>
      <c r="AH127" s="365"/>
      <c r="AI127" s="365"/>
      <c r="AJ127" s="365"/>
      <c r="AK127" s="365"/>
      <c r="AL127" s="365"/>
      <c r="AM127" s="365"/>
      <c r="AN127" s="365"/>
      <c r="AO127" s="365"/>
      <c r="AP127" s="365"/>
      <c r="AQ127" s="365"/>
      <c r="AR127" s="365"/>
      <c r="AS127" s="365"/>
      <c r="AT127" s="365"/>
      <c r="AU127" s="365"/>
      <c r="AV127" s="365"/>
      <c r="AW127" s="365"/>
      <c r="AX127" s="365"/>
      <c r="AY127" s="365"/>
      <c r="AZ127" s="365"/>
      <c r="BA127" s="365"/>
      <c r="BB127" s="365"/>
      <c r="BC127" s="365"/>
      <c r="BD127" s="365"/>
      <c r="BE127" s="365"/>
      <c r="BF127" s="365"/>
      <c r="BG127" s="365"/>
      <c r="BH127" s="365"/>
      <c r="BI127" s="365"/>
      <c r="BJ127" s="365"/>
    </row>
    <row r="128" spans="1:62" ht="30" x14ac:dyDescent="0.25">
      <c r="A128" s="392"/>
      <c r="B128" s="349">
        <v>367</v>
      </c>
      <c r="C128" s="358" t="s">
        <v>313</v>
      </c>
      <c r="D128" s="363"/>
      <c r="E128" s="364"/>
      <c r="F128" s="364"/>
      <c r="G128" s="364"/>
      <c r="H128" s="364"/>
      <c r="I128" s="364"/>
      <c r="J128" s="363"/>
      <c r="K128" s="365"/>
      <c r="L128" s="365"/>
      <c r="M128" s="366"/>
      <c r="N128" s="366"/>
      <c r="O128" s="366"/>
      <c r="P128" s="366"/>
      <c r="Q128" s="366"/>
      <c r="R128" s="366"/>
      <c r="S128" s="366"/>
      <c r="T128" s="366"/>
      <c r="U128" s="366"/>
      <c r="V128" s="366"/>
      <c r="W128" s="366"/>
      <c r="X128" s="366"/>
      <c r="Y128" s="366"/>
      <c r="Z128" s="366"/>
      <c r="AA128" s="365"/>
      <c r="AB128" s="365"/>
      <c r="AC128" s="365"/>
      <c r="AD128" s="365"/>
      <c r="AE128" s="365"/>
      <c r="AF128" s="365"/>
      <c r="AG128" s="365"/>
      <c r="AH128" s="365"/>
      <c r="AI128" s="365"/>
      <c r="AJ128" s="365"/>
      <c r="AK128" s="365"/>
      <c r="AL128" s="365"/>
      <c r="AM128" s="365"/>
      <c r="AN128" s="365"/>
      <c r="AO128" s="365"/>
      <c r="AP128" s="365"/>
      <c r="AQ128" s="365"/>
      <c r="AR128" s="365"/>
      <c r="AS128" s="365"/>
      <c r="AT128" s="365"/>
      <c r="AU128" s="365"/>
      <c r="AV128" s="365"/>
      <c r="AW128" s="365"/>
      <c r="AX128" s="365"/>
      <c r="AY128" s="365"/>
      <c r="AZ128" s="365"/>
      <c r="BA128" s="365"/>
      <c r="BB128" s="365"/>
      <c r="BC128" s="365"/>
      <c r="BD128" s="365"/>
      <c r="BE128" s="365"/>
      <c r="BF128" s="365"/>
      <c r="BG128" s="365"/>
      <c r="BH128" s="365"/>
      <c r="BI128" s="365"/>
      <c r="BJ128" s="365"/>
    </row>
    <row r="129" spans="1:63" ht="45" x14ac:dyDescent="0.25">
      <c r="A129" s="392"/>
      <c r="B129" s="349">
        <v>368</v>
      </c>
      <c r="C129" s="358" t="s">
        <v>314</v>
      </c>
      <c r="D129" s="363"/>
      <c r="E129" s="364"/>
      <c r="F129" s="364"/>
      <c r="G129" s="364"/>
      <c r="H129" s="364"/>
      <c r="I129" s="364"/>
      <c r="J129" s="363"/>
      <c r="K129" s="365"/>
      <c r="L129" s="365"/>
      <c r="M129" s="366"/>
      <c r="N129" s="366"/>
      <c r="O129" s="366"/>
      <c r="P129" s="366"/>
      <c r="Q129" s="366"/>
      <c r="R129" s="366"/>
      <c r="S129" s="366"/>
      <c r="T129" s="366"/>
      <c r="U129" s="366"/>
      <c r="V129" s="366"/>
      <c r="W129" s="366"/>
      <c r="X129" s="366"/>
      <c r="Y129" s="366"/>
      <c r="Z129" s="366"/>
      <c r="AA129" s="365"/>
      <c r="AB129" s="365"/>
      <c r="AC129" s="365"/>
      <c r="AD129" s="365"/>
      <c r="AE129" s="365"/>
      <c r="AF129" s="365"/>
      <c r="AG129" s="365"/>
      <c r="AH129" s="365"/>
      <c r="AI129" s="365"/>
      <c r="AJ129" s="365"/>
      <c r="AK129" s="365"/>
      <c r="AL129" s="365"/>
      <c r="AM129" s="365"/>
      <c r="AN129" s="365"/>
      <c r="AO129" s="365"/>
      <c r="AP129" s="365"/>
      <c r="AQ129" s="365"/>
      <c r="AR129" s="365"/>
      <c r="AS129" s="365"/>
      <c r="AT129" s="365"/>
      <c r="AU129" s="365"/>
      <c r="AV129" s="365"/>
      <c r="AW129" s="365"/>
      <c r="AX129" s="365"/>
      <c r="AY129" s="365"/>
      <c r="AZ129" s="365"/>
      <c r="BA129" s="365"/>
      <c r="BB129" s="365"/>
      <c r="BC129" s="365"/>
      <c r="BD129" s="365"/>
      <c r="BE129" s="365"/>
      <c r="BF129" s="365"/>
      <c r="BG129" s="365"/>
      <c r="BH129" s="365"/>
      <c r="BI129" s="365"/>
      <c r="BJ129" s="365"/>
      <c r="BK129" s="350"/>
    </row>
    <row r="130" spans="1:63" ht="30" x14ac:dyDescent="0.25">
      <c r="A130" s="392"/>
      <c r="B130" s="349">
        <v>369</v>
      </c>
      <c r="C130" s="358" t="s">
        <v>315</v>
      </c>
      <c r="D130" s="363"/>
      <c r="E130" s="364"/>
      <c r="F130" s="364"/>
      <c r="G130" s="364"/>
      <c r="H130" s="364"/>
      <c r="I130" s="364"/>
      <c r="J130" s="363"/>
      <c r="K130" s="365"/>
      <c r="L130" s="365"/>
      <c r="M130" s="366"/>
      <c r="N130" s="366"/>
      <c r="O130" s="366"/>
      <c r="P130" s="366"/>
      <c r="Q130" s="366"/>
      <c r="R130" s="366"/>
      <c r="S130" s="366"/>
      <c r="T130" s="366"/>
      <c r="U130" s="366"/>
      <c r="V130" s="366"/>
      <c r="W130" s="366"/>
      <c r="X130" s="366"/>
      <c r="Y130" s="366"/>
      <c r="Z130" s="366"/>
      <c r="AA130" s="365"/>
      <c r="AB130" s="365"/>
      <c r="AC130" s="365"/>
      <c r="AD130" s="365"/>
      <c r="AE130" s="365"/>
      <c r="AF130" s="365"/>
      <c r="AG130" s="365"/>
      <c r="AH130" s="365"/>
      <c r="AI130" s="365"/>
      <c r="AJ130" s="365"/>
      <c r="AK130" s="365"/>
      <c r="AL130" s="365"/>
      <c r="AM130" s="365"/>
      <c r="AN130" s="365"/>
      <c r="AO130" s="365"/>
      <c r="AP130" s="365"/>
      <c r="AQ130" s="365"/>
      <c r="AR130" s="365"/>
      <c r="AS130" s="365"/>
      <c r="AT130" s="365"/>
      <c r="AU130" s="365"/>
      <c r="AV130" s="365"/>
      <c r="AW130" s="365"/>
      <c r="AX130" s="365"/>
      <c r="AY130" s="365"/>
      <c r="AZ130" s="365"/>
      <c r="BA130" s="365"/>
      <c r="BB130" s="365"/>
      <c r="BC130" s="365"/>
      <c r="BD130" s="365"/>
      <c r="BE130" s="365"/>
      <c r="BF130" s="365"/>
      <c r="BG130" s="365"/>
      <c r="BH130" s="365"/>
      <c r="BI130" s="365"/>
      <c r="BJ130" s="365"/>
      <c r="BK130" s="350"/>
    </row>
    <row r="131" spans="1:63" ht="45" x14ac:dyDescent="0.25">
      <c r="A131" s="392"/>
      <c r="B131" s="349">
        <v>370</v>
      </c>
      <c r="C131" s="358" t="s">
        <v>316</v>
      </c>
      <c r="D131" s="363"/>
      <c r="E131" s="364"/>
      <c r="F131" s="364"/>
      <c r="G131" s="364"/>
      <c r="H131" s="364"/>
      <c r="I131" s="364"/>
      <c r="J131" s="363"/>
      <c r="K131" s="365"/>
      <c r="L131" s="365"/>
      <c r="M131" s="366"/>
      <c r="N131" s="366"/>
      <c r="O131" s="366"/>
      <c r="P131" s="366"/>
      <c r="Q131" s="366"/>
      <c r="R131" s="366"/>
      <c r="S131" s="366"/>
      <c r="T131" s="366"/>
      <c r="U131" s="366"/>
      <c r="V131" s="366"/>
      <c r="W131" s="366"/>
      <c r="X131" s="366"/>
      <c r="Y131" s="366"/>
      <c r="Z131" s="366"/>
      <c r="AA131" s="365"/>
      <c r="AB131" s="365"/>
      <c r="AC131" s="365"/>
      <c r="AD131" s="365"/>
      <c r="AE131" s="365"/>
      <c r="AF131" s="365"/>
      <c r="AG131" s="365"/>
      <c r="AH131" s="365"/>
      <c r="AI131" s="365"/>
      <c r="AJ131" s="365"/>
      <c r="AK131" s="365"/>
      <c r="AL131" s="365"/>
      <c r="AM131" s="365"/>
      <c r="AN131" s="365"/>
      <c r="AO131" s="365"/>
      <c r="AP131" s="365"/>
      <c r="AQ131" s="365"/>
      <c r="AR131" s="365"/>
      <c r="AS131" s="365"/>
      <c r="AT131" s="365"/>
      <c r="AU131" s="365"/>
      <c r="AV131" s="365"/>
      <c r="AW131" s="365"/>
      <c r="AX131" s="365"/>
      <c r="AY131" s="365"/>
      <c r="AZ131" s="365"/>
      <c r="BA131" s="365"/>
      <c r="BB131" s="365"/>
      <c r="BC131" s="365"/>
      <c r="BD131" s="365"/>
      <c r="BE131" s="365"/>
      <c r="BF131" s="365"/>
      <c r="BG131" s="365"/>
      <c r="BH131" s="365"/>
      <c r="BI131" s="365"/>
      <c r="BJ131" s="365"/>
      <c r="BK131" s="350"/>
    </row>
    <row r="132" spans="1:63" ht="45" x14ac:dyDescent="0.25">
      <c r="A132" s="392"/>
      <c r="B132" s="349">
        <v>371</v>
      </c>
      <c r="C132" s="358" t="s">
        <v>317</v>
      </c>
      <c r="D132" s="363"/>
      <c r="E132" s="364"/>
      <c r="F132" s="364"/>
      <c r="G132" s="364"/>
      <c r="H132" s="364"/>
      <c r="I132" s="364"/>
      <c r="J132" s="363"/>
      <c r="K132" s="365"/>
      <c r="L132" s="365"/>
      <c r="M132" s="366"/>
      <c r="N132" s="366"/>
      <c r="O132" s="366"/>
      <c r="P132" s="366"/>
      <c r="Q132" s="366"/>
      <c r="R132" s="366"/>
      <c r="S132" s="366"/>
      <c r="T132" s="366"/>
      <c r="U132" s="366"/>
      <c r="V132" s="366"/>
      <c r="W132" s="366"/>
      <c r="X132" s="366"/>
      <c r="Y132" s="366"/>
      <c r="Z132" s="366"/>
      <c r="AA132" s="365"/>
      <c r="AB132" s="365"/>
      <c r="AC132" s="365"/>
      <c r="AD132" s="365"/>
      <c r="AE132" s="365"/>
      <c r="AF132" s="365"/>
      <c r="AG132" s="365"/>
      <c r="AH132" s="365"/>
      <c r="AI132" s="365"/>
      <c r="AJ132" s="365"/>
      <c r="AK132" s="365"/>
      <c r="AL132" s="365"/>
      <c r="AM132" s="365"/>
      <c r="AN132" s="365"/>
      <c r="AO132" s="365"/>
      <c r="AP132" s="365"/>
      <c r="AQ132" s="365"/>
      <c r="AR132" s="365"/>
      <c r="AS132" s="365"/>
      <c r="AT132" s="365"/>
      <c r="AU132" s="365"/>
      <c r="AV132" s="365"/>
      <c r="AW132" s="365"/>
      <c r="AX132" s="365"/>
      <c r="AY132" s="365"/>
      <c r="AZ132" s="365"/>
      <c r="BA132" s="365"/>
      <c r="BB132" s="365"/>
      <c r="BC132" s="365"/>
      <c r="BD132" s="365"/>
      <c r="BE132" s="365"/>
      <c r="BF132" s="365"/>
      <c r="BG132" s="365"/>
      <c r="BH132" s="365"/>
      <c r="BI132" s="365"/>
      <c r="BJ132" s="365"/>
      <c r="BK132" s="350"/>
    </row>
    <row r="133" spans="1:63" ht="30" x14ac:dyDescent="0.25">
      <c r="A133" s="392"/>
      <c r="B133" s="349">
        <v>373</v>
      </c>
      <c r="C133" s="358" t="s">
        <v>318</v>
      </c>
      <c r="D133" s="363"/>
      <c r="E133" s="364"/>
      <c r="F133" s="364"/>
      <c r="G133" s="364"/>
      <c r="H133" s="364"/>
      <c r="I133" s="364"/>
      <c r="J133" s="363"/>
      <c r="K133" s="365"/>
      <c r="L133" s="365"/>
      <c r="M133" s="366"/>
      <c r="N133" s="366"/>
      <c r="O133" s="366"/>
      <c r="P133" s="366"/>
      <c r="Q133" s="366"/>
      <c r="R133" s="366"/>
      <c r="S133" s="366"/>
      <c r="T133" s="366"/>
      <c r="U133" s="366"/>
      <c r="V133" s="366"/>
      <c r="W133" s="366"/>
      <c r="X133" s="366"/>
      <c r="Y133" s="366"/>
      <c r="Z133" s="366"/>
      <c r="AA133" s="365"/>
      <c r="AB133" s="365"/>
      <c r="AC133" s="365"/>
      <c r="AD133" s="365"/>
      <c r="AE133" s="365"/>
      <c r="AF133" s="365"/>
      <c r="AG133" s="365"/>
      <c r="AH133" s="365"/>
      <c r="AI133" s="365"/>
      <c r="AJ133" s="365"/>
      <c r="AK133" s="365"/>
      <c r="AL133" s="365"/>
      <c r="AM133" s="365"/>
      <c r="AN133" s="365"/>
      <c r="AO133" s="365"/>
      <c r="AP133" s="365"/>
      <c r="AQ133" s="365"/>
      <c r="AR133" s="365"/>
      <c r="AS133" s="365"/>
      <c r="AT133" s="365"/>
      <c r="AU133" s="365"/>
      <c r="AV133" s="365"/>
      <c r="AW133" s="365"/>
      <c r="AX133" s="365"/>
      <c r="AY133" s="365"/>
      <c r="AZ133" s="365"/>
      <c r="BA133" s="365"/>
      <c r="BB133" s="365"/>
      <c r="BC133" s="365"/>
      <c r="BD133" s="365"/>
      <c r="BE133" s="365"/>
      <c r="BF133" s="365"/>
      <c r="BG133" s="365"/>
      <c r="BH133" s="365"/>
      <c r="BI133" s="365"/>
      <c r="BJ133" s="365"/>
      <c r="BK133" s="350"/>
    </row>
    <row r="134" spans="1:63" x14ac:dyDescent="0.25">
      <c r="A134" s="392"/>
      <c r="B134" s="349">
        <v>375</v>
      </c>
      <c r="C134" s="358" t="s">
        <v>347</v>
      </c>
      <c r="D134" s="363"/>
      <c r="E134" s="364"/>
      <c r="F134" s="364"/>
      <c r="G134" s="364"/>
      <c r="H134" s="364"/>
      <c r="I134" s="364"/>
      <c r="J134" s="363"/>
      <c r="K134" s="365"/>
      <c r="L134" s="365"/>
      <c r="M134" s="366"/>
      <c r="N134" s="366"/>
      <c r="O134" s="366"/>
      <c r="P134" s="366"/>
      <c r="Q134" s="366"/>
      <c r="R134" s="366"/>
      <c r="S134" s="366"/>
      <c r="T134" s="366"/>
      <c r="U134" s="366"/>
      <c r="V134" s="366"/>
      <c r="W134" s="366"/>
      <c r="X134" s="366"/>
      <c r="Y134" s="366"/>
      <c r="Z134" s="366"/>
      <c r="AA134" s="365"/>
      <c r="AB134" s="365"/>
      <c r="AC134" s="365"/>
      <c r="AD134" s="365"/>
      <c r="AE134" s="365"/>
      <c r="AF134" s="365"/>
      <c r="AG134" s="365"/>
      <c r="AH134" s="365"/>
      <c r="AI134" s="365"/>
      <c r="AJ134" s="365"/>
      <c r="AK134" s="365"/>
      <c r="AL134" s="365"/>
      <c r="AM134" s="365"/>
      <c r="AN134" s="365"/>
      <c r="AO134" s="365"/>
      <c r="AP134" s="365"/>
      <c r="AQ134" s="365"/>
      <c r="AR134" s="365"/>
      <c r="AS134" s="365"/>
      <c r="AT134" s="365"/>
      <c r="AU134" s="365"/>
      <c r="AV134" s="365"/>
      <c r="AW134" s="365"/>
      <c r="AX134" s="365"/>
      <c r="AY134" s="365"/>
      <c r="AZ134" s="365"/>
      <c r="BA134" s="365"/>
      <c r="BB134" s="365"/>
      <c r="BC134" s="365"/>
      <c r="BD134" s="365"/>
      <c r="BE134" s="365"/>
      <c r="BF134" s="365"/>
      <c r="BG134" s="365"/>
      <c r="BH134" s="365"/>
      <c r="BI134" s="365"/>
      <c r="BJ134" s="365"/>
      <c r="BK134" s="350"/>
    </row>
    <row r="135" spans="1:63" ht="30" x14ac:dyDescent="0.25">
      <c r="A135" s="392">
        <v>376</v>
      </c>
      <c r="B135" s="349">
        <v>376</v>
      </c>
      <c r="C135" s="358" t="s">
        <v>47</v>
      </c>
      <c r="D135" s="363">
        <v>0</v>
      </c>
      <c r="E135" s="364">
        <v>0</v>
      </c>
      <c r="F135" s="364">
        <v>0</v>
      </c>
      <c r="G135" s="364">
        <v>0</v>
      </c>
      <c r="H135" s="364">
        <v>0</v>
      </c>
      <c r="I135" s="364">
        <v>0</v>
      </c>
      <c r="J135" s="363">
        <v>0</v>
      </c>
      <c r="K135" s="365">
        <v>0</v>
      </c>
      <c r="L135" s="365">
        <v>0</v>
      </c>
      <c r="M135" s="366">
        <v>0</v>
      </c>
      <c r="N135" s="366">
        <v>0</v>
      </c>
      <c r="O135" s="366">
        <v>0</v>
      </c>
      <c r="P135" s="366">
        <v>0</v>
      </c>
      <c r="Q135" s="366">
        <v>-3</v>
      </c>
      <c r="R135" s="366">
        <v>0</v>
      </c>
      <c r="S135" s="366">
        <v>0</v>
      </c>
      <c r="T135" s="366">
        <v>0</v>
      </c>
      <c r="U135" s="366">
        <v>0</v>
      </c>
      <c r="V135" s="366">
        <v>0</v>
      </c>
      <c r="W135" s="366">
        <v>0</v>
      </c>
      <c r="X135" s="366">
        <v>0</v>
      </c>
      <c r="Y135" s="366">
        <v>0</v>
      </c>
      <c r="Z135" s="366">
        <v>0</v>
      </c>
      <c r="AA135" s="365">
        <v>0</v>
      </c>
      <c r="AB135" s="365">
        <v>0</v>
      </c>
      <c r="AC135" s="365">
        <v>0</v>
      </c>
      <c r="AD135" s="365">
        <v>0</v>
      </c>
      <c r="AE135" s="365">
        <v>-10754</v>
      </c>
      <c r="AF135" s="365">
        <v>0</v>
      </c>
      <c r="AG135" s="365">
        <v>0</v>
      </c>
      <c r="AH135" s="365">
        <v>0</v>
      </c>
      <c r="AI135" s="365">
        <v>0</v>
      </c>
      <c r="AJ135" s="365">
        <v>0</v>
      </c>
      <c r="AK135" s="365">
        <v>0</v>
      </c>
      <c r="AL135" s="365">
        <v>0</v>
      </c>
      <c r="AM135" s="365">
        <v>0</v>
      </c>
      <c r="AN135" s="365">
        <v>0</v>
      </c>
      <c r="AO135" s="365">
        <v>0</v>
      </c>
      <c r="AP135" s="365">
        <v>0</v>
      </c>
      <c r="AQ135" s="365">
        <v>0</v>
      </c>
      <c r="AR135" s="365">
        <v>0</v>
      </c>
      <c r="AS135" s="365">
        <v>0</v>
      </c>
      <c r="AT135" s="365">
        <v>0</v>
      </c>
      <c r="AU135" s="365">
        <v>0</v>
      </c>
      <c r="AV135" s="365">
        <v>0</v>
      </c>
      <c r="AW135" s="365">
        <v>0</v>
      </c>
      <c r="AX135" s="365">
        <v>0</v>
      </c>
      <c r="AY135" s="365">
        <v>0</v>
      </c>
      <c r="AZ135" s="365">
        <v>0</v>
      </c>
      <c r="BA135" s="365">
        <v>0</v>
      </c>
      <c r="BB135" s="365">
        <v>0</v>
      </c>
      <c r="BC135" s="365">
        <v>0</v>
      </c>
      <c r="BD135" s="365">
        <v>0</v>
      </c>
      <c r="BE135" s="365">
        <v>0</v>
      </c>
      <c r="BF135" s="365">
        <v>0</v>
      </c>
      <c r="BG135" s="365">
        <v>0</v>
      </c>
      <c r="BH135" s="365">
        <v>0</v>
      </c>
      <c r="BI135" s="365">
        <v>0</v>
      </c>
      <c r="BJ135" s="365">
        <v>0</v>
      </c>
      <c r="BK135" s="350"/>
    </row>
    <row r="136" spans="1:63" x14ac:dyDescent="0.25">
      <c r="A136" s="350"/>
      <c r="B136" s="392">
        <v>379</v>
      </c>
      <c r="C136" s="349"/>
      <c r="D136" s="358"/>
      <c r="E136" s="363"/>
      <c r="F136" s="364"/>
      <c r="G136" s="364"/>
      <c r="H136" s="364"/>
      <c r="I136" s="364"/>
      <c r="J136" s="364"/>
      <c r="K136" s="363"/>
      <c r="L136" s="365"/>
      <c r="M136" s="365"/>
      <c r="N136" s="366"/>
      <c r="O136" s="366"/>
      <c r="P136" s="366"/>
      <c r="Q136" s="366"/>
      <c r="R136" s="366"/>
      <c r="S136" s="366"/>
      <c r="T136" s="366"/>
      <c r="U136" s="366"/>
      <c r="V136" s="366"/>
      <c r="W136" s="366"/>
      <c r="X136" s="366"/>
      <c r="Y136" s="366"/>
      <c r="Z136" s="366"/>
      <c r="AA136" s="366"/>
      <c r="AB136" s="365"/>
      <c r="AC136" s="365"/>
      <c r="AD136" s="365"/>
      <c r="AE136" s="365"/>
      <c r="AF136" s="365"/>
      <c r="AG136" s="365"/>
      <c r="AH136" s="365"/>
      <c r="AI136" s="365"/>
      <c r="AJ136" s="365"/>
      <c r="AK136" s="365"/>
      <c r="AL136" s="365"/>
      <c r="AM136" s="365"/>
      <c r="AN136" s="365"/>
      <c r="AO136" s="365"/>
      <c r="AP136" s="365"/>
      <c r="AQ136" s="365"/>
      <c r="AR136" s="365"/>
      <c r="AS136" s="365"/>
      <c r="AT136" s="365"/>
      <c r="AU136" s="365"/>
      <c r="AV136" s="365"/>
      <c r="AW136" s="365"/>
      <c r="AX136" s="365"/>
      <c r="AY136" s="365"/>
      <c r="AZ136" s="365"/>
      <c r="BA136" s="365"/>
      <c r="BB136" s="365"/>
      <c r="BC136" s="365"/>
      <c r="BD136" s="365"/>
      <c r="BE136" s="365"/>
      <c r="BF136" s="365"/>
      <c r="BG136" s="365"/>
      <c r="BH136" s="365"/>
      <c r="BI136" s="365"/>
      <c r="BJ136" s="365"/>
      <c r="BK136" s="365"/>
    </row>
    <row r="137" spans="1:63" x14ac:dyDescent="0.25">
      <c r="A137" s="350"/>
      <c r="B137" s="392">
        <v>380</v>
      </c>
      <c r="C137" s="349"/>
      <c r="D137" s="354"/>
      <c r="E137" s="363"/>
      <c r="F137" s="364"/>
      <c r="G137" s="364"/>
      <c r="H137" s="364"/>
      <c r="I137" s="364"/>
      <c r="J137" s="364"/>
      <c r="K137" s="363"/>
      <c r="L137" s="365"/>
      <c r="M137" s="365"/>
      <c r="N137" s="366"/>
      <c r="O137" s="366"/>
      <c r="P137" s="366"/>
      <c r="Q137" s="366"/>
      <c r="R137" s="366"/>
      <c r="S137" s="366"/>
      <c r="T137" s="366"/>
      <c r="U137" s="366"/>
      <c r="V137" s="366"/>
      <c r="W137" s="366"/>
      <c r="X137" s="366"/>
      <c r="Y137" s="366"/>
      <c r="Z137" s="366"/>
      <c r="AA137" s="366"/>
      <c r="AB137" s="365"/>
      <c r="AC137" s="365"/>
      <c r="AD137" s="365"/>
      <c r="AE137" s="365"/>
      <c r="AF137" s="365"/>
      <c r="AG137" s="365"/>
      <c r="AH137" s="365"/>
      <c r="AI137" s="365"/>
      <c r="AJ137" s="365"/>
      <c r="AK137" s="365"/>
      <c r="AL137" s="365"/>
      <c r="AM137" s="365"/>
      <c r="AN137" s="365"/>
      <c r="AO137" s="365"/>
      <c r="AP137" s="365"/>
      <c r="AQ137" s="365"/>
      <c r="AR137" s="365"/>
      <c r="AS137" s="365"/>
      <c r="AT137" s="365"/>
      <c r="AU137" s="365"/>
      <c r="AV137" s="365"/>
      <c r="AW137" s="365"/>
      <c r="AX137" s="365"/>
      <c r="AY137" s="365"/>
      <c r="AZ137" s="365"/>
      <c r="BA137" s="365"/>
      <c r="BB137" s="365"/>
      <c r="BC137" s="365"/>
      <c r="BD137" s="365"/>
      <c r="BE137" s="365"/>
      <c r="BF137" s="365"/>
      <c r="BG137" s="365"/>
      <c r="BH137" s="365"/>
      <c r="BI137" s="365"/>
      <c r="BJ137" s="365"/>
      <c r="BK137" s="365"/>
    </row>
    <row r="138" spans="1:63" ht="30" x14ac:dyDescent="0.25">
      <c r="A138" s="350"/>
      <c r="B138" s="349">
        <v>379</v>
      </c>
      <c r="C138" s="358" t="s">
        <v>53</v>
      </c>
      <c r="D138" s="363">
        <v>6986935</v>
      </c>
      <c r="E138" s="364">
        <v>2894112</v>
      </c>
      <c r="F138" s="364">
        <v>3779479</v>
      </c>
      <c r="G138" s="364">
        <v>3911531</v>
      </c>
      <c r="H138" s="364">
        <v>2679170</v>
      </c>
      <c r="I138" s="364">
        <v>3484855</v>
      </c>
      <c r="J138" s="363">
        <v>6774919</v>
      </c>
      <c r="K138" s="365">
        <v>1696136</v>
      </c>
      <c r="L138" s="365">
        <v>2280357</v>
      </c>
      <c r="M138" s="366">
        <v>1454062</v>
      </c>
      <c r="N138" s="366">
        <v>1074741</v>
      </c>
      <c r="O138" s="366">
        <v>14474623</v>
      </c>
      <c r="P138" s="366">
        <v>7087739</v>
      </c>
      <c r="Q138" s="366">
        <v>3087507</v>
      </c>
      <c r="R138" s="366">
        <v>20163217</v>
      </c>
      <c r="S138" s="366">
        <v>10237584</v>
      </c>
      <c r="T138" s="366">
        <v>645968</v>
      </c>
      <c r="U138" s="366">
        <v>2800257</v>
      </c>
      <c r="V138" s="366">
        <v>3042335</v>
      </c>
      <c r="W138" s="366">
        <v>4740034</v>
      </c>
      <c r="X138" s="366">
        <v>15630519</v>
      </c>
      <c r="Y138" s="366">
        <v>116582000</v>
      </c>
      <c r="Z138" s="366">
        <v>3917700</v>
      </c>
      <c r="AA138" s="365">
        <v>1090377</v>
      </c>
      <c r="AB138" s="365">
        <v>446173</v>
      </c>
      <c r="AC138" s="365">
        <v>6179006</v>
      </c>
      <c r="AD138" s="365">
        <v>1643121</v>
      </c>
      <c r="AE138" s="365">
        <v>243147</v>
      </c>
      <c r="AF138" s="365">
        <v>7495427</v>
      </c>
      <c r="AG138" s="365">
        <v>43532947</v>
      </c>
      <c r="AH138" s="365">
        <v>961195</v>
      </c>
      <c r="AI138" s="365">
        <v>1748651</v>
      </c>
      <c r="AJ138" s="365">
        <v>5165384</v>
      </c>
      <c r="AK138" s="365">
        <v>1959430</v>
      </c>
      <c r="AL138" s="365">
        <v>3209970</v>
      </c>
      <c r="AM138" s="365">
        <v>24646142</v>
      </c>
      <c r="AN138" s="365">
        <v>2445644</v>
      </c>
      <c r="AO138" s="365">
        <v>2038212</v>
      </c>
      <c r="AP138" s="365">
        <v>3258317</v>
      </c>
      <c r="AQ138" s="365">
        <v>1344877</v>
      </c>
      <c r="AR138" s="365">
        <v>4242689</v>
      </c>
      <c r="AS138" s="365">
        <v>7343391</v>
      </c>
      <c r="AT138" s="365">
        <v>983071</v>
      </c>
      <c r="AU138" s="365">
        <v>149459</v>
      </c>
      <c r="AV138" s="365">
        <v>7862294</v>
      </c>
      <c r="AW138" s="365">
        <v>710628</v>
      </c>
      <c r="AX138" s="365">
        <v>37288819</v>
      </c>
      <c r="AY138" s="365">
        <v>2583099</v>
      </c>
      <c r="AZ138" s="365">
        <v>7842314</v>
      </c>
      <c r="BA138" s="365">
        <v>3764111</v>
      </c>
      <c r="BB138" s="365">
        <v>2937879</v>
      </c>
      <c r="BC138" s="365">
        <v>2954104</v>
      </c>
      <c r="BD138" s="365">
        <v>2823063</v>
      </c>
      <c r="BE138" s="365">
        <v>1727719</v>
      </c>
      <c r="BF138" s="365">
        <v>951068</v>
      </c>
      <c r="BG138" s="365">
        <v>8905409</v>
      </c>
      <c r="BH138" s="365">
        <v>2648146</v>
      </c>
      <c r="BI138" s="365">
        <v>8870014</v>
      </c>
      <c r="BJ138" s="365">
        <v>497074</v>
      </c>
      <c r="BK138" s="350"/>
    </row>
    <row r="139" spans="1:63" ht="30" x14ac:dyDescent="0.25">
      <c r="A139" s="350"/>
      <c r="B139" s="349">
        <v>380</v>
      </c>
      <c r="C139" s="358" t="s">
        <v>56</v>
      </c>
      <c r="D139" s="363">
        <v>0</v>
      </c>
      <c r="E139" s="364">
        <v>0</v>
      </c>
      <c r="F139" s="364">
        <v>0</v>
      </c>
      <c r="G139" s="364">
        <v>0</v>
      </c>
      <c r="H139" s="364">
        <v>0</v>
      </c>
      <c r="I139" s="364">
        <v>34049</v>
      </c>
      <c r="J139" s="363">
        <v>0</v>
      </c>
      <c r="K139" s="365">
        <v>0</v>
      </c>
      <c r="L139" s="365">
        <v>0</v>
      </c>
      <c r="M139" s="366">
        <v>0</v>
      </c>
      <c r="N139" s="366">
        <v>0</v>
      </c>
      <c r="O139" s="366">
        <v>0</v>
      </c>
      <c r="P139" s="366">
        <v>0</v>
      </c>
      <c r="Q139" s="366">
        <v>0</v>
      </c>
      <c r="R139" s="366">
        <v>0</v>
      </c>
      <c r="S139" s="366">
        <v>0</v>
      </c>
      <c r="T139" s="366">
        <v>0</v>
      </c>
      <c r="U139" s="366">
        <v>0</v>
      </c>
      <c r="V139" s="366">
        <v>0</v>
      </c>
      <c r="W139" s="366">
        <v>0</v>
      </c>
      <c r="X139" s="366">
        <v>0</v>
      </c>
      <c r="Y139" s="366">
        <v>0</v>
      </c>
      <c r="Z139" s="366">
        <v>0</v>
      </c>
      <c r="AA139" s="365">
        <v>0</v>
      </c>
      <c r="AB139" s="365">
        <v>0</v>
      </c>
      <c r="AC139" s="365">
        <v>0</v>
      </c>
      <c r="AD139" s="365">
        <v>0</v>
      </c>
      <c r="AE139" s="365">
        <v>0</v>
      </c>
      <c r="AF139" s="365">
        <v>0</v>
      </c>
      <c r="AG139" s="365">
        <v>0</v>
      </c>
      <c r="AH139" s="365">
        <v>0</v>
      </c>
      <c r="AI139" s="365">
        <v>0</v>
      </c>
      <c r="AJ139" s="365">
        <v>0</v>
      </c>
      <c r="AK139" s="365">
        <v>0</v>
      </c>
      <c r="AL139" s="365">
        <v>0</v>
      </c>
      <c r="AM139" s="365">
        <v>0</v>
      </c>
      <c r="AN139" s="365">
        <v>0</v>
      </c>
      <c r="AO139" s="365">
        <v>0</v>
      </c>
      <c r="AP139" s="365">
        <v>0</v>
      </c>
      <c r="AQ139" s="365">
        <v>0</v>
      </c>
      <c r="AR139" s="365">
        <v>0</v>
      </c>
      <c r="AS139" s="365">
        <v>0</v>
      </c>
      <c r="AT139" s="365">
        <v>0</v>
      </c>
      <c r="AU139" s="365">
        <v>0</v>
      </c>
      <c r="AV139" s="365">
        <v>0</v>
      </c>
      <c r="AW139" s="365">
        <v>0</v>
      </c>
      <c r="AX139" s="365">
        <v>0</v>
      </c>
      <c r="AY139" s="365">
        <v>0</v>
      </c>
      <c r="AZ139" s="365">
        <v>0</v>
      </c>
      <c r="BA139" s="365">
        <v>0</v>
      </c>
      <c r="BB139" s="365">
        <v>0</v>
      </c>
      <c r="BC139" s="365">
        <v>0</v>
      </c>
      <c r="BD139" s="365">
        <v>0</v>
      </c>
      <c r="BE139" s="365">
        <v>0</v>
      </c>
      <c r="BF139" s="365">
        <v>0</v>
      </c>
      <c r="BG139" s="365">
        <v>0</v>
      </c>
      <c r="BH139" s="365">
        <v>0</v>
      </c>
      <c r="BI139" s="365">
        <v>0</v>
      </c>
      <c r="BJ139" s="365">
        <v>0</v>
      </c>
      <c r="BK139" s="350"/>
    </row>
    <row r="140" spans="1:63" x14ac:dyDescent="0.25">
      <c r="A140" s="350"/>
      <c r="B140" s="349">
        <v>381</v>
      </c>
      <c r="C140" s="358" t="s">
        <v>347</v>
      </c>
      <c r="D140" s="363"/>
      <c r="E140" s="364"/>
      <c r="F140" s="364"/>
      <c r="G140" s="364"/>
      <c r="H140" s="364"/>
      <c r="I140" s="364"/>
      <c r="J140" s="363"/>
      <c r="K140" s="365"/>
      <c r="L140" s="365"/>
      <c r="M140" s="366"/>
      <c r="N140" s="366"/>
      <c r="O140" s="366"/>
      <c r="P140" s="366"/>
      <c r="Q140" s="366"/>
      <c r="R140" s="366"/>
      <c r="S140" s="366"/>
      <c r="T140" s="366"/>
      <c r="U140" s="366"/>
      <c r="V140" s="366"/>
      <c r="W140" s="366"/>
      <c r="X140" s="366"/>
      <c r="Y140" s="366"/>
      <c r="Z140" s="366"/>
      <c r="AA140" s="365"/>
      <c r="AB140" s="365"/>
      <c r="AC140" s="365"/>
      <c r="AD140" s="365"/>
      <c r="AE140" s="365"/>
      <c r="AF140" s="365"/>
      <c r="AG140" s="365"/>
      <c r="AH140" s="365"/>
      <c r="AI140" s="365"/>
      <c r="AJ140" s="365"/>
      <c r="AK140" s="365"/>
      <c r="AL140" s="365"/>
      <c r="AM140" s="365"/>
      <c r="AN140" s="365"/>
      <c r="AO140" s="365"/>
      <c r="AP140" s="365"/>
      <c r="AQ140" s="365"/>
      <c r="AR140" s="365"/>
      <c r="AS140" s="365"/>
      <c r="AT140" s="365"/>
      <c r="AU140" s="365"/>
      <c r="AV140" s="365"/>
      <c r="AW140" s="365"/>
      <c r="AX140" s="365"/>
      <c r="AY140" s="365"/>
      <c r="AZ140" s="365"/>
      <c r="BA140" s="365"/>
      <c r="BB140" s="365"/>
      <c r="BC140" s="365"/>
      <c r="BD140" s="365"/>
      <c r="BE140" s="365"/>
      <c r="BF140" s="365"/>
      <c r="BG140" s="365"/>
      <c r="BH140" s="365"/>
      <c r="BI140" s="365"/>
      <c r="BJ140" s="365"/>
      <c r="BK140" s="350"/>
    </row>
    <row r="141" spans="1:63" x14ac:dyDescent="0.25">
      <c r="A141" s="350"/>
      <c r="B141" s="349">
        <v>382</v>
      </c>
      <c r="C141" s="354" t="s">
        <v>320</v>
      </c>
      <c r="D141" s="363"/>
      <c r="E141" s="364"/>
      <c r="F141" s="364"/>
      <c r="G141" s="364"/>
      <c r="H141" s="364"/>
      <c r="I141" s="364"/>
      <c r="J141" s="363"/>
      <c r="K141" s="365"/>
      <c r="L141" s="365"/>
      <c r="M141" s="366"/>
      <c r="N141" s="366"/>
      <c r="O141" s="366"/>
      <c r="P141" s="366"/>
      <c r="Q141" s="366"/>
      <c r="R141" s="366"/>
      <c r="S141" s="366"/>
      <c r="T141" s="366"/>
      <c r="U141" s="366"/>
      <c r="V141" s="366"/>
      <c r="W141" s="366"/>
      <c r="X141" s="366"/>
      <c r="Y141" s="366"/>
      <c r="Z141" s="366"/>
      <c r="AA141" s="365"/>
      <c r="AB141" s="365"/>
      <c r="AC141" s="365"/>
      <c r="AD141" s="365"/>
      <c r="AE141" s="365"/>
      <c r="AF141" s="365"/>
      <c r="AG141" s="365"/>
      <c r="AH141" s="365"/>
      <c r="AI141" s="365"/>
      <c r="AJ141" s="365"/>
      <c r="AK141" s="365"/>
      <c r="AL141" s="365"/>
      <c r="AM141" s="365"/>
      <c r="AN141" s="365"/>
      <c r="AO141" s="365"/>
      <c r="AP141" s="365"/>
      <c r="AQ141" s="365"/>
      <c r="AR141" s="365"/>
      <c r="AS141" s="365"/>
      <c r="AT141" s="365"/>
      <c r="AU141" s="365"/>
      <c r="AV141" s="365"/>
      <c r="AW141" s="365"/>
      <c r="AX141" s="365"/>
      <c r="AY141" s="365"/>
      <c r="AZ141" s="365"/>
      <c r="BA141" s="365"/>
      <c r="BB141" s="365"/>
      <c r="BC141" s="365"/>
      <c r="BD141" s="365"/>
      <c r="BE141" s="365"/>
      <c r="BF141" s="365"/>
      <c r="BG141" s="365"/>
      <c r="BH141" s="365"/>
      <c r="BI141" s="365"/>
      <c r="BJ141" s="365"/>
      <c r="BK141" s="350"/>
    </row>
    <row r="142" spans="1:63" x14ac:dyDescent="0.25">
      <c r="A142" s="350"/>
      <c r="B142" s="349">
        <v>383</v>
      </c>
      <c r="C142" s="358" t="s">
        <v>347</v>
      </c>
      <c r="D142" s="363"/>
      <c r="E142" s="364"/>
      <c r="F142" s="364"/>
      <c r="G142" s="364"/>
      <c r="H142" s="364"/>
      <c r="I142" s="364"/>
      <c r="J142" s="363"/>
      <c r="K142" s="365"/>
      <c r="L142" s="365"/>
      <c r="M142" s="366"/>
      <c r="N142" s="366"/>
      <c r="O142" s="366"/>
      <c r="P142" s="366"/>
      <c r="Q142" s="366"/>
      <c r="R142" s="366"/>
      <c r="S142" s="366"/>
      <c r="T142" s="366"/>
      <c r="U142" s="366"/>
      <c r="V142" s="366"/>
      <c r="W142" s="366"/>
      <c r="X142" s="366"/>
      <c r="Y142" s="366"/>
      <c r="Z142" s="366"/>
      <c r="AA142" s="365"/>
      <c r="AB142" s="365"/>
      <c r="AC142" s="365"/>
      <c r="AD142" s="365"/>
      <c r="AE142" s="365"/>
      <c r="AF142" s="365"/>
      <c r="AG142" s="365"/>
      <c r="AH142" s="365"/>
      <c r="AI142" s="365"/>
      <c r="AJ142" s="365"/>
      <c r="AK142" s="365"/>
      <c r="AL142" s="365"/>
      <c r="AM142" s="365"/>
      <c r="AN142" s="365"/>
      <c r="AO142" s="365"/>
      <c r="AP142" s="365"/>
      <c r="AQ142" s="365"/>
      <c r="AR142" s="365"/>
      <c r="AS142" s="365"/>
      <c r="AT142" s="365"/>
      <c r="AU142" s="365"/>
      <c r="AV142" s="365"/>
      <c r="AW142" s="365"/>
      <c r="AX142" s="365"/>
      <c r="AY142" s="365"/>
      <c r="AZ142" s="365"/>
      <c r="BA142" s="365"/>
      <c r="BB142" s="365"/>
      <c r="BC142" s="365"/>
      <c r="BD142" s="365"/>
      <c r="BE142" s="365"/>
      <c r="BF142" s="365"/>
      <c r="BG142" s="365"/>
      <c r="BH142" s="365"/>
      <c r="BI142" s="365"/>
      <c r="BJ142" s="365"/>
      <c r="BK142" s="350"/>
    </row>
    <row r="143" spans="1:63" ht="45" x14ac:dyDescent="0.25">
      <c r="A143" s="350"/>
      <c r="B143" s="349">
        <v>384</v>
      </c>
      <c r="C143" s="354" t="s">
        <v>58</v>
      </c>
      <c r="D143" s="363"/>
      <c r="E143" s="364"/>
      <c r="F143" s="364"/>
      <c r="G143" s="364"/>
      <c r="H143" s="364"/>
      <c r="I143" s="364"/>
      <c r="J143" s="363"/>
      <c r="K143" s="365"/>
      <c r="L143" s="365"/>
      <c r="M143" s="366"/>
      <c r="N143" s="366"/>
      <c r="O143" s="366"/>
      <c r="P143" s="366"/>
      <c r="Q143" s="366"/>
      <c r="R143" s="366"/>
      <c r="S143" s="366"/>
      <c r="T143" s="366"/>
      <c r="U143" s="366"/>
      <c r="V143" s="366"/>
      <c r="W143" s="366"/>
      <c r="X143" s="366"/>
      <c r="Y143" s="366"/>
      <c r="Z143" s="366"/>
      <c r="AA143" s="365"/>
      <c r="AB143" s="365"/>
      <c r="AC143" s="365"/>
      <c r="AD143" s="365"/>
      <c r="AE143" s="365"/>
      <c r="AF143" s="365"/>
      <c r="AG143" s="365"/>
      <c r="AH143" s="365"/>
      <c r="AI143" s="365"/>
      <c r="AJ143" s="365"/>
      <c r="AK143" s="365"/>
      <c r="AL143" s="365"/>
      <c r="AM143" s="365"/>
      <c r="AN143" s="365"/>
      <c r="AO143" s="365"/>
      <c r="AP143" s="365"/>
      <c r="AQ143" s="365"/>
      <c r="AR143" s="365"/>
      <c r="AS143" s="365"/>
      <c r="AT143" s="365"/>
      <c r="AU143" s="365"/>
      <c r="AV143" s="365"/>
      <c r="AW143" s="365"/>
      <c r="AX143" s="365"/>
      <c r="AY143" s="365"/>
      <c r="AZ143" s="365"/>
      <c r="BA143" s="365"/>
      <c r="BB143" s="365"/>
      <c r="BC143" s="365"/>
      <c r="BD143" s="365"/>
      <c r="BE143" s="365"/>
      <c r="BF143" s="365"/>
      <c r="BG143" s="365"/>
      <c r="BH143" s="365"/>
      <c r="BI143" s="365"/>
      <c r="BJ143" s="365"/>
      <c r="BK143" s="350"/>
    </row>
    <row r="144" spans="1:63" ht="30" x14ac:dyDescent="0.25">
      <c r="A144" s="392">
        <v>385</v>
      </c>
      <c r="B144" s="349">
        <v>385</v>
      </c>
      <c r="C144" s="358" t="s">
        <v>50</v>
      </c>
      <c r="D144" s="363">
        <v>191218934</v>
      </c>
      <c r="E144" s="364">
        <v>55485094</v>
      </c>
      <c r="F144" s="364">
        <v>25209334</v>
      </c>
      <c r="G144" s="364">
        <v>45226771</v>
      </c>
      <c r="H144" s="364">
        <v>43661644</v>
      </c>
      <c r="I144" s="364">
        <v>64095876</v>
      </c>
      <c r="J144" s="363">
        <v>116518685</v>
      </c>
      <c r="K144" s="365">
        <v>25644015</v>
      </c>
      <c r="L144" s="365">
        <v>94523048</v>
      </c>
      <c r="M144" s="366">
        <v>14539251</v>
      </c>
      <c r="N144" s="366">
        <v>53332277</v>
      </c>
      <c r="O144" s="366">
        <v>219059482</v>
      </c>
      <c r="P144" s="366">
        <v>426127759</v>
      </c>
      <c r="Q144" s="366">
        <v>160844856</v>
      </c>
      <c r="R144" s="366">
        <v>640789649</v>
      </c>
      <c r="S144" s="366">
        <v>120400235</v>
      </c>
      <c r="T144" s="366">
        <v>27906028</v>
      </c>
      <c r="U144" s="366">
        <v>139897139</v>
      </c>
      <c r="V144" s="366">
        <v>34341387</v>
      </c>
      <c r="W144" s="366">
        <v>192113585</v>
      </c>
      <c r="X144" s="366">
        <v>261597323</v>
      </c>
      <c r="Y144" s="366">
        <v>2674235000</v>
      </c>
      <c r="Z144" s="366">
        <v>157585536</v>
      </c>
      <c r="AA144" s="365">
        <v>42755184</v>
      </c>
      <c r="AB144" s="365">
        <v>17749845</v>
      </c>
      <c r="AC144" s="365">
        <v>157446551</v>
      </c>
      <c r="AD144" s="365">
        <v>44021932</v>
      </c>
      <c r="AE144" s="365">
        <v>66191025</v>
      </c>
      <c r="AF144" s="365">
        <v>124738852</v>
      </c>
      <c r="AG144" s="365">
        <v>423808670</v>
      </c>
      <c r="AH144" s="365">
        <v>62735672</v>
      </c>
      <c r="AI144" s="365">
        <v>159877733</v>
      </c>
      <c r="AJ144" s="365">
        <v>254054278</v>
      </c>
      <c r="AK144" s="365">
        <v>58243577</v>
      </c>
      <c r="AL144" s="365">
        <v>137032727</v>
      </c>
      <c r="AM144" s="365">
        <v>525939709</v>
      </c>
      <c r="AN144" s="365">
        <v>29487523</v>
      </c>
      <c r="AO144" s="365">
        <v>52488108</v>
      </c>
      <c r="AP144" s="365">
        <v>75366982</v>
      </c>
      <c r="AQ144" s="365">
        <v>22811305</v>
      </c>
      <c r="AR144" s="365">
        <v>148113886</v>
      </c>
      <c r="AS144" s="365">
        <v>336104654</v>
      </c>
      <c r="AT144" s="365">
        <v>22411053</v>
      </c>
      <c r="AU144" s="365">
        <v>13263156</v>
      </c>
      <c r="AV144" s="365">
        <v>122226890</v>
      </c>
      <c r="AW144" s="365">
        <v>41348797</v>
      </c>
      <c r="AX144" s="365">
        <v>1152119381</v>
      </c>
      <c r="AY144" s="365">
        <v>47149772</v>
      </c>
      <c r="AZ144" s="365">
        <v>293018583</v>
      </c>
      <c r="BA144" s="365">
        <v>88748615</v>
      </c>
      <c r="BB144" s="365">
        <v>111178387</v>
      </c>
      <c r="BC144" s="365">
        <v>34329056</v>
      </c>
      <c r="BD144" s="365">
        <v>66964443</v>
      </c>
      <c r="BE144" s="365">
        <v>69912351</v>
      </c>
      <c r="BF144" s="365">
        <v>18396290</v>
      </c>
      <c r="BG144" s="365">
        <v>163707444</v>
      </c>
      <c r="BH144" s="365">
        <v>66380080</v>
      </c>
      <c r="BI144" s="365">
        <v>657576926</v>
      </c>
      <c r="BJ144" s="365">
        <v>18241533</v>
      </c>
      <c r="BK144" s="350"/>
    </row>
    <row r="145" spans="1:62" x14ac:dyDescent="0.25">
      <c r="A145" s="392">
        <v>386</v>
      </c>
      <c r="B145" s="349">
        <v>386</v>
      </c>
      <c r="C145" s="358" t="s">
        <v>111</v>
      </c>
      <c r="D145" s="363">
        <v>0</v>
      </c>
      <c r="E145" s="364">
        <v>0</v>
      </c>
      <c r="F145" s="364">
        <v>0</v>
      </c>
      <c r="G145" s="364">
        <v>0</v>
      </c>
      <c r="H145" s="364">
        <v>0</v>
      </c>
      <c r="I145" s="364">
        <v>0</v>
      </c>
      <c r="J145" s="363">
        <v>0</v>
      </c>
      <c r="K145" s="365">
        <v>0</v>
      </c>
      <c r="L145" s="365">
        <v>0</v>
      </c>
      <c r="M145" s="366">
        <v>0</v>
      </c>
      <c r="N145" s="366">
        <v>0</v>
      </c>
      <c r="O145" s="366">
        <v>0</v>
      </c>
      <c r="P145" s="366">
        <v>0</v>
      </c>
      <c r="Q145" s="366">
        <v>0</v>
      </c>
      <c r="R145" s="366">
        <v>0</v>
      </c>
      <c r="S145" s="366">
        <v>0</v>
      </c>
      <c r="T145" s="366">
        <v>0</v>
      </c>
      <c r="U145" s="366">
        <v>0</v>
      </c>
      <c r="V145" s="366">
        <v>0</v>
      </c>
      <c r="W145" s="366">
        <v>0</v>
      </c>
      <c r="X145" s="366">
        <v>0</v>
      </c>
      <c r="Y145" s="366">
        <v>0</v>
      </c>
      <c r="Z145" s="366">
        <v>0</v>
      </c>
      <c r="AA145" s="365">
        <v>0</v>
      </c>
      <c r="AB145" s="365">
        <v>0</v>
      </c>
      <c r="AC145" s="365">
        <v>0</v>
      </c>
      <c r="AD145" s="365">
        <v>0</v>
      </c>
      <c r="AE145" s="365">
        <v>0</v>
      </c>
      <c r="AF145" s="365">
        <v>0</v>
      </c>
      <c r="AG145" s="365">
        <v>0</v>
      </c>
      <c r="AH145" s="365">
        <v>0</v>
      </c>
      <c r="AI145" s="365">
        <v>0</v>
      </c>
      <c r="AJ145" s="365">
        <v>0</v>
      </c>
      <c r="AK145" s="365">
        <v>0</v>
      </c>
      <c r="AL145" s="365">
        <v>0</v>
      </c>
      <c r="AM145" s="365">
        <v>0</v>
      </c>
      <c r="AN145" s="365">
        <v>0</v>
      </c>
      <c r="AO145" s="365">
        <v>0</v>
      </c>
      <c r="AP145" s="365">
        <v>0</v>
      </c>
      <c r="AQ145" s="365">
        <v>0</v>
      </c>
      <c r="AR145" s="365">
        <v>0</v>
      </c>
      <c r="AS145" s="365">
        <v>0</v>
      </c>
      <c r="AT145" s="365">
        <v>0</v>
      </c>
      <c r="AU145" s="365">
        <v>0</v>
      </c>
      <c r="AV145" s="365">
        <v>0</v>
      </c>
      <c r="AW145" s="365">
        <v>0</v>
      </c>
      <c r="AX145" s="365">
        <v>0</v>
      </c>
      <c r="AY145" s="365">
        <v>0</v>
      </c>
      <c r="AZ145" s="365">
        <v>0</v>
      </c>
      <c r="BA145" s="365">
        <v>0</v>
      </c>
      <c r="BB145" s="365">
        <v>0</v>
      </c>
      <c r="BC145" s="365">
        <v>0</v>
      </c>
      <c r="BD145" s="365">
        <v>0</v>
      </c>
      <c r="BE145" s="365">
        <v>0</v>
      </c>
      <c r="BF145" s="365">
        <v>0</v>
      </c>
      <c r="BG145" s="365">
        <v>0</v>
      </c>
      <c r="BH145" s="365">
        <v>0</v>
      </c>
      <c r="BI145" s="365">
        <v>0</v>
      </c>
      <c r="BJ145" s="365">
        <v>0</v>
      </c>
    </row>
    <row r="146" spans="1:62" x14ac:dyDescent="0.25">
      <c r="A146" s="392">
        <v>387</v>
      </c>
      <c r="B146" s="349">
        <v>387</v>
      </c>
      <c r="C146" s="358" t="s">
        <v>112</v>
      </c>
      <c r="D146" s="363">
        <v>43894</v>
      </c>
      <c r="E146" s="364">
        <v>116633</v>
      </c>
      <c r="F146" s="364">
        <v>0</v>
      </c>
      <c r="G146" s="364">
        <v>53819</v>
      </c>
      <c r="H146" s="364">
        <v>88442</v>
      </c>
      <c r="I146" s="364">
        <v>49812</v>
      </c>
      <c r="J146" s="363">
        <v>203208</v>
      </c>
      <c r="K146" s="365">
        <v>143154</v>
      </c>
      <c r="L146" s="365">
        <v>19696</v>
      </c>
      <c r="M146" s="366">
        <v>97581</v>
      </c>
      <c r="N146" s="366">
        <v>145335</v>
      </c>
      <c r="O146" s="366">
        <v>327232</v>
      </c>
      <c r="P146" s="366">
        <v>144828</v>
      </c>
      <c r="Q146" s="366">
        <v>0</v>
      </c>
      <c r="R146" s="366">
        <v>45000</v>
      </c>
      <c r="S146" s="366">
        <v>48793</v>
      </c>
      <c r="T146" s="366">
        <v>166174</v>
      </c>
      <c r="U146" s="366">
        <v>185490</v>
      </c>
      <c r="V146" s="366">
        <v>51319</v>
      </c>
      <c r="W146" s="366">
        <v>502212</v>
      </c>
      <c r="X146" s="366">
        <v>96565</v>
      </c>
      <c r="Y146" s="366">
        <v>304000</v>
      </c>
      <c r="Z146" s="366">
        <v>46222</v>
      </c>
      <c r="AA146" s="365">
        <v>78276</v>
      </c>
      <c r="AB146" s="365">
        <v>72062</v>
      </c>
      <c r="AC146" s="365">
        <v>200784</v>
      </c>
      <c r="AD146" s="365">
        <v>52012</v>
      </c>
      <c r="AE146" s="365">
        <v>0</v>
      </c>
      <c r="AF146" s="365">
        <v>0</v>
      </c>
      <c r="AG146" s="365">
        <v>0</v>
      </c>
      <c r="AH146" s="365">
        <v>100644</v>
      </c>
      <c r="AI146" s="365">
        <v>62356</v>
      </c>
      <c r="AJ146" s="365">
        <v>65413</v>
      </c>
      <c r="AK146" s="365">
        <v>46215</v>
      </c>
      <c r="AL146" s="365">
        <v>236426</v>
      </c>
      <c r="AM146" s="365">
        <v>149046</v>
      </c>
      <c r="AN146" s="365">
        <v>92371</v>
      </c>
      <c r="AO146" s="365">
        <v>46791</v>
      </c>
      <c r="AP146" s="365">
        <v>69316</v>
      </c>
      <c r="AQ146" s="365">
        <v>0</v>
      </c>
      <c r="AR146" s="365">
        <v>0</v>
      </c>
      <c r="AS146" s="365">
        <v>54160</v>
      </c>
      <c r="AT146" s="365">
        <v>48570</v>
      </c>
      <c r="AU146" s="365">
        <v>81915</v>
      </c>
      <c r="AV146" s="365">
        <v>45000</v>
      </c>
      <c r="AW146" s="365">
        <v>93131</v>
      </c>
      <c r="AX146" s="365">
        <v>45198</v>
      </c>
      <c r="AY146" s="365">
        <v>51924</v>
      </c>
      <c r="AZ146" s="365">
        <v>0</v>
      </c>
      <c r="BA146" s="365">
        <v>76047</v>
      </c>
      <c r="BB146" s="365">
        <v>50425</v>
      </c>
      <c r="BC146" s="365">
        <v>0</v>
      </c>
      <c r="BD146" s="365">
        <v>46335</v>
      </c>
      <c r="BE146" s="365">
        <v>29608</v>
      </c>
      <c r="BF146" s="365">
        <v>45000</v>
      </c>
      <c r="BG146" s="365">
        <v>45000</v>
      </c>
      <c r="BH146" s="365">
        <v>53491</v>
      </c>
      <c r="BI146" s="365">
        <v>235563</v>
      </c>
      <c r="BJ146" s="365">
        <v>0</v>
      </c>
    </row>
    <row r="147" spans="1:62" x14ac:dyDescent="0.25">
      <c r="A147" s="392">
        <v>388</v>
      </c>
      <c r="B147" s="349">
        <v>388</v>
      </c>
      <c r="C147" s="358" t="s">
        <v>106</v>
      </c>
      <c r="D147" s="363">
        <v>205193949</v>
      </c>
      <c r="E147" s="364">
        <v>48678737</v>
      </c>
      <c r="F147" s="364">
        <v>16692251</v>
      </c>
      <c r="G147" s="364">
        <v>36142092</v>
      </c>
      <c r="H147" s="364">
        <v>34499516</v>
      </c>
      <c r="I147" s="364">
        <v>44731287</v>
      </c>
      <c r="J147" s="363">
        <v>64361235</v>
      </c>
      <c r="K147" s="365">
        <v>24714538</v>
      </c>
      <c r="L147" s="365">
        <v>68684231</v>
      </c>
      <c r="M147" s="366">
        <v>23676129</v>
      </c>
      <c r="N147" s="366">
        <v>45760706</v>
      </c>
      <c r="O147" s="366">
        <v>143234553</v>
      </c>
      <c r="P147" s="366">
        <v>258433448</v>
      </c>
      <c r="Q147" s="366">
        <v>112194348</v>
      </c>
      <c r="R147" s="366">
        <v>306629757</v>
      </c>
      <c r="S147" s="366">
        <v>110973331</v>
      </c>
      <c r="T147" s="366">
        <v>19205580</v>
      </c>
      <c r="U147" s="366">
        <v>98951205</v>
      </c>
      <c r="V147" s="366">
        <v>27681347</v>
      </c>
      <c r="W147" s="366">
        <v>142162128</v>
      </c>
      <c r="X147" s="366">
        <v>168614999</v>
      </c>
      <c r="Y147" s="366">
        <v>1505280000</v>
      </c>
      <c r="Z147" s="366">
        <v>104195552</v>
      </c>
      <c r="AA147" s="365">
        <v>39233697</v>
      </c>
      <c r="AB147" s="365">
        <v>15437242</v>
      </c>
      <c r="AC147" s="365">
        <v>141636494</v>
      </c>
      <c r="AD147" s="365">
        <v>28429921</v>
      </c>
      <c r="AE147" s="365">
        <v>57313539</v>
      </c>
      <c r="AF147" s="365">
        <v>130918617</v>
      </c>
      <c r="AG147" s="365">
        <v>463412374</v>
      </c>
      <c r="AH147" s="365">
        <v>43366930</v>
      </c>
      <c r="AI147" s="365">
        <v>65820413</v>
      </c>
      <c r="AJ147" s="365">
        <v>164439242</v>
      </c>
      <c r="AK147" s="365">
        <v>61233715</v>
      </c>
      <c r="AL147" s="365">
        <v>99085002</v>
      </c>
      <c r="AM147" s="365">
        <v>411920307</v>
      </c>
      <c r="AN147" s="365">
        <v>22481846</v>
      </c>
      <c r="AO147" s="365">
        <v>61961015</v>
      </c>
      <c r="AP147" s="365">
        <v>56807863</v>
      </c>
      <c r="AQ147" s="365">
        <v>12676503</v>
      </c>
      <c r="AR147" s="365">
        <v>79363449</v>
      </c>
      <c r="AS147" s="365">
        <v>291834114</v>
      </c>
      <c r="AT147" s="365">
        <v>19119823</v>
      </c>
      <c r="AU147" s="365">
        <v>15058293</v>
      </c>
      <c r="AV147" s="365">
        <v>77618379</v>
      </c>
      <c r="AW147" s="365">
        <v>32442943</v>
      </c>
      <c r="AX147" s="365">
        <v>718044086</v>
      </c>
      <c r="AY147" s="365">
        <v>32789794</v>
      </c>
      <c r="AZ147" s="365">
        <v>183745989</v>
      </c>
      <c r="BA147" s="365">
        <v>71969910</v>
      </c>
      <c r="BB147" s="365">
        <v>124586027</v>
      </c>
      <c r="BC147" s="365">
        <v>31821728</v>
      </c>
      <c r="BD147" s="365">
        <v>38581457</v>
      </c>
      <c r="BE147" s="365">
        <v>83053011</v>
      </c>
      <c r="BF147" s="365">
        <v>11226997</v>
      </c>
      <c r="BG147" s="365">
        <v>187168785</v>
      </c>
      <c r="BH147" s="365">
        <v>41343754</v>
      </c>
      <c r="BI147" s="365">
        <v>340364942</v>
      </c>
      <c r="BJ147" s="365">
        <v>14550274</v>
      </c>
    </row>
    <row r="148" spans="1:62" ht="30" x14ac:dyDescent="0.25">
      <c r="A148" s="392">
        <v>389</v>
      </c>
      <c r="B148" s="349">
        <v>389</v>
      </c>
      <c r="C148" s="358" t="s">
        <v>113</v>
      </c>
      <c r="D148" s="363">
        <v>0</v>
      </c>
      <c r="E148" s="364">
        <v>0</v>
      </c>
      <c r="F148" s="364">
        <v>0</v>
      </c>
      <c r="G148" s="364">
        <v>0</v>
      </c>
      <c r="H148" s="364">
        <v>0</v>
      </c>
      <c r="I148" s="364">
        <v>0</v>
      </c>
      <c r="J148" s="363">
        <v>0</v>
      </c>
      <c r="K148" s="365">
        <v>0</v>
      </c>
      <c r="L148" s="365">
        <v>0</v>
      </c>
      <c r="M148" s="366">
        <v>0</v>
      </c>
      <c r="N148" s="366">
        <v>0</v>
      </c>
      <c r="O148" s="366">
        <v>0</v>
      </c>
      <c r="P148" s="366">
        <v>0</v>
      </c>
      <c r="Q148" s="366">
        <v>0</v>
      </c>
      <c r="R148" s="366">
        <v>0</v>
      </c>
      <c r="S148" s="366">
        <v>0</v>
      </c>
      <c r="T148" s="366">
        <v>0</v>
      </c>
      <c r="U148" s="366">
        <v>0</v>
      </c>
      <c r="V148" s="366">
        <v>0</v>
      </c>
      <c r="W148" s="366">
        <v>0</v>
      </c>
      <c r="X148" s="366">
        <v>0</v>
      </c>
      <c r="Y148" s="366">
        <v>0</v>
      </c>
      <c r="Z148" s="366">
        <v>0</v>
      </c>
      <c r="AA148" s="365">
        <v>0</v>
      </c>
      <c r="AB148" s="365">
        <v>0</v>
      </c>
      <c r="AC148" s="365">
        <v>0</v>
      </c>
      <c r="AD148" s="365">
        <v>0</v>
      </c>
      <c r="AE148" s="365">
        <v>0</v>
      </c>
      <c r="AF148" s="365">
        <v>0</v>
      </c>
      <c r="AG148" s="365">
        <v>0</v>
      </c>
      <c r="AH148" s="365">
        <v>0</v>
      </c>
      <c r="AI148" s="365">
        <v>0</v>
      </c>
      <c r="AJ148" s="365">
        <v>0</v>
      </c>
      <c r="AK148" s="365">
        <v>0</v>
      </c>
      <c r="AL148" s="365">
        <v>0</v>
      </c>
      <c r="AM148" s="365">
        <v>0</v>
      </c>
      <c r="AN148" s="365">
        <v>-75000</v>
      </c>
      <c r="AO148" s="365">
        <v>0</v>
      </c>
      <c r="AP148" s="365">
        <v>0</v>
      </c>
      <c r="AQ148" s="365">
        <v>0</v>
      </c>
      <c r="AR148" s="365">
        <v>0</v>
      </c>
      <c r="AS148" s="365">
        <v>0</v>
      </c>
      <c r="AT148" s="365">
        <v>0</v>
      </c>
      <c r="AU148" s="365">
        <v>0</v>
      </c>
      <c r="AV148" s="365">
        <v>0</v>
      </c>
      <c r="AW148" s="365">
        <v>169874</v>
      </c>
      <c r="AX148" s="365">
        <v>0</v>
      </c>
      <c r="AY148" s="365">
        <v>0</v>
      </c>
      <c r="AZ148" s="365">
        <v>0</v>
      </c>
      <c r="BA148" s="365">
        <v>0</v>
      </c>
      <c r="BB148" s="365">
        <v>0</v>
      </c>
      <c r="BC148" s="365">
        <v>0</v>
      </c>
      <c r="BD148" s="365">
        <v>0</v>
      </c>
      <c r="BE148" s="365">
        <v>0</v>
      </c>
      <c r="BF148" s="365">
        <v>0</v>
      </c>
      <c r="BG148" s="365">
        <v>0</v>
      </c>
      <c r="BH148" s="365">
        <v>0</v>
      </c>
      <c r="BI148" s="365">
        <v>0</v>
      </c>
      <c r="BJ148" s="365">
        <v>0</v>
      </c>
    </row>
    <row r="149" spans="1:62" x14ac:dyDescent="0.25">
      <c r="A149" s="392">
        <v>391</v>
      </c>
      <c r="B149" s="349">
        <v>391</v>
      </c>
      <c r="C149" s="358" t="s">
        <v>117</v>
      </c>
      <c r="D149" s="363">
        <v>185152</v>
      </c>
      <c r="E149" s="364">
        <v>308</v>
      </c>
      <c r="F149" s="364">
        <v>397928</v>
      </c>
      <c r="G149" s="364">
        <v>213150</v>
      </c>
      <c r="H149" s="364">
        <v>13510</v>
      </c>
      <c r="I149" s="364">
        <v>231589</v>
      </c>
      <c r="J149" s="363">
        <v>47770</v>
      </c>
      <c r="K149" s="365">
        <v>97666</v>
      </c>
      <c r="L149" s="365">
        <v>105754</v>
      </c>
      <c r="M149" s="366">
        <v>11536</v>
      </c>
      <c r="N149" s="366">
        <v>90356</v>
      </c>
      <c r="O149" s="366">
        <v>66468</v>
      </c>
      <c r="P149" s="366">
        <v>185998</v>
      </c>
      <c r="Q149" s="366">
        <v>42523</v>
      </c>
      <c r="R149" s="366">
        <v>236473</v>
      </c>
      <c r="S149" s="366">
        <v>157651</v>
      </c>
      <c r="T149" s="366">
        <v>37750</v>
      </c>
      <c r="U149" s="366">
        <v>29763</v>
      </c>
      <c r="V149" s="366">
        <v>674</v>
      </c>
      <c r="W149" s="366">
        <v>25111</v>
      </c>
      <c r="X149" s="366">
        <v>398795</v>
      </c>
      <c r="Y149" s="366">
        <v>37745000</v>
      </c>
      <c r="Z149" s="366">
        <v>40439</v>
      </c>
      <c r="AA149" s="365">
        <v>101000</v>
      </c>
      <c r="AB149" s="365">
        <v>88334</v>
      </c>
      <c r="AC149" s="365">
        <v>544264</v>
      </c>
      <c r="AD149" s="365">
        <v>28408</v>
      </c>
      <c r="AE149" s="365">
        <v>62128</v>
      </c>
      <c r="AF149" s="365">
        <v>477157</v>
      </c>
      <c r="AG149" s="365">
        <v>503377</v>
      </c>
      <c r="AH149" s="365">
        <v>38547</v>
      </c>
      <c r="AI149" s="365">
        <v>241875</v>
      </c>
      <c r="AJ149" s="365">
        <v>269515</v>
      </c>
      <c r="AK149" s="365">
        <v>18107</v>
      </c>
      <c r="AL149" s="365">
        <v>43125</v>
      </c>
      <c r="AM149" s="365">
        <v>595551</v>
      </c>
      <c r="AN149" s="365">
        <v>0</v>
      </c>
      <c r="AO149" s="365">
        <v>56317</v>
      </c>
      <c r="AP149" s="365">
        <v>11407</v>
      </c>
      <c r="AQ149" s="365">
        <v>10870</v>
      </c>
      <c r="AR149" s="365">
        <v>24466</v>
      </c>
      <c r="AS149" s="365">
        <v>368862</v>
      </c>
      <c r="AT149" s="365">
        <v>55000</v>
      </c>
      <c r="AU149" s="365">
        <v>149459</v>
      </c>
      <c r="AV149" s="365">
        <v>37627</v>
      </c>
      <c r="AW149" s="365">
        <v>80360</v>
      </c>
      <c r="AX149" s="365">
        <v>7975608</v>
      </c>
      <c r="AY149" s="365">
        <v>271702</v>
      </c>
      <c r="AZ149" s="365">
        <v>19239</v>
      </c>
      <c r="BA149" s="365">
        <v>209629</v>
      </c>
      <c r="BB149" s="365">
        <v>125978</v>
      </c>
      <c r="BC149" s="365">
        <v>7896</v>
      </c>
      <c r="BD149" s="365">
        <v>6609</v>
      </c>
      <c r="BE149" s="365">
        <v>95274</v>
      </c>
      <c r="BF149" s="365">
        <v>53302</v>
      </c>
      <c r="BG149" s="365">
        <v>302235</v>
      </c>
      <c r="BH149" s="365">
        <v>38501</v>
      </c>
      <c r="BI149" s="365">
        <v>29147</v>
      </c>
      <c r="BJ149" s="365">
        <v>10759</v>
      </c>
    </row>
    <row r="150" spans="1:62" ht="30" x14ac:dyDescent="0.25">
      <c r="A150" s="392">
        <v>500</v>
      </c>
      <c r="B150" s="349">
        <v>500</v>
      </c>
      <c r="C150" s="358" t="s">
        <v>102</v>
      </c>
      <c r="D150" s="363">
        <v>3400799</v>
      </c>
      <c r="E150" s="364">
        <v>0</v>
      </c>
      <c r="F150" s="364">
        <v>0</v>
      </c>
      <c r="G150" s="364">
        <v>0</v>
      </c>
      <c r="H150" s="364">
        <v>0</v>
      </c>
      <c r="I150" s="364">
        <v>0</v>
      </c>
      <c r="J150" s="363">
        <v>0</v>
      </c>
      <c r="K150" s="365">
        <v>0</v>
      </c>
      <c r="L150" s="365">
        <v>0</v>
      </c>
      <c r="M150" s="366">
        <v>0</v>
      </c>
      <c r="N150" s="366">
        <v>0</v>
      </c>
      <c r="O150" s="366">
        <v>0</v>
      </c>
      <c r="P150" s="366">
        <v>226605</v>
      </c>
      <c r="Q150" s="366">
        <v>0</v>
      </c>
      <c r="R150" s="366">
        <v>0</v>
      </c>
      <c r="S150" s="366">
        <v>0</v>
      </c>
      <c r="T150" s="366">
        <v>0</v>
      </c>
      <c r="U150" s="366">
        <v>0</v>
      </c>
      <c r="V150" s="366">
        <v>0</v>
      </c>
      <c r="W150" s="366">
        <v>0</v>
      </c>
      <c r="X150" s="366">
        <v>0</v>
      </c>
      <c r="Y150" s="366">
        <v>0</v>
      </c>
      <c r="Z150" s="366">
        <v>0</v>
      </c>
      <c r="AA150" s="365">
        <v>0</v>
      </c>
      <c r="AB150" s="365">
        <v>0</v>
      </c>
      <c r="AC150" s="365">
        <v>0</v>
      </c>
      <c r="AD150" s="365">
        <v>0</v>
      </c>
      <c r="AE150" s="365">
        <v>0</v>
      </c>
      <c r="AF150" s="365">
        <v>0</v>
      </c>
      <c r="AG150" s="365">
        <v>0</v>
      </c>
      <c r="AH150" s="365">
        <v>0</v>
      </c>
      <c r="AI150" s="365">
        <v>0</v>
      </c>
      <c r="AJ150" s="365">
        <v>0</v>
      </c>
      <c r="AK150" s="365">
        <v>0</v>
      </c>
      <c r="AL150" s="365">
        <v>0</v>
      </c>
      <c r="AM150" s="365">
        <v>0</v>
      </c>
      <c r="AN150" s="365">
        <v>0</v>
      </c>
      <c r="AO150" s="365">
        <v>0</v>
      </c>
      <c r="AP150" s="365">
        <v>45137</v>
      </c>
      <c r="AQ150" s="365">
        <v>0</v>
      </c>
      <c r="AR150" s="365">
        <v>0</v>
      </c>
      <c r="AS150" s="365">
        <v>0</v>
      </c>
      <c r="AT150" s="365">
        <v>0</v>
      </c>
      <c r="AU150" s="365">
        <v>0</v>
      </c>
      <c r="AV150" s="365">
        <v>0</v>
      </c>
      <c r="AW150" s="365">
        <v>0</v>
      </c>
      <c r="AX150" s="365">
        <v>0</v>
      </c>
      <c r="AY150" s="365">
        <v>0</v>
      </c>
      <c r="AZ150" s="365">
        <v>0</v>
      </c>
      <c r="BA150" s="365">
        <v>0</v>
      </c>
      <c r="BB150" s="365">
        <v>0</v>
      </c>
      <c r="BC150" s="365">
        <v>0</v>
      </c>
      <c r="BD150" s="365">
        <v>0</v>
      </c>
      <c r="BE150" s="365">
        <v>0</v>
      </c>
      <c r="BF150" s="365">
        <v>0</v>
      </c>
      <c r="BG150" s="365">
        <v>0</v>
      </c>
      <c r="BH150" s="365">
        <v>0</v>
      </c>
      <c r="BI150" s="365">
        <v>0</v>
      </c>
      <c r="BJ150" s="365">
        <v>0</v>
      </c>
    </row>
    <row r="151" spans="1:62" x14ac:dyDescent="0.25">
      <c r="B151" s="349">
        <v>501</v>
      </c>
      <c r="C151" s="358" t="s">
        <v>347</v>
      </c>
      <c r="D151" s="363"/>
      <c r="E151" s="364"/>
      <c r="F151" s="364"/>
      <c r="G151" s="364"/>
      <c r="H151" s="364"/>
      <c r="I151" s="364"/>
      <c r="J151" s="363"/>
      <c r="K151" s="365"/>
      <c r="L151" s="365"/>
      <c r="M151" s="366"/>
      <c r="N151" s="366"/>
      <c r="O151" s="366"/>
      <c r="P151" s="366"/>
      <c r="Q151" s="366"/>
      <c r="R151" s="366"/>
      <c r="S151" s="366"/>
      <c r="T151" s="366"/>
      <c r="U151" s="366"/>
      <c r="V151" s="366"/>
      <c r="W151" s="366"/>
      <c r="X151" s="366"/>
      <c r="Y151" s="366"/>
      <c r="Z151" s="366"/>
      <c r="AA151" s="365"/>
      <c r="AB151" s="365"/>
      <c r="AC151" s="365"/>
      <c r="AD151" s="365"/>
      <c r="AE151" s="365"/>
      <c r="AF151" s="365"/>
      <c r="AG151" s="365"/>
      <c r="AH151" s="365"/>
      <c r="AI151" s="365"/>
      <c r="AJ151" s="365"/>
      <c r="AK151" s="365"/>
      <c r="AL151" s="365"/>
      <c r="AM151" s="365"/>
      <c r="AN151" s="365"/>
      <c r="AO151" s="365"/>
      <c r="AP151" s="365"/>
      <c r="AQ151" s="365"/>
      <c r="AR151" s="365"/>
      <c r="AS151" s="365"/>
      <c r="AT151" s="365"/>
      <c r="AU151" s="365"/>
      <c r="AV151" s="365"/>
      <c r="AW151" s="365"/>
      <c r="AX151" s="365"/>
      <c r="AY151" s="365"/>
      <c r="AZ151" s="365"/>
      <c r="BA151" s="365"/>
      <c r="BB151" s="365"/>
      <c r="BC151" s="365"/>
      <c r="BD151" s="365"/>
      <c r="BE151" s="365"/>
      <c r="BF151" s="365"/>
      <c r="BG151" s="365"/>
      <c r="BH151" s="365"/>
      <c r="BI151" s="365"/>
      <c r="BJ151" s="365"/>
    </row>
    <row r="152" spans="1:62" ht="30" x14ac:dyDescent="0.25">
      <c r="A152" s="392">
        <v>502</v>
      </c>
      <c r="B152" s="349">
        <v>502</v>
      </c>
      <c r="C152" s="358" t="s">
        <v>104</v>
      </c>
      <c r="D152" s="363">
        <v>2660950</v>
      </c>
      <c r="E152" s="364">
        <v>572293</v>
      </c>
      <c r="F152" s="364">
        <v>54554</v>
      </c>
      <c r="G152" s="364">
        <v>1951374</v>
      </c>
      <c r="H152" s="364">
        <v>558728</v>
      </c>
      <c r="I152" s="364">
        <v>1201660</v>
      </c>
      <c r="J152" s="363">
        <v>46852</v>
      </c>
      <c r="K152" s="365">
        <v>119901</v>
      </c>
      <c r="L152" s="365">
        <v>1115602</v>
      </c>
      <c r="M152" s="366">
        <v>735480</v>
      </c>
      <c r="N152" s="366">
        <v>1124447</v>
      </c>
      <c r="O152" s="366">
        <v>2766204</v>
      </c>
      <c r="P152" s="366">
        <v>4299948</v>
      </c>
      <c r="Q152" s="366">
        <v>1354427</v>
      </c>
      <c r="R152" s="366">
        <v>5254314</v>
      </c>
      <c r="S152" s="366">
        <v>4534135</v>
      </c>
      <c r="T152" s="366">
        <v>82686</v>
      </c>
      <c r="U152" s="366">
        <v>1262435</v>
      </c>
      <c r="V152" s="366">
        <v>597708</v>
      </c>
      <c r="W152" s="366">
        <v>4408244</v>
      </c>
      <c r="X152" s="366">
        <v>1438992</v>
      </c>
      <c r="Y152" s="366">
        <v>46716000</v>
      </c>
      <c r="Z152" s="366">
        <v>961104</v>
      </c>
      <c r="AA152" s="365">
        <v>347461</v>
      </c>
      <c r="AB152" s="365">
        <v>271021</v>
      </c>
      <c r="AC152" s="365">
        <v>4074219</v>
      </c>
      <c r="AD152" s="365">
        <v>1160105</v>
      </c>
      <c r="AE152" s="365">
        <v>1963038</v>
      </c>
      <c r="AF152" s="365">
        <v>2967928</v>
      </c>
      <c r="AG152" s="365">
        <v>14212090</v>
      </c>
      <c r="AH152" s="365">
        <v>25792</v>
      </c>
      <c r="AI152" s="365">
        <v>61255</v>
      </c>
      <c r="AJ152" s="365">
        <v>1707155</v>
      </c>
      <c r="AK152" s="365">
        <v>677716</v>
      </c>
      <c r="AL152" s="365">
        <v>7211989</v>
      </c>
      <c r="AM152" s="365">
        <v>1875591</v>
      </c>
      <c r="AN152" s="365">
        <v>118382</v>
      </c>
      <c r="AO152" s="365">
        <v>1998962</v>
      </c>
      <c r="AP152" s="365">
        <v>1819613</v>
      </c>
      <c r="AQ152" s="365">
        <v>223486</v>
      </c>
      <c r="AR152" s="365">
        <v>834125</v>
      </c>
      <c r="AS152" s="365">
        <v>5108580</v>
      </c>
      <c r="AT152" s="365">
        <v>33384</v>
      </c>
      <c r="AU152" s="365">
        <v>32394</v>
      </c>
      <c r="AV152" s="365">
        <v>1641463</v>
      </c>
      <c r="AW152" s="365">
        <v>968584</v>
      </c>
      <c r="AX152" s="365">
        <v>9671852</v>
      </c>
      <c r="AY152" s="365">
        <v>1242278</v>
      </c>
      <c r="AZ152" s="365">
        <v>5201979</v>
      </c>
      <c r="BA152" s="365">
        <v>223571</v>
      </c>
      <c r="BB152" s="365">
        <v>2746840</v>
      </c>
      <c r="BC152" s="365">
        <v>980203</v>
      </c>
      <c r="BD152" s="365">
        <v>681123</v>
      </c>
      <c r="BE152" s="365">
        <v>1551010</v>
      </c>
      <c r="BF152" s="365">
        <v>177346</v>
      </c>
      <c r="BG152" s="365">
        <v>1331481</v>
      </c>
      <c r="BH152" s="365">
        <v>385886</v>
      </c>
      <c r="BI152" s="365">
        <v>1809853</v>
      </c>
      <c r="BJ152" s="365">
        <v>241175</v>
      </c>
    </row>
    <row r="153" spans="1:62" ht="30" x14ac:dyDescent="0.25">
      <c r="A153" s="350">
        <v>503</v>
      </c>
      <c r="B153" s="349">
        <v>503</v>
      </c>
      <c r="C153" s="358" t="s">
        <v>105</v>
      </c>
      <c r="D153" s="363">
        <v>0</v>
      </c>
      <c r="E153" s="364">
        <v>0</v>
      </c>
      <c r="F153" s="364">
        <v>0</v>
      </c>
      <c r="G153" s="364">
        <v>0</v>
      </c>
      <c r="H153" s="364">
        <v>0</v>
      </c>
      <c r="I153" s="364">
        <v>0</v>
      </c>
      <c r="J153" s="363">
        <v>0</v>
      </c>
      <c r="K153" s="365">
        <v>0</v>
      </c>
      <c r="L153" s="365">
        <v>0</v>
      </c>
      <c r="M153" s="366">
        <v>0</v>
      </c>
      <c r="N153" s="366">
        <v>0</v>
      </c>
      <c r="O153" s="366">
        <v>0</v>
      </c>
      <c r="P153" s="366">
        <v>0</v>
      </c>
      <c r="Q153" s="366">
        <v>0</v>
      </c>
      <c r="R153" s="366">
        <v>0</v>
      </c>
      <c r="S153" s="366">
        <v>0</v>
      </c>
      <c r="T153" s="366">
        <v>0</v>
      </c>
      <c r="U153" s="366">
        <v>0</v>
      </c>
      <c r="V153" s="366">
        <v>0</v>
      </c>
      <c r="W153" s="366">
        <v>0</v>
      </c>
      <c r="X153" s="366">
        <v>0</v>
      </c>
      <c r="Y153" s="366">
        <v>0</v>
      </c>
      <c r="Z153" s="366">
        <v>0</v>
      </c>
      <c r="AA153" s="365">
        <v>10122</v>
      </c>
      <c r="AB153" s="365">
        <v>0</v>
      </c>
      <c r="AC153" s="365">
        <v>0</v>
      </c>
      <c r="AD153" s="365">
        <v>0</v>
      </c>
      <c r="AE153" s="365">
        <v>0</v>
      </c>
      <c r="AF153" s="365">
        <v>0</v>
      </c>
      <c r="AG153" s="365">
        <v>0</v>
      </c>
      <c r="AH153" s="365">
        <v>0</v>
      </c>
      <c r="AI153" s="365">
        <v>0</v>
      </c>
      <c r="AJ153" s="365">
        <v>0</v>
      </c>
      <c r="AK153" s="365">
        <v>0</v>
      </c>
      <c r="AL153" s="365">
        <v>0</v>
      </c>
      <c r="AM153" s="365">
        <v>0</v>
      </c>
      <c r="AN153" s="365">
        <v>0</v>
      </c>
      <c r="AO153" s="365">
        <v>0</v>
      </c>
      <c r="AP153" s="365">
        <v>84295</v>
      </c>
      <c r="AQ153" s="365">
        <v>0</v>
      </c>
      <c r="AR153" s="365">
        <v>0</v>
      </c>
      <c r="AS153" s="365">
        <v>0</v>
      </c>
      <c r="AT153" s="365">
        <v>0</v>
      </c>
      <c r="AU153" s="365">
        <v>0</v>
      </c>
      <c r="AV153" s="365">
        <v>0</v>
      </c>
      <c r="AW153" s="365">
        <v>0</v>
      </c>
      <c r="AX153" s="365">
        <v>0</v>
      </c>
      <c r="AY153" s="365">
        <v>0</v>
      </c>
      <c r="AZ153" s="365">
        <v>0</v>
      </c>
      <c r="BA153" s="365">
        <v>0</v>
      </c>
      <c r="BB153" s="365">
        <v>0</v>
      </c>
      <c r="BC153" s="365">
        <v>0</v>
      </c>
      <c r="BD153" s="365">
        <v>0</v>
      </c>
      <c r="BE153" s="365">
        <v>0</v>
      </c>
      <c r="BF153" s="365">
        <v>0</v>
      </c>
      <c r="BG153" s="365">
        <v>0</v>
      </c>
      <c r="BH153" s="365">
        <v>0</v>
      </c>
      <c r="BI153" s="365">
        <v>0</v>
      </c>
      <c r="BJ153" s="365">
        <v>0</v>
      </c>
    </row>
    <row r="154" spans="1:62" ht="30" x14ac:dyDescent="0.25">
      <c r="A154" s="350">
        <v>504</v>
      </c>
      <c r="B154" s="349">
        <v>504</v>
      </c>
      <c r="C154" s="358" t="s">
        <v>108</v>
      </c>
      <c r="D154" s="363">
        <v>154768183</v>
      </c>
      <c r="E154" s="364">
        <v>37296697</v>
      </c>
      <c r="F154" s="364">
        <v>11981851</v>
      </c>
      <c r="G154" s="364">
        <v>28506376</v>
      </c>
      <c r="H154" s="364">
        <v>24556994</v>
      </c>
      <c r="I154" s="364">
        <v>31711315</v>
      </c>
      <c r="J154" s="363">
        <v>31733496</v>
      </c>
      <c r="K154" s="365">
        <v>17591763</v>
      </c>
      <c r="L154" s="365">
        <v>47509567</v>
      </c>
      <c r="M154" s="366">
        <v>19013522</v>
      </c>
      <c r="N154" s="366">
        <v>35005279</v>
      </c>
      <c r="O154" s="366">
        <v>98828793</v>
      </c>
      <c r="P154" s="366">
        <v>174857891</v>
      </c>
      <c r="Q154" s="366">
        <v>91464974</v>
      </c>
      <c r="R154" s="366">
        <v>213585676</v>
      </c>
      <c r="S154" s="366">
        <v>85505963</v>
      </c>
      <c r="T154" s="366">
        <v>13596550</v>
      </c>
      <c r="U154" s="366">
        <v>76661089</v>
      </c>
      <c r="V154" s="366">
        <v>19844883</v>
      </c>
      <c r="W154" s="366">
        <v>107806115</v>
      </c>
      <c r="X154" s="366">
        <v>80806884</v>
      </c>
      <c r="Y154" s="366">
        <v>113715000</v>
      </c>
      <c r="Z154" s="366">
        <v>62055395</v>
      </c>
      <c r="AA154" s="365">
        <v>27263368</v>
      </c>
      <c r="AB154" s="365">
        <v>10672867</v>
      </c>
      <c r="AC154" s="365">
        <v>115494665</v>
      </c>
      <c r="AD154" s="365">
        <v>20339117</v>
      </c>
      <c r="AE154" s="365">
        <v>47865537</v>
      </c>
      <c r="AF154" s="365">
        <v>96685887</v>
      </c>
      <c r="AG154" s="365">
        <v>343876510</v>
      </c>
      <c r="AH154" s="365">
        <v>29093699</v>
      </c>
      <c r="AI154" s="365">
        <v>36174716</v>
      </c>
      <c r="AJ154" s="365">
        <v>125790912</v>
      </c>
      <c r="AK154" s="365">
        <v>41590073</v>
      </c>
      <c r="AL154" s="365">
        <v>74475567</v>
      </c>
      <c r="AM154" s="365">
        <v>246330660</v>
      </c>
      <c r="AN154" s="365">
        <v>15816029</v>
      </c>
      <c r="AO154" s="365">
        <v>50317112</v>
      </c>
      <c r="AP154" s="365">
        <v>41620603</v>
      </c>
      <c r="AQ154" s="365">
        <v>10070524</v>
      </c>
      <c r="AR154" s="365">
        <v>53359382</v>
      </c>
      <c r="AS154" s="365">
        <v>219029025</v>
      </c>
      <c r="AT154" s="365">
        <v>13059981</v>
      </c>
      <c r="AU154" s="365">
        <v>9993494</v>
      </c>
      <c r="AV154" s="365">
        <v>57961649</v>
      </c>
      <c r="AW154" s="365">
        <v>25078744</v>
      </c>
      <c r="AX154" s="365">
        <v>489247558</v>
      </c>
      <c r="AY154" s="365">
        <v>26158889</v>
      </c>
      <c r="AZ154" s="365">
        <v>128655920</v>
      </c>
      <c r="BA154" s="365">
        <v>50850019</v>
      </c>
      <c r="BB154" s="365">
        <v>95693904</v>
      </c>
      <c r="BC154" s="365">
        <v>26463699</v>
      </c>
      <c r="BD154" s="365">
        <v>27829316</v>
      </c>
      <c r="BE154" s="365">
        <v>66616106</v>
      </c>
      <c r="BF154" s="365">
        <v>9184329</v>
      </c>
      <c r="BG154" s="365">
        <v>137391105</v>
      </c>
      <c r="BH154" s="365">
        <v>27434333</v>
      </c>
      <c r="BI154" s="365">
        <v>230166284</v>
      </c>
      <c r="BJ154" s="365">
        <v>11639102</v>
      </c>
    </row>
    <row r="155" spans="1:62" ht="30" x14ac:dyDescent="0.25">
      <c r="A155" s="409">
        <v>505</v>
      </c>
      <c r="B155" s="349">
        <v>505</v>
      </c>
      <c r="C155" s="358" t="s">
        <v>109</v>
      </c>
      <c r="D155" s="363">
        <v>20083197</v>
      </c>
      <c r="E155" s="364">
        <v>173271</v>
      </c>
      <c r="F155" s="364">
        <v>5000</v>
      </c>
      <c r="G155" s="364">
        <v>609299</v>
      </c>
      <c r="H155" s="364">
        <v>173772</v>
      </c>
      <c r="I155" s="364">
        <v>0</v>
      </c>
      <c r="J155" s="363">
        <v>149722</v>
      </c>
      <c r="K155" s="365">
        <v>43082</v>
      </c>
      <c r="L155" s="365">
        <v>520969</v>
      </c>
      <c r="M155" s="366">
        <v>382823</v>
      </c>
      <c r="N155" s="366">
        <v>556241</v>
      </c>
      <c r="O155" s="366">
        <v>1093139</v>
      </c>
      <c r="P155" s="366">
        <v>757448</v>
      </c>
      <c r="Q155" s="366">
        <v>77978</v>
      </c>
      <c r="R155" s="366">
        <v>0</v>
      </c>
      <c r="S155" s="366">
        <v>28751</v>
      </c>
      <c r="T155" s="366">
        <v>178321</v>
      </c>
      <c r="U155" s="366">
        <v>371782</v>
      </c>
      <c r="V155" s="366">
        <v>169298</v>
      </c>
      <c r="W155" s="366">
        <v>432708</v>
      </c>
      <c r="X155" s="366">
        <v>193580</v>
      </c>
      <c r="Y155" s="366">
        <v>0</v>
      </c>
      <c r="Z155" s="366">
        <v>332018</v>
      </c>
      <c r="AA155" s="365">
        <v>800</v>
      </c>
      <c r="AB155" s="365">
        <v>999979</v>
      </c>
      <c r="AC155" s="365">
        <v>136</v>
      </c>
      <c r="AD155" s="365">
        <v>0</v>
      </c>
      <c r="AE155" s="365">
        <v>2311489</v>
      </c>
      <c r="AF155" s="365">
        <v>1002609</v>
      </c>
      <c r="AG155" s="365">
        <v>3812057</v>
      </c>
      <c r="AH155" s="365">
        <v>380149</v>
      </c>
      <c r="AI155" s="365">
        <v>110825</v>
      </c>
      <c r="AJ155" s="365">
        <v>1182814</v>
      </c>
      <c r="AK155" s="365">
        <v>335299</v>
      </c>
      <c r="AL155" s="365">
        <v>917376</v>
      </c>
      <c r="AM155" s="365">
        <v>669677</v>
      </c>
      <c r="AN155" s="365">
        <v>72937</v>
      </c>
      <c r="AO155" s="365">
        <v>1348363</v>
      </c>
      <c r="AP155" s="365">
        <v>590</v>
      </c>
      <c r="AQ155" s="365">
        <v>0</v>
      </c>
      <c r="AR155" s="365">
        <v>441812</v>
      </c>
      <c r="AS155" s="365">
        <v>0</v>
      </c>
      <c r="AT155" s="365">
        <v>6000</v>
      </c>
      <c r="AU155" s="365">
        <v>82237</v>
      </c>
      <c r="AV155" s="365">
        <v>725706</v>
      </c>
      <c r="AW155" s="365">
        <v>102032</v>
      </c>
      <c r="AX155" s="365">
        <v>7884034</v>
      </c>
      <c r="AY155" s="365">
        <v>379971</v>
      </c>
      <c r="AZ155" s="365">
        <v>3608568</v>
      </c>
      <c r="BA155" s="365">
        <v>377449</v>
      </c>
      <c r="BB155" s="365">
        <v>0</v>
      </c>
      <c r="BC155" s="365">
        <v>151522</v>
      </c>
      <c r="BD155" s="365">
        <v>0</v>
      </c>
      <c r="BE155" s="365">
        <v>344797</v>
      </c>
      <c r="BF155" s="365">
        <v>64702</v>
      </c>
      <c r="BG155" s="365">
        <v>980735</v>
      </c>
      <c r="BH155" s="365">
        <v>347871</v>
      </c>
      <c r="BI155" s="365">
        <v>0</v>
      </c>
      <c r="BJ155" s="365">
        <v>0</v>
      </c>
    </row>
    <row r="156" spans="1:62" ht="30" x14ac:dyDescent="0.25">
      <c r="A156" s="350">
        <v>506</v>
      </c>
      <c r="B156" s="349">
        <v>506</v>
      </c>
      <c r="C156" s="358" t="s">
        <v>115</v>
      </c>
      <c r="D156" s="363">
        <v>6708213</v>
      </c>
      <c r="E156" s="364">
        <v>2893804</v>
      </c>
      <c r="F156" s="364">
        <v>3231796</v>
      </c>
      <c r="G156" s="364">
        <v>3698381</v>
      </c>
      <c r="H156" s="364">
        <v>2665660</v>
      </c>
      <c r="I156" s="364">
        <v>3310063</v>
      </c>
      <c r="J156" s="363">
        <v>6727149</v>
      </c>
      <c r="K156" s="365">
        <v>1486849</v>
      </c>
      <c r="L156" s="365">
        <v>2174603</v>
      </c>
      <c r="M156" s="366">
        <v>1442526</v>
      </c>
      <c r="N156" s="366">
        <v>947661</v>
      </c>
      <c r="O156" s="366">
        <v>13823667</v>
      </c>
      <c r="P156" s="366">
        <v>6276915</v>
      </c>
      <c r="Q156" s="366">
        <v>3044984</v>
      </c>
      <c r="R156" s="366">
        <v>18941846</v>
      </c>
      <c r="S156" s="366">
        <v>9464384</v>
      </c>
      <c r="T156" s="366">
        <v>608218</v>
      </c>
      <c r="U156" s="366">
        <v>2176598</v>
      </c>
      <c r="V156" s="366">
        <v>3020103</v>
      </c>
      <c r="W156" s="366">
        <v>3982656</v>
      </c>
      <c r="X156" s="366">
        <v>14217599</v>
      </c>
      <c r="Y156" s="366">
        <v>111322000</v>
      </c>
      <c r="Z156" s="366">
        <v>3823906</v>
      </c>
      <c r="AA156" s="365">
        <v>864571</v>
      </c>
      <c r="AB156" s="365">
        <v>283588</v>
      </c>
      <c r="AC156" s="365">
        <v>5634742</v>
      </c>
      <c r="AD156" s="365">
        <v>1614713</v>
      </c>
      <c r="AE156" s="365">
        <v>181019</v>
      </c>
      <c r="AF156" s="365">
        <v>7041554</v>
      </c>
      <c r="AG156" s="365">
        <v>42943148</v>
      </c>
      <c r="AH156" s="365">
        <v>922648</v>
      </c>
      <c r="AI156" s="365">
        <v>1351316</v>
      </c>
      <c r="AJ156" s="365">
        <v>4895869</v>
      </c>
      <c r="AK156" s="365">
        <v>1941323</v>
      </c>
      <c r="AL156" s="365">
        <v>1987342</v>
      </c>
      <c r="AM156" s="365">
        <v>23849288</v>
      </c>
      <c r="AN156" s="365">
        <v>2445644</v>
      </c>
      <c r="AO156" s="365">
        <v>1891067</v>
      </c>
      <c r="AP156" s="365">
        <v>3221148</v>
      </c>
      <c r="AQ156" s="365">
        <v>1344007</v>
      </c>
      <c r="AR156" s="365">
        <v>4138765</v>
      </c>
      <c r="AS156" s="365">
        <v>6974529</v>
      </c>
      <c r="AT156" s="365">
        <v>928071</v>
      </c>
      <c r="AU156" s="365">
        <v>0</v>
      </c>
      <c r="AV156" s="365">
        <v>7824667</v>
      </c>
      <c r="AW156" s="365">
        <v>630268</v>
      </c>
      <c r="AX156" s="365">
        <v>34628729</v>
      </c>
      <c r="AY156" s="365">
        <v>2211955</v>
      </c>
      <c r="AZ156" s="365">
        <v>6570422</v>
      </c>
      <c r="BA156" s="365">
        <v>3554482</v>
      </c>
      <c r="BB156" s="365">
        <v>2811901</v>
      </c>
      <c r="BC156" s="365">
        <v>2946208</v>
      </c>
      <c r="BD156" s="365">
        <v>2816454</v>
      </c>
      <c r="BE156" s="365">
        <v>1632445</v>
      </c>
      <c r="BF156" s="365">
        <v>897766</v>
      </c>
      <c r="BG156" s="365">
        <v>8603174</v>
      </c>
      <c r="BH156" s="365">
        <v>2504542</v>
      </c>
      <c r="BI156" s="365">
        <v>8840867</v>
      </c>
      <c r="BJ156" s="365">
        <v>486315</v>
      </c>
    </row>
    <row r="157" spans="1:62" ht="30" x14ac:dyDescent="0.25">
      <c r="A157" s="348">
        <v>507</v>
      </c>
      <c r="B157" s="349">
        <v>507</v>
      </c>
      <c r="C157" s="358" t="s">
        <v>126</v>
      </c>
      <c r="D157" s="363">
        <v>0</v>
      </c>
      <c r="E157" s="364">
        <v>0</v>
      </c>
      <c r="F157" s="364">
        <v>0</v>
      </c>
      <c r="G157" s="364">
        <v>0</v>
      </c>
      <c r="H157" s="364">
        <v>0</v>
      </c>
      <c r="I157" s="364">
        <v>-1032</v>
      </c>
      <c r="J157" s="363">
        <v>0</v>
      </c>
      <c r="K157" s="365">
        <v>0</v>
      </c>
      <c r="L157" s="365">
        <v>0</v>
      </c>
      <c r="M157" s="366">
        <v>0</v>
      </c>
      <c r="N157" s="366">
        <v>-4320</v>
      </c>
      <c r="O157" s="366">
        <v>-84069</v>
      </c>
      <c r="P157" s="366">
        <v>95008</v>
      </c>
      <c r="Q157" s="366">
        <v>-2</v>
      </c>
      <c r="R157" s="366">
        <v>51974</v>
      </c>
      <c r="S157" s="366">
        <v>-31303</v>
      </c>
      <c r="T157" s="366">
        <v>0</v>
      </c>
      <c r="U157" s="366">
        <v>-24152</v>
      </c>
      <c r="V157" s="366">
        <v>0</v>
      </c>
      <c r="W157" s="366">
        <v>-23373</v>
      </c>
      <c r="X157" s="366">
        <v>0</v>
      </c>
      <c r="Y157" s="366">
        <v>0</v>
      </c>
      <c r="Z157" s="366">
        <v>-6597</v>
      </c>
      <c r="AA157" s="365">
        <v>0</v>
      </c>
      <c r="AB157" s="365">
        <v>0</v>
      </c>
      <c r="AC157" s="365">
        <v>0</v>
      </c>
      <c r="AD157" s="365">
        <v>0</v>
      </c>
      <c r="AE157" s="365">
        <v>0</v>
      </c>
      <c r="AF157" s="365">
        <v>50564</v>
      </c>
      <c r="AG157" s="365">
        <v>0</v>
      </c>
      <c r="AH157" s="365">
        <v>0</v>
      </c>
      <c r="AI157" s="365">
        <v>-221766</v>
      </c>
      <c r="AJ157" s="365">
        <v>0</v>
      </c>
      <c r="AK157" s="365">
        <v>0</v>
      </c>
      <c r="AL157" s="365">
        <v>-9808</v>
      </c>
      <c r="AM157" s="365">
        <v>-7468</v>
      </c>
      <c r="AN157" s="365">
        <v>0</v>
      </c>
      <c r="AO157" s="365">
        <v>0</v>
      </c>
      <c r="AP157" s="365">
        <v>0</v>
      </c>
      <c r="AQ157" s="365">
        <v>0</v>
      </c>
      <c r="AR157" s="365">
        <v>-1605</v>
      </c>
      <c r="AS157" s="365">
        <v>0</v>
      </c>
      <c r="AT157" s="365">
        <v>0</v>
      </c>
      <c r="AU157" s="365">
        <v>0</v>
      </c>
      <c r="AV157" s="365">
        <v>0</v>
      </c>
      <c r="AW157" s="365">
        <v>0</v>
      </c>
      <c r="AX157" s="365">
        <v>0</v>
      </c>
      <c r="AY157" s="365">
        <v>21594</v>
      </c>
      <c r="AZ157" s="365">
        <v>-395614</v>
      </c>
      <c r="BA157" s="365">
        <v>0</v>
      </c>
      <c r="BB157" s="365">
        <v>0</v>
      </c>
      <c r="BC157" s="365">
        <v>0</v>
      </c>
      <c r="BD157" s="365">
        <v>0</v>
      </c>
      <c r="BE157" s="365">
        <v>0</v>
      </c>
      <c r="BF157" s="365">
        <v>0</v>
      </c>
      <c r="BG157" s="365">
        <v>0</v>
      </c>
      <c r="BH157" s="365">
        <v>0</v>
      </c>
      <c r="BI157" s="365">
        <v>0</v>
      </c>
      <c r="BJ157" s="365">
        <v>0</v>
      </c>
    </row>
    <row r="158" spans="1:62" x14ac:dyDescent="0.25">
      <c r="A158" s="348"/>
      <c r="B158" s="349">
        <v>508</v>
      </c>
      <c r="C158" s="358" t="s">
        <v>347</v>
      </c>
      <c r="D158" s="363"/>
      <c r="E158" s="364"/>
      <c r="F158" s="364"/>
      <c r="G158" s="364"/>
      <c r="H158" s="364"/>
      <c r="I158" s="364"/>
      <c r="J158" s="363"/>
      <c r="K158" s="365"/>
      <c r="L158" s="365"/>
      <c r="M158" s="366"/>
      <c r="N158" s="366"/>
      <c r="O158" s="366"/>
      <c r="P158" s="366"/>
      <c r="Q158" s="366"/>
      <c r="R158" s="366"/>
      <c r="S158" s="366"/>
      <c r="T158" s="366"/>
      <c r="U158" s="366"/>
      <c r="V158" s="366"/>
      <c r="W158" s="366"/>
      <c r="X158" s="366"/>
      <c r="Y158" s="366"/>
      <c r="Z158" s="366"/>
      <c r="AA158" s="365"/>
      <c r="AB158" s="365"/>
      <c r="AC158" s="365"/>
      <c r="AD158" s="365"/>
      <c r="AE158" s="365"/>
      <c r="AF158" s="365"/>
      <c r="AG158" s="365"/>
      <c r="AH158" s="365"/>
      <c r="AI158" s="365"/>
      <c r="AJ158" s="365"/>
      <c r="AK158" s="365"/>
      <c r="AL158" s="365"/>
      <c r="AM158" s="365"/>
      <c r="AN158" s="365"/>
      <c r="AO158" s="365"/>
      <c r="AP158" s="365"/>
      <c r="AQ158" s="365"/>
      <c r="AR158" s="365"/>
      <c r="AS158" s="365"/>
      <c r="AT158" s="365"/>
      <c r="AU158" s="365"/>
      <c r="AV158" s="365"/>
      <c r="AW158" s="365"/>
      <c r="AX158" s="365"/>
      <c r="AY158" s="365"/>
      <c r="AZ158" s="365"/>
      <c r="BA158" s="365"/>
      <c r="BB158" s="365"/>
      <c r="BC158" s="365"/>
      <c r="BD158" s="365"/>
      <c r="BE158" s="365"/>
      <c r="BF158" s="365"/>
      <c r="BG158" s="365"/>
      <c r="BH158" s="365"/>
      <c r="BI158" s="365"/>
      <c r="BJ158" s="365"/>
    </row>
    <row r="159" spans="1:62" x14ac:dyDescent="0.25">
      <c r="A159" s="348"/>
      <c r="B159" s="349">
        <v>509</v>
      </c>
      <c r="C159" s="358" t="s">
        <v>347</v>
      </c>
      <c r="D159" s="363"/>
      <c r="E159" s="364"/>
      <c r="F159" s="364"/>
      <c r="G159" s="364"/>
      <c r="H159" s="364"/>
      <c r="I159" s="364"/>
      <c r="J159" s="363"/>
      <c r="K159" s="365"/>
      <c r="L159" s="365"/>
      <c r="M159" s="366"/>
      <c r="N159" s="366"/>
      <c r="O159" s="366"/>
      <c r="P159" s="366"/>
      <c r="Q159" s="366"/>
      <c r="R159" s="366"/>
      <c r="S159" s="366"/>
      <c r="T159" s="366"/>
      <c r="U159" s="366"/>
      <c r="V159" s="366"/>
      <c r="W159" s="366"/>
      <c r="X159" s="366"/>
      <c r="Y159" s="366"/>
      <c r="Z159" s="366"/>
      <c r="AA159" s="365"/>
      <c r="AB159" s="365"/>
      <c r="AC159" s="365"/>
      <c r="AD159" s="365"/>
      <c r="AE159" s="365"/>
      <c r="AF159" s="365"/>
      <c r="AG159" s="365"/>
      <c r="AH159" s="365"/>
      <c r="AI159" s="365"/>
      <c r="AJ159" s="365"/>
      <c r="AK159" s="365"/>
      <c r="AL159" s="365"/>
      <c r="AM159" s="365"/>
      <c r="AN159" s="365"/>
      <c r="AO159" s="365"/>
      <c r="AP159" s="365"/>
      <c r="AQ159" s="365"/>
      <c r="AR159" s="365"/>
      <c r="AS159" s="365"/>
      <c r="AT159" s="365"/>
      <c r="AU159" s="365"/>
      <c r="AV159" s="365"/>
      <c r="AW159" s="365"/>
      <c r="AX159" s="365"/>
      <c r="AY159" s="365"/>
      <c r="AZ159" s="365"/>
      <c r="BA159" s="365"/>
      <c r="BB159" s="365"/>
      <c r="BC159" s="365"/>
      <c r="BD159" s="365"/>
      <c r="BE159" s="365"/>
      <c r="BF159" s="365"/>
      <c r="BG159" s="365"/>
      <c r="BH159" s="365"/>
      <c r="BI159" s="365"/>
      <c r="BJ159" s="365"/>
    </row>
    <row r="160" spans="1:62" x14ac:dyDescent="0.25">
      <c r="A160" s="348"/>
      <c r="B160" s="349">
        <v>510</v>
      </c>
      <c r="C160" s="358" t="s">
        <v>347</v>
      </c>
      <c r="D160" s="363"/>
      <c r="E160" s="364"/>
      <c r="F160" s="364"/>
      <c r="G160" s="364"/>
      <c r="H160" s="364"/>
      <c r="I160" s="364"/>
      <c r="J160" s="363"/>
      <c r="K160" s="365"/>
      <c r="L160" s="365"/>
      <c r="M160" s="366"/>
      <c r="N160" s="366"/>
      <c r="O160" s="366"/>
      <c r="P160" s="366"/>
      <c r="Q160" s="366"/>
      <c r="R160" s="366"/>
      <c r="S160" s="366"/>
      <c r="T160" s="366"/>
      <c r="U160" s="366"/>
      <c r="V160" s="366"/>
      <c r="W160" s="366"/>
      <c r="X160" s="366"/>
      <c r="Y160" s="366"/>
      <c r="Z160" s="366"/>
      <c r="AA160" s="365"/>
      <c r="AB160" s="365"/>
      <c r="AC160" s="365"/>
      <c r="AD160" s="365"/>
      <c r="AE160" s="365"/>
      <c r="AF160" s="365"/>
      <c r="AG160" s="365"/>
      <c r="AH160" s="365"/>
      <c r="AI160" s="365"/>
      <c r="AJ160" s="365"/>
      <c r="AK160" s="365"/>
      <c r="AL160" s="365"/>
      <c r="AM160" s="365"/>
      <c r="AN160" s="365"/>
      <c r="AO160" s="365"/>
      <c r="AP160" s="365"/>
      <c r="AQ160" s="365"/>
      <c r="AR160" s="365"/>
      <c r="AS160" s="365"/>
      <c r="AT160" s="365"/>
      <c r="AU160" s="365"/>
      <c r="AV160" s="365"/>
      <c r="AW160" s="365"/>
      <c r="AX160" s="365"/>
      <c r="AY160" s="365"/>
      <c r="AZ160" s="365"/>
      <c r="BA160" s="365"/>
      <c r="BB160" s="365"/>
      <c r="BC160" s="365"/>
      <c r="BD160" s="365"/>
      <c r="BE160" s="365"/>
      <c r="BF160" s="365"/>
      <c r="BG160" s="365"/>
      <c r="BH160" s="365"/>
      <c r="BI160" s="365"/>
      <c r="BJ160" s="365"/>
    </row>
    <row r="161" spans="1:62" x14ac:dyDescent="0.25">
      <c r="A161" s="348"/>
      <c r="B161" s="349">
        <v>511</v>
      </c>
      <c r="C161" s="358" t="s">
        <v>347</v>
      </c>
      <c r="D161" s="363"/>
      <c r="E161" s="364"/>
      <c r="F161" s="364"/>
      <c r="G161" s="364"/>
      <c r="H161" s="364"/>
      <c r="I161" s="364"/>
      <c r="J161" s="363"/>
      <c r="K161" s="365"/>
      <c r="L161" s="365"/>
      <c r="M161" s="366"/>
      <c r="N161" s="366"/>
      <c r="O161" s="366"/>
      <c r="P161" s="366"/>
      <c r="Q161" s="366"/>
      <c r="R161" s="366"/>
      <c r="S161" s="366"/>
      <c r="T161" s="366"/>
      <c r="U161" s="366"/>
      <c r="V161" s="366"/>
      <c r="W161" s="366"/>
      <c r="X161" s="366"/>
      <c r="Y161" s="366"/>
      <c r="Z161" s="366"/>
      <c r="AA161" s="365"/>
      <c r="AB161" s="365"/>
      <c r="AC161" s="365"/>
      <c r="AD161" s="365"/>
      <c r="AE161" s="365"/>
      <c r="AF161" s="365"/>
      <c r="AG161" s="365"/>
      <c r="AH161" s="365"/>
      <c r="AI161" s="365"/>
      <c r="AJ161" s="365"/>
      <c r="AK161" s="365"/>
      <c r="AL161" s="365"/>
      <c r="AM161" s="365"/>
      <c r="AN161" s="365"/>
      <c r="AO161" s="365"/>
      <c r="AP161" s="365"/>
      <c r="AQ161" s="365"/>
      <c r="AR161" s="365"/>
      <c r="AS161" s="365"/>
      <c r="AT161" s="365"/>
      <c r="AU161" s="365"/>
      <c r="AV161" s="365"/>
      <c r="AW161" s="365"/>
      <c r="AX161" s="365"/>
      <c r="AY161" s="365"/>
      <c r="AZ161" s="365"/>
      <c r="BA161" s="365"/>
      <c r="BB161" s="365"/>
      <c r="BC161" s="365"/>
      <c r="BD161" s="365"/>
      <c r="BE161" s="365"/>
      <c r="BF161" s="365"/>
      <c r="BG161" s="365"/>
      <c r="BH161" s="365"/>
      <c r="BI161" s="365"/>
      <c r="BJ161" s="365"/>
    </row>
    <row r="162" spans="1:62" ht="30" x14ac:dyDescent="0.25">
      <c r="A162" s="348">
        <v>512</v>
      </c>
      <c r="B162" s="349">
        <v>512</v>
      </c>
      <c r="C162" s="358" t="s">
        <v>127</v>
      </c>
      <c r="D162" s="363">
        <v>0</v>
      </c>
      <c r="E162" s="364">
        <v>0</v>
      </c>
      <c r="F162" s="364">
        <v>0</v>
      </c>
      <c r="G162" s="364">
        <v>60931</v>
      </c>
      <c r="H162" s="364">
        <v>0</v>
      </c>
      <c r="I162" s="364">
        <v>0</v>
      </c>
      <c r="J162" s="363">
        <v>63503</v>
      </c>
      <c r="K162" s="365">
        <v>23100</v>
      </c>
      <c r="L162" s="365">
        <v>76220</v>
      </c>
      <c r="M162" s="366">
        <v>0</v>
      </c>
      <c r="N162" s="366">
        <v>45122</v>
      </c>
      <c r="O162" s="366">
        <v>39855</v>
      </c>
      <c r="P162" s="366">
        <v>0</v>
      </c>
      <c r="Q162" s="366">
        <v>0</v>
      </c>
      <c r="R162" s="366">
        <v>80069</v>
      </c>
      <c r="S162" s="366">
        <v>0</v>
      </c>
      <c r="T162" s="366">
        <v>0</v>
      </c>
      <c r="U162" s="366">
        <v>0</v>
      </c>
      <c r="V162" s="366">
        <v>269765</v>
      </c>
      <c r="W162" s="366">
        <v>0</v>
      </c>
      <c r="X162" s="366">
        <v>279612</v>
      </c>
      <c r="Y162" s="366">
        <v>0</v>
      </c>
      <c r="Z162" s="366">
        <v>163100</v>
      </c>
      <c r="AA162" s="365">
        <v>70617</v>
      </c>
      <c r="AB162" s="365">
        <v>210375</v>
      </c>
      <c r="AC162" s="365">
        <v>0</v>
      </c>
      <c r="AD162" s="365">
        <v>51585</v>
      </c>
      <c r="AE162" s="365">
        <v>9783</v>
      </c>
      <c r="AF162" s="365">
        <v>1137774</v>
      </c>
      <c r="AG162" s="365">
        <v>424583</v>
      </c>
      <c r="AH162" s="365">
        <v>123372</v>
      </c>
      <c r="AI162" s="365">
        <v>0</v>
      </c>
      <c r="AJ162" s="365">
        <v>0</v>
      </c>
      <c r="AK162" s="365">
        <v>0</v>
      </c>
      <c r="AL162" s="365">
        <v>85655</v>
      </c>
      <c r="AM162" s="365">
        <v>34480</v>
      </c>
      <c r="AN162" s="365">
        <v>644099</v>
      </c>
      <c r="AO162" s="365">
        <v>0</v>
      </c>
      <c r="AP162" s="365">
        <v>0</v>
      </c>
      <c r="AQ162" s="365">
        <v>0</v>
      </c>
      <c r="AR162" s="365">
        <v>0</v>
      </c>
      <c r="AS162" s="365">
        <v>0</v>
      </c>
      <c r="AT162" s="365">
        <v>0</v>
      </c>
      <c r="AU162" s="365">
        <v>0</v>
      </c>
      <c r="AV162" s="365">
        <v>0</v>
      </c>
      <c r="AW162" s="365">
        <v>0</v>
      </c>
      <c r="AX162" s="365">
        <v>933144</v>
      </c>
      <c r="AY162" s="365">
        <v>0</v>
      </c>
      <c r="AZ162" s="365">
        <v>629057</v>
      </c>
      <c r="BA162" s="365">
        <v>5511748</v>
      </c>
      <c r="BB162" s="365">
        <v>0</v>
      </c>
      <c r="BC162" s="365">
        <v>0</v>
      </c>
      <c r="BD162" s="365">
        <v>388337</v>
      </c>
      <c r="BE162" s="365">
        <v>0</v>
      </c>
      <c r="BF162" s="365">
        <v>0</v>
      </c>
      <c r="BG162" s="365">
        <v>0</v>
      </c>
      <c r="BH162" s="365">
        <v>0</v>
      </c>
      <c r="BI162" s="365">
        <v>0</v>
      </c>
      <c r="BJ162" s="365">
        <v>0</v>
      </c>
    </row>
    <row r="163" spans="1:62" x14ac:dyDescent="0.25">
      <c r="A163" s="348"/>
      <c r="B163" s="349">
        <v>513</v>
      </c>
      <c r="C163" s="358" t="s">
        <v>347</v>
      </c>
      <c r="D163" s="363"/>
      <c r="E163" s="364"/>
      <c r="F163" s="364"/>
      <c r="G163" s="364"/>
      <c r="H163" s="364"/>
      <c r="I163" s="364"/>
      <c r="J163" s="363"/>
      <c r="K163" s="365"/>
      <c r="L163" s="365"/>
      <c r="M163" s="366"/>
      <c r="N163" s="366"/>
      <c r="O163" s="366"/>
      <c r="P163" s="366"/>
      <c r="Q163" s="366"/>
      <c r="R163" s="366"/>
      <c r="S163" s="366"/>
      <c r="T163" s="366"/>
      <c r="U163" s="366"/>
      <c r="V163" s="366"/>
      <c r="W163" s="366"/>
      <c r="X163" s="366"/>
      <c r="Y163" s="366"/>
      <c r="Z163" s="366"/>
      <c r="AA163" s="365"/>
      <c r="AB163" s="365"/>
      <c r="AC163" s="365"/>
      <c r="AD163" s="365"/>
      <c r="AE163" s="365"/>
      <c r="AF163" s="365"/>
      <c r="AG163" s="365"/>
      <c r="AH163" s="365"/>
      <c r="AI163" s="365"/>
      <c r="AJ163" s="365"/>
      <c r="AK163" s="365"/>
      <c r="AL163" s="365"/>
      <c r="AM163" s="365"/>
      <c r="AN163" s="365"/>
      <c r="AO163" s="365"/>
      <c r="AP163" s="365"/>
      <c r="AQ163" s="365"/>
      <c r="AR163" s="365"/>
      <c r="AS163" s="365"/>
      <c r="AT163" s="365"/>
      <c r="AU163" s="365"/>
      <c r="AV163" s="365"/>
      <c r="AW163" s="365"/>
      <c r="AX163" s="365"/>
      <c r="AY163" s="365"/>
      <c r="AZ163" s="365"/>
      <c r="BA163" s="365"/>
      <c r="BB163" s="365"/>
      <c r="BC163" s="365"/>
      <c r="BD163" s="365"/>
      <c r="BE163" s="365"/>
      <c r="BF163" s="365"/>
      <c r="BG163" s="365"/>
      <c r="BH163" s="365"/>
      <c r="BI163" s="365"/>
      <c r="BJ163" s="365"/>
    </row>
    <row r="164" spans="1:62" x14ac:dyDescent="0.25">
      <c r="A164" s="348"/>
      <c r="B164" s="349">
        <v>514</v>
      </c>
      <c r="C164" s="358" t="s">
        <v>347</v>
      </c>
      <c r="D164" s="363"/>
      <c r="E164" s="364"/>
      <c r="F164" s="364"/>
      <c r="G164" s="364"/>
      <c r="H164" s="364"/>
      <c r="I164" s="364"/>
      <c r="J164" s="363"/>
      <c r="K164" s="365"/>
      <c r="L164" s="365"/>
      <c r="M164" s="366"/>
      <c r="N164" s="366"/>
      <c r="O164" s="366"/>
      <c r="P164" s="366"/>
      <c r="Q164" s="366"/>
      <c r="R164" s="366"/>
      <c r="S164" s="366"/>
      <c r="T164" s="366"/>
      <c r="U164" s="366"/>
      <c r="V164" s="366"/>
      <c r="W164" s="366"/>
      <c r="X164" s="366"/>
      <c r="Y164" s="366"/>
      <c r="Z164" s="366"/>
      <c r="AA164" s="365"/>
      <c r="AB164" s="365"/>
      <c r="AC164" s="365"/>
      <c r="AD164" s="365"/>
      <c r="AE164" s="365"/>
      <c r="AF164" s="365"/>
      <c r="AG164" s="365"/>
      <c r="AH164" s="365"/>
      <c r="AI164" s="365"/>
      <c r="AJ164" s="365"/>
      <c r="AK164" s="365"/>
      <c r="AL164" s="365"/>
      <c r="AM164" s="365"/>
      <c r="AN164" s="365"/>
      <c r="AO164" s="365"/>
      <c r="AP164" s="365"/>
      <c r="AQ164" s="365"/>
      <c r="AR164" s="365"/>
      <c r="AS164" s="365"/>
      <c r="AT164" s="365"/>
      <c r="AU164" s="365"/>
      <c r="AV164" s="365"/>
      <c r="AW164" s="365"/>
      <c r="AX164" s="365"/>
      <c r="AY164" s="365"/>
      <c r="AZ164" s="365"/>
      <c r="BA164" s="365"/>
      <c r="BB164" s="365"/>
      <c r="BC164" s="365"/>
      <c r="BD164" s="365"/>
      <c r="BE164" s="365"/>
      <c r="BF164" s="365"/>
      <c r="BG164" s="365"/>
      <c r="BH164" s="365"/>
      <c r="BI164" s="365"/>
      <c r="BJ164" s="365"/>
    </row>
    <row r="165" spans="1:62" x14ac:dyDescent="0.25">
      <c r="A165" s="348"/>
      <c r="B165" s="349">
        <v>515</v>
      </c>
      <c r="C165" s="358" t="s">
        <v>347</v>
      </c>
      <c r="D165" s="363"/>
      <c r="E165" s="364"/>
      <c r="F165" s="364"/>
      <c r="G165" s="364"/>
      <c r="H165" s="364"/>
      <c r="I165" s="364"/>
      <c r="J165" s="363"/>
      <c r="K165" s="365"/>
      <c r="L165" s="365"/>
      <c r="M165" s="366"/>
      <c r="N165" s="366"/>
      <c r="O165" s="366"/>
      <c r="P165" s="366"/>
      <c r="Q165" s="366"/>
      <c r="R165" s="366"/>
      <c r="S165" s="366"/>
      <c r="T165" s="366"/>
      <c r="U165" s="366"/>
      <c r="V165" s="366"/>
      <c r="W165" s="366"/>
      <c r="X165" s="366"/>
      <c r="Y165" s="366"/>
      <c r="Z165" s="366"/>
      <c r="AA165" s="365"/>
      <c r="AB165" s="365"/>
      <c r="AC165" s="365"/>
      <c r="AD165" s="365"/>
      <c r="AE165" s="365"/>
      <c r="AF165" s="365"/>
      <c r="AG165" s="365"/>
      <c r="AH165" s="365"/>
      <c r="AI165" s="365"/>
      <c r="AJ165" s="365"/>
      <c r="AK165" s="365"/>
      <c r="AL165" s="365"/>
      <c r="AM165" s="365"/>
      <c r="AN165" s="365"/>
      <c r="AO165" s="365"/>
      <c r="AP165" s="365"/>
      <c r="AQ165" s="365"/>
      <c r="AR165" s="365"/>
      <c r="AS165" s="365"/>
      <c r="AT165" s="365"/>
      <c r="AU165" s="365"/>
      <c r="AV165" s="365"/>
      <c r="AW165" s="365"/>
      <c r="AX165" s="365"/>
      <c r="AY165" s="365"/>
      <c r="AZ165" s="365"/>
      <c r="BA165" s="365"/>
      <c r="BB165" s="365"/>
      <c r="BC165" s="365"/>
      <c r="BD165" s="365"/>
      <c r="BE165" s="365"/>
      <c r="BF165" s="365"/>
      <c r="BG165" s="365"/>
      <c r="BH165" s="365"/>
      <c r="BI165" s="365"/>
      <c r="BJ165" s="365"/>
    </row>
    <row r="166" spans="1:62" x14ac:dyDescent="0.25">
      <c r="A166" s="348"/>
      <c r="B166" s="349">
        <v>516</v>
      </c>
      <c r="C166" s="358" t="s">
        <v>347</v>
      </c>
      <c r="D166" s="363"/>
      <c r="E166" s="364"/>
      <c r="F166" s="364"/>
      <c r="G166" s="364"/>
      <c r="H166" s="364"/>
      <c r="I166" s="364"/>
      <c r="J166" s="363"/>
      <c r="K166" s="365"/>
      <c r="L166" s="365"/>
      <c r="M166" s="366"/>
      <c r="N166" s="366"/>
      <c r="O166" s="366"/>
      <c r="P166" s="366"/>
      <c r="Q166" s="366"/>
      <c r="R166" s="366"/>
      <c r="S166" s="366"/>
      <c r="T166" s="366"/>
      <c r="U166" s="366"/>
      <c r="V166" s="366"/>
      <c r="W166" s="366"/>
      <c r="X166" s="366"/>
      <c r="Y166" s="366"/>
      <c r="Z166" s="366"/>
      <c r="AA166" s="365"/>
      <c r="AB166" s="365"/>
      <c r="AC166" s="365"/>
      <c r="AD166" s="365"/>
      <c r="AE166" s="365"/>
      <c r="AF166" s="365"/>
      <c r="AG166" s="365"/>
      <c r="AH166" s="365"/>
      <c r="AI166" s="365"/>
      <c r="AJ166" s="365"/>
      <c r="AK166" s="365"/>
      <c r="AL166" s="365"/>
      <c r="AM166" s="365"/>
      <c r="AN166" s="365"/>
      <c r="AO166" s="365"/>
      <c r="AP166" s="365"/>
      <c r="AQ166" s="365"/>
      <c r="AR166" s="365"/>
      <c r="AS166" s="365"/>
      <c r="AT166" s="365"/>
      <c r="AU166" s="365"/>
      <c r="AV166" s="365"/>
      <c r="AW166" s="365"/>
      <c r="AX166" s="365"/>
      <c r="AY166" s="365"/>
      <c r="AZ166" s="365"/>
      <c r="BA166" s="365"/>
      <c r="BB166" s="365"/>
      <c r="BC166" s="365"/>
      <c r="BD166" s="365"/>
      <c r="BE166" s="365"/>
      <c r="BF166" s="365"/>
      <c r="BG166" s="365"/>
      <c r="BH166" s="365"/>
      <c r="BI166" s="365"/>
      <c r="BJ166" s="365"/>
    </row>
    <row r="167" spans="1:62" x14ac:dyDescent="0.25">
      <c r="A167" s="348"/>
      <c r="B167" s="349">
        <v>517</v>
      </c>
      <c r="C167" s="358" t="s">
        <v>347</v>
      </c>
      <c r="D167" s="363"/>
      <c r="E167" s="364"/>
      <c r="F167" s="364"/>
      <c r="G167" s="364"/>
      <c r="H167" s="364"/>
      <c r="I167" s="364"/>
      <c r="J167" s="363"/>
      <c r="K167" s="365"/>
      <c r="L167" s="365"/>
      <c r="M167" s="366"/>
      <c r="N167" s="366"/>
      <c r="O167" s="366"/>
      <c r="P167" s="366"/>
      <c r="Q167" s="366"/>
      <c r="R167" s="366"/>
      <c r="S167" s="366"/>
      <c r="T167" s="366"/>
      <c r="U167" s="366"/>
      <c r="V167" s="366"/>
      <c r="W167" s="366"/>
      <c r="X167" s="366"/>
      <c r="Y167" s="366"/>
      <c r="Z167" s="366"/>
      <c r="AA167" s="365"/>
      <c r="AB167" s="365"/>
      <c r="AC167" s="365"/>
      <c r="AD167" s="365"/>
      <c r="AE167" s="365"/>
      <c r="AF167" s="365"/>
      <c r="AG167" s="365"/>
      <c r="AH167" s="365"/>
      <c r="AI167" s="365"/>
      <c r="AJ167" s="365"/>
      <c r="AK167" s="365"/>
      <c r="AL167" s="365"/>
      <c r="AM167" s="365"/>
      <c r="AN167" s="365"/>
      <c r="AO167" s="365"/>
      <c r="AP167" s="365"/>
      <c r="AQ167" s="365"/>
      <c r="AR167" s="365"/>
      <c r="AS167" s="365"/>
      <c r="AT167" s="365"/>
      <c r="AU167" s="365"/>
      <c r="AV167" s="365"/>
      <c r="AW167" s="365"/>
      <c r="AX167" s="365"/>
      <c r="AY167" s="365"/>
      <c r="AZ167" s="365"/>
      <c r="BA167" s="365"/>
      <c r="BB167" s="365"/>
      <c r="BC167" s="365"/>
      <c r="BD167" s="365"/>
      <c r="BE167" s="365"/>
      <c r="BF167" s="365"/>
      <c r="BG167" s="365"/>
      <c r="BH167" s="365"/>
      <c r="BI167" s="365"/>
      <c r="BJ167" s="365"/>
    </row>
    <row r="168" spans="1:62" x14ac:dyDescent="0.25">
      <c r="A168" s="348"/>
      <c r="B168" s="349">
        <v>518</v>
      </c>
      <c r="C168" s="358" t="s">
        <v>347</v>
      </c>
      <c r="D168" s="363"/>
      <c r="E168" s="364"/>
      <c r="F168" s="364"/>
      <c r="G168" s="364"/>
      <c r="H168" s="364"/>
      <c r="I168" s="364"/>
      <c r="J168" s="363"/>
      <c r="K168" s="365"/>
      <c r="L168" s="365"/>
      <c r="M168" s="366"/>
      <c r="N168" s="366"/>
      <c r="O168" s="366"/>
      <c r="P168" s="366"/>
      <c r="Q168" s="366"/>
      <c r="R168" s="366"/>
      <c r="S168" s="366"/>
      <c r="T168" s="366"/>
      <c r="U168" s="366"/>
      <c r="V168" s="366"/>
      <c r="W168" s="366"/>
      <c r="X168" s="366"/>
      <c r="Y168" s="366"/>
      <c r="Z168" s="366"/>
      <c r="AA168" s="365"/>
      <c r="AB168" s="365"/>
      <c r="AC168" s="365"/>
      <c r="AD168" s="365"/>
      <c r="AE168" s="365"/>
      <c r="AF168" s="365"/>
      <c r="AG168" s="365"/>
      <c r="AH168" s="365"/>
      <c r="AI168" s="365"/>
      <c r="AJ168" s="365"/>
      <c r="AK168" s="365"/>
      <c r="AL168" s="365"/>
      <c r="AM168" s="365"/>
      <c r="AN168" s="365"/>
      <c r="AO168" s="365"/>
      <c r="AP168" s="365"/>
      <c r="AQ168" s="365"/>
      <c r="AR168" s="365"/>
      <c r="AS168" s="365"/>
      <c r="AT168" s="365"/>
      <c r="AU168" s="365"/>
      <c r="AV168" s="365"/>
      <c r="AW168" s="365"/>
      <c r="AX168" s="365"/>
      <c r="AY168" s="365"/>
      <c r="AZ168" s="365"/>
      <c r="BA168" s="365"/>
      <c r="BB168" s="365"/>
      <c r="BC168" s="365"/>
      <c r="BD168" s="365"/>
      <c r="BE168" s="365"/>
      <c r="BF168" s="365"/>
      <c r="BG168" s="365"/>
      <c r="BH168" s="365"/>
      <c r="BI168" s="365"/>
      <c r="BJ168" s="365"/>
    </row>
    <row r="169" spans="1:62" x14ac:dyDescent="0.25">
      <c r="A169" s="348"/>
      <c r="B169" s="349">
        <v>519</v>
      </c>
      <c r="C169" s="358" t="s">
        <v>347</v>
      </c>
      <c r="D169" s="363"/>
      <c r="E169" s="364"/>
      <c r="F169" s="364"/>
      <c r="G169" s="364"/>
      <c r="H169" s="364"/>
      <c r="I169" s="364"/>
      <c r="J169" s="363"/>
      <c r="K169" s="365"/>
      <c r="L169" s="365"/>
      <c r="M169" s="366"/>
      <c r="N169" s="366"/>
      <c r="O169" s="366"/>
      <c r="P169" s="366"/>
      <c r="Q169" s="366"/>
      <c r="R169" s="366"/>
      <c r="S169" s="366"/>
      <c r="T169" s="366"/>
      <c r="U169" s="366"/>
      <c r="V169" s="366"/>
      <c r="W169" s="366"/>
      <c r="X169" s="366"/>
      <c r="Y169" s="366"/>
      <c r="Z169" s="366"/>
      <c r="AA169" s="365"/>
      <c r="AB169" s="365"/>
      <c r="AC169" s="365"/>
      <c r="AD169" s="365"/>
      <c r="AE169" s="365"/>
      <c r="AF169" s="365"/>
      <c r="AG169" s="365"/>
      <c r="AH169" s="365"/>
      <c r="AI169" s="365"/>
      <c r="AJ169" s="365"/>
      <c r="AK169" s="365"/>
      <c r="AL169" s="365"/>
      <c r="AM169" s="365"/>
      <c r="AN169" s="365"/>
      <c r="AO169" s="365"/>
      <c r="AP169" s="365"/>
      <c r="AQ169" s="365"/>
      <c r="AR169" s="365"/>
      <c r="AS169" s="365"/>
      <c r="AT169" s="365"/>
      <c r="AU169" s="365"/>
      <c r="AV169" s="365"/>
      <c r="AW169" s="365"/>
      <c r="AX169" s="365"/>
      <c r="AY169" s="365"/>
      <c r="AZ169" s="365"/>
      <c r="BA169" s="365"/>
      <c r="BB169" s="365"/>
      <c r="BC169" s="365"/>
      <c r="BD169" s="365"/>
      <c r="BE169" s="365"/>
      <c r="BF169" s="365"/>
      <c r="BG169" s="365"/>
      <c r="BH169" s="365"/>
      <c r="BI169" s="365"/>
      <c r="BJ169" s="365"/>
    </row>
    <row r="170" spans="1:62" x14ac:dyDescent="0.25">
      <c r="A170" s="348"/>
      <c r="B170" s="349">
        <v>520</v>
      </c>
      <c r="C170" s="358" t="s">
        <v>347</v>
      </c>
      <c r="D170" s="363"/>
      <c r="E170" s="364"/>
      <c r="F170" s="364"/>
      <c r="G170" s="364"/>
      <c r="H170" s="364"/>
      <c r="I170" s="364"/>
      <c r="J170" s="363"/>
      <c r="K170" s="365"/>
      <c r="L170" s="365"/>
      <c r="M170" s="366"/>
      <c r="N170" s="366"/>
      <c r="O170" s="366"/>
      <c r="P170" s="366"/>
      <c r="Q170" s="366"/>
      <c r="R170" s="366"/>
      <c r="S170" s="366"/>
      <c r="T170" s="366"/>
      <c r="U170" s="366"/>
      <c r="V170" s="366"/>
      <c r="W170" s="366"/>
      <c r="X170" s="366"/>
      <c r="Y170" s="366"/>
      <c r="Z170" s="366"/>
      <c r="AA170" s="365"/>
      <c r="AB170" s="365"/>
      <c r="AC170" s="365"/>
      <c r="AD170" s="365"/>
      <c r="AE170" s="365"/>
      <c r="AF170" s="365"/>
      <c r="AG170" s="365"/>
      <c r="AH170" s="365"/>
      <c r="AI170" s="365"/>
      <c r="AJ170" s="365"/>
      <c r="AK170" s="365"/>
      <c r="AL170" s="365"/>
      <c r="AM170" s="365"/>
      <c r="AN170" s="365"/>
      <c r="AO170" s="365"/>
      <c r="AP170" s="365"/>
      <c r="AQ170" s="365"/>
      <c r="AR170" s="365"/>
      <c r="AS170" s="365"/>
      <c r="AT170" s="365"/>
      <c r="AU170" s="365"/>
      <c r="AV170" s="365"/>
      <c r="AW170" s="365"/>
      <c r="AX170" s="365"/>
      <c r="AY170" s="365"/>
      <c r="AZ170" s="365"/>
      <c r="BA170" s="365"/>
      <c r="BB170" s="365"/>
      <c r="BC170" s="365"/>
      <c r="BD170" s="365"/>
      <c r="BE170" s="365"/>
      <c r="BF170" s="365"/>
      <c r="BG170" s="365"/>
      <c r="BH170" s="365"/>
      <c r="BI170" s="365"/>
      <c r="BJ170" s="365"/>
    </row>
    <row r="171" spans="1:62" x14ac:dyDescent="0.25">
      <c r="A171" s="348"/>
      <c r="B171" s="349">
        <v>521</v>
      </c>
      <c r="C171" s="358" t="s">
        <v>347</v>
      </c>
      <c r="D171" s="363"/>
      <c r="E171" s="364"/>
      <c r="F171" s="364"/>
      <c r="G171" s="364"/>
      <c r="H171" s="364"/>
      <c r="I171" s="364"/>
      <c r="J171" s="363"/>
      <c r="K171" s="365"/>
      <c r="L171" s="365"/>
      <c r="M171" s="366"/>
      <c r="N171" s="366"/>
      <c r="O171" s="366"/>
      <c r="P171" s="366"/>
      <c r="Q171" s="366"/>
      <c r="R171" s="366"/>
      <c r="S171" s="366"/>
      <c r="T171" s="366"/>
      <c r="U171" s="366"/>
      <c r="V171" s="366"/>
      <c r="W171" s="366"/>
      <c r="X171" s="366"/>
      <c r="Y171" s="366"/>
      <c r="Z171" s="366"/>
      <c r="AA171" s="365"/>
      <c r="AB171" s="365"/>
      <c r="AC171" s="365"/>
      <c r="AD171" s="365"/>
      <c r="AE171" s="365"/>
      <c r="AF171" s="365"/>
      <c r="AG171" s="365"/>
      <c r="AH171" s="365"/>
      <c r="AI171" s="365"/>
      <c r="AJ171" s="365"/>
      <c r="AK171" s="365"/>
      <c r="AL171" s="365"/>
      <c r="AM171" s="365"/>
      <c r="AN171" s="365"/>
      <c r="AO171" s="365"/>
      <c r="AP171" s="365"/>
      <c r="AQ171" s="365"/>
      <c r="AR171" s="365"/>
      <c r="AS171" s="365"/>
      <c r="AT171" s="365"/>
      <c r="AU171" s="365"/>
      <c r="AV171" s="365"/>
      <c r="AW171" s="365"/>
      <c r="AX171" s="365"/>
      <c r="AY171" s="365"/>
      <c r="AZ171" s="365"/>
      <c r="BA171" s="365"/>
      <c r="BB171" s="365"/>
      <c r="BC171" s="365"/>
      <c r="BD171" s="365"/>
      <c r="BE171" s="365"/>
      <c r="BF171" s="365"/>
      <c r="BG171" s="365"/>
      <c r="BH171" s="365"/>
      <c r="BI171" s="365"/>
      <c r="BJ171" s="365"/>
    </row>
    <row r="172" spans="1:62" x14ac:dyDescent="0.25">
      <c r="A172" s="348"/>
      <c r="B172" s="349">
        <v>522</v>
      </c>
      <c r="C172" s="358" t="s">
        <v>347</v>
      </c>
      <c r="D172" s="363"/>
      <c r="E172" s="364"/>
      <c r="F172" s="364"/>
      <c r="G172" s="364"/>
      <c r="H172" s="364"/>
      <c r="I172" s="364"/>
      <c r="J172" s="363"/>
      <c r="K172" s="365"/>
      <c r="L172" s="365"/>
      <c r="M172" s="366"/>
      <c r="N172" s="366"/>
      <c r="O172" s="366"/>
      <c r="P172" s="366"/>
      <c r="Q172" s="366"/>
      <c r="R172" s="366"/>
      <c r="S172" s="366"/>
      <c r="T172" s="366"/>
      <c r="U172" s="366"/>
      <c r="V172" s="366"/>
      <c r="W172" s="366"/>
      <c r="X172" s="366"/>
      <c r="Y172" s="366"/>
      <c r="Z172" s="366"/>
      <c r="AA172" s="365"/>
      <c r="AB172" s="365"/>
      <c r="AC172" s="365"/>
      <c r="AD172" s="365"/>
      <c r="AE172" s="365"/>
      <c r="AF172" s="365"/>
      <c r="AG172" s="365"/>
      <c r="AH172" s="365"/>
      <c r="AI172" s="365"/>
      <c r="AJ172" s="365"/>
      <c r="AK172" s="365"/>
      <c r="AL172" s="365"/>
      <c r="AM172" s="365"/>
      <c r="AN172" s="365"/>
      <c r="AO172" s="365"/>
      <c r="AP172" s="365"/>
      <c r="AQ172" s="365"/>
      <c r="AR172" s="365"/>
      <c r="AS172" s="365"/>
      <c r="AT172" s="365"/>
      <c r="AU172" s="365"/>
      <c r="AV172" s="365"/>
      <c r="AW172" s="365"/>
      <c r="AX172" s="365"/>
      <c r="AY172" s="365"/>
      <c r="AZ172" s="365"/>
      <c r="BA172" s="365"/>
      <c r="BB172" s="365"/>
      <c r="BC172" s="365"/>
      <c r="BD172" s="365"/>
      <c r="BE172" s="365"/>
      <c r="BF172" s="365"/>
      <c r="BG172" s="365"/>
      <c r="BH172" s="365"/>
      <c r="BI172" s="365"/>
      <c r="BJ172" s="365"/>
    </row>
    <row r="173" spans="1:62" x14ac:dyDescent="0.25">
      <c r="A173" s="348"/>
      <c r="B173" s="349">
        <v>523</v>
      </c>
      <c r="C173" s="358" t="s">
        <v>347</v>
      </c>
      <c r="D173" s="363"/>
      <c r="E173" s="364"/>
      <c r="F173" s="364"/>
      <c r="G173" s="364"/>
      <c r="H173" s="364"/>
      <c r="I173" s="364"/>
      <c r="J173" s="363"/>
      <c r="K173" s="365"/>
      <c r="L173" s="365"/>
      <c r="M173" s="366"/>
      <c r="N173" s="366"/>
      <c r="O173" s="366"/>
      <c r="P173" s="366"/>
      <c r="Q173" s="366"/>
      <c r="R173" s="366"/>
      <c r="S173" s="366"/>
      <c r="T173" s="366"/>
      <c r="U173" s="366"/>
      <c r="V173" s="366"/>
      <c r="W173" s="366"/>
      <c r="X173" s="366"/>
      <c r="Y173" s="366"/>
      <c r="Z173" s="366"/>
      <c r="AA173" s="365"/>
      <c r="AB173" s="365"/>
      <c r="AC173" s="365"/>
      <c r="AD173" s="365"/>
      <c r="AE173" s="365"/>
      <c r="AF173" s="365"/>
      <c r="AG173" s="365"/>
      <c r="AH173" s="365"/>
      <c r="AI173" s="365"/>
      <c r="AJ173" s="365"/>
      <c r="AK173" s="365"/>
      <c r="AL173" s="365"/>
      <c r="AM173" s="365"/>
      <c r="AN173" s="365"/>
      <c r="AO173" s="365"/>
      <c r="AP173" s="365"/>
      <c r="AQ173" s="365"/>
      <c r="AR173" s="365"/>
      <c r="AS173" s="365"/>
      <c r="AT173" s="365"/>
      <c r="AU173" s="365"/>
      <c r="AV173" s="365"/>
      <c r="AW173" s="365"/>
      <c r="AX173" s="365"/>
      <c r="AY173" s="365"/>
      <c r="AZ173" s="365"/>
      <c r="BA173" s="365"/>
      <c r="BB173" s="365"/>
      <c r="BC173" s="365"/>
      <c r="BD173" s="365"/>
      <c r="BE173" s="365"/>
      <c r="BF173" s="365"/>
      <c r="BG173" s="365"/>
      <c r="BH173" s="365"/>
      <c r="BI173" s="365"/>
      <c r="BJ173" s="365"/>
    </row>
    <row r="174" spans="1:62" x14ac:dyDescent="0.25">
      <c r="A174" s="348"/>
      <c r="B174" s="349">
        <v>524</v>
      </c>
      <c r="C174" s="358" t="s">
        <v>347</v>
      </c>
      <c r="D174" s="363"/>
      <c r="E174" s="364"/>
      <c r="F174" s="364"/>
      <c r="G174" s="364"/>
      <c r="H174" s="364"/>
      <c r="I174" s="364"/>
      <c r="J174" s="363"/>
      <c r="K174" s="365"/>
      <c r="L174" s="365"/>
      <c r="M174" s="366"/>
      <c r="N174" s="366"/>
      <c r="O174" s="366"/>
      <c r="P174" s="366"/>
      <c r="Q174" s="366"/>
      <c r="R174" s="366"/>
      <c r="S174" s="366"/>
      <c r="T174" s="366"/>
      <c r="U174" s="366"/>
      <c r="V174" s="366"/>
      <c r="W174" s="366"/>
      <c r="X174" s="366"/>
      <c r="Y174" s="366"/>
      <c r="Z174" s="366"/>
      <c r="AA174" s="365"/>
      <c r="AB174" s="365"/>
      <c r="AC174" s="365"/>
      <c r="AD174" s="365"/>
      <c r="AE174" s="365"/>
      <c r="AF174" s="365"/>
      <c r="AG174" s="365"/>
      <c r="AH174" s="365"/>
      <c r="AI174" s="365"/>
      <c r="AJ174" s="365"/>
      <c r="AK174" s="365"/>
      <c r="AL174" s="365"/>
      <c r="AM174" s="365"/>
      <c r="AN174" s="365"/>
      <c r="AO174" s="365"/>
      <c r="AP174" s="365"/>
      <c r="AQ174" s="365"/>
      <c r="AR174" s="365"/>
      <c r="AS174" s="365"/>
      <c r="AT174" s="365"/>
      <c r="AU174" s="365"/>
      <c r="AV174" s="365"/>
      <c r="AW174" s="365"/>
      <c r="AX174" s="365"/>
      <c r="AY174" s="365"/>
      <c r="AZ174" s="365"/>
      <c r="BA174" s="365"/>
      <c r="BB174" s="365"/>
      <c r="BC174" s="365"/>
      <c r="BD174" s="365"/>
      <c r="BE174" s="365"/>
      <c r="BF174" s="365"/>
      <c r="BG174" s="365"/>
      <c r="BH174" s="365"/>
      <c r="BI174" s="365"/>
      <c r="BJ174" s="365"/>
    </row>
    <row r="175" spans="1:62" x14ac:dyDescent="0.25">
      <c r="A175" s="348"/>
      <c r="B175" s="349">
        <v>525</v>
      </c>
      <c r="C175" s="358" t="s">
        <v>347</v>
      </c>
      <c r="D175" s="363"/>
      <c r="E175" s="364"/>
      <c r="F175" s="364"/>
      <c r="G175" s="364"/>
      <c r="H175" s="364"/>
      <c r="I175" s="364"/>
      <c r="J175" s="363"/>
      <c r="K175" s="365"/>
      <c r="L175" s="365"/>
      <c r="M175" s="366"/>
      <c r="N175" s="366"/>
      <c r="O175" s="366"/>
      <c r="P175" s="366"/>
      <c r="Q175" s="366"/>
      <c r="R175" s="366"/>
      <c r="S175" s="366"/>
      <c r="T175" s="366"/>
      <c r="U175" s="366"/>
      <c r="V175" s="366"/>
      <c r="W175" s="366"/>
      <c r="X175" s="366"/>
      <c r="Y175" s="366"/>
      <c r="Z175" s="366"/>
      <c r="AA175" s="365"/>
      <c r="AB175" s="365"/>
      <c r="AC175" s="365"/>
      <c r="AD175" s="365"/>
      <c r="AE175" s="365"/>
      <c r="AF175" s="365"/>
      <c r="AG175" s="365"/>
      <c r="AH175" s="365"/>
      <c r="AI175" s="365"/>
      <c r="AJ175" s="365"/>
      <c r="AK175" s="365"/>
      <c r="AL175" s="365"/>
      <c r="AM175" s="365"/>
      <c r="AN175" s="365"/>
      <c r="AO175" s="365"/>
      <c r="AP175" s="365"/>
      <c r="AQ175" s="365"/>
      <c r="AR175" s="365"/>
      <c r="AS175" s="365"/>
      <c r="AT175" s="365"/>
      <c r="AU175" s="365"/>
      <c r="AV175" s="365"/>
      <c r="AW175" s="365"/>
      <c r="AX175" s="365"/>
      <c r="AY175" s="365"/>
      <c r="AZ175" s="365"/>
      <c r="BA175" s="365"/>
      <c r="BB175" s="365"/>
      <c r="BC175" s="365"/>
      <c r="BD175" s="365"/>
      <c r="BE175" s="365"/>
      <c r="BF175" s="365"/>
      <c r="BG175" s="365"/>
      <c r="BH175" s="365"/>
      <c r="BI175" s="365"/>
      <c r="BJ175" s="365"/>
    </row>
    <row r="176" spans="1:62" x14ac:dyDescent="0.25">
      <c r="A176" s="348"/>
      <c r="B176" s="349">
        <v>526</v>
      </c>
      <c r="C176" s="358" t="s">
        <v>347</v>
      </c>
      <c r="D176" s="363"/>
      <c r="E176" s="364"/>
      <c r="F176" s="364"/>
      <c r="G176" s="364"/>
      <c r="H176" s="364"/>
      <c r="I176" s="364"/>
      <c r="J176" s="363"/>
      <c r="K176" s="365"/>
      <c r="L176" s="365"/>
      <c r="M176" s="366"/>
      <c r="N176" s="366"/>
      <c r="O176" s="366"/>
      <c r="P176" s="366"/>
      <c r="Q176" s="366"/>
      <c r="R176" s="366"/>
      <c r="S176" s="366"/>
      <c r="T176" s="366"/>
      <c r="U176" s="366"/>
      <c r="V176" s="366"/>
      <c r="W176" s="366"/>
      <c r="X176" s="366"/>
      <c r="Y176" s="366"/>
      <c r="Z176" s="366"/>
      <c r="AA176" s="365"/>
      <c r="AB176" s="365"/>
      <c r="AC176" s="365"/>
      <c r="AD176" s="365"/>
      <c r="AE176" s="365"/>
      <c r="AF176" s="365"/>
      <c r="AG176" s="365"/>
      <c r="AH176" s="365"/>
      <c r="AI176" s="365"/>
      <c r="AJ176" s="365"/>
      <c r="AK176" s="365"/>
      <c r="AL176" s="365"/>
      <c r="AM176" s="365"/>
      <c r="AN176" s="365"/>
      <c r="AO176" s="365"/>
      <c r="AP176" s="365"/>
      <c r="AQ176" s="365"/>
      <c r="AR176" s="365"/>
      <c r="AS176" s="365"/>
      <c r="AT176" s="365"/>
      <c r="AU176" s="365"/>
      <c r="AV176" s="365"/>
      <c r="AW176" s="365"/>
      <c r="AX176" s="365"/>
      <c r="AY176" s="365"/>
      <c r="AZ176" s="365"/>
      <c r="BA176" s="365"/>
      <c r="BB176" s="365"/>
      <c r="BC176" s="365"/>
      <c r="BD176" s="365"/>
      <c r="BE176" s="365"/>
      <c r="BF176" s="365"/>
      <c r="BG176" s="365"/>
      <c r="BH176" s="365"/>
      <c r="BI176" s="365"/>
      <c r="BJ176" s="365"/>
    </row>
    <row r="177" spans="1:62" x14ac:dyDescent="0.25">
      <c r="A177" s="348"/>
      <c r="B177" s="349">
        <v>527</v>
      </c>
      <c r="C177" s="358" t="s">
        <v>347</v>
      </c>
      <c r="D177" s="363"/>
      <c r="E177" s="364"/>
      <c r="F177" s="364"/>
      <c r="G177" s="364"/>
      <c r="H177" s="364"/>
      <c r="I177" s="364"/>
      <c r="J177" s="363"/>
      <c r="K177" s="365"/>
      <c r="L177" s="365"/>
      <c r="M177" s="366"/>
      <c r="N177" s="366"/>
      <c r="O177" s="366"/>
      <c r="P177" s="366"/>
      <c r="Q177" s="366"/>
      <c r="R177" s="366"/>
      <c r="S177" s="366"/>
      <c r="T177" s="366"/>
      <c r="U177" s="366"/>
      <c r="V177" s="366"/>
      <c r="W177" s="366"/>
      <c r="X177" s="366"/>
      <c r="Y177" s="366"/>
      <c r="Z177" s="366"/>
      <c r="AA177" s="365"/>
      <c r="AB177" s="365"/>
      <c r="AC177" s="365"/>
      <c r="AD177" s="365"/>
      <c r="AE177" s="365"/>
      <c r="AF177" s="365"/>
      <c r="AG177" s="365"/>
      <c r="AH177" s="365"/>
      <c r="AI177" s="365"/>
      <c r="AJ177" s="365"/>
      <c r="AK177" s="365"/>
      <c r="AL177" s="365"/>
      <c r="AM177" s="365"/>
      <c r="AN177" s="365"/>
      <c r="AO177" s="365"/>
      <c r="AP177" s="365"/>
      <c r="AQ177" s="365"/>
      <c r="AR177" s="365"/>
      <c r="AS177" s="365"/>
      <c r="AT177" s="365"/>
      <c r="AU177" s="365"/>
      <c r="AV177" s="365"/>
      <c r="AW177" s="365"/>
      <c r="AX177" s="365"/>
      <c r="AY177" s="365"/>
      <c r="AZ177" s="365"/>
      <c r="BA177" s="365"/>
      <c r="BB177" s="365"/>
      <c r="BC177" s="365"/>
      <c r="BD177" s="365"/>
      <c r="BE177" s="365"/>
      <c r="BF177" s="365"/>
      <c r="BG177" s="365"/>
      <c r="BH177" s="365"/>
      <c r="BI177" s="365"/>
      <c r="BJ177" s="365"/>
    </row>
    <row r="178" spans="1:62" x14ac:dyDescent="0.25">
      <c r="A178" s="348"/>
      <c r="B178" s="349">
        <v>528</v>
      </c>
      <c r="C178" s="358" t="s">
        <v>347</v>
      </c>
      <c r="D178" s="363"/>
      <c r="E178" s="364"/>
      <c r="F178" s="364"/>
      <c r="G178" s="364"/>
      <c r="H178" s="364"/>
      <c r="I178" s="364"/>
      <c r="J178" s="363"/>
      <c r="K178" s="365"/>
      <c r="L178" s="365"/>
      <c r="M178" s="366"/>
      <c r="N178" s="366"/>
      <c r="O178" s="366"/>
      <c r="P178" s="366"/>
      <c r="Q178" s="366"/>
      <c r="R178" s="366"/>
      <c r="S178" s="366"/>
      <c r="T178" s="366"/>
      <c r="U178" s="366"/>
      <c r="V178" s="366"/>
      <c r="W178" s="366"/>
      <c r="X178" s="366"/>
      <c r="Y178" s="366"/>
      <c r="Z178" s="366"/>
      <c r="AA178" s="365"/>
      <c r="AB178" s="365"/>
      <c r="AC178" s="365"/>
      <c r="AD178" s="365"/>
      <c r="AE178" s="365"/>
      <c r="AF178" s="365"/>
      <c r="AG178" s="365"/>
      <c r="AH178" s="365"/>
      <c r="AI178" s="365"/>
      <c r="AJ178" s="365"/>
      <c r="AK178" s="365"/>
      <c r="AL178" s="365"/>
      <c r="AM178" s="365"/>
      <c r="AN178" s="365"/>
      <c r="AO178" s="365"/>
      <c r="AP178" s="365"/>
      <c r="AQ178" s="365"/>
      <c r="AR178" s="365"/>
      <c r="AS178" s="365"/>
      <c r="AT178" s="365"/>
      <c r="AU178" s="365"/>
      <c r="AV178" s="365"/>
      <c r="AW178" s="365"/>
      <c r="AX178" s="365"/>
      <c r="AY178" s="365"/>
      <c r="AZ178" s="365"/>
      <c r="BA178" s="365"/>
      <c r="BB178" s="365"/>
      <c r="BC178" s="365"/>
      <c r="BD178" s="365"/>
      <c r="BE178" s="365"/>
      <c r="BF178" s="365"/>
      <c r="BG178" s="365"/>
      <c r="BH178" s="365"/>
      <c r="BI178" s="365"/>
      <c r="BJ178" s="365"/>
    </row>
    <row r="179" spans="1:62" x14ac:dyDescent="0.25">
      <c r="A179" s="348"/>
      <c r="B179" s="349">
        <v>529</v>
      </c>
      <c r="C179" s="358" t="s">
        <v>347</v>
      </c>
      <c r="D179" s="363"/>
      <c r="E179" s="364"/>
      <c r="F179" s="364"/>
      <c r="G179" s="364"/>
      <c r="H179" s="364"/>
      <c r="I179" s="364"/>
      <c r="J179" s="363"/>
      <c r="K179" s="365"/>
      <c r="L179" s="365"/>
      <c r="M179" s="366"/>
      <c r="N179" s="366"/>
      <c r="O179" s="366"/>
      <c r="P179" s="366"/>
      <c r="Q179" s="366"/>
      <c r="R179" s="366"/>
      <c r="S179" s="366"/>
      <c r="T179" s="366"/>
      <c r="U179" s="366"/>
      <c r="V179" s="366"/>
      <c r="W179" s="366"/>
      <c r="X179" s="366"/>
      <c r="Y179" s="366"/>
      <c r="Z179" s="366"/>
      <c r="AA179" s="365"/>
      <c r="AB179" s="365"/>
      <c r="AC179" s="365"/>
      <c r="AD179" s="365"/>
      <c r="AE179" s="365"/>
      <c r="AF179" s="365"/>
      <c r="AG179" s="365"/>
      <c r="AH179" s="365"/>
      <c r="AI179" s="365"/>
      <c r="AJ179" s="365"/>
      <c r="AK179" s="365"/>
      <c r="AL179" s="365"/>
      <c r="AM179" s="365"/>
      <c r="AN179" s="365"/>
      <c r="AO179" s="365"/>
      <c r="AP179" s="365"/>
      <c r="AQ179" s="365"/>
      <c r="AR179" s="365"/>
      <c r="AS179" s="365"/>
      <c r="AT179" s="365"/>
      <c r="AU179" s="365"/>
      <c r="AV179" s="365"/>
      <c r="AW179" s="365"/>
      <c r="AX179" s="365"/>
      <c r="AY179" s="365"/>
      <c r="AZ179" s="365"/>
      <c r="BA179" s="365"/>
      <c r="BB179" s="365"/>
      <c r="BC179" s="365"/>
      <c r="BD179" s="365"/>
      <c r="BE179" s="365"/>
      <c r="BF179" s="365"/>
      <c r="BG179" s="365"/>
      <c r="BH179" s="365"/>
      <c r="BI179" s="365"/>
      <c r="BJ179" s="365"/>
    </row>
    <row r="180" spans="1:62" x14ac:dyDescent="0.25">
      <c r="A180" s="348"/>
      <c r="B180" s="349">
        <v>530</v>
      </c>
      <c r="C180" s="358" t="s">
        <v>347</v>
      </c>
      <c r="D180" s="363"/>
      <c r="E180" s="364"/>
      <c r="F180" s="364"/>
      <c r="G180" s="364"/>
      <c r="H180" s="364"/>
      <c r="I180" s="364"/>
      <c r="J180" s="363"/>
      <c r="K180" s="365"/>
      <c r="L180" s="365"/>
      <c r="M180" s="366"/>
      <c r="N180" s="366"/>
      <c r="O180" s="366"/>
      <c r="P180" s="366"/>
      <c r="Q180" s="366"/>
      <c r="R180" s="366"/>
      <c r="S180" s="366"/>
      <c r="T180" s="366"/>
      <c r="U180" s="366"/>
      <c r="V180" s="366"/>
      <c r="W180" s="366"/>
      <c r="X180" s="366"/>
      <c r="Y180" s="366"/>
      <c r="Z180" s="366"/>
      <c r="AA180" s="365"/>
      <c r="AB180" s="365"/>
      <c r="AC180" s="365"/>
      <c r="AD180" s="365"/>
      <c r="AE180" s="365"/>
      <c r="AF180" s="365"/>
      <c r="AG180" s="365"/>
      <c r="AH180" s="365"/>
      <c r="AI180" s="365"/>
      <c r="AJ180" s="365"/>
      <c r="AK180" s="365"/>
      <c r="AL180" s="365"/>
      <c r="AM180" s="365"/>
      <c r="AN180" s="365"/>
      <c r="AO180" s="365"/>
      <c r="AP180" s="365"/>
      <c r="AQ180" s="365"/>
      <c r="AR180" s="365"/>
      <c r="AS180" s="365"/>
      <c r="AT180" s="365"/>
      <c r="AU180" s="365"/>
      <c r="AV180" s="365"/>
      <c r="AW180" s="365"/>
      <c r="AX180" s="365"/>
      <c r="AY180" s="365"/>
      <c r="AZ180" s="365"/>
      <c r="BA180" s="365"/>
      <c r="BB180" s="365"/>
      <c r="BC180" s="365"/>
      <c r="BD180" s="365"/>
      <c r="BE180" s="365"/>
      <c r="BF180" s="365"/>
      <c r="BG180" s="365"/>
      <c r="BH180" s="365"/>
      <c r="BI180" s="365"/>
      <c r="BJ180" s="365"/>
    </row>
    <row r="181" spans="1:62" x14ac:dyDescent="0.25">
      <c r="A181" s="348"/>
      <c r="B181" s="349">
        <v>531</v>
      </c>
      <c r="C181" s="358" t="s">
        <v>347</v>
      </c>
      <c r="D181" s="363"/>
      <c r="E181" s="364"/>
      <c r="F181" s="364"/>
      <c r="G181" s="364"/>
      <c r="H181" s="364"/>
      <c r="I181" s="364"/>
      <c r="J181" s="363"/>
      <c r="K181" s="365"/>
      <c r="L181" s="365"/>
      <c r="M181" s="366"/>
      <c r="N181" s="366"/>
      <c r="O181" s="366"/>
      <c r="P181" s="366"/>
      <c r="Q181" s="366"/>
      <c r="R181" s="366"/>
      <c r="S181" s="366"/>
      <c r="T181" s="366"/>
      <c r="U181" s="366"/>
      <c r="V181" s="366"/>
      <c r="W181" s="366"/>
      <c r="X181" s="366"/>
      <c r="Y181" s="366"/>
      <c r="Z181" s="366"/>
      <c r="AA181" s="365"/>
      <c r="AB181" s="365"/>
      <c r="AC181" s="365"/>
      <c r="AD181" s="365"/>
      <c r="AE181" s="365"/>
      <c r="AF181" s="365"/>
      <c r="AG181" s="365"/>
      <c r="AH181" s="365"/>
      <c r="AI181" s="365"/>
      <c r="AJ181" s="365"/>
      <c r="AK181" s="365"/>
      <c r="AL181" s="365"/>
      <c r="AM181" s="365"/>
      <c r="AN181" s="365"/>
      <c r="AO181" s="365"/>
      <c r="AP181" s="365"/>
      <c r="AQ181" s="365"/>
      <c r="AR181" s="365"/>
      <c r="AS181" s="365"/>
      <c r="AT181" s="365"/>
      <c r="AU181" s="365"/>
      <c r="AV181" s="365"/>
      <c r="AW181" s="365"/>
      <c r="AX181" s="365"/>
      <c r="AY181" s="365"/>
      <c r="AZ181" s="365"/>
      <c r="BA181" s="365"/>
      <c r="BB181" s="365"/>
      <c r="BC181" s="365"/>
      <c r="BD181" s="365"/>
      <c r="BE181" s="365"/>
      <c r="BF181" s="365"/>
      <c r="BG181" s="365"/>
      <c r="BH181" s="365"/>
      <c r="BI181" s="365"/>
      <c r="BJ181" s="365"/>
    </row>
    <row r="182" spans="1:62" ht="30" x14ac:dyDescent="0.25">
      <c r="A182" s="348">
        <v>532</v>
      </c>
      <c r="B182" s="349">
        <v>532</v>
      </c>
      <c r="C182" s="358" t="s">
        <v>247</v>
      </c>
      <c r="D182" s="363">
        <v>42269590</v>
      </c>
      <c r="E182" s="364">
        <v>7150195</v>
      </c>
      <c r="F182" s="364">
        <v>2865885</v>
      </c>
      <c r="G182" s="364">
        <v>4922305</v>
      </c>
      <c r="H182" s="364">
        <v>5455428</v>
      </c>
      <c r="I182" s="364">
        <v>9600237</v>
      </c>
      <c r="J182" s="363">
        <v>23093017</v>
      </c>
      <c r="K182" s="365">
        <v>5371222</v>
      </c>
      <c r="L182" s="365">
        <v>15811529</v>
      </c>
      <c r="M182" s="366">
        <v>2910728</v>
      </c>
      <c r="N182" s="366">
        <v>7195650</v>
      </c>
      <c r="O182" s="366">
        <v>37498805</v>
      </c>
      <c r="P182" s="366">
        <v>67357406</v>
      </c>
      <c r="Q182" s="366">
        <v>16146274</v>
      </c>
      <c r="R182" s="366">
        <v>69767495</v>
      </c>
      <c r="S182" s="366">
        <v>23734872</v>
      </c>
      <c r="T182" s="366">
        <v>3083034</v>
      </c>
      <c r="U182" s="366">
        <v>23883446</v>
      </c>
      <c r="V182" s="366">
        <v>3869012</v>
      </c>
      <c r="W182" s="366">
        <v>26835004</v>
      </c>
      <c r="X182" s="366">
        <v>75755983</v>
      </c>
      <c r="Y182" s="366">
        <v>462742000</v>
      </c>
      <c r="Z182" s="366">
        <v>33084682</v>
      </c>
      <c r="AA182" s="365">
        <v>7512183</v>
      </c>
      <c r="AB182" s="365">
        <v>1598825</v>
      </c>
      <c r="AC182" s="365">
        <v>23464397</v>
      </c>
      <c r="AD182" s="365">
        <v>5650205</v>
      </c>
      <c r="AE182" s="365">
        <v>6500075</v>
      </c>
      <c r="AF182" s="365">
        <v>31714291</v>
      </c>
      <c r="AG182" s="365">
        <v>92418065</v>
      </c>
      <c r="AH182" s="365">
        <v>11124938</v>
      </c>
      <c r="AI182" s="365">
        <v>24677953</v>
      </c>
      <c r="AJ182" s="365">
        <v>24531071</v>
      </c>
      <c r="AK182" s="365">
        <v>12199029</v>
      </c>
      <c r="AL182" s="365">
        <v>9856507</v>
      </c>
      <c r="AM182" s="365">
        <v>133180234</v>
      </c>
      <c r="AN182" s="365">
        <v>4771624</v>
      </c>
      <c r="AO182" s="365">
        <v>8324017</v>
      </c>
      <c r="AP182" s="365">
        <v>10892288</v>
      </c>
      <c r="AQ182" s="365">
        <v>2502019</v>
      </c>
      <c r="AR182" s="365">
        <v>17502754</v>
      </c>
      <c r="AS182" s="365">
        <v>49642614</v>
      </c>
      <c r="AT182" s="365">
        <v>3010635</v>
      </c>
      <c r="AU182" s="365">
        <v>1269226</v>
      </c>
      <c r="AV182" s="365">
        <v>16504128</v>
      </c>
      <c r="AW182" s="365">
        <v>4522187</v>
      </c>
      <c r="AX182" s="365">
        <v>203032441</v>
      </c>
      <c r="AY182" s="365">
        <v>4464298</v>
      </c>
      <c r="AZ182" s="365">
        <v>24202021</v>
      </c>
      <c r="BA182" s="365">
        <v>17035090</v>
      </c>
      <c r="BB182" s="365">
        <v>28683790</v>
      </c>
      <c r="BC182" s="365">
        <v>4588551</v>
      </c>
      <c r="BD182" s="365">
        <v>6812099</v>
      </c>
      <c r="BE182" s="365">
        <v>5633394</v>
      </c>
      <c r="BF182" s="365">
        <v>2091737</v>
      </c>
      <c r="BG182" s="365">
        <v>37130102</v>
      </c>
      <c r="BH182" s="365">
        <v>7959567</v>
      </c>
      <c r="BI182" s="365">
        <v>70560469</v>
      </c>
      <c r="BJ182" s="365">
        <v>1972718</v>
      </c>
    </row>
    <row r="183" spans="1:62" x14ac:dyDescent="0.25">
      <c r="A183" s="348">
        <v>533</v>
      </c>
      <c r="B183" s="349">
        <v>533</v>
      </c>
      <c r="C183" s="358" t="s">
        <v>248</v>
      </c>
      <c r="D183" s="363">
        <v>0</v>
      </c>
      <c r="E183" s="364">
        <v>0</v>
      </c>
      <c r="F183" s="364">
        <v>0</v>
      </c>
      <c r="G183" s="364">
        <v>0</v>
      </c>
      <c r="H183" s="364">
        <v>0</v>
      </c>
      <c r="I183" s="364">
        <v>0</v>
      </c>
      <c r="J183" s="363">
        <v>0</v>
      </c>
      <c r="K183" s="365">
        <v>0</v>
      </c>
      <c r="L183" s="365">
        <v>0</v>
      </c>
      <c r="M183" s="366">
        <v>184423</v>
      </c>
      <c r="N183" s="366">
        <v>0</v>
      </c>
      <c r="O183" s="366">
        <v>669466</v>
      </c>
      <c r="P183" s="366">
        <v>0</v>
      </c>
      <c r="Q183" s="366">
        <v>0</v>
      </c>
      <c r="R183" s="366">
        <v>0</v>
      </c>
      <c r="S183" s="366">
        <v>0</v>
      </c>
      <c r="T183" s="366">
        <v>0</v>
      </c>
      <c r="U183" s="366">
        <v>0</v>
      </c>
      <c r="V183" s="366">
        <v>0</v>
      </c>
      <c r="W183" s="366">
        <v>0</v>
      </c>
      <c r="X183" s="366">
        <v>0</v>
      </c>
      <c r="Y183" s="366">
        <v>0</v>
      </c>
      <c r="Z183" s="366">
        <v>0</v>
      </c>
      <c r="AA183" s="365">
        <v>0</v>
      </c>
      <c r="AB183" s="365">
        <v>0</v>
      </c>
      <c r="AC183" s="365">
        <v>0</v>
      </c>
      <c r="AD183" s="365">
        <v>0</v>
      </c>
      <c r="AE183" s="365">
        <v>0</v>
      </c>
      <c r="AF183" s="365">
        <v>0</v>
      </c>
      <c r="AG183" s="365">
        <v>0</v>
      </c>
      <c r="AH183" s="365">
        <v>0</v>
      </c>
      <c r="AI183" s="365">
        <v>0</v>
      </c>
      <c r="AJ183" s="365">
        <v>0</v>
      </c>
      <c r="AK183" s="365">
        <v>0</v>
      </c>
      <c r="AL183" s="365">
        <v>0</v>
      </c>
      <c r="AM183" s="365">
        <v>0</v>
      </c>
      <c r="AN183" s="365">
        <v>0</v>
      </c>
      <c r="AO183" s="365">
        <v>0</v>
      </c>
      <c r="AP183" s="365">
        <v>0</v>
      </c>
      <c r="AQ183" s="365">
        <v>0</v>
      </c>
      <c r="AR183" s="365">
        <v>0</v>
      </c>
      <c r="AS183" s="365">
        <v>0</v>
      </c>
      <c r="AT183" s="365">
        <v>0</v>
      </c>
      <c r="AU183" s="365">
        <v>0</v>
      </c>
      <c r="AV183" s="365">
        <v>0</v>
      </c>
      <c r="AW183" s="365">
        <v>0</v>
      </c>
      <c r="AX183" s="365">
        <v>0</v>
      </c>
      <c r="AY183" s="365">
        <v>0</v>
      </c>
      <c r="AZ183" s="365">
        <v>0</v>
      </c>
      <c r="BA183" s="365">
        <v>0</v>
      </c>
      <c r="BB183" s="365">
        <v>0</v>
      </c>
      <c r="BC183" s="365">
        <v>0</v>
      </c>
      <c r="BD183" s="365">
        <v>0</v>
      </c>
      <c r="BE183" s="365">
        <v>0</v>
      </c>
      <c r="BF183" s="365">
        <v>0</v>
      </c>
      <c r="BG183" s="365">
        <v>0</v>
      </c>
      <c r="BH183" s="365">
        <v>0</v>
      </c>
      <c r="BI183" s="365">
        <v>0</v>
      </c>
      <c r="BJ183" s="365">
        <v>0</v>
      </c>
    </row>
    <row r="184" spans="1:62" ht="45" x14ac:dyDescent="0.25">
      <c r="A184" s="348"/>
      <c r="B184" s="349">
        <v>534</v>
      </c>
      <c r="C184" s="358" t="s">
        <v>130</v>
      </c>
      <c r="D184" s="363"/>
      <c r="E184" s="364"/>
      <c r="F184" s="364"/>
      <c r="G184" s="364"/>
      <c r="H184" s="364"/>
      <c r="I184" s="364"/>
      <c r="J184" s="363"/>
      <c r="K184" s="365"/>
      <c r="L184" s="365"/>
      <c r="M184" s="366"/>
      <c r="N184" s="366"/>
      <c r="O184" s="366"/>
      <c r="P184" s="366"/>
      <c r="Q184" s="366"/>
      <c r="R184" s="366"/>
      <c r="S184" s="366"/>
      <c r="T184" s="366"/>
      <c r="U184" s="366"/>
      <c r="V184" s="366"/>
      <c r="W184" s="366"/>
      <c r="X184" s="366"/>
      <c r="Y184" s="366"/>
      <c r="Z184" s="366"/>
      <c r="AA184" s="365"/>
      <c r="AB184" s="365"/>
      <c r="AC184" s="365"/>
      <c r="AD184" s="365"/>
      <c r="AE184" s="365"/>
      <c r="AF184" s="365"/>
      <c r="AG184" s="365"/>
      <c r="AH184" s="365"/>
      <c r="AI184" s="365"/>
      <c r="AJ184" s="365"/>
      <c r="AK184" s="365"/>
      <c r="AL184" s="365"/>
      <c r="AM184" s="365"/>
      <c r="AN184" s="365"/>
      <c r="AO184" s="365"/>
      <c r="AP184" s="365"/>
      <c r="AQ184" s="365"/>
      <c r="AR184" s="365"/>
      <c r="AS184" s="365"/>
      <c r="AT184" s="365"/>
      <c r="AU184" s="365"/>
      <c r="AV184" s="365"/>
      <c r="AW184" s="365"/>
      <c r="AX184" s="365"/>
      <c r="AY184" s="365"/>
      <c r="AZ184" s="365"/>
      <c r="BA184" s="365"/>
      <c r="BB184" s="365"/>
      <c r="BC184" s="365"/>
      <c r="BD184" s="365"/>
      <c r="BE184" s="365"/>
      <c r="BF184" s="365"/>
      <c r="BG184" s="365"/>
      <c r="BH184" s="365"/>
      <c r="BI184" s="365"/>
      <c r="BJ184" s="365"/>
    </row>
    <row r="185" spans="1:62" ht="30" x14ac:dyDescent="0.25">
      <c r="A185" s="348"/>
      <c r="B185" s="349">
        <v>535</v>
      </c>
      <c r="C185" s="358" t="s">
        <v>321</v>
      </c>
      <c r="D185" s="363"/>
      <c r="E185" s="364"/>
      <c r="F185" s="364"/>
      <c r="G185" s="364"/>
      <c r="H185" s="364"/>
      <c r="I185" s="364"/>
      <c r="J185" s="363"/>
      <c r="K185" s="365"/>
      <c r="L185" s="365"/>
      <c r="M185" s="366"/>
      <c r="N185" s="366"/>
      <c r="O185" s="366"/>
      <c r="P185" s="366"/>
      <c r="Q185" s="366"/>
      <c r="R185" s="366"/>
      <c r="S185" s="366"/>
      <c r="T185" s="366"/>
      <c r="U185" s="366"/>
      <c r="V185" s="366"/>
      <c r="W185" s="366"/>
      <c r="X185" s="366"/>
      <c r="Y185" s="366"/>
      <c r="Z185" s="366"/>
      <c r="AA185" s="365"/>
      <c r="AB185" s="365"/>
      <c r="AC185" s="365"/>
      <c r="AD185" s="365"/>
      <c r="AE185" s="365"/>
      <c r="AF185" s="365"/>
      <c r="AG185" s="365"/>
      <c r="AH185" s="365"/>
      <c r="AI185" s="365"/>
      <c r="AJ185" s="365"/>
      <c r="AK185" s="365"/>
      <c r="AL185" s="365"/>
      <c r="AM185" s="365"/>
      <c r="AN185" s="365"/>
      <c r="AO185" s="365"/>
      <c r="AP185" s="365"/>
      <c r="AQ185" s="365"/>
      <c r="AR185" s="365"/>
      <c r="AS185" s="365"/>
      <c r="AT185" s="365"/>
      <c r="AU185" s="365"/>
      <c r="AV185" s="365"/>
      <c r="AW185" s="365"/>
      <c r="AX185" s="365"/>
      <c r="AY185" s="365"/>
      <c r="AZ185" s="365"/>
      <c r="BA185" s="365"/>
      <c r="BB185" s="365"/>
      <c r="BC185" s="365"/>
      <c r="BD185" s="365"/>
      <c r="BE185" s="365"/>
      <c r="BF185" s="365"/>
      <c r="BG185" s="365"/>
      <c r="BH185" s="365"/>
      <c r="BI185" s="365"/>
      <c r="BJ185" s="365"/>
    </row>
    <row r="186" spans="1:62" ht="30" x14ac:dyDescent="0.25">
      <c r="A186" s="350">
        <v>536</v>
      </c>
      <c r="B186" s="349">
        <v>536</v>
      </c>
      <c r="C186" s="358" t="s">
        <v>116</v>
      </c>
      <c r="D186" s="363">
        <v>0</v>
      </c>
      <c r="E186" s="364">
        <v>0</v>
      </c>
      <c r="F186" s="364">
        <v>0</v>
      </c>
      <c r="G186" s="364">
        <v>0</v>
      </c>
      <c r="H186" s="364">
        <v>0</v>
      </c>
      <c r="I186" s="364">
        <v>0</v>
      </c>
      <c r="J186" s="363">
        <v>0</v>
      </c>
      <c r="K186" s="365">
        <v>0</v>
      </c>
      <c r="L186" s="365">
        <v>0</v>
      </c>
      <c r="M186" s="366">
        <v>0</v>
      </c>
      <c r="N186" s="366">
        <v>0</v>
      </c>
      <c r="O186" s="366">
        <v>0</v>
      </c>
      <c r="P186" s="366">
        <v>0</v>
      </c>
      <c r="Q186" s="366">
        <v>0</v>
      </c>
      <c r="R186" s="366">
        <v>0</v>
      </c>
      <c r="S186" s="366">
        <v>0</v>
      </c>
      <c r="T186" s="366">
        <v>0</v>
      </c>
      <c r="U186" s="366">
        <v>0</v>
      </c>
      <c r="V186" s="366">
        <v>0</v>
      </c>
      <c r="W186" s="366">
        <v>0</v>
      </c>
      <c r="X186" s="366">
        <v>0</v>
      </c>
      <c r="Y186" s="366">
        <v>0</v>
      </c>
      <c r="Z186" s="366">
        <v>0</v>
      </c>
      <c r="AA186" s="365">
        <v>0</v>
      </c>
      <c r="AB186" s="365">
        <v>0</v>
      </c>
      <c r="AC186" s="365">
        <v>0</v>
      </c>
      <c r="AD186" s="365">
        <v>0</v>
      </c>
      <c r="AE186" s="365">
        <v>0</v>
      </c>
      <c r="AF186" s="365">
        <v>0</v>
      </c>
      <c r="AG186" s="365">
        <v>0</v>
      </c>
      <c r="AH186" s="365">
        <v>0</v>
      </c>
      <c r="AI186" s="365">
        <v>0</v>
      </c>
      <c r="AJ186" s="365">
        <v>0</v>
      </c>
      <c r="AK186" s="365">
        <v>0</v>
      </c>
      <c r="AL186" s="365">
        <v>0</v>
      </c>
      <c r="AM186" s="365">
        <v>0</v>
      </c>
      <c r="AN186" s="365">
        <v>0</v>
      </c>
      <c r="AO186" s="365">
        <v>0</v>
      </c>
      <c r="AP186" s="365">
        <v>25762</v>
      </c>
      <c r="AQ186" s="365">
        <v>0</v>
      </c>
      <c r="AR186" s="365">
        <v>0</v>
      </c>
      <c r="AS186" s="365">
        <v>0</v>
      </c>
      <c r="AT186" s="365">
        <v>0</v>
      </c>
      <c r="AU186" s="365">
        <v>0</v>
      </c>
      <c r="AV186" s="365">
        <v>0</v>
      </c>
      <c r="AW186" s="365">
        <v>0</v>
      </c>
      <c r="AX186" s="365">
        <v>0</v>
      </c>
      <c r="AY186" s="365">
        <v>0</v>
      </c>
      <c r="AZ186" s="365">
        <v>0</v>
      </c>
      <c r="BA186" s="365">
        <v>0</v>
      </c>
      <c r="BB186" s="365">
        <v>0</v>
      </c>
      <c r="BC186" s="365">
        <v>0</v>
      </c>
      <c r="BD186" s="365">
        <v>0</v>
      </c>
      <c r="BE186" s="365">
        <v>0</v>
      </c>
      <c r="BF186" s="365">
        <v>0</v>
      </c>
      <c r="BG186" s="365">
        <v>0</v>
      </c>
      <c r="BH186" s="365">
        <v>0</v>
      </c>
      <c r="BI186" s="365">
        <v>0</v>
      </c>
      <c r="BJ186" s="365">
        <v>0</v>
      </c>
    </row>
    <row r="187" spans="1:62" x14ac:dyDescent="0.25">
      <c r="A187" s="350"/>
      <c r="B187" s="349">
        <v>537</v>
      </c>
      <c r="C187" s="358"/>
      <c r="D187" s="363"/>
      <c r="E187" s="364"/>
      <c r="F187" s="364"/>
      <c r="G187" s="364"/>
      <c r="H187" s="364"/>
      <c r="I187" s="364"/>
      <c r="J187" s="363"/>
      <c r="K187" s="365"/>
      <c r="L187" s="365"/>
      <c r="M187" s="366"/>
      <c r="N187" s="366"/>
      <c r="O187" s="366"/>
      <c r="P187" s="366"/>
      <c r="Q187" s="366"/>
      <c r="R187" s="366"/>
      <c r="S187" s="366"/>
      <c r="T187" s="366"/>
      <c r="U187" s="366"/>
      <c r="V187" s="366"/>
      <c r="W187" s="366"/>
      <c r="X187" s="366"/>
      <c r="Y187" s="366"/>
      <c r="Z187" s="366"/>
      <c r="AA187" s="365"/>
      <c r="AB187" s="365"/>
      <c r="AC187" s="365"/>
      <c r="AD187" s="365"/>
      <c r="AE187" s="365"/>
      <c r="AF187" s="365"/>
      <c r="AG187" s="365"/>
      <c r="AH187" s="365"/>
      <c r="AI187" s="365"/>
      <c r="AJ187" s="365"/>
      <c r="AK187" s="365"/>
      <c r="AL187" s="365"/>
      <c r="AM187" s="365"/>
      <c r="AN187" s="365"/>
      <c r="AO187" s="365"/>
      <c r="AP187" s="365"/>
      <c r="AQ187" s="365"/>
      <c r="AR187" s="365"/>
      <c r="AS187" s="365"/>
      <c r="AT187" s="365"/>
      <c r="AU187" s="365"/>
      <c r="AV187" s="365"/>
      <c r="AW187" s="365"/>
      <c r="AX187" s="365"/>
      <c r="AY187" s="365"/>
      <c r="AZ187" s="365"/>
      <c r="BA187" s="365"/>
      <c r="BB187" s="365"/>
      <c r="BC187" s="365"/>
      <c r="BD187" s="365"/>
      <c r="BE187" s="365"/>
      <c r="BF187" s="365"/>
      <c r="BG187" s="365"/>
      <c r="BH187" s="365"/>
      <c r="BI187" s="365"/>
      <c r="BJ187" s="365"/>
    </row>
    <row r="188" spans="1:62" x14ac:dyDescent="0.25">
      <c r="A188" s="350"/>
      <c r="B188" s="349">
        <v>538</v>
      </c>
      <c r="C188" s="358"/>
      <c r="D188" s="363"/>
      <c r="E188" s="364"/>
      <c r="F188" s="364"/>
      <c r="G188" s="364"/>
      <c r="H188" s="364"/>
      <c r="I188" s="364"/>
      <c r="J188" s="363"/>
      <c r="K188" s="365"/>
      <c r="L188" s="365"/>
      <c r="M188" s="366"/>
      <c r="N188" s="366"/>
      <c r="O188" s="366"/>
      <c r="P188" s="366"/>
      <c r="Q188" s="366"/>
      <c r="R188" s="366"/>
      <c r="S188" s="366"/>
      <c r="T188" s="366"/>
      <c r="U188" s="366"/>
      <c r="V188" s="366"/>
      <c r="W188" s="366"/>
      <c r="X188" s="366"/>
      <c r="Y188" s="366"/>
      <c r="Z188" s="366"/>
      <c r="AA188" s="365"/>
      <c r="AB188" s="365"/>
      <c r="AC188" s="365"/>
      <c r="AD188" s="365"/>
      <c r="AE188" s="365"/>
      <c r="AF188" s="365"/>
      <c r="AG188" s="365"/>
      <c r="AH188" s="365"/>
      <c r="AI188" s="365"/>
      <c r="AJ188" s="365"/>
      <c r="AK188" s="365"/>
      <c r="AL188" s="365"/>
      <c r="AM188" s="365"/>
      <c r="AN188" s="365"/>
      <c r="AO188" s="365"/>
      <c r="AP188" s="365"/>
      <c r="AQ188" s="365"/>
      <c r="AR188" s="365"/>
      <c r="AS188" s="365"/>
      <c r="AT188" s="365"/>
      <c r="AU188" s="365"/>
      <c r="AV188" s="365"/>
      <c r="AW188" s="365"/>
      <c r="AX188" s="365"/>
      <c r="AY188" s="365"/>
      <c r="AZ188" s="365"/>
      <c r="BA188" s="365"/>
      <c r="BB188" s="365"/>
      <c r="BC188" s="365"/>
      <c r="BD188" s="365"/>
      <c r="BE188" s="365"/>
      <c r="BF188" s="365"/>
      <c r="BG188" s="365"/>
      <c r="BH188" s="365"/>
      <c r="BI188" s="365"/>
      <c r="BJ188" s="365"/>
    </row>
    <row r="189" spans="1:62" x14ac:dyDescent="0.25">
      <c r="A189" s="350"/>
      <c r="B189" s="349">
        <v>539</v>
      </c>
      <c r="C189" s="358"/>
      <c r="D189" s="363"/>
      <c r="E189" s="364"/>
      <c r="F189" s="364"/>
      <c r="G189" s="364"/>
      <c r="H189" s="364"/>
      <c r="I189" s="364"/>
      <c r="J189" s="363"/>
      <c r="K189" s="365"/>
      <c r="L189" s="365"/>
      <c r="M189" s="366"/>
      <c r="N189" s="366"/>
      <c r="O189" s="366"/>
      <c r="P189" s="366"/>
      <c r="Q189" s="366"/>
      <c r="R189" s="366"/>
      <c r="S189" s="366"/>
      <c r="T189" s="366"/>
      <c r="U189" s="366"/>
      <c r="V189" s="366"/>
      <c r="W189" s="366"/>
      <c r="X189" s="366"/>
      <c r="Y189" s="366"/>
      <c r="Z189" s="366"/>
      <c r="AA189" s="365"/>
      <c r="AB189" s="365"/>
      <c r="AC189" s="365"/>
      <c r="AD189" s="365"/>
      <c r="AE189" s="365"/>
      <c r="AF189" s="365"/>
      <c r="AG189" s="365"/>
      <c r="AH189" s="365"/>
      <c r="AI189" s="365"/>
      <c r="AJ189" s="365"/>
      <c r="AK189" s="365"/>
      <c r="AL189" s="365"/>
      <c r="AM189" s="365"/>
      <c r="AN189" s="365"/>
      <c r="AO189" s="365"/>
      <c r="AP189" s="365"/>
      <c r="AQ189" s="365"/>
      <c r="AR189" s="365"/>
      <c r="AS189" s="365"/>
      <c r="AT189" s="365"/>
      <c r="AU189" s="365"/>
      <c r="AV189" s="365"/>
      <c r="AW189" s="365"/>
      <c r="AX189" s="365"/>
      <c r="AY189" s="365"/>
      <c r="AZ189" s="365"/>
      <c r="BA189" s="365"/>
      <c r="BB189" s="365"/>
      <c r="BC189" s="365"/>
      <c r="BD189" s="365"/>
      <c r="BE189" s="365"/>
      <c r="BF189" s="365"/>
      <c r="BG189" s="365"/>
      <c r="BH189" s="365"/>
      <c r="BI189" s="365"/>
      <c r="BJ189" s="365"/>
    </row>
    <row r="190" spans="1:62" x14ac:dyDescent="0.25">
      <c r="A190" s="350"/>
      <c r="B190" s="349">
        <v>540</v>
      </c>
      <c r="C190" s="358"/>
      <c r="D190" s="363"/>
      <c r="E190" s="364"/>
      <c r="F190" s="364"/>
      <c r="G190" s="364"/>
      <c r="H190" s="364"/>
      <c r="I190" s="364"/>
      <c r="J190" s="363"/>
      <c r="K190" s="365"/>
      <c r="L190" s="365"/>
      <c r="M190" s="366"/>
      <c r="N190" s="366"/>
      <c r="O190" s="366"/>
      <c r="P190" s="366"/>
      <c r="Q190" s="366"/>
      <c r="R190" s="366"/>
      <c r="S190" s="366"/>
      <c r="T190" s="366"/>
      <c r="U190" s="366"/>
      <c r="V190" s="366"/>
      <c r="W190" s="366"/>
      <c r="X190" s="366"/>
      <c r="Y190" s="366"/>
      <c r="Z190" s="366"/>
      <c r="AA190" s="365"/>
      <c r="AB190" s="365"/>
      <c r="AC190" s="365"/>
      <c r="AD190" s="365"/>
      <c r="AE190" s="365"/>
      <c r="AF190" s="365"/>
      <c r="AG190" s="365"/>
      <c r="AH190" s="365"/>
      <c r="AI190" s="365"/>
      <c r="AJ190" s="365"/>
      <c r="AK190" s="365"/>
      <c r="AL190" s="365"/>
      <c r="AM190" s="365"/>
      <c r="AN190" s="365"/>
      <c r="AO190" s="365"/>
      <c r="AP190" s="365"/>
      <c r="AQ190" s="365"/>
      <c r="AR190" s="365"/>
      <c r="AS190" s="365"/>
      <c r="AT190" s="365"/>
      <c r="AU190" s="365"/>
      <c r="AV190" s="365"/>
      <c r="AW190" s="365"/>
      <c r="AX190" s="365"/>
      <c r="AY190" s="365"/>
      <c r="AZ190" s="365"/>
      <c r="BA190" s="365"/>
      <c r="BB190" s="365"/>
      <c r="BC190" s="365"/>
      <c r="BD190" s="365"/>
      <c r="BE190" s="365"/>
      <c r="BF190" s="365"/>
      <c r="BG190" s="365"/>
      <c r="BH190" s="365"/>
      <c r="BI190" s="365"/>
      <c r="BJ190" s="365"/>
    </row>
    <row r="191" spans="1:62" x14ac:dyDescent="0.25">
      <c r="A191" s="350"/>
      <c r="B191" s="349">
        <v>541</v>
      </c>
      <c r="C191" s="358"/>
      <c r="D191" s="363"/>
      <c r="E191" s="364"/>
      <c r="F191" s="364"/>
      <c r="G191" s="364"/>
      <c r="H191" s="364"/>
      <c r="I191" s="364"/>
      <c r="J191" s="363"/>
      <c r="K191" s="365"/>
      <c r="L191" s="365"/>
      <c r="M191" s="366"/>
      <c r="N191" s="366"/>
      <c r="O191" s="366"/>
      <c r="P191" s="366"/>
      <c r="Q191" s="366"/>
      <c r="R191" s="366"/>
      <c r="S191" s="366"/>
      <c r="T191" s="366"/>
      <c r="U191" s="366"/>
      <c r="V191" s="366"/>
      <c r="W191" s="366"/>
      <c r="X191" s="366"/>
      <c r="Y191" s="366"/>
      <c r="Z191" s="366"/>
      <c r="AA191" s="365"/>
      <c r="AB191" s="365"/>
      <c r="AC191" s="365"/>
      <c r="AD191" s="365"/>
      <c r="AE191" s="365"/>
      <c r="AF191" s="365"/>
      <c r="AG191" s="365"/>
      <c r="AH191" s="365"/>
      <c r="AI191" s="365"/>
      <c r="AJ191" s="365"/>
      <c r="AK191" s="365"/>
      <c r="AL191" s="365"/>
      <c r="AM191" s="365"/>
      <c r="AN191" s="365"/>
      <c r="AO191" s="365"/>
      <c r="AP191" s="365"/>
      <c r="AQ191" s="365"/>
      <c r="AR191" s="365"/>
      <c r="AS191" s="365"/>
      <c r="AT191" s="365"/>
      <c r="AU191" s="365"/>
      <c r="AV191" s="365"/>
      <c r="AW191" s="365"/>
      <c r="AX191" s="365"/>
      <c r="AY191" s="365"/>
      <c r="AZ191" s="365"/>
      <c r="BA191" s="365"/>
      <c r="BB191" s="365"/>
      <c r="BC191" s="365"/>
      <c r="BD191" s="365"/>
      <c r="BE191" s="365"/>
      <c r="BF191" s="365"/>
      <c r="BG191" s="365"/>
      <c r="BH191" s="365"/>
      <c r="BI191" s="365"/>
      <c r="BJ191" s="365"/>
    </row>
    <row r="192" spans="1:62" x14ac:dyDescent="0.25">
      <c r="A192" s="350"/>
      <c r="B192" s="349">
        <v>542</v>
      </c>
      <c r="C192" s="358"/>
      <c r="D192" s="363"/>
      <c r="E192" s="364"/>
      <c r="F192" s="364"/>
      <c r="G192" s="364"/>
      <c r="H192" s="364"/>
      <c r="I192" s="364"/>
      <c r="J192" s="363"/>
      <c r="K192" s="365"/>
      <c r="L192" s="365"/>
      <c r="M192" s="366"/>
      <c r="N192" s="366"/>
      <c r="O192" s="366"/>
      <c r="P192" s="366"/>
      <c r="Q192" s="366"/>
      <c r="R192" s="366"/>
      <c r="S192" s="366"/>
      <c r="T192" s="366"/>
      <c r="U192" s="366"/>
      <c r="V192" s="366"/>
      <c r="W192" s="366"/>
      <c r="X192" s="366"/>
      <c r="Y192" s="366"/>
      <c r="Z192" s="366"/>
      <c r="AA192" s="365"/>
      <c r="AB192" s="365"/>
      <c r="AC192" s="365"/>
      <c r="AD192" s="365"/>
      <c r="AE192" s="365"/>
      <c r="AF192" s="365"/>
      <c r="AG192" s="365"/>
      <c r="AH192" s="365"/>
      <c r="AI192" s="365"/>
      <c r="AJ192" s="365"/>
      <c r="AK192" s="365"/>
      <c r="AL192" s="365"/>
      <c r="AM192" s="365"/>
      <c r="AN192" s="365"/>
      <c r="AO192" s="365"/>
      <c r="AP192" s="365"/>
      <c r="AQ192" s="365"/>
      <c r="AR192" s="365"/>
      <c r="AS192" s="365"/>
      <c r="AT192" s="365"/>
      <c r="AU192" s="365"/>
      <c r="AV192" s="365"/>
      <c r="AW192" s="365"/>
      <c r="AX192" s="365"/>
      <c r="AY192" s="365"/>
      <c r="AZ192" s="365"/>
      <c r="BA192" s="365"/>
      <c r="BB192" s="365"/>
      <c r="BC192" s="365"/>
      <c r="BD192" s="365"/>
      <c r="BE192" s="365"/>
      <c r="BF192" s="365"/>
      <c r="BG192" s="365"/>
      <c r="BH192" s="365"/>
      <c r="BI192" s="365"/>
      <c r="BJ192" s="365"/>
    </row>
    <row r="193" spans="1:62" x14ac:dyDescent="0.25">
      <c r="A193" s="350"/>
      <c r="B193" s="349">
        <v>543</v>
      </c>
      <c r="C193" s="358"/>
      <c r="D193" s="363"/>
      <c r="E193" s="364"/>
      <c r="F193" s="364"/>
      <c r="G193" s="364"/>
      <c r="H193" s="364"/>
      <c r="I193" s="364"/>
      <c r="J193" s="363"/>
      <c r="K193" s="365"/>
      <c r="L193" s="365"/>
      <c r="M193" s="366"/>
      <c r="N193" s="366"/>
      <c r="O193" s="366"/>
      <c r="P193" s="366"/>
      <c r="Q193" s="366"/>
      <c r="R193" s="366"/>
      <c r="S193" s="366"/>
      <c r="T193" s="366"/>
      <c r="U193" s="366"/>
      <c r="V193" s="366"/>
      <c r="W193" s="366"/>
      <c r="X193" s="366"/>
      <c r="Y193" s="366"/>
      <c r="Z193" s="366"/>
      <c r="AA193" s="365"/>
      <c r="AB193" s="365"/>
      <c r="AC193" s="365"/>
      <c r="AD193" s="365"/>
      <c r="AE193" s="365"/>
      <c r="AF193" s="365"/>
      <c r="AG193" s="365"/>
      <c r="AH193" s="365"/>
      <c r="AI193" s="365"/>
      <c r="AJ193" s="365"/>
      <c r="AK193" s="365"/>
      <c r="AL193" s="365"/>
      <c r="AM193" s="365"/>
      <c r="AN193" s="365"/>
      <c r="AO193" s="365"/>
      <c r="AP193" s="365"/>
      <c r="AQ193" s="365"/>
      <c r="AR193" s="365"/>
      <c r="AS193" s="365"/>
      <c r="AT193" s="365"/>
      <c r="AU193" s="365"/>
      <c r="AV193" s="365"/>
      <c r="AW193" s="365"/>
      <c r="AX193" s="365"/>
      <c r="AY193" s="365"/>
      <c r="AZ193" s="365"/>
      <c r="BA193" s="365"/>
      <c r="BB193" s="365"/>
      <c r="BC193" s="365"/>
      <c r="BD193" s="365"/>
      <c r="BE193" s="365"/>
      <c r="BF193" s="365"/>
      <c r="BG193" s="365"/>
      <c r="BH193" s="365"/>
      <c r="BI193" s="365"/>
      <c r="BJ193" s="365"/>
    </row>
    <row r="194" spans="1:62" x14ac:dyDescent="0.25">
      <c r="A194" s="350"/>
      <c r="B194" s="349">
        <v>544</v>
      </c>
      <c r="C194" s="358"/>
      <c r="D194" s="363"/>
      <c r="E194" s="364"/>
      <c r="F194" s="364"/>
      <c r="G194" s="364"/>
      <c r="H194" s="364"/>
      <c r="I194" s="364"/>
      <c r="J194" s="363"/>
      <c r="K194" s="365"/>
      <c r="L194" s="365"/>
      <c r="M194" s="366"/>
      <c r="N194" s="366"/>
      <c r="O194" s="366"/>
      <c r="P194" s="366"/>
      <c r="Q194" s="366"/>
      <c r="R194" s="366"/>
      <c r="S194" s="366"/>
      <c r="T194" s="366"/>
      <c r="U194" s="366"/>
      <c r="V194" s="366"/>
      <c r="W194" s="366"/>
      <c r="X194" s="366"/>
      <c r="Y194" s="366"/>
      <c r="Z194" s="366"/>
      <c r="AA194" s="365"/>
      <c r="AB194" s="365"/>
      <c r="AC194" s="365"/>
      <c r="AD194" s="365"/>
      <c r="AE194" s="365"/>
      <c r="AF194" s="365"/>
      <c r="AG194" s="365"/>
      <c r="AH194" s="365"/>
      <c r="AI194" s="365"/>
      <c r="AJ194" s="365"/>
      <c r="AK194" s="365"/>
      <c r="AL194" s="365"/>
      <c r="AM194" s="365"/>
      <c r="AN194" s="365"/>
      <c r="AO194" s="365"/>
      <c r="AP194" s="365"/>
      <c r="AQ194" s="365"/>
      <c r="AR194" s="365"/>
      <c r="AS194" s="365"/>
      <c r="AT194" s="365"/>
      <c r="AU194" s="365"/>
      <c r="AV194" s="365"/>
      <c r="AW194" s="365"/>
      <c r="AX194" s="365"/>
      <c r="AY194" s="365"/>
      <c r="AZ194" s="365"/>
      <c r="BA194" s="365"/>
      <c r="BB194" s="365"/>
      <c r="BC194" s="365"/>
      <c r="BD194" s="365"/>
      <c r="BE194" s="365"/>
      <c r="BF194" s="365"/>
      <c r="BG194" s="365"/>
      <c r="BH194" s="365"/>
      <c r="BI194" s="365"/>
      <c r="BJ194" s="365"/>
    </row>
    <row r="195" spans="1:62" x14ac:dyDescent="0.25">
      <c r="A195" s="350"/>
      <c r="B195" s="349">
        <v>545</v>
      </c>
      <c r="C195" s="358"/>
      <c r="D195" s="363"/>
      <c r="E195" s="364"/>
      <c r="F195" s="364"/>
      <c r="G195" s="364"/>
      <c r="H195" s="364"/>
      <c r="I195" s="364"/>
      <c r="J195" s="363"/>
      <c r="K195" s="365"/>
      <c r="L195" s="365"/>
      <c r="M195" s="366"/>
      <c r="N195" s="366"/>
      <c r="O195" s="366"/>
      <c r="P195" s="366"/>
      <c r="Q195" s="366"/>
      <c r="R195" s="366"/>
      <c r="S195" s="366"/>
      <c r="T195" s="366"/>
      <c r="U195" s="366"/>
      <c r="V195" s="366"/>
      <c r="W195" s="366"/>
      <c r="X195" s="366"/>
      <c r="Y195" s="366"/>
      <c r="Z195" s="366"/>
      <c r="AA195" s="365"/>
      <c r="AB195" s="365"/>
      <c r="AC195" s="365"/>
      <c r="AD195" s="365"/>
      <c r="AE195" s="365"/>
      <c r="AF195" s="365"/>
      <c r="AG195" s="365"/>
      <c r="AH195" s="365"/>
      <c r="AI195" s="365"/>
      <c r="AJ195" s="365"/>
      <c r="AK195" s="365"/>
      <c r="AL195" s="365"/>
      <c r="AM195" s="365"/>
      <c r="AN195" s="365"/>
      <c r="AO195" s="365"/>
      <c r="AP195" s="365"/>
      <c r="AQ195" s="365"/>
      <c r="AR195" s="365"/>
      <c r="AS195" s="365"/>
      <c r="AT195" s="365"/>
      <c r="AU195" s="365"/>
      <c r="AV195" s="365"/>
      <c r="AW195" s="365"/>
      <c r="AX195" s="365"/>
      <c r="AY195" s="365"/>
      <c r="AZ195" s="365"/>
      <c r="BA195" s="365"/>
      <c r="BB195" s="365"/>
      <c r="BC195" s="365"/>
      <c r="BD195" s="365"/>
      <c r="BE195" s="365"/>
      <c r="BF195" s="365"/>
      <c r="BG195" s="365"/>
      <c r="BH195" s="365"/>
      <c r="BI195" s="365"/>
      <c r="BJ195" s="365"/>
    </row>
    <row r="196" spans="1:62" x14ac:dyDescent="0.25">
      <c r="A196" s="350">
        <v>546</v>
      </c>
      <c r="B196" s="349">
        <v>546</v>
      </c>
      <c r="C196" s="358"/>
      <c r="D196" s="363">
        <v>0</v>
      </c>
      <c r="E196" s="364">
        <v>0</v>
      </c>
      <c r="F196" s="364">
        <v>0</v>
      </c>
      <c r="G196" s="364">
        <v>617935</v>
      </c>
      <c r="H196" s="364">
        <v>0</v>
      </c>
      <c r="I196" s="364">
        <v>3305451</v>
      </c>
      <c r="J196" s="363">
        <v>9394257</v>
      </c>
      <c r="K196" s="365">
        <v>0</v>
      </c>
      <c r="L196" s="365">
        <v>0</v>
      </c>
      <c r="M196" s="366">
        <v>0</v>
      </c>
      <c r="N196" s="366">
        <v>0</v>
      </c>
      <c r="O196" s="366">
        <v>0</v>
      </c>
      <c r="P196" s="366">
        <v>0</v>
      </c>
      <c r="Q196" s="366">
        <v>0</v>
      </c>
      <c r="R196" s="366">
        <v>0</v>
      </c>
      <c r="S196" s="366">
        <v>0</v>
      </c>
      <c r="T196" s="366">
        <v>0</v>
      </c>
      <c r="U196" s="366">
        <v>0</v>
      </c>
      <c r="V196" s="366">
        <v>0</v>
      </c>
      <c r="W196" s="366">
        <v>0</v>
      </c>
      <c r="X196" s="366">
        <v>24160463</v>
      </c>
      <c r="Y196" s="366">
        <v>0</v>
      </c>
      <c r="Z196" s="366">
        <v>0</v>
      </c>
      <c r="AA196" s="365">
        <v>0</v>
      </c>
      <c r="AB196" s="365">
        <v>0</v>
      </c>
      <c r="AC196" s="365">
        <v>12500790</v>
      </c>
      <c r="AD196" s="365">
        <v>1869684</v>
      </c>
      <c r="AE196" s="365">
        <v>0</v>
      </c>
      <c r="AF196" s="365">
        <v>0</v>
      </c>
      <c r="AG196" s="365">
        <v>0</v>
      </c>
      <c r="AH196" s="365">
        <v>0</v>
      </c>
      <c r="AI196" s="365">
        <v>0</v>
      </c>
      <c r="AJ196" s="365">
        <v>0</v>
      </c>
      <c r="AK196" s="365">
        <v>0</v>
      </c>
      <c r="AL196" s="365">
        <v>0</v>
      </c>
      <c r="AM196" s="365">
        <v>0</v>
      </c>
      <c r="AN196" s="365">
        <v>0</v>
      </c>
      <c r="AO196" s="365">
        <v>0</v>
      </c>
      <c r="AP196" s="365">
        <v>0</v>
      </c>
      <c r="AQ196" s="365">
        <v>1071960</v>
      </c>
      <c r="AR196" s="365">
        <v>0</v>
      </c>
      <c r="AS196" s="365">
        <v>0</v>
      </c>
      <c r="AT196" s="365">
        <v>0</v>
      </c>
      <c r="AU196" s="365">
        <v>0</v>
      </c>
      <c r="AV196" s="365">
        <v>0</v>
      </c>
      <c r="AW196" s="365">
        <v>0</v>
      </c>
      <c r="AX196" s="365">
        <v>0</v>
      </c>
      <c r="AY196" s="365">
        <v>2032128</v>
      </c>
      <c r="AZ196" s="365">
        <v>286395</v>
      </c>
      <c r="BA196" s="365">
        <v>0</v>
      </c>
      <c r="BB196" s="365">
        <v>0</v>
      </c>
      <c r="BC196" s="365">
        <v>0</v>
      </c>
      <c r="BD196" s="365">
        <v>0</v>
      </c>
      <c r="BE196" s="365">
        <v>0</v>
      </c>
      <c r="BF196" s="365">
        <v>0</v>
      </c>
      <c r="BG196" s="365">
        <v>0</v>
      </c>
      <c r="BH196" s="365">
        <v>0</v>
      </c>
      <c r="BI196" s="365">
        <v>0</v>
      </c>
      <c r="BJ196" s="365">
        <v>0</v>
      </c>
    </row>
    <row r="197" spans="1:62" x14ac:dyDescent="0.25">
      <c r="A197" s="411">
        <v>547</v>
      </c>
      <c r="B197" s="412">
        <v>547</v>
      </c>
      <c r="C197" s="413"/>
      <c r="D197" s="414">
        <v>4</v>
      </c>
      <c r="E197" s="415">
        <v>4</v>
      </c>
      <c r="F197" s="415">
        <v>4</v>
      </c>
      <c r="G197" s="415">
        <v>1</v>
      </c>
      <c r="H197" s="415">
        <v>4</v>
      </c>
      <c r="I197" s="415">
        <v>4</v>
      </c>
      <c r="J197" s="414">
        <v>4</v>
      </c>
      <c r="K197" s="416">
        <v>4</v>
      </c>
      <c r="L197" s="416">
        <v>4</v>
      </c>
      <c r="M197" s="417">
        <v>4</v>
      </c>
      <c r="N197" s="417">
        <v>4</v>
      </c>
      <c r="O197" s="417">
        <v>4</v>
      </c>
      <c r="P197" s="417">
        <v>4</v>
      </c>
      <c r="Q197" s="417">
        <v>4</v>
      </c>
      <c r="R197" s="417">
        <v>4</v>
      </c>
      <c r="S197" s="417">
        <v>4</v>
      </c>
      <c r="T197" s="417">
        <v>4</v>
      </c>
      <c r="U197" s="417">
        <v>4</v>
      </c>
      <c r="V197" s="417">
        <v>4</v>
      </c>
      <c r="W197" s="417">
        <v>4</v>
      </c>
      <c r="X197" s="417">
        <v>4</v>
      </c>
      <c r="Y197" s="417">
        <v>4</v>
      </c>
      <c r="Z197" s="417">
        <v>4</v>
      </c>
      <c r="AA197" s="416">
        <v>4</v>
      </c>
      <c r="AB197" s="416">
        <v>4</v>
      </c>
      <c r="AC197" s="416">
        <v>4</v>
      </c>
      <c r="AD197" s="416">
        <v>4</v>
      </c>
      <c r="AE197" s="416">
        <v>4</v>
      </c>
      <c r="AF197" s="416">
        <v>4</v>
      </c>
      <c r="AG197" s="416">
        <v>4</v>
      </c>
      <c r="AH197" s="416">
        <v>4</v>
      </c>
      <c r="AI197" s="416">
        <v>3</v>
      </c>
      <c r="AJ197" s="416">
        <v>4</v>
      </c>
      <c r="AK197" s="416">
        <v>4</v>
      </c>
      <c r="AL197" s="416">
        <v>4</v>
      </c>
      <c r="AM197" s="416">
        <v>4</v>
      </c>
      <c r="AN197" s="416">
        <v>4</v>
      </c>
      <c r="AO197" s="416">
        <v>3</v>
      </c>
      <c r="AP197" s="416">
        <v>4</v>
      </c>
      <c r="AQ197" s="416">
        <v>4</v>
      </c>
      <c r="AR197" s="416">
        <v>4</v>
      </c>
      <c r="AS197" s="416">
        <v>4</v>
      </c>
      <c r="AT197" s="416">
        <v>4</v>
      </c>
      <c r="AU197" s="416">
        <v>4</v>
      </c>
      <c r="AV197" s="416">
        <v>4</v>
      </c>
      <c r="AW197" s="416">
        <v>4</v>
      </c>
      <c r="AX197" s="416">
        <v>4</v>
      </c>
      <c r="AY197" s="416">
        <v>4</v>
      </c>
      <c r="AZ197" s="416">
        <v>4</v>
      </c>
      <c r="BA197" s="416">
        <v>4</v>
      </c>
      <c r="BB197" s="416">
        <v>4</v>
      </c>
      <c r="BC197" s="416">
        <v>1</v>
      </c>
      <c r="BD197" s="416">
        <v>4</v>
      </c>
      <c r="BE197" s="416">
        <v>4</v>
      </c>
      <c r="BF197" s="416">
        <v>4</v>
      </c>
      <c r="BG197" s="416">
        <v>4</v>
      </c>
      <c r="BH197" s="416">
        <v>4</v>
      </c>
      <c r="BI197" s="416">
        <v>4</v>
      </c>
      <c r="BJ197" s="416">
        <v>4</v>
      </c>
    </row>
    <row r="198" spans="1:62" x14ac:dyDescent="0.25">
      <c r="A198" s="350"/>
      <c r="B198" s="349">
        <v>548</v>
      </c>
      <c r="C198" s="358"/>
      <c r="D198" s="363"/>
      <c r="E198" s="364"/>
      <c r="F198" s="364"/>
      <c r="G198" s="364"/>
      <c r="H198" s="364"/>
      <c r="I198" s="364"/>
      <c r="J198" s="363"/>
      <c r="K198" s="365"/>
      <c r="L198" s="365"/>
      <c r="M198" s="366"/>
      <c r="N198" s="366"/>
      <c r="O198" s="366"/>
      <c r="P198" s="366"/>
      <c r="Q198" s="366"/>
      <c r="R198" s="366"/>
      <c r="S198" s="366"/>
      <c r="T198" s="366"/>
      <c r="U198" s="366"/>
      <c r="V198" s="366"/>
      <c r="W198" s="366"/>
      <c r="X198" s="366"/>
      <c r="Y198" s="366"/>
      <c r="Z198" s="366"/>
      <c r="AA198" s="365"/>
      <c r="AB198" s="365"/>
      <c r="AC198" s="365"/>
      <c r="AD198" s="365"/>
      <c r="AE198" s="365"/>
      <c r="AF198" s="365"/>
      <c r="AG198" s="365"/>
      <c r="AH198" s="365"/>
      <c r="AI198" s="365"/>
      <c r="AJ198" s="365"/>
      <c r="AK198" s="365"/>
      <c r="AL198" s="365"/>
      <c r="AM198" s="365"/>
      <c r="AN198" s="365"/>
      <c r="AO198" s="365"/>
      <c r="AP198" s="365"/>
      <c r="AQ198" s="365"/>
      <c r="AR198" s="365"/>
      <c r="AS198" s="365"/>
      <c r="AT198" s="365"/>
      <c r="AU198" s="365"/>
      <c r="AV198" s="365"/>
      <c r="AW198" s="365"/>
      <c r="AX198" s="365"/>
      <c r="AY198" s="365"/>
      <c r="AZ198" s="365"/>
      <c r="BA198" s="365"/>
      <c r="BB198" s="365"/>
      <c r="BC198" s="365"/>
      <c r="BD198" s="365"/>
      <c r="BE198" s="365"/>
      <c r="BF198" s="365"/>
      <c r="BG198" s="365"/>
      <c r="BH198" s="365"/>
      <c r="BI198" s="365"/>
      <c r="BJ198" s="365"/>
    </row>
    <row r="199" spans="1:62" x14ac:dyDescent="0.25">
      <c r="A199" s="350"/>
      <c r="B199" s="349">
        <v>549</v>
      </c>
      <c r="C199" s="358"/>
      <c r="D199" s="363"/>
      <c r="E199" s="364"/>
      <c r="F199" s="364"/>
      <c r="G199" s="364"/>
      <c r="H199" s="364"/>
      <c r="I199" s="364"/>
      <c r="J199" s="363"/>
      <c r="K199" s="365"/>
      <c r="L199" s="365"/>
      <c r="M199" s="366"/>
      <c r="N199" s="366"/>
      <c r="O199" s="366"/>
      <c r="P199" s="366"/>
      <c r="Q199" s="366"/>
      <c r="R199" s="366"/>
      <c r="S199" s="366"/>
      <c r="T199" s="366"/>
      <c r="U199" s="366"/>
      <c r="V199" s="366"/>
      <c r="W199" s="366"/>
      <c r="X199" s="366"/>
      <c r="Y199" s="366"/>
      <c r="Z199" s="366"/>
      <c r="AA199" s="365"/>
      <c r="AB199" s="365"/>
      <c r="AC199" s="365"/>
      <c r="AD199" s="365"/>
      <c r="AE199" s="365"/>
      <c r="AF199" s="365"/>
      <c r="AG199" s="365"/>
      <c r="AH199" s="365"/>
      <c r="AI199" s="365"/>
      <c r="AJ199" s="365"/>
      <c r="AK199" s="365"/>
      <c r="AL199" s="365"/>
      <c r="AM199" s="365"/>
      <c r="AN199" s="365"/>
      <c r="AO199" s="365"/>
      <c r="AP199" s="365"/>
      <c r="AQ199" s="365"/>
      <c r="AR199" s="365"/>
      <c r="AS199" s="365"/>
      <c r="AT199" s="365"/>
      <c r="AU199" s="365"/>
      <c r="AV199" s="365"/>
      <c r="AW199" s="365"/>
      <c r="AX199" s="365"/>
      <c r="AY199" s="365"/>
      <c r="AZ199" s="365"/>
      <c r="BA199" s="365"/>
      <c r="BB199" s="365"/>
      <c r="BC199" s="365"/>
      <c r="BD199" s="365"/>
      <c r="BE199" s="365"/>
      <c r="BF199" s="365"/>
      <c r="BG199" s="365"/>
      <c r="BH199" s="365"/>
      <c r="BI199" s="365"/>
      <c r="BJ199" s="365"/>
    </row>
    <row r="200" spans="1:62" x14ac:dyDescent="0.25">
      <c r="A200" s="350"/>
      <c r="B200" s="349">
        <v>550</v>
      </c>
      <c r="C200" s="358"/>
      <c r="D200" s="363"/>
      <c r="E200" s="364"/>
      <c r="F200" s="364"/>
      <c r="G200" s="364"/>
      <c r="H200" s="364"/>
      <c r="I200" s="364"/>
      <c r="J200" s="363"/>
      <c r="K200" s="365"/>
      <c r="L200" s="365"/>
      <c r="M200" s="366"/>
      <c r="N200" s="366"/>
      <c r="O200" s="366"/>
      <c r="P200" s="366"/>
      <c r="Q200" s="366"/>
      <c r="R200" s="366"/>
      <c r="S200" s="366"/>
      <c r="T200" s="366"/>
      <c r="U200" s="366"/>
      <c r="V200" s="366"/>
      <c r="W200" s="366"/>
      <c r="X200" s="366"/>
      <c r="Y200" s="366"/>
      <c r="Z200" s="366"/>
      <c r="AA200" s="365"/>
      <c r="AB200" s="365"/>
      <c r="AC200" s="365"/>
      <c r="AD200" s="365"/>
      <c r="AE200" s="365"/>
      <c r="AF200" s="365"/>
      <c r="AG200" s="365"/>
      <c r="AH200" s="365"/>
      <c r="AI200" s="365"/>
      <c r="AJ200" s="365"/>
      <c r="AK200" s="365"/>
      <c r="AL200" s="365"/>
      <c r="AM200" s="365"/>
      <c r="AN200" s="365"/>
      <c r="AO200" s="365"/>
      <c r="AP200" s="365"/>
      <c r="AQ200" s="365"/>
      <c r="AR200" s="365"/>
      <c r="AS200" s="365"/>
      <c r="AT200" s="365"/>
      <c r="AU200" s="365"/>
      <c r="AV200" s="365"/>
      <c r="AW200" s="365"/>
      <c r="AX200" s="365"/>
      <c r="AY200" s="365"/>
      <c r="AZ200" s="365"/>
      <c r="BA200" s="365"/>
      <c r="BB200" s="365"/>
      <c r="BC200" s="365"/>
      <c r="BD200" s="365"/>
      <c r="BE200" s="365"/>
      <c r="BF200" s="365"/>
      <c r="BG200" s="365"/>
      <c r="BH200" s="365"/>
      <c r="BI200" s="365"/>
      <c r="BJ200" s="365"/>
    </row>
    <row r="201" spans="1:62" x14ac:dyDescent="0.25">
      <c r="A201" s="350"/>
      <c r="B201" s="349">
        <v>551</v>
      </c>
      <c r="C201" s="358"/>
      <c r="D201" s="363"/>
      <c r="E201" s="364"/>
      <c r="F201" s="364"/>
      <c r="G201" s="364"/>
      <c r="H201" s="364"/>
      <c r="I201" s="364"/>
      <c r="J201" s="363"/>
      <c r="K201" s="365"/>
      <c r="L201" s="365"/>
      <c r="M201" s="366"/>
      <c r="N201" s="366"/>
      <c r="O201" s="366"/>
      <c r="P201" s="366"/>
      <c r="Q201" s="366"/>
      <c r="R201" s="366"/>
      <c r="S201" s="366"/>
      <c r="T201" s="366"/>
      <c r="U201" s="366"/>
      <c r="V201" s="366"/>
      <c r="W201" s="366"/>
      <c r="X201" s="366"/>
      <c r="Y201" s="366"/>
      <c r="Z201" s="366"/>
      <c r="AA201" s="365"/>
      <c r="AB201" s="365"/>
      <c r="AC201" s="365"/>
      <c r="AD201" s="365"/>
      <c r="AE201" s="365"/>
      <c r="AF201" s="365"/>
      <c r="AG201" s="365"/>
      <c r="AH201" s="365"/>
      <c r="AI201" s="365"/>
      <c r="AJ201" s="365"/>
      <c r="AK201" s="365"/>
      <c r="AL201" s="365"/>
      <c r="AM201" s="365"/>
      <c r="AN201" s="365"/>
      <c r="AO201" s="365"/>
      <c r="AP201" s="365"/>
      <c r="AQ201" s="365"/>
      <c r="AR201" s="365"/>
      <c r="AS201" s="365"/>
      <c r="AT201" s="365"/>
      <c r="AU201" s="365"/>
      <c r="AV201" s="365"/>
      <c r="AW201" s="365"/>
      <c r="AX201" s="365"/>
      <c r="AY201" s="365"/>
      <c r="AZ201" s="365"/>
      <c r="BA201" s="365"/>
      <c r="BB201" s="365"/>
      <c r="BC201" s="365"/>
      <c r="BD201" s="365"/>
      <c r="BE201" s="365"/>
      <c r="BF201" s="365"/>
      <c r="BG201" s="365"/>
      <c r="BH201" s="365"/>
      <c r="BI201" s="365"/>
      <c r="BJ201" s="365"/>
    </row>
    <row r="202" spans="1:62" x14ac:dyDescent="0.25">
      <c r="A202" s="350"/>
      <c r="B202" s="349">
        <v>552</v>
      </c>
      <c r="C202" s="358"/>
      <c r="D202" s="363"/>
      <c r="E202" s="364"/>
      <c r="F202" s="364"/>
      <c r="G202" s="364"/>
      <c r="H202" s="364"/>
      <c r="I202" s="364"/>
      <c r="J202" s="363"/>
      <c r="K202" s="365"/>
      <c r="L202" s="365"/>
      <c r="M202" s="366"/>
      <c r="N202" s="366"/>
      <c r="O202" s="366"/>
      <c r="P202" s="366"/>
      <c r="Q202" s="366"/>
      <c r="R202" s="366"/>
      <c r="S202" s="366"/>
      <c r="T202" s="366"/>
      <c r="U202" s="366"/>
      <c r="V202" s="366"/>
      <c r="W202" s="366"/>
      <c r="X202" s="366"/>
      <c r="Y202" s="366"/>
      <c r="Z202" s="366"/>
      <c r="AA202" s="365"/>
      <c r="AB202" s="365"/>
      <c r="AC202" s="365"/>
      <c r="AD202" s="365"/>
      <c r="AE202" s="365"/>
      <c r="AF202" s="365"/>
      <c r="AG202" s="365"/>
      <c r="AH202" s="365"/>
      <c r="AI202" s="365"/>
      <c r="AJ202" s="365"/>
      <c r="AK202" s="365"/>
      <c r="AL202" s="365"/>
      <c r="AM202" s="365"/>
      <c r="AN202" s="365"/>
      <c r="AO202" s="365"/>
      <c r="AP202" s="365"/>
      <c r="AQ202" s="365"/>
      <c r="AR202" s="365"/>
      <c r="AS202" s="365"/>
      <c r="AT202" s="365"/>
      <c r="AU202" s="365"/>
      <c r="AV202" s="365"/>
      <c r="AW202" s="365"/>
      <c r="AX202" s="365"/>
      <c r="AY202" s="365"/>
      <c r="AZ202" s="365"/>
      <c r="BA202" s="365"/>
      <c r="BB202" s="365"/>
      <c r="BC202" s="365"/>
      <c r="BD202" s="365"/>
      <c r="BE202" s="365"/>
      <c r="BF202" s="365"/>
      <c r="BG202" s="365"/>
      <c r="BH202" s="365"/>
      <c r="BI202" s="365"/>
      <c r="BJ202" s="365"/>
    </row>
    <row r="203" spans="1:62" x14ac:dyDescent="0.25">
      <c r="A203" s="350"/>
      <c r="B203" s="349">
        <v>553</v>
      </c>
      <c r="C203" s="358"/>
      <c r="D203" s="363"/>
      <c r="E203" s="364"/>
      <c r="F203" s="364"/>
      <c r="G203" s="364"/>
      <c r="H203" s="364"/>
      <c r="I203" s="364"/>
      <c r="J203" s="363"/>
      <c r="K203" s="365"/>
      <c r="L203" s="365"/>
      <c r="M203" s="366"/>
      <c r="N203" s="366"/>
      <c r="O203" s="366"/>
      <c r="P203" s="366"/>
      <c r="Q203" s="366"/>
      <c r="R203" s="366"/>
      <c r="S203" s="366"/>
      <c r="T203" s="366"/>
      <c r="U203" s="366"/>
      <c r="V203" s="366"/>
      <c r="W203" s="366"/>
      <c r="X203" s="366"/>
      <c r="Y203" s="366"/>
      <c r="Z203" s="366"/>
      <c r="AA203" s="365"/>
      <c r="AB203" s="365"/>
      <c r="AC203" s="365"/>
      <c r="AD203" s="365"/>
      <c r="AE203" s="365"/>
      <c r="AF203" s="365"/>
      <c r="AG203" s="365"/>
      <c r="AH203" s="365"/>
      <c r="AI203" s="365"/>
      <c r="AJ203" s="365"/>
      <c r="AK203" s="365"/>
      <c r="AL203" s="365"/>
      <c r="AM203" s="365"/>
      <c r="AN203" s="365"/>
      <c r="AO203" s="365"/>
      <c r="AP203" s="365"/>
      <c r="AQ203" s="365"/>
      <c r="AR203" s="365"/>
      <c r="AS203" s="365"/>
      <c r="AT203" s="365"/>
      <c r="AU203" s="365"/>
      <c r="AV203" s="365"/>
      <c r="AW203" s="365"/>
      <c r="AX203" s="365"/>
      <c r="AY203" s="365"/>
      <c r="AZ203" s="365"/>
      <c r="BA203" s="365"/>
      <c r="BB203" s="365"/>
      <c r="BC203" s="365"/>
      <c r="BD203" s="365"/>
      <c r="BE203" s="365"/>
      <c r="BF203" s="365"/>
      <c r="BG203" s="365"/>
      <c r="BH203" s="365"/>
      <c r="BI203" s="365"/>
      <c r="BJ203" s="365"/>
    </row>
    <row r="204" spans="1:62" x14ac:dyDescent="0.25">
      <c r="A204" s="396">
        <v>554</v>
      </c>
      <c r="B204" s="375">
        <v>554</v>
      </c>
      <c r="C204" s="388" t="s">
        <v>348</v>
      </c>
      <c r="D204" s="377">
        <v>23886004</v>
      </c>
      <c r="E204" s="378">
        <v>5584833</v>
      </c>
      <c r="F204" s="378">
        <v>1939378</v>
      </c>
      <c r="G204" s="378">
        <v>5287602</v>
      </c>
      <c r="H204" s="378">
        <v>3764845</v>
      </c>
      <c r="I204" s="378">
        <v>5820610</v>
      </c>
      <c r="J204" s="377">
        <v>4224061</v>
      </c>
      <c r="K204" s="379">
        <v>2426578</v>
      </c>
      <c r="L204" s="379">
        <v>8929007</v>
      </c>
      <c r="M204" s="380">
        <v>4400502</v>
      </c>
      <c r="N204" s="380">
        <v>7766681</v>
      </c>
      <c r="O204" s="380">
        <v>13319560</v>
      </c>
      <c r="P204" s="380">
        <v>25635717</v>
      </c>
      <c r="Q204" s="380">
        <v>13667132</v>
      </c>
      <c r="R204" s="380">
        <v>22868728</v>
      </c>
      <c r="S204" s="380">
        <v>11156265</v>
      </c>
      <c r="T204" s="380">
        <v>1051649</v>
      </c>
      <c r="U204" s="380">
        <v>13786801</v>
      </c>
      <c r="V204" s="380">
        <v>3329098</v>
      </c>
      <c r="W204" s="380">
        <v>15637443</v>
      </c>
      <c r="X204" s="380">
        <v>7432042</v>
      </c>
      <c r="Y204" s="380">
        <v>141655963</v>
      </c>
      <c r="Z204" s="380">
        <v>7102316</v>
      </c>
      <c r="AA204" s="379">
        <v>4822581</v>
      </c>
      <c r="AB204" s="379">
        <v>1434900</v>
      </c>
      <c r="AC204" s="379">
        <v>18737277</v>
      </c>
      <c r="AD204" s="379">
        <v>4230837</v>
      </c>
      <c r="AE204" s="379">
        <v>8307413</v>
      </c>
      <c r="AF204" s="379">
        <v>17334309</v>
      </c>
      <c r="AG204" s="379">
        <v>65574826</v>
      </c>
      <c r="AH204" s="379">
        <v>0</v>
      </c>
      <c r="AI204" s="379">
        <v>3181173</v>
      </c>
      <c r="AJ204" s="379">
        <v>13506941</v>
      </c>
      <c r="AK204" s="379">
        <v>4912406</v>
      </c>
      <c r="AL204" s="379">
        <v>13472504</v>
      </c>
      <c r="AM204" s="379">
        <v>44321759</v>
      </c>
      <c r="AN204" s="379">
        <v>2411968</v>
      </c>
      <c r="AO204" s="379">
        <v>9946527</v>
      </c>
      <c r="AP204" s="379">
        <v>6964742</v>
      </c>
      <c r="AQ204" s="379">
        <v>971847</v>
      </c>
      <c r="AR204" s="379">
        <v>7782447</v>
      </c>
      <c r="AS204" s="379">
        <v>0</v>
      </c>
      <c r="AT204" s="379">
        <v>1516052</v>
      </c>
      <c r="AU204" s="379">
        <v>2979428</v>
      </c>
      <c r="AV204" s="379">
        <v>6502942</v>
      </c>
      <c r="AW204" s="379">
        <v>4708353</v>
      </c>
      <c r="AX204" s="379">
        <v>85266196</v>
      </c>
      <c r="AY204" s="379">
        <v>7281169</v>
      </c>
      <c r="AZ204" s="379">
        <v>21501828</v>
      </c>
      <c r="BA204" s="379">
        <v>7547227</v>
      </c>
      <c r="BB204" s="379">
        <v>13317086</v>
      </c>
      <c r="BC204" s="379">
        <v>4624702</v>
      </c>
      <c r="BD204" s="379">
        <v>4322574</v>
      </c>
      <c r="BE204" s="379">
        <v>11798513</v>
      </c>
      <c r="BF204" s="379">
        <v>1077921</v>
      </c>
      <c r="BG204" s="379">
        <v>16023697</v>
      </c>
      <c r="BH204" s="379">
        <v>4325015</v>
      </c>
      <c r="BI204" s="379">
        <v>24126861</v>
      </c>
      <c r="BJ204" s="379">
        <v>1831769</v>
      </c>
    </row>
    <row r="205" spans="1:62" x14ac:dyDescent="0.25">
      <c r="A205" s="396">
        <v>555</v>
      </c>
      <c r="B205" s="375">
        <v>555</v>
      </c>
      <c r="C205" s="388" t="s">
        <v>349</v>
      </c>
      <c r="D205" s="377">
        <v>7466147</v>
      </c>
      <c r="E205" s="378">
        <v>1754082</v>
      </c>
      <c r="F205" s="378">
        <v>577194</v>
      </c>
      <c r="G205" s="378">
        <v>1650907</v>
      </c>
      <c r="H205" s="378">
        <v>1034481</v>
      </c>
      <c r="I205" s="378">
        <v>2616959</v>
      </c>
      <c r="J205" s="377">
        <v>1435324</v>
      </c>
      <c r="K205" s="379">
        <v>692589</v>
      </c>
      <c r="L205" s="379">
        <v>2094705</v>
      </c>
      <c r="M205" s="380">
        <v>1942724</v>
      </c>
      <c r="N205" s="380">
        <v>3350967</v>
      </c>
      <c r="O205" s="380">
        <v>3782010</v>
      </c>
      <c r="P205" s="380">
        <v>6198364</v>
      </c>
      <c r="Q205" s="380">
        <v>3215368</v>
      </c>
      <c r="R205" s="380">
        <v>5251436</v>
      </c>
      <c r="S205" s="380">
        <v>2834853</v>
      </c>
      <c r="T205" s="380">
        <v>336847</v>
      </c>
      <c r="U205" s="380">
        <v>8836236</v>
      </c>
      <c r="V205" s="380">
        <v>2192593</v>
      </c>
      <c r="W205" s="380">
        <v>3295490</v>
      </c>
      <c r="X205" s="380">
        <v>2020192</v>
      </c>
      <c r="Y205" s="380">
        <v>72429564</v>
      </c>
      <c r="Z205" s="380">
        <v>2935587</v>
      </c>
      <c r="AA205" s="379">
        <v>952748</v>
      </c>
      <c r="AB205" s="379">
        <v>630315</v>
      </c>
      <c r="AC205" s="379">
        <v>5383954</v>
      </c>
      <c r="AD205" s="379">
        <v>3148090</v>
      </c>
      <c r="AE205" s="379">
        <v>3365752</v>
      </c>
      <c r="AF205" s="379">
        <v>9377398</v>
      </c>
      <c r="AG205" s="379">
        <v>14261822</v>
      </c>
      <c r="AH205" s="379">
        <v>0</v>
      </c>
      <c r="AI205" s="379">
        <v>1187743</v>
      </c>
      <c r="AJ205" s="379">
        <v>7072673</v>
      </c>
      <c r="AK205" s="379">
        <v>2142954</v>
      </c>
      <c r="AL205" s="379">
        <v>4824173</v>
      </c>
      <c r="AM205" s="379">
        <v>1823723</v>
      </c>
      <c r="AN205" s="379">
        <v>746526</v>
      </c>
      <c r="AO205" s="379">
        <v>4299827</v>
      </c>
      <c r="AP205" s="379">
        <v>2025500</v>
      </c>
      <c r="AQ205" s="379">
        <v>464644</v>
      </c>
      <c r="AR205" s="379">
        <v>3705942</v>
      </c>
      <c r="AS205" s="379">
        <v>0</v>
      </c>
      <c r="AT205" s="379">
        <v>891126</v>
      </c>
      <c r="AU205" s="379">
        <v>852888</v>
      </c>
      <c r="AV205" s="379">
        <v>1481135</v>
      </c>
      <c r="AW205" s="379">
        <v>2073221</v>
      </c>
      <c r="AX205" s="379">
        <v>33893437</v>
      </c>
      <c r="AY205" s="379">
        <v>4091677</v>
      </c>
      <c r="AZ205" s="379">
        <v>9880094</v>
      </c>
      <c r="BA205" s="379">
        <v>1951404</v>
      </c>
      <c r="BB205" s="379">
        <v>5140918</v>
      </c>
      <c r="BC205" s="379">
        <v>981473</v>
      </c>
      <c r="BD205" s="379">
        <v>1069135</v>
      </c>
      <c r="BE205" s="379">
        <v>4625916</v>
      </c>
      <c r="BF205" s="379">
        <v>514053</v>
      </c>
      <c r="BG205" s="379">
        <v>4699508</v>
      </c>
      <c r="BH205" s="379">
        <v>1243059</v>
      </c>
      <c r="BI205" s="379">
        <v>5994862</v>
      </c>
      <c r="BJ205" s="379">
        <v>440614</v>
      </c>
    </row>
    <row r="206" spans="1:62" x14ac:dyDescent="0.25">
      <c r="A206" s="396">
        <v>556</v>
      </c>
      <c r="B206" s="375">
        <v>556</v>
      </c>
      <c r="C206" s="388" t="s">
        <v>350</v>
      </c>
      <c r="D206" s="377">
        <v>144644874</v>
      </c>
      <c r="E206" s="378">
        <v>33814518</v>
      </c>
      <c r="F206" s="378">
        <v>11912632</v>
      </c>
      <c r="G206" s="378">
        <v>24768485</v>
      </c>
      <c r="H206" s="378">
        <v>23867384</v>
      </c>
      <c r="I206" s="378">
        <v>30722123</v>
      </c>
      <c r="J206" s="377">
        <v>28521403</v>
      </c>
      <c r="K206" s="379">
        <v>17527793</v>
      </c>
      <c r="L206" s="379">
        <v>43879886</v>
      </c>
      <c r="M206" s="380">
        <v>19333514</v>
      </c>
      <c r="N206" s="380">
        <v>32869101</v>
      </c>
      <c r="O206" s="380">
        <v>85227203</v>
      </c>
      <c r="P206" s="380">
        <v>152074628</v>
      </c>
      <c r="Q206" s="380">
        <v>80905733</v>
      </c>
      <c r="R206" s="380">
        <v>200122493</v>
      </c>
      <c r="S206" s="380">
        <v>80878380</v>
      </c>
      <c r="T206" s="380">
        <v>14884030</v>
      </c>
      <c r="U206" s="380">
        <v>65366381</v>
      </c>
      <c r="V206" s="380">
        <v>20490731</v>
      </c>
      <c r="W206" s="380">
        <v>98876260</v>
      </c>
      <c r="X206" s="380">
        <v>74771164</v>
      </c>
      <c r="Y206" s="380">
        <v>1033302253</v>
      </c>
      <c r="Z206" s="380">
        <v>57066654</v>
      </c>
      <c r="AA206" s="379">
        <v>25652513</v>
      </c>
      <c r="AB206" s="379">
        <v>12466524</v>
      </c>
      <c r="AC206" s="379">
        <v>98163867</v>
      </c>
      <c r="AD206" s="379">
        <v>19890625</v>
      </c>
      <c r="AE206" s="379">
        <v>45687125</v>
      </c>
      <c r="AF206" s="379">
        <v>93661057</v>
      </c>
      <c r="AG206" s="379">
        <v>313940739</v>
      </c>
      <c r="AH206" s="379">
        <v>0</v>
      </c>
      <c r="AI206" s="379">
        <v>34253639</v>
      </c>
      <c r="AJ206" s="379">
        <v>120080245</v>
      </c>
      <c r="AK206" s="379">
        <v>40450271</v>
      </c>
      <c r="AL206" s="379">
        <v>72117633</v>
      </c>
      <c r="AM206" s="379">
        <v>213233105</v>
      </c>
      <c r="AN206" s="379">
        <v>16277982</v>
      </c>
      <c r="AO206" s="379">
        <v>44993407</v>
      </c>
      <c r="AP206" s="379">
        <v>40276004</v>
      </c>
      <c r="AQ206" s="379">
        <v>8788390</v>
      </c>
      <c r="AR206" s="379">
        <v>54561793</v>
      </c>
      <c r="AS206" s="379">
        <v>0</v>
      </c>
      <c r="AT206" s="379">
        <v>16634475</v>
      </c>
      <c r="AU206" s="379">
        <v>10502993</v>
      </c>
      <c r="AV206" s="379">
        <v>52504805</v>
      </c>
      <c r="AW206" s="379">
        <v>25904824</v>
      </c>
      <c r="AX206" s="379">
        <v>446594896</v>
      </c>
      <c r="AY206" s="379">
        <v>22185419</v>
      </c>
      <c r="AZ206" s="379">
        <v>130498183</v>
      </c>
      <c r="BA206" s="379">
        <v>46251962</v>
      </c>
      <c r="BB206" s="379">
        <v>82932195</v>
      </c>
      <c r="BC206" s="379">
        <v>23849861</v>
      </c>
      <c r="BD206" s="379">
        <v>26190164</v>
      </c>
      <c r="BE206" s="379">
        <v>66759000</v>
      </c>
      <c r="BF206" s="379">
        <v>8150836</v>
      </c>
      <c r="BG206" s="379">
        <v>122939703</v>
      </c>
      <c r="BH206" s="379">
        <v>25376508</v>
      </c>
      <c r="BI206" s="379">
        <v>230227024</v>
      </c>
      <c r="BJ206" s="379">
        <v>11227970</v>
      </c>
    </row>
    <row r="207" spans="1:62" x14ac:dyDescent="0.25">
      <c r="A207" s="396">
        <v>557</v>
      </c>
      <c r="B207" s="375">
        <v>557</v>
      </c>
      <c r="C207" s="388" t="s">
        <v>351</v>
      </c>
      <c r="D207" s="377">
        <v>133150013</v>
      </c>
      <c r="E207" s="378">
        <v>31050984</v>
      </c>
      <c r="F207" s="378">
        <v>10569477</v>
      </c>
      <c r="G207" s="378">
        <v>22778307</v>
      </c>
      <c r="H207" s="378">
        <v>21558494</v>
      </c>
      <c r="I207" s="378">
        <v>28214980</v>
      </c>
      <c r="J207" s="377">
        <v>25795773</v>
      </c>
      <c r="K207" s="379">
        <v>16855968</v>
      </c>
      <c r="L207" s="379">
        <v>40419060</v>
      </c>
      <c r="M207" s="380">
        <v>17837355</v>
      </c>
      <c r="N207" s="380">
        <v>28879719</v>
      </c>
      <c r="O207" s="380">
        <v>79532759</v>
      </c>
      <c r="P207" s="380">
        <v>142132280</v>
      </c>
      <c r="Q207" s="380">
        <v>79774310</v>
      </c>
      <c r="R207" s="380">
        <v>189242847</v>
      </c>
      <c r="S207" s="380">
        <v>74866642</v>
      </c>
      <c r="T207" s="380">
        <v>14600352</v>
      </c>
      <c r="U207" s="380">
        <v>61675773</v>
      </c>
      <c r="V207" s="380">
        <v>18898912</v>
      </c>
      <c r="W207" s="380">
        <v>91739252</v>
      </c>
      <c r="X207" s="380">
        <v>69683341</v>
      </c>
      <c r="Y207" s="380">
        <v>822840761</v>
      </c>
      <c r="Z207" s="380">
        <v>52946969</v>
      </c>
      <c r="AA207" s="379">
        <v>22988892</v>
      </c>
      <c r="AB207" s="379">
        <v>11386390</v>
      </c>
      <c r="AC207" s="379">
        <v>90418120</v>
      </c>
      <c r="AD207" s="379">
        <v>19128619</v>
      </c>
      <c r="AE207" s="379">
        <v>42917052</v>
      </c>
      <c r="AF207" s="379">
        <v>85515132</v>
      </c>
      <c r="AG207" s="379">
        <v>309111053</v>
      </c>
      <c r="AH207" s="379">
        <v>0</v>
      </c>
      <c r="AI207" s="379">
        <v>31407524</v>
      </c>
      <c r="AJ207" s="379">
        <v>110247299</v>
      </c>
      <c r="AK207" s="379">
        <v>36527592</v>
      </c>
      <c r="AL207" s="379">
        <v>68909713</v>
      </c>
      <c r="AM207" s="379">
        <v>209403061</v>
      </c>
      <c r="AN207" s="379">
        <v>14706637</v>
      </c>
      <c r="AO207" s="379">
        <v>41211805</v>
      </c>
      <c r="AP207" s="379">
        <v>37172937</v>
      </c>
      <c r="AQ207" s="379">
        <v>7895879</v>
      </c>
      <c r="AR207" s="379">
        <v>50305283</v>
      </c>
      <c r="AS207" s="379">
        <v>0</v>
      </c>
      <c r="AT207" s="379">
        <v>15358554</v>
      </c>
      <c r="AU207" s="379">
        <v>9337951</v>
      </c>
      <c r="AV207" s="379">
        <v>48266422</v>
      </c>
      <c r="AW207" s="379">
        <v>24411070</v>
      </c>
      <c r="AX207" s="379">
        <v>417501630</v>
      </c>
      <c r="AY207" s="379">
        <v>21518521</v>
      </c>
      <c r="AZ207" s="379">
        <v>121366747</v>
      </c>
      <c r="BA207" s="379">
        <v>42368833</v>
      </c>
      <c r="BB207" s="379">
        <v>82146590</v>
      </c>
      <c r="BC207" s="379">
        <v>22345090</v>
      </c>
      <c r="BD207" s="379">
        <v>24057823</v>
      </c>
      <c r="BE207" s="379">
        <v>61013291</v>
      </c>
      <c r="BF207" s="379">
        <v>7802583</v>
      </c>
      <c r="BG207" s="379">
        <v>114073286</v>
      </c>
      <c r="BH207" s="379">
        <v>24731795</v>
      </c>
      <c r="BI207" s="379">
        <v>215975329</v>
      </c>
      <c r="BJ207" s="379">
        <v>10472314</v>
      </c>
    </row>
    <row r="208" spans="1:62" x14ac:dyDescent="0.25">
      <c r="A208" s="396"/>
      <c r="B208" s="349">
        <v>558</v>
      </c>
      <c r="C208" s="358"/>
      <c r="D208" s="367"/>
      <c r="E208" s="364"/>
      <c r="F208" s="364"/>
      <c r="G208" s="364"/>
      <c r="H208" s="364"/>
      <c r="I208" s="364"/>
      <c r="J208" s="363"/>
      <c r="K208" s="368"/>
      <c r="L208" s="368"/>
      <c r="M208" s="369"/>
      <c r="N208" s="369"/>
      <c r="O208" s="369"/>
      <c r="P208" s="369"/>
      <c r="Q208" s="369"/>
      <c r="R208" s="369"/>
      <c r="S208" s="369"/>
      <c r="T208" s="369"/>
      <c r="U208" s="369"/>
      <c r="V208" s="369"/>
      <c r="W208" s="369"/>
      <c r="X208" s="369"/>
      <c r="Y208" s="369"/>
      <c r="Z208" s="369"/>
      <c r="AA208" s="368"/>
      <c r="AB208" s="368"/>
      <c r="AC208" s="368"/>
      <c r="AD208" s="368"/>
      <c r="AE208" s="368"/>
      <c r="AF208" s="368"/>
      <c r="AG208" s="368"/>
      <c r="AH208" s="368"/>
      <c r="AI208" s="368"/>
      <c r="AJ208" s="368"/>
      <c r="AK208" s="368"/>
      <c r="AL208" s="368"/>
      <c r="AM208" s="368"/>
      <c r="AN208" s="368"/>
      <c r="AO208" s="368"/>
      <c r="AP208" s="368"/>
      <c r="AQ208" s="368"/>
      <c r="AR208" s="368"/>
      <c r="AS208" s="368"/>
      <c r="AT208" s="368"/>
      <c r="AU208" s="368"/>
      <c r="AV208" s="368"/>
      <c r="AW208" s="368"/>
      <c r="AX208" s="368"/>
      <c r="AY208" s="368"/>
      <c r="AZ208" s="368"/>
      <c r="BA208" s="368"/>
      <c r="BB208" s="368"/>
      <c r="BC208" s="368"/>
      <c r="BD208" s="368"/>
      <c r="BE208" s="368"/>
      <c r="BF208" s="368"/>
      <c r="BG208" s="368"/>
      <c r="BH208" s="368"/>
      <c r="BI208" s="368"/>
      <c r="BJ208" s="368"/>
    </row>
    <row r="209" spans="1:62" x14ac:dyDescent="0.25">
      <c r="A209" s="396"/>
      <c r="B209" s="349">
        <v>559</v>
      </c>
      <c r="C209" s="358"/>
      <c r="D209" s="367"/>
      <c r="E209" s="364"/>
      <c r="F209" s="364"/>
      <c r="G209" s="364"/>
      <c r="H209" s="364"/>
      <c r="I209" s="364"/>
      <c r="J209" s="363"/>
      <c r="K209" s="368"/>
      <c r="L209" s="368"/>
      <c r="M209" s="369"/>
      <c r="N209" s="369"/>
      <c r="O209" s="369"/>
      <c r="P209" s="369"/>
      <c r="Q209" s="369"/>
      <c r="R209" s="369"/>
      <c r="S209" s="369"/>
      <c r="T209" s="369"/>
      <c r="U209" s="369"/>
      <c r="V209" s="369"/>
      <c r="W209" s="369"/>
      <c r="X209" s="369"/>
      <c r="Y209" s="369"/>
      <c r="Z209" s="369"/>
      <c r="AA209" s="368"/>
      <c r="AB209" s="368"/>
      <c r="AC209" s="368"/>
      <c r="AD209" s="368"/>
      <c r="AE209" s="368"/>
      <c r="AF209" s="368"/>
      <c r="AG209" s="368"/>
      <c r="AH209" s="368"/>
      <c r="AI209" s="368"/>
      <c r="AJ209" s="368"/>
      <c r="AK209" s="368"/>
      <c r="AL209" s="368"/>
      <c r="AM209" s="368"/>
      <c r="AN209" s="368"/>
      <c r="AO209" s="368"/>
      <c r="AP209" s="368"/>
      <c r="AQ209" s="368"/>
      <c r="AR209" s="368"/>
      <c r="AS209" s="368"/>
      <c r="AT209" s="368"/>
      <c r="AU209" s="368"/>
      <c r="AV209" s="368"/>
      <c r="AW209" s="368"/>
      <c r="AX209" s="368"/>
      <c r="AY209" s="368"/>
      <c r="AZ209" s="368"/>
      <c r="BA209" s="368"/>
      <c r="BB209" s="368"/>
      <c r="BC209" s="368"/>
      <c r="BD209" s="368"/>
      <c r="BE209" s="368"/>
      <c r="BF209" s="368"/>
      <c r="BG209" s="368"/>
      <c r="BH209" s="368"/>
      <c r="BI209" s="368"/>
      <c r="BJ209" s="368"/>
    </row>
    <row r="210" spans="1:62" x14ac:dyDescent="0.25">
      <c r="A210" s="396"/>
      <c r="B210" s="349">
        <v>560</v>
      </c>
      <c r="C210" s="358"/>
      <c r="D210" s="367"/>
      <c r="E210" s="364"/>
      <c r="F210" s="364"/>
      <c r="G210" s="364"/>
      <c r="H210" s="364"/>
      <c r="I210" s="364"/>
      <c r="J210" s="363"/>
      <c r="K210" s="368"/>
      <c r="L210" s="368"/>
      <c r="M210" s="369"/>
      <c r="N210" s="369"/>
      <c r="O210" s="369"/>
      <c r="P210" s="369"/>
      <c r="Q210" s="369"/>
      <c r="R210" s="369"/>
      <c r="S210" s="369"/>
      <c r="T210" s="369"/>
      <c r="U210" s="369"/>
      <c r="V210" s="369"/>
      <c r="W210" s="369"/>
      <c r="X210" s="369"/>
      <c r="Y210" s="369"/>
      <c r="Z210" s="369"/>
      <c r="AA210" s="368"/>
      <c r="AB210" s="368"/>
      <c r="AC210" s="368"/>
      <c r="AD210" s="368"/>
      <c r="AE210" s="368"/>
      <c r="AF210" s="368"/>
      <c r="AG210" s="368"/>
      <c r="AH210" s="368"/>
      <c r="AI210" s="368"/>
      <c r="AJ210" s="368"/>
      <c r="AK210" s="368"/>
      <c r="AL210" s="368"/>
      <c r="AM210" s="368"/>
      <c r="AN210" s="368"/>
      <c r="AO210" s="368"/>
      <c r="AP210" s="368"/>
      <c r="AQ210" s="368"/>
      <c r="AR210" s="368"/>
      <c r="AS210" s="368"/>
      <c r="AT210" s="368"/>
      <c r="AU210" s="368"/>
      <c r="AV210" s="368"/>
      <c r="AW210" s="368"/>
      <c r="AX210" s="368"/>
      <c r="AY210" s="368"/>
      <c r="AZ210" s="368"/>
      <c r="BA210" s="368"/>
      <c r="BB210" s="368"/>
      <c r="BC210" s="368"/>
      <c r="BD210" s="368"/>
      <c r="BE210" s="368"/>
      <c r="BF210" s="368"/>
      <c r="BG210" s="368"/>
      <c r="BH210" s="368"/>
      <c r="BI210" s="368"/>
      <c r="BJ210" s="368"/>
    </row>
    <row r="211" spans="1:62" x14ac:dyDescent="0.25">
      <c r="A211" s="396"/>
      <c r="B211" s="349">
        <v>561</v>
      </c>
      <c r="C211" s="358"/>
      <c r="D211" s="367"/>
      <c r="E211" s="364"/>
      <c r="F211" s="364"/>
      <c r="G211" s="364"/>
      <c r="H211" s="364"/>
      <c r="I211" s="364"/>
      <c r="J211" s="363"/>
      <c r="K211" s="368"/>
      <c r="L211" s="368"/>
      <c r="M211" s="369"/>
      <c r="N211" s="369"/>
      <c r="O211" s="369"/>
      <c r="P211" s="369"/>
      <c r="Q211" s="369"/>
      <c r="R211" s="369"/>
      <c r="S211" s="369"/>
      <c r="T211" s="369"/>
      <c r="U211" s="369"/>
      <c r="V211" s="369"/>
      <c r="W211" s="369"/>
      <c r="X211" s="369"/>
      <c r="Y211" s="369"/>
      <c r="Z211" s="369"/>
      <c r="AA211" s="368"/>
      <c r="AB211" s="368"/>
      <c r="AC211" s="368"/>
      <c r="AD211" s="368"/>
      <c r="AE211" s="368"/>
      <c r="AF211" s="368"/>
      <c r="AG211" s="368"/>
      <c r="AH211" s="368"/>
      <c r="AI211" s="368"/>
      <c r="AJ211" s="368"/>
      <c r="AK211" s="368"/>
      <c r="AL211" s="368"/>
      <c r="AM211" s="368"/>
      <c r="AN211" s="368"/>
      <c r="AO211" s="368"/>
      <c r="AP211" s="368"/>
      <c r="AQ211" s="368"/>
      <c r="AR211" s="368"/>
      <c r="AS211" s="368"/>
      <c r="AT211" s="368"/>
      <c r="AU211" s="368"/>
      <c r="AV211" s="368"/>
      <c r="AW211" s="368"/>
      <c r="AX211" s="368"/>
      <c r="AY211" s="368"/>
      <c r="AZ211" s="368"/>
      <c r="BA211" s="368"/>
      <c r="BB211" s="368"/>
      <c r="BC211" s="368"/>
      <c r="BD211" s="368"/>
      <c r="BE211" s="368"/>
      <c r="BF211" s="368"/>
      <c r="BG211" s="368"/>
      <c r="BH211" s="368"/>
      <c r="BI211" s="368"/>
      <c r="BJ211" s="368"/>
    </row>
    <row r="212" spans="1:62" x14ac:dyDescent="0.25">
      <c r="A212" s="396"/>
      <c r="B212" s="349">
        <v>562</v>
      </c>
      <c r="C212" s="358"/>
      <c r="D212" s="367"/>
      <c r="E212" s="364"/>
      <c r="F212" s="364"/>
      <c r="G212" s="364"/>
      <c r="H212" s="364"/>
      <c r="I212" s="364"/>
      <c r="J212" s="363"/>
      <c r="K212" s="368"/>
      <c r="L212" s="368"/>
      <c r="M212" s="369"/>
      <c r="N212" s="369"/>
      <c r="O212" s="369"/>
      <c r="P212" s="369"/>
      <c r="Q212" s="369"/>
      <c r="R212" s="369"/>
      <c r="S212" s="369"/>
      <c r="T212" s="369"/>
      <c r="U212" s="369"/>
      <c r="V212" s="369"/>
      <c r="W212" s="369"/>
      <c r="X212" s="369"/>
      <c r="Y212" s="369"/>
      <c r="Z212" s="369"/>
      <c r="AA212" s="368"/>
      <c r="AB212" s="368"/>
      <c r="AC212" s="368"/>
      <c r="AD212" s="368"/>
      <c r="AE212" s="368"/>
      <c r="AF212" s="368"/>
      <c r="AG212" s="368"/>
      <c r="AH212" s="368"/>
      <c r="AI212" s="368"/>
      <c r="AJ212" s="368"/>
      <c r="AK212" s="368"/>
      <c r="AL212" s="368"/>
      <c r="AM212" s="368"/>
      <c r="AN212" s="368"/>
      <c r="AO212" s="368"/>
      <c r="AP212" s="368"/>
      <c r="AQ212" s="368"/>
      <c r="AR212" s="368"/>
      <c r="AS212" s="368"/>
      <c r="AT212" s="368"/>
      <c r="AU212" s="368"/>
      <c r="AV212" s="368"/>
      <c r="AW212" s="368"/>
      <c r="AX212" s="368"/>
      <c r="AY212" s="368"/>
      <c r="AZ212" s="368"/>
      <c r="BA212" s="368"/>
      <c r="BB212" s="368"/>
      <c r="BC212" s="368"/>
      <c r="BD212" s="368"/>
      <c r="BE212" s="368"/>
      <c r="BF212" s="368"/>
      <c r="BG212" s="368"/>
      <c r="BH212" s="368"/>
      <c r="BI212" s="368"/>
      <c r="BJ212" s="368"/>
    </row>
    <row r="213" spans="1:62" x14ac:dyDescent="0.25">
      <c r="A213" s="396"/>
      <c r="B213" s="349">
        <v>563</v>
      </c>
      <c r="C213" s="358"/>
      <c r="D213" s="367"/>
      <c r="E213" s="364"/>
      <c r="F213" s="364"/>
      <c r="G213" s="364"/>
      <c r="H213" s="364"/>
      <c r="I213" s="364"/>
      <c r="J213" s="363"/>
      <c r="K213" s="368"/>
      <c r="L213" s="368"/>
      <c r="M213" s="369"/>
      <c r="N213" s="369"/>
      <c r="O213" s="369"/>
      <c r="P213" s="369"/>
      <c r="Q213" s="369"/>
      <c r="R213" s="369"/>
      <c r="S213" s="369"/>
      <c r="T213" s="369"/>
      <c r="U213" s="369"/>
      <c r="V213" s="369"/>
      <c r="W213" s="369"/>
      <c r="X213" s="369"/>
      <c r="Y213" s="369"/>
      <c r="Z213" s="369"/>
      <c r="AA213" s="368"/>
      <c r="AB213" s="368"/>
      <c r="AC213" s="368"/>
      <c r="AD213" s="368"/>
      <c r="AE213" s="368"/>
      <c r="AF213" s="368"/>
      <c r="AG213" s="368"/>
      <c r="AH213" s="368"/>
      <c r="AI213" s="368"/>
      <c r="AJ213" s="368"/>
      <c r="AK213" s="368"/>
      <c r="AL213" s="368"/>
      <c r="AM213" s="368"/>
      <c r="AN213" s="368"/>
      <c r="AO213" s="368"/>
      <c r="AP213" s="368"/>
      <c r="AQ213" s="368"/>
      <c r="AR213" s="368"/>
      <c r="AS213" s="368"/>
      <c r="AT213" s="368"/>
      <c r="AU213" s="368"/>
      <c r="AV213" s="368"/>
      <c r="AW213" s="368"/>
      <c r="AX213" s="368"/>
      <c r="AY213" s="368"/>
      <c r="AZ213" s="368"/>
      <c r="BA213" s="368"/>
      <c r="BB213" s="368"/>
      <c r="BC213" s="368"/>
      <c r="BD213" s="368"/>
      <c r="BE213" s="368"/>
      <c r="BF213" s="368"/>
      <c r="BG213" s="368"/>
      <c r="BH213" s="368"/>
      <c r="BI213" s="368"/>
      <c r="BJ213" s="368"/>
    </row>
    <row r="214" spans="1:62" x14ac:dyDescent="0.25">
      <c r="A214" s="396"/>
      <c r="B214" s="349">
        <v>564</v>
      </c>
      <c r="C214" s="358"/>
      <c r="D214" s="367"/>
      <c r="E214" s="364"/>
      <c r="F214" s="364"/>
      <c r="G214" s="364"/>
      <c r="H214" s="364"/>
      <c r="I214" s="364"/>
      <c r="J214" s="363"/>
      <c r="K214" s="368"/>
      <c r="L214" s="368"/>
      <c r="M214" s="369"/>
      <c r="N214" s="369"/>
      <c r="O214" s="369"/>
      <c r="P214" s="369"/>
      <c r="Q214" s="369"/>
      <c r="R214" s="369"/>
      <c r="S214" s="369"/>
      <c r="T214" s="369"/>
      <c r="U214" s="369"/>
      <c r="V214" s="369"/>
      <c r="W214" s="369"/>
      <c r="X214" s="369"/>
      <c r="Y214" s="369"/>
      <c r="Z214" s="369"/>
      <c r="AA214" s="368"/>
      <c r="AB214" s="368"/>
      <c r="AC214" s="368"/>
      <c r="AD214" s="368"/>
      <c r="AE214" s="368"/>
      <c r="AF214" s="368"/>
      <c r="AG214" s="368"/>
      <c r="AH214" s="368"/>
      <c r="AI214" s="368"/>
      <c r="AJ214" s="368"/>
      <c r="AK214" s="368"/>
      <c r="AL214" s="368"/>
      <c r="AM214" s="368"/>
      <c r="AN214" s="368"/>
      <c r="AO214" s="368"/>
      <c r="AP214" s="368"/>
      <c r="AQ214" s="368"/>
      <c r="AR214" s="368"/>
      <c r="AS214" s="368"/>
      <c r="AT214" s="368"/>
      <c r="AU214" s="368"/>
      <c r="AV214" s="368"/>
      <c r="AW214" s="368"/>
      <c r="AX214" s="368"/>
      <c r="AY214" s="368"/>
      <c r="AZ214" s="368"/>
      <c r="BA214" s="368"/>
      <c r="BB214" s="368"/>
      <c r="BC214" s="368"/>
      <c r="BD214" s="368"/>
      <c r="BE214" s="368"/>
      <c r="BF214" s="368"/>
      <c r="BG214" s="368"/>
      <c r="BH214" s="368"/>
      <c r="BI214" s="368"/>
      <c r="BJ214" s="368"/>
    </row>
    <row r="215" spans="1:62" x14ac:dyDescent="0.25">
      <c r="A215" s="396"/>
      <c r="B215" s="349">
        <v>565</v>
      </c>
      <c r="C215" s="358"/>
      <c r="D215" s="367"/>
      <c r="E215" s="364"/>
      <c r="F215" s="364"/>
      <c r="G215" s="364"/>
      <c r="H215" s="364"/>
      <c r="I215" s="364"/>
      <c r="J215" s="363"/>
      <c r="K215" s="368"/>
      <c r="L215" s="368"/>
      <c r="M215" s="369"/>
      <c r="N215" s="369"/>
      <c r="O215" s="369"/>
      <c r="P215" s="369"/>
      <c r="Q215" s="369"/>
      <c r="R215" s="369"/>
      <c r="S215" s="369"/>
      <c r="T215" s="369"/>
      <c r="U215" s="369"/>
      <c r="V215" s="369"/>
      <c r="W215" s="369"/>
      <c r="X215" s="369"/>
      <c r="Y215" s="369"/>
      <c r="Z215" s="369"/>
      <c r="AA215" s="368"/>
      <c r="AB215" s="368"/>
      <c r="AC215" s="368"/>
      <c r="AD215" s="368"/>
      <c r="AE215" s="368"/>
      <c r="AF215" s="368"/>
      <c r="AG215" s="368"/>
      <c r="AH215" s="368"/>
      <c r="AI215" s="368"/>
      <c r="AJ215" s="368"/>
      <c r="AK215" s="368"/>
      <c r="AL215" s="368"/>
      <c r="AM215" s="368"/>
      <c r="AN215" s="368"/>
      <c r="AO215" s="368"/>
      <c r="AP215" s="368"/>
      <c r="AQ215" s="368"/>
      <c r="AR215" s="368"/>
      <c r="AS215" s="368"/>
      <c r="AT215" s="368"/>
      <c r="AU215" s="368"/>
      <c r="AV215" s="368"/>
      <c r="AW215" s="368"/>
      <c r="AX215" s="368"/>
      <c r="AY215" s="368"/>
      <c r="AZ215" s="368"/>
      <c r="BA215" s="368"/>
      <c r="BB215" s="368"/>
      <c r="BC215" s="368"/>
      <c r="BD215" s="368"/>
      <c r="BE215" s="368"/>
      <c r="BF215" s="368"/>
      <c r="BG215" s="368"/>
      <c r="BH215" s="368"/>
      <c r="BI215" s="368"/>
      <c r="BJ215" s="368"/>
    </row>
    <row r="216" spans="1:62" x14ac:dyDescent="0.25">
      <c r="A216" s="396"/>
      <c r="B216" s="349">
        <v>566</v>
      </c>
      <c r="C216" s="358"/>
      <c r="D216" s="367"/>
      <c r="E216" s="364"/>
      <c r="F216" s="364"/>
      <c r="G216" s="364"/>
      <c r="H216" s="364"/>
      <c r="I216" s="364"/>
      <c r="J216" s="363"/>
      <c r="K216" s="368"/>
      <c r="L216" s="368"/>
      <c r="M216" s="369"/>
      <c r="N216" s="369"/>
      <c r="O216" s="369"/>
      <c r="P216" s="369"/>
      <c r="Q216" s="369"/>
      <c r="R216" s="369"/>
      <c r="S216" s="369"/>
      <c r="T216" s="369"/>
      <c r="U216" s="369"/>
      <c r="V216" s="369"/>
      <c r="W216" s="369"/>
      <c r="X216" s="369"/>
      <c r="Y216" s="369"/>
      <c r="Z216" s="369"/>
      <c r="AA216" s="368"/>
      <c r="AB216" s="368"/>
      <c r="AC216" s="368"/>
      <c r="AD216" s="368"/>
      <c r="AE216" s="368"/>
      <c r="AF216" s="368"/>
      <c r="AG216" s="368"/>
      <c r="AH216" s="368"/>
      <c r="AI216" s="368"/>
      <c r="AJ216" s="368"/>
      <c r="AK216" s="368"/>
      <c r="AL216" s="368"/>
      <c r="AM216" s="368"/>
      <c r="AN216" s="368"/>
      <c r="AO216" s="368"/>
      <c r="AP216" s="368"/>
      <c r="AQ216" s="368"/>
      <c r="AR216" s="368"/>
      <c r="AS216" s="368"/>
      <c r="AT216" s="368"/>
      <c r="AU216" s="368"/>
      <c r="AV216" s="368"/>
      <c r="AW216" s="368"/>
      <c r="AX216" s="368"/>
      <c r="AY216" s="368"/>
      <c r="AZ216" s="368"/>
      <c r="BA216" s="368"/>
      <c r="BB216" s="368"/>
      <c r="BC216" s="368"/>
      <c r="BD216" s="368"/>
      <c r="BE216" s="368"/>
      <c r="BF216" s="368"/>
      <c r="BG216" s="368"/>
      <c r="BH216" s="368"/>
      <c r="BI216" s="368"/>
      <c r="BJ216" s="368"/>
    </row>
    <row r="217" spans="1:62" x14ac:dyDescent="0.25">
      <c r="A217" s="396"/>
      <c r="B217" s="349">
        <v>567</v>
      </c>
      <c r="C217" s="358"/>
      <c r="D217" s="367"/>
      <c r="E217" s="364"/>
      <c r="F217" s="364"/>
      <c r="G217" s="364"/>
      <c r="H217" s="364"/>
      <c r="I217" s="364"/>
      <c r="J217" s="363"/>
      <c r="K217" s="368"/>
      <c r="L217" s="368"/>
      <c r="M217" s="369"/>
      <c r="N217" s="369"/>
      <c r="O217" s="369"/>
      <c r="P217" s="369"/>
      <c r="Q217" s="369"/>
      <c r="R217" s="369"/>
      <c r="S217" s="369"/>
      <c r="T217" s="369"/>
      <c r="U217" s="369"/>
      <c r="V217" s="369"/>
      <c r="W217" s="369"/>
      <c r="X217" s="369"/>
      <c r="Y217" s="369"/>
      <c r="Z217" s="369"/>
      <c r="AA217" s="368"/>
      <c r="AB217" s="368"/>
      <c r="AC217" s="368"/>
      <c r="AD217" s="368"/>
      <c r="AE217" s="368"/>
      <c r="AF217" s="368"/>
      <c r="AG217" s="368"/>
      <c r="AH217" s="368"/>
      <c r="AI217" s="368"/>
      <c r="AJ217" s="368"/>
      <c r="AK217" s="368"/>
      <c r="AL217" s="368"/>
      <c r="AM217" s="368"/>
      <c r="AN217" s="368"/>
      <c r="AO217" s="368"/>
      <c r="AP217" s="368"/>
      <c r="AQ217" s="368"/>
      <c r="AR217" s="368"/>
      <c r="AS217" s="368"/>
      <c r="AT217" s="368"/>
      <c r="AU217" s="368"/>
      <c r="AV217" s="368"/>
      <c r="AW217" s="368"/>
      <c r="AX217" s="368"/>
      <c r="AY217" s="368"/>
      <c r="AZ217" s="368"/>
      <c r="BA217" s="368"/>
      <c r="BB217" s="368"/>
      <c r="BC217" s="368"/>
      <c r="BD217" s="368"/>
      <c r="BE217" s="368"/>
      <c r="BF217" s="368"/>
      <c r="BG217" s="368"/>
      <c r="BH217" s="368"/>
      <c r="BI217" s="368"/>
      <c r="BJ217" s="368"/>
    </row>
    <row r="218" spans="1:62" x14ac:dyDescent="0.25">
      <c r="A218" s="396"/>
      <c r="B218" s="349">
        <v>568</v>
      </c>
      <c r="C218" s="358"/>
      <c r="D218" s="367"/>
      <c r="E218" s="364"/>
      <c r="F218" s="364"/>
      <c r="G218" s="364"/>
      <c r="H218" s="364"/>
      <c r="I218" s="364"/>
      <c r="J218" s="363"/>
      <c r="K218" s="368"/>
      <c r="L218" s="368"/>
      <c r="M218" s="369"/>
      <c r="N218" s="369"/>
      <c r="O218" s="369"/>
      <c r="P218" s="369"/>
      <c r="Q218" s="369"/>
      <c r="R218" s="369"/>
      <c r="S218" s="369"/>
      <c r="T218" s="369"/>
      <c r="U218" s="369"/>
      <c r="V218" s="369"/>
      <c r="W218" s="369"/>
      <c r="X218" s="369"/>
      <c r="Y218" s="369"/>
      <c r="Z218" s="369"/>
      <c r="AA218" s="368"/>
      <c r="AB218" s="368"/>
      <c r="AC218" s="368"/>
      <c r="AD218" s="368"/>
      <c r="AE218" s="368"/>
      <c r="AF218" s="368"/>
      <c r="AG218" s="368"/>
      <c r="AH218" s="368"/>
      <c r="AI218" s="368"/>
      <c r="AJ218" s="368"/>
      <c r="AK218" s="368"/>
      <c r="AL218" s="368"/>
      <c r="AM218" s="368"/>
      <c r="AN218" s="368"/>
      <c r="AO218" s="368"/>
      <c r="AP218" s="368"/>
      <c r="AQ218" s="368"/>
      <c r="AR218" s="368"/>
      <c r="AS218" s="368"/>
      <c r="AT218" s="368"/>
      <c r="AU218" s="368"/>
      <c r="AV218" s="368"/>
      <c r="AW218" s="368"/>
      <c r="AX218" s="368"/>
      <c r="AY218" s="368"/>
      <c r="AZ218" s="368"/>
      <c r="BA218" s="368"/>
      <c r="BB218" s="368"/>
      <c r="BC218" s="368"/>
      <c r="BD218" s="368"/>
      <c r="BE218" s="368"/>
      <c r="BF218" s="368"/>
      <c r="BG218" s="368"/>
      <c r="BH218" s="368"/>
      <c r="BI218" s="368"/>
      <c r="BJ218" s="368"/>
    </row>
    <row r="219" spans="1:62" x14ac:dyDescent="0.25">
      <c r="A219" s="396"/>
      <c r="B219" s="349">
        <v>569</v>
      </c>
      <c r="C219" s="358"/>
      <c r="D219" s="367"/>
      <c r="E219" s="364"/>
      <c r="F219" s="364"/>
      <c r="G219" s="364"/>
      <c r="H219" s="364"/>
      <c r="I219" s="364"/>
      <c r="J219" s="363"/>
      <c r="K219" s="368"/>
      <c r="L219" s="368"/>
      <c r="M219" s="369"/>
      <c r="N219" s="369"/>
      <c r="O219" s="369"/>
      <c r="P219" s="369"/>
      <c r="Q219" s="369"/>
      <c r="R219" s="369"/>
      <c r="S219" s="369"/>
      <c r="T219" s="369"/>
      <c r="U219" s="369"/>
      <c r="V219" s="369"/>
      <c r="W219" s="369"/>
      <c r="X219" s="369"/>
      <c r="Y219" s="369"/>
      <c r="Z219" s="369"/>
      <c r="AA219" s="368"/>
      <c r="AB219" s="368"/>
      <c r="AC219" s="368"/>
      <c r="AD219" s="368"/>
      <c r="AE219" s="368"/>
      <c r="AF219" s="368"/>
      <c r="AG219" s="368"/>
      <c r="AH219" s="368"/>
      <c r="AI219" s="368"/>
      <c r="AJ219" s="368"/>
      <c r="AK219" s="368"/>
      <c r="AL219" s="368"/>
      <c r="AM219" s="368"/>
      <c r="AN219" s="368"/>
      <c r="AO219" s="368"/>
      <c r="AP219" s="368"/>
      <c r="AQ219" s="368"/>
      <c r="AR219" s="368"/>
      <c r="AS219" s="368"/>
      <c r="AT219" s="368"/>
      <c r="AU219" s="368"/>
      <c r="AV219" s="368"/>
      <c r="AW219" s="368"/>
      <c r="AX219" s="368"/>
      <c r="AY219" s="368"/>
      <c r="AZ219" s="368"/>
      <c r="BA219" s="368"/>
      <c r="BB219" s="368"/>
      <c r="BC219" s="368"/>
      <c r="BD219" s="368"/>
      <c r="BE219" s="368"/>
      <c r="BF219" s="368"/>
      <c r="BG219" s="368"/>
      <c r="BH219" s="368"/>
      <c r="BI219" s="368"/>
      <c r="BJ219" s="368"/>
    </row>
    <row r="220" spans="1:62" x14ac:dyDescent="0.25">
      <c r="A220" s="396"/>
      <c r="B220" s="349">
        <v>570</v>
      </c>
      <c r="C220" s="358"/>
      <c r="D220" s="367"/>
      <c r="E220" s="364"/>
      <c r="F220" s="364"/>
      <c r="G220" s="364"/>
      <c r="H220" s="364"/>
      <c r="I220" s="364"/>
      <c r="J220" s="363"/>
      <c r="K220" s="368"/>
      <c r="L220" s="368"/>
      <c r="M220" s="369"/>
      <c r="N220" s="369"/>
      <c r="O220" s="369"/>
      <c r="P220" s="369"/>
      <c r="Q220" s="369"/>
      <c r="R220" s="369"/>
      <c r="S220" s="369"/>
      <c r="T220" s="369"/>
      <c r="U220" s="369"/>
      <c r="V220" s="369"/>
      <c r="W220" s="369"/>
      <c r="X220" s="369"/>
      <c r="Y220" s="369"/>
      <c r="Z220" s="369"/>
      <c r="AA220" s="368"/>
      <c r="AB220" s="368"/>
      <c r="AC220" s="368"/>
      <c r="AD220" s="368"/>
      <c r="AE220" s="368"/>
      <c r="AF220" s="368"/>
      <c r="AG220" s="368"/>
      <c r="AH220" s="368"/>
      <c r="AI220" s="368"/>
      <c r="AJ220" s="368"/>
      <c r="AK220" s="368"/>
      <c r="AL220" s="368"/>
      <c r="AM220" s="368"/>
      <c r="AN220" s="368"/>
      <c r="AO220" s="368"/>
      <c r="AP220" s="368"/>
      <c r="AQ220" s="368"/>
      <c r="AR220" s="368"/>
      <c r="AS220" s="368"/>
      <c r="AT220" s="368"/>
      <c r="AU220" s="368"/>
      <c r="AV220" s="368"/>
      <c r="AW220" s="368"/>
      <c r="AX220" s="368"/>
      <c r="AY220" s="368"/>
      <c r="AZ220" s="368"/>
      <c r="BA220" s="368"/>
      <c r="BB220" s="368"/>
      <c r="BC220" s="368"/>
      <c r="BD220" s="368"/>
      <c r="BE220" s="368"/>
      <c r="BF220" s="368"/>
      <c r="BG220" s="368"/>
      <c r="BH220" s="368"/>
      <c r="BI220" s="368"/>
      <c r="BJ220" s="368"/>
    </row>
    <row r="221" spans="1:62" x14ac:dyDescent="0.25">
      <c r="A221" s="396"/>
      <c r="B221" s="349">
        <v>571</v>
      </c>
      <c r="C221" s="358"/>
      <c r="D221" s="367"/>
      <c r="E221" s="364"/>
      <c r="F221" s="364"/>
      <c r="G221" s="364"/>
      <c r="H221" s="364"/>
      <c r="I221" s="364"/>
      <c r="J221" s="363"/>
      <c r="K221" s="368"/>
      <c r="L221" s="368"/>
      <c r="M221" s="369"/>
      <c r="N221" s="369"/>
      <c r="O221" s="369"/>
      <c r="P221" s="369"/>
      <c r="Q221" s="369"/>
      <c r="R221" s="369"/>
      <c r="S221" s="369"/>
      <c r="T221" s="369"/>
      <c r="U221" s="369"/>
      <c r="V221" s="369"/>
      <c r="W221" s="369"/>
      <c r="X221" s="369"/>
      <c r="Y221" s="369"/>
      <c r="Z221" s="369"/>
      <c r="AA221" s="368"/>
      <c r="AB221" s="368"/>
      <c r="AC221" s="368"/>
      <c r="AD221" s="368"/>
      <c r="AE221" s="368"/>
      <c r="AF221" s="368"/>
      <c r="AG221" s="368"/>
      <c r="AH221" s="368"/>
      <c r="AI221" s="368"/>
      <c r="AJ221" s="368"/>
      <c r="AK221" s="368"/>
      <c r="AL221" s="368"/>
      <c r="AM221" s="368"/>
      <c r="AN221" s="368"/>
      <c r="AO221" s="368"/>
      <c r="AP221" s="368"/>
      <c r="AQ221" s="368"/>
      <c r="AR221" s="368"/>
      <c r="AS221" s="368"/>
      <c r="AT221" s="368"/>
      <c r="AU221" s="368"/>
      <c r="AV221" s="368"/>
      <c r="AW221" s="368"/>
      <c r="AX221" s="368"/>
      <c r="AY221" s="368"/>
      <c r="AZ221" s="368"/>
      <c r="BA221" s="368"/>
      <c r="BB221" s="368"/>
      <c r="BC221" s="368"/>
      <c r="BD221" s="368"/>
      <c r="BE221" s="368"/>
      <c r="BF221" s="368"/>
      <c r="BG221" s="368"/>
      <c r="BH221" s="368"/>
      <c r="BI221" s="368"/>
      <c r="BJ221" s="368"/>
    </row>
    <row r="222" spans="1:62" x14ac:dyDescent="0.25">
      <c r="A222" s="396"/>
      <c r="B222" s="349">
        <v>572</v>
      </c>
      <c r="C222" s="358"/>
      <c r="D222" s="367"/>
      <c r="E222" s="364"/>
      <c r="F222" s="364"/>
      <c r="G222" s="364"/>
      <c r="H222" s="364"/>
      <c r="I222" s="364"/>
      <c r="J222" s="363"/>
      <c r="K222" s="368"/>
      <c r="L222" s="368"/>
      <c r="M222" s="369"/>
      <c r="N222" s="369"/>
      <c r="O222" s="369"/>
      <c r="P222" s="369"/>
      <c r="Q222" s="369"/>
      <c r="R222" s="369"/>
      <c r="S222" s="369"/>
      <c r="T222" s="369"/>
      <c r="U222" s="369"/>
      <c r="V222" s="369"/>
      <c r="W222" s="369"/>
      <c r="X222" s="369"/>
      <c r="Y222" s="369"/>
      <c r="Z222" s="369"/>
      <c r="AA222" s="368"/>
      <c r="AB222" s="368"/>
      <c r="AC222" s="368"/>
      <c r="AD222" s="368"/>
      <c r="AE222" s="368"/>
      <c r="AF222" s="368"/>
      <c r="AG222" s="368"/>
      <c r="AH222" s="368"/>
      <c r="AI222" s="368"/>
      <c r="AJ222" s="368"/>
      <c r="AK222" s="368"/>
      <c r="AL222" s="368"/>
      <c r="AM222" s="368"/>
      <c r="AN222" s="368"/>
      <c r="AO222" s="368"/>
      <c r="AP222" s="368"/>
      <c r="AQ222" s="368"/>
      <c r="AR222" s="368"/>
      <c r="AS222" s="368"/>
      <c r="AT222" s="368"/>
      <c r="AU222" s="368"/>
      <c r="AV222" s="368"/>
      <c r="AW222" s="368"/>
      <c r="AX222" s="368"/>
      <c r="AY222" s="368"/>
      <c r="AZ222" s="368"/>
      <c r="BA222" s="368"/>
      <c r="BB222" s="368"/>
      <c r="BC222" s="368"/>
      <c r="BD222" s="368"/>
      <c r="BE222" s="368"/>
      <c r="BF222" s="368"/>
      <c r="BG222" s="368"/>
      <c r="BH222" s="368"/>
      <c r="BI222" s="368"/>
      <c r="BJ222" s="368"/>
    </row>
    <row r="223" spans="1:62" x14ac:dyDescent="0.25">
      <c r="A223" s="396"/>
      <c r="B223" s="349">
        <v>573</v>
      </c>
      <c r="C223" s="358"/>
      <c r="D223" s="367"/>
      <c r="E223" s="364"/>
      <c r="F223" s="364"/>
      <c r="G223" s="364"/>
      <c r="H223" s="364"/>
      <c r="I223" s="364"/>
      <c r="J223" s="363"/>
      <c r="K223" s="368"/>
      <c r="L223" s="368"/>
      <c r="M223" s="369"/>
      <c r="N223" s="369"/>
      <c r="O223" s="369"/>
      <c r="P223" s="369"/>
      <c r="Q223" s="369"/>
      <c r="R223" s="369"/>
      <c r="S223" s="369"/>
      <c r="T223" s="369"/>
      <c r="U223" s="369"/>
      <c r="V223" s="369"/>
      <c r="W223" s="369"/>
      <c r="X223" s="369"/>
      <c r="Y223" s="369"/>
      <c r="Z223" s="369"/>
      <c r="AA223" s="368"/>
      <c r="AB223" s="368"/>
      <c r="AC223" s="368"/>
      <c r="AD223" s="368"/>
      <c r="AE223" s="368"/>
      <c r="AF223" s="368"/>
      <c r="AG223" s="368"/>
      <c r="AH223" s="368"/>
      <c r="AI223" s="368"/>
      <c r="AJ223" s="368"/>
      <c r="AK223" s="368"/>
      <c r="AL223" s="368"/>
      <c r="AM223" s="368"/>
      <c r="AN223" s="368"/>
      <c r="AO223" s="368"/>
      <c r="AP223" s="368"/>
      <c r="AQ223" s="368"/>
      <c r="AR223" s="368"/>
      <c r="AS223" s="368"/>
      <c r="AT223" s="368"/>
      <c r="AU223" s="368"/>
      <c r="AV223" s="368"/>
      <c r="AW223" s="368"/>
      <c r="AX223" s="368"/>
      <c r="AY223" s="368"/>
      <c r="AZ223" s="368"/>
      <c r="BA223" s="368"/>
      <c r="BB223" s="368"/>
      <c r="BC223" s="368"/>
      <c r="BD223" s="368"/>
      <c r="BE223" s="368"/>
      <c r="BF223" s="368"/>
      <c r="BG223" s="368"/>
      <c r="BH223" s="368"/>
      <c r="BI223" s="368"/>
      <c r="BJ223" s="368"/>
    </row>
    <row r="224" spans="1:62" x14ac:dyDescent="0.25">
      <c r="A224" s="396"/>
      <c r="B224" s="349">
        <v>574</v>
      </c>
      <c r="C224" s="358"/>
      <c r="D224" s="367"/>
      <c r="E224" s="364"/>
      <c r="F224" s="364"/>
      <c r="G224" s="364"/>
      <c r="H224" s="364"/>
      <c r="I224" s="364"/>
      <c r="J224" s="363"/>
      <c r="K224" s="368"/>
      <c r="L224" s="368"/>
      <c r="M224" s="369"/>
      <c r="N224" s="369"/>
      <c r="O224" s="369"/>
      <c r="P224" s="369"/>
      <c r="Q224" s="369"/>
      <c r="R224" s="369"/>
      <c r="S224" s="369"/>
      <c r="T224" s="369"/>
      <c r="U224" s="369"/>
      <c r="V224" s="369"/>
      <c r="W224" s="369"/>
      <c r="X224" s="369"/>
      <c r="Y224" s="369"/>
      <c r="Z224" s="369"/>
      <c r="AA224" s="368"/>
      <c r="AB224" s="368"/>
      <c r="AC224" s="368"/>
      <c r="AD224" s="368"/>
      <c r="AE224" s="368"/>
      <c r="AF224" s="368"/>
      <c r="AG224" s="368"/>
      <c r="AH224" s="368"/>
      <c r="AI224" s="368"/>
      <c r="AJ224" s="368"/>
      <c r="AK224" s="368"/>
      <c r="AL224" s="368"/>
      <c r="AM224" s="368"/>
      <c r="AN224" s="368"/>
      <c r="AO224" s="368"/>
      <c r="AP224" s="368"/>
      <c r="AQ224" s="368"/>
      <c r="AR224" s="368"/>
      <c r="AS224" s="368"/>
      <c r="AT224" s="368"/>
      <c r="AU224" s="368"/>
      <c r="AV224" s="368"/>
      <c r="AW224" s="368"/>
      <c r="AX224" s="368"/>
      <c r="AY224" s="368"/>
      <c r="AZ224" s="368"/>
      <c r="BA224" s="368"/>
      <c r="BB224" s="368"/>
      <c r="BC224" s="368"/>
      <c r="BD224" s="368"/>
      <c r="BE224" s="368"/>
      <c r="BF224" s="368"/>
      <c r="BG224" s="368"/>
      <c r="BH224" s="368"/>
      <c r="BI224" s="368"/>
      <c r="BJ224" s="368"/>
    </row>
    <row r="225" spans="1:62" x14ac:dyDescent="0.25">
      <c r="A225" s="396">
        <v>575</v>
      </c>
      <c r="B225" s="349">
        <v>575</v>
      </c>
      <c r="C225" s="373" t="s">
        <v>167</v>
      </c>
      <c r="D225" s="363">
        <v>30233</v>
      </c>
      <c r="E225" s="364">
        <v>0</v>
      </c>
      <c r="F225" s="364">
        <v>0</v>
      </c>
      <c r="G225" s="364">
        <v>0</v>
      </c>
      <c r="H225" s="364">
        <v>0</v>
      </c>
      <c r="I225" s="364">
        <v>17725</v>
      </c>
      <c r="J225" s="363">
        <v>0</v>
      </c>
      <c r="K225" s="365">
        <v>0</v>
      </c>
      <c r="L225" s="365">
        <v>72791</v>
      </c>
      <c r="M225" s="366">
        <v>0</v>
      </c>
      <c r="N225" s="366">
        <v>89680</v>
      </c>
      <c r="O225" s="366">
        <v>0</v>
      </c>
      <c r="P225" s="366">
        <v>168198</v>
      </c>
      <c r="Q225" s="366">
        <v>0</v>
      </c>
      <c r="R225" s="366">
        <v>0</v>
      </c>
      <c r="S225" s="366">
        <v>0</v>
      </c>
      <c r="T225" s="366">
        <v>0</v>
      </c>
      <c r="U225" s="366">
        <v>0</v>
      </c>
      <c r="V225" s="366">
        <v>0</v>
      </c>
      <c r="W225" s="366">
        <v>13396</v>
      </c>
      <c r="X225" s="366">
        <v>0</v>
      </c>
      <c r="Y225" s="366">
        <v>0</v>
      </c>
      <c r="Z225" s="366">
        <v>0</v>
      </c>
      <c r="AA225" s="365">
        <v>0</v>
      </c>
      <c r="AB225" s="365">
        <v>48481</v>
      </c>
      <c r="AC225" s="365">
        <v>0</v>
      </c>
      <c r="AD225" s="365">
        <v>22898</v>
      </c>
      <c r="AE225" s="365">
        <v>0</v>
      </c>
      <c r="AF225" s="365">
        <v>81497</v>
      </c>
      <c r="AG225" s="365">
        <v>0</v>
      </c>
      <c r="AH225" s="365">
        <v>0</v>
      </c>
      <c r="AI225" s="365">
        <v>99537</v>
      </c>
      <c r="AJ225" s="365">
        <v>0</v>
      </c>
      <c r="AK225" s="365">
        <v>9177</v>
      </c>
      <c r="AL225" s="365">
        <v>0</v>
      </c>
      <c r="AM225" s="365">
        <v>39920</v>
      </c>
      <c r="AN225" s="365">
        <v>0</v>
      </c>
      <c r="AO225" s="365">
        <v>58</v>
      </c>
      <c r="AP225" s="365">
        <v>0</v>
      </c>
      <c r="AQ225" s="365">
        <v>0</v>
      </c>
      <c r="AR225" s="365">
        <v>0</v>
      </c>
      <c r="AS225" s="365">
        <v>1081593</v>
      </c>
      <c r="AT225" s="365">
        <v>55000</v>
      </c>
      <c r="AU225" s="365">
        <v>0</v>
      </c>
      <c r="AV225" s="365">
        <v>81789</v>
      </c>
      <c r="AW225" s="365">
        <v>11896</v>
      </c>
      <c r="AX225" s="365">
        <v>170867</v>
      </c>
      <c r="AY225" s="365">
        <v>326013</v>
      </c>
      <c r="AZ225" s="365">
        <v>0</v>
      </c>
      <c r="BA225" s="365">
        <v>65064</v>
      </c>
      <c r="BB225" s="365">
        <v>0</v>
      </c>
      <c r="BC225" s="365">
        <v>68702</v>
      </c>
      <c r="BD225" s="365">
        <v>0</v>
      </c>
      <c r="BE225" s="365">
        <v>0</v>
      </c>
      <c r="BF225" s="365">
        <v>47476</v>
      </c>
      <c r="BG225" s="365">
        <v>0</v>
      </c>
      <c r="BH225" s="365">
        <v>0</v>
      </c>
      <c r="BI225" s="365">
        <v>0</v>
      </c>
      <c r="BJ225" s="365">
        <v>0</v>
      </c>
    </row>
    <row r="226" spans="1:62" x14ac:dyDescent="0.25">
      <c r="A226" s="396">
        <v>576</v>
      </c>
      <c r="B226" s="349">
        <v>576</v>
      </c>
      <c r="C226" s="373" t="s">
        <v>168</v>
      </c>
      <c r="D226" s="363">
        <v>0</v>
      </c>
      <c r="E226" s="364">
        <v>0</v>
      </c>
      <c r="F226" s="364">
        <v>0</v>
      </c>
      <c r="G226" s="364">
        <v>2470</v>
      </c>
      <c r="H226" s="364">
        <v>0</v>
      </c>
      <c r="I226" s="364">
        <v>0</v>
      </c>
      <c r="J226" s="363">
        <v>0</v>
      </c>
      <c r="K226" s="365">
        <v>14576</v>
      </c>
      <c r="L226" s="365">
        <v>0</v>
      </c>
      <c r="M226" s="366">
        <v>0</v>
      </c>
      <c r="N226" s="366">
        <v>0</v>
      </c>
      <c r="O226" s="366">
        <v>0</v>
      </c>
      <c r="P226" s="366">
        <v>0</v>
      </c>
      <c r="Q226" s="366">
        <v>0</v>
      </c>
      <c r="R226" s="366">
        <v>0</v>
      </c>
      <c r="S226" s="366">
        <v>0</v>
      </c>
      <c r="T226" s="366">
        <v>0</v>
      </c>
      <c r="U226" s="366">
        <v>0</v>
      </c>
      <c r="V226" s="366">
        <v>0</v>
      </c>
      <c r="W226" s="366">
        <v>0</v>
      </c>
      <c r="X226" s="366">
        <v>0</v>
      </c>
      <c r="Y226" s="366">
        <v>0</v>
      </c>
      <c r="Z226" s="366">
        <v>0</v>
      </c>
      <c r="AA226" s="365">
        <v>0</v>
      </c>
      <c r="AB226" s="365">
        <v>0</v>
      </c>
      <c r="AC226" s="365">
        <v>79542</v>
      </c>
      <c r="AD226" s="365">
        <v>0</v>
      </c>
      <c r="AE226" s="365">
        <v>4316</v>
      </c>
      <c r="AF226" s="365">
        <v>0</v>
      </c>
      <c r="AG226" s="365">
        <v>0</v>
      </c>
      <c r="AH226" s="365">
        <v>0</v>
      </c>
      <c r="AI226" s="365">
        <v>0</v>
      </c>
      <c r="AJ226" s="365">
        <v>26378</v>
      </c>
      <c r="AK226" s="365">
        <v>0</v>
      </c>
      <c r="AL226" s="365">
        <v>0</v>
      </c>
      <c r="AM226" s="365">
        <v>0</v>
      </c>
      <c r="AN226" s="365">
        <v>0</v>
      </c>
      <c r="AO226" s="365">
        <v>0</v>
      </c>
      <c r="AP226" s="365">
        <v>13484</v>
      </c>
      <c r="AQ226" s="365">
        <v>0</v>
      </c>
      <c r="AR226" s="365">
        <v>0</v>
      </c>
      <c r="AS226" s="365">
        <v>0</v>
      </c>
      <c r="AT226" s="365">
        <v>0</v>
      </c>
      <c r="AU226" s="365">
        <v>0</v>
      </c>
      <c r="AV226" s="365">
        <v>0</v>
      </c>
      <c r="AW226" s="365">
        <v>0</v>
      </c>
      <c r="AX226" s="365">
        <v>0</v>
      </c>
      <c r="AY226" s="365">
        <v>0</v>
      </c>
      <c r="AZ226" s="365">
        <v>0</v>
      </c>
      <c r="BA226" s="365">
        <v>0</v>
      </c>
      <c r="BB226" s="365">
        <v>7156</v>
      </c>
      <c r="BC226" s="365">
        <v>0</v>
      </c>
      <c r="BD226" s="365">
        <v>0</v>
      </c>
      <c r="BE226" s="365">
        <v>0</v>
      </c>
      <c r="BF226" s="365">
        <v>0</v>
      </c>
      <c r="BG226" s="365">
        <v>0</v>
      </c>
      <c r="BH226" s="365">
        <v>0</v>
      </c>
      <c r="BI226" s="365">
        <v>0</v>
      </c>
      <c r="BJ226" s="365">
        <v>0</v>
      </c>
    </row>
    <row r="227" spans="1:62" x14ac:dyDescent="0.25">
      <c r="A227" s="396">
        <v>577</v>
      </c>
      <c r="B227" s="373">
        <v>577</v>
      </c>
      <c r="C227" s="373" t="s">
        <v>322</v>
      </c>
      <c r="D227" s="363">
        <v>0</v>
      </c>
      <c r="E227" s="364">
        <v>0</v>
      </c>
      <c r="F227" s="364">
        <v>0</v>
      </c>
      <c r="G227" s="364">
        <v>0</v>
      </c>
      <c r="H227" s="364">
        <v>0</v>
      </c>
      <c r="I227" s="364">
        <v>0</v>
      </c>
      <c r="J227" s="363">
        <v>0</v>
      </c>
      <c r="K227" s="365">
        <v>0</v>
      </c>
      <c r="L227" s="365">
        <v>0</v>
      </c>
      <c r="M227" s="366">
        <v>0</v>
      </c>
      <c r="N227" s="366">
        <v>0</v>
      </c>
      <c r="O227" s="366">
        <v>0</v>
      </c>
      <c r="P227" s="366">
        <v>0</v>
      </c>
      <c r="Q227" s="366">
        <v>0</v>
      </c>
      <c r="R227" s="366">
        <v>0</v>
      </c>
      <c r="S227" s="366">
        <v>0</v>
      </c>
      <c r="T227" s="366">
        <v>0</v>
      </c>
      <c r="U227" s="366">
        <v>0</v>
      </c>
      <c r="V227" s="366">
        <v>0</v>
      </c>
      <c r="W227" s="366">
        <v>0</v>
      </c>
      <c r="X227" s="366">
        <v>0</v>
      </c>
      <c r="Y227" s="366">
        <v>0</v>
      </c>
      <c r="Z227" s="366">
        <v>0</v>
      </c>
      <c r="AA227" s="365">
        <v>0</v>
      </c>
      <c r="AB227" s="365">
        <v>0</v>
      </c>
      <c r="AC227" s="365">
        <v>0</v>
      </c>
      <c r="AD227" s="365">
        <v>0</v>
      </c>
      <c r="AE227" s="365">
        <v>0</v>
      </c>
      <c r="AF227" s="365">
        <v>0</v>
      </c>
      <c r="AG227" s="365">
        <v>0</v>
      </c>
      <c r="AH227" s="365">
        <v>0</v>
      </c>
      <c r="AI227" s="365">
        <v>0</v>
      </c>
      <c r="AJ227" s="365">
        <v>0</v>
      </c>
      <c r="AK227" s="365">
        <v>0</v>
      </c>
      <c r="AL227" s="365">
        <v>0</v>
      </c>
      <c r="AM227" s="365">
        <v>0</v>
      </c>
      <c r="AN227" s="365">
        <v>0</v>
      </c>
      <c r="AO227" s="365">
        <v>0</v>
      </c>
      <c r="AP227" s="365">
        <v>0</v>
      </c>
      <c r="AQ227" s="365">
        <v>0</v>
      </c>
      <c r="AR227" s="365">
        <v>0</v>
      </c>
      <c r="AS227" s="365">
        <v>0</v>
      </c>
      <c r="AT227" s="365">
        <v>0</v>
      </c>
      <c r="AU227" s="365">
        <v>0</v>
      </c>
      <c r="AV227" s="365">
        <v>0</v>
      </c>
      <c r="AW227" s="365">
        <v>0</v>
      </c>
      <c r="AX227" s="365">
        <v>0</v>
      </c>
      <c r="AY227" s="365">
        <v>0</v>
      </c>
      <c r="AZ227" s="365">
        <v>0</v>
      </c>
      <c r="BA227" s="365">
        <v>0</v>
      </c>
      <c r="BB227" s="365">
        <v>0</v>
      </c>
      <c r="BC227" s="365">
        <v>0</v>
      </c>
      <c r="BD227" s="365">
        <v>0</v>
      </c>
      <c r="BE227" s="365">
        <v>0</v>
      </c>
      <c r="BF227" s="365">
        <v>0</v>
      </c>
      <c r="BG227" s="365">
        <v>0</v>
      </c>
      <c r="BH227" s="365">
        <v>0</v>
      </c>
      <c r="BI227" s="365">
        <v>0</v>
      </c>
      <c r="BJ227" s="365">
        <v>0</v>
      </c>
    </row>
    <row r="228" spans="1:62" x14ac:dyDescent="0.25">
      <c r="A228" s="396"/>
      <c r="B228" s="373">
        <v>578</v>
      </c>
      <c r="C228" s="373" t="s">
        <v>323</v>
      </c>
      <c r="D228" s="363"/>
      <c r="E228" s="364"/>
      <c r="F228" s="364"/>
      <c r="G228" s="364"/>
      <c r="H228" s="364"/>
      <c r="I228" s="364"/>
      <c r="J228" s="363"/>
      <c r="K228" s="365"/>
      <c r="L228" s="365"/>
      <c r="M228" s="366"/>
      <c r="N228" s="366"/>
      <c r="O228" s="366"/>
      <c r="P228" s="366"/>
      <c r="Q228" s="366"/>
      <c r="R228" s="366"/>
      <c r="S228" s="366"/>
      <c r="T228" s="366"/>
      <c r="U228" s="366"/>
      <c r="V228" s="366"/>
      <c r="W228" s="366"/>
      <c r="X228" s="366"/>
      <c r="Y228" s="366"/>
      <c r="Z228" s="366"/>
      <c r="AA228" s="365"/>
      <c r="AB228" s="365"/>
      <c r="AC228" s="365"/>
      <c r="AD228" s="365"/>
      <c r="AE228" s="365"/>
      <c r="AF228" s="365"/>
      <c r="AG228" s="365"/>
      <c r="AH228" s="365"/>
      <c r="AI228" s="365"/>
      <c r="AJ228" s="365"/>
      <c r="AK228" s="365"/>
      <c r="AL228" s="365"/>
      <c r="AM228" s="365"/>
      <c r="AN228" s="365"/>
      <c r="AO228" s="365"/>
      <c r="AP228" s="365"/>
      <c r="AQ228" s="365"/>
      <c r="AR228" s="365"/>
      <c r="AS228" s="365"/>
      <c r="AT228" s="365"/>
      <c r="AU228" s="365"/>
      <c r="AV228" s="365"/>
      <c r="AW228" s="365"/>
      <c r="AX228" s="365"/>
      <c r="AY228" s="365"/>
      <c r="AZ228" s="365"/>
      <c r="BA228" s="365"/>
      <c r="BB228" s="365"/>
      <c r="BC228" s="365"/>
      <c r="BD228" s="365"/>
      <c r="BE228" s="365"/>
      <c r="BF228" s="365"/>
      <c r="BG228" s="365"/>
      <c r="BH228" s="365"/>
      <c r="BI228" s="365"/>
      <c r="BJ228" s="365"/>
    </row>
    <row r="229" spans="1:62" x14ac:dyDescent="0.25">
      <c r="A229" s="396"/>
      <c r="B229" s="373">
        <v>579</v>
      </c>
      <c r="C229" s="373" t="s">
        <v>324</v>
      </c>
      <c r="D229" s="363"/>
      <c r="E229" s="364"/>
      <c r="F229" s="364"/>
      <c r="G229" s="364"/>
      <c r="H229" s="364"/>
      <c r="I229" s="364"/>
      <c r="J229" s="363"/>
      <c r="K229" s="365"/>
      <c r="L229" s="365"/>
      <c r="M229" s="366"/>
      <c r="N229" s="366"/>
      <c r="O229" s="366"/>
      <c r="P229" s="366"/>
      <c r="Q229" s="366"/>
      <c r="R229" s="366"/>
      <c r="S229" s="366"/>
      <c r="T229" s="366"/>
      <c r="U229" s="366"/>
      <c r="V229" s="366"/>
      <c r="W229" s="366"/>
      <c r="X229" s="366"/>
      <c r="Y229" s="366"/>
      <c r="Z229" s="366"/>
      <c r="AA229" s="365"/>
      <c r="AB229" s="365"/>
      <c r="AC229" s="365"/>
      <c r="AD229" s="365"/>
      <c r="AE229" s="365"/>
      <c r="AF229" s="365"/>
      <c r="AG229" s="365"/>
      <c r="AH229" s="365"/>
      <c r="AI229" s="365"/>
      <c r="AJ229" s="365"/>
      <c r="AK229" s="365"/>
      <c r="AL229" s="365"/>
      <c r="AM229" s="365"/>
      <c r="AN229" s="365"/>
      <c r="AO229" s="365"/>
      <c r="AP229" s="365"/>
      <c r="AQ229" s="365"/>
      <c r="AR229" s="365"/>
      <c r="AS229" s="365"/>
      <c r="AT229" s="365"/>
      <c r="AU229" s="365"/>
      <c r="AV229" s="365"/>
      <c r="AW229" s="365"/>
      <c r="AX229" s="365"/>
      <c r="AY229" s="365"/>
      <c r="AZ229" s="365"/>
      <c r="BA229" s="365"/>
      <c r="BB229" s="365"/>
      <c r="BC229" s="365"/>
      <c r="BD229" s="365"/>
      <c r="BE229" s="365"/>
      <c r="BF229" s="365"/>
      <c r="BG229" s="365"/>
      <c r="BH229" s="365"/>
      <c r="BI229" s="365"/>
      <c r="BJ229" s="365"/>
    </row>
    <row r="230" spans="1:62" x14ac:dyDescent="0.25">
      <c r="A230" s="396"/>
      <c r="B230" s="373">
        <v>580</v>
      </c>
      <c r="C230" s="373" t="s">
        <v>325</v>
      </c>
      <c r="D230" s="363"/>
      <c r="E230" s="364"/>
      <c r="F230" s="364"/>
      <c r="G230" s="364"/>
      <c r="H230" s="364"/>
      <c r="I230" s="364"/>
      <c r="J230" s="363"/>
      <c r="K230" s="365"/>
      <c r="L230" s="365"/>
      <c r="M230" s="366"/>
      <c r="N230" s="366"/>
      <c r="O230" s="366"/>
      <c r="P230" s="366"/>
      <c r="Q230" s="366"/>
      <c r="R230" s="366"/>
      <c r="S230" s="366"/>
      <c r="T230" s="366"/>
      <c r="U230" s="366"/>
      <c r="V230" s="366"/>
      <c r="W230" s="366"/>
      <c r="X230" s="366"/>
      <c r="Y230" s="366"/>
      <c r="Z230" s="366"/>
      <c r="AA230" s="365"/>
      <c r="AB230" s="365"/>
      <c r="AC230" s="365"/>
      <c r="AD230" s="365"/>
      <c r="AE230" s="365"/>
      <c r="AF230" s="365"/>
      <c r="AG230" s="365"/>
      <c r="AH230" s="365"/>
      <c r="AI230" s="365"/>
      <c r="AJ230" s="365"/>
      <c r="AK230" s="365"/>
      <c r="AL230" s="365"/>
      <c r="AM230" s="365"/>
      <c r="AN230" s="365"/>
      <c r="AO230" s="365"/>
      <c r="AP230" s="365"/>
      <c r="AQ230" s="365"/>
      <c r="AR230" s="365"/>
      <c r="AS230" s="365"/>
      <c r="AT230" s="365"/>
      <c r="AU230" s="365"/>
      <c r="AV230" s="365"/>
      <c r="AW230" s="365"/>
      <c r="AX230" s="365"/>
      <c r="AY230" s="365"/>
      <c r="AZ230" s="365"/>
      <c r="BA230" s="365"/>
      <c r="BB230" s="365"/>
      <c r="BC230" s="365"/>
      <c r="BD230" s="365"/>
      <c r="BE230" s="365"/>
      <c r="BF230" s="365"/>
      <c r="BG230" s="365"/>
      <c r="BH230" s="365"/>
      <c r="BI230" s="365"/>
      <c r="BJ230" s="365"/>
    </row>
    <row r="231" spans="1:62" x14ac:dyDescent="0.25">
      <c r="A231" s="396"/>
      <c r="B231" s="373">
        <v>581</v>
      </c>
      <c r="C231" s="373" t="s">
        <v>326</v>
      </c>
      <c r="D231" s="363"/>
      <c r="E231" s="364"/>
      <c r="F231" s="364"/>
      <c r="G231" s="364"/>
      <c r="H231" s="364"/>
      <c r="I231" s="364"/>
      <c r="J231" s="363"/>
      <c r="K231" s="365"/>
      <c r="L231" s="365"/>
      <c r="M231" s="366"/>
      <c r="N231" s="366"/>
      <c r="O231" s="366"/>
      <c r="P231" s="366"/>
      <c r="Q231" s="366"/>
      <c r="R231" s="366"/>
      <c r="S231" s="366"/>
      <c r="T231" s="366"/>
      <c r="U231" s="366"/>
      <c r="V231" s="366"/>
      <c r="W231" s="366"/>
      <c r="X231" s="366"/>
      <c r="Y231" s="366"/>
      <c r="Z231" s="366"/>
      <c r="AA231" s="365"/>
      <c r="AB231" s="365"/>
      <c r="AC231" s="365"/>
      <c r="AD231" s="365"/>
      <c r="AE231" s="365"/>
      <c r="AF231" s="365"/>
      <c r="AG231" s="365"/>
      <c r="AH231" s="365"/>
      <c r="AI231" s="365"/>
      <c r="AJ231" s="365"/>
      <c r="AK231" s="365"/>
      <c r="AL231" s="365"/>
      <c r="AM231" s="365"/>
      <c r="AN231" s="365"/>
      <c r="AO231" s="365"/>
      <c r="AP231" s="365"/>
      <c r="AQ231" s="365"/>
      <c r="AR231" s="365"/>
      <c r="AS231" s="365"/>
      <c r="AT231" s="365"/>
      <c r="AU231" s="365"/>
      <c r="AV231" s="365"/>
      <c r="AW231" s="365"/>
      <c r="AX231" s="365"/>
      <c r="AY231" s="365"/>
      <c r="AZ231" s="365"/>
      <c r="BA231" s="365"/>
      <c r="BB231" s="365"/>
      <c r="BC231" s="365"/>
      <c r="BD231" s="365"/>
      <c r="BE231" s="365"/>
      <c r="BF231" s="365"/>
      <c r="BG231" s="365"/>
      <c r="BH231" s="365"/>
      <c r="BI231" s="365"/>
      <c r="BJ231" s="365"/>
    </row>
    <row r="232" spans="1:62" x14ac:dyDescent="0.25">
      <c r="A232" s="396"/>
      <c r="B232" s="373">
        <v>582</v>
      </c>
      <c r="C232" s="373" t="s">
        <v>327</v>
      </c>
      <c r="D232" s="363"/>
      <c r="E232" s="364"/>
      <c r="F232" s="364"/>
      <c r="G232" s="364"/>
      <c r="H232" s="364"/>
      <c r="I232" s="364"/>
      <c r="J232" s="363"/>
      <c r="K232" s="365"/>
      <c r="L232" s="365"/>
      <c r="M232" s="366"/>
      <c r="N232" s="366"/>
      <c r="O232" s="366"/>
      <c r="P232" s="366"/>
      <c r="Q232" s="366"/>
      <c r="R232" s="366"/>
      <c r="S232" s="366"/>
      <c r="T232" s="366"/>
      <c r="U232" s="366"/>
      <c r="V232" s="366"/>
      <c r="W232" s="366"/>
      <c r="X232" s="366"/>
      <c r="Y232" s="366"/>
      <c r="Z232" s="366"/>
      <c r="AA232" s="365"/>
      <c r="AB232" s="365"/>
      <c r="AC232" s="365"/>
      <c r="AD232" s="365"/>
      <c r="AE232" s="365"/>
      <c r="AF232" s="365"/>
      <c r="AG232" s="365"/>
      <c r="AH232" s="365"/>
      <c r="AI232" s="365"/>
      <c r="AJ232" s="365"/>
      <c r="AK232" s="365"/>
      <c r="AL232" s="365"/>
      <c r="AM232" s="365"/>
      <c r="AN232" s="365"/>
      <c r="AO232" s="365"/>
      <c r="AP232" s="365"/>
      <c r="AQ232" s="365"/>
      <c r="AR232" s="365"/>
      <c r="AS232" s="365"/>
      <c r="AT232" s="365"/>
      <c r="AU232" s="365"/>
      <c r="AV232" s="365"/>
      <c r="AW232" s="365"/>
      <c r="AX232" s="365"/>
      <c r="AY232" s="365"/>
      <c r="AZ232" s="365"/>
      <c r="BA232" s="365"/>
      <c r="BB232" s="365"/>
      <c r="BC232" s="365"/>
      <c r="BD232" s="365"/>
      <c r="BE232" s="365"/>
      <c r="BF232" s="365"/>
      <c r="BG232" s="365"/>
      <c r="BH232" s="365"/>
      <c r="BI232" s="365"/>
      <c r="BJ232" s="365"/>
    </row>
    <row r="233" spans="1:62" x14ac:dyDescent="0.25">
      <c r="A233" s="396"/>
      <c r="B233" s="373">
        <v>583</v>
      </c>
      <c r="C233" s="373" t="s">
        <v>328</v>
      </c>
      <c r="D233" s="363"/>
      <c r="E233" s="364"/>
      <c r="F233" s="364"/>
      <c r="G233" s="364"/>
      <c r="H233" s="364"/>
      <c r="I233" s="364"/>
      <c r="J233" s="363"/>
      <c r="K233" s="365"/>
      <c r="L233" s="365"/>
      <c r="M233" s="366"/>
      <c r="N233" s="366"/>
      <c r="O233" s="366"/>
      <c r="P233" s="366"/>
      <c r="Q233" s="366"/>
      <c r="R233" s="366"/>
      <c r="S233" s="366"/>
      <c r="T233" s="366"/>
      <c r="U233" s="366"/>
      <c r="V233" s="366"/>
      <c r="W233" s="366"/>
      <c r="X233" s="366"/>
      <c r="Y233" s="366"/>
      <c r="Z233" s="366"/>
      <c r="AA233" s="365"/>
      <c r="AB233" s="365"/>
      <c r="AC233" s="365"/>
      <c r="AD233" s="365"/>
      <c r="AE233" s="365"/>
      <c r="AF233" s="365"/>
      <c r="AG233" s="365"/>
      <c r="AH233" s="365"/>
      <c r="AI233" s="365"/>
      <c r="AJ233" s="365"/>
      <c r="AK233" s="365"/>
      <c r="AL233" s="365"/>
      <c r="AM233" s="365"/>
      <c r="AN233" s="365"/>
      <c r="AO233" s="365"/>
      <c r="AP233" s="365"/>
      <c r="AQ233" s="365"/>
      <c r="AR233" s="365"/>
      <c r="AS233" s="365"/>
      <c r="AT233" s="365"/>
      <c r="AU233" s="365"/>
      <c r="AV233" s="365"/>
      <c r="AW233" s="365"/>
      <c r="AX233" s="365"/>
      <c r="AY233" s="365"/>
      <c r="AZ233" s="365"/>
      <c r="BA233" s="365"/>
      <c r="BB233" s="365"/>
      <c r="BC233" s="365"/>
      <c r="BD233" s="365"/>
      <c r="BE233" s="365"/>
      <c r="BF233" s="365"/>
      <c r="BG233" s="365"/>
      <c r="BH233" s="365"/>
      <c r="BI233" s="365"/>
      <c r="BJ233" s="365"/>
    </row>
    <row r="234" spans="1:62" x14ac:dyDescent="0.25">
      <c r="A234" s="396"/>
      <c r="B234" s="373">
        <v>584</v>
      </c>
      <c r="C234" s="373" t="s">
        <v>329</v>
      </c>
      <c r="D234" s="363"/>
      <c r="E234" s="364"/>
      <c r="F234" s="364"/>
      <c r="G234" s="364"/>
      <c r="H234" s="364"/>
      <c r="I234" s="364"/>
      <c r="J234" s="363"/>
      <c r="K234" s="365"/>
      <c r="L234" s="365"/>
      <c r="M234" s="366"/>
      <c r="N234" s="366"/>
      <c r="O234" s="366"/>
      <c r="P234" s="366"/>
      <c r="Q234" s="366"/>
      <c r="R234" s="366"/>
      <c r="S234" s="366"/>
      <c r="T234" s="366"/>
      <c r="U234" s="366"/>
      <c r="V234" s="366"/>
      <c r="W234" s="366"/>
      <c r="X234" s="366"/>
      <c r="Y234" s="366"/>
      <c r="Z234" s="366"/>
      <c r="AA234" s="365"/>
      <c r="AB234" s="365"/>
      <c r="AC234" s="365"/>
      <c r="AD234" s="365"/>
      <c r="AE234" s="365"/>
      <c r="AF234" s="365"/>
      <c r="AG234" s="365"/>
      <c r="AH234" s="365"/>
      <c r="AI234" s="365"/>
      <c r="AJ234" s="365"/>
      <c r="AK234" s="365"/>
      <c r="AL234" s="365"/>
      <c r="AM234" s="365"/>
      <c r="AN234" s="365"/>
      <c r="AO234" s="365"/>
      <c r="AP234" s="365"/>
      <c r="AQ234" s="365"/>
      <c r="AR234" s="365"/>
      <c r="AS234" s="365"/>
      <c r="AT234" s="365"/>
      <c r="AU234" s="365"/>
      <c r="AV234" s="365"/>
      <c r="AW234" s="365"/>
      <c r="AX234" s="365"/>
      <c r="AY234" s="365"/>
      <c r="AZ234" s="365"/>
      <c r="BA234" s="365"/>
      <c r="BB234" s="365"/>
      <c r="BC234" s="365"/>
      <c r="BD234" s="365"/>
      <c r="BE234" s="365"/>
      <c r="BF234" s="365"/>
      <c r="BG234" s="365"/>
      <c r="BH234" s="365"/>
      <c r="BI234" s="365"/>
      <c r="BJ234" s="365"/>
    </row>
    <row r="235" spans="1:62" x14ac:dyDescent="0.25">
      <c r="A235" s="396"/>
      <c r="B235" s="373">
        <v>585</v>
      </c>
      <c r="C235" s="373" t="s">
        <v>330</v>
      </c>
      <c r="D235" s="363"/>
      <c r="E235" s="364"/>
      <c r="F235" s="364"/>
      <c r="G235" s="364"/>
      <c r="H235" s="364"/>
      <c r="I235" s="364"/>
      <c r="J235" s="363"/>
      <c r="K235" s="365"/>
      <c r="L235" s="365"/>
      <c r="M235" s="366"/>
      <c r="N235" s="366"/>
      <c r="O235" s="366"/>
      <c r="P235" s="366"/>
      <c r="Q235" s="366"/>
      <c r="R235" s="366"/>
      <c r="S235" s="366"/>
      <c r="T235" s="366"/>
      <c r="U235" s="366"/>
      <c r="V235" s="366"/>
      <c r="W235" s="366"/>
      <c r="X235" s="366"/>
      <c r="Y235" s="366"/>
      <c r="Z235" s="366"/>
      <c r="AA235" s="365"/>
      <c r="AB235" s="365"/>
      <c r="AC235" s="365"/>
      <c r="AD235" s="365"/>
      <c r="AE235" s="365"/>
      <c r="AF235" s="365"/>
      <c r="AG235" s="365"/>
      <c r="AH235" s="365"/>
      <c r="AI235" s="365"/>
      <c r="AJ235" s="365"/>
      <c r="AK235" s="365"/>
      <c r="AL235" s="365"/>
      <c r="AM235" s="365"/>
      <c r="AN235" s="365"/>
      <c r="AO235" s="365"/>
      <c r="AP235" s="365"/>
      <c r="AQ235" s="365"/>
      <c r="AR235" s="365"/>
      <c r="AS235" s="365"/>
      <c r="AT235" s="365"/>
      <c r="AU235" s="365"/>
      <c r="AV235" s="365"/>
      <c r="AW235" s="365"/>
      <c r="AX235" s="365"/>
      <c r="AY235" s="365"/>
      <c r="AZ235" s="365"/>
      <c r="BA235" s="365"/>
      <c r="BB235" s="365"/>
      <c r="BC235" s="365"/>
      <c r="BD235" s="365"/>
      <c r="BE235" s="365"/>
      <c r="BF235" s="365"/>
      <c r="BG235" s="365"/>
      <c r="BH235" s="365"/>
      <c r="BI235" s="365"/>
      <c r="BJ235" s="365"/>
    </row>
    <row r="236" spans="1:62" x14ac:dyDescent="0.25">
      <c r="A236" s="396">
        <v>586</v>
      </c>
      <c r="B236" s="349">
        <v>586</v>
      </c>
      <c r="C236" s="373" t="s">
        <v>352</v>
      </c>
      <c r="D236" s="363">
        <v>0</v>
      </c>
      <c r="E236" s="364">
        <v>0</v>
      </c>
      <c r="F236" s="364">
        <v>0</v>
      </c>
      <c r="G236" s="364">
        <v>0</v>
      </c>
      <c r="H236" s="364">
        <v>0</v>
      </c>
      <c r="I236" s="364">
        <v>0</v>
      </c>
      <c r="J236" s="363">
        <v>0</v>
      </c>
      <c r="K236" s="365">
        <v>0</v>
      </c>
      <c r="L236" s="365">
        <v>0</v>
      </c>
      <c r="M236" s="366">
        <v>0</v>
      </c>
      <c r="N236" s="366">
        <v>0</v>
      </c>
      <c r="O236" s="366">
        <v>0</v>
      </c>
      <c r="P236" s="366">
        <v>0</v>
      </c>
      <c r="Q236" s="366">
        <v>0</v>
      </c>
      <c r="R236" s="366">
        <v>0</v>
      </c>
      <c r="S236" s="366">
        <v>0</v>
      </c>
      <c r="T236" s="366">
        <v>0</v>
      </c>
      <c r="U236" s="366">
        <v>0</v>
      </c>
      <c r="V236" s="366">
        <v>0</v>
      </c>
      <c r="W236" s="366">
        <v>0</v>
      </c>
      <c r="X236" s="366">
        <v>0</v>
      </c>
      <c r="Y236" s="366">
        <v>0</v>
      </c>
      <c r="Z236" s="366">
        <v>0</v>
      </c>
      <c r="AA236" s="365">
        <v>0</v>
      </c>
      <c r="AB236" s="365">
        <v>0</v>
      </c>
      <c r="AC236" s="365">
        <v>0</v>
      </c>
      <c r="AD236" s="365">
        <v>0</v>
      </c>
      <c r="AE236" s="365">
        <v>0</v>
      </c>
      <c r="AF236" s="365">
        <v>0</v>
      </c>
      <c r="AG236" s="365">
        <v>0</v>
      </c>
      <c r="AH236" s="365">
        <v>0</v>
      </c>
      <c r="AI236" s="365">
        <v>0</v>
      </c>
      <c r="AJ236" s="365">
        <v>0</v>
      </c>
      <c r="AK236" s="365">
        <v>0</v>
      </c>
      <c r="AL236" s="365">
        <v>0</v>
      </c>
      <c r="AM236" s="365">
        <v>0</v>
      </c>
      <c r="AN236" s="365">
        <v>0</v>
      </c>
      <c r="AO236" s="365">
        <v>0</v>
      </c>
      <c r="AP236" s="365">
        <v>0</v>
      </c>
      <c r="AQ236" s="365">
        <v>0</v>
      </c>
      <c r="AR236" s="365">
        <v>0</v>
      </c>
      <c r="AS236" s="365">
        <v>0</v>
      </c>
      <c r="AT236" s="365">
        <v>0</v>
      </c>
      <c r="AU236" s="365">
        <v>0</v>
      </c>
      <c r="AV236" s="365">
        <v>0</v>
      </c>
      <c r="AW236" s="365">
        <v>0</v>
      </c>
      <c r="AX236" s="365">
        <v>0</v>
      </c>
      <c r="AY236" s="365">
        <v>0</v>
      </c>
      <c r="AZ236" s="365">
        <v>0</v>
      </c>
      <c r="BA236" s="365">
        <v>0</v>
      </c>
      <c r="BB236" s="365">
        <v>0</v>
      </c>
      <c r="BC236" s="365">
        <v>0</v>
      </c>
      <c r="BD236" s="365">
        <v>0</v>
      </c>
      <c r="BE236" s="365">
        <v>0</v>
      </c>
      <c r="BF236" s="365">
        <v>0</v>
      </c>
      <c r="BG236" s="365">
        <v>0</v>
      </c>
      <c r="BH236" s="365">
        <v>0</v>
      </c>
      <c r="BI236" s="365">
        <v>0</v>
      </c>
      <c r="BJ236" s="365">
        <v>0</v>
      </c>
    </row>
    <row r="237" spans="1:62" x14ac:dyDescent="0.25">
      <c r="A237" s="396">
        <v>587</v>
      </c>
      <c r="B237" s="349">
        <v>587</v>
      </c>
      <c r="C237" s="373" t="s">
        <v>274</v>
      </c>
      <c r="D237" s="363">
        <v>0</v>
      </c>
      <c r="E237" s="364">
        <v>0</v>
      </c>
      <c r="F237" s="364">
        <v>0</v>
      </c>
      <c r="G237" s="364">
        <v>0</v>
      </c>
      <c r="H237" s="364">
        <v>0</v>
      </c>
      <c r="I237" s="364">
        <v>0</v>
      </c>
      <c r="J237" s="363">
        <v>0</v>
      </c>
      <c r="K237" s="365">
        <v>0</v>
      </c>
      <c r="L237" s="365">
        <v>0</v>
      </c>
      <c r="M237" s="366">
        <v>0</v>
      </c>
      <c r="N237" s="366">
        <v>0</v>
      </c>
      <c r="O237" s="366">
        <v>0</v>
      </c>
      <c r="P237" s="366">
        <v>0</v>
      </c>
      <c r="Q237" s="366">
        <v>0</v>
      </c>
      <c r="R237" s="366">
        <v>0</v>
      </c>
      <c r="S237" s="366">
        <v>0</v>
      </c>
      <c r="T237" s="366">
        <v>0</v>
      </c>
      <c r="U237" s="366">
        <v>0</v>
      </c>
      <c r="V237" s="366">
        <v>0</v>
      </c>
      <c r="W237" s="366">
        <v>0</v>
      </c>
      <c r="X237" s="366">
        <v>0</v>
      </c>
      <c r="Y237" s="366">
        <v>0</v>
      </c>
      <c r="Z237" s="366">
        <v>0</v>
      </c>
      <c r="AA237" s="365">
        <v>0</v>
      </c>
      <c r="AB237" s="365">
        <v>0</v>
      </c>
      <c r="AC237" s="365">
        <v>0</v>
      </c>
      <c r="AD237" s="365">
        <v>0</v>
      </c>
      <c r="AE237" s="365">
        <v>0</v>
      </c>
      <c r="AF237" s="365">
        <v>0</v>
      </c>
      <c r="AG237" s="365">
        <v>0</v>
      </c>
      <c r="AH237" s="365">
        <v>0</v>
      </c>
      <c r="AI237" s="365">
        <v>0</v>
      </c>
      <c r="AJ237" s="365">
        <v>0</v>
      </c>
      <c r="AK237" s="365">
        <v>0</v>
      </c>
      <c r="AL237" s="365">
        <v>0</v>
      </c>
      <c r="AM237" s="365">
        <v>0</v>
      </c>
      <c r="AN237" s="365">
        <v>0</v>
      </c>
      <c r="AO237" s="365">
        <v>0</v>
      </c>
      <c r="AP237" s="365">
        <v>0</v>
      </c>
      <c r="AQ237" s="365">
        <v>0</v>
      </c>
      <c r="AR237" s="365">
        <v>0</v>
      </c>
      <c r="AS237" s="365">
        <v>0</v>
      </c>
      <c r="AT237" s="365">
        <v>0</v>
      </c>
      <c r="AU237" s="365">
        <v>0</v>
      </c>
      <c r="AV237" s="365">
        <v>0</v>
      </c>
      <c r="AW237" s="365">
        <v>0</v>
      </c>
      <c r="AX237" s="365">
        <v>0</v>
      </c>
      <c r="AY237" s="365">
        <v>0</v>
      </c>
      <c r="AZ237" s="365">
        <v>0</v>
      </c>
      <c r="BA237" s="365">
        <v>0</v>
      </c>
      <c r="BB237" s="365">
        <v>0</v>
      </c>
      <c r="BC237" s="365">
        <v>0</v>
      </c>
      <c r="BD237" s="365">
        <v>0</v>
      </c>
      <c r="BE237" s="365">
        <v>0</v>
      </c>
      <c r="BF237" s="365">
        <v>0</v>
      </c>
      <c r="BG237" s="365">
        <v>0</v>
      </c>
      <c r="BH237" s="365">
        <v>0</v>
      </c>
      <c r="BI237" s="365">
        <v>0</v>
      </c>
      <c r="BJ237" s="365">
        <v>0</v>
      </c>
    </row>
    <row r="238" spans="1:62" x14ac:dyDescent="0.25">
      <c r="A238" s="396">
        <v>588</v>
      </c>
      <c r="B238" s="349">
        <v>588</v>
      </c>
      <c r="C238" s="373" t="s">
        <v>275</v>
      </c>
      <c r="D238" s="363">
        <v>0</v>
      </c>
      <c r="E238" s="364">
        <v>0</v>
      </c>
      <c r="F238" s="364">
        <v>0</v>
      </c>
      <c r="G238" s="364">
        <v>0</v>
      </c>
      <c r="H238" s="364">
        <v>0</v>
      </c>
      <c r="I238" s="364">
        <v>0</v>
      </c>
      <c r="J238" s="363">
        <v>0</v>
      </c>
      <c r="K238" s="365">
        <v>0</v>
      </c>
      <c r="L238" s="365">
        <v>0</v>
      </c>
      <c r="M238" s="366">
        <v>0</v>
      </c>
      <c r="N238" s="366">
        <v>0</v>
      </c>
      <c r="O238" s="366">
        <v>0</v>
      </c>
      <c r="P238" s="366">
        <v>0</v>
      </c>
      <c r="Q238" s="366">
        <v>0</v>
      </c>
      <c r="R238" s="366">
        <v>0</v>
      </c>
      <c r="S238" s="366">
        <v>0</v>
      </c>
      <c r="T238" s="366">
        <v>0</v>
      </c>
      <c r="U238" s="366">
        <v>0</v>
      </c>
      <c r="V238" s="366">
        <v>0</v>
      </c>
      <c r="W238" s="366">
        <v>0</v>
      </c>
      <c r="X238" s="366">
        <v>0</v>
      </c>
      <c r="Y238" s="366">
        <v>0</v>
      </c>
      <c r="Z238" s="366">
        <v>0</v>
      </c>
      <c r="AA238" s="365">
        <v>0</v>
      </c>
      <c r="AB238" s="365">
        <v>0</v>
      </c>
      <c r="AC238" s="365">
        <v>0</v>
      </c>
      <c r="AD238" s="365">
        <v>0</v>
      </c>
      <c r="AE238" s="365">
        <v>0</v>
      </c>
      <c r="AF238" s="365">
        <v>0</v>
      </c>
      <c r="AG238" s="365">
        <v>0</v>
      </c>
      <c r="AH238" s="365">
        <v>0</v>
      </c>
      <c r="AI238" s="365">
        <v>0</v>
      </c>
      <c r="AJ238" s="365">
        <v>0</v>
      </c>
      <c r="AK238" s="365">
        <v>0</v>
      </c>
      <c r="AL238" s="365">
        <v>0</v>
      </c>
      <c r="AM238" s="365">
        <v>0</v>
      </c>
      <c r="AN238" s="365">
        <v>0</v>
      </c>
      <c r="AO238" s="365">
        <v>0</v>
      </c>
      <c r="AP238" s="365">
        <v>0</v>
      </c>
      <c r="AQ238" s="365">
        <v>0</v>
      </c>
      <c r="AR238" s="365">
        <v>0</v>
      </c>
      <c r="AS238" s="365">
        <v>0</v>
      </c>
      <c r="AT238" s="365">
        <v>0</v>
      </c>
      <c r="AU238" s="365">
        <v>0</v>
      </c>
      <c r="AV238" s="365">
        <v>0</v>
      </c>
      <c r="AW238" s="365">
        <v>0</v>
      </c>
      <c r="AX238" s="365">
        <v>0</v>
      </c>
      <c r="AY238" s="365">
        <v>0</v>
      </c>
      <c r="AZ238" s="365">
        <v>0</v>
      </c>
      <c r="BA238" s="365">
        <v>0</v>
      </c>
      <c r="BB238" s="365">
        <v>0</v>
      </c>
      <c r="BC238" s="365">
        <v>0</v>
      </c>
      <c r="BD238" s="365">
        <v>0</v>
      </c>
      <c r="BE238" s="365">
        <v>0</v>
      </c>
      <c r="BF238" s="365">
        <v>0</v>
      </c>
      <c r="BG238" s="365">
        <v>0</v>
      </c>
      <c r="BH238" s="365">
        <v>0</v>
      </c>
      <c r="BI238" s="365">
        <v>0</v>
      </c>
      <c r="BJ238" s="365">
        <v>0</v>
      </c>
    </row>
    <row r="239" spans="1:62" x14ac:dyDescent="0.25">
      <c r="A239" s="396"/>
      <c r="B239" s="373">
        <v>589</v>
      </c>
      <c r="C239" s="373" t="s">
        <v>331</v>
      </c>
      <c r="D239" s="363"/>
      <c r="E239" s="364"/>
      <c r="F239" s="364"/>
      <c r="G239" s="364"/>
      <c r="H239" s="364"/>
      <c r="I239" s="364"/>
      <c r="J239" s="363"/>
      <c r="K239" s="365"/>
      <c r="L239" s="365"/>
      <c r="M239" s="366"/>
      <c r="N239" s="366"/>
      <c r="O239" s="366"/>
      <c r="P239" s="366"/>
      <c r="Q239" s="366"/>
      <c r="R239" s="366"/>
      <c r="S239" s="366"/>
      <c r="T239" s="366"/>
      <c r="U239" s="366"/>
      <c r="V239" s="366"/>
      <c r="W239" s="366"/>
      <c r="X239" s="366"/>
      <c r="Y239" s="366"/>
      <c r="Z239" s="366"/>
      <c r="AA239" s="365"/>
      <c r="AB239" s="365"/>
      <c r="AC239" s="365"/>
      <c r="AD239" s="365"/>
      <c r="AE239" s="365"/>
      <c r="AF239" s="365"/>
      <c r="AG239" s="365"/>
      <c r="AH239" s="365"/>
      <c r="AI239" s="365"/>
      <c r="AJ239" s="365"/>
      <c r="AK239" s="365"/>
      <c r="AL239" s="365"/>
      <c r="AM239" s="365"/>
      <c r="AN239" s="365"/>
      <c r="AO239" s="365"/>
      <c r="AP239" s="365"/>
      <c r="AQ239" s="365"/>
      <c r="AR239" s="365"/>
      <c r="AS239" s="365"/>
      <c r="AT239" s="365"/>
      <c r="AU239" s="365"/>
      <c r="AV239" s="365"/>
      <c r="AW239" s="365"/>
      <c r="AX239" s="365"/>
      <c r="AY239" s="365"/>
      <c r="AZ239" s="365"/>
      <c r="BA239" s="365"/>
      <c r="BB239" s="365"/>
      <c r="BC239" s="365"/>
      <c r="BD239" s="365"/>
      <c r="BE239" s="365"/>
      <c r="BF239" s="365"/>
      <c r="BG239" s="365"/>
      <c r="BH239" s="365"/>
      <c r="BI239" s="365"/>
      <c r="BJ239" s="365"/>
    </row>
    <row r="240" spans="1:62" x14ac:dyDescent="0.25">
      <c r="A240" s="396"/>
      <c r="B240" s="373">
        <v>590</v>
      </c>
      <c r="C240" s="387" t="s">
        <v>332</v>
      </c>
      <c r="D240" s="363"/>
      <c r="E240" s="364"/>
      <c r="F240" s="364"/>
      <c r="G240" s="364"/>
      <c r="H240" s="364"/>
      <c r="I240" s="364"/>
      <c r="J240" s="363"/>
      <c r="K240" s="365"/>
      <c r="L240" s="365"/>
      <c r="M240" s="366"/>
      <c r="N240" s="366"/>
      <c r="O240" s="366"/>
      <c r="P240" s="366"/>
      <c r="Q240" s="366"/>
      <c r="R240" s="366"/>
      <c r="S240" s="366"/>
      <c r="T240" s="366"/>
      <c r="U240" s="366"/>
      <c r="V240" s="366"/>
      <c r="W240" s="366"/>
      <c r="X240" s="366"/>
      <c r="Y240" s="366"/>
      <c r="Z240" s="366"/>
      <c r="AA240" s="365"/>
      <c r="AB240" s="365"/>
      <c r="AC240" s="365"/>
      <c r="AD240" s="365"/>
      <c r="AE240" s="365"/>
      <c r="AF240" s="365"/>
      <c r="AG240" s="365"/>
      <c r="AH240" s="365"/>
      <c r="AI240" s="365"/>
      <c r="AJ240" s="365"/>
      <c r="AK240" s="365"/>
      <c r="AL240" s="365"/>
      <c r="AM240" s="365"/>
      <c r="AN240" s="365"/>
      <c r="AO240" s="365"/>
      <c r="AP240" s="365"/>
      <c r="AQ240" s="365"/>
      <c r="AR240" s="365"/>
      <c r="AS240" s="365"/>
      <c r="AT240" s="365"/>
      <c r="AU240" s="365"/>
      <c r="AV240" s="365"/>
      <c r="AW240" s="365"/>
      <c r="AX240" s="365"/>
      <c r="AY240" s="365"/>
      <c r="AZ240" s="365"/>
      <c r="BA240" s="365"/>
      <c r="BB240" s="365"/>
      <c r="BC240" s="365"/>
      <c r="BD240" s="365"/>
      <c r="BE240" s="365"/>
      <c r="BF240" s="365"/>
      <c r="BG240" s="365"/>
      <c r="BH240" s="365"/>
      <c r="BI240" s="365"/>
      <c r="BJ240" s="365"/>
    </row>
    <row r="241" spans="1:62" x14ac:dyDescent="0.25">
      <c r="A241" s="396"/>
      <c r="B241" s="349">
        <v>992</v>
      </c>
      <c r="C241" s="358"/>
      <c r="D241" s="367"/>
      <c r="E241" s="364"/>
      <c r="F241" s="364"/>
      <c r="G241" s="364"/>
      <c r="H241" s="364"/>
      <c r="I241" s="364"/>
      <c r="J241" s="363"/>
      <c r="K241" s="368"/>
      <c r="L241" s="368"/>
      <c r="M241" s="369"/>
      <c r="N241" s="369"/>
      <c r="O241" s="369"/>
      <c r="P241" s="369"/>
      <c r="Q241" s="369"/>
      <c r="R241" s="369"/>
      <c r="S241" s="369"/>
      <c r="T241" s="369"/>
      <c r="U241" s="369"/>
      <c r="V241" s="369"/>
      <c r="W241" s="369"/>
      <c r="X241" s="369"/>
      <c r="Y241" s="369"/>
      <c r="Z241" s="369"/>
      <c r="AA241" s="368"/>
      <c r="AB241" s="368"/>
      <c r="AC241" s="368"/>
      <c r="AD241" s="368"/>
      <c r="AE241" s="368"/>
      <c r="AF241" s="368"/>
      <c r="AG241" s="368"/>
      <c r="AH241" s="368"/>
      <c r="AI241" s="368"/>
      <c r="AJ241" s="368"/>
      <c r="AK241" s="368"/>
      <c r="AL241" s="368"/>
      <c r="AM241" s="368"/>
      <c r="AN241" s="368"/>
      <c r="AO241" s="368"/>
      <c r="AP241" s="368"/>
      <c r="AQ241" s="368"/>
      <c r="AR241" s="368"/>
      <c r="AS241" s="368"/>
      <c r="AT241" s="368"/>
      <c r="AU241" s="368"/>
      <c r="AV241" s="368"/>
      <c r="AW241" s="368"/>
      <c r="AX241" s="368"/>
      <c r="AY241" s="368"/>
      <c r="AZ241" s="368"/>
      <c r="BA241" s="368"/>
      <c r="BB241" s="368"/>
      <c r="BC241" s="368"/>
      <c r="BD241" s="368"/>
      <c r="BE241" s="368"/>
      <c r="BF241" s="368"/>
      <c r="BG241" s="368"/>
      <c r="BH241" s="368"/>
      <c r="BI241" s="368"/>
      <c r="BJ241" s="368"/>
    </row>
    <row r="242" spans="1:62" ht="30" x14ac:dyDescent="0.25">
      <c r="A242" s="396"/>
      <c r="B242" s="349">
        <v>993</v>
      </c>
      <c r="C242" s="356" t="s">
        <v>333</v>
      </c>
      <c r="D242" s="367"/>
      <c r="E242" s="364"/>
      <c r="F242" s="364"/>
      <c r="G242" s="364"/>
      <c r="H242" s="364"/>
      <c r="I242" s="364"/>
      <c r="J242" s="363"/>
      <c r="K242" s="368"/>
      <c r="L242" s="368"/>
      <c r="M242" s="369"/>
      <c r="N242" s="369"/>
      <c r="O242" s="369"/>
      <c r="P242" s="369"/>
      <c r="Q242" s="369"/>
      <c r="R242" s="369"/>
      <c r="S242" s="369"/>
      <c r="T242" s="369"/>
      <c r="U242" s="369"/>
      <c r="V242" s="369"/>
      <c r="W242" s="369"/>
      <c r="X242" s="369"/>
      <c r="Y242" s="369"/>
      <c r="Z242" s="369"/>
      <c r="AA242" s="368"/>
      <c r="AB242" s="368"/>
      <c r="AC242" s="368"/>
      <c r="AD242" s="368"/>
      <c r="AE242" s="368"/>
      <c r="AF242" s="368"/>
      <c r="AG242" s="368"/>
      <c r="AH242" s="368"/>
      <c r="AI242" s="368"/>
      <c r="AJ242" s="368"/>
      <c r="AK242" s="368"/>
      <c r="AL242" s="368"/>
      <c r="AM242" s="368"/>
      <c r="AN242" s="368"/>
      <c r="AO242" s="368"/>
      <c r="AP242" s="368"/>
      <c r="AQ242" s="368"/>
      <c r="AR242" s="368"/>
      <c r="AS242" s="368"/>
      <c r="AT242" s="368"/>
      <c r="AU242" s="368"/>
      <c r="AV242" s="368"/>
      <c r="AW242" s="368"/>
      <c r="AX242" s="368"/>
      <c r="AY242" s="368"/>
      <c r="AZ242" s="368"/>
      <c r="BA242" s="368"/>
      <c r="BB242" s="368"/>
      <c r="BC242" s="368"/>
      <c r="BD242" s="368"/>
      <c r="BE242" s="368"/>
      <c r="BF242" s="368"/>
      <c r="BG242" s="368"/>
      <c r="BH242" s="368"/>
      <c r="BI242" s="368"/>
      <c r="BJ242" s="368"/>
    </row>
    <row r="243" spans="1:62" ht="30" x14ac:dyDescent="0.25">
      <c r="A243" s="396"/>
      <c r="B243" s="349">
        <v>994</v>
      </c>
      <c r="C243" s="356" t="s">
        <v>334</v>
      </c>
      <c r="D243" s="367"/>
      <c r="E243" s="364"/>
      <c r="F243" s="364"/>
      <c r="G243" s="364"/>
      <c r="H243" s="364"/>
      <c r="I243" s="364"/>
      <c r="J243" s="363"/>
      <c r="K243" s="368"/>
      <c r="L243" s="368"/>
      <c r="M243" s="369"/>
      <c r="N243" s="369"/>
      <c r="O243" s="369"/>
      <c r="P243" s="369"/>
      <c r="Q243" s="369"/>
      <c r="R243" s="369"/>
      <c r="S243" s="369"/>
      <c r="T243" s="369"/>
      <c r="U243" s="369"/>
      <c r="V243" s="369"/>
      <c r="W243" s="369"/>
      <c r="X243" s="369"/>
      <c r="Y243" s="369"/>
      <c r="Z243" s="369"/>
      <c r="AA243" s="368"/>
      <c r="AB243" s="368"/>
      <c r="AC243" s="368"/>
      <c r="AD243" s="368"/>
      <c r="AE243" s="368"/>
      <c r="AF243" s="368"/>
      <c r="AG243" s="368"/>
      <c r="AH243" s="368"/>
      <c r="AI243" s="368"/>
      <c r="AJ243" s="368"/>
      <c r="AK243" s="368"/>
      <c r="AL243" s="368"/>
      <c r="AM243" s="368"/>
      <c r="AN243" s="368"/>
      <c r="AO243" s="368"/>
      <c r="AP243" s="368"/>
      <c r="AQ243" s="368"/>
      <c r="AR243" s="368"/>
      <c r="AS243" s="368"/>
      <c r="AT243" s="368"/>
      <c r="AU243" s="368"/>
      <c r="AV243" s="368"/>
      <c r="AW243" s="368"/>
      <c r="AX243" s="368"/>
      <c r="AY243" s="368"/>
      <c r="AZ243" s="368"/>
      <c r="BA243" s="368"/>
      <c r="BB243" s="368"/>
      <c r="BC243" s="368"/>
      <c r="BD243" s="368"/>
      <c r="BE243" s="368"/>
      <c r="BF243" s="368"/>
      <c r="BG243" s="368"/>
      <c r="BH243" s="368"/>
      <c r="BI243" s="368"/>
      <c r="BJ243" s="368"/>
    </row>
    <row r="244" spans="1:62" ht="30" x14ac:dyDescent="0.25">
      <c r="A244" s="396"/>
      <c r="B244" s="349">
        <v>995</v>
      </c>
      <c r="C244" s="357" t="s">
        <v>335</v>
      </c>
      <c r="D244" s="367"/>
      <c r="E244" s="364"/>
      <c r="F244" s="364"/>
      <c r="G244" s="364"/>
      <c r="H244" s="364"/>
      <c r="I244" s="364"/>
      <c r="J244" s="363"/>
      <c r="K244" s="368"/>
      <c r="L244" s="368"/>
      <c r="M244" s="369"/>
      <c r="N244" s="369"/>
      <c r="O244" s="369"/>
      <c r="P244" s="369"/>
      <c r="Q244" s="369"/>
      <c r="R244" s="369"/>
      <c r="S244" s="369"/>
      <c r="T244" s="369"/>
      <c r="U244" s="369"/>
      <c r="V244" s="369"/>
      <c r="W244" s="369"/>
      <c r="X244" s="369"/>
      <c r="Y244" s="369"/>
      <c r="Z244" s="369"/>
      <c r="AA244" s="368"/>
      <c r="AB244" s="368"/>
      <c r="AC244" s="368"/>
      <c r="AD244" s="368"/>
      <c r="AE244" s="368"/>
      <c r="AF244" s="368"/>
      <c r="AG244" s="368"/>
      <c r="AH244" s="368"/>
      <c r="AI244" s="368"/>
      <c r="AJ244" s="368"/>
      <c r="AK244" s="368"/>
      <c r="AL244" s="368"/>
      <c r="AM244" s="368"/>
      <c r="AN244" s="368"/>
      <c r="AO244" s="368"/>
      <c r="AP244" s="368"/>
      <c r="AQ244" s="368"/>
      <c r="AR244" s="368"/>
      <c r="AS244" s="368"/>
      <c r="AT244" s="368"/>
      <c r="AU244" s="368"/>
      <c r="AV244" s="368"/>
      <c r="AW244" s="368"/>
      <c r="AX244" s="368"/>
      <c r="AY244" s="368"/>
      <c r="AZ244" s="368"/>
      <c r="BA244" s="368"/>
      <c r="BB244" s="368"/>
      <c r="BC244" s="368"/>
      <c r="BD244" s="368"/>
      <c r="BE244" s="368"/>
      <c r="BF244" s="368"/>
      <c r="BG244" s="368"/>
      <c r="BH244" s="368"/>
      <c r="BI244" s="368"/>
      <c r="BJ244" s="368"/>
    </row>
    <row r="245" spans="1:62" ht="30" x14ac:dyDescent="0.25">
      <c r="A245" s="396"/>
      <c r="B245" s="349">
        <v>996</v>
      </c>
      <c r="C245" s="358" t="s">
        <v>155</v>
      </c>
      <c r="D245" s="367"/>
      <c r="E245" s="367"/>
      <c r="F245" s="367"/>
      <c r="G245" s="367"/>
      <c r="H245" s="367"/>
      <c r="I245" s="367"/>
      <c r="J245" s="367"/>
      <c r="K245" s="367"/>
      <c r="L245" s="367"/>
      <c r="M245" s="367"/>
      <c r="N245" s="367"/>
      <c r="O245" s="367"/>
      <c r="P245" s="367"/>
      <c r="Q245" s="367"/>
      <c r="R245" s="367"/>
      <c r="S245" s="367"/>
      <c r="T245" s="367"/>
      <c r="U245" s="367"/>
      <c r="V245" s="367"/>
      <c r="W245" s="367"/>
      <c r="X245" s="367"/>
      <c r="Y245" s="367"/>
      <c r="Z245" s="367"/>
      <c r="AA245" s="367"/>
      <c r="AB245" s="367"/>
      <c r="AC245" s="367"/>
      <c r="AD245" s="367"/>
      <c r="AE245" s="367"/>
      <c r="AF245" s="367"/>
      <c r="AG245" s="367"/>
      <c r="AH245" s="367"/>
      <c r="AI245" s="367"/>
      <c r="AJ245" s="367"/>
      <c r="AK245" s="367"/>
      <c r="AL245" s="367"/>
      <c r="AM245" s="367"/>
      <c r="AN245" s="367"/>
      <c r="AO245" s="367"/>
      <c r="AP245" s="367"/>
      <c r="AQ245" s="367"/>
      <c r="AR245" s="367"/>
      <c r="AS245" s="367"/>
      <c r="AT245" s="367"/>
      <c r="AU245" s="367"/>
      <c r="AV245" s="367"/>
      <c r="AW245" s="367"/>
      <c r="AX245" s="367"/>
      <c r="AY245" s="367"/>
      <c r="AZ245" s="367"/>
      <c r="BA245" s="367"/>
      <c r="BB245" s="367"/>
      <c r="BC245" s="367"/>
      <c r="BD245" s="367"/>
      <c r="BE245" s="367"/>
      <c r="BF245" s="367"/>
      <c r="BG245" s="367"/>
      <c r="BH245" s="367"/>
      <c r="BI245" s="367"/>
      <c r="BJ245" s="367"/>
    </row>
    <row r="246" spans="1:62" x14ac:dyDescent="0.25">
      <c r="A246" s="396"/>
      <c r="B246" s="374">
        <v>997</v>
      </c>
      <c r="C246" s="390"/>
      <c r="D246" s="367"/>
      <c r="E246" s="364"/>
      <c r="F246" s="364"/>
      <c r="G246" s="364"/>
      <c r="H246" s="364"/>
      <c r="I246" s="364"/>
      <c r="J246" s="363"/>
      <c r="K246" s="368"/>
      <c r="L246" s="368"/>
      <c r="M246" s="369"/>
      <c r="N246" s="369"/>
      <c r="O246" s="369"/>
      <c r="P246" s="369"/>
      <c r="Q246" s="369"/>
      <c r="R246" s="369"/>
      <c r="S246" s="369"/>
      <c r="T246" s="369"/>
      <c r="U246" s="369"/>
      <c r="V246" s="369"/>
      <c r="W246" s="369"/>
      <c r="X246" s="369"/>
      <c r="Y246" s="369"/>
      <c r="Z246" s="369"/>
      <c r="AA246" s="368"/>
      <c r="AB246" s="368"/>
      <c r="AC246" s="368"/>
      <c r="AD246" s="368"/>
      <c r="AE246" s="368"/>
      <c r="AF246" s="368"/>
      <c r="AG246" s="368"/>
      <c r="AH246" s="368"/>
      <c r="AI246" s="368"/>
      <c r="AJ246" s="368"/>
      <c r="AK246" s="368"/>
      <c r="AL246" s="368"/>
      <c r="AM246" s="368"/>
      <c r="AN246" s="368"/>
      <c r="AO246" s="368"/>
      <c r="AP246" s="368"/>
      <c r="AQ246" s="368"/>
      <c r="AR246" s="368"/>
      <c r="AS246" s="368"/>
      <c r="AT246" s="368"/>
      <c r="AU246" s="368"/>
      <c r="AV246" s="368"/>
      <c r="AW246" s="368"/>
      <c r="AX246" s="368"/>
      <c r="AY246" s="368"/>
      <c r="AZ246" s="368"/>
      <c r="BA246" s="368"/>
      <c r="BB246" s="368"/>
      <c r="BC246" s="368"/>
      <c r="BD246" s="368"/>
      <c r="BE246" s="368"/>
      <c r="BF246" s="368"/>
      <c r="BG246" s="368"/>
      <c r="BH246" s="368"/>
      <c r="BI246" s="368"/>
      <c r="BJ246" s="368"/>
    </row>
    <row r="247" spans="1:62" x14ac:dyDescent="0.25">
      <c r="A247" s="352">
        <v>998</v>
      </c>
      <c r="B247" s="375">
        <v>998</v>
      </c>
      <c r="C247" s="376" t="s">
        <v>131</v>
      </c>
      <c r="D247" s="384">
        <v>52</v>
      </c>
      <c r="E247" s="378">
        <v>52</v>
      </c>
      <c r="F247" s="378">
        <v>52</v>
      </c>
      <c r="G247" s="378">
        <v>52</v>
      </c>
      <c r="H247" s="378">
        <v>52</v>
      </c>
      <c r="I247" s="378">
        <v>52</v>
      </c>
      <c r="J247" s="377">
        <v>52</v>
      </c>
      <c r="K247" s="382">
        <v>52</v>
      </c>
      <c r="L247" s="382">
        <v>52</v>
      </c>
      <c r="M247" s="383">
        <v>52</v>
      </c>
      <c r="N247" s="383">
        <v>52</v>
      </c>
      <c r="O247" s="383">
        <v>52</v>
      </c>
      <c r="P247" s="383">
        <v>52</v>
      </c>
      <c r="Q247" s="383">
        <v>52</v>
      </c>
      <c r="R247" s="383">
        <v>52</v>
      </c>
      <c r="S247" s="383">
        <v>52</v>
      </c>
      <c r="T247" s="383">
        <v>52</v>
      </c>
      <c r="U247" s="383">
        <v>52</v>
      </c>
      <c r="V247" s="383">
        <v>52</v>
      </c>
      <c r="W247" s="383">
        <v>52</v>
      </c>
      <c r="X247" s="383">
        <v>52</v>
      </c>
      <c r="Y247" s="383">
        <v>52</v>
      </c>
      <c r="Z247" s="383">
        <v>52</v>
      </c>
      <c r="AA247" s="382">
        <v>52</v>
      </c>
      <c r="AB247" s="382">
        <v>52</v>
      </c>
      <c r="AC247" s="382">
        <v>52</v>
      </c>
      <c r="AD247" s="382">
        <v>52</v>
      </c>
      <c r="AE247" s="382">
        <v>52</v>
      </c>
      <c r="AF247" s="382">
        <v>52</v>
      </c>
      <c r="AG247" s="382">
        <v>52</v>
      </c>
      <c r="AH247" s="382">
        <v>52</v>
      </c>
      <c r="AI247" s="382">
        <v>52</v>
      </c>
      <c r="AJ247" s="382">
        <v>52</v>
      </c>
      <c r="AK247" s="382">
        <v>52</v>
      </c>
      <c r="AL247" s="382">
        <v>52</v>
      </c>
      <c r="AM247" s="382">
        <v>52</v>
      </c>
      <c r="AN247" s="382">
        <v>52</v>
      </c>
      <c r="AO247" s="382">
        <v>52</v>
      </c>
      <c r="AP247" s="382">
        <v>52</v>
      </c>
      <c r="AQ247" s="382">
        <v>52</v>
      </c>
      <c r="AR247" s="382">
        <v>52</v>
      </c>
      <c r="AS247" s="382">
        <v>52</v>
      </c>
      <c r="AT247" s="382">
        <v>52</v>
      </c>
      <c r="AU247" s="382">
        <v>52</v>
      </c>
      <c r="AV247" s="382">
        <v>52</v>
      </c>
      <c r="AW247" s="382">
        <v>52</v>
      </c>
      <c r="AX247" s="382">
        <v>52</v>
      </c>
      <c r="AY247" s="382">
        <v>52</v>
      </c>
      <c r="AZ247" s="382">
        <v>52</v>
      </c>
      <c r="BA247" s="382">
        <v>52</v>
      </c>
      <c r="BB247" s="382">
        <v>52</v>
      </c>
      <c r="BC247" s="382">
        <v>52</v>
      </c>
      <c r="BD247" s="382">
        <v>52</v>
      </c>
      <c r="BE247" s="382">
        <v>52</v>
      </c>
      <c r="BF247" s="382">
        <v>52</v>
      </c>
      <c r="BG247" s="382">
        <v>52</v>
      </c>
      <c r="BH247" s="382">
        <v>52</v>
      </c>
      <c r="BI247" s="382">
        <v>52</v>
      </c>
      <c r="BJ247" s="382">
        <v>52</v>
      </c>
    </row>
    <row r="248" spans="1:62" x14ac:dyDescent="0.25">
      <c r="A248" s="352">
        <v>999</v>
      </c>
      <c r="B248" s="375">
        <v>999</v>
      </c>
      <c r="C248" s="376" t="s">
        <v>132</v>
      </c>
      <c r="D248" s="402">
        <v>52765</v>
      </c>
      <c r="E248" s="403">
        <v>52767</v>
      </c>
      <c r="F248" s="403">
        <v>52768</v>
      </c>
      <c r="G248" s="403">
        <v>52769</v>
      </c>
      <c r="H248" s="403">
        <v>52770</v>
      </c>
      <c r="I248" s="403">
        <v>52771</v>
      </c>
      <c r="J248" s="404">
        <v>52772</v>
      </c>
      <c r="K248" s="405">
        <v>52773</v>
      </c>
      <c r="L248" s="405">
        <v>52774</v>
      </c>
      <c r="M248" s="406">
        <v>52775</v>
      </c>
      <c r="N248" s="406">
        <v>52776</v>
      </c>
      <c r="O248" s="406">
        <v>52777</v>
      </c>
      <c r="P248" s="406">
        <v>52778</v>
      </c>
      <c r="Q248" s="406">
        <v>52779</v>
      </c>
      <c r="R248" s="406">
        <v>52781</v>
      </c>
      <c r="S248" s="406">
        <v>52782</v>
      </c>
      <c r="T248" s="406">
        <v>52783</v>
      </c>
      <c r="U248" s="406">
        <v>52784</v>
      </c>
      <c r="V248" s="406">
        <v>52785</v>
      </c>
      <c r="W248" s="406">
        <v>52786</v>
      </c>
      <c r="X248" s="406">
        <v>52989</v>
      </c>
      <c r="Y248" s="406">
        <v>52990</v>
      </c>
      <c r="Z248" s="406">
        <v>52787</v>
      </c>
      <c r="AA248" s="405">
        <v>52788</v>
      </c>
      <c r="AB248" s="405">
        <v>52789</v>
      </c>
      <c r="AC248" s="405">
        <v>52790</v>
      </c>
      <c r="AD248" s="405">
        <v>52791</v>
      </c>
      <c r="AE248" s="405">
        <v>52792</v>
      </c>
      <c r="AF248" s="405">
        <v>52793</v>
      </c>
      <c r="AG248" s="405">
        <v>52794</v>
      </c>
      <c r="AH248" s="405">
        <v>52795</v>
      </c>
      <c r="AI248" s="405">
        <v>52796</v>
      </c>
      <c r="AJ248" s="405">
        <v>52797</v>
      </c>
      <c r="AK248" s="405">
        <v>52798</v>
      </c>
      <c r="AL248" s="405">
        <v>52799</v>
      </c>
      <c r="AM248" s="405">
        <v>52998</v>
      </c>
      <c r="AN248" s="405">
        <v>52991</v>
      </c>
      <c r="AO248" s="405">
        <v>52801</v>
      </c>
      <c r="AP248" s="405">
        <v>52992</v>
      </c>
      <c r="AQ248" s="405">
        <v>52802</v>
      </c>
      <c r="AR248" s="405">
        <v>52803</v>
      </c>
      <c r="AS248" s="405">
        <v>52804</v>
      </c>
      <c r="AT248" s="405">
        <v>52805</v>
      </c>
      <c r="AU248" s="405">
        <v>52806</v>
      </c>
      <c r="AV248" s="405">
        <v>52807</v>
      </c>
      <c r="AW248" s="405">
        <v>52808</v>
      </c>
      <c r="AX248" s="405">
        <v>52809</v>
      </c>
      <c r="AY248" s="405">
        <v>52997</v>
      </c>
      <c r="AZ248" s="405">
        <v>52811</v>
      </c>
      <c r="BA248" s="405">
        <v>52812</v>
      </c>
      <c r="BB248" s="405">
        <v>52813</v>
      </c>
      <c r="BC248" s="405">
        <v>52814</v>
      </c>
      <c r="BD248" s="405">
        <v>52815</v>
      </c>
      <c r="BE248" s="405">
        <v>52816</v>
      </c>
      <c r="BF248" s="405">
        <v>52817</v>
      </c>
      <c r="BG248" s="405">
        <v>52993</v>
      </c>
      <c r="BH248" s="405">
        <v>52818</v>
      </c>
      <c r="BI248" s="405">
        <v>52819</v>
      </c>
      <c r="BJ248" s="405">
        <v>52820</v>
      </c>
    </row>
    <row r="249" spans="1:62" x14ac:dyDescent="0.25">
      <c r="A249" s="396">
        <v>591</v>
      </c>
      <c r="B249" s="349">
        <v>591</v>
      </c>
      <c r="C249" s="391" t="s">
        <v>281</v>
      </c>
      <c r="D249" s="367">
        <v>12559494</v>
      </c>
      <c r="E249" s="364">
        <v>2958523</v>
      </c>
      <c r="F249" s="364">
        <v>888998</v>
      </c>
      <c r="G249" s="364">
        <v>1951557</v>
      </c>
      <c r="H249" s="364">
        <v>1875628</v>
      </c>
      <c r="I249" s="364">
        <v>3039488</v>
      </c>
      <c r="J249" s="363">
        <v>1607846</v>
      </c>
      <c r="K249" s="368">
        <v>1438734</v>
      </c>
      <c r="L249" s="368">
        <v>3918881</v>
      </c>
      <c r="M249" s="369">
        <v>1885425</v>
      </c>
      <c r="N249" s="369">
        <v>3632910</v>
      </c>
      <c r="O249" s="369">
        <v>6018137</v>
      </c>
      <c r="P249" s="369">
        <v>12782126</v>
      </c>
      <c r="Q249" s="369">
        <v>6516113</v>
      </c>
      <c r="R249" s="369">
        <v>17150170</v>
      </c>
      <c r="S249" s="369">
        <v>8281516</v>
      </c>
      <c r="T249" s="369">
        <v>828085</v>
      </c>
      <c r="U249" s="369">
        <v>3516562</v>
      </c>
      <c r="V249" s="369">
        <v>1572627</v>
      </c>
      <c r="W249" s="369">
        <v>10565740</v>
      </c>
      <c r="X249" s="369">
        <v>5832666</v>
      </c>
      <c r="Y249" s="369">
        <v>80033000</v>
      </c>
      <c r="Z249" s="369">
        <v>4200713</v>
      </c>
      <c r="AA249" s="368">
        <v>2369870</v>
      </c>
      <c r="AB249" s="368">
        <v>750260</v>
      </c>
      <c r="AC249" s="368">
        <v>8067069</v>
      </c>
      <c r="AD249" s="368">
        <v>2778205</v>
      </c>
      <c r="AE249" s="368">
        <v>4310613</v>
      </c>
      <c r="AF249" s="368">
        <v>6653096</v>
      </c>
      <c r="AG249" s="368">
        <v>30804970</v>
      </c>
      <c r="AH249" s="368">
        <v>1474863</v>
      </c>
      <c r="AI249" s="368">
        <v>2765650</v>
      </c>
      <c r="AJ249" s="368">
        <v>8121304</v>
      </c>
      <c r="AK249" s="368">
        <v>3211958</v>
      </c>
      <c r="AL249" s="368">
        <v>5193764</v>
      </c>
      <c r="AM249" s="368">
        <v>16055074</v>
      </c>
      <c r="AN249" s="368">
        <v>1174732</v>
      </c>
      <c r="AO249" s="368">
        <v>4598779</v>
      </c>
      <c r="AP249" s="368">
        <v>3187097</v>
      </c>
      <c r="AQ249" s="368">
        <v>531219</v>
      </c>
      <c r="AR249" s="368">
        <v>4669170</v>
      </c>
      <c r="AS249" s="368">
        <v>17166091</v>
      </c>
      <c r="AT249" s="368">
        <v>1124629</v>
      </c>
      <c r="AU249" s="368">
        <v>902981</v>
      </c>
      <c r="AV249" s="368">
        <v>3803425</v>
      </c>
      <c r="AW249" s="368">
        <v>2019917</v>
      </c>
      <c r="AX249" s="368">
        <v>49290425</v>
      </c>
      <c r="AY249" s="368">
        <v>2672041</v>
      </c>
      <c r="AZ249" s="368">
        <v>10435494</v>
      </c>
      <c r="BA249" s="368">
        <v>4538236</v>
      </c>
      <c r="BB249" s="368">
        <v>8208773</v>
      </c>
      <c r="BC249" s="368">
        <v>2013246</v>
      </c>
      <c r="BD249" s="368">
        <v>2121683</v>
      </c>
      <c r="BE249" s="368">
        <v>5031740</v>
      </c>
      <c r="BF249" s="368">
        <v>396822</v>
      </c>
      <c r="BG249" s="368">
        <v>10581304</v>
      </c>
      <c r="BH249" s="368">
        <v>2085299</v>
      </c>
      <c r="BI249" s="368">
        <v>13368982</v>
      </c>
      <c r="BJ249" s="368">
        <v>1097422</v>
      </c>
    </row>
    <row r="250" spans="1:62" x14ac:dyDescent="0.25">
      <c r="A250" s="396">
        <v>592</v>
      </c>
      <c r="B250" s="349">
        <v>592</v>
      </c>
      <c r="C250" s="391" t="s">
        <v>282</v>
      </c>
      <c r="D250" s="367">
        <v>843944</v>
      </c>
      <c r="E250" s="364">
        <v>236340</v>
      </c>
      <c r="F250" s="364">
        <v>-76024</v>
      </c>
      <c r="G250" s="364">
        <v>550461</v>
      </c>
      <c r="H250" s="364">
        <v>57080</v>
      </c>
      <c r="I250" s="364">
        <v>174610</v>
      </c>
      <c r="J250" s="363">
        <v>189274</v>
      </c>
      <c r="K250" s="368">
        <v>-76361</v>
      </c>
      <c r="L250" s="368">
        <v>372187</v>
      </c>
      <c r="M250" s="369">
        <v>269092</v>
      </c>
      <c r="N250" s="369">
        <v>159518</v>
      </c>
      <c r="O250" s="369">
        <v>178738</v>
      </c>
      <c r="P250" s="369">
        <v>1153644</v>
      </c>
      <c r="Q250" s="369">
        <v>509497</v>
      </c>
      <c r="R250" s="369">
        <v>1110801</v>
      </c>
      <c r="S250" s="369">
        <v>146347</v>
      </c>
      <c r="T250" s="369">
        <v>55805</v>
      </c>
      <c r="U250" s="369">
        <v>309868</v>
      </c>
      <c r="V250" s="369">
        <v>-1790</v>
      </c>
      <c r="W250" s="369">
        <v>970020</v>
      </c>
      <c r="X250" s="369">
        <v>559118</v>
      </c>
      <c r="Y250" s="369">
        <v>-415000</v>
      </c>
      <c r="Z250" s="369">
        <v>159001</v>
      </c>
      <c r="AA250" s="368">
        <v>139456</v>
      </c>
      <c r="AB250" s="368">
        <v>26094</v>
      </c>
      <c r="AC250" s="368">
        <v>945055</v>
      </c>
      <c r="AD250" s="368">
        <v>-389628</v>
      </c>
      <c r="AE250" s="368">
        <v>448917</v>
      </c>
      <c r="AF250" s="368">
        <v>20104</v>
      </c>
      <c r="AG250" s="368">
        <v>1354422</v>
      </c>
      <c r="AH250" s="368">
        <v>-123904</v>
      </c>
      <c r="AI250" s="368">
        <v>-101662</v>
      </c>
      <c r="AJ250" s="368">
        <v>210165</v>
      </c>
      <c r="AK250" s="368">
        <v>119666</v>
      </c>
      <c r="AL250" s="368">
        <v>345463</v>
      </c>
      <c r="AM250" s="368">
        <v>788987</v>
      </c>
      <c r="AN250" s="368">
        <v>50492</v>
      </c>
      <c r="AO250" s="368">
        <v>-202784</v>
      </c>
      <c r="AP250" s="368">
        <v>400806</v>
      </c>
      <c r="AQ250" s="368">
        <v>10835</v>
      </c>
      <c r="AR250" s="368">
        <v>61887</v>
      </c>
      <c r="AS250" s="368">
        <v>106272</v>
      </c>
      <c r="AT250" s="368">
        <v>-68128</v>
      </c>
      <c r="AU250" s="368">
        <v>-34763</v>
      </c>
      <c r="AV250" s="368">
        <v>251211</v>
      </c>
      <c r="AW250" s="368">
        <v>86853</v>
      </c>
      <c r="AX250" s="368">
        <v>311951</v>
      </c>
      <c r="AY250" s="368">
        <v>-161196</v>
      </c>
      <c r="AZ250" s="368">
        <v>622544</v>
      </c>
      <c r="BA250" s="368">
        <v>-12234</v>
      </c>
      <c r="BB250" s="368">
        <v>-386485</v>
      </c>
      <c r="BC250" s="368">
        <v>97250</v>
      </c>
      <c r="BD250" s="368">
        <v>74906</v>
      </c>
      <c r="BE250" s="368">
        <v>706038</v>
      </c>
      <c r="BF250" s="368">
        <v>-15993</v>
      </c>
      <c r="BG250" s="368">
        <v>268747</v>
      </c>
      <c r="BH250" s="368">
        <v>111898</v>
      </c>
      <c r="BI250" s="368">
        <v>1210914</v>
      </c>
      <c r="BJ250" s="368">
        <v>-288073</v>
      </c>
    </row>
    <row r="251" spans="1:62" ht="135" x14ac:dyDescent="0.25">
      <c r="A251" s="396"/>
      <c r="B251" s="393">
        <v>600</v>
      </c>
      <c r="C251" s="394" t="s">
        <v>340</v>
      </c>
      <c r="D251" s="367"/>
      <c r="E251" s="364"/>
      <c r="F251" s="364"/>
      <c r="G251" s="364"/>
      <c r="H251" s="364"/>
      <c r="I251" s="364"/>
      <c r="J251" s="363"/>
      <c r="K251" s="368"/>
      <c r="L251" s="368"/>
      <c r="M251" s="369"/>
      <c r="N251" s="369"/>
      <c r="O251" s="369"/>
      <c r="P251" s="369"/>
      <c r="Q251" s="369"/>
      <c r="R251" s="369"/>
      <c r="S251" s="369"/>
      <c r="T251" s="369"/>
      <c r="U251" s="369"/>
      <c r="V251" s="369"/>
      <c r="W251" s="369"/>
      <c r="X251" s="369"/>
      <c r="Y251" s="369"/>
      <c r="Z251" s="369"/>
      <c r="AA251" s="368"/>
      <c r="AB251" s="368"/>
      <c r="AC251" s="368"/>
      <c r="AD251" s="368"/>
      <c r="AE251" s="368"/>
      <c r="AF251" s="368"/>
      <c r="AG251" s="368"/>
      <c r="AH251" s="368"/>
      <c r="AI251" s="368"/>
      <c r="AJ251" s="368"/>
      <c r="AK251" s="368"/>
      <c r="AL251" s="368"/>
      <c r="AM251" s="368"/>
      <c r="AN251" s="368"/>
      <c r="AO251" s="368"/>
      <c r="AP251" s="368"/>
      <c r="AQ251" s="368"/>
      <c r="AR251" s="368"/>
      <c r="AS251" s="368"/>
      <c r="AT251" s="368"/>
      <c r="AU251" s="368"/>
      <c r="AV251" s="368"/>
      <c r="AW251" s="368"/>
      <c r="AX251" s="368"/>
      <c r="AY251" s="368"/>
      <c r="AZ251" s="368"/>
      <c r="BA251" s="368"/>
      <c r="BB251" s="368"/>
      <c r="BC251" s="368"/>
      <c r="BD251" s="368"/>
      <c r="BE251" s="368"/>
      <c r="BF251" s="368"/>
      <c r="BG251" s="368"/>
      <c r="BH251" s="368"/>
      <c r="BI251" s="368"/>
      <c r="BJ251" s="368"/>
    </row>
    <row r="252" spans="1:62" ht="255" x14ac:dyDescent="0.25">
      <c r="A252" s="396"/>
      <c r="B252" s="393">
        <v>601</v>
      </c>
      <c r="C252" s="394" t="s">
        <v>341</v>
      </c>
      <c r="D252" s="367"/>
      <c r="E252" s="364"/>
      <c r="F252" s="364"/>
      <c r="G252" s="364"/>
      <c r="H252" s="364"/>
      <c r="I252" s="364"/>
      <c r="J252" s="363"/>
      <c r="K252" s="368"/>
      <c r="L252" s="368"/>
      <c r="M252" s="369"/>
      <c r="N252" s="369"/>
      <c r="O252" s="369"/>
      <c r="P252" s="369"/>
      <c r="Q252" s="369"/>
      <c r="R252" s="369"/>
      <c r="S252" s="369"/>
      <c r="T252" s="369"/>
      <c r="U252" s="369"/>
      <c r="V252" s="369"/>
      <c r="W252" s="369"/>
      <c r="X252" s="369"/>
      <c r="Y252" s="369"/>
      <c r="Z252" s="369"/>
      <c r="AA252" s="368"/>
      <c r="AB252" s="368"/>
      <c r="AC252" s="368"/>
      <c r="AD252" s="368"/>
      <c r="AE252" s="368"/>
      <c r="AF252" s="368"/>
      <c r="AG252" s="368"/>
      <c r="AH252" s="368"/>
      <c r="AI252" s="368"/>
      <c r="AJ252" s="368"/>
      <c r="AK252" s="368"/>
      <c r="AL252" s="368"/>
      <c r="AM252" s="368"/>
      <c r="AN252" s="368"/>
      <c r="AO252" s="368"/>
      <c r="AP252" s="368"/>
      <c r="AQ252" s="368"/>
      <c r="AR252" s="368"/>
      <c r="AS252" s="368"/>
      <c r="AT252" s="368"/>
      <c r="AU252" s="368"/>
      <c r="AV252" s="368"/>
      <c r="AW252" s="368"/>
      <c r="AX252" s="368"/>
      <c r="AY252" s="368"/>
      <c r="AZ252" s="368"/>
      <c r="BA252" s="368"/>
      <c r="BB252" s="368"/>
      <c r="BC252" s="368"/>
      <c r="BD252" s="368"/>
      <c r="BE252" s="368"/>
      <c r="BF252" s="368"/>
      <c r="BG252" s="368"/>
      <c r="BH252" s="368"/>
      <c r="BI252" s="368"/>
      <c r="BJ252" s="368"/>
    </row>
    <row r="253" spans="1:62" ht="195" x14ac:dyDescent="0.25">
      <c r="A253" s="410">
        <v>603</v>
      </c>
      <c r="B253" s="352">
        <v>603</v>
      </c>
      <c r="C253" s="407" t="s">
        <v>344</v>
      </c>
      <c r="D253" s="384">
        <v>2</v>
      </c>
      <c r="E253" s="378">
        <v>2</v>
      </c>
      <c r="F253" s="378">
        <v>1</v>
      </c>
      <c r="G253" s="378">
        <v>1</v>
      </c>
      <c r="H253" s="378">
        <v>1</v>
      </c>
      <c r="I253" s="378">
        <v>1</v>
      </c>
      <c r="J253" s="377">
        <v>1</v>
      </c>
      <c r="K253" s="382">
        <v>2</v>
      </c>
      <c r="L253" s="382">
        <v>1</v>
      </c>
      <c r="M253" s="383">
        <v>2</v>
      </c>
      <c r="N253" s="383">
        <v>1</v>
      </c>
      <c r="O253" s="383">
        <v>1</v>
      </c>
      <c r="P253" s="383">
        <v>2</v>
      </c>
      <c r="Q253" s="383">
        <v>2</v>
      </c>
      <c r="R253" s="383">
        <v>1</v>
      </c>
      <c r="S253" s="383">
        <v>1</v>
      </c>
      <c r="T253" s="383">
        <v>1</v>
      </c>
      <c r="U253" s="383">
        <v>1</v>
      </c>
      <c r="V253" s="383">
        <v>2</v>
      </c>
      <c r="W253" s="383">
        <v>2</v>
      </c>
      <c r="X253" s="383">
        <v>1</v>
      </c>
      <c r="Y253" s="383">
        <v>1</v>
      </c>
      <c r="Z253" s="383">
        <v>2</v>
      </c>
      <c r="AA253" s="382">
        <v>1</v>
      </c>
      <c r="AB253" s="382">
        <v>2</v>
      </c>
      <c r="AC253" s="382">
        <v>1</v>
      </c>
      <c r="AD253" s="382">
        <v>1</v>
      </c>
      <c r="AE253" s="382">
        <v>2</v>
      </c>
      <c r="AF253" s="382">
        <v>1</v>
      </c>
      <c r="AG253" s="382">
        <v>1</v>
      </c>
      <c r="AH253" s="382">
        <v>1</v>
      </c>
      <c r="AI253" s="382">
        <v>2</v>
      </c>
      <c r="AJ253" s="382">
        <v>2</v>
      </c>
      <c r="AK253" s="382">
        <v>1</v>
      </c>
      <c r="AL253" s="382">
        <v>1</v>
      </c>
      <c r="AM253" s="382">
        <v>2</v>
      </c>
      <c r="AN253" s="382">
        <v>1</v>
      </c>
      <c r="AO253" s="382">
        <v>1</v>
      </c>
      <c r="AP253" s="382">
        <v>2</v>
      </c>
      <c r="AQ253" s="382">
        <v>1</v>
      </c>
      <c r="AR253" s="382">
        <v>7</v>
      </c>
      <c r="AS253" s="382">
        <v>1</v>
      </c>
      <c r="AT253" s="382">
        <v>2</v>
      </c>
      <c r="AU253" s="382">
        <v>1</v>
      </c>
      <c r="AV253" s="382">
        <v>1</v>
      </c>
      <c r="AW253" s="382">
        <v>2</v>
      </c>
      <c r="AX253" s="382">
        <v>2</v>
      </c>
      <c r="AY253" s="382">
        <v>7</v>
      </c>
      <c r="AZ253" s="382">
        <v>1</v>
      </c>
      <c r="BA253" s="382">
        <v>1</v>
      </c>
      <c r="BB253" s="382">
        <v>2</v>
      </c>
      <c r="BC253" s="382">
        <v>1</v>
      </c>
      <c r="BD253" s="382">
        <v>1</v>
      </c>
      <c r="BE253" s="382">
        <v>1</v>
      </c>
      <c r="BF253" s="382">
        <v>1</v>
      </c>
      <c r="BG253" s="382">
        <v>2</v>
      </c>
      <c r="BH253" s="382">
        <v>1</v>
      </c>
      <c r="BI253" s="382">
        <v>1</v>
      </c>
      <c r="BJ253" s="382">
        <v>2</v>
      </c>
    </row>
    <row r="254" spans="1:62" ht="135" x14ac:dyDescent="0.25">
      <c r="A254" s="410"/>
      <c r="B254" s="352">
        <v>604</v>
      </c>
      <c r="C254" s="407" t="s">
        <v>345</v>
      </c>
      <c r="D254" s="384"/>
      <c r="E254" s="378"/>
      <c r="F254" s="378"/>
      <c r="G254" s="378"/>
      <c r="H254" s="378"/>
      <c r="I254" s="378"/>
      <c r="J254" s="377"/>
      <c r="K254" s="382"/>
      <c r="L254" s="382"/>
      <c r="M254" s="383"/>
      <c r="N254" s="383"/>
      <c r="O254" s="383"/>
      <c r="P254" s="383"/>
      <c r="Q254" s="383"/>
      <c r="R254" s="383"/>
      <c r="S254" s="383"/>
      <c r="T254" s="383"/>
      <c r="U254" s="383"/>
      <c r="V254" s="383"/>
      <c r="W254" s="383"/>
      <c r="X254" s="383"/>
      <c r="Y254" s="383"/>
      <c r="Z254" s="383"/>
      <c r="AA254" s="382"/>
      <c r="AB254" s="382"/>
      <c r="AC254" s="382"/>
      <c r="AD254" s="382"/>
      <c r="AE254" s="382"/>
      <c r="AF254" s="382"/>
      <c r="AG254" s="382"/>
      <c r="AH254" s="382"/>
      <c r="AI254" s="382"/>
      <c r="AJ254" s="382"/>
      <c r="AK254" s="382"/>
      <c r="AL254" s="382"/>
      <c r="AM254" s="382"/>
      <c r="AN254" s="382"/>
      <c r="AO254" s="382"/>
      <c r="AP254" s="382"/>
      <c r="AQ254" s="382"/>
      <c r="AR254" s="382"/>
      <c r="AS254" s="382"/>
      <c r="AT254" s="382"/>
      <c r="AU254" s="382"/>
      <c r="AV254" s="382"/>
      <c r="AW254" s="382"/>
      <c r="AX254" s="382"/>
      <c r="AY254" s="382"/>
      <c r="AZ254" s="382"/>
      <c r="BA254" s="382"/>
      <c r="BB254" s="382"/>
      <c r="BC254" s="382"/>
      <c r="BD254" s="382"/>
      <c r="BE254" s="382"/>
      <c r="BF254" s="382"/>
      <c r="BG254" s="382"/>
      <c r="BH254" s="382"/>
      <c r="BI254" s="382"/>
      <c r="BJ254" s="382"/>
    </row>
    <row r="255" spans="1:62" ht="45" x14ac:dyDescent="0.25">
      <c r="A255" s="352">
        <v>605</v>
      </c>
      <c r="B255" s="352">
        <v>605</v>
      </c>
      <c r="C255" s="407" t="s">
        <v>346</v>
      </c>
      <c r="D255" s="384">
        <v>1</v>
      </c>
      <c r="E255" s="378">
        <v>1</v>
      </c>
      <c r="F255" s="378">
        <v>1</v>
      </c>
      <c r="G255" s="378">
        <v>1</v>
      </c>
      <c r="H255" s="378">
        <v>1</v>
      </c>
      <c r="I255" s="378">
        <v>1</v>
      </c>
      <c r="J255" s="377">
        <v>1</v>
      </c>
      <c r="K255" s="382">
        <v>1</v>
      </c>
      <c r="L255" s="382">
        <v>1</v>
      </c>
      <c r="M255" s="383">
        <v>1</v>
      </c>
      <c r="N255" s="383">
        <v>1</v>
      </c>
      <c r="O255" s="383">
        <v>1</v>
      </c>
      <c r="P255" s="383">
        <v>1</v>
      </c>
      <c r="Q255" s="383">
        <v>1</v>
      </c>
      <c r="R255" s="383">
        <v>1</v>
      </c>
      <c r="S255" s="383">
        <v>1</v>
      </c>
      <c r="T255" s="383">
        <v>1</v>
      </c>
      <c r="U255" s="383">
        <v>1</v>
      </c>
      <c r="V255" s="383">
        <v>1</v>
      </c>
      <c r="W255" s="383">
        <v>1</v>
      </c>
      <c r="X255" s="383">
        <v>1</v>
      </c>
      <c r="Y255" s="383">
        <v>1</v>
      </c>
      <c r="Z255" s="383">
        <v>1</v>
      </c>
      <c r="AA255" s="382">
        <v>1</v>
      </c>
      <c r="AB255" s="382">
        <v>1</v>
      </c>
      <c r="AC255" s="382">
        <v>1</v>
      </c>
      <c r="AD255" s="382">
        <v>1</v>
      </c>
      <c r="AE255" s="382">
        <v>1</v>
      </c>
      <c r="AF255" s="382">
        <v>1</v>
      </c>
      <c r="AG255" s="382">
        <v>1</v>
      </c>
      <c r="AH255" s="382">
        <v>1</v>
      </c>
      <c r="AI255" s="382">
        <v>0</v>
      </c>
      <c r="AJ255" s="382">
        <v>1</v>
      </c>
      <c r="AK255" s="382">
        <v>1</v>
      </c>
      <c r="AL255" s="382">
        <v>1</v>
      </c>
      <c r="AM255" s="382">
        <v>1</v>
      </c>
      <c r="AN255" s="382">
        <v>1</v>
      </c>
      <c r="AO255" s="382">
        <v>1</v>
      </c>
      <c r="AP255" s="382">
        <v>1</v>
      </c>
      <c r="AQ255" s="382">
        <v>1</v>
      </c>
      <c r="AR255" s="382">
        <v>1</v>
      </c>
      <c r="AS255" s="382">
        <v>1</v>
      </c>
      <c r="AT255" s="382">
        <v>1</v>
      </c>
      <c r="AU255" s="382">
        <v>1</v>
      </c>
      <c r="AV255" s="382">
        <v>1</v>
      </c>
      <c r="AW255" s="382">
        <v>1</v>
      </c>
      <c r="AX255" s="382">
        <v>1</v>
      </c>
      <c r="AY255" s="382">
        <v>1</v>
      </c>
      <c r="AZ255" s="382">
        <v>1</v>
      </c>
      <c r="BA255" s="382">
        <v>1</v>
      </c>
      <c r="BB255" s="382">
        <v>0</v>
      </c>
      <c r="BC255" s="382">
        <v>1</v>
      </c>
      <c r="BD255" s="382">
        <v>1</v>
      </c>
      <c r="BE255" s="382">
        <v>1</v>
      </c>
      <c r="BF255" s="382">
        <v>1</v>
      </c>
      <c r="BG255" s="382">
        <v>1</v>
      </c>
      <c r="BH255" s="382">
        <v>1</v>
      </c>
      <c r="BI255" s="382">
        <v>1</v>
      </c>
      <c r="BJ255" s="382">
        <v>1</v>
      </c>
    </row>
    <row r="256" spans="1:62" ht="45" x14ac:dyDescent="0.25">
      <c r="A256" s="350">
        <v>606</v>
      </c>
      <c r="B256" s="397">
        <v>606</v>
      </c>
      <c r="C256" s="399" t="s">
        <v>369</v>
      </c>
      <c r="D256" s="384">
        <v>1</v>
      </c>
      <c r="E256" s="378">
        <v>1</v>
      </c>
      <c r="F256" s="378">
        <v>1</v>
      </c>
      <c r="G256" s="378">
        <v>1</v>
      </c>
      <c r="H256" s="378">
        <v>1</v>
      </c>
      <c r="I256" s="378">
        <v>1</v>
      </c>
      <c r="J256" s="377">
        <v>1</v>
      </c>
      <c r="K256" s="382">
        <v>1</v>
      </c>
      <c r="L256" s="382">
        <v>1</v>
      </c>
      <c r="M256" s="383">
        <v>1</v>
      </c>
      <c r="N256" s="383">
        <v>1</v>
      </c>
      <c r="O256" s="383">
        <v>1</v>
      </c>
      <c r="P256" s="383">
        <v>1</v>
      </c>
      <c r="Q256" s="383">
        <v>1</v>
      </c>
      <c r="R256" s="383">
        <v>1</v>
      </c>
      <c r="S256" s="383">
        <v>1</v>
      </c>
      <c r="T256" s="383">
        <v>1</v>
      </c>
      <c r="U256" s="383">
        <v>1</v>
      </c>
      <c r="V256" s="383">
        <v>1</v>
      </c>
      <c r="W256" s="383">
        <v>1</v>
      </c>
      <c r="X256" s="383">
        <v>1</v>
      </c>
      <c r="Y256" s="383">
        <v>1</v>
      </c>
      <c r="Z256" s="383">
        <v>1</v>
      </c>
      <c r="AA256" s="382">
        <v>1</v>
      </c>
      <c r="AB256" s="382">
        <v>1</v>
      </c>
      <c r="AC256" s="382">
        <v>1</v>
      </c>
      <c r="AD256" s="382">
        <v>1</v>
      </c>
      <c r="AE256" s="382">
        <v>1</v>
      </c>
      <c r="AF256" s="382">
        <v>1</v>
      </c>
      <c r="AG256" s="382">
        <v>1</v>
      </c>
      <c r="AH256" s="382">
        <v>0</v>
      </c>
      <c r="AI256" s="382">
        <v>1</v>
      </c>
      <c r="AJ256" s="382">
        <v>1</v>
      </c>
      <c r="AK256" s="382">
        <v>1</v>
      </c>
      <c r="AL256" s="382">
        <v>1</v>
      </c>
      <c r="AM256" s="382">
        <v>1</v>
      </c>
      <c r="AN256" s="382">
        <v>1</v>
      </c>
      <c r="AO256" s="382">
        <v>1</v>
      </c>
      <c r="AP256" s="382">
        <v>1</v>
      </c>
      <c r="AQ256" s="382">
        <v>1</v>
      </c>
      <c r="AR256" s="382">
        <v>1</v>
      </c>
      <c r="AS256" s="382">
        <v>0</v>
      </c>
      <c r="AT256" s="382">
        <v>1</v>
      </c>
      <c r="AU256" s="382">
        <v>1</v>
      </c>
      <c r="AV256" s="382">
        <v>1</v>
      </c>
      <c r="AW256" s="382">
        <v>1</v>
      </c>
      <c r="AX256" s="382">
        <v>1</v>
      </c>
      <c r="AY256" s="382">
        <v>1</v>
      </c>
      <c r="AZ256" s="382">
        <v>1</v>
      </c>
      <c r="BA256" s="382">
        <v>1</v>
      </c>
      <c r="BB256" s="382">
        <v>1</v>
      </c>
      <c r="BC256" s="382">
        <v>1</v>
      </c>
      <c r="BD256" s="382">
        <v>1</v>
      </c>
      <c r="BE256" s="382">
        <v>1</v>
      </c>
      <c r="BF256" s="382">
        <v>1</v>
      </c>
      <c r="BG256" s="382">
        <v>1</v>
      </c>
      <c r="BH256" s="382">
        <v>1</v>
      </c>
      <c r="BI256" s="382">
        <v>1</v>
      </c>
      <c r="BJ256" s="382">
        <v>1</v>
      </c>
    </row>
    <row r="257" spans="1:62" x14ac:dyDescent="0.25">
      <c r="A257" s="350">
        <v>621</v>
      </c>
      <c r="B257" s="398">
        <v>621</v>
      </c>
      <c r="C257" s="400" t="s">
        <v>370</v>
      </c>
      <c r="D257" s="367">
        <v>215029271</v>
      </c>
      <c r="E257" s="364">
        <v>49605482</v>
      </c>
      <c r="F257" s="364">
        <v>15680491</v>
      </c>
      <c r="G257" s="364">
        <v>29474551</v>
      </c>
      <c r="H257" s="364">
        <v>31808394</v>
      </c>
      <c r="I257" s="364">
        <v>48037418</v>
      </c>
      <c r="J257" s="363">
        <v>59740339</v>
      </c>
      <c r="K257" s="368">
        <v>24164446</v>
      </c>
      <c r="L257" s="368">
        <v>63482083</v>
      </c>
      <c r="M257" s="369">
        <v>21088270</v>
      </c>
      <c r="N257" s="369">
        <v>40393513</v>
      </c>
      <c r="O257" s="369">
        <v>122739879</v>
      </c>
      <c r="P257" s="369">
        <v>255809810</v>
      </c>
      <c r="Q257" s="369">
        <v>110407996</v>
      </c>
      <c r="R257" s="369">
        <v>312634952</v>
      </c>
      <c r="S257" s="369">
        <v>116263550</v>
      </c>
      <c r="T257" s="369">
        <v>17646139</v>
      </c>
      <c r="U257" s="369">
        <v>82205112</v>
      </c>
      <c r="V257" s="369">
        <v>25416589</v>
      </c>
      <c r="W257" s="369">
        <v>144888145</v>
      </c>
      <c r="X257" s="369">
        <v>171504963</v>
      </c>
      <c r="Y257" s="369">
        <v>1549041000</v>
      </c>
      <c r="Z257" s="369">
        <v>92714959</v>
      </c>
      <c r="AA257" s="368">
        <v>37048830</v>
      </c>
      <c r="AB257" s="368">
        <v>14173552</v>
      </c>
      <c r="AC257" s="368">
        <v>153610062</v>
      </c>
      <c r="AD257" s="368">
        <v>29677361</v>
      </c>
      <c r="AE257" s="368">
        <v>53512528</v>
      </c>
      <c r="AF257" s="368">
        <v>119895257</v>
      </c>
      <c r="AG257" s="368">
        <v>435814176</v>
      </c>
      <c r="AH257" s="368">
        <v>39924376</v>
      </c>
      <c r="AI257" s="368">
        <v>55545187</v>
      </c>
      <c r="AJ257" s="368">
        <v>166004598</v>
      </c>
      <c r="AK257" s="368">
        <v>63057526</v>
      </c>
      <c r="AL257" s="368">
        <v>87040053</v>
      </c>
      <c r="AM257" s="368">
        <v>387673078</v>
      </c>
      <c r="AN257" s="368">
        <v>21068627</v>
      </c>
      <c r="AO257" s="368">
        <v>57941686</v>
      </c>
      <c r="AP257" s="368">
        <v>53907178</v>
      </c>
      <c r="AQ257" s="368">
        <v>12161455</v>
      </c>
      <c r="AR257" s="368">
        <v>79938148</v>
      </c>
      <c r="AS257" s="368">
        <v>282751816</v>
      </c>
      <c r="AT257" s="368">
        <v>18585644</v>
      </c>
      <c r="AU257" s="368">
        <v>14147021</v>
      </c>
      <c r="AV257" s="368">
        <v>71844901</v>
      </c>
      <c r="AW257" s="368">
        <v>32929682</v>
      </c>
      <c r="AX257" s="368">
        <v>733683937</v>
      </c>
      <c r="AY257" s="368">
        <v>23702080</v>
      </c>
      <c r="AZ257" s="368">
        <v>180737467</v>
      </c>
      <c r="BA257" s="368">
        <v>70692316</v>
      </c>
      <c r="BB257" s="368">
        <v>129621915</v>
      </c>
      <c r="BC257" s="368">
        <v>29462825</v>
      </c>
      <c r="BD257" s="368">
        <v>39120233</v>
      </c>
      <c r="BE257" s="368">
        <v>85058974</v>
      </c>
      <c r="BF257" s="368">
        <v>9534109</v>
      </c>
      <c r="BG257" s="368">
        <v>183323700</v>
      </c>
      <c r="BH257" s="368">
        <v>38087756</v>
      </c>
      <c r="BI257" s="368">
        <v>343708409</v>
      </c>
      <c r="BJ257" s="368">
        <v>14066175</v>
      </c>
    </row>
    <row r="258" spans="1:62" x14ac:dyDescent="0.25">
      <c r="A258" s="350">
        <v>607</v>
      </c>
      <c r="B258" s="350">
        <v>607</v>
      </c>
      <c r="C258" s="359" t="s">
        <v>383</v>
      </c>
      <c r="D258" s="418">
        <v>0</v>
      </c>
      <c r="E258" s="415">
        <v>0</v>
      </c>
      <c r="F258" s="415">
        <v>0</v>
      </c>
      <c r="G258" s="415">
        <v>0</v>
      </c>
      <c r="H258" s="415">
        <v>0</v>
      </c>
      <c r="I258" s="415">
        <v>0</v>
      </c>
      <c r="J258" s="414">
        <v>0</v>
      </c>
      <c r="K258" s="419">
        <v>0</v>
      </c>
      <c r="L258" s="419">
        <v>0</v>
      </c>
      <c r="M258" s="420">
        <v>0</v>
      </c>
      <c r="N258" s="420">
        <v>0</v>
      </c>
      <c r="O258" s="420">
        <v>0</v>
      </c>
      <c r="P258" s="420">
        <v>0</v>
      </c>
      <c r="Q258" s="420">
        <v>0</v>
      </c>
      <c r="R258" s="420">
        <v>0</v>
      </c>
      <c r="S258" s="420">
        <v>0</v>
      </c>
      <c r="T258" s="420">
        <v>0</v>
      </c>
      <c r="U258" s="420">
        <v>0</v>
      </c>
      <c r="V258" s="420">
        <v>0</v>
      </c>
      <c r="W258" s="420">
        <v>0</v>
      </c>
      <c r="X258" s="420">
        <v>0</v>
      </c>
      <c r="Y258" s="420">
        <v>0</v>
      </c>
      <c r="Z258" s="420">
        <v>0</v>
      </c>
      <c r="AA258" s="419">
        <v>35937373</v>
      </c>
      <c r="AB258" s="419">
        <v>0</v>
      </c>
      <c r="AC258" s="419">
        <v>0</v>
      </c>
      <c r="AD258" s="419">
        <v>0</v>
      </c>
      <c r="AE258" s="419">
        <v>0</v>
      </c>
      <c r="AF258" s="419">
        <v>0</v>
      </c>
      <c r="AG258" s="419">
        <v>435814176</v>
      </c>
      <c r="AH258" s="419">
        <v>0</v>
      </c>
      <c r="AI258" s="419">
        <v>0</v>
      </c>
      <c r="AJ258" s="419">
        <v>0</v>
      </c>
      <c r="AK258" s="419">
        <v>0</v>
      </c>
      <c r="AL258" s="419">
        <v>0</v>
      </c>
      <c r="AM258" s="419">
        <v>0</v>
      </c>
      <c r="AN258" s="419">
        <v>0</v>
      </c>
      <c r="AO258" s="419">
        <v>0</v>
      </c>
      <c r="AP258" s="419">
        <v>0</v>
      </c>
      <c r="AQ258" s="419">
        <v>0</v>
      </c>
      <c r="AR258" s="419">
        <v>0</v>
      </c>
      <c r="AS258" s="419">
        <v>0</v>
      </c>
      <c r="AT258" s="419">
        <v>0</v>
      </c>
      <c r="AU258" s="419">
        <v>0</v>
      </c>
      <c r="AV258" s="419">
        <v>0</v>
      </c>
      <c r="AW258" s="419">
        <v>0</v>
      </c>
      <c r="AX258" s="419">
        <v>0</v>
      </c>
      <c r="AY258" s="419">
        <v>0</v>
      </c>
      <c r="AZ258" s="419">
        <v>0</v>
      </c>
      <c r="BA258" s="419">
        <v>0</v>
      </c>
      <c r="BB258" s="419">
        <v>0</v>
      </c>
      <c r="BC258" s="419">
        <v>0</v>
      </c>
      <c r="BD258" s="419">
        <v>0</v>
      </c>
      <c r="BE258" s="419">
        <v>0</v>
      </c>
      <c r="BF258" s="419">
        <v>0</v>
      </c>
      <c r="BG258" s="419">
        <v>0</v>
      </c>
      <c r="BH258" s="419">
        <v>0</v>
      </c>
      <c r="BI258" s="419">
        <v>0</v>
      </c>
      <c r="BJ258" s="419">
        <v>0</v>
      </c>
    </row>
    <row r="259" spans="1:62" x14ac:dyDescent="0.25">
      <c r="A259" s="350">
        <v>608</v>
      </c>
      <c r="B259" s="350">
        <v>608</v>
      </c>
      <c r="C259" s="353" t="s">
        <v>384</v>
      </c>
      <c r="D259" s="418">
        <v>0</v>
      </c>
      <c r="E259" s="415">
        <v>0</v>
      </c>
      <c r="F259" s="415">
        <v>0</v>
      </c>
      <c r="G259" s="415">
        <v>0</v>
      </c>
      <c r="H259" s="415">
        <v>0</v>
      </c>
      <c r="I259" s="415">
        <v>0</v>
      </c>
      <c r="J259" s="414">
        <v>0</v>
      </c>
      <c r="K259" s="419">
        <v>0</v>
      </c>
      <c r="L259" s="419">
        <v>1310172550</v>
      </c>
      <c r="M259" s="420">
        <v>0</v>
      </c>
      <c r="N259" s="420">
        <v>0</v>
      </c>
      <c r="O259" s="420">
        <v>0</v>
      </c>
      <c r="P259" s="420">
        <v>0</v>
      </c>
      <c r="Q259" s="420">
        <v>0</v>
      </c>
      <c r="R259" s="420">
        <v>0</v>
      </c>
      <c r="S259" s="420">
        <v>0</v>
      </c>
      <c r="T259" s="420">
        <v>0</v>
      </c>
      <c r="U259" s="420">
        <v>0</v>
      </c>
      <c r="V259" s="420">
        <v>0</v>
      </c>
      <c r="W259" s="420">
        <v>0</v>
      </c>
      <c r="X259" s="420">
        <v>0</v>
      </c>
      <c r="Y259" s="420">
        <v>1310172550</v>
      </c>
      <c r="Z259" s="420">
        <v>0</v>
      </c>
      <c r="AA259" s="419">
        <v>0</v>
      </c>
      <c r="AB259" s="419">
        <v>0</v>
      </c>
      <c r="AC259" s="419">
        <v>0</v>
      </c>
      <c r="AD259" s="419">
        <v>0</v>
      </c>
      <c r="AE259" s="419">
        <v>0</v>
      </c>
      <c r="AF259" s="419">
        <v>1310172550</v>
      </c>
      <c r="AG259" s="419">
        <v>0</v>
      </c>
      <c r="AH259" s="419">
        <v>0</v>
      </c>
      <c r="AI259" s="419">
        <v>0</v>
      </c>
      <c r="AJ259" s="419">
        <v>0</v>
      </c>
      <c r="AK259" s="419">
        <v>0</v>
      </c>
      <c r="AL259" s="419">
        <v>0</v>
      </c>
      <c r="AM259" s="419">
        <v>0</v>
      </c>
      <c r="AN259" s="419">
        <v>0</v>
      </c>
      <c r="AO259" s="419">
        <v>0</v>
      </c>
      <c r="AP259" s="419">
        <v>0</v>
      </c>
      <c r="AQ259" s="419">
        <v>0</v>
      </c>
      <c r="AR259" s="419">
        <v>0</v>
      </c>
      <c r="AS259" s="419">
        <v>0</v>
      </c>
      <c r="AT259" s="419">
        <v>0</v>
      </c>
      <c r="AU259" s="419">
        <v>0</v>
      </c>
      <c r="AV259" s="419">
        <v>0</v>
      </c>
      <c r="AW259" s="419">
        <v>0</v>
      </c>
      <c r="AX259" s="419">
        <v>1310172550</v>
      </c>
      <c r="AY259" s="419">
        <v>0</v>
      </c>
      <c r="AZ259" s="419">
        <v>0</v>
      </c>
      <c r="BA259" s="419">
        <v>0</v>
      </c>
      <c r="BB259" s="419">
        <v>0</v>
      </c>
      <c r="BC259" s="419">
        <v>0</v>
      </c>
      <c r="BD259" s="419">
        <v>0</v>
      </c>
      <c r="BE259" s="419">
        <v>0</v>
      </c>
      <c r="BF259" s="419">
        <v>0</v>
      </c>
      <c r="BG259" s="419">
        <v>0</v>
      </c>
      <c r="BH259" s="419">
        <v>0</v>
      </c>
      <c r="BI259" s="419">
        <v>0</v>
      </c>
      <c r="BJ259" s="419">
        <v>0</v>
      </c>
    </row>
    <row r="260" spans="1:62" x14ac:dyDescent="0.25">
      <c r="A260" s="350">
        <v>609</v>
      </c>
      <c r="B260" s="350">
        <v>609</v>
      </c>
      <c r="C260" s="353" t="s">
        <v>385</v>
      </c>
      <c r="D260" s="418">
        <v>0</v>
      </c>
      <c r="E260" s="415">
        <v>0</v>
      </c>
      <c r="F260" s="415">
        <v>0</v>
      </c>
      <c r="G260" s="415">
        <v>0</v>
      </c>
      <c r="H260" s="415">
        <v>0</v>
      </c>
      <c r="I260" s="415">
        <v>0</v>
      </c>
      <c r="J260" s="414">
        <v>0</v>
      </c>
      <c r="K260" s="419">
        <v>0</v>
      </c>
      <c r="L260" s="419">
        <v>4.4000000000000004</v>
      </c>
      <c r="M260" s="420">
        <v>0</v>
      </c>
      <c r="N260" s="420">
        <v>0</v>
      </c>
      <c r="O260" s="420">
        <v>0</v>
      </c>
      <c r="P260" s="420">
        <v>0</v>
      </c>
      <c r="Q260" s="420">
        <v>0</v>
      </c>
      <c r="R260" s="420">
        <v>0</v>
      </c>
      <c r="S260" s="420">
        <v>0</v>
      </c>
      <c r="T260" s="420">
        <v>0</v>
      </c>
      <c r="U260" s="420">
        <v>0</v>
      </c>
      <c r="V260" s="420">
        <v>0</v>
      </c>
      <c r="W260" s="420">
        <v>0</v>
      </c>
      <c r="X260" s="420">
        <v>0</v>
      </c>
      <c r="Y260" s="420">
        <v>4</v>
      </c>
      <c r="Z260" s="420">
        <v>0</v>
      </c>
      <c r="AA260" s="419">
        <v>0</v>
      </c>
      <c r="AB260" s="419">
        <v>0</v>
      </c>
      <c r="AC260" s="419">
        <v>0</v>
      </c>
      <c r="AD260" s="419">
        <v>0</v>
      </c>
      <c r="AE260" s="419">
        <v>0</v>
      </c>
      <c r="AF260" s="419">
        <v>4</v>
      </c>
      <c r="AG260" s="419">
        <v>4</v>
      </c>
      <c r="AH260" s="419">
        <v>0</v>
      </c>
      <c r="AI260" s="419">
        <v>0</v>
      </c>
      <c r="AJ260" s="419">
        <v>0</v>
      </c>
      <c r="AK260" s="419">
        <v>0</v>
      </c>
      <c r="AL260" s="419">
        <v>0</v>
      </c>
      <c r="AM260" s="419">
        <v>0</v>
      </c>
      <c r="AN260" s="419">
        <v>0</v>
      </c>
      <c r="AO260" s="419">
        <v>0</v>
      </c>
      <c r="AP260" s="419">
        <v>0</v>
      </c>
      <c r="AQ260" s="419">
        <v>0</v>
      </c>
      <c r="AR260" s="419">
        <v>0</v>
      </c>
      <c r="AS260" s="419">
        <v>0</v>
      </c>
      <c r="AT260" s="419">
        <v>0</v>
      </c>
      <c r="AU260" s="419">
        <v>0</v>
      </c>
      <c r="AV260" s="419">
        <v>0</v>
      </c>
      <c r="AW260" s="419">
        <v>0</v>
      </c>
      <c r="AX260" s="419">
        <v>4</v>
      </c>
      <c r="AY260" s="419">
        <v>0</v>
      </c>
      <c r="AZ260" s="419">
        <v>0</v>
      </c>
      <c r="BA260" s="419">
        <v>0</v>
      </c>
      <c r="BB260" s="419">
        <v>0</v>
      </c>
      <c r="BC260" s="419">
        <v>0</v>
      </c>
      <c r="BD260" s="419">
        <v>0</v>
      </c>
      <c r="BE260" s="419">
        <v>0</v>
      </c>
      <c r="BF260" s="419">
        <v>0</v>
      </c>
      <c r="BG260" s="419">
        <v>0</v>
      </c>
      <c r="BH260" s="419">
        <v>0</v>
      </c>
      <c r="BI260" s="419">
        <v>0</v>
      </c>
      <c r="BJ260" s="419">
        <v>0</v>
      </c>
    </row>
    <row r="261" spans="1:62" x14ac:dyDescent="0.25">
      <c r="A261" s="350">
        <v>610</v>
      </c>
      <c r="B261" s="350">
        <v>610</v>
      </c>
      <c r="C261" s="353" t="s">
        <v>425</v>
      </c>
      <c r="D261" s="418">
        <v>0</v>
      </c>
      <c r="E261" s="415">
        <v>0</v>
      </c>
      <c r="F261" s="415">
        <v>0</v>
      </c>
      <c r="G261" s="415">
        <v>0</v>
      </c>
      <c r="H261" s="415">
        <v>0</v>
      </c>
      <c r="I261" s="415">
        <v>0</v>
      </c>
      <c r="J261" s="414">
        <v>0</v>
      </c>
      <c r="K261" s="419">
        <v>0</v>
      </c>
      <c r="L261" s="419">
        <v>0</v>
      </c>
      <c r="M261" s="420">
        <v>0</v>
      </c>
      <c r="N261" s="420">
        <v>0</v>
      </c>
      <c r="O261" s="420">
        <v>0</v>
      </c>
      <c r="P261" s="420">
        <v>0</v>
      </c>
      <c r="Q261" s="420">
        <v>0</v>
      </c>
      <c r="R261" s="420">
        <v>0</v>
      </c>
      <c r="S261" s="420">
        <v>0</v>
      </c>
      <c r="T261" s="420">
        <v>0</v>
      </c>
      <c r="U261" s="420">
        <v>0</v>
      </c>
      <c r="V261" s="420">
        <v>0</v>
      </c>
      <c r="W261" s="420">
        <v>0</v>
      </c>
      <c r="X261" s="420">
        <v>0</v>
      </c>
      <c r="Y261" s="420">
        <v>0</v>
      </c>
      <c r="Z261" s="420">
        <v>0</v>
      </c>
      <c r="AA261" s="419">
        <v>0</v>
      </c>
      <c r="AB261" s="419">
        <v>0</v>
      </c>
      <c r="AC261" s="419">
        <v>0</v>
      </c>
      <c r="AD261" s="419">
        <v>0</v>
      </c>
      <c r="AE261" s="419">
        <v>0</v>
      </c>
      <c r="AF261" s="419">
        <v>0</v>
      </c>
      <c r="AG261" s="419">
        <v>0</v>
      </c>
      <c r="AH261" s="419">
        <v>0</v>
      </c>
      <c r="AI261" s="419">
        <v>0</v>
      </c>
      <c r="AJ261" s="419">
        <v>0</v>
      </c>
      <c r="AK261" s="419">
        <v>0</v>
      </c>
      <c r="AL261" s="419">
        <v>0</v>
      </c>
      <c r="AM261" s="419">
        <v>0</v>
      </c>
      <c r="AN261" s="419">
        <v>0</v>
      </c>
      <c r="AO261" s="419">
        <v>0</v>
      </c>
      <c r="AP261" s="419">
        <v>0</v>
      </c>
      <c r="AQ261" s="419">
        <v>0</v>
      </c>
      <c r="AR261" s="419">
        <v>0</v>
      </c>
      <c r="AS261" s="419">
        <v>0</v>
      </c>
      <c r="AT261" s="419">
        <v>0</v>
      </c>
      <c r="AU261" s="419">
        <v>0</v>
      </c>
      <c r="AV261" s="419">
        <v>0</v>
      </c>
      <c r="AW261" s="419">
        <v>0</v>
      </c>
      <c r="AX261" s="419">
        <v>0</v>
      </c>
      <c r="AY261" s="419">
        <v>0</v>
      </c>
      <c r="AZ261" s="419">
        <v>0</v>
      </c>
      <c r="BA261" s="419">
        <v>0</v>
      </c>
      <c r="BB261" s="419">
        <v>0</v>
      </c>
      <c r="BC261" s="419">
        <v>0</v>
      </c>
      <c r="BD261" s="419">
        <v>0</v>
      </c>
      <c r="BE261" s="419">
        <v>0</v>
      </c>
      <c r="BF261" s="419">
        <v>0</v>
      </c>
      <c r="BG261" s="419">
        <v>0</v>
      </c>
      <c r="BH261" s="419">
        <v>0</v>
      </c>
      <c r="BI261" s="419">
        <v>0</v>
      </c>
      <c r="BJ261" s="419">
        <v>0</v>
      </c>
    </row>
    <row r="262" spans="1:62" x14ac:dyDescent="0.25">
      <c r="A262" s="350">
        <v>611</v>
      </c>
      <c r="B262" s="350">
        <v>611</v>
      </c>
      <c r="C262" s="353" t="s">
        <v>426</v>
      </c>
      <c r="D262" s="418">
        <v>0</v>
      </c>
      <c r="E262" s="415">
        <v>0</v>
      </c>
      <c r="F262" s="415">
        <v>0</v>
      </c>
      <c r="G262" s="415">
        <v>0</v>
      </c>
      <c r="H262" s="415">
        <v>0</v>
      </c>
      <c r="I262" s="415">
        <v>0</v>
      </c>
      <c r="J262" s="414">
        <v>0</v>
      </c>
      <c r="K262" s="419">
        <v>0</v>
      </c>
      <c r="L262" s="419">
        <v>0</v>
      </c>
      <c r="M262" s="420">
        <v>0</v>
      </c>
      <c r="N262" s="420">
        <v>0</v>
      </c>
      <c r="O262" s="420">
        <v>0</v>
      </c>
      <c r="P262" s="420">
        <v>0</v>
      </c>
      <c r="Q262" s="420">
        <v>0</v>
      </c>
      <c r="R262" s="420">
        <v>0</v>
      </c>
      <c r="S262" s="420">
        <v>0</v>
      </c>
      <c r="T262" s="420">
        <v>0</v>
      </c>
      <c r="U262" s="420">
        <v>0</v>
      </c>
      <c r="V262" s="420">
        <v>0</v>
      </c>
      <c r="W262" s="420">
        <v>0</v>
      </c>
      <c r="X262" s="420">
        <v>0</v>
      </c>
      <c r="Y262" s="420">
        <v>0</v>
      </c>
      <c r="Z262" s="420">
        <v>0</v>
      </c>
      <c r="AA262" s="419">
        <v>0</v>
      </c>
      <c r="AB262" s="419">
        <v>0</v>
      </c>
      <c r="AC262" s="419">
        <v>0</v>
      </c>
      <c r="AD262" s="419">
        <v>0</v>
      </c>
      <c r="AE262" s="419">
        <v>0</v>
      </c>
      <c r="AF262" s="419">
        <v>0</v>
      </c>
      <c r="AG262" s="419">
        <v>0</v>
      </c>
      <c r="AH262" s="419">
        <v>0</v>
      </c>
      <c r="AI262" s="419">
        <v>0</v>
      </c>
      <c r="AJ262" s="419">
        <v>0</v>
      </c>
      <c r="AK262" s="419">
        <v>0</v>
      </c>
      <c r="AL262" s="419">
        <v>0</v>
      </c>
      <c r="AM262" s="419">
        <v>0</v>
      </c>
      <c r="AN262" s="419">
        <v>0</v>
      </c>
      <c r="AO262" s="419">
        <v>0</v>
      </c>
      <c r="AP262" s="419">
        <v>0</v>
      </c>
      <c r="AQ262" s="419">
        <v>0</v>
      </c>
      <c r="AR262" s="419">
        <v>0</v>
      </c>
      <c r="AS262" s="419">
        <v>0</v>
      </c>
      <c r="AT262" s="419">
        <v>0</v>
      </c>
      <c r="AU262" s="419">
        <v>0</v>
      </c>
      <c r="AV262" s="419">
        <v>0</v>
      </c>
      <c r="AW262" s="419">
        <v>0</v>
      </c>
      <c r="AX262" s="419">
        <v>0</v>
      </c>
      <c r="AY262" s="419">
        <v>0</v>
      </c>
      <c r="AZ262" s="419">
        <v>0</v>
      </c>
      <c r="BA262" s="419">
        <v>0</v>
      </c>
      <c r="BB262" s="419">
        <v>0</v>
      </c>
      <c r="BC262" s="419">
        <v>0</v>
      </c>
      <c r="BD262" s="419">
        <v>0</v>
      </c>
      <c r="BE262" s="419">
        <v>0</v>
      </c>
      <c r="BF262" s="419">
        <v>0</v>
      </c>
      <c r="BG262" s="419">
        <v>0</v>
      </c>
      <c r="BH262" s="419">
        <v>0</v>
      </c>
      <c r="BI262" s="419">
        <v>0</v>
      </c>
      <c r="BJ262" s="419">
        <v>0</v>
      </c>
    </row>
    <row r="263" spans="1:62" x14ac:dyDescent="0.25">
      <c r="A263" s="350">
        <v>612</v>
      </c>
      <c r="B263" s="350">
        <v>612</v>
      </c>
      <c r="C263" s="353" t="s">
        <v>427</v>
      </c>
      <c r="D263" s="418">
        <v>0</v>
      </c>
      <c r="E263" s="415">
        <v>0</v>
      </c>
      <c r="F263" s="415">
        <v>0</v>
      </c>
      <c r="G263" s="415">
        <v>0</v>
      </c>
      <c r="H263" s="415">
        <v>0</v>
      </c>
      <c r="I263" s="415">
        <v>0</v>
      </c>
      <c r="J263" s="414">
        <v>0</v>
      </c>
      <c r="K263" s="419">
        <v>0</v>
      </c>
      <c r="L263" s="419">
        <v>0</v>
      </c>
      <c r="M263" s="420">
        <v>0</v>
      </c>
      <c r="N263" s="420">
        <v>0</v>
      </c>
      <c r="O263" s="420">
        <v>0</v>
      </c>
      <c r="P263" s="420">
        <v>0</v>
      </c>
      <c r="Q263" s="420">
        <v>0</v>
      </c>
      <c r="R263" s="420">
        <v>0</v>
      </c>
      <c r="S263" s="420">
        <v>0</v>
      </c>
      <c r="T263" s="420">
        <v>0</v>
      </c>
      <c r="U263" s="420">
        <v>0</v>
      </c>
      <c r="V263" s="420">
        <v>0</v>
      </c>
      <c r="W263" s="420">
        <v>0</v>
      </c>
      <c r="X263" s="420">
        <v>0</v>
      </c>
      <c r="Y263" s="420">
        <v>0</v>
      </c>
      <c r="Z263" s="420">
        <v>0</v>
      </c>
      <c r="AA263" s="419">
        <v>0</v>
      </c>
      <c r="AB263" s="419">
        <v>0</v>
      </c>
      <c r="AC263" s="419">
        <v>0</v>
      </c>
      <c r="AD263" s="419">
        <v>0</v>
      </c>
      <c r="AE263" s="419">
        <v>0</v>
      </c>
      <c r="AF263" s="419">
        <v>0</v>
      </c>
      <c r="AG263" s="419">
        <v>0</v>
      </c>
      <c r="AH263" s="419">
        <v>0</v>
      </c>
      <c r="AI263" s="419">
        <v>0</v>
      </c>
      <c r="AJ263" s="419">
        <v>0</v>
      </c>
      <c r="AK263" s="419">
        <v>0</v>
      </c>
      <c r="AL263" s="419">
        <v>0</v>
      </c>
      <c r="AM263" s="419">
        <v>0</v>
      </c>
      <c r="AN263" s="419">
        <v>0</v>
      </c>
      <c r="AO263" s="419">
        <v>0</v>
      </c>
      <c r="AP263" s="419">
        <v>0</v>
      </c>
      <c r="AQ263" s="419">
        <v>0</v>
      </c>
      <c r="AR263" s="419">
        <v>0</v>
      </c>
      <c r="AS263" s="419">
        <v>0</v>
      </c>
      <c r="AT263" s="419">
        <v>0</v>
      </c>
      <c r="AU263" s="419">
        <v>0</v>
      </c>
      <c r="AV263" s="419">
        <v>0</v>
      </c>
      <c r="AW263" s="419">
        <v>0</v>
      </c>
      <c r="AX263" s="419">
        <v>0</v>
      </c>
      <c r="AY263" s="419">
        <v>0</v>
      </c>
      <c r="AZ263" s="419">
        <v>0</v>
      </c>
      <c r="BA263" s="419">
        <v>0</v>
      </c>
      <c r="BB263" s="419">
        <v>0</v>
      </c>
      <c r="BC263" s="419">
        <v>0</v>
      </c>
      <c r="BD263" s="419">
        <v>0</v>
      </c>
      <c r="BE263" s="419">
        <v>0</v>
      </c>
      <c r="BF263" s="419">
        <v>0</v>
      </c>
      <c r="BG263" s="419">
        <v>0</v>
      </c>
      <c r="BH263" s="419">
        <v>0</v>
      </c>
      <c r="BI263" s="419">
        <v>0</v>
      </c>
      <c r="BJ263" s="419">
        <v>0</v>
      </c>
    </row>
    <row r="264" spans="1:62" x14ac:dyDescent="0.25">
      <c r="A264" s="350">
        <v>613</v>
      </c>
      <c r="B264" s="350">
        <v>613</v>
      </c>
      <c r="C264" s="353" t="s">
        <v>428</v>
      </c>
      <c r="D264" s="418">
        <v>0</v>
      </c>
      <c r="E264" s="415">
        <v>0</v>
      </c>
      <c r="F264" s="415">
        <v>0</v>
      </c>
      <c r="G264" s="415">
        <v>0</v>
      </c>
      <c r="H264" s="415">
        <v>0</v>
      </c>
      <c r="I264" s="415">
        <v>0</v>
      </c>
      <c r="J264" s="414">
        <v>0</v>
      </c>
      <c r="K264" s="419">
        <v>0</v>
      </c>
      <c r="L264" s="419">
        <v>0</v>
      </c>
      <c r="M264" s="420">
        <v>0</v>
      </c>
      <c r="N264" s="420">
        <v>0</v>
      </c>
      <c r="O264" s="420">
        <v>0</v>
      </c>
      <c r="P264" s="420">
        <v>0</v>
      </c>
      <c r="Q264" s="420">
        <v>0</v>
      </c>
      <c r="R264" s="420">
        <v>0</v>
      </c>
      <c r="S264" s="420">
        <v>0</v>
      </c>
      <c r="T264" s="420">
        <v>0</v>
      </c>
      <c r="U264" s="420">
        <v>0</v>
      </c>
      <c r="V264" s="420">
        <v>0</v>
      </c>
      <c r="W264" s="420">
        <v>0</v>
      </c>
      <c r="X264" s="420">
        <v>0</v>
      </c>
      <c r="Y264" s="420">
        <v>0</v>
      </c>
      <c r="Z264" s="420">
        <v>0</v>
      </c>
      <c r="AA264" s="419">
        <v>0</v>
      </c>
      <c r="AB264" s="419">
        <v>0</v>
      </c>
      <c r="AC264" s="419">
        <v>0</v>
      </c>
      <c r="AD264" s="419">
        <v>0</v>
      </c>
      <c r="AE264" s="419">
        <v>0</v>
      </c>
      <c r="AF264" s="419">
        <v>0</v>
      </c>
      <c r="AG264" s="419">
        <v>0</v>
      </c>
      <c r="AH264" s="419">
        <v>0</v>
      </c>
      <c r="AI264" s="419">
        <v>0</v>
      </c>
      <c r="AJ264" s="419">
        <v>0</v>
      </c>
      <c r="AK264" s="419">
        <v>0</v>
      </c>
      <c r="AL264" s="419">
        <v>0</v>
      </c>
      <c r="AM264" s="419">
        <v>0</v>
      </c>
      <c r="AN264" s="419">
        <v>0</v>
      </c>
      <c r="AO264" s="419">
        <v>0</v>
      </c>
      <c r="AP264" s="419">
        <v>0</v>
      </c>
      <c r="AQ264" s="419">
        <v>0</v>
      </c>
      <c r="AR264" s="419">
        <v>0</v>
      </c>
      <c r="AS264" s="419">
        <v>0</v>
      </c>
      <c r="AT264" s="419">
        <v>0</v>
      </c>
      <c r="AU264" s="419">
        <v>0</v>
      </c>
      <c r="AV264" s="419">
        <v>0</v>
      </c>
      <c r="AW264" s="419">
        <v>0</v>
      </c>
      <c r="AX264" s="419">
        <v>0</v>
      </c>
      <c r="AY264" s="419">
        <v>0</v>
      </c>
      <c r="AZ264" s="419">
        <v>0</v>
      </c>
      <c r="BA264" s="419">
        <v>0</v>
      </c>
      <c r="BB264" s="419">
        <v>0</v>
      </c>
      <c r="BC264" s="419">
        <v>0</v>
      </c>
      <c r="BD264" s="419">
        <v>0</v>
      </c>
      <c r="BE264" s="419">
        <v>0</v>
      </c>
      <c r="BF264" s="419">
        <v>0</v>
      </c>
      <c r="BG264" s="419">
        <v>0</v>
      </c>
      <c r="BH264" s="419">
        <v>0</v>
      </c>
      <c r="BI264" s="419">
        <v>0</v>
      </c>
      <c r="BJ264" s="419">
        <v>0</v>
      </c>
    </row>
    <row r="265" spans="1:62" x14ac:dyDescent="0.25">
      <c r="A265" s="350">
        <v>614</v>
      </c>
      <c r="B265" s="350">
        <v>614</v>
      </c>
      <c r="C265" s="353" t="s">
        <v>429</v>
      </c>
      <c r="D265" s="418">
        <v>0</v>
      </c>
      <c r="E265" s="415">
        <v>0</v>
      </c>
      <c r="F265" s="415">
        <v>0</v>
      </c>
      <c r="G265" s="415">
        <v>0</v>
      </c>
      <c r="H265" s="415">
        <v>0</v>
      </c>
      <c r="I265" s="415">
        <v>0</v>
      </c>
      <c r="J265" s="414">
        <v>0</v>
      </c>
      <c r="K265" s="419">
        <v>0</v>
      </c>
      <c r="L265" s="419">
        <v>0</v>
      </c>
      <c r="M265" s="420">
        <v>0</v>
      </c>
      <c r="N265" s="420">
        <v>0</v>
      </c>
      <c r="O265" s="420">
        <v>0</v>
      </c>
      <c r="P265" s="420">
        <v>0</v>
      </c>
      <c r="Q265" s="420">
        <v>0</v>
      </c>
      <c r="R265" s="420">
        <v>0</v>
      </c>
      <c r="S265" s="420">
        <v>0</v>
      </c>
      <c r="T265" s="420">
        <v>0</v>
      </c>
      <c r="U265" s="420">
        <v>0</v>
      </c>
      <c r="V265" s="420">
        <v>0</v>
      </c>
      <c r="W265" s="420">
        <v>0</v>
      </c>
      <c r="X265" s="420">
        <v>0</v>
      </c>
      <c r="Y265" s="420">
        <v>0</v>
      </c>
      <c r="Z265" s="420">
        <v>0</v>
      </c>
      <c r="AA265" s="419">
        <v>0</v>
      </c>
      <c r="AB265" s="419">
        <v>0</v>
      </c>
      <c r="AC265" s="419">
        <v>0</v>
      </c>
      <c r="AD265" s="419">
        <v>0</v>
      </c>
      <c r="AE265" s="419">
        <v>0</v>
      </c>
      <c r="AF265" s="419">
        <v>0</v>
      </c>
      <c r="AG265" s="419">
        <v>0</v>
      </c>
      <c r="AH265" s="419">
        <v>0</v>
      </c>
      <c r="AI265" s="419">
        <v>0</v>
      </c>
      <c r="AJ265" s="419">
        <v>0</v>
      </c>
      <c r="AK265" s="419">
        <v>0</v>
      </c>
      <c r="AL265" s="419">
        <v>0</v>
      </c>
      <c r="AM265" s="419">
        <v>0</v>
      </c>
      <c r="AN265" s="419">
        <v>0</v>
      </c>
      <c r="AO265" s="419">
        <v>0</v>
      </c>
      <c r="AP265" s="419">
        <v>0</v>
      </c>
      <c r="AQ265" s="419">
        <v>0</v>
      </c>
      <c r="AR265" s="419">
        <v>0</v>
      </c>
      <c r="AS265" s="419">
        <v>0</v>
      </c>
      <c r="AT265" s="419">
        <v>0</v>
      </c>
      <c r="AU265" s="419">
        <v>0</v>
      </c>
      <c r="AV265" s="419">
        <v>0</v>
      </c>
      <c r="AW265" s="419">
        <v>0</v>
      </c>
      <c r="AX265" s="419">
        <v>0</v>
      </c>
      <c r="AY265" s="419">
        <v>0</v>
      </c>
      <c r="AZ265" s="419">
        <v>0</v>
      </c>
      <c r="BA265" s="419">
        <v>0</v>
      </c>
      <c r="BB265" s="419">
        <v>0</v>
      </c>
      <c r="BC265" s="419">
        <v>0</v>
      </c>
      <c r="BD265" s="419">
        <v>0</v>
      </c>
      <c r="BE265" s="419">
        <v>0</v>
      </c>
      <c r="BF265" s="419">
        <v>0</v>
      </c>
      <c r="BG265" s="419">
        <v>0</v>
      </c>
      <c r="BH265" s="419">
        <v>0</v>
      </c>
      <c r="BI265" s="419">
        <v>0</v>
      </c>
      <c r="BJ265" s="419">
        <v>0</v>
      </c>
    </row>
    <row r="266" spans="1:62" x14ac:dyDescent="0.25">
      <c r="A266" s="350">
        <v>615</v>
      </c>
      <c r="B266" s="350">
        <v>615</v>
      </c>
      <c r="C266" s="353" t="s">
        <v>430</v>
      </c>
      <c r="D266" s="418">
        <v>0</v>
      </c>
      <c r="E266" s="415">
        <v>0</v>
      </c>
      <c r="F266" s="415">
        <v>0</v>
      </c>
      <c r="G266" s="415">
        <v>0</v>
      </c>
      <c r="H266" s="415">
        <v>0</v>
      </c>
      <c r="I266" s="415">
        <v>0</v>
      </c>
      <c r="J266" s="414">
        <v>0</v>
      </c>
      <c r="K266" s="419">
        <v>0</v>
      </c>
      <c r="L266" s="419">
        <v>0</v>
      </c>
      <c r="M266" s="420">
        <v>0</v>
      </c>
      <c r="N266" s="420">
        <v>0</v>
      </c>
      <c r="O266" s="420">
        <v>0</v>
      </c>
      <c r="P266" s="420">
        <v>0</v>
      </c>
      <c r="Q266" s="420">
        <v>0</v>
      </c>
      <c r="R266" s="420">
        <v>0</v>
      </c>
      <c r="S266" s="420">
        <v>0</v>
      </c>
      <c r="T266" s="420">
        <v>0</v>
      </c>
      <c r="U266" s="420">
        <v>0</v>
      </c>
      <c r="V266" s="420">
        <v>0</v>
      </c>
      <c r="W266" s="420">
        <v>0</v>
      </c>
      <c r="X266" s="420">
        <v>0</v>
      </c>
      <c r="Y266" s="420">
        <v>0</v>
      </c>
      <c r="Z266" s="420">
        <v>0</v>
      </c>
      <c r="AA266" s="419">
        <v>0</v>
      </c>
      <c r="AB266" s="419">
        <v>0</v>
      </c>
      <c r="AC266" s="419">
        <v>0</v>
      </c>
      <c r="AD266" s="419">
        <v>0</v>
      </c>
      <c r="AE266" s="419">
        <v>0</v>
      </c>
      <c r="AF266" s="419">
        <v>0</v>
      </c>
      <c r="AG266" s="419">
        <v>0</v>
      </c>
      <c r="AH266" s="419">
        <v>0</v>
      </c>
      <c r="AI266" s="419">
        <v>0</v>
      </c>
      <c r="AJ266" s="419">
        <v>0</v>
      </c>
      <c r="AK266" s="419">
        <v>0</v>
      </c>
      <c r="AL266" s="419">
        <v>0</v>
      </c>
      <c r="AM266" s="419">
        <v>0</v>
      </c>
      <c r="AN266" s="419">
        <v>0</v>
      </c>
      <c r="AO266" s="419">
        <v>0</v>
      </c>
      <c r="AP266" s="419">
        <v>0</v>
      </c>
      <c r="AQ266" s="419">
        <v>0</v>
      </c>
      <c r="AR266" s="419">
        <v>0</v>
      </c>
      <c r="AS266" s="419">
        <v>0</v>
      </c>
      <c r="AT266" s="419">
        <v>0</v>
      </c>
      <c r="AU266" s="419">
        <v>0</v>
      </c>
      <c r="AV266" s="419">
        <v>0</v>
      </c>
      <c r="AW266" s="419">
        <v>0</v>
      </c>
      <c r="AX266" s="419">
        <v>0</v>
      </c>
      <c r="AY266" s="419">
        <v>0</v>
      </c>
      <c r="AZ266" s="419">
        <v>0</v>
      </c>
      <c r="BA266" s="419">
        <v>0</v>
      </c>
      <c r="BB266" s="419">
        <v>0</v>
      </c>
      <c r="BC266" s="419">
        <v>0</v>
      </c>
      <c r="BD266" s="419">
        <v>0</v>
      </c>
      <c r="BE266" s="419">
        <v>0</v>
      </c>
      <c r="BF266" s="419">
        <v>0</v>
      </c>
      <c r="BG266" s="419">
        <v>0</v>
      </c>
      <c r="BH266" s="419">
        <v>0</v>
      </c>
      <c r="BI266" s="419">
        <v>0</v>
      </c>
      <c r="BJ266" s="419">
        <v>0</v>
      </c>
    </row>
    <row r="267" spans="1:62" x14ac:dyDescent="0.25">
      <c r="A267" s="350">
        <v>616</v>
      </c>
      <c r="B267" s="350">
        <v>616</v>
      </c>
      <c r="C267" s="353" t="s">
        <v>431</v>
      </c>
      <c r="D267" s="418">
        <v>0</v>
      </c>
      <c r="E267" s="415">
        <v>0</v>
      </c>
      <c r="F267" s="415">
        <v>0</v>
      </c>
      <c r="G267" s="415">
        <v>0</v>
      </c>
      <c r="H267" s="415">
        <v>0</v>
      </c>
      <c r="I267" s="415">
        <v>0</v>
      </c>
      <c r="J267" s="414">
        <v>0</v>
      </c>
      <c r="K267" s="419">
        <v>0</v>
      </c>
      <c r="L267" s="419">
        <v>-67517</v>
      </c>
      <c r="M267" s="420">
        <v>0</v>
      </c>
      <c r="N267" s="420">
        <v>0</v>
      </c>
      <c r="O267" s="420">
        <v>0</v>
      </c>
      <c r="P267" s="420">
        <v>0</v>
      </c>
      <c r="Q267" s="420">
        <v>0</v>
      </c>
      <c r="R267" s="420">
        <v>0</v>
      </c>
      <c r="S267" s="420">
        <v>0</v>
      </c>
      <c r="T267" s="420">
        <v>0</v>
      </c>
      <c r="U267" s="420">
        <v>0</v>
      </c>
      <c r="V267" s="420">
        <v>0</v>
      </c>
      <c r="W267" s="420">
        <v>0</v>
      </c>
      <c r="X267" s="420">
        <v>0</v>
      </c>
      <c r="Y267" s="420">
        <v>-1651000</v>
      </c>
      <c r="Z267" s="420">
        <v>0</v>
      </c>
      <c r="AA267" s="419">
        <v>0</v>
      </c>
      <c r="AB267" s="419">
        <v>0</v>
      </c>
      <c r="AC267" s="419">
        <v>0</v>
      </c>
      <c r="AD267" s="419">
        <v>0</v>
      </c>
      <c r="AE267" s="419">
        <v>0</v>
      </c>
      <c r="AF267" s="419">
        <v>-128916</v>
      </c>
      <c r="AG267" s="419">
        <v>0</v>
      </c>
      <c r="AH267" s="419">
        <v>0</v>
      </c>
      <c r="AI267" s="419">
        <v>0</v>
      </c>
      <c r="AJ267" s="419">
        <v>0</v>
      </c>
      <c r="AK267" s="419">
        <v>0</v>
      </c>
      <c r="AL267" s="419">
        <v>0</v>
      </c>
      <c r="AM267" s="419">
        <v>0</v>
      </c>
      <c r="AN267" s="419">
        <v>0</v>
      </c>
      <c r="AO267" s="419">
        <v>0</v>
      </c>
      <c r="AP267" s="419">
        <v>0</v>
      </c>
      <c r="AQ267" s="419">
        <v>0</v>
      </c>
      <c r="AR267" s="419">
        <v>0</v>
      </c>
      <c r="AS267" s="419">
        <v>0</v>
      </c>
      <c r="AT267" s="419">
        <v>0</v>
      </c>
      <c r="AU267" s="419">
        <v>0</v>
      </c>
      <c r="AV267" s="419">
        <v>0</v>
      </c>
      <c r="AW267" s="419">
        <v>0</v>
      </c>
      <c r="AX267" s="419">
        <v>778622</v>
      </c>
      <c r="AY267" s="419">
        <v>0</v>
      </c>
      <c r="AZ267" s="419">
        <v>0</v>
      </c>
      <c r="BA267" s="419">
        <v>0</v>
      </c>
      <c r="BB267" s="419">
        <v>0</v>
      </c>
      <c r="BC267" s="419">
        <v>0</v>
      </c>
      <c r="BD267" s="419">
        <v>0</v>
      </c>
      <c r="BE267" s="419">
        <v>0</v>
      </c>
      <c r="BF267" s="419">
        <v>0</v>
      </c>
      <c r="BG267" s="419">
        <v>0</v>
      </c>
      <c r="BH267" s="419">
        <v>0</v>
      </c>
      <c r="BI267" s="419">
        <v>0</v>
      </c>
      <c r="BJ267" s="419">
        <v>0</v>
      </c>
    </row>
    <row r="268" spans="1:62" x14ac:dyDescent="0.25">
      <c r="A268" s="350">
        <v>617</v>
      </c>
      <c r="B268" s="350">
        <v>617</v>
      </c>
      <c r="C268" s="353" t="s">
        <v>432</v>
      </c>
      <c r="D268" s="418">
        <v>0</v>
      </c>
      <c r="E268" s="415">
        <v>0</v>
      </c>
      <c r="F268" s="415">
        <v>0</v>
      </c>
      <c r="G268" s="415">
        <v>0</v>
      </c>
      <c r="H268" s="415">
        <v>0</v>
      </c>
      <c r="I268" s="415">
        <v>0</v>
      </c>
      <c r="J268" s="414">
        <v>0</v>
      </c>
      <c r="K268" s="419">
        <v>0</v>
      </c>
      <c r="L268" s="419">
        <v>388807000</v>
      </c>
      <c r="M268" s="420">
        <v>0</v>
      </c>
      <c r="N268" s="420">
        <v>0</v>
      </c>
      <c r="O268" s="420">
        <v>0</v>
      </c>
      <c r="P268" s="420">
        <v>0</v>
      </c>
      <c r="Q268" s="420">
        <v>0</v>
      </c>
      <c r="R268" s="420">
        <v>0</v>
      </c>
      <c r="S268" s="420">
        <v>0</v>
      </c>
      <c r="T268" s="420">
        <v>0</v>
      </c>
      <c r="U268" s="420">
        <v>0</v>
      </c>
      <c r="V268" s="420">
        <v>0</v>
      </c>
      <c r="W268" s="420">
        <v>0</v>
      </c>
      <c r="X268" s="420">
        <v>0</v>
      </c>
      <c r="Y268" s="420">
        <v>388807000</v>
      </c>
      <c r="Z268" s="420">
        <v>0</v>
      </c>
      <c r="AA268" s="419">
        <v>0</v>
      </c>
      <c r="AB268" s="419">
        <v>0</v>
      </c>
      <c r="AC268" s="419">
        <v>0</v>
      </c>
      <c r="AD268" s="419">
        <v>0</v>
      </c>
      <c r="AE268" s="419">
        <v>0</v>
      </c>
      <c r="AF268" s="419">
        <v>388807000</v>
      </c>
      <c r="AG268" s="419">
        <v>0</v>
      </c>
      <c r="AH268" s="419">
        <v>0</v>
      </c>
      <c r="AI268" s="419">
        <v>0</v>
      </c>
      <c r="AJ268" s="419">
        <v>0</v>
      </c>
      <c r="AK268" s="419">
        <v>0</v>
      </c>
      <c r="AL268" s="419">
        <v>0</v>
      </c>
      <c r="AM268" s="419">
        <v>0</v>
      </c>
      <c r="AN268" s="419">
        <v>0</v>
      </c>
      <c r="AO268" s="419">
        <v>0</v>
      </c>
      <c r="AP268" s="419">
        <v>0</v>
      </c>
      <c r="AQ268" s="419">
        <v>0</v>
      </c>
      <c r="AR268" s="419">
        <v>0</v>
      </c>
      <c r="AS268" s="419">
        <v>0</v>
      </c>
      <c r="AT268" s="419">
        <v>0</v>
      </c>
      <c r="AU268" s="419">
        <v>0</v>
      </c>
      <c r="AV268" s="419">
        <v>0</v>
      </c>
      <c r="AW268" s="419">
        <v>0</v>
      </c>
      <c r="AX268" s="419">
        <v>388807000</v>
      </c>
      <c r="AY268" s="419">
        <v>0</v>
      </c>
      <c r="AZ268" s="419">
        <v>0</v>
      </c>
      <c r="BA268" s="419">
        <v>0</v>
      </c>
      <c r="BB268" s="419">
        <v>0</v>
      </c>
      <c r="BC268" s="419">
        <v>0</v>
      </c>
      <c r="BD268" s="419">
        <v>0</v>
      </c>
      <c r="BE268" s="419">
        <v>0</v>
      </c>
      <c r="BF268" s="419">
        <v>0</v>
      </c>
      <c r="BG268" s="419">
        <v>0</v>
      </c>
      <c r="BH268" s="419">
        <v>0</v>
      </c>
      <c r="BI268" s="419">
        <v>0</v>
      </c>
      <c r="BJ268" s="419">
        <v>0</v>
      </c>
    </row>
    <row r="269" spans="1:62" x14ac:dyDescent="0.25">
      <c r="A269" s="350">
        <v>618</v>
      </c>
      <c r="B269" s="350">
        <v>618</v>
      </c>
      <c r="C269" s="353" t="s">
        <v>433</v>
      </c>
      <c r="D269" s="442">
        <v>0</v>
      </c>
      <c r="E269" s="443">
        <v>0</v>
      </c>
      <c r="F269" s="443">
        <v>0</v>
      </c>
      <c r="G269" s="443">
        <v>0</v>
      </c>
      <c r="H269" s="443">
        <v>0</v>
      </c>
      <c r="I269" s="443">
        <v>0</v>
      </c>
      <c r="J269" s="444">
        <v>0</v>
      </c>
      <c r="K269" s="441">
        <v>0</v>
      </c>
      <c r="L269" s="441">
        <v>108.5</v>
      </c>
      <c r="M269" s="445">
        <v>0</v>
      </c>
      <c r="N269" s="445">
        <v>0</v>
      </c>
      <c r="O269" s="445">
        <v>0</v>
      </c>
      <c r="P269" s="445">
        <v>0</v>
      </c>
      <c r="Q269" s="445">
        <v>0</v>
      </c>
      <c r="R269" s="445">
        <v>0</v>
      </c>
      <c r="S269" s="445">
        <v>0</v>
      </c>
      <c r="T269" s="445">
        <v>0</v>
      </c>
      <c r="U269" s="445">
        <v>0</v>
      </c>
      <c r="V269" s="445">
        <v>0</v>
      </c>
      <c r="W269" s="445">
        <v>0</v>
      </c>
      <c r="X269" s="445">
        <v>0</v>
      </c>
      <c r="Y269" s="445">
        <v>108.5</v>
      </c>
      <c r="Z269" s="445">
        <v>0</v>
      </c>
      <c r="AA269" s="441">
        <v>0</v>
      </c>
      <c r="AB269" s="441">
        <v>0</v>
      </c>
      <c r="AC269" s="441">
        <v>0</v>
      </c>
      <c r="AD269" s="441">
        <v>0</v>
      </c>
      <c r="AE269" s="441">
        <v>0</v>
      </c>
      <c r="AF269" s="441">
        <v>108.5</v>
      </c>
      <c r="AG269" s="441">
        <v>0</v>
      </c>
      <c r="AH269" s="441">
        <v>0</v>
      </c>
      <c r="AI269" s="441">
        <v>0</v>
      </c>
      <c r="AJ269" s="441">
        <v>0</v>
      </c>
      <c r="AK269" s="441">
        <v>0</v>
      </c>
      <c r="AL269" s="441">
        <v>0</v>
      </c>
      <c r="AM269" s="441">
        <v>0</v>
      </c>
      <c r="AN269" s="441">
        <v>0</v>
      </c>
      <c r="AO269" s="441">
        <v>0</v>
      </c>
      <c r="AP269" s="441">
        <v>0</v>
      </c>
      <c r="AQ269" s="441">
        <v>0</v>
      </c>
      <c r="AR269" s="441">
        <v>0</v>
      </c>
      <c r="AS269" s="441">
        <v>0</v>
      </c>
      <c r="AT269" s="441">
        <v>0</v>
      </c>
      <c r="AU269" s="441">
        <v>0</v>
      </c>
      <c r="AV269" s="441">
        <v>0</v>
      </c>
      <c r="AW269" s="441">
        <v>0</v>
      </c>
      <c r="AX269" s="441">
        <v>108.5</v>
      </c>
      <c r="AY269" s="441">
        <v>0</v>
      </c>
      <c r="AZ269" s="441">
        <v>0</v>
      </c>
      <c r="BA269" s="441">
        <v>0</v>
      </c>
      <c r="BB269" s="441">
        <v>0</v>
      </c>
      <c r="BC269" s="441">
        <v>0</v>
      </c>
      <c r="BD269" s="441">
        <v>0</v>
      </c>
      <c r="BE269" s="441">
        <v>0</v>
      </c>
      <c r="BF269" s="441">
        <v>0</v>
      </c>
      <c r="BG269" s="441">
        <v>0</v>
      </c>
      <c r="BH269" s="441">
        <v>0</v>
      </c>
      <c r="BI269" s="441">
        <v>0</v>
      </c>
      <c r="BJ269" s="441">
        <v>0</v>
      </c>
    </row>
    <row r="270" spans="1:62" x14ac:dyDescent="0.25">
      <c r="A270" s="350">
        <v>622</v>
      </c>
      <c r="B270" s="350">
        <v>622</v>
      </c>
      <c r="C270" s="353" t="s">
        <v>380</v>
      </c>
      <c r="D270" s="418">
        <v>83526609</v>
      </c>
      <c r="E270" s="415">
        <v>19404417</v>
      </c>
      <c r="F270" s="415">
        <v>6298222</v>
      </c>
      <c r="G270" s="415">
        <v>11534129</v>
      </c>
      <c r="H270" s="415">
        <v>12658172</v>
      </c>
      <c r="I270" s="415">
        <v>18967345</v>
      </c>
      <c r="J270" s="414">
        <v>23464511</v>
      </c>
      <c r="K270" s="419">
        <v>9573775</v>
      </c>
      <c r="L270" s="419">
        <v>25067441</v>
      </c>
      <c r="M270" s="420">
        <v>8441768</v>
      </c>
      <c r="N270" s="420">
        <v>16425556</v>
      </c>
      <c r="O270" s="420">
        <v>48538921</v>
      </c>
      <c r="P270" s="420">
        <v>100250847</v>
      </c>
      <c r="Q270" s="420">
        <v>43401579</v>
      </c>
      <c r="R270" s="420">
        <v>121359747</v>
      </c>
      <c r="S270" s="420">
        <v>45500322</v>
      </c>
      <c r="T270" s="420">
        <v>7087740</v>
      </c>
      <c r="U270" s="420">
        <v>31997874</v>
      </c>
      <c r="V270" s="420">
        <v>9991931</v>
      </c>
      <c r="W270" s="420">
        <v>56963763</v>
      </c>
      <c r="X270" s="420">
        <v>66616191</v>
      </c>
      <c r="Y270" s="420">
        <v>600317000</v>
      </c>
      <c r="Z270" s="420">
        <v>36379549</v>
      </c>
      <c r="AA270" s="419">
        <v>14813665</v>
      </c>
      <c r="AB270" s="419">
        <v>5639129</v>
      </c>
      <c r="AC270" s="419">
        <v>60002362</v>
      </c>
      <c r="AD270" s="419">
        <v>11848742</v>
      </c>
      <c r="AE270" s="419">
        <v>21078036</v>
      </c>
      <c r="AF270" s="419">
        <v>47484571</v>
      </c>
      <c r="AG270" s="419">
        <v>170769825</v>
      </c>
      <c r="AH270" s="419">
        <v>15996448</v>
      </c>
      <c r="AI270" s="419">
        <v>22223982</v>
      </c>
      <c r="AJ270" s="419">
        <v>65432413</v>
      </c>
      <c r="AK270" s="419">
        <v>24785684</v>
      </c>
      <c r="AL270" s="419">
        <v>34455037</v>
      </c>
      <c r="AM270" s="419">
        <v>151865204</v>
      </c>
      <c r="AN270" s="419">
        <v>8197844</v>
      </c>
      <c r="AO270" s="419">
        <v>22938829</v>
      </c>
      <c r="AP270" s="419">
        <v>21766002</v>
      </c>
      <c r="AQ270" s="419">
        <v>4721177</v>
      </c>
      <c r="AR270" s="419">
        <v>31301944</v>
      </c>
      <c r="AS270" s="419">
        <v>111996045</v>
      </c>
      <c r="AT270" s="419">
        <v>7427242</v>
      </c>
      <c r="AU270" s="419">
        <v>5597313</v>
      </c>
      <c r="AV270" s="419">
        <v>27855146</v>
      </c>
      <c r="AW270" s="419">
        <v>12834394</v>
      </c>
      <c r="AX270" s="419">
        <v>286868775</v>
      </c>
      <c r="AY270" s="419">
        <v>9637494</v>
      </c>
      <c r="AZ270" s="419">
        <v>71368233</v>
      </c>
      <c r="BA270" s="419">
        <v>27762554</v>
      </c>
      <c r="BB270" s="419">
        <v>50734230</v>
      </c>
      <c r="BC270" s="419">
        <v>12036912</v>
      </c>
      <c r="BD270" s="419">
        <v>15279610</v>
      </c>
      <c r="BE270" s="419">
        <v>33069150</v>
      </c>
      <c r="BF270" s="419">
        <v>3801235</v>
      </c>
      <c r="BG270" s="419">
        <v>71842143</v>
      </c>
      <c r="BH270" s="419">
        <v>14881366</v>
      </c>
      <c r="BI270" s="419">
        <v>134406206</v>
      </c>
      <c r="BJ270" s="419">
        <v>5608246</v>
      </c>
    </row>
    <row r="271" spans="1:62" ht="150" x14ac:dyDescent="0.25">
      <c r="A271" s="350">
        <v>625</v>
      </c>
      <c r="B271" s="350">
        <v>625</v>
      </c>
      <c r="C271" s="362" t="s">
        <v>434</v>
      </c>
      <c r="D271" s="418">
        <v>1</v>
      </c>
      <c r="E271" s="415">
        <v>1</v>
      </c>
      <c r="F271" s="415">
        <v>1</v>
      </c>
      <c r="G271" s="415">
        <v>1</v>
      </c>
      <c r="H271" s="415">
        <v>1</v>
      </c>
      <c r="I271" s="415">
        <v>1</v>
      </c>
      <c r="J271" s="414">
        <v>1</v>
      </c>
      <c r="K271" s="419">
        <v>1</v>
      </c>
      <c r="L271" s="419">
        <v>1</v>
      </c>
      <c r="M271" s="420">
        <v>1</v>
      </c>
      <c r="N271" s="420">
        <v>1</v>
      </c>
      <c r="O271" s="420">
        <v>1</v>
      </c>
      <c r="P271" s="420">
        <v>1</v>
      </c>
      <c r="Q271" s="420">
        <v>1</v>
      </c>
      <c r="R271" s="420">
        <v>1</v>
      </c>
      <c r="S271" s="420">
        <v>5</v>
      </c>
      <c r="T271" s="420">
        <v>1</v>
      </c>
      <c r="U271" s="420">
        <v>1</v>
      </c>
      <c r="V271" s="420">
        <v>1</v>
      </c>
      <c r="W271" s="420">
        <v>1</v>
      </c>
      <c r="X271" s="420">
        <v>1</v>
      </c>
      <c r="Y271" s="420">
        <v>1</v>
      </c>
      <c r="Z271" s="420">
        <v>1</v>
      </c>
      <c r="AA271" s="419">
        <v>5</v>
      </c>
      <c r="AB271" s="419">
        <v>1</v>
      </c>
      <c r="AC271" s="419">
        <v>1</v>
      </c>
      <c r="AD271" s="419">
        <v>1</v>
      </c>
      <c r="AE271" s="419">
        <v>1</v>
      </c>
      <c r="AF271" s="419">
        <v>1</v>
      </c>
      <c r="AG271" s="419">
        <v>5</v>
      </c>
      <c r="AH271" s="419">
        <v>5</v>
      </c>
      <c r="AI271" s="419">
        <v>0</v>
      </c>
      <c r="AJ271" s="419">
        <v>1</v>
      </c>
      <c r="AK271" s="419">
        <v>1</v>
      </c>
      <c r="AL271" s="419">
        <v>1</v>
      </c>
      <c r="AM271" s="419">
        <v>1</v>
      </c>
      <c r="AN271" s="419">
        <v>1</v>
      </c>
      <c r="AO271" s="419">
        <v>1</v>
      </c>
      <c r="AP271" s="419">
        <v>1</v>
      </c>
      <c r="AQ271" s="419">
        <v>1</v>
      </c>
      <c r="AR271" s="419">
        <v>5</v>
      </c>
      <c r="AS271" s="419">
        <v>1</v>
      </c>
      <c r="AT271" s="419">
        <v>1</v>
      </c>
      <c r="AU271" s="419">
        <v>1</v>
      </c>
      <c r="AV271" s="419">
        <v>1</v>
      </c>
      <c r="AW271" s="419">
        <v>1</v>
      </c>
      <c r="AX271" s="419">
        <v>1</v>
      </c>
      <c r="AY271" s="419">
        <v>5</v>
      </c>
      <c r="AZ271" s="419">
        <v>1</v>
      </c>
      <c r="BA271" s="419">
        <v>1</v>
      </c>
      <c r="BB271" s="419">
        <v>1</v>
      </c>
      <c r="BC271" s="419">
        <v>1</v>
      </c>
      <c r="BD271" s="419">
        <v>1</v>
      </c>
      <c r="BE271" s="419">
        <v>1</v>
      </c>
      <c r="BF271" s="419">
        <v>1</v>
      </c>
      <c r="BG271" s="419">
        <v>1</v>
      </c>
      <c r="BH271" s="419">
        <v>1</v>
      </c>
      <c r="BI271" s="419">
        <v>1</v>
      </c>
      <c r="BJ271" s="419">
        <v>1</v>
      </c>
    </row>
    <row r="272" spans="1:62" x14ac:dyDescent="0.25">
      <c r="A272" s="350"/>
      <c r="B272" s="350"/>
      <c r="C272" s="353"/>
      <c r="D272" s="439">
        <f>SUM(D3:D271)</f>
        <v>1652524627</v>
      </c>
      <c r="E272" s="439">
        <f t="shared" ref="E272:BJ272" si="0">SUM(E3:E271)</f>
        <v>389516100</v>
      </c>
      <c r="F272" s="439">
        <f t="shared" si="0"/>
        <v>158029084</v>
      </c>
      <c r="G272" s="439">
        <f t="shared" si="0"/>
        <v>301089088</v>
      </c>
      <c r="H272" s="439">
        <f t="shared" si="0"/>
        <v>281921614</v>
      </c>
      <c r="I272" s="439">
        <f t="shared" si="0"/>
        <v>421516803</v>
      </c>
      <c r="J272" s="439">
        <f t="shared" si="0"/>
        <v>602796660</v>
      </c>
      <c r="K272" s="439">
        <f t="shared" si="0"/>
        <v>205150481</v>
      </c>
      <c r="L272" s="439">
        <f t="shared" si="0"/>
        <v>2274482404.9000001</v>
      </c>
      <c r="M272" s="439">
        <f t="shared" si="0"/>
        <v>176139653</v>
      </c>
      <c r="N272" s="439">
        <f t="shared" si="0"/>
        <v>374804130</v>
      </c>
      <c r="O272" s="439">
        <f t="shared" si="0"/>
        <v>1379035792</v>
      </c>
      <c r="P272" s="439">
        <f t="shared" si="0"/>
        <v>2382807056</v>
      </c>
      <c r="Q272" s="439">
        <f t="shared" si="0"/>
        <v>979210119</v>
      </c>
      <c r="R272" s="439">
        <f t="shared" si="0"/>
        <v>3224899140</v>
      </c>
      <c r="S272" s="439">
        <f t="shared" si="0"/>
        <v>927950068</v>
      </c>
      <c r="T272" s="439">
        <f t="shared" si="0"/>
        <v>163848180</v>
      </c>
      <c r="U272" s="439">
        <f t="shared" si="0"/>
        <v>854215752</v>
      </c>
      <c r="V272" s="439">
        <f t="shared" si="0"/>
        <v>230272430</v>
      </c>
      <c r="W272" s="439">
        <f t="shared" si="0"/>
        <v>1240431360</v>
      </c>
      <c r="X272" s="439">
        <f t="shared" si="0"/>
        <v>1637335184</v>
      </c>
      <c r="Y272" s="439">
        <f t="shared" si="0"/>
        <v>16794570253.5</v>
      </c>
      <c r="Z272" s="439">
        <f t="shared" si="0"/>
        <v>987543155</v>
      </c>
      <c r="AA272" s="439">
        <f t="shared" si="0"/>
        <v>339846289</v>
      </c>
      <c r="AB272" s="439">
        <f t="shared" si="0"/>
        <v>123741174</v>
      </c>
      <c r="AC272" s="439">
        <f t="shared" si="0"/>
        <v>1172529597</v>
      </c>
      <c r="AD272" s="439">
        <f t="shared" si="0"/>
        <v>261273241</v>
      </c>
      <c r="AE272" s="439">
        <f t="shared" si="0"/>
        <v>459416304</v>
      </c>
      <c r="AF272" s="439">
        <f t="shared" si="0"/>
        <v>2725243109.5</v>
      </c>
      <c r="AG272" s="439">
        <f t="shared" si="0"/>
        <v>4076117100</v>
      </c>
      <c r="AH272" s="439">
        <f t="shared" si="0"/>
        <v>307768556</v>
      </c>
      <c r="AI272" s="439">
        <f t="shared" si="0"/>
        <v>681192097</v>
      </c>
      <c r="AJ272" s="439">
        <f t="shared" si="0"/>
        <v>1438572681</v>
      </c>
      <c r="AK272" s="439">
        <f t="shared" si="0"/>
        <v>467508635</v>
      </c>
      <c r="AL272" s="439">
        <f t="shared" si="0"/>
        <v>827755621</v>
      </c>
      <c r="AM272" s="439">
        <f t="shared" si="0"/>
        <v>3503813908</v>
      </c>
      <c r="AN272" s="439">
        <f t="shared" si="0"/>
        <v>194879594</v>
      </c>
      <c r="AO272" s="439">
        <f t="shared" si="0"/>
        <v>462673570</v>
      </c>
      <c r="AP272" s="439">
        <f t="shared" si="0"/>
        <v>492304497</v>
      </c>
      <c r="AQ272" s="439">
        <f t="shared" si="0"/>
        <v>121619590</v>
      </c>
      <c r="AR272" s="439">
        <f t="shared" si="0"/>
        <v>770512881</v>
      </c>
      <c r="AS272" s="439">
        <f t="shared" si="0"/>
        <v>1897018642</v>
      </c>
      <c r="AT272" s="439">
        <f t="shared" si="0"/>
        <v>171971479</v>
      </c>
      <c r="AU272" s="439">
        <f t="shared" si="0"/>
        <v>108055561</v>
      </c>
      <c r="AV272" s="439">
        <f t="shared" si="0"/>
        <v>709805102</v>
      </c>
      <c r="AW272" s="439">
        <f t="shared" si="0"/>
        <v>273499780</v>
      </c>
      <c r="AX272" s="439">
        <f t="shared" si="0"/>
        <v>8366056437.5</v>
      </c>
      <c r="AY272" s="439">
        <f t="shared" si="0"/>
        <v>282168107</v>
      </c>
      <c r="AZ272" s="439">
        <f t="shared" si="0"/>
        <v>1640349473</v>
      </c>
      <c r="BA272" s="439">
        <f t="shared" si="0"/>
        <v>603814400</v>
      </c>
      <c r="BB272" s="439">
        <f t="shared" si="0"/>
        <v>960825688</v>
      </c>
      <c r="BC272" s="439">
        <f t="shared" si="0"/>
        <v>263464944</v>
      </c>
      <c r="BD272" s="439">
        <f t="shared" si="0"/>
        <v>360538658</v>
      </c>
      <c r="BE272" s="439">
        <f t="shared" si="0"/>
        <v>610762952</v>
      </c>
      <c r="BF272" s="439">
        <f t="shared" si="0"/>
        <v>103668674</v>
      </c>
      <c r="BG272" s="439">
        <f t="shared" si="0"/>
        <v>1418578830</v>
      </c>
      <c r="BH272" s="439">
        <f t="shared" si="0"/>
        <v>372261052</v>
      </c>
      <c r="BI272" s="439">
        <f t="shared" si="0"/>
        <v>3220055154</v>
      </c>
      <c r="BJ272" s="439">
        <f t="shared" si="0"/>
        <v>130741126</v>
      </c>
    </row>
    <row r="273" spans="1:62" x14ac:dyDescent="0.25">
      <c r="A273" s="350"/>
      <c r="B273" s="350"/>
      <c r="C273" s="353"/>
      <c r="D273" s="439">
        <v>1652524627</v>
      </c>
      <c r="E273" s="439">
        <v>389516100</v>
      </c>
      <c r="F273" s="439">
        <v>158029084</v>
      </c>
      <c r="G273" s="439">
        <v>301089088</v>
      </c>
      <c r="H273" s="439">
        <v>281921614</v>
      </c>
      <c r="I273" s="439">
        <v>421516803</v>
      </c>
      <c r="J273" s="439">
        <v>602796660</v>
      </c>
      <c r="K273" s="439">
        <v>205150481</v>
      </c>
      <c r="L273" s="439">
        <v>2274482404.9000001</v>
      </c>
      <c r="M273" s="439">
        <v>176139653</v>
      </c>
      <c r="N273" s="439">
        <v>374804130</v>
      </c>
      <c r="O273" s="439">
        <v>1379035792</v>
      </c>
      <c r="P273" s="439">
        <v>2382807056</v>
      </c>
      <c r="Q273" s="439">
        <v>979210119</v>
      </c>
      <c r="R273" s="439">
        <v>3224899140</v>
      </c>
      <c r="S273" s="439">
        <v>927950068</v>
      </c>
      <c r="T273" s="439">
        <v>163848180</v>
      </c>
      <c r="U273" s="439">
        <v>854215752</v>
      </c>
      <c r="V273" s="439">
        <v>230272430</v>
      </c>
      <c r="W273" s="439">
        <v>1240431360</v>
      </c>
      <c r="X273" s="439">
        <v>1637335184</v>
      </c>
      <c r="Y273" s="439">
        <v>16794570253.9</v>
      </c>
      <c r="Z273" s="439">
        <v>987543155</v>
      </c>
      <c r="AA273" s="439">
        <v>339846289</v>
      </c>
      <c r="AB273" s="439">
        <v>123741174</v>
      </c>
      <c r="AC273" s="439">
        <v>1172529597</v>
      </c>
      <c r="AD273" s="439">
        <v>261273241</v>
      </c>
      <c r="AE273" s="439">
        <v>459416304</v>
      </c>
      <c r="AF273" s="439">
        <v>2725243109.9000001</v>
      </c>
      <c r="AG273" s="439">
        <v>4076117100.4000001</v>
      </c>
      <c r="AH273" s="439">
        <v>307768556</v>
      </c>
      <c r="AI273" s="439">
        <v>681192097</v>
      </c>
      <c r="AJ273" s="439">
        <v>1438572681</v>
      </c>
      <c r="AK273" s="439">
        <v>467508635</v>
      </c>
      <c r="AL273" s="439">
        <v>827755621</v>
      </c>
      <c r="AM273" s="439">
        <v>3503813908</v>
      </c>
      <c r="AN273" s="439">
        <v>194879594</v>
      </c>
      <c r="AO273" s="439">
        <v>462673570</v>
      </c>
      <c r="AP273" s="439">
        <v>492304497</v>
      </c>
      <c r="AQ273" s="439">
        <v>121619590</v>
      </c>
      <c r="AR273" s="439">
        <v>770512881</v>
      </c>
      <c r="AS273" s="439">
        <v>1897018642</v>
      </c>
      <c r="AT273" s="439">
        <v>171971479</v>
      </c>
      <c r="AU273" s="439">
        <v>108055561</v>
      </c>
      <c r="AV273" s="439">
        <v>709805102</v>
      </c>
      <c r="AW273" s="439">
        <v>273499780</v>
      </c>
      <c r="AX273" s="439">
        <v>8366056437.8999996</v>
      </c>
      <c r="AY273" s="439">
        <v>282168107</v>
      </c>
      <c r="AZ273" s="439">
        <v>1640349473</v>
      </c>
      <c r="BA273" s="439">
        <v>603814400</v>
      </c>
      <c r="BB273" s="439">
        <v>960825688</v>
      </c>
      <c r="BC273" s="439">
        <v>263464944</v>
      </c>
      <c r="BD273" s="439">
        <v>360538658</v>
      </c>
      <c r="BE273" s="439">
        <v>610762952</v>
      </c>
      <c r="BF273" s="439">
        <v>103668674</v>
      </c>
      <c r="BG273" s="439">
        <v>1418578830</v>
      </c>
      <c r="BH273" s="439">
        <v>372261052</v>
      </c>
      <c r="BI273" s="439">
        <v>3220055154</v>
      </c>
      <c r="BJ273" s="439">
        <v>130741126</v>
      </c>
    </row>
    <row r="274" spans="1:62" s="436" customFormat="1" x14ac:dyDescent="0.25">
      <c r="A274" s="389"/>
      <c r="B274" s="435"/>
      <c r="C274" s="435"/>
      <c r="D274" s="389">
        <f>D272-D273</f>
        <v>0</v>
      </c>
      <c r="E274" s="389">
        <f t="shared" ref="E274:H274" si="1">E272-E273</f>
        <v>0</v>
      </c>
      <c r="F274" s="389">
        <f t="shared" si="1"/>
        <v>0</v>
      </c>
      <c r="G274" s="389">
        <f t="shared" si="1"/>
        <v>0</v>
      </c>
      <c r="H274" s="389">
        <f t="shared" si="1"/>
        <v>0</v>
      </c>
      <c r="I274" s="389">
        <f t="shared" ref="I274" si="2">I272-I273</f>
        <v>0</v>
      </c>
      <c r="J274" s="389">
        <f t="shared" ref="J274" si="3">J272-J273</f>
        <v>0</v>
      </c>
      <c r="K274" s="389">
        <f t="shared" ref="K274" si="4">K272-K273</f>
        <v>0</v>
      </c>
      <c r="L274" s="389">
        <f t="shared" ref="L274" si="5">L272-L273</f>
        <v>0</v>
      </c>
      <c r="M274" s="389">
        <f t="shared" ref="M274" si="6">M272-M273</f>
        <v>0</v>
      </c>
      <c r="N274" s="389">
        <f t="shared" ref="N274" si="7">N272-N273</f>
        <v>0</v>
      </c>
      <c r="O274" s="389">
        <f t="shared" ref="O274" si="8">O272-O273</f>
        <v>0</v>
      </c>
      <c r="P274" s="389">
        <f t="shared" ref="P274" si="9">P272-P273</f>
        <v>0</v>
      </c>
      <c r="Q274" s="389">
        <f t="shared" ref="Q274" si="10">Q272-Q273</f>
        <v>0</v>
      </c>
      <c r="R274" s="389">
        <f t="shared" ref="R274" si="11">R272-R273</f>
        <v>0</v>
      </c>
      <c r="S274" s="389">
        <f t="shared" ref="S274" si="12">S272-S273</f>
        <v>0</v>
      </c>
      <c r="T274" s="389">
        <f t="shared" ref="T274" si="13">T272-T273</f>
        <v>0</v>
      </c>
      <c r="U274" s="389">
        <f t="shared" ref="U274" si="14">U272-U273</f>
        <v>0</v>
      </c>
      <c r="V274" s="389">
        <f t="shared" ref="V274" si="15">V272-V273</f>
        <v>0</v>
      </c>
      <c r="W274" s="389">
        <f t="shared" ref="W274" si="16">W272-W273</f>
        <v>0</v>
      </c>
      <c r="X274" s="389">
        <f t="shared" ref="X274" si="17">X272-X273</f>
        <v>0</v>
      </c>
      <c r="Y274" s="389">
        <f t="shared" ref="Y274" si="18">Y272-Y273</f>
        <v>-0.39999961853027344</v>
      </c>
      <c r="Z274" s="389">
        <f t="shared" ref="Z274" si="19">Z272-Z273</f>
        <v>0</v>
      </c>
      <c r="AA274" s="389">
        <f t="shared" ref="AA274" si="20">AA272-AA273</f>
        <v>0</v>
      </c>
      <c r="AB274" s="389">
        <f t="shared" ref="AB274" si="21">AB272-AB273</f>
        <v>0</v>
      </c>
      <c r="AC274" s="389">
        <f t="shared" ref="AC274" si="22">AC272-AC273</f>
        <v>0</v>
      </c>
      <c r="AD274" s="389">
        <f t="shared" ref="AD274" si="23">AD272-AD273</f>
        <v>0</v>
      </c>
      <c r="AE274" s="389">
        <f t="shared" ref="AE274" si="24">AE272-AE273</f>
        <v>0</v>
      </c>
      <c r="AF274" s="440">
        <f t="shared" ref="AF274" si="25">AF272-AF273</f>
        <v>-0.40000009536743164</v>
      </c>
      <c r="AG274" s="440">
        <f t="shared" ref="AG274" si="26">AG272-AG273</f>
        <v>-0.40000009536743164</v>
      </c>
      <c r="AH274" s="389">
        <f t="shared" ref="AH274" si="27">AH272-AH273</f>
        <v>0</v>
      </c>
      <c r="AI274" s="389">
        <f t="shared" ref="AI274" si="28">AI272-AI273</f>
        <v>0</v>
      </c>
      <c r="AJ274" s="389">
        <f t="shared" ref="AJ274" si="29">AJ272-AJ273</f>
        <v>0</v>
      </c>
      <c r="AK274" s="389">
        <f t="shared" ref="AK274" si="30">AK272-AK273</f>
        <v>0</v>
      </c>
      <c r="AL274" s="389">
        <f t="shared" ref="AL274" si="31">AL272-AL273</f>
        <v>0</v>
      </c>
      <c r="AM274" s="389">
        <f t="shared" ref="AM274" si="32">AM272-AM273</f>
        <v>0</v>
      </c>
      <c r="AN274" s="389">
        <f t="shared" ref="AN274" si="33">AN272-AN273</f>
        <v>0</v>
      </c>
      <c r="AO274" s="389">
        <f t="shared" ref="AO274" si="34">AO272-AO273</f>
        <v>0</v>
      </c>
      <c r="AP274" s="389">
        <f t="shared" ref="AP274" si="35">AP272-AP273</f>
        <v>0</v>
      </c>
      <c r="AQ274" s="389">
        <f t="shared" ref="AQ274" si="36">AQ272-AQ273</f>
        <v>0</v>
      </c>
      <c r="AR274" s="389">
        <f t="shared" ref="AR274" si="37">AR272-AR273</f>
        <v>0</v>
      </c>
      <c r="AS274" s="389">
        <f t="shared" ref="AS274" si="38">AS272-AS273</f>
        <v>0</v>
      </c>
      <c r="AT274" s="389">
        <f t="shared" ref="AT274" si="39">AT272-AT273</f>
        <v>0</v>
      </c>
      <c r="AU274" s="389">
        <f t="shared" ref="AU274" si="40">AU272-AU273</f>
        <v>0</v>
      </c>
      <c r="AV274" s="389">
        <f t="shared" ref="AV274" si="41">AV272-AV273</f>
        <v>0</v>
      </c>
      <c r="AW274" s="389">
        <f t="shared" ref="AW274" si="42">AW272-AW273</f>
        <v>0</v>
      </c>
      <c r="AX274" s="389">
        <f t="shared" ref="AX274" si="43">AX272-AX273</f>
        <v>-0.39999961853027344</v>
      </c>
      <c r="AY274" s="389">
        <f t="shared" ref="AY274" si="44">AY272-AY273</f>
        <v>0</v>
      </c>
      <c r="AZ274" s="389">
        <f t="shared" ref="AZ274" si="45">AZ272-AZ273</f>
        <v>0</v>
      </c>
      <c r="BA274" s="389">
        <f t="shared" ref="BA274" si="46">BA272-BA273</f>
        <v>0</v>
      </c>
      <c r="BB274" s="389">
        <f t="shared" ref="BB274" si="47">BB272-BB273</f>
        <v>0</v>
      </c>
      <c r="BC274" s="389">
        <f t="shared" ref="BC274" si="48">BC272-BC273</f>
        <v>0</v>
      </c>
      <c r="BD274" s="389">
        <f t="shared" ref="BD274" si="49">BD272-BD273</f>
        <v>0</v>
      </c>
      <c r="BE274" s="389">
        <f t="shared" ref="BE274" si="50">BE272-BE273</f>
        <v>0</v>
      </c>
      <c r="BF274" s="389">
        <f t="shared" ref="BF274" si="51">BF272-BF273</f>
        <v>0</v>
      </c>
      <c r="BG274" s="389">
        <f t="shared" ref="BG274" si="52">BG272-BG273</f>
        <v>0</v>
      </c>
      <c r="BH274" s="389">
        <f t="shared" ref="BH274" si="53">BH272-BH273</f>
        <v>0</v>
      </c>
      <c r="BI274" s="389">
        <f t="shared" ref="BI274" si="54">BI272-BI273</f>
        <v>0</v>
      </c>
      <c r="BJ274" s="389">
        <f t="shared" ref="BJ274" si="55">BJ272-BJ273</f>
        <v>0</v>
      </c>
    </row>
    <row r="275" spans="1:62" x14ac:dyDescent="0.25">
      <c r="A275" s="350"/>
      <c r="B275" s="348"/>
      <c r="C275" s="348"/>
      <c r="D275" s="401"/>
      <c r="E275" s="401"/>
      <c r="F275" s="401"/>
      <c r="G275" s="401"/>
      <c r="H275" s="401"/>
      <c r="I275" s="401"/>
      <c r="J275" s="401"/>
      <c r="K275" s="401"/>
      <c r="L275" s="401"/>
      <c r="M275" s="401"/>
      <c r="N275" s="401"/>
      <c r="O275" s="401"/>
      <c r="P275" s="401"/>
      <c r="Q275" s="401"/>
      <c r="R275" s="401"/>
      <c r="S275" s="401"/>
      <c r="T275" s="401"/>
      <c r="U275" s="401"/>
      <c r="V275" s="401"/>
      <c r="W275" s="401"/>
      <c r="X275" s="401"/>
      <c r="Y275" s="401"/>
      <c r="Z275" s="401"/>
      <c r="AA275" s="401"/>
      <c r="AB275" s="401"/>
      <c r="AC275" s="401"/>
      <c r="AD275" s="401"/>
      <c r="AE275" s="401"/>
      <c r="AF275" s="401"/>
      <c r="AG275" s="401"/>
      <c r="AH275" s="401"/>
      <c r="AI275" s="401"/>
      <c r="AJ275" s="401"/>
      <c r="AK275" s="401"/>
      <c r="AL275" s="401"/>
      <c r="AM275" s="401"/>
      <c r="AN275" s="401"/>
      <c r="AO275" s="401"/>
      <c r="AP275" s="401"/>
      <c r="AQ275" s="401"/>
      <c r="AR275" s="401"/>
      <c r="AS275" s="401"/>
      <c r="AT275" s="401"/>
      <c r="AU275" s="401"/>
      <c r="AV275" s="401"/>
      <c r="AW275" s="401"/>
      <c r="AX275" s="401"/>
      <c r="AY275" s="401"/>
      <c r="AZ275" s="401"/>
      <c r="BA275" s="401"/>
      <c r="BB275" s="401"/>
      <c r="BC275" s="401"/>
      <c r="BD275" s="401"/>
      <c r="BE275" s="401"/>
      <c r="BF275" s="401"/>
      <c r="BG275" s="401"/>
      <c r="BH275" s="401"/>
      <c r="BI275" s="401"/>
      <c r="BJ275" s="401"/>
    </row>
    <row r="276" spans="1:62" x14ac:dyDescent="0.25">
      <c r="A276" s="350"/>
      <c r="B276" s="350"/>
      <c r="C276" s="353"/>
      <c r="D276" s="395"/>
      <c r="E276" s="395"/>
      <c r="F276" s="395"/>
      <c r="G276" s="395"/>
      <c r="H276" s="395"/>
      <c r="I276" s="395"/>
      <c r="J276" s="395"/>
      <c r="K276" s="395"/>
      <c r="L276" s="395"/>
      <c r="M276" s="395"/>
      <c r="N276" s="395"/>
      <c r="O276" s="395"/>
      <c r="P276" s="395"/>
      <c r="Q276" s="395"/>
      <c r="R276" s="395"/>
      <c r="S276" s="395"/>
      <c r="T276" s="395"/>
      <c r="U276" s="395"/>
      <c r="V276" s="395"/>
      <c r="W276" s="395"/>
      <c r="X276" s="395"/>
      <c r="Y276" s="395"/>
      <c r="Z276" s="395"/>
      <c r="AA276" s="395"/>
      <c r="AB276" s="395"/>
      <c r="AC276" s="395"/>
      <c r="AD276" s="395"/>
      <c r="AE276" s="395"/>
      <c r="AF276" s="395"/>
      <c r="AG276" s="395"/>
      <c r="AH276" s="395"/>
      <c r="AI276" s="395"/>
      <c r="AJ276" s="395"/>
      <c r="AK276" s="395"/>
      <c r="AL276" s="395"/>
      <c r="AM276" s="395"/>
      <c r="AN276" s="395"/>
      <c r="AO276" s="395"/>
      <c r="AP276" s="395"/>
      <c r="AQ276" s="395"/>
      <c r="AR276" s="395"/>
      <c r="AS276" s="395"/>
      <c r="AT276" s="395"/>
      <c r="AU276" s="395"/>
      <c r="AV276" s="395"/>
      <c r="AW276" s="395"/>
      <c r="AX276" s="395"/>
      <c r="AY276" s="395"/>
      <c r="AZ276" s="395"/>
      <c r="BA276" s="395"/>
      <c r="BB276" s="395"/>
      <c r="BC276" s="395"/>
      <c r="BD276" s="395"/>
      <c r="BE276" s="395"/>
      <c r="BF276" s="395"/>
      <c r="BG276" s="395"/>
      <c r="BH276" s="395"/>
      <c r="BI276" s="395"/>
      <c r="BJ276" s="395"/>
    </row>
    <row r="277" spans="1:62" x14ac:dyDescent="0.25">
      <c r="A277" s="350"/>
      <c r="B277" s="350"/>
      <c r="C277" s="353"/>
      <c r="D277" s="401"/>
      <c r="E277" s="401"/>
      <c r="F277" s="401"/>
      <c r="G277" s="401"/>
      <c r="H277" s="401"/>
      <c r="I277" s="401"/>
      <c r="J277" s="401"/>
      <c r="K277" s="401"/>
      <c r="L277" s="401"/>
      <c r="M277" s="401"/>
      <c r="N277" s="401"/>
      <c r="O277" s="401"/>
      <c r="P277" s="401"/>
      <c r="Q277" s="401"/>
      <c r="R277" s="401"/>
      <c r="S277" s="401"/>
      <c r="T277" s="401"/>
      <c r="U277" s="401"/>
      <c r="V277" s="401"/>
      <c r="W277" s="401"/>
      <c r="X277" s="401"/>
      <c r="Y277" s="401"/>
      <c r="Z277" s="401"/>
      <c r="AA277" s="401"/>
      <c r="AB277" s="401"/>
      <c r="AC277" s="401"/>
      <c r="AD277" s="401"/>
      <c r="AE277" s="401"/>
      <c r="AF277" s="401"/>
      <c r="AG277" s="401"/>
      <c r="AH277" s="401"/>
      <c r="AI277" s="401"/>
      <c r="AJ277" s="401"/>
      <c r="AK277" s="401"/>
      <c r="AL277" s="401"/>
      <c r="AM277" s="401"/>
      <c r="AN277" s="401"/>
      <c r="AO277" s="401"/>
      <c r="AP277" s="401"/>
      <c r="AQ277" s="401"/>
      <c r="AR277" s="401"/>
      <c r="AS277" s="401"/>
      <c r="AT277" s="401"/>
      <c r="AU277" s="401"/>
      <c r="AV277" s="401"/>
      <c r="AW277" s="401"/>
      <c r="AX277" s="401"/>
      <c r="AY277" s="401"/>
      <c r="AZ277" s="401"/>
      <c r="BA277" s="401"/>
      <c r="BB277" s="401"/>
      <c r="BC277" s="401"/>
      <c r="BD277" s="401"/>
      <c r="BE277" s="401"/>
      <c r="BF277" s="401"/>
      <c r="BG277" s="401"/>
      <c r="BH277" s="401"/>
      <c r="BI277" s="401"/>
      <c r="BJ277" s="401"/>
    </row>
    <row r="278" spans="1:62" x14ac:dyDescent="0.25">
      <c r="A278" s="350"/>
      <c r="B278" s="348"/>
      <c r="C278" s="348"/>
      <c r="D278" s="348"/>
      <c r="E278" s="348"/>
      <c r="F278" s="348"/>
      <c r="G278" s="348"/>
      <c r="H278" s="348"/>
      <c r="I278" s="348"/>
      <c r="J278" s="348"/>
      <c r="K278" s="348"/>
      <c r="L278" s="348"/>
      <c r="M278" s="348"/>
      <c r="N278" s="348"/>
      <c r="O278" s="348"/>
      <c r="P278" s="348"/>
      <c r="Q278" s="348"/>
      <c r="R278" s="348"/>
      <c r="S278" s="348"/>
      <c r="T278" s="348"/>
      <c r="U278" s="348"/>
      <c r="V278" s="348"/>
      <c r="W278" s="348"/>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c r="AS278" s="348"/>
      <c r="AT278" s="348"/>
      <c r="AU278" s="348"/>
      <c r="AV278" s="348"/>
      <c r="AW278" s="348"/>
      <c r="AX278" s="348"/>
      <c r="AY278" s="348"/>
      <c r="AZ278" s="348"/>
      <c r="BA278" s="348"/>
      <c r="BB278" s="348"/>
      <c r="BC278" s="348"/>
      <c r="BD278" s="348"/>
      <c r="BE278" s="348"/>
      <c r="BF278" s="348"/>
      <c r="BG278" s="348"/>
      <c r="BH278" s="348"/>
      <c r="BI278" s="348"/>
      <c r="BJ278" s="348"/>
    </row>
    <row r="279" spans="1:62" x14ac:dyDescent="0.25">
      <c r="A279" s="350"/>
      <c r="B279" s="348"/>
      <c r="C279" s="348"/>
      <c r="D279" s="348"/>
      <c r="E279" s="348"/>
      <c r="F279" s="348"/>
      <c r="G279" s="348"/>
      <c r="H279" s="348"/>
      <c r="I279" s="348"/>
      <c r="J279" s="348"/>
      <c r="K279" s="348"/>
      <c r="L279" s="348"/>
      <c r="M279" s="348"/>
      <c r="N279" s="348"/>
      <c r="O279" s="348"/>
      <c r="P279" s="348"/>
      <c r="Q279" s="348"/>
      <c r="R279" s="348"/>
      <c r="S279" s="348"/>
      <c r="T279" s="348"/>
      <c r="U279" s="348"/>
      <c r="V279" s="348"/>
      <c r="W279" s="348"/>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c r="AS279" s="348"/>
      <c r="AT279" s="348"/>
      <c r="AU279" s="348"/>
      <c r="AV279" s="348"/>
      <c r="AW279" s="348"/>
      <c r="AX279" s="348"/>
      <c r="AY279" s="348"/>
      <c r="AZ279" s="348"/>
      <c r="BA279" s="348"/>
      <c r="BB279" s="348"/>
      <c r="BC279" s="348"/>
      <c r="BD279" s="348"/>
      <c r="BE279" s="348"/>
      <c r="BF279" s="348"/>
      <c r="BG279" s="348"/>
      <c r="BH279" s="348"/>
      <c r="BI279" s="348"/>
      <c r="BJ279" s="348"/>
    </row>
    <row r="280" spans="1:62" x14ac:dyDescent="0.25">
      <c r="A280" s="350"/>
      <c r="B280" s="348"/>
      <c r="C280" s="348"/>
      <c r="D280" s="348"/>
      <c r="E280" s="348"/>
      <c r="F280" s="348"/>
      <c r="G280" s="348"/>
      <c r="H280" s="348"/>
      <c r="I280" s="348"/>
      <c r="J280" s="348"/>
      <c r="K280" s="348"/>
      <c r="L280" s="348"/>
      <c r="M280" s="348"/>
      <c r="N280" s="348"/>
      <c r="O280" s="348"/>
      <c r="P280" s="348"/>
      <c r="Q280" s="348"/>
      <c r="R280" s="348"/>
      <c r="S280" s="348"/>
      <c r="T280" s="348"/>
      <c r="U280" s="348"/>
      <c r="V280" s="348"/>
      <c r="W280" s="348"/>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c r="AS280" s="348"/>
      <c r="AT280" s="348"/>
      <c r="AU280" s="348"/>
      <c r="AV280" s="348"/>
      <c r="AW280" s="348"/>
      <c r="AX280" s="348"/>
      <c r="AY280" s="348"/>
      <c r="AZ280" s="348"/>
      <c r="BA280" s="348"/>
      <c r="BB280" s="348"/>
      <c r="BC280" s="348"/>
      <c r="BD280" s="348"/>
      <c r="BE280" s="348"/>
      <c r="BF280" s="348"/>
      <c r="BG280" s="348"/>
      <c r="BH280" s="348"/>
      <c r="BI280" s="348"/>
      <c r="BJ280" s="348"/>
    </row>
    <row r="281" spans="1:62" x14ac:dyDescent="0.25">
      <c r="A281" s="350"/>
      <c r="B281" s="348"/>
      <c r="C281" s="348"/>
      <c r="D281" s="348"/>
      <c r="E281" s="348"/>
      <c r="F281" s="348"/>
      <c r="G281" s="348"/>
      <c r="H281" s="348"/>
      <c r="I281" s="348"/>
      <c r="J281" s="348"/>
      <c r="K281" s="348"/>
      <c r="L281" s="348"/>
      <c r="M281" s="348"/>
      <c r="N281" s="348"/>
      <c r="O281" s="348"/>
      <c r="P281" s="348"/>
      <c r="Q281" s="348"/>
      <c r="R281" s="348"/>
      <c r="S281" s="348"/>
      <c r="T281" s="348"/>
      <c r="U281" s="348"/>
      <c r="V281" s="348"/>
      <c r="W281" s="348"/>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c r="AS281" s="348"/>
      <c r="AT281" s="348"/>
      <c r="AU281" s="348"/>
      <c r="AV281" s="348"/>
      <c r="AW281" s="348"/>
      <c r="AX281" s="348"/>
      <c r="AY281" s="348"/>
      <c r="AZ281" s="348"/>
      <c r="BA281" s="348"/>
      <c r="BB281" s="348"/>
      <c r="BC281" s="348"/>
      <c r="BD281" s="348"/>
      <c r="BE281" s="348"/>
      <c r="BF281" s="348"/>
      <c r="BG281" s="348"/>
      <c r="BH281" s="348"/>
      <c r="BI281" s="348"/>
      <c r="BJ281" s="348"/>
    </row>
    <row r="282" spans="1:62" x14ac:dyDescent="0.25">
      <c r="A282" s="350"/>
      <c r="B282" s="348"/>
      <c r="C282" s="348"/>
      <c r="D282" s="348"/>
      <c r="E282" s="348"/>
      <c r="F282" s="348"/>
      <c r="G282" s="348"/>
      <c r="H282" s="348"/>
      <c r="I282" s="348"/>
      <c r="J282" s="348"/>
      <c r="K282" s="348"/>
      <c r="L282" s="348"/>
      <c r="M282" s="348"/>
      <c r="N282" s="348"/>
      <c r="O282" s="348"/>
      <c r="P282" s="348"/>
      <c r="Q282" s="348"/>
      <c r="R282" s="348"/>
      <c r="S282" s="348"/>
      <c r="T282" s="348"/>
      <c r="U282" s="348"/>
      <c r="V282" s="348"/>
      <c r="W282" s="348"/>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c r="AS282" s="348"/>
      <c r="AT282" s="348"/>
      <c r="AU282" s="348"/>
      <c r="AV282" s="348"/>
      <c r="AW282" s="348"/>
      <c r="AX282" s="348"/>
      <c r="AY282" s="348"/>
      <c r="AZ282" s="348"/>
      <c r="BA282" s="348"/>
      <c r="BB282" s="348"/>
      <c r="BC282" s="348"/>
      <c r="BD282" s="348"/>
      <c r="BE282" s="348"/>
      <c r="BF282" s="348"/>
      <c r="BG282" s="348"/>
      <c r="BH282" s="348"/>
      <c r="BI282" s="348"/>
      <c r="BJ282" s="348"/>
    </row>
    <row r="283" spans="1:62" x14ac:dyDescent="0.25">
      <c r="A283" s="350"/>
      <c r="B283" s="348"/>
      <c r="C283" s="348"/>
      <c r="D283" s="348"/>
      <c r="E283" s="348"/>
      <c r="F283" s="348"/>
      <c r="G283" s="348"/>
      <c r="H283" s="348"/>
      <c r="I283" s="348"/>
      <c r="J283" s="348"/>
      <c r="K283" s="348"/>
      <c r="L283" s="348"/>
      <c r="M283" s="348"/>
      <c r="N283" s="348"/>
      <c r="O283" s="348"/>
      <c r="P283" s="348"/>
      <c r="Q283" s="348"/>
      <c r="R283" s="348"/>
      <c r="S283" s="348"/>
      <c r="T283" s="348"/>
      <c r="U283" s="348"/>
      <c r="V283" s="348"/>
      <c r="W283" s="348"/>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c r="AS283" s="348"/>
      <c r="AT283" s="348"/>
      <c r="AU283" s="348"/>
      <c r="AV283" s="348"/>
      <c r="AW283" s="348"/>
      <c r="AX283" s="348"/>
      <c r="AY283" s="348"/>
      <c r="AZ283" s="348"/>
      <c r="BA283" s="348"/>
      <c r="BB283" s="348"/>
      <c r="BC283" s="348"/>
      <c r="BD283" s="348"/>
      <c r="BE283" s="348"/>
      <c r="BF283" s="348"/>
      <c r="BG283" s="348"/>
      <c r="BH283" s="348"/>
      <c r="BI283" s="348"/>
      <c r="BJ283" s="348"/>
    </row>
    <row r="284" spans="1:62" x14ac:dyDescent="0.25">
      <c r="A284" s="350"/>
      <c r="B284" s="348"/>
      <c r="C284" s="348"/>
      <c r="D284" s="348"/>
      <c r="E284" s="348"/>
      <c r="F284" s="348"/>
      <c r="G284" s="348"/>
      <c r="H284" s="348"/>
      <c r="I284" s="348"/>
      <c r="J284" s="348"/>
      <c r="K284" s="348"/>
      <c r="L284" s="348"/>
      <c r="M284" s="348"/>
      <c r="N284" s="348"/>
      <c r="O284" s="348"/>
      <c r="P284" s="348"/>
      <c r="Q284" s="348"/>
      <c r="R284" s="348"/>
      <c r="S284" s="348"/>
      <c r="T284" s="348"/>
      <c r="U284" s="348"/>
      <c r="V284" s="348"/>
      <c r="W284" s="348"/>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c r="AS284" s="348"/>
      <c r="AT284" s="348"/>
      <c r="AU284" s="348"/>
      <c r="AV284" s="348"/>
      <c r="AW284" s="348"/>
      <c r="AX284" s="348"/>
      <c r="AY284" s="348"/>
      <c r="AZ284" s="348"/>
      <c r="BA284" s="348"/>
      <c r="BB284" s="348"/>
      <c r="BC284" s="348"/>
      <c r="BD284" s="348"/>
      <c r="BE284" s="348"/>
      <c r="BF284" s="348"/>
      <c r="BG284" s="348"/>
      <c r="BH284" s="348"/>
      <c r="BI284" s="348"/>
      <c r="BJ284" s="348"/>
    </row>
    <row r="285" spans="1:62" x14ac:dyDescent="0.25">
      <c r="A285" s="350"/>
      <c r="B285" s="348"/>
      <c r="C285" s="348"/>
      <c r="D285" s="348"/>
      <c r="E285" s="348"/>
      <c r="F285" s="348"/>
      <c r="G285" s="348"/>
      <c r="H285" s="348"/>
      <c r="I285" s="348"/>
      <c r="J285" s="348"/>
      <c r="K285" s="348"/>
      <c r="L285" s="348"/>
      <c r="M285" s="348"/>
      <c r="N285" s="348"/>
      <c r="O285" s="348"/>
      <c r="P285" s="348"/>
      <c r="Q285" s="348"/>
      <c r="R285" s="348"/>
      <c r="S285" s="348"/>
      <c r="T285" s="348"/>
      <c r="U285" s="348"/>
      <c r="V285" s="348"/>
      <c r="W285" s="348"/>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c r="AS285" s="348"/>
      <c r="AT285" s="348"/>
      <c r="AU285" s="348"/>
      <c r="AV285" s="348"/>
      <c r="AW285" s="348"/>
      <c r="AX285" s="348"/>
      <c r="AY285" s="348"/>
      <c r="AZ285" s="348"/>
      <c r="BA285" s="348"/>
      <c r="BB285" s="348"/>
      <c r="BC285" s="348"/>
      <c r="BD285" s="348"/>
      <c r="BE285" s="348"/>
      <c r="BF285" s="348"/>
      <c r="BG285" s="348"/>
      <c r="BH285" s="348"/>
      <c r="BI285" s="348"/>
      <c r="BJ285" s="348"/>
    </row>
    <row r="288" spans="1:62" x14ac:dyDescent="0.25">
      <c r="A288" s="408"/>
      <c r="B288" s="348"/>
      <c r="C288" s="348"/>
      <c r="D288" s="348"/>
      <c r="E288" s="348"/>
      <c r="F288" s="348"/>
      <c r="G288" s="348"/>
      <c r="H288" s="348"/>
      <c r="I288" s="348"/>
      <c r="J288" s="348"/>
      <c r="K288" s="348"/>
      <c r="L288" s="348"/>
      <c r="M288" s="348"/>
      <c r="N288" s="348"/>
      <c r="O288" s="348"/>
      <c r="P288" s="348"/>
      <c r="Q288" s="348"/>
      <c r="R288" s="348"/>
      <c r="S288" s="348"/>
      <c r="T288" s="348"/>
      <c r="U288" s="348"/>
      <c r="V288" s="348"/>
      <c r="W288" s="348"/>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c r="AS288" s="348"/>
      <c r="AT288" s="348"/>
      <c r="AU288" s="348"/>
      <c r="AV288" s="348"/>
      <c r="AW288" s="348"/>
      <c r="AX288" s="348"/>
      <c r="AY288" s="348"/>
      <c r="AZ288" s="348"/>
      <c r="BA288" s="348"/>
      <c r="BB288" s="348"/>
      <c r="BC288" s="348"/>
      <c r="BD288" s="348"/>
      <c r="BE288" s="348"/>
      <c r="BF288" s="348"/>
      <c r="BG288" s="348"/>
      <c r="BH288" s="348"/>
      <c r="BI288" s="348"/>
      <c r="BJ288" s="348"/>
    </row>
    <row r="289" spans="1:1" x14ac:dyDescent="0.25">
      <c r="A289" s="408"/>
    </row>
    <row r="290" spans="1:1" x14ac:dyDescent="0.25">
      <c r="A290" s="408"/>
    </row>
    <row r="291" spans="1:1" x14ac:dyDescent="0.25">
      <c r="A291" s="408"/>
    </row>
    <row r="292" spans="1:1" x14ac:dyDescent="0.25">
      <c r="A292" s="408"/>
    </row>
    <row r="293" spans="1:1" x14ac:dyDescent="0.25">
      <c r="A293" s="408"/>
    </row>
    <row r="294" spans="1:1" x14ac:dyDescent="0.25">
      <c r="A294" s="408"/>
    </row>
    <row r="295" spans="1:1" x14ac:dyDescent="0.25">
      <c r="A295" s="408"/>
    </row>
    <row r="296" spans="1:1" x14ac:dyDescent="0.25">
      <c r="A296" s="408"/>
    </row>
    <row r="297" spans="1:1" x14ac:dyDescent="0.25">
      <c r="A297" s="408"/>
    </row>
    <row r="298" spans="1:1" x14ac:dyDescent="0.25">
      <c r="A298" s="408"/>
    </row>
    <row r="299" spans="1:1" x14ac:dyDescent="0.25">
      <c r="A299" s="408"/>
    </row>
    <row r="300" spans="1:1" x14ac:dyDescent="0.25">
      <c r="A300" s="408"/>
    </row>
    <row r="301" spans="1:1" x14ac:dyDescent="0.25">
      <c r="A301" s="408"/>
    </row>
    <row r="302" spans="1:1" x14ac:dyDescent="0.25">
      <c r="A302" s="408"/>
    </row>
    <row r="303" spans="1:1" x14ac:dyDescent="0.25">
      <c r="A303" s="408"/>
    </row>
    <row r="304" spans="1:1" x14ac:dyDescent="0.25">
      <c r="A304" s="408"/>
    </row>
    <row r="305" spans="1:1" x14ac:dyDescent="0.25">
      <c r="A305" s="408"/>
    </row>
    <row r="306" spans="1:1" x14ac:dyDescent="0.25">
      <c r="A306" s="408"/>
    </row>
    <row r="307" spans="1:1" x14ac:dyDescent="0.25">
      <c r="A307" s="408"/>
    </row>
    <row r="308" spans="1:1" x14ac:dyDescent="0.25">
      <c r="A308" s="408"/>
    </row>
    <row r="309" spans="1:1" x14ac:dyDescent="0.25">
      <c r="A309" s="408"/>
    </row>
    <row r="310" spans="1:1" x14ac:dyDescent="0.25">
      <c r="A310" s="408"/>
    </row>
    <row r="311" spans="1:1" x14ac:dyDescent="0.25">
      <c r="A311" s="408"/>
    </row>
    <row r="312" spans="1:1" x14ac:dyDescent="0.25">
      <c r="A312" s="408"/>
    </row>
    <row r="313" spans="1:1" x14ac:dyDescent="0.25">
      <c r="A313" s="408"/>
    </row>
    <row r="314" spans="1:1" x14ac:dyDescent="0.25">
      <c r="A314" s="408"/>
    </row>
    <row r="315" spans="1:1" x14ac:dyDescent="0.25">
      <c r="A315" s="408"/>
    </row>
    <row r="316" spans="1:1" x14ac:dyDescent="0.25">
      <c r="A316" s="408"/>
    </row>
    <row r="317" spans="1:1" x14ac:dyDescent="0.25">
      <c r="A317" s="408"/>
    </row>
    <row r="318" spans="1:1" x14ac:dyDescent="0.25">
      <c r="A318" s="408"/>
    </row>
    <row r="319" spans="1:1" x14ac:dyDescent="0.25">
      <c r="A319" s="408"/>
    </row>
    <row r="320" spans="1:1" x14ac:dyDescent="0.25">
      <c r="A320" s="408"/>
    </row>
    <row r="321" spans="1:1" x14ac:dyDescent="0.25">
      <c r="A321" s="408"/>
    </row>
    <row r="322" spans="1:1" x14ac:dyDescent="0.25">
      <c r="A322" s="408"/>
    </row>
    <row r="323" spans="1:1" x14ac:dyDescent="0.25">
      <c r="A323" s="408"/>
    </row>
    <row r="324" spans="1:1" x14ac:dyDescent="0.25">
      <c r="A324" s="408"/>
    </row>
    <row r="325" spans="1:1" x14ac:dyDescent="0.25">
      <c r="A325" s="408"/>
    </row>
    <row r="326" spans="1:1" x14ac:dyDescent="0.25">
      <c r="A326" s="408"/>
    </row>
    <row r="327" spans="1:1" x14ac:dyDescent="0.25">
      <c r="A327" s="408"/>
    </row>
    <row r="328" spans="1:1" x14ac:dyDescent="0.25">
      <c r="A328" s="408"/>
    </row>
    <row r="329" spans="1:1" x14ac:dyDescent="0.25">
      <c r="A329" s="408"/>
    </row>
    <row r="330" spans="1:1" x14ac:dyDescent="0.25">
      <c r="A330" s="408"/>
    </row>
    <row r="331" spans="1:1" x14ac:dyDescent="0.25">
      <c r="A331" s="408"/>
    </row>
    <row r="332" spans="1:1" x14ac:dyDescent="0.25">
      <c r="A332" s="408"/>
    </row>
    <row r="333" spans="1:1" x14ac:dyDescent="0.25">
      <c r="A333" s="408"/>
    </row>
    <row r="334" spans="1:1" x14ac:dyDescent="0.25">
      <c r="A334" s="408"/>
    </row>
    <row r="335" spans="1:1" x14ac:dyDescent="0.25">
      <c r="A335" s="408"/>
    </row>
    <row r="336" spans="1:1" x14ac:dyDescent="0.25">
      <c r="A336" s="408"/>
    </row>
    <row r="337" spans="1:1" x14ac:dyDescent="0.25">
      <c r="A337" s="408"/>
    </row>
    <row r="338" spans="1:1" x14ac:dyDescent="0.25">
      <c r="A338" s="408"/>
    </row>
    <row r="339" spans="1:1" x14ac:dyDescent="0.25">
      <c r="A339" s="408"/>
    </row>
    <row r="340" spans="1:1" x14ac:dyDescent="0.25">
      <c r="A340" s="408"/>
    </row>
    <row r="341" spans="1:1" x14ac:dyDescent="0.25">
      <c r="A341" s="408"/>
    </row>
    <row r="342" spans="1:1" x14ac:dyDescent="0.25">
      <c r="A342" s="408"/>
    </row>
    <row r="343" spans="1:1" x14ac:dyDescent="0.25">
      <c r="A343" s="408"/>
    </row>
    <row r="344" spans="1:1" x14ac:dyDescent="0.25">
      <c r="A344" s="408"/>
    </row>
    <row r="345" spans="1:1" x14ac:dyDescent="0.25">
      <c r="A345" s="408"/>
    </row>
    <row r="346" spans="1:1" x14ac:dyDescent="0.25">
      <c r="A346" s="408"/>
    </row>
    <row r="347" spans="1:1" x14ac:dyDescent="0.25">
      <c r="A347" s="408"/>
    </row>
    <row r="348" spans="1:1" x14ac:dyDescent="0.25">
      <c r="A348" s="408"/>
    </row>
    <row r="349" spans="1:1" x14ac:dyDescent="0.25">
      <c r="A349" s="408"/>
    </row>
    <row r="350" spans="1:1" x14ac:dyDescent="0.25">
      <c r="A350" s="408"/>
    </row>
    <row r="351" spans="1:1" x14ac:dyDescent="0.25">
      <c r="A351" s="408"/>
    </row>
    <row r="352" spans="1:1" x14ac:dyDescent="0.25">
      <c r="A352" s="408"/>
    </row>
    <row r="353" spans="1:1" x14ac:dyDescent="0.25">
      <c r="A353" s="408"/>
    </row>
    <row r="354" spans="1:1" x14ac:dyDescent="0.25">
      <c r="A354" s="408"/>
    </row>
    <row r="355" spans="1:1" x14ac:dyDescent="0.25">
      <c r="A355" s="408"/>
    </row>
    <row r="356" spans="1:1" x14ac:dyDescent="0.25">
      <c r="A356" s="408"/>
    </row>
    <row r="357" spans="1:1" x14ac:dyDescent="0.25">
      <c r="A357" s="408"/>
    </row>
    <row r="358" spans="1:1" x14ac:dyDescent="0.25">
      <c r="A358" s="408"/>
    </row>
    <row r="359" spans="1:1" x14ac:dyDescent="0.25">
      <c r="A359" s="408"/>
    </row>
    <row r="360" spans="1:1" x14ac:dyDescent="0.25">
      <c r="A360" s="392"/>
    </row>
    <row r="361" spans="1:1" x14ac:dyDescent="0.25">
      <c r="A361" s="392"/>
    </row>
    <row r="362" spans="1:1" x14ac:dyDescent="0.25">
      <c r="A362" s="392"/>
    </row>
    <row r="363" spans="1:1" x14ac:dyDescent="0.25">
      <c r="A363" s="392"/>
    </row>
    <row r="364" spans="1:1" x14ac:dyDescent="0.25">
      <c r="A364" s="392"/>
    </row>
    <row r="365" spans="1:1" x14ac:dyDescent="0.25">
      <c r="A365" s="392"/>
    </row>
    <row r="366" spans="1:1" x14ac:dyDescent="0.25">
      <c r="A366" s="392"/>
    </row>
    <row r="367" spans="1:1" x14ac:dyDescent="0.25">
      <c r="A367" s="392"/>
    </row>
    <row r="368" spans="1:1" x14ac:dyDescent="0.25">
      <c r="A368" s="392"/>
    </row>
    <row r="369" spans="1:1" x14ac:dyDescent="0.25">
      <c r="A369" s="392"/>
    </row>
    <row r="370" spans="1:1" x14ac:dyDescent="0.25">
      <c r="A370" s="392"/>
    </row>
    <row r="371" spans="1:1" x14ac:dyDescent="0.25">
      <c r="A371" s="392"/>
    </row>
    <row r="372" spans="1:1" x14ac:dyDescent="0.25">
      <c r="A372" s="392"/>
    </row>
    <row r="373" spans="1:1" x14ac:dyDescent="0.25">
      <c r="A373" s="392"/>
    </row>
    <row r="374" spans="1:1" x14ac:dyDescent="0.25">
      <c r="A374" s="392"/>
    </row>
    <row r="375" spans="1:1" x14ac:dyDescent="0.25">
      <c r="A375" s="392"/>
    </row>
    <row r="376" spans="1:1" x14ac:dyDescent="0.25">
      <c r="A376" s="392"/>
    </row>
    <row r="377" spans="1:1" x14ac:dyDescent="0.25">
      <c r="A377" s="392"/>
    </row>
    <row r="378" spans="1:1" x14ac:dyDescent="0.25">
      <c r="A378" s="392"/>
    </row>
    <row r="379" spans="1:1" x14ac:dyDescent="0.25">
      <c r="A379" s="392"/>
    </row>
    <row r="380" spans="1:1" x14ac:dyDescent="0.25">
      <c r="A380" s="392"/>
    </row>
    <row r="381" spans="1:1" x14ac:dyDescent="0.25">
      <c r="A381" s="392"/>
    </row>
    <row r="382" spans="1:1" x14ac:dyDescent="0.25">
      <c r="A382" s="392"/>
    </row>
    <row r="383" spans="1:1" x14ac:dyDescent="0.25">
      <c r="A383" s="392"/>
    </row>
    <row r="384" spans="1:1" x14ac:dyDescent="0.25">
      <c r="A384" s="392"/>
    </row>
    <row r="385" spans="1:1" x14ac:dyDescent="0.25">
      <c r="A385" s="392"/>
    </row>
    <row r="386" spans="1:1" x14ac:dyDescent="0.25">
      <c r="A386" s="392"/>
    </row>
    <row r="387" spans="1:1" x14ac:dyDescent="0.25">
      <c r="A387" s="392"/>
    </row>
    <row r="388" spans="1:1" x14ac:dyDescent="0.25">
      <c r="A388" s="392"/>
    </row>
    <row r="389" spans="1:1" x14ac:dyDescent="0.25">
      <c r="A389" s="392"/>
    </row>
    <row r="390" spans="1:1" x14ac:dyDescent="0.25">
      <c r="A390" s="392"/>
    </row>
    <row r="391" spans="1:1" x14ac:dyDescent="0.25">
      <c r="A391" s="392"/>
    </row>
    <row r="392" spans="1:1" x14ac:dyDescent="0.25">
      <c r="A392" s="392"/>
    </row>
    <row r="393" spans="1:1" x14ac:dyDescent="0.25">
      <c r="A393" s="392"/>
    </row>
    <row r="394" spans="1:1" x14ac:dyDescent="0.25">
      <c r="A394" s="392"/>
    </row>
    <row r="395" spans="1:1" x14ac:dyDescent="0.25">
      <c r="A395" s="392"/>
    </row>
    <row r="396" spans="1:1" x14ac:dyDescent="0.25">
      <c r="A396" s="392"/>
    </row>
    <row r="397" spans="1:1" x14ac:dyDescent="0.25">
      <c r="A397" s="392"/>
    </row>
    <row r="398" spans="1:1" x14ac:dyDescent="0.25">
      <c r="A398" s="392"/>
    </row>
    <row r="399" spans="1:1" x14ac:dyDescent="0.25">
      <c r="A399" s="392"/>
    </row>
    <row r="400" spans="1:1" x14ac:dyDescent="0.25">
      <c r="A400" s="392"/>
    </row>
    <row r="401" spans="1:1" x14ac:dyDescent="0.25">
      <c r="A401" s="392"/>
    </row>
    <row r="402" spans="1:1" x14ac:dyDescent="0.25">
      <c r="A402" s="392"/>
    </row>
    <row r="403" spans="1:1" x14ac:dyDescent="0.25">
      <c r="A403" s="392"/>
    </row>
    <row r="404" spans="1:1" x14ac:dyDescent="0.25">
      <c r="A404" s="392"/>
    </row>
    <row r="405" spans="1:1" x14ac:dyDescent="0.25">
      <c r="A405" s="392"/>
    </row>
    <row r="406" spans="1:1" x14ac:dyDescent="0.25">
      <c r="A406" s="392"/>
    </row>
    <row r="407" spans="1:1" x14ac:dyDescent="0.25">
      <c r="A407" s="392"/>
    </row>
    <row r="408" spans="1:1" x14ac:dyDescent="0.25">
      <c r="A408" s="392"/>
    </row>
    <row r="409" spans="1:1" x14ac:dyDescent="0.25">
      <c r="A409" s="392"/>
    </row>
    <row r="410" spans="1:1" x14ac:dyDescent="0.25">
      <c r="A410" s="392"/>
    </row>
    <row r="411" spans="1:1" x14ac:dyDescent="0.25">
      <c r="A411" s="392"/>
    </row>
    <row r="412" spans="1:1" x14ac:dyDescent="0.25">
      <c r="A412" s="392"/>
    </row>
    <row r="413" spans="1:1" x14ac:dyDescent="0.25">
      <c r="A413" s="392"/>
    </row>
    <row r="414" spans="1:1" x14ac:dyDescent="0.25">
      <c r="A414" s="350"/>
    </row>
    <row r="415" spans="1:1" x14ac:dyDescent="0.25">
      <c r="A415" s="350"/>
    </row>
    <row r="416" spans="1:1" x14ac:dyDescent="0.25">
      <c r="A416" s="409"/>
    </row>
    <row r="417" spans="1:1" x14ac:dyDescent="0.25">
      <c r="A417" s="409"/>
    </row>
    <row r="418" spans="1:1" x14ac:dyDescent="0.25">
      <c r="A418" s="409"/>
    </row>
    <row r="419" spans="1:1" x14ac:dyDescent="0.25">
      <c r="A419" s="409"/>
    </row>
    <row r="420" spans="1:1" x14ac:dyDescent="0.25">
      <c r="A420" s="409"/>
    </row>
    <row r="421" spans="1:1" x14ac:dyDescent="0.25">
      <c r="A421" s="409"/>
    </row>
    <row r="422" spans="1:1" x14ac:dyDescent="0.25">
      <c r="A422" s="409"/>
    </row>
    <row r="423" spans="1:1" x14ac:dyDescent="0.25">
      <c r="A423" s="409"/>
    </row>
    <row r="424" spans="1:1" x14ac:dyDescent="0.25">
      <c r="A424" s="409"/>
    </row>
    <row r="425" spans="1:1" x14ac:dyDescent="0.25">
      <c r="A425" s="409"/>
    </row>
    <row r="426" spans="1:1" x14ac:dyDescent="0.25">
      <c r="A426" s="409"/>
    </row>
    <row r="427" spans="1:1" x14ac:dyDescent="0.25">
      <c r="A427" s="409"/>
    </row>
    <row r="428" spans="1:1" x14ac:dyDescent="0.25">
      <c r="A428" s="409"/>
    </row>
    <row r="429" spans="1:1" x14ac:dyDescent="0.25">
      <c r="A429" s="409"/>
    </row>
    <row r="430" spans="1:1" x14ac:dyDescent="0.25">
      <c r="A430" s="409"/>
    </row>
    <row r="431" spans="1:1" x14ac:dyDescent="0.25">
      <c r="A431" s="409"/>
    </row>
    <row r="432" spans="1:1" x14ac:dyDescent="0.25">
      <c r="A432" s="409"/>
    </row>
    <row r="433" spans="1:1" x14ac:dyDescent="0.25">
      <c r="A433" s="409"/>
    </row>
    <row r="434" spans="1:1" x14ac:dyDescent="0.25">
      <c r="A434" s="350"/>
    </row>
    <row r="435" spans="1:1" x14ac:dyDescent="0.25">
      <c r="A435" s="348"/>
    </row>
    <row r="436" spans="1:1" x14ac:dyDescent="0.25">
      <c r="A436" s="348"/>
    </row>
    <row r="437" spans="1:1" x14ac:dyDescent="0.25">
      <c r="A437" s="348"/>
    </row>
    <row r="438" spans="1:1" x14ac:dyDescent="0.25">
      <c r="A438" s="348"/>
    </row>
    <row r="439" spans="1:1" x14ac:dyDescent="0.25">
      <c r="A439" s="348"/>
    </row>
    <row r="440" spans="1:1" x14ac:dyDescent="0.25">
      <c r="A440" s="348"/>
    </row>
    <row r="441" spans="1:1" x14ac:dyDescent="0.25">
      <c r="A441" s="348"/>
    </row>
    <row r="442" spans="1:1" x14ac:dyDescent="0.25">
      <c r="A442" s="348"/>
    </row>
    <row r="443" spans="1:1" x14ac:dyDescent="0.25">
      <c r="A443" s="348"/>
    </row>
    <row r="444" spans="1:1" x14ac:dyDescent="0.25">
      <c r="A444" s="348"/>
    </row>
    <row r="445" spans="1:1" x14ac:dyDescent="0.25">
      <c r="A445" s="348"/>
    </row>
    <row r="446" spans="1:1" x14ac:dyDescent="0.25">
      <c r="A446" s="348"/>
    </row>
    <row r="447" spans="1:1" x14ac:dyDescent="0.25">
      <c r="A447" s="350"/>
    </row>
    <row r="448" spans="1:1" x14ac:dyDescent="0.25">
      <c r="A448" s="350"/>
    </row>
    <row r="449" spans="1:1" x14ac:dyDescent="0.25">
      <c r="A449" s="350"/>
    </row>
    <row r="450" spans="1:1" x14ac:dyDescent="0.25">
      <c r="A450" s="350"/>
    </row>
    <row r="451" spans="1:1" x14ac:dyDescent="0.25">
      <c r="A451" s="350"/>
    </row>
    <row r="452" spans="1:1" x14ac:dyDescent="0.25">
      <c r="A452" s="350"/>
    </row>
    <row r="453" spans="1:1" x14ac:dyDescent="0.25">
      <c r="A453" s="350"/>
    </row>
    <row r="454" spans="1:1" x14ac:dyDescent="0.25">
      <c r="A454" s="350"/>
    </row>
    <row r="455" spans="1:1" x14ac:dyDescent="0.25">
      <c r="A455" s="350"/>
    </row>
    <row r="456" spans="1:1" x14ac:dyDescent="0.25">
      <c r="A456" s="350"/>
    </row>
    <row r="457" spans="1:1" x14ac:dyDescent="0.25">
      <c r="A457" s="350"/>
    </row>
    <row r="458" spans="1:1" x14ac:dyDescent="0.25">
      <c r="A458" s="350"/>
    </row>
    <row r="459" spans="1:1" x14ac:dyDescent="0.25">
      <c r="A459" s="350"/>
    </row>
    <row r="460" spans="1:1" x14ac:dyDescent="0.25">
      <c r="A460" s="392"/>
    </row>
    <row r="461" spans="1:1" x14ac:dyDescent="0.25">
      <c r="A461" s="392"/>
    </row>
    <row r="462" spans="1:1" x14ac:dyDescent="0.25">
      <c r="A462" s="350"/>
    </row>
    <row r="463" spans="1:1" x14ac:dyDescent="0.25">
      <c r="A463" s="350"/>
    </row>
    <row r="464" spans="1:1" x14ac:dyDescent="0.25">
      <c r="A464" s="350"/>
    </row>
    <row r="465" spans="1:1" x14ac:dyDescent="0.25">
      <c r="A465" s="396"/>
    </row>
    <row r="466" spans="1:1" x14ac:dyDescent="0.25">
      <c r="A466" s="396"/>
    </row>
    <row r="467" spans="1:1" x14ac:dyDescent="0.25">
      <c r="A467" s="392"/>
    </row>
    <row r="468" spans="1:1" x14ac:dyDescent="0.25">
      <c r="A468" s="392"/>
    </row>
    <row r="469" spans="1:1" x14ac:dyDescent="0.25">
      <c r="A469" s="392"/>
    </row>
    <row r="470" spans="1:1" x14ac:dyDescent="0.25">
      <c r="A470" s="392"/>
    </row>
    <row r="471" spans="1:1" x14ac:dyDescent="0.25">
      <c r="A471" s="392"/>
    </row>
    <row r="472" spans="1:1" x14ac:dyDescent="0.25">
      <c r="A472" s="392"/>
    </row>
    <row r="473" spans="1:1" x14ac:dyDescent="0.25">
      <c r="A473" s="392"/>
    </row>
    <row r="474" spans="1:1" x14ac:dyDescent="0.25">
      <c r="A474" s="392"/>
    </row>
    <row r="475" spans="1:1" x14ac:dyDescent="0.25">
      <c r="A475" s="392"/>
    </row>
    <row r="476" spans="1:1" x14ac:dyDescent="0.25">
      <c r="A476" s="392"/>
    </row>
    <row r="477" spans="1:1" x14ac:dyDescent="0.25">
      <c r="A477" s="392"/>
    </row>
    <row r="478" spans="1:1" x14ac:dyDescent="0.25">
      <c r="A478" s="392"/>
    </row>
    <row r="479" spans="1:1" x14ac:dyDescent="0.25">
      <c r="A479" s="392"/>
    </row>
    <row r="480" spans="1:1" x14ac:dyDescent="0.25">
      <c r="A480" s="392"/>
    </row>
    <row r="481" spans="1:1" x14ac:dyDescent="0.25">
      <c r="A481" s="392"/>
    </row>
    <row r="482" spans="1:1" x14ac:dyDescent="0.25">
      <c r="A482" s="392"/>
    </row>
    <row r="483" spans="1:1" x14ac:dyDescent="0.25">
      <c r="A483" s="392"/>
    </row>
    <row r="484" spans="1:1" x14ac:dyDescent="0.25">
      <c r="A484" s="392"/>
    </row>
    <row r="485" spans="1:1" x14ac:dyDescent="0.25">
      <c r="A485" s="392"/>
    </row>
    <row r="486" spans="1:1" x14ac:dyDescent="0.25">
      <c r="A486" s="392"/>
    </row>
    <row r="487" spans="1:1" x14ac:dyDescent="0.25">
      <c r="A487" s="392"/>
    </row>
    <row r="488" spans="1:1" x14ac:dyDescent="0.25">
      <c r="A488" s="392"/>
    </row>
    <row r="489" spans="1:1" x14ac:dyDescent="0.25">
      <c r="A489" s="392"/>
    </row>
    <row r="490" spans="1:1" x14ac:dyDescent="0.25">
      <c r="A490" s="392"/>
    </row>
    <row r="491" spans="1:1" x14ac:dyDescent="0.25">
      <c r="A491" s="392"/>
    </row>
    <row r="492" spans="1:1" x14ac:dyDescent="0.25">
      <c r="A492" s="392"/>
    </row>
    <row r="493" spans="1:1" x14ac:dyDescent="0.25">
      <c r="A493" s="392"/>
    </row>
    <row r="494" spans="1:1" x14ac:dyDescent="0.25">
      <c r="A494" s="392"/>
    </row>
    <row r="495" spans="1:1" x14ac:dyDescent="0.25">
      <c r="A495" s="392"/>
    </row>
    <row r="496" spans="1:1" x14ac:dyDescent="0.25">
      <c r="A496" s="392"/>
    </row>
    <row r="497" spans="1:1" x14ac:dyDescent="0.25">
      <c r="A497" s="392"/>
    </row>
    <row r="498" spans="1:1" x14ac:dyDescent="0.25">
      <c r="A498" s="392"/>
    </row>
    <row r="499" spans="1:1" x14ac:dyDescent="0.25">
      <c r="A499" s="392"/>
    </row>
    <row r="500" spans="1:1" x14ac:dyDescent="0.25">
      <c r="A500" s="392"/>
    </row>
    <row r="501" spans="1:1" x14ac:dyDescent="0.25">
      <c r="A501" s="350"/>
    </row>
    <row r="502" spans="1:1" x14ac:dyDescent="0.25">
      <c r="A502" s="392"/>
    </row>
    <row r="503" spans="1:1" x14ac:dyDescent="0.25">
      <c r="A503" s="392"/>
    </row>
    <row r="504" spans="1:1" x14ac:dyDescent="0.25">
      <c r="A504" s="350"/>
    </row>
    <row r="505" spans="1:1" x14ac:dyDescent="0.25">
      <c r="A505" s="392"/>
    </row>
    <row r="506" spans="1:1" x14ac:dyDescent="0.25">
      <c r="A506" s="392"/>
    </row>
    <row r="507" spans="1:1" x14ac:dyDescent="0.25">
      <c r="A507" s="350"/>
    </row>
    <row r="508" spans="1:1" x14ac:dyDescent="0.25">
      <c r="A508" s="392"/>
    </row>
    <row r="509" spans="1:1" x14ac:dyDescent="0.25">
      <c r="A509" s="350"/>
    </row>
    <row r="510" spans="1:1" x14ac:dyDescent="0.25">
      <c r="A510" s="350"/>
    </row>
    <row r="511" spans="1:1" x14ac:dyDescent="0.25">
      <c r="A511" s="350"/>
    </row>
    <row r="512" spans="1:1" x14ac:dyDescent="0.25">
      <c r="A512" s="350"/>
    </row>
    <row r="513" spans="1:1" x14ac:dyDescent="0.25">
      <c r="A513" s="350"/>
    </row>
    <row r="514" spans="1:1" x14ac:dyDescent="0.25">
      <c r="A514" s="350"/>
    </row>
    <row r="515" spans="1:1" x14ac:dyDescent="0.25">
      <c r="A515" s="350"/>
    </row>
    <row r="516" spans="1:1" x14ac:dyDescent="0.25">
      <c r="A516" s="350"/>
    </row>
    <row r="517" spans="1:1" x14ac:dyDescent="0.25">
      <c r="A517" s="350"/>
    </row>
    <row r="518" spans="1:1" x14ac:dyDescent="0.25">
      <c r="A518" s="392"/>
    </row>
    <row r="519" spans="1:1" x14ac:dyDescent="0.25">
      <c r="A519" s="392"/>
    </row>
    <row r="520" spans="1:1" x14ac:dyDescent="0.25">
      <c r="A520" s="392"/>
    </row>
    <row r="521" spans="1:1" x14ac:dyDescent="0.25">
      <c r="A521" s="392"/>
    </row>
    <row r="522" spans="1:1" x14ac:dyDescent="0.25">
      <c r="A522" s="392"/>
    </row>
    <row r="523" spans="1:1" x14ac:dyDescent="0.25">
      <c r="A523" s="392"/>
    </row>
    <row r="524" spans="1:1" x14ac:dyDescent="0.25">
      <c r="A524" s="392"/>
    </row>
    <row r="525" spans="1:1" x14ac:dyDescent="0.25">
      <c r="A525" s="392"/>
    </row>
    <row r="526" spans="1:1" x14ac:dyDescent="0.25">
      <c r="A526" s="392"/>
    </row>
    <row r="527" spans="1:1" x14ac:dyDescent="0.25">
      <c r="A527" s="392"/>
    </row>
    <row r="528" spans="1:1" x14ac:dyDescent="0.25">
      <c r="A528" s="392"/>
    </row>
    <row r="529" spans="1:1" x14ac:dyDescent="0.25">
      <c r="A529" s="392"/>
    </row>
    <row r="530" spans="1:1" x14ac:dyDescent="0.25">
      <c r="A530" s="392"/>
    </row>
    <row r="531" spans="1:1" x14ac:dyDescent="0.25">
      <c r="A531" s="392"/>
    </row>
    <row r="532" spans="1:1" x14ac:dyDescent="0.25">
      <c r="A532" s="392"/>
    </row>
    <row r="533" spans="1:1" x14ac:dyDescent="0.25">
      <c r="A533" s="392"/>
    </row>
    <row r="534" spans="1:1" x14ac:dyDescent="0.25">
      <c r="A534" s="392"/>
    </row>
    <row r="535" spans="1:1" x14ac:dyDescent="0.25">
      <c r="A535" s="392"/>
    </row>
    <row r="536" spans="1:1" x14ac:dyDescent="0.25">
      <c r="A536" s="392"/>
    </row>
    <row r="537" spans="1:1" x14ac:dyDescent="0.25">
      <c r="A537" s="350"/>
    </row>
    <row r="538" spans="1:1" x14ac:dyDescent="0.25">
      <c r="A538" s="350"/>
    </row>
    <row r="539" spans="1:1" x14ac:dyDescent="0.25">
      <c r="A539" s="392"/>
    </row>
    <row r="540" spans="1:1" x14ac:dyDescent="0.25">
      <c r="A540" s="392"/>
    </row>
    <row r="541" spans="1:1" x14ac:dyDescent="0.25">
      <c r="A541" s="350"/>
    </row>
    <row r="542" spans="1:1" x14ac:dyDescent="0.25">
      <c r="A542" s="350"/>
    </row>
    <row r="543" spans="1:1" x14ac:dyDescent="0.25">
      <c r="A543" s="350"/>
    </row>
    <row r="544" spans="1:1" x14ac:dyDescent="0.25">
      <c r="A544" s="350"/>
    </row>
    <row r="545" spans="1:1" x14ac:dyDescent="0.25">
      <c r="A545" s="392"/>
    </row>
    <row r="546" spans="1:1" x14ac:dyDescent="0.25">
      <c r="A546" s="392"/>
    </row>
    <row r="547" spans="1:1" x14ac:dyDescent="0.25">
      <c r="A547" s="392"/>
    </row>
    <row r="548" spans="1:1" x14ac:dyDescent="0.25">
      <c r="A548" s="392"/>
    </row>
    <row r="549" spans="1:1" x14ac:dyDescent="0.25">
      <c r="A549" s="392"/>
    </row>
    <row r="550" spans="1:1" x14ac:dyDescent="0.25">
      <c r="A550" s="392"/>
    </row>
    <row r="551" spans="1:1" x14ac:dyDescent="0.25">
      <c r="A551" s="392"/>
    </row>
    <row r="552" spans="1:1" x14ac:dyDescent="0.25">
      <c r="A552" s="350"/>
    </row>
    <row r="553" spans="1:1" x14ac:dyDescent="0.25">
      <c r="A553" s="392"/>
    </row>
    <row r="554" spans="1:1" x14ac:dyDescent="0.25">
      <c r="A554" s="392"/>
    </row>
    <row r="555" spans="1:1" x14ac:dyDescent="0.25">
      <c r="A555" s="392"/>
    </row>
    <row r="556" spans="1:1" x14ac:dyDescent="0.25">
      <c r="A556" s="392"/>
    </row>
    <row r="557" spans="1:1" x14ac:dyDescent="0.25">
      <c r="A557" s="392"/>
    </row>
    <row r="558" spans="1:1" x14ac:dyDescent="0.25">
      <c r="A558" s="392"/>
    </row>
    <row r="559" spans="1:1" x14ac:dyDescent="0.25">
      <c r="A559" s="350"/>
    </row>
    <row r="560" spans="1:1" x14ac:dyDescent="0.25">
      <c r="A560" s="350"/>
    </row>
    <row r="561" spans="1:1" x14ac:dyDescent="0.25">
      <c r="A561" s="350"/>
    </row>
    <row r="562" spans="1:1" x14ac:dyDescent="0.25">
      <c r="A562" s="350"/>
    </row>
    <row r="563" spans="1:1" x14ac:dyDescent="0.25">
      <c r="A563" s="392"/>
    </row>
    <row r="564" spans="1:1" x14ac:dyDescent="0.25">
      <c r="A564" s="350"/>
    </row>
    <row r="565" spans="1:1" x14ac:dyDescent="0.25">
      <c r="A565" s="350"/>
    </row>
    <row r="566" spans="1:1" x14ac:dyDescent="0.25">
      <c r="A566" s="350"/>
    </row>
    <row r="567" spans="1:1" x14ac:dyDescent="0.25">
      <c r="A567" s="350"/>
    </row>
    <row r="568" spans="1:1" x14ac:dyDescent="0.25">
      <c r="A568" s="350"/>
    </row>
    <row r="569" spans="1:1" x14ac:dyDescent="0.25">
      <c r="A569" s="350"/>
    </row>
    <row r="570" spans="1:1" x14ac:dyDescent="0.25">
      <c r="A570" s="350"/>
    </row>
    <row r="571" spans="1:1" x14ac:dyDescent="0.25">
      <c r="A571" s="350"/>
    </row>
    <row r="572" spans="1:1" x14ac:dyDescent="0.25">
      <c r="A572" s="350"/>
    </row>
    <row r="573" spans="1:1" x14ac:dyDescent="0.25">
      <c r="A573" s="350"/>
    </row>
    <row r="574" spans="1:1" x14ac:dyDescent="0.25">
      <c r="A574" s="350"/>
    </row>
    <row r="575" spans="1:1" x14ac:dyDescent="0.25">
      <c r="A575" s="350"/>
    </row>
    <row r="576" spans="1:1" x14ac:dyDescent="0.25">
      <c r="A576" s="350"/>
    </row>
    <row r="577" spans="1:1" x14ac:dyDescent="0.25">
      <c r="A577" s="350"/>
    </row>
    <row r="578" spans="1:1" x14ac:dyDescent="0.25">
      <c r="A578" s="350"/>
    </row>
    <row r="579" spans="1:1" x14ac:dyDescent="0.25">
      <c r="A579" s="392"/>
    </row>
    <row r="580" spans="1:1" x14ac:dyDescent="0.25">
      <c r="A580" s="392"/>
    </row>
    <row r="581" spans="1:1" x14ac:dyDescent="0.25">
      <c r="A581" s="392"/>
    </row>
    <row r="582" spans="1:1" x14ac:dyDescent="0.25">
      <c r="A582" s="392"/>
    </row>
    <row r="583" spans="1:1" x14ac:dyDescent="0.25">
      <c r="A583" s="392"/>
    </row>
    <row r="584" spans="1:1" x14ac:dyDescent="0.25">
      <c r="A584" s="392"/>
    </row>
    <row r="585" spans="1:1" x14ac:dyDescent="0.25">
      <c r="A585" s="350"/>
    </row>
    <row r="586" spans="1:1" x14ac:dyDescent="0.25">
      <c r="A586" s="350"/>
    </row>
    <row r="587" spans="1:1" x14ac:dyDescent="0.25">
      <c r="A587" s="392"/>
    </row>
    <row r="588" spans="1:1" x14ac:dyDescent="0.25">
      <c r="A588" s="350"/>
    </row>
    <row r="589" spans="1:1" x14ac:dyDescent="0.25">
      <c r="A589" s="350"/>
    </row>
    <row r="590" spans="1:1" x14ac:dyDescent="0.25">
      <c r="A590" s="350"/>
    </row>
    <row r="591" spans="1:1" x14ac:dyDescent="0.25">
      <c r="A591" s="350"/>
    </row>
    <row r="592" spans="1:1" x14ac:dyDescent="0.25">
      <c r="A592" s="350"/>
    </row>
    <row r="593" spans="1:1" x14ac:dyDescent="0.25">
      <c r="A593" s="350"/>
    </row>
    <row r="594" spans="1:1" x14ac:dyDescent="0.25">
      <c r="A594" s="350"/>
    </row>
    <row r="595" spans="1:1" x14ac:dyDescent="0.25">
      <c r="A595" s="350"/>
    </row>
    <row r="596" spans="1:1" x14ac:dyDescent="0.25">
      <c r="A596" s="350"/>
    </row>
    <row r="597" spans="1:1" x14ac:dyDescent="0.25">
      <c r="A597" s="392"/>
    </row>
    <row r="598" spans="1:1" x14ac:dyDescent="0.25">
      <c r="A598" s="350"/>
    </row>
    <row r="599" spans="1:1" x14ac:dyDescent="0.25">
      <c r="A599" s="350"/>
    </row>
    <row r="600" spans="1:1" x14ac:dyDescent="0.25">
      <c r="A600" s="350"/>
    </row>
    <row r="601" spans="1:1" x14ac:dyDescent="0.25">
      <c r="A601" s="350"/>
    </row>
    <row r="602" spans="1:1" x14ac:dyDescent="0.25">
      <c r="A602" s="350"/>
    </row>
    <row r="603" spans="1:1" x14ac:dyDescent="0.25">
      <c r="A603" s="350"/>
    </row>
    <row r="604" spans="1:1" x14ac:dyDescent="0.25">
      <c r="A604" s="350"/>
    </row>
    <row r="605" spans="1:1" x14ac:dyDescent="0.25">
      <c r="A605" s="381"/>
    </row>
    <row r="606" spans="1:1" x14ac:dyDescent="0.25">
      <c r="A606" s="381"/>
    </row>
    <row r="607" spans="1:1" x14ac:dyDescent="0.25">
      <c r="A607" s="381"/>
    </row>
    <row r="608" spans="1:1" x14ac:dyDescent="0.25">
      <c r="A608" s="381"/>
    </row>
    <row r="609" spans="1:1" x14ac:dyDescent="0.25">
      <c r="A609" s="350"/>
    </row>
    <row r="610" spans="1:1" x14ac:dyDescent="0.25">
      <c r="A610" s="350"/>
    </row>
    <row r="611" spans="1:1" x14ac:dyDescent="0.25">
      <c r="A611" s="350"/>
    </row>
    <row r="612" spans="1:1" x14ac:dyDescent="0.25">
      <c r="A612" s="350"/>
    </row>
    <row r="613" spans="1:1" x14ac:dyDescent="0.25">
      <c r="A613" s="350"/>
    </row>
    <row r="614" spans="1:1" x14ac:dyDescent="0.25">
      <c r="A614" s="350"/>
    </row>
    <row r="615" spans="1:1" x14ac:dyDescent="0.25">
      <c r="A615" s="350"/>
    </row>
    <row r="616" spans="1:1" x14ac:dyDescent="0.25">
      <c r="A616" s="392"/>
    </row>
    <row r="617" spans="1:1" x14ac:dyDescent="0.25">
      <c r="A617" s="392"/>
    </row>
    <row r="618" spans="1:1" x14ac:dyDescent="0.25">
      <c r="A618" s="392"/>
    </row>
    <row r="619" spans="1:1" x14ac:dyDescent="0.25">
      <c r="A619" s="392"/>
    </row>
    <row r="620" spans="1:1" x14ac:dyDescent="0.25">
      <c r="A620" s="392"/>
    </row>
    <row r="621" spans="1:1" x14ac:dyDescent="0.25">
      <c r="A621" s="392"/>
    </row>
    <row r="622" spans="1:1" x14ac:dyDescent="0.25">
      <c r="A622" s="392"/>
    </row>
    <row r="623" spans="1:1" x14ac:dyDescent="0.25">
      <c r="A623" s="392"/>
    </row>
    <row r="624" spans="1:1" x14ac:dyDescent="0.25">
      <c r="A624" s="392"/>
    </row>
    <row r="625" spans="1:1" x14ac:dyDescent="0.25">
      <c r="A625" s="392"/>
    </row>
    <row r="626" spans="1:1" x14ac:dyDescent="0.25">
      <c r="A626" s="392"/>
    </row>
    <row r="627" spans="1:1" x14ac:dyDescent="0.25">
      <c r="A627" s="392"/>
    </row>
    <row r="628" spans="1:1" x14ac:dyDescent="0.25">
      <c r="A628" s="350"/>
    </row>
    <row r="629" spans="1:1" x14ac:dyDescent="0.25">
      <c r="A629" s="350"/>
    </row>
    <row r="630" spans="1:1" x14ac:dyDescent="0.25">
      <c r="A630" s="350"/>
    </row>
    <row r="631" spans="1:1" x14ac:dyDescent="0.25">
      <c r="A631" s="350"/>
    </row>
    <row r="632" spans="1:1" x14ac:dyDescent="0.25">
      <c r="A632" s="350"/>
    </row>
    <row r="633" spans="1:1" x14ac:dyDescent="0.25">
      <c r="A633" s="392"/>
    </row>
    <row r="634" spans="1:1" x14ac:dyDescent="0.25">
      <c r="A634" s="392"/>
    </row>
    <row r="635" spans="1:1" x14ac:dyDescent="0.25">
      <c r="A635" s="392"/>
    </row>
    <row r="636" spans="1:1" x14ac:dyDescent="0.25">
      <c r="A636" s="392"/>
    </row>
    <row r="637" spans="1:1" x14ac:dyDescent="0.25">
      <c r="A637" s="392"/>
    </row>
    <row r="638" spans="1:1" x14ac:dyDescent="0.25">
      <c r="A638" s="392"/>
    </row>
    <row r="639" spans="1:1" x14ac:dyDescent="0.25">
      <c r="A639" s="392"/>
    </row>
    <row r="640" spans="1:1" x14ac:dyDescent="0.25">
      <c r="A640" s="350"/>
    </row>
    <row r="641" spans="1:1" x14ac:dyDescent="0.25">
      <c r="A641" s="350"/>
    </row>
    <row r="642" spans="1:1" x14ac:dyDescent="0.25">
      <c r="A642" s="392"/>
    </row>
    <row r="643" spans="1:1" x14ac:dyDescent="0.25">
      <c r="A643" s="350"/>
    </row>
    <row r="644" spans="1:1" x14ac:dyDescent="0.25">
      <c r="A644" s="350"/>
    </row>
    <row r="645" spans="1:1" x14ac:dyDescent="0.25">
      <c r="A645" s="392"/>
    </row>
    <row r="646" spans="1:1" x14ac:dyDescent="0.25">
      <c r="A646" s="392"/>
    </row>
    <row r="647" spans="1:1" x14ac:dyDescent="0.25">
      <c r="A647" s="392"/>
    </row>
    <row r="648" spans="1:1" x14ac:dyDescent="0.25">
      <c r="A648" s="381"/>
    </row>
    <row r="649" spans="1:1" x14ac:dyDescent="0.25">
      <c r="A649" s="381"/>
    </row>
    <row r="650" spans="1:1" x14ac:dyDescent="0.25">
      <c r="A650" s="392"/>
    </row>
    <row r="651" spans="1:1" x14ac:dyDescent="0.25">
      <c r="A651" s="392"/>
    </row>
    <row r="652" spans="1:1" x14ac:dyDescent="0.25">
      <c r="A652" s="392"/>
    </row>
    <row r="653" spans="1:1" x14ac:dyDescent="0.25">
      <c r="A653" s="392"/>
    </row>
    <row r="654" spans="1:1" x14ac:dyDescent="0.25">
      <c r="A654" s="350"/>
    </row>
    <row r="655" spans="1:1" x14ac:dyDescent="0.25">
      <c r="A655" s="350"/>
    </row>
    <row r="656" spans="1:1" x14ac:dyDescent="0.25">
      <c r="A656" s="350"/>
    </row>
    <row r="657" spans="1:1" x14ac:dyDescent="0.25">
      <c r="A657" s="396"/>
    </row>
    <row r="658" spans="1:1" x14ac:dyDescent="0.25">
      <c r="A658" s="396"/>
    </row>
    <row r="663" spans="1:1" x14ac:dyDescent="0.25">
      <c r="A663" s="350"/>
    </row>
    <row r="664" spans="1:1" x14ac:dyDescent="0.25">
      <c r="A664" s="350"/>
    </row>
  </sheetData>
  <sheetProtection password="CEAA" sheet="1" objects="1" scenarios="1"/>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D82B8E91699FD4C849FABD4A7E509C3" ma:contentTypeVersion="0" ma:contentTypeDescription="Create a new document." ma:contentTypeScope="" ma:versionID="2cd2447c22f5f264a8d694dbba97a5f5">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2.xml><?xml version="1.0" encoding="utf-8"?>
<ds:datastoreItem xmlns:ds="http://schemas.openxmlformats.org/officeDocument/2006/customXml" ds:itemID="{CAF89FC5-4BED-4434-9FE9-D8A2A34C178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575E69CC-88C9-4A66-A913-DCE7D8CD220F}">
  <ds:schemaRefs>
    <ds:schemaRef ds:uri="http://purl.org/dc/terms/"/>
    <ds:schemaRef ds:uri="http://purl.org/dc/dcmitype/"/>
    <ds:schemaRef ds:uri="http://www.w3.org/XML/1998/namespace"/>
    <ds:schemaRef ds:uri="http://purl.org/dc/elements/1.1/"/>
    <ds:schemaRef ds:uri="http://schemas.openxmlformats.org/package/2006/metadata/core-properties"/>
    <ds:schemaRef ds:uri="http://schemas.microsoft.com/office/2006/documentManagement/types"/>
    <ds:schemaRef ds:uri="http://schemas.microsoft.com/office/infopath/2007/PartnerControl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Instructions</vt:lpstr>
      <vt:lpstr>Unit Data from Audit Worksheet</vt:lpstr>
      <vt:lpstr>IMPORT</vt:lpstr>
      <vt:lpstr>RSS</vt:lpstr>
      <vt:lpstr>Unit Names</vt:lpstr>
      <vt:lpstr>2018 Data</vt:lpstr>
      <vt:lpstr>2019 Data</vt:lpstr>
      <vt:lpstr>Instructions!Print_Area</vt:lpstr>
      <vt:lpstr>'Unit Data from Audit Worksheet'!Print_Area</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2017-07-10T18:57:36Z</cp:lastPrinted>
  <dcterms:created xsi:type="dcterms:W3CDTF">2011-03-11T21:05:05Z</dcterms:created>
  <dcterms:modified xsi:type="dcterms:W3CDTF">2020-09-03T19:49:52Z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2018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ies>
</file>