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8ADAC2A3-9434-4E0A-BC3D-5C35150437D6}" xr6:coauthVersionLast="45" xr6:coauthVersionMax="45" xr10:uidLastSave="{00000000-0000-0000-0000-000000000000}"/>
  <bookViews>
    <workbookView xWindow="20370" yWindow="-120" windowWidth="29040" windowHeight="15840" xr2:uid="{00000000-000D-0000-FFFF-FFFF00000000}"/>
  </bookViews>
  <sheets>
    <sheet name="Instructions" sheetId="37" r:id="rId1"/>
    <sheet name="Unit Data from Audit Worksheet" sheetId="1" r:id="rId2"/>
    <sheet name="IMPORT" sheetId="28" state="hidden" r:id="rId3"/>
    <sheet name="RSS" sheetId="30" r:id="rId4"/>
    <sheet name="2019 Data" sheetId="35" state="hidden" r:id="rId5"/>
    <sheet name="Unit Names" sheetId="29" state="hidden" r:id="rId6"/>
  </sheets>
  <externalReferences>
    <externalReference r:id="rId7"/>
  </externalReferences>
  <definedNames>
    <definedName name="Audit_Dtl">[1]Database!$AC$3:$AP$413</definedName>
    <definedName name="_xlnm.Print_Area" localSheetId="0">Instructions!$B$1:$B$34</definedName>
    <definedName name="_xlnm.Print_Area" localSheetId="1">'Unit Data from Audit Worksheet'!$A$7:$D$76</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8" i="28" l="1"/>
  <c r="F92" i="28" l="1"/>
  <c r="G100" i="1"/>
  <c r="F91" i="28" s="1"/>
  <c r="G101" i="1"/>
  <c r="G102" i="1"/>
  <c r="F93" i="28" s="1"/>
  <c r="G103" i="1"/>
  <c r="F94" i="28" s="1"/>
  <c r="G104" i="1"/>
  <c r="F95" i="28" s="1"/>
  <c r="G105" i="1"/>
  <c r="F96" i="28" s="1"/>
  <c r="G106" i="1"/>
  <c r="F97" i="28" s="1"/>
  <c r="G99" i="1"/>
  <c r="F90" i="28" s="1"/>
  <c r="E99" i="28" l="1"/>
  <c r="L99" i="28" s="1"/>
  <c r="R99" i="28" s="1"/>
  <c r="E100" i="28"/>
  <c r="L100" i="28" s="1"/>
  <c r="R100" i="28" s="1"/>
  <c r="E101" i="28"/>
  <c r="L101" i="28" s="1"/>
  <c r="R101" i="28" s="1"/>
  <c r="E102" i="28"/>
  <c r="L102" i="28" s="1"/>
  <c r="R102" i="28" s="1"/>
  <c r="E98" i="28"/>
  <c r="L98" i="28" s="1"/>
  <c r="R98" i="28" s="1"/>
  <c r="C99" i="28"/>
  <c r="C100" i="28"/>
  <c r="C101" i="28"/>
  <c r="C102" i="28"/>
  <c r="C98" i="28"/>
  <c r="A99" i="28"/>
  <c r="A100" i="28"/>
  <c r="A101" i="28"/>
  <c r="A102" i="28"/>
  <c r="A98" i="28"/>
  <c r="G118" i="1"/>
  <c r="F102" i="28" s="1"/>
  <c r="G117" i="1"/>
  <c r="F101" i="28" s="1"/>
  <c r="G116" i="1"/>
  <c r="F100" i="28" s="1"/>
  <c r="G115" i="1"/>
  <c r="F99" i="28" s="1"/>
  <c r="G114" i="1"/>
  <c r="F98" i="28" s="1"/>
  <c r="F115" i="1"/>
  <c r="F116" i="1"/>
  <c r="F117" i="1"/>
  <c r="F118" i="1"/>
  <c r="F114" i="1"/>
  <c r="I277" i="35" l="1"/>
  <c r="L277" i="35"/>
  <c r="U277" i="35"/>
  <c r="AC277" i="35"/>
  <c r="AK277" i="35"/>
  <c r="AS277" i="35"/>
  <c r="E275" i="35"/>
  <c r="E277" i="35" s="1"/>
  <c r="F275" i="35"/>
  <c r="F277" i="35" s="1"/>
  <c r="G275" i="35"/>
  <c r="G277" i="35" s="1"/>
  <c r="H275" i="35"/>
  <c r="H277" i="35" s="1"/>
  <c r="I275" i="35"/>
  <c r="J275" i="35"/>
  <c r="J277" i="35" s="1"/>
  <c r="K275" i="35"/>
  <c r="K277" i="35" s="1"/>
  <c r="L275" i="35"/>
  <c r="M275" i="35"/>
  <c r="M277" i="35" s="1"/>
  <c r="N275" i="35"/>
  <c r="N277" i="35" s="1"/>
  <c r="O275" i="35"/>
  <c r="O277" i="35" s="1"/>
  <c r="P275" i="35"/>
  <c r="P277" i="35" s="1"/>
  <c r="Q275" i="35"/>
  <c r="Q277" i="35" s="1"/>
  <c r="R275" i="35"/>
  <c r="R277" i="35" s="1"/>
  <c r="S275" i="35"/>
  <c r="S277" i="35" s="1"/>
  <c r="T275" i="35"/>
  <c r="T277" i="35" s="1"/>
  <c r="U275" i="35"/>
  <c r="V275" i="35"/>
  <c r="V277" i="35" s="1"/>
  <c r="W275" i="35"/>
  <c r="W277" i="35" s="1"/>
  <c r="X275" i="35"/>
  <c r="X277" i="35" s="1"/>
  <c r="Y275" i="35"/>
  <c r="Y277" i="35" s="1"/>
  <c r="Z275" i="35"/>
  <c r="Z277" i="35" s="1"/>
  <c r="AA275" i="35"/>
  <c r="AA277" i="35" s="1"/>
  <c r="AB275" i="35"/>
  <c r="AB277" i="35" s="1"/>
  <c r="AC275" i="35"/>
  <c r="AD275" i="35"/>
  <c r="AD277" i="35" s="1"/>
  <c r="AE275" i="35"/>
  <c r="AE277" i="35" s="1"/>
  <c r="AF275" i="35"/>
  <c r="AF277" i="35" s="1"/>
  <c r="AG275" i="35"/>
  <c r="AG277" i="35" s="1"/>
  <c r="AH275" i="35"/>
  <c r="AH277" i="35" s="1"/>
  <c r="AI275" i="35"/>
  <c r="AI277" i="35" s="1"/>
  <c r="AJ275" i="35"/>
  <c r="AJ277" i="35" s="1"/>
  <c r="AK275" i="35"/>
  <c r="AL275" i="35"/>
  <c r="AL277" i="35" s="1"/>
  <c r="AM275" i="35"/>
  <c r="AM277" i="35" s="1"/>
  <c r="AN275" i="35"/>
  <c r="AN277" i="35" s="1"/>
  <c r="AO275" i="35"/>
  <c r="AO277" i="35" s="1"/>
  <c r="AP275" i="35"/>
  <c r="AP277" i="35" s="1"/>
  <c r="AQ275" i="35"/>
  <c r="AQ277" i="35" s="1"/>
  <c r="AR275" i="35"/>
  <c r="AR277" i="35" s="1"/>
  <c r="AS275" i="35"/>
  <c r="AT275" i="35"/>
  <c r="AT277" i="35" s="1"/>
  <c r="D275" i="35"/>
  <c r="D277" i="35" s="1"/>
  <c r="E68" i="1" l="1"/>
  <c r="E60" i="28"/>
  <c r="L60" i="28" s="1"/>
  <c r="A60" i="28"/>
  <c r="B60" i="28"/>
  <c r="C60" i="28"/>
  <c r="U60" i="28" l="1"/>
  <c r="T60" i="28"/>
  <c r="E18" i="1"/>
  <c r="E9" i="1"/>
  <c r="G18" i="1"/>
  <c r="C12" i="28" l="1"/>
  <c r="C13" i="28"/>
  <c r="C14" i="28"/>
  <c r="C15" i="28"/>
  <c r="C11" i="28"/>
  <c r="B12" i="28"/>
  <c r="B13" i="28"/>
  <c r="B14" i="28"/>
  <c r="B15" i="28"/>
  <c r="B11" i="28"/>
  <c r="L81" i="28" l="1"/>
  <c r="V81" i="28" s="1"/>
  <c r="U36" i="28"/>
  <c r="U37" i="28"/>
  <c r="U81" i="28"/>
  <c r="U89" i="28"/>
  <c r="V89" i="28"/>
  <c r="U103" i="28"/>
  <c r="R54" i="28" l="1"/>
  <c r="R42" i="28"/>
  <c r="G95" i="1"/>
  <c r="G79" i="1"/>
  <c r="G65" i="1"/>
  <c r="G44" i="1"/>
  <c r="G43" i="1"/>
  <c r="G38" i="1"/>
  <c r="G17" i="1"/>
  <c r="G16" i="1"/>
  <c r="G15" i="1"/>
  <c r="G14" i="1"/>
  <c r="G13" i="1"/>
  <c r="G11" i="1"/>
  <c r="G9" i="1"/>
  <c r="E11" i="28" l="1"/>
  <c r="L11" i="28" s="1"/>
  <c r="E12" i="28"/>
  <c r="L12" i="28" s="1"/>
  <c r="E13" i="28"/>
  <c r="L13" i="28" s="1"/>
  <c r="E14" i="28"/>
  <c r="L14" i="28" s="1"/>
  <c r="E15" i="28"/>
  <c r="L15" i="28" s="1"/>
  <c r="A91" i="28"/>
  <c r="U91" i="28" s="1"/>
  <c r="C91" i="28"/>
  <c r="E91" i="28"/>
  <c r="A92" i="28"/>
  <c r="U92" i="28" s="1"/>
  <c r="C92" i="28"/>
  <c r="E92" i="28"/>
  <c r="A93" i="28"/>
  <c r="U93" i="28" s="1"/>
  <c r="C93" i="28"/>
  <c r="E93" i="28"/>
  <c r="A94" i="28"/>
  <c r="U94" i="28" s="1"/>
  <c r="C94" i="28"/>
  <c r="E94" i="28"/>
  <c r="A95" i="28"/>
  <c r="U95" i="28" s="1"/>
  <c r="C95" i="28"/>
  <c r="E95" i="28"/>
  <c r="A96" i="28"/>
  <c r="U96" i="28" s="1"/>
  <c r="C96" i="28"/>
  <c r="E96" i="28"/>
  <c r="A97" i="28"/>
  <c r="U97" i="28" s="1"/>
  <c r="C97" i="28"/>
  <c r="E97" i="28"/>
  <c r="E90" i="28"/>
  <c r="C90" i="28"/>
  <c r="A90" i="28"/>
  <c r="U90" i="28" s="1"/>
  <c r="G63" i="1"/>
  <c r="G52" i="1"/>
  <c r="G35" i="1"/>
  <c r="G22" i="1"/>
  <c r="E78" i="1"/>
  <c r="L93" i="28" l="1"/>
  <c r="L96" i="28"/>
  <c r="R96" i="28" s="1"/>
  <c r="L90" i="28"/>
  <c r="L92" i="28"/>
  <c r="L97" i="28"/>
  <c r="L94" i="28"/>
  <c r="L91" i="28"/>
  <c r="F11" i="28"/>
  <c r="V11" i="28"/>
  <c r="F12" i="28"/>
  <c r="V12" i="28"/>
  <c r="F15" i="28"/>
  <c r="V15" i="28"/>
  <c r="F14" i="28"/>
  <c r="V14" i="28"/>
  <c r="F13" i="28"/>
  <c r="V13" i="28"/>
  <c r="L95" i="28"/>
  <c r="E67" i="1"/>
  <c r="B46" i="28"/>
  <c r="C46" i="28"/>
  <c r="A46" i="28"/>
  <c r="U46" i="28" s="1"/>
  <c r="A58" i="28"/>
  <c r="B58" i="28"/>
  <c r="C58" i="28"/>
  <c r="E58" i="28"/>
  <c r="L58" i="28" s="1"/>
  <c r="V58" i="28" s="1"/>
  <c r="A44" i="28"/>
  <c r="U44" i="28" s="1"/>
  <c r="B44" i="28"/>
  <c r="C44" i="28"/>
  <c r="E44" i="28"/>
  <c r="L44" i="28" s="1"/>
  <c r="V44" i="28" s="1"/>
  <c r="A45" i="28"/>
  <c r="U45" i="28" s="1"/>
  <c r="B45" i="28"/>
  <c r="C45" i="28"/>
  <c r="E45" i="28"/>
  <c r="L45" i="28" s="1"/>
  <c r="V45" i="28" s="1"/>
  <c r="A11" i="28"/>
  <c r="U11" i="28" s="1"/>
  <c r="A12" i="28"/>
  <c r="U12" i="28" s="1"/>
  <c r="A13" i="28"/>
  <c r="U13" i="28" s="1"/>
  <c r="A14" i="28"/>
  <c r="U14" i="28" s="1"/>
  <c r="A15" i="28"/>
  <c r="U15" i="28" s="1"/>
  <c r="H10" i="28"/>
  <c r="E10" i="28"/>
  <c r="C10" i="28"/>
  <c r="B10" i="28"/>
  <c r="A10" i="28"/>
  <c r="U10" i="28" s="1"/>
  <c r="G51" i="1"/>
  <c r="G50" i="1"/>
  <c r="G12" i="1"/>
  <c r="R92" i="28" l="1"/>
  <c r="V92" i="28"/>
  <c r="V97" i="28"/>
  <c r="R97" i="28"/>
  <c r="V96" i="28"/>
  <c r="V95" i="28"/>
  <c r="R95" i="28"/>
  <c r="V94" i="28"/>
  <c r="R94" i="28"/>
  <c r="V93" i="28"/>
  <c r="R93" i="28"/>
  <c r="V91" i="28"/>
  <c r="R91" i="28"/>
  <c r="V90" i="28"/>
  <c r="R90" i="28"/>
  <c r="T58" i="28"/>
  <c r="U58" i="28"/>
  <c r="E67" i="28"/>
  <c r="L67" i="28" s="1"/>
  <c r="V67" i="28" s="1"/>
  <c r="G34" i="1"/>
  <c r="E84" i="1"/>
  <c r="E95" i="1"/>
  <c r="E94" i="1"/>
  <c r="E92" i="1"/>
  <c r="E86" i="1"/>
  <c r="E83" i="1"/>
  <c r="E82" i="1"/>
  <c r="E81" i="1"/>
  <c r="E76" i="1"/>
  <c r="E74" i="1"/>
  <c r="E72" i="1"/>
  <c r="E71" i="1"/>
  <c r="E70" i="1"/>
  <c r="E69" i="1"/>
  <c r="E64" i="1"/>
  <c r="E63" i="1"/>
  <c r="E62" i="1"/>
  <c r="E61" i="1"/>
  <c r="E60" i="1"/>
  <c r="E59" i="1"/>
  <c r="E58" i="1"/>
  <c r="E57" i="1"/>
  <c r="E56" i="1"/>
  <c r="E55" i="1"/>
  <c r="E53" i="1"/>
  <c r="E52" i="1"/>
  <c r="G64" i="1" s="1"/>
  <c r="E49" i="1"/>
  <c r="E48" i="1"/>
  <c r="E47" i="1"/>
  <c r="E46" i="1"/>
  <c r="E45" i="1"/>
  <c r="E44" i="1"/>
  <c r="E43" i="1"/>
  <c r="E42" i="1"/>
  <c r="E41" i="1"/>
  <c r="E39" i="1"/>
  <c r="E38" i="1"/>
  <c r="E36" i="1"/>
  <c r="P32" i="28" s="1"/>
  <c r="E35" i="1"/>
  <c r="P31" i="28" s="1"/>
  <c r="E34" i="1"/>
  <c r="E33" i="1"/>
  <c r="E32" i="1"/>
  <c r="E31" i="1"/>
  <c r="E30" i="1"/>
  <c r="E29" i="1"/>
  <c r="E28" i="1"/>
  <c r="E27" i="1"/>
  <c r="E25" i="1"/>
  <c r="E24" i="1"/>
  <c r="E22" i="1"/>
  <c r="P20" i="28" s="1"/>
  <c r="E21" i="1"/>
  <c r="P19" i="28" s="1"/>
  <c r="E20" i="1"/>
  <c r="P18" i="28" s="1"/>
  <c r="E19" i="1"/>
  <c r="E11" i="1"/>
  <c r="E10" i="1"/>
  <c r="E8" i="1"/>
  <c r="E7" i="1"/>
  <c r="C67" i="28"/>
  <c r="B67" i="28"/>
  <c r="A67" i="28"/>
  <c r="T67" i="28" l="1"/>
  <c r="U67" i="28"/>
  <c r="P46" i="28"/>
  <c r="H36" i="1"/>
  <c r="G36" i="1"/>
  <c r="H88" i="1"/>
  <c r="H83" i="1"/>
  <c r="G81" i="1"/>
  <c r="T36" i="28"/>
  <c r="T37" i="28"/>
  <c r="T81" i="28"/>
  <c r="T103" i="28"/>
  <c r="E80" i="28"/>
  <c r="L80" i="28" s="1"/>
  <c r="V80" i="28" s="1"/>
  <c r="C80" i="28"/>
  <c r="A80" i="28"/>
  <c r="E69" i="28"/>
  <c r="L69" i="28" s="1"/>
  <c r="V69" i="28" s="1"/>
  <c r="A69" i="28"/>
  <c r="B69" i="28"/>
  <c r="C69" i="28"/>
  <c r="A74" i="28"/>
  <c r="B74" i="28"/>
  <c r="C74" i="28"/>
  <c r="A75" i="28"/>
  <c r="B75" i="28"/>
  <c r="C75" i="28"/>
  <c r="A76" i="28"/>
  <c r="B76" i="28"/>
  <c r="C76" i="28"/>
  <c r="E71" i="28"/>
  <c r="L71" i="28" s="1"/>
  <c r="V71" i="28" s="1"/>
  <c r="E72" i="28"/>
  <c r="L72" i="28" s="1"/>
  <c r="V72" i="28" s="1"/>
  <c r="A71" i="28"/>
  <c r="B71" i="28"/>
  <c r="C71" i="28"/>
  <c r="A72" i="28"/>
  <c r="B72" i="28"/>
  <c r="C72" i="28"/>
  <c r="E70" i="28"/>
  <c r="L70" i="28" s="1"/>
  <c r="V70" i="28" s="1"/>
  <c r="C70" i="28"/>
  <c r="B70" i="28"/>
  <c r="A70" i="28"/>
  <c r="G97" i="1"/>
  <c r="H82" i="1"/>
  <c r="H84" i="1"/>
  <c r="G84" i="1" s="1"/>
  <c r="G83" i="1"/>
  <c r="G82" i="1"/>
  <c r="H89" i="1"/>
  <c r="G89" i="1" s="1"/>
  <c r="G88" i="1"/>
  <c r="G87" i="1"/>
  <c r="H87" i="1"/>
  <c r="E37" i="28"/>
  <c r="L37" i="28" s="1"/>
  <c r="V37" i="28" s="1"/>
  <c r="F68" i="28"/>
  <c r="A61" i="28"/>
  <c r="E34" i="28"/>
  <c r="L34" i="28" s="1"/>
  <c r="V34" i="28" s="1"/>
  <c r="C34" i="28"/>
  <c r="B34" i="28"/>
  <c r="A34" i="28"/>
  <c r="E33" i="28"/>
  <c r="L33" i="28" s="1"/>
  <c r="V33" i="28" s="1"/>
  <c r="C33" i="28"/>
  <c r="B33" i="28"/>
  <c r="A33" i="28"/>
  <c r="D3" i="1"/>
  <c r="L4" i="28" s="1"/>
  <c r="H63" i="1"/>
  <c r="E61" i="28"/>
  <c r="L61" i="28" s="1"/>
  <c r="V61" i="28" s="1"/>
  <c r="B61" i="28"/>
  <c r="C61" i="28"/>
  <c r="B37" i="28"/>
  <c r="C37" i="28"/>
  <c r="H22" i="1"/>
  <c r="C2" i="28"/>
  <c r="H79" i="28"/>
  <c r="H78" i="28"/>
  <c r="H77" i="28"/>
  <c r="H73" i="28"/>
  <c r="H74" i="28"/>
  <c r="H75" i="28"/>
  <c r="H70" i="28"/>
  <c r="H71" i="28"/>
  <c r="H66" i="28"/>
  <c r="H65" i="28"/>
  <c r="H62" i="28"/>
  <c r="H63" i="28"/>
  <c r="H64" i="28"/>
  <c r="H59" i="28"/>
  <c r="H48" i="28"/>
  <c r="H49" i="28"/>
  <c r="H50" i="28"/>
  <c r="H51" i="28"/>
  <c r="H52" i="28"/>
  <c r="H53" i="28"/>
  <c r="H54" i="28"/>
  <c r="H55" i="28"/>
  <c r="H56" i="28"/>
  <c r="H57" i="28"/>
  <c r="H36" i="28"/>
  <c r="H38" i="28"/>
  <c r="H39" i="28"/>
  <c r="H40" i="28"/>
  <c r="H41" i="28"/>
  <c r="H42" i="28"/>
  <c r="H43" i="28"/>
  <c r="H46" i="28"/>
  <c r="H47" i="28"/>
  <c r="H35" i="28"/>
  <c r="H23" i="28"/>
  <c r="H24" i="28"/>
  <c r="H25" i="28"/>
  <c r="H26" i="28"/>
  <c r="H27" i="28"/>
  <c r="H28" i="28"/>
  <c r="H29" i="28"/>
  <c r="H30" i="28"/>
  <c r="H31" i="28"/>
  <c r="H32" i="28"/>
  <c r="H22" i="28"/>
  <c r="H21" i="28"/>
  <c r="H6" i="28"/>
  <c r="H7" i="28"/>
  <c r="H8" i="28"/>
  <c r="H9" i="28"/>
  <c r="H16" i="28"/>
  <c r="H17" i="28"/>
  <c r="H18" i="28"/>
  <c r="H19" i="28"/>
  <c r="H20" i="28"/>
  <c r="H5" i="28"/>
  <c r="A68" i="28"/>
  <c r="U68" i="28" s="1"/>
  <c r="B68" i="28"/>
  <c r="C68" i="28"/>
  <c r="L68" i="28"/>
  <c r="V68" i="28" s="1"/>
  <c r="A79" i="28"/>
  <c r="B79" i="28"/>
  <c r="C79" i="28"/>
  <c r="A78" i="28"/>
  <c r="B78" i="28"/>
  <c r="C78" i="28"/>
  <c r="E78" i="28"/>
  <c r="L78" i="28" s="1"/>
  <c r="V78" i="28" s="1"/>
  <c r="A8" i="28"/>
  <c r="B8" i="28"/>
  <c r="C8" i="28"/>
  <c r="E8" i="28"/>
  <c r="L8" i="28" s="1"/>
  <c r="A9" i="28"/>
  <c r="B9" i="28"/>
  <c r="C9" i="28"/>
  <c r="E9" i="28"/>
  <c r="G10" i="1"/>
  <c r="H4" i="30"/>
  <c r="F4" i="30"/>
  <c r="E74" i="28"/>
  <c r="L74" i="28" s="1"/>
  <c r="V74" i="28" s="1"/>
  <c r="E55" i="28"/>
  <c r="L55" i="28" s="1"/>
  <c r="V55" i="28" s="1"/>
  <c r="E51" i="28"/>
  <c r="L51" i="28" s="1"/>
  <c r="V51" i="28" s="1"/>
  <c r="E43" i="28"/>
  <c r="L43" i="28" s="1"/>
  <c r="V43" i="28" s="1"/>
  <c r="G46" i="1"/>
  <c r="E35" i="28"/>
  <c r="L35" i="28" s="1"/>
  <c r="V35" i="28" s="1"/>
  <c r="E31" i="28"/>
  <c r="L31" i="28" s="1"/>
  <c r="V31" i="28" s="1"/>
  <c r="E30" i="28"/>
  <c r="L30" i="28" s="1"/>
  <c r="V30" i="28" s="1"/>
  <c r="G31" i="1"/>
  <c r="B4" i="30"/>
  <c r="B77" i="28"/>
  <c r="B73" i="28"/>
  <c r="B66" i="28"/>
  <c r="B65" i="28"/>
  <c r="B64" i="28"/>
  <c r="B63" i="28"/>
  <c r="B62" i="28"/>
  <c r="B59" i="28"/>
  <c r="B57" i="28"/>
  <c r="B56" i="28"/>
  <c r="B55" i="28"/>
  <c r="B54" i="28"/>
  <c r="B53" i="28"/>
  <c r="B52" i="28"/>
  <c r="B51" i="28"/>
  <c r="B50" i="28"/>
  <c r="B49" i="28"/>
  <c r="B48" i="28"/>
  <c r="B47" i="28"/>
  <c r="B43" i="28"/>
  <c r="B42" i="28"/>
  <c r="B41" i="28"/>
  <c r="B40" i="28"/>
  <c r="B39" i="28"/>
  <c r="B38" i="28"/>
  <c r="B36" i="28"/>
  <c r="B35" i="28"/>
  <c r="B32" i="28"/>
  <c r="B31" i="28"/>
  <c r="B30" i="28"/>
  <c r="B29" i="28"/>
  <c r="B28" i="28"/>
  <c r="B27" i="28"/>
  <c r="B26" i="28"/>
  <c r="B25" i="28"/>
  <c r="B24" i="28"/>
  <c r="B23" i="28"/>
  <c r="B22" i="28"/>
  <c r="B21" i="28"/>
  <c r="B20" i="28"/>
  <c r="B19" i="28"/>
  <c r="B18" i="28"/>
  <c r="B17" i="28"/>
  <c r="B16" i="28"/>
  <c r="B7" i="28"/>
  <c r="B6" i="28"/>
  <c r="B5" i="28"/>
  <c r="C53" i="28"/>
  <c r="C54" i="28"/>
  <c r="C55" i="28"/>
  <c r="A53" i="28"/>
  <c r="A54" i="28"/>
  <c r="A55" i="28"/>
  <c r="G61" i="1"/>
  <c r="E73" i="28"/>
  <c r="L73" i="28" s="1"/>
  <c r="V73" i="28" s="1"/>
  <c r="A73" i="28"/>
  <c r="C73" i="28"/>
  <c r="G86" i="1"/>
  <c r="G59" i="28"/>
  <c r="G76" i="1"/>
  <c r="G42" i="1"/>
  <c r="G41" i="1"/>
  <c r="G25" i="1"/>
  <c r="G24" i="1"/>
  <c r="G8" i="1"/>
  <c r="G7" i="1"/>
  <c r="E47" i="28"/>
  <c r="L47" i="28" s="1"/>
  <c r="V47" i="28" s="1"/>
  <c r="G74" i="1"/>
  <c r="E65" i="28"/>
  <c r="L65" i="28" s="1"/>
  <c r="V65" i="28" s="1"/>
  <c r="C65" i="28"/>
  <c r="A65" i="28"/>
  <c r="E66" i="28"/>
  <c r="L66" i="28" s="1"/>
  <c r="V66" i="28" s="1"/>
  <c r="C47" i="28"/>
  <c r="A47" i="28"/>
  <c r="C77" i="28"/>
  <c r="A77" i="28"/>
  <c r="C66" i="28"/>
  <c r="A66" i="28"/>
  <c r="A62" i="28"/>
  <c r="A63" i="28"/>
  <c r="A64" i="28"/>
  <c r="A59" i="28"/>
  <c r="A48" i="28"/>
  <c r="A49" i="28"/>
  <c r="A50" i="28"/>
  <c r="A51" i="28"/>
  <c r="A52" i="28"/>
  <c r="A56" i="28"/>
  <c r="A57" i="28"/>
  <c r="A38" i="28"/>
  <c r="A39" i="28"/>
  <c r="A40" i="28"/>
  <c r="A41" i="28"/>
  <c r="A42" i="28"/>
  <c r="A43" i="28"/>
  <c r="T46" i="28"/>
  <c r="A35" i="28"/>
  <c r="A27" i="28"/>
  <c r="A28" i="28"/>
  <c r="A29" i="28"/>
  <c r="A30" i="28"/>
  <c r="A31" i="28"/>
  <c r="A32" i="28"/>
  <c r="A23" i="28"/>
  <c r="A24" i="28"/>
  <c r="A25" i="28"/>
  <c r="A26" i="28"/>
  <c r="A22" i="28"/>
  <c r="A21" i="28"/>
  <c r="A6" i="28"/>
  <c r="A7" i="28"/>
  <c r="T10" i="28"/>
  <c r="A16" i="28"/>
  <c r="A17" i="28"/>
  <c r="A18" i="28"/>
  <c r="A19" i="28"/>
  <c r="A20" i="28"/>
  <c r="A5" i="28"/>
  <c r="E57" i="28"/>
  <c r="L57" i="28" s="1"/>
  <c r="V57" i="28" s="1"/>
  <c r="E54" i="28"/>
  <c r="L54" i="28" s="1"/>
  <c r="V54" i="28" s="1"/>
  <c r="E53" i="28"/>
  <c r="L53" i="28" s="1"/>
  <c r="V53" i="28" s="1"/>
  <c r="C56" i="28"/>
  <c r="C57" i="28"/>
  <c r="C52" i="28"/>
  <c r="C49" i="28"/>
  <c r="G92" i="1"/>
  <c r="G49" i="1"/>
  <c r="C6" i="28"/>
  <c r="C7" i="28"/>
  <c r="C16" i="28"/>
  <c r="C17" i="28"/>
  <c r="C18" i="28"/>
  <c r="C19" i="28"/>
  <c r="C20" i="28"/>
  <c r="C21" i="28"/>
  <c r="C22" i="28"/>
  <c r="C23" i="28"/>
  <c r="C24" i="28"/>
  <c r="C25" i="28"/>
  <c r="C26" i="28"/>
  <c r="C27" i="28"/>
  <c r="C28" i="28"/>
  <c r="C29" i="28"/>
  <c r="C30" i="28"/>
  <c r="C31" i="28"/>
  <c r="C32" i="28"/>
  <c r="C35" i="28"/>
  <c r="C36" i="28"/>
  <c r="C38" i="28"/>
  <c r="C39" i="28"/>
  <c r="C40" i="28"/>
  <c r="C41" i="28"/>
  <c r="C42" i="28"/>
  <c r="C43" i="28"/>
  <c r="C48" i="28"/>
  <c r="C50" i="28"/>
  <c r="C51" i="28"/>
  <c r="C59" i="28"/>
  <c r="C62" i="28"/>
  <c r="C63" i="28"/>
  <c r="C64" i="28"/>
  <c r="C5" i="28"/>
  <c r="G32" i="1"/>
  <c r="G28" i="1"/>
  <c r="G48" i="1"/>
  <c r="G29" i="1"/>
  <c r="E77" i="28"/>
  <c r="L77" i="28" s="1"/>
  <c r="V77" i="28" s="1"/>
  <c r="E76" i="28"/>
  <c r="L76" i="28" s="1"/>
  <c r="V76" i="28" s="1"/>
  <c r="E75" i="28"/>
  <c r="L75" i="28" s="1"/>
  <c r="V75" i="28" s="1"/>
  <c r="E63" i="28"/>
  <c r="L63" i="28" s="1"/>
  <c r="V63" i="28" s="1"/>
  <c r="E59" i="28"/>
  <c r="L59" i="28" s="1"/>
  <c r="V59" i="28" s="1"/>
  <c r="E52" i="28"/>
  <c r="L52" i="28" s="1"/>
  <c r="V52" i="28" s="1"/>
  <c r="E50" i="28"/>
  <c r="L50" i="28" s="1"/>
  <c r="V50" i="28" s="1"/>
  <c r="E49" i="28"/>
  <c r="L49" i="28" s="1"/>
  <c r="V49" i="28" s="1"/>
  <c r="E46" i="28"/>
  <c r="L46" i="28" s="1"/>
  <c r="V46" i="28" s="1"/>
  <c r="E42" i="28"/>
  <c r="L42" i="28" s="1"/>
  <c r="V42" i="28" s="1"/>
  <c r="E40" i="28"/>
  <c r="L40" i="28" s="1"/>
  <c r="V40" i="28" s="1"/>
  <c r="E38" i="28"/>
  <c r="L38" i="28" s="1"/>
  <c r="V38" i="28" s="1"/>
  <c r="E36" i="28"/>
  <c r="L36" i="28" s="1"/>
  <c r="V36" i="28" s="1"/>
  <c r="E32" i="28"/>
  <c r="L32" i="28" s="1"/>
  <c r="V32" i="28" s="1"/>
  <c r="E28" i="28"/>
  <c r="L28" i="28" s="1"/>
  <c r="V28" i="28" s="1"/>
  <c r="E25" i="28"/>
  <c r="L25" i="28" s="1"/>
  <c r="V25" i="28" s="1"/>
  <c r="E24" i="28"/>
  <c r="L24" i="28" s="1"/>
  <c r="V24" i="28" s="1"/>
  <c r="E23" i="28"/>
  <c r="L23" i="28" s="1"/>
  <c r="V23" i="28" s="1"/>
  <c r="E22" i="28"/>
  <c r="L22" i="28" s="1"/>
  <c r="V22" i="28" s="1"/>
  <c r="E21" i="28"/>
  <c r="L21" i="28" s="1"/>
  <c r="V21" i="28" s="1"/>
  <c r="E6" i="28"/>
  <c r="L6" i="28" s="1"/>
  <c r="E7" i="28"/>
  <c r="E16" i="28"/>
  <c r="E17" i="28"/>
  <c r="L17" i="28" s="1"/>
  <c r="V17" i="28" s="1"/>
  <c r="E19" i="28"/>
  <c r="L19" i="28" s="1"/>
  <c r="V19" i="28" s="1"/>
  <c r="E20" i="28"/>
  <c r="L20" i="28" s="1"/>
  <c r="V20" i="28" s="1"/>
  <c r="E5" i="28"/>
  <c r="L5" i="28" s="1"/>
  <c r="G56" i="1"/>
  <c r="G27" i="1"/>
  <c r="G19" i="1"/>
  <c r="D2" i="28"/>
  <c r="E2" i="28" s="1"/>
  <c r="G58" i="1"/>
  <c r="E48" i="28"/>
  <c r="L48" i="28" s="1"/>
  <c r="V48" i="28" s="1"/>
  <c r="E39" i="28"/>
  <c r="L39" i="28" s="1"/>
  <c r="V39" i="28" s="1"/>
  <c r="G45" i="1"/>
  <c r="E27" i="28"/>
  <c r="L27" i="28" s="1"/>
  <c r="V27" i="28" s="1"/>
  <c r="G30" i="1"/>
  <c r="E26" i="28"/>
  <c r="L26" i="28" s="1"/>
  <c r="V26" i="28" s="1"/>
  <c r="E79" i="28"/>
  <c r="L79" i="28" s="1"/>
  <c r="V79" i="28" s="1"/>
  <c r="E18" i="28"/>
  <c r="L18" i="28" s="1"/>
  <c r="V18" i="28" s="1"/>
  <c r="E56" i="28"/>
  <c r="L56" i="28" s="1"/>
  <c r="V56" i="28" s="1"/>
  <c r="G33" i="1"/>
  <c r="H35" i="1"/>
  <c r="E64" i="28"/>
  <c r="L64" i="28" s="1"/>
  <c r="V64" i="28" s="1"/>
  <c r="E29" i="28"/>
  <c r="L29" i="28" s="1"/>
  <c r="V29" i="28" s="1"/>
  <c r="H52" i="1"/>
  <c r="E41" i="28"/>
  <c r="L41" i="28" s="1"/>
  <c r="V41" i="28" s="1"/>
  <c r="G47" i="1"/>
  <c r="E62" i="28"/>
  <c r="L62" i="28" s="1"/>
  <c r="V62" i="28" s="1"/>
  <c r="T17" i="28" l="1"/>
  <c r="U17" i="28"/>
  <c r="T25" i="28"/>
  <c r="U25" i="28"/>
  <c r="T27" i="28"/>
  <c r="U27" i="28"/>
  <c r="T38" i="28"/>
  <c r="U38" i="28"/>
  <c r="T59" i="28"/>
  <c r="U59" i="28"/>
  <c r="T47" i="28"/>
  <c r="U47" i="28"/>
  <c r="T71" i="28"/>
  <c r="U71" i="28"/>
  <c r="T75" i="28"/>
  <c r="U75" i="28"/>
  <c r="T80" i="28"/>
  <c r="U80" i="28"/>
  <c r="T16" i="28"/>
  <c r="U16" i="28"/>
  <c r="T24" i="28"/>
  <c r="U24" i="28"/>
  <c r="T35" i="28"/>
  <c r="U35" i="28"/>
  <c r="T57" i="28"/>
  <c r="U57" i="28"/>
  <c r="T64" i="28"/>
  <c r="U64" i="28"/>
  <c r="T43" i="28"/>
  <c r="U43" i="28"/>
  <c r="T65" i="28"/>
  <c r="U65" i="28"/>
  <c r="T61" i="28"/>
  <c r="U61" i="28"/>
  <c r="T74" i="28"/>
  <c r="U74" i="28"/>
  <c r="T5" i="28"/>
  <c r="U5" i="28"/>
  <c r="T6" i="28"/>
  <c r="U6" i="28"/>
  <c r="T31" i="28"/>
  <c r="U31" i="28"/>
  <c r="T42" i="28"/>
  <c r="U42" i="28"/>
  <c r="T51" i="28"/>
  <c r="U51" i="28"/>
  <c r="T66" i="28"/>
  <c r="U66" i="28"/>
  <c r="T23" i="28"/>
  <c r="U23" i="28"/>
  <c r="T73" i="28"/>
  <c r="U73" i="28"/>
  <c r="T9" i="28"/>
  <c r="U9" i="28"/>
  <c r="T52" i="28"/>
  <c r="U52" i="28"/>
  <c r="T33" i="28"/>
  <c r="U33" i="28"/>
  <c r="T20" i="28"/>
  <c r="U20" i="28"/>
  <c r="T21" i="28"/>
  <c r="U21" i="28"/>
  <c r="T30" i="28"/>
  <c r="U30" i="28"/>
  <c r="T41" i="28"/>
  <c r="U41" i="28"/>
  <c r="T50" i="28"/>
  <c r="U50" i="28"/>
  <c r="T55" i="28"/>
  <c r="U55" i="28"/>
  <c r="T79" i="28"/>
  <c r="U79" i="28"/>
  <c r="T72" i="28"/>
  <c r="U72" i="28"/>
  <c r="T76" i="28"/>
  <c r="U76" i="28"/>
  <c r="T63" i="28"/>
  <c r="U63" i="28"/>
  <c r="T78" i="28"/>
  <c r="U78" i="28"/>
  <c r="T7" i="28"/>
  <c r="U7" i="28"/>
  <c r="T19" i="28"/>
  <c r="U19" i="28"/>
  <c r="T22" i="28"/>
  <c r="U22" i="28"/>
  <c r="T29" i="28"/>
  <c r="U29" i="28"/>
  <c r="T40" i="28"/>
  <c r="U40" i="28"/>
  <c r="T49" i="28"/>
  <c r="U49" i="28"/>
  <c r="T77" i="28"/>
  <c r="U77" i="28"/>
  <c r="T54" i="28"/>
  <c r="U54" i="28"/>
  <c r="T8" i="28"/>
  <c r="U8" i="28"/>
  <c r="T69" i="28"/>
  <c r="U69" i="28"/>
  <c r="T56" i="28"/>
  <c r="U56" i="28"/>
  <c r="T32" i="28"/>
  <c r="U32" i="28"/>
  <c r="T62" i="28"/>
  <c r="U62" i="28"/>
  <c r="T18" i="28"/>
  <c r="U18" i="28"/>
  <c r="T26" i="28"/>
  <c r="U26" i="28"/>
  <c r="T28" i="28"/>
  <c r="U28" i="28"/>
  <c r="T39" i="28"/>
  <c r="U39" i="28"/>
  <c r="T48" i="28"/>
  <c r="U48" i="28"/>
  <c r="T53" i="28"/>
  <c r="U53" i="28"/>
  <c r="T34" i="28"/>
  <c r="U34" i="28"/>
  <c r="T70" i="28"/>
  <c r="U70" i="28"/>
  <c r="F6" i="28"/>
  <c r="V6" i="28"/>
  <c r="F8" i="28"/>
  <c r="V8" i="28"/>
  <c r="F5" i="28"/>
  <c r="V5" i="28"/>
  <c r="R38" i="28"/>
  <c r="G38" i="28" s="1"/>
  <c r="L7" i="28"/>
  <c r="L9" i="28"/>
  <c r="L16" i="28"/>
  <c r="L10" i="28"/>
  <c r="L103" i="28"/>
  <c r="V103" i="28" s="1"/>
  <c r="F22" i="28"/>
  <c r="F54" i="28"/>
  <c r="F66" i="28"/>
  <c r="F69" i="28"/>
  <c r="F17" i="28"/>
  <c r="F25" i="28"/>
  <c r="F73" i="28"/>
  <c r="F74" i="28"/>
  <c r="F33" i="28"/>
  <c r="F65" i="28"/>
  <c r="F23" i="28"/>
  <c r="F26" i="28"/>
  <c r="H72" i="28"/>
  <c r="R72" i="28" s="1"/>
  <c r="F39" i="28"/>
  <c r="F53" i="28"/>
  <c r="F29" i="28"/>
  <c r="F28" i="28"/>
  <c r="F50" i="28"/>
  <c r="F59" i="28"/>
  <c r="F47" i="28"/>
  <c r="F27" i="28"/>
  <c r="F21" i="28"/>
  <c r="F77" i="28"/>
  <c r="F10" i="30"/>
  <c r="H10" i="30" s="1"/>
  <c r="F43" i="28"/>
  <c r="F17" i="30"/>
  <c r="F9" i="30"/>
  <c r="H9" i="30" s="1"/>
  <c r="D1" i="28"/>
  <c r="F38" i="28"/>
  <c r="F35" i="28"/>
  <c r="F7" i="30"/>
  <c r="F20" i="30"/>
  <c r="F42" i="28"/>
  <c r="F70" i="28"/>
  <c r="F32" i="28"/>
  <c r="G32" i="28"/>
  <c r="F8" i="30"/>
  <c r="F36" i="28"/>
  <c r="F26" i="30"/>
  <c r="H26" i="30" s="1"/>
  <c r="F49" i="28"/>
  <c r="F24" i="28"/>
  <c r="F41" i="28"/>
  <c r="F14" i="30"/>
  <c r="F52" i="28"/>
  <c r="H64" i="1"/>
  <c r="F75" i="28"/>
  <c r="F57" i="28"/>
  <c r="R32" i="28" l="1"/>
  <c r="F16" i="28"/>
  <c r="U104" i="28"/>
  <c r="F7" i="28"/>
  <c r="V7" i="28"/>
  <c r="F10" i="28"/>
  <c r="V10" i="28"/>
  <c r="V16" i="28"/>
  <c r="F9" i="28"/>
  <c r="V9" i="28"/>
  <c r="F56" i="28"/>
  <c r="H76" i="28"/>
  <c r="R76" i="28" s="1"/>
  <c r="G46" i="28"/>
  <c r="R46" i="28" s="1"/>
  <c r="F29" i="30"/>
  <c r="H29" i="30" s="1"/>
  <c r="F40" i="28"/>
  <c r="F46" i="28"/>
  <c r="F11" i="30"/>
  <c r="H11" i="30" s="1"/>
  <c r="G56" i="28"/>
  <c r="R56" i="28" s="1"/>
  <c r="G31" i="28"/>
  <c r="R31" i="28" s="1"/>
  <c r="F51" i="28"/>
  <c r="F71" i="28"/>
  <c r="F31" i="28"/>
  <c r="F28" i="30"/>
  <c r="H28" i="30" s="1"/>
  <c r="G20" i="28"/>
  <c r="R20" i="28" s="1"/>
  <c r="F20" i="28"/>
  <c r="F72" i="28"/>
  <c r="G57" i="28"/>
  <c r="R57" i="28" s="1"/>
  <c r="H7" i="30"/>
  <c r="J105" i="28" l="1"/>
  <c r="L105" i="28"/>
  <c r="H30" i="30"/>
  <c r="H12" i="30"/>
  <c r="F12" i="30"/>
  <c r="F15" i="30" s="1"/>
  <c r="F18" i="30" s="1"/>
  <c r="F76" i="28"/>
  <c r="F30" i="30"/>
  <c r="H32" i="30" l="1"/>
  <c r="F32" i="30"/>
  <c r="C21" i="30"/>
  <c r="F21" i="30"/>
  <c r="C22" i="30"/>
</calcChain>
</file>

<file path=xl/sharedStrings.xml><?xml version="1.0" encoding="utf-8"?>
<sst xmlns="http://schemas.openxmlformats.org/spreadsheetml/2006/main" count="962" uniqueCount="581">
  <si>
    <t xml:space="preserve">Unit Number:      </t>
  </si>
  <si>
    <t>Description of Requested Amount from Audited Financial Statements</t>
  </si>
  <si>
    <t>Error Messages</t>
  </si>
  <si>
    <t>Notes</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</si>
  <si>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</si>
  <si>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</si>
  <si>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-Fund Balance Note</t>
  </si>
  <si>
    <t>Notes to the Financial Statements - Capital Asset Information</t>
  </si>
  <si>
    <t>Upload Amounts</t>
  </si>
  <si>
    <t xml:space="preserve"> </t>
  </si>
  <si>
    <t xml:space="preserve">Fiscal Year </t>
  </si>
  <si>
    <t>Water Sewer Dashboard</t>
  </si>
  <si>
    <t>NC County and Municipal Financial Information</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</si>
  <si>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</si>
  <si>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</si>
  <si>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</si>
  <si>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</si>
  <si>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</si>
  <si>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</si>
  <si>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</si>
  <si>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</si>
  <si>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Errors</t>
  </si>
  <si>
    <t>Yes</t>
  </si>
  <si>
    <t>No</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</si>
  <si>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</si>
  <si>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</si>
  <si>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</si>
  <si>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</si>
  <si>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</si>
  <si>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</si>
  <si>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</si>
  <si>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</si>
  <si>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</si>
  <si>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</si>
  <si>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</si>
  <si>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</si>
  <si>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</si>
  <si>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</si>
  <si>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</si>
  <si>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</si>
  <si>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</si>
  <si>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</si>
  <si>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</si>
  <si>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</si>
  <si>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</si>
  <si>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</si>
  <si>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</si>
  <si>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</si>
  <si>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</si>
  <si>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</si>
  <si>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</si>
  <si>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</si>
  <si>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</si>
  <si>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Gov - Net Investment in Capital Assets</t>
  </si>
  <si>
    <t>Gov - Restricted Net Position</t>
  </si>
  <si>
    <t>Gov - Unrestricted Net Position</t>
  </si>
  <si>
    <t>Gov - Any Adj. to Beginning Net Position</t>
  </si>
  <si>
    <t>How Data is used</t>
  </si>
  <si>
    <t>Statutory Calculation of Fund Balance Available for Appropriation At June 30 for the General Fund
Restricted - Stabilization by State Statute</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</si>
  <si>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</si>
  <si>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</si>
  <si>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</si>
  <si>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</si>
  <si>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</si>
  <si>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</si>
  <si>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</si>
  <si>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New Questions  -  Please read and answer if applicable</t>
  </si>
  <si>
    <t>LGC USE</t>
  </si>
  <si>
    <t>Government Wide Statements - Net Position Statement - Governmental Activities Column</t>
  </si>
  <si>
    <t>Statement</t>
  </si>
  <si>
    <t>Net Position-Governmental Activities</t>
  </si>
  <si>
    <r>
      <t xml:space="preserve"> </t>
    </r>
    <r>
      <rPr>
        <u/>
        <sz val="11"/>
        <color indexed="8"/>
        <rFont val="Calibri"/>
        <family val="2"/>
      </rPr>
      <t>All restricted Cash and investments</t>
    </r>
  </si>
  <si>
    <t>Total Assets and deferred outflows</t>
  </si>
  <si>
    <t>Total Liabilities and total deferred inflows</t>
  </si>
  <si>
    <t xml:space="preserve"> Total Net investment in capital assets</t>
  </si>
  <si>
    <t xml:space="preserve"> Total Net Position, Restricted</t>
  </si>
  <si>
    <t>Total Net Position, Unrestricted</t>
  </si>
  <si>
    <t>Government Wide Statements-Net Position-Business Activities Column</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</si>
  <si>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 cash held by a third party. </t>
    </r>
  </si>
  <si>
    <t>All restricted Cash and investments</t>
  </si>
  <si>
    <t>Net Position-Business Activities</t>
  </si>
  <si>
    <t>Government Wide Statements - Statement of Activities  - Governmental Activities Column</t>
  </si>
  <si>
    <t>Total Expenses</t>
  </si>
  <si>
    <t xml:space="preserve">Charges for services </t>
  </si>
  <si>
    <t>Operating grants and contributions</t>
  </si>
  <si>
    <t>Capital grants and contributions</t>
  </si>
  <si>
    <t>Statement of Activities - Governmental</t>
  </si>
  <si>
    <r>
      <t>Total Transfers in</t>
    </r>
    <r>
      <rPr>
        <sz val="11"/>
        <color theme="1"/>
        <rFont val="Calibri"/>
        <family val="2"/>
        <scheme val="minor"/>
      </rPr>
      <t xml:space="preserve">    </t>
    </r>
    <r>
      <rPr>
        <sz val="11"/>
        <color indexed="60"/>
        <rFont val="Calibri"/>
        <family val="2"/>
      </rPr>
      <t>(Preference is that transfers-in  are not netted against transfers-out)</t>
    </r>
  </si>
  <si>
    <r>
      <t>Total Transfers out</t>
    </r>
    <r>
      <rPr>
        <sz val="11"/>
        <color theme="1"/>
        <rFont val="Calibri"/>
        <family val="2"/>
        <scheme val="minor"/>
      </rPr>
      <t xml:space="preserve">    </t>
    </r>
    <r>
      <rPr>
        <sz val="11"/>
        <color indexed="60"/>
        <rFont val="Calibri"/>
        <family val="2"/>
      </rPr>
      <t>(Preference is that transfers-in  are not netted against transfers-out)</t>
    </r>
  </si>
  <si>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</si>
  <si>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</si>
  <si>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</si>
  <si>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</si>
  <si>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</si>
  <si>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</si>
  <si>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r>
      <rPr>
        <u/>
        <sz val="11"/>
        <rFont val="Calibri"/>
        <family val="2"/>
      </rPr>
      <t>Total Proceeds from all long-term debt issuances</t>
    </r>
    <r>
      <rPr>
        <sz val="11"/>
        <rFont val="Calibri"/>
        <family val="2"/>
      </rPr>
      <t xml:space="preserve"> 
</t>
    </r>
    <r>
      <rPr>
        <b/>
        <sz val="11"/>
        <rFont val="Calibri"/>
        <family val="2"/>
      </rPr>
      <t xml:space="preserve">Exclude </t>
    </r>
    <r>
      <rPr>
        <sz val="11"/>
        <rFont val="Calibri"/>
        <family val="2"/>
      </rPr>
      <t>proceeds from refundings</t>
    </r>
  </si>
  <si>
    <r>
      <rPr>
        <u/>
        <sz val="11"/>
        <color indexed="8"/>
        <rFont val="Calibri"/>
        <family val="2"/>
      </rPr>
      <t>Change in fund balance</t>
    </r>
    <r>
      <rPr>
        <sz val="11"/>
        <color theme="1"/>
        <rFont val="Calibri"/>
        <family val="2"/>
        <scheme val="minor"/>
      </rPr>
      <t xml:space="preserve"> - </t>
    </r>
    <r>
      <rPr>
        <sz val="11"/>
        <color indexed="60"/>
        <rFont val="Calibri"/>
        <family val="2"/>
      </rPr>
      <t>(Increase in Fund balance is recorded as a positive and a decrease in fund balance is recorded as a negative)</t>
    </r>
  </si>
  <si>
    <t xml:space="preserve">    General Fund Only - Statement of Revenue, Expenditures and Changes in Fund Balance </t>
  </si>
  <si>
    <t>General Fund-Rev, Exp. Change in Fund Balance</t>
  </si>
  <si>
    <r>
      <rPr>
        <u/>
        <sz val="11"/>
        <color indexed="8"/>
        <rFont val="Calibri"/>
        <family val="2"/>
      </rPr>
      <t>General fund deferred inflows derived from cash receipts</t>
    </r>
    <r>
      <rPr>
        <sz val="11"/>
        <color indexed="8"/>
        <rFont val="Calibri"/>
        <family val="2"/>
      </rPr>
      <t xml:space="preserve">. 
</t>
    </r>
    <r>
      <rPr>
        <sz val="11"/>
        <color indexed="60"/>
        <rFont val="Calibri"/>
        <family val="2"/>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</si>
  <si>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rPr>
      <t>Total Deferred inflows not derived from cash receipts.</t>
    </r>
    <r>
      <rPr>
        <sz val="11"/>
        <color indexed="8"/>
        <rFont val="Calibri"/>
        <family val="2"/>
      </rPr>
      <t xml:space="preserve">  </t>
    </r>
    <r>
      <rPr>
        <sz val="11"/>
        <color indexed="60"/>
        <rFont val="Calibri"/>
        <family val="2"/>
      </rPr>
      <t>Deferred inflows on the face of the statements can include cash and non-cash.  You may have to refer to the note disclosure where the cash and non-cash is broken out.</t>
    </r>
  </si>
  <si>
    <r>
      <rPr>
        <u/>
        <sz val="11"/>
        <rFont val="Calibri"/>
        <family val="2"/>
      </rPr>
      <t>Total expenditures</t>
    </r>
    <r>
      <rPr>
        <sz val="11"/>
        <rFont val="Calibri"/>
        <family val="2"/>
      </rPr>
      <t xml:space="preserve">  
</t>
    </r>
    <r>
      <rPr>
        <b/>
        <sz val="11"/>
        <rFont val="Calibri"/>
        <family val="2"/>
      </rPr>
      <t>Exclude</t>
    </r>
    <r>
      <rPr>
        <sz val="11"/>
        <rFont val="Calibri"/>
        <family val="2"/>
      </rPr>
      <t xml:space="preserve"> expenditures in the "other financing sources (uses)" section.
</t>
    </r>
  </si>
  <si>
    <r>
      <rPr>
        <u/>
        <sz val="11"/>
        <color indexed="8"/>
        <rFont val="Calibri"/>
        <family val="2"/>
      </rPr>
      <t>Cash and investments</t>
    </r>
    <r>
      <rPr>
        <sz val="11"/>
        <color theme="1"/>
        <rFont val="Calibri"/>
        <family val="2"/>
        <scheme val="minor"/>
      </rPr>
      <t xml:space="preserve">.  
</t>
    </r>
    <r>
      <rPr>
        <b/>
        <sz val="11"/>
        <color indexed="8"/>
        <rFont val="Calibri"/>
        <family val="2"/>
      </rPr>
      <t>Include:</t>
    </r>
    <r>
      <rPr>
        <sz val="11"/>
        <color theme="1"/>
        <rFont val="Calibri"/>
        <family val="2"/>
        <scheme val="minor"/>
      </rPr>
      <t xml:space="preserve">  unrestricted and restricted.  
                 cash and investments held by a third party</t>
    </r>
  </si>
  <si>
    <t>Fiduciary Statements</t>
  </si>
  <si>
    <t>Cash and Investment Note</t>
  </si>
  <si>
    <t>OPEB Note</t>
  </si>
  <si>
    <r>
      <rPr>
        <u/>
        <sz val="11"/>
        <color indexed="8"/>
        <rFont val="Calibri"/>
        <family val="2"/>
      </rPr>
      <t>General Fund -  Total Encumbrances.</t>
    </r>
    <r>
      <rPr>
        <sz val="11"/>
        <color theme="1"/>
        <rFont val="Calibri"/>
        <family val="2"/>
        <scheme val="minor"/>
      </rPr>
      <t xml:space="preserve">  </t>
    </r>
    <r>
      <rPr>
        <sz val="11"/>
        <color indexed="60"/>
        <rFont val="Calibri"/>
        <family val="2"/>
      </rPr>
      <t>You will probably have to refer to the note disclosure where the amount of encumbrances is listed.</t>
    </r>
  </si>
  <si>
    <t>Fund Balance Note</t>
  </si>
  <si>
    <t>Amount of the General Fund Balance appropriated in next year's budget.</t>
  </si>
  <si>
    <r>
      <rPr>
        <b/>
        <sz val="9"/>
        <color indexed="8"/>
        <rFont val="Century Schoolbook"/>
        <family val="1"/>
      </rPr>
      <t>General Fund</t>
    </r>
    <r>
      <rPr>
        <sz val="9"/>
        <color indexed="8"/>
        <rFont val="Century Schoolbook"/>
        <family val="1"/>
      </rPr>
      <t xml:space="preserve"> - Budget Actual Statement</t>
    </r>
  </si>
  <si>
    <r>
      <rPr>
        <u/>
        <sz val="11"/>
        <color indexed="8"/>
        <rFont val="Calibri"/>
        <family val="2"/>
      </rPr>
      <t>Gross value.</t>
    </r>
    <r>
      <rPr>
        <sz val="11"/>
        <color theme="1"/>
        <rFont val="Calibri"/>
        <family val="2"/>
        <scheme val="minor"/>
      </rPr>
      <t xml:space="preserve"> </t>
    </r>
    <r>
      <rPr>
        <b/>
        <sz val="11"/>
        <color indexed="8"/>
        <rFont val="Calibri"/>
        <family val="2"/>
      </rPr>
      <t xml:space="preserve"> 
Exclude</t>
    </r>
    <r>
      <rPr>
        <sz val="11"/>
        <color theme="1"/>
        <rFont val="Calibri"/>
        <family val="2"/>
        <scheme val="minor"/>
      </rPr>
      <t xml:space="preserve"> non-depreciable.</t>
    </r>
  </si>
  <si>
    <t>Accumulated depreciation</t>
  </si>
  <si>
    <t>Gov.-Capital Assets Schedule in the Notes</t>
  </si>
  <si>
    <t>Liabilities……………………………………………………………….………………………….</t>
  </si>
  <si>
    <r>
      <rPr>
        <u/>
        <sz val="11"/>
        <color indexed="8"/>
        <rFont val="Calibri"/>
        <family val="2"/>
      </rPr>
      <t>Total Special and Extraordinary items</t>
    </r>
    <r>
      <rPr>
        <sz val="11"/>
        <color theme="1"/>
        <rFont val="Calibri"/>
        <family val="2"/>
        <scheme val="minor"/>
      </rPr>
      <t xml:space="preserve">.   </t>
    </r>
    <r>
      <rPr>
        <sz val="11"/>
        <color indexed="60"/>
        <rFont val="Calibri"/>
        <family val="2"/>
      </rPr>
      <t xml:space="preserve"> (Amounts that increase net position are recorded as positive and amounts that decrease net position are recorded as negative)</t>
    </r>
  </si>
  <si>
    <r>
      <rPr>
        <u/>
        <sz val="11"/>
        <color indexed="8"/>
        <rFont val="Calibri"/>
        <family val="2"/>
      </rPr>
      <t>Total 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</si>
  <si>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t>Gov - Restricted Cash &amp; Investments</t>
  </si>
  <si>
    <t>GA-Total Unrestricted Cash &amp; Investments</t>
  </si>
  <si>
    <t>Gov - Internal Balance</t>
  </si>
  <si>
    <t>Bus - Unrestricted Cash &amp; Investments</t>
  </si>
  <si>
    <t>Bus - Restricted Cash &amp; Investments</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</si>
  <si>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</si>
  <si>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</si>
  <si>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</si>
  <si>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</si>
  <si>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</si>
  <si>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</si>
  <si>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</si>
  <si>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</si>
  <si>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</si>
  <si>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</si>
  <si>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</si>
  <si>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RSS</t>
  </si>
  <si>
    <t>Gen Fund - Nonspendable</t>
  </si>
  <si>
    <t>Gen Fund - Total Fund Balance per report</t>
  </si>
  <si>
    <t>Gen Fund - Total Revenue</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</si>
  <si>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</si>
  <si>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</si>
  <si>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</si>
  <si>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</si>
  <si>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</si>
  <si>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</si>
  <si>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</si>
  <si>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</si>
  <si>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</si>
  <si>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WS - Inventories &amp; Prepaids in Curr Assets</t>
  </si>
  <si>
    <t>Electric - Inventories &amp; Prepaids in Curr Assets</t>
  </si>
  <si>
    <t>Fiduciary - Cash and Investments</t>
  </si>
  <si>
    <t>Cash and Investment - Bond Proceeds - all Funds</t>
  </si>
  <si>
    <t>OPEB- ARC</t>
  </si>
  <si>
    <t>Retiree Premiums pd by unit</t>
  </si>
  <si>
    <t>OPEB- Annual Expenses</t>
  </si>
  <si>
    <t>OPEB- Obligation</t>
  </si>
  <si>
    <t>OPEB- Actuarial Value of Assets</t>
  </si>
  <si>
    <t>OPEB- UAAL</t>
  </si>
  <si>
    <t>OPEB- UAAL % of Payroll</t>
  </si>
  <si>
    <t>Transfer from General Fund to Electric</t>
  </si>
  <si>
    <t>Transfer from Electric to General Fund</t>
  </si>
  <si>
    <t>Gen Fund - Encumbrances</t>
  </si>
  <si>
    <t>Amt of the GF Fund Bal. approp. in next year's budget</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</si>
  <si>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</si>
  <si>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</si>
  <si>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</si>
  <si>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</si>
  <si>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</si>
  <si>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</si>
  <si>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</si>
  <si>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</si>
  <si>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</si>
  <si>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</si>
  <si>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</si>
  <si>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</si>
  <si>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</si>
  <si>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</si>
  <si>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</si>
  <si>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</si>
  <si>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</si>
  <si>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</si>
  <si>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</si>
  <si>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</si>
  <si>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</si>
  <si>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</si>
  <si>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</si>
  <si>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Prior Year Amts.</t>
  </si>
  <si>
    <t>Gen Fund - Current Liabilities</t>
  </si>
  <si>
    <t>C-EF- Current Assets (unrestricted, excl. inventory and prepaids)</t>
  </si>
  <si>
    <t>C-EF- Current liabilities (Inc. Def Rev, Excl. BANs &amp; Comp Abs)</t>
  </si>
  <si>
    <t>GF- Proceeds from all LT debt issuance (COPs, IPs, Notes, CLs, etc.)</t>
  </si>
  <si>
    <t xml:space="preserve">Combined Totals of all Proprietary Funds - Depreciation &amp; Amortization Expense </t>
  </si>
  <si>
    <t>Combined Totals of all Proprietary Funds - Cash Flow from Operating</t>
  </si>
  <si>
    <t>Hospital-EF- Unrestricted Cash &amp; Invest</t>
  </si>
  <si>
    <t>Hospital-EF - Patient A/Rec, net</t>
  </si>
  <si>
    <t>Hospital-EF- Total Gross Capital Assets (BS), w/o acc. dep.</t>
  </si>
  <si>
    <t xml:space="preserve">Hospital-EF- Total LT Debt (non current portion only) (BS) </t>
  </si>
  <si>
    <t xml:space="preserve">Hospital-EF- Unrestricted Fund Equity/Net Assets </t>
  </si>
  <si>
    <t>Hospital-EF- Principal Paid on LTD (SCF)</t>
  </si>
  <si>
    <t>Hospital-EF- Net Patient Revenue (IS)</t>
  </si>
  <si>
    <t>Hospital-EF- Interest expenses (IS)</t>
  </si>
  <si>
    <t>WS-EF- Current Assets (unrestricted, excl. inventory and prepaids)</t>
  </si>
  <si>
    <t>E-EF- Current Assets (unrestricted, excl. inventory and prepaids)</t>
  </si>
  <si>
    <t>WS-EF- Cash Flow from Operating Activities</t>
  </si>
  <si>
    <t>E-EF- Net Transfers In(Out)- with GF only</t>
  </si>
  <si>
    <t>E-EF- Cash Flow from Operating Activities</t>
  </si>
  <si>
    <t>Tax Collection Rate- UNIT-WIDE</t>
  </si>
  <si>
    <t>WS-EF- Unrestricted Cash &amp; Investments</t>
  </si>
  <si>
    <t>WS-EF- Customer Accounts Receivable, net (billed &amp; unbilled)</t>
  </si>
  <si>
    <t>WS-EF- Total Operating Revenues</t>
  </si>
  <si>
    <t>WS-EF- Charges For Services</t>
  </si>
  <si>
    <t>E-EF- Unrestricted Cash and Investments</t>
  </si>
  <si>
    <t>E-EF- Customer Accounts Receivable (net)</t>
  </si>
  <si>
    <t>E-EF- Total Operating Revenues</t>
  </si>
  <si>
    <t>E-EF- Charges for Services</t>
  </si>
  <si>
    <t>Tax Collection Rate - Excluding Motor Vehicles</t>
  </si>
  <si>
    <t>Tax Collection Rate - Motor Vehicles</t>
  </si>
  <si>
    <t>Hospital-EF- Capital Outlays</t>
  </si>
  <si>
    <t>Hospital-EF - Total Operating Revenues</t>
  </si>
  <si>
    <t xml:space="preserve">Hospital-EF- Total Operating Expenses. May include Interest Exp. </t>
  </si>
  <si>
    <t xml:space="preserve">Counties Only- Local Current Expense to BOEs </t>
  </si>
  <si>
    <t xml:space="preserve">Counties Only- Capital Outlay Contribution to BOEs </t>
  </si>
  <si>
    <t xml:space="preserve">BOE Only-- Local Current Exp. Revenue from County. </t>
  </si>
  <si>
    <t xml:space="preserve">BOE- Only-- Capital outlay revenue from county (GF, SRF, CPF) </t>
  </si>
  <si>
    <t>WS-EF- Capital contributions (only positive)</t>
  </si>
  <si>
    <t>E-EF- Capital contributions (only positive)</t>
  </si>
  <si>
    <t>Combined Totals of all Proprietary Funds - Capital Contributions</t>
  </si>
  <si>
    <t>Hospital-EF- Capital contributions (only positive)</t>
  </si>
  <si>
    <t>GF- Total cash &amp; investments (restricted &amp; unrestricted)</t>
  </si>
  <si>
    <t>All cash and investments (unit-wide, w/ fiduciary fds, &amp; restricted cash)</t>
  </si>
  <si>
    <t>BOE Only- Timber Receipts Revenue</t>
  </si>
  <si>
    <t>Hospital-EF- Change in Net Assets</t>
  </si>
  <si>
    <t>Public Housing Authority- HUD Capital grants amount (SCF, don't include operating grants)</t>
  </si>
  <si>
    <t>Public Housing Authority- Amount paid for capital asset acquisition (SCF)</t>
  </si>
  <si>
    <t>Public Housing Authority - Operating income (loss)</t>
  </si>
  <si>
    <t>WS-EF- Land and intangibles</t>
  </si>
  <si>
    <t>WS-EF- CIP (construction in progress)</t>
  </si>
  <si>
    <t>GA- Total Net transfers in(out) (SOA)</t>
  </si>
  <si>
    <t>WS-EF- Total depreciable capital assets, gross</t>
  </si>
  <si>
    <t>WS-EF- Total non-operating revenue only (exclude Capital Contributions)</t>
  </si>
  <si>
    <t>WS-EF- Total transfers in</t>
  </si>
  <si>
    <t>E-EF- Total depreciable capital assets, gross</t>
  </si>
  <si>
    <t>E-EF- Total non-operating revenue only (exclude Capital Contributions)</t>
  </si>
  <si>
    <t>E-EF- Total transfers in</t>
  </si>
  <si>
    <t>GF- Restricted cash &amp; investments</t>
  </si>
  <si>
    <t>GF- Total Intergovernmental revenue (Rest &amp; Unrest)</t>
  </si>
  <si>
    <t>WS-EF- Total net assets, unrestricted</t>
  </si>
  <si>
    <t>Select Your Unit's Name from the drop down box in cell D2</t>
  </si>
  <si>
    <r>
      <rPr>
        <u/>
        <sz val="11"/>
        <color indexed="8"/>
        <rFont val="Calibri"/>
        <family val="2"/>
      </rPr>
      <t xml:space="preserve"> 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cash held by a third party. </t>
    </r>
  </si>
  <si>
    <r>
      <t xml:space="preserve">All unrestricted cash and investments.  
</t>
    </r>
    <r>
      <rPr>
        <b/>
        <sz val="11"/>
        <color indexed="8"/>
        <rFont val="Calibri"/>
        <family val="2"/>
      </rPr>
      <t>Exclude</t>
    </r>
    <r>
      <rPr>
        <sz val="11"/>
        <color indexed="8"/>
        <rFont val="Calibri"/>
        <family val="2"/>
      </rPr>
      <t xml:space="preserve"> restricted cash and cash held by a third party. </t>
    </r>
  </si>
  <si>
    <r>
      <t xml:space="preserve">Total Transfers in   </t>
    </r>
    <r>
      <rPr>
        <sz val="11"/>
        <color indexed="60"/>
        <rFont val="Calibri"/>
        <family val="2"/>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</si>
  <si>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rPr>
      <t>(Preference is that transfers-in  are not netted against transfers-out)</t>
    </r>
  </si>
  <si>
    <t>Notes to the Financial Statements - Law Enforcement Officers' Special Separation Allowance Note</t>
  </si>
  <si>
    <t>LEO Note</t>
  </si>
  <si>
    <t>Notes to the Financial Statements -Cash and Investments - Bond/Debt Proceeds</t>
  </si>
  <si>
    <r>
      <rPr>
        <u/>
        <sz val="11"/>
        <color indexed="8"/>
        <rFont val="Calibri"/>
        <family val="2"/>
      </rPr>
      <t xml:space="preserve">Total General revenues
</t>
    </r>
    <r>
      <rPr>
        <b/>
        <u/>
        <sz val="11"/>
        <color indexed="8"/>
        <rFont val="Calibri"/>
        <family val="2"/>
      </rPr>
      <t>E</t>
    </r>
    <r>
      <rPr>
        <b/>
        <sz val="11"/>
        <color indexed="8"/>
        <rFont val="Calibri"/>
        <family val="2"/>
      </rPr>
      <t>xclude:</t>
    </r>
    <r>
      <rPr>
        <sz val="11"/>
        <color indexed="8"/>
        <rFont val="Calibri"/>
        <family val="2"/>
      </rPr>
      <t xml:space="preserve"> transfers-in or out,
                 special items,
                 extraordinary amounts</t>
    </r>
  </si>
  <si>
    <r>
      <rPr>
        <u/>
        <sz val="11"/>
        <color indexed="8"/>
        <rFont val="Calibri"/>
        <family val="2"/>
      </rPr>
      <t>Any adjustment to beginning net position including rounding, prior period adjustments and restatements</t>
    </r>
    <r>
      <rPr>
        <sz val="11"/>
        <color theme="1"/>
        <rFont val="Calibri"/>
        <family val="2"/>
        <scheme val="minor"/>
      </rPr>
      <t xml:space="preserve">.  </t>
    </r>
    <r>
      <rPr>
        <sz val="11"/>
        <color indexed="60"/>
        <rFont val="Calibri"/>
        <family val="2"/>
      </rPr>
      <t xml:space="preserve"> (Increases to net position are positive; decreases to net position are negative)</t>
    </r>
  </si>
  <si>
    <r>
      <rPr>
        <u/>
        <sz val="11"/>
        <color indexed="8"/>
        <rFont val="Calibri"/>
        <family val="2"/>
      </rPr>
      <t>Total Fund balance</t>
    </r>
    <r>
      <rPr>
        <sz val="11"/>
        <color theme="1"/>
        <rFont val="Calibri"/>
        <family val="2"/>
        <scheme val="minor"/>
      </rPr>
      <t xml:space="preserve"> </t>
    </r>
    <r>
      <rPr>
        <sz val="11"/>
        <color indexed="60"/>
        <rFont val="Calibri"/>
        <family val="2"/>
      </rPr>
      <t>(enter fund deficits as negative)</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</si>
  <si>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</si>
  <si>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</si>
  <si>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</si>
  <si>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</si>
  <si>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The Unfunded actuarially accrued liability for the unit's LEO benefit.</t>
  </si>
  <si>
    <t>If your unit is not on the Drop Down list in cell D2 please select the blank space at the top of the drop down list in cell D2 and enter your units name here and complete the worksheet</t>
  </si>
  <si>
    <t>Unit paid to Officers under LEO</t>
  </si>
  <si>
    <t xml:space="preserve">OPEB 
1-implicit rate only  
2-no benefit 
3-benfit 
4- state health plan  </t>
  </si>
  <si>
    <t>Law Enforcement Officers - Actuarial value of Assets</t>
  </si>
  <si>
    <t>Pension Notes</t>
  </si>
  <si>
    <t>Note this number is adjusted for any negative internal balances</t>
  </si>
  <si>
    <t>Formula Results</t>
  </si>
  <si>
    <t>GW-positive internal balance</t>
  </si>
  <si>
    <t>GW-negative internal balance</t>
  </si>
  <si>
    <t>Gov Acc Dep - Capital Assets</t>
  </si>
  <si>
    <t>Error Amounts</t>
  </si>
  <si>
    <t>Error Count</t>
  </si>
  <si>
    <r>
      <rPr>
        <u/>
        <sz val="11"/>
        <color indexed="8"/>
        <rFont val="Calibri"/>
        <family val="2"/>
      </rPr>
      <t>Cash and Investment</t>
    </r>
    <r>
      <rPr>
        <sz val="11"/>
        <color indexed="8"/>
        <rFont val="Calibri"/>
        <family val="2"/>
      </rPr>
      <t xml:space="preserve"> - </t>
    </r>
    <r>
      <rPr>
        <sz val="11"/>
        <color indexed="60"/>
        <rFont val="Calibri"/>
        <family val="2"/>
      </rPr>
      <t>Please list the book value of any unspent debt proceeds (bonds, installment, etc.) in any funds as of June 30.  This information may be on the face of your statements or in the notes</t>
    </r>
  </si>
  <si>
    <r>
      <rPr>
        <u/>
        <sz val="11"/>
        <color indexed="8"/>
        <rFont val="Calibri"/>
        <family val="2"/>
      </rPr>
      <t xml:space="preserve">Unearned revenues that were included in current liabilities in your audit report or entered in acct # 336 above. </t>
    </r>
    <r>
      <rPr>
        <sz val="11"/>
        <color theme="1"/>
        <rFont val="Calibri"/>
        <family val="2"/>
        <scheme val="minor"/>
      </rPr>
      <t xml:space="preserve">
</t>
    </r>
    <r>
      <rPr>
        <b/>
        <sz val="11"/>
        <color indexed="8"/>
        <rFont val="Calibri"/>
        <family val="2"/>
      </rPr>
      <t xml:space="preserve">Exclude - </t>
    </r>
    <r>
      <rPr>
        <sz val="11"/>
        <color theme="1"/>
        <rFont val="Calibri"/>
        <family val="2"/>
        <scheme val="minor"/>
      </rPr>
      <t>unearned revenues that are listed in deferred inflows.</t>
    </r>
  </si>
  <si>
    <r>
      <rPr>
        <u/>
        <sz val="11"/>
        <color indexed="8"/>
        <rFont val="Calibri"/>
        <family val="2"/>
      </rPr>
      <t>Record any</t>
    </r>
    <r>
      <rPr>
        <i/>
        <u/>
        <sz val="12"/>
        <color indexed="8"/>
        <rFont val="Calibri"/>
        <family val="2"/>
      </rPr>
      <t xml:space="preserve"> </t>
    </r>
    <r>
      <rPr>
        <i/>
        <u/>
        <sz val="12"/>
        <color indexed="8"/>
        <rFont val="Calibri"/>
        <family val="2"/>
      </rPr>
      <t>positive</t>
    </r>
    <r>
      <rPr>
        <u/>
        <sz val="11"/>
        <color indexed="8"/>
        <rFont val="Calibri"/>
        <family val="2"/>
      </rPr>
      <t xml:space="preserve"> </t>
    </r>
    <r>
      <rPr>
        <u/>
        <sz val="11"/>
        <color indexed="8"/>
        <rFont val="Calibri"/>
        <family val="2"/>
      </rPr>
      <t>Internal balances on the net position statement</t>
    </r>
    <r>
      <rPr>
        <u/>
        <sz val="11"/>
        <color indexed="8"/>
        <rFont val="Calibri"/>
        <family val="2"/>
      </rPr>
      <t>s</t>
    </r>
    <r>
      <rPr>
        <sz val="11"/>
        <color theme="1"/>
        <rFont val="Calibri"/>
        <family val="2"/>
        <scheme val="minor"/>
      </rPr>
      <t xml:space="preserve">
</t>
    </r>
    <r>
      <rPr>
        <sz val="14"/>
        <color indexed="8"/>
        <rFont val="Calibri"/>
        <family val="2"/>
      </rPr>
      <t>enter as a positive</t>
    </r>
    <r>
      <rPr>
        <sz val="11"/>
        <color indexed="62"/>
        <rFont val="Calibri"/>
        <family val="2"/>
      </rPr>
      <t/>
    </r>
  </si>
  <si>
    <r>
      <rPr>
        <u/>
        <sz val="11"/>
        <color indexed="8"/>
        <rFont val="Calibri"/>
        <family val="2"/>
      </rPr>
      <t xml:space="preserve">Record any </t>
    </r>
    <r>
      <rPr>
        <i/>
        <u/>
        <sz val="12"/>
        <color indexed="8"/>
        <rFont val="Calibri"/>
        <family val="2"/>
      </rPr>
      <t>negative</t>
    </r>
    <r>
      <rPr>
        <u/>
        <sz val="11"/>
        <color indexed="8"/>
        <rFont val="Calibri"/>
        <family val="2"/>
      </rPr>
      <t xml:space="preserve"> </t>
    </r>
    <r>
      <rPr>
        <u/>
        <sz val="11"/>
        <color indexed="8"/>
        <rFont val="Calibri"/>
        <family val="2"/>
      </rPr>
      <t>Internal balances on the net position statement</t>
    </r>
    <r>
      <rPr>
        <u/>
        <sz val="11"/>
        <color indexed="8"/>
        <rFont val="Calibri"/>
        <family val="2"/>
      </rPr>
      <t>s</t>
    </r>
    <r>
      <rPr>
        <sz val="11"/>
        <color theme="1"/>
        <rFont val="Calibri"/>
        <family val="2"/>
        <scheme val="minor"/>
      </rPr>
      <t xml:space="preserve">
</t>
    </r>
    <r>
      <rPr>
        <sz val="14"/>
        <color indexed="8"/>
        <rFont val="Calibri"/>
        <family val="2"/>
      </rPr>
      <t>enter as a positive</t>
    </r>
    <r>
      <rPr>
        <sz val="11"/>
        <color indexed="62"/>
        <rFont val="Calibri"/>
        <family val="2"/>
      </rPr>
      <t/>
    </r>
  </si>
  <si>
    <t>Errors :  The cell to the left indicates the number of error messages on the data input tab</t>
  </si>
  <si>
    <t>Advance To: Interfund loan receivable-portion of repayment plan longer than 12 months</t>
  </si>
  <si>
    <t>GF-Advance To - Asset</t>
  </si>
  <si>
    <t>Net Position</t>
  </si>
  <si>
    <r>
      <t xml:space="preserve">Comb-Proprietary Funds-Current Assets 
</t>
    </r>
    <r>
      <rPr>
        <b/>
        <sz val="11"/>
        <color indexed="8"/>
        <rFont val="Calibri"/>
        <family val="2"/>
      </rPr>
      <t>Exclude:</t>
    </r>
    <r>
      <rPr>
        <sz val="11"/>
        <color theme="1"/>
        <rFont val="Calibri"/>
        <family val="2"/>
        <scheme val="minor"/>
      </rPr>
      <t xml:space="preserve"> any restricted assets
                  deferred outflows.</t>
    </r>
  </si>
  <si>
    <t>Revenue, Expenses, Changes in Net Position</t>
  </si>
  <si>
    <t>Combined Totals of all proprietary Funds - Depreciation &amp; Amortization Expense</t>
  </si>
  <si>
    <t>Combined Totals of all Proprietary Funds - Change in net position - (increase in net position is recorded as a positive and a decrease in net position is recorded as a negative)</t>
  </si>
  <si>
    <t>193</t>
  </si>
  <si>
    <t>Change in Cash Flow Statement</t>
  </si>
  <si>
    <t>33</t>
  </si>
  <si>
    <t>Used to Determine fiscal health</t>
  </si>
  <si>
    <t xml:space="preserve">Comb-Proprietary-Current Assets less restricted assets and deferred outflows
</t>
  </si>
  <si>
    <t>Combined Total of all Proprietary Funds - Change in Net Position</t>
  </si>
  <si>
    <t>Unit Data Input Worksheet - Miscellaneous</t>
  </si>
  <si>
    <t>Alamance County Transportation Authority</t>
  </si>
  <si>
    <t>Albemarle District Jail Commission</t>
  </si>
  <si>
    <t>Albemarle Regional Solid Waste</t>
  </si>
  <si>
    <t>Appalcart</t>
  </si>
  <si>
    <t>Bear Paw Recreation and Security Service District</t>
  </si>
  <si>
    <t>Bertie-Martin Regional Jail</t>
  </si>
  <si>
    <t>Brunswick County Economic Development Commission</t>
  </si>
  <si>
    <t>Burke-Catawba Regional Jail Agency</t>
  </si>
  <si>
    <t>Butner Public Safety Authority</t>
  </si>
  <si>
    <t>Cape Fear Public Transportation Authority</t>
  </si>
  <si>
    <t>Centennial Authority, The</t>
  </si>
  <si>
    <t>Choanoke Public Transportation Authority</t>
  </si>
  <si>
    <t>Clay County Rural Development Authority</t>
  </si>
  <si>
    <t>Coastal Regional Solid Waste Management Authority</t>
  </si>
  <si>
    <t>Davie County Soil &amp; Water Conservation District</t>
  </si>
  <si>
    <t>Davie County Watershed Improvement Commission</t>
  </si>
  <si>
    <t>Downtown Boone Development Association</t>
  </si>
  <si>
    <t>Downtown Oxford Economic Development Corporation</t>
  </si>
  <si>
    <t>Durham-Wake Counties Research &amp; Prod. Serv. Dist.</t>
  </si>
  <si>
    <t>ElectriCities of North Carolina</t>
  </si>
  <si>
    <t>Goldsboro-Wayne Transportation Authority</t>
  </si>
  <si>
    <t>Hatteras Village Community Center District</t>
  </si>
  <si>
    <t>Hertford County Economic Development Commission</t>
  </si>
  <si>
    <t>K. A. R. T. S.</t>
  </si>
  <si>
    <t>Lake Norman Marine Commission</t>
  </si>
  <si>
    <t>Lake Wylie Marine Commission</t>
  </si>
  <si>
    <t>Madison-Mayodan Recreation Commission</t>
  </si>
  <si>
    <t>Mecklenburg Emergency Medical Services</t>
  </si>
  <si>
    <t>MI Connection Communications System</t>
  </si>
  <si>
    <t>Morganton Redevelopment Commission</t>
  </si>
  <si>
    <t>Mountain Island Lake Marine Commission</t>
  </si>
  <si>
    <t>New River Service Authority</t>
  </si>
  <si>
    <t>North Carolina's Eastern Region Development Commission</t>
  </si>
  <si>
    <t>Oxford Parking Authority</t>
  </si>
  <si>
    <t>Person-Caswell Lake Authority</t>
  </si>
  <si>
    <t>Piedmont Authority For Regional Transportation</t>
  </si>
  <si>
    <t>Pitt County Industrial Development Commission</t>
  </si>
  <si>
    <t>Research Triangle Regional Public Trans. Auth.</t>
  </si>
  <si>
    <t>Rodanthe-Waves-Salvo Community Center District</t>
  </si>
  <si>
    <t>Scotland County Historic Properties Commission</t>
  </si>
  <si>
    <t>South Granville Memorial Gardens</t>
  </si>
  <si>
    <t>Stumpy Point Community Center District</t>
  </si>
  <si>
    <t>Wanchese Community Center District</t>
  </si>
  <si>
    <t>Western Carteret Interlocal Cooperation Agency</t>
  </si>
  <si>
    <t>Western Piedmont Regional Transit Authority</t>
  </si>
  <si>
    <t>Wilkes Transportation Authority</t>
  </si>
  <si>
    <t>Yancey County Economic Development Commission</t>
  </si>
  <si>
    <t>GF- Total expenditures. Enter as positive.</t>
  </si>
  <si>
    <t>WS-EF- Current Assets (unrestricted, incl. inventory and prepaids)</t>
  </si>
  <si>
    <t>WS-EF- Current Liabilities (Incl. unearned rev, Excl. BANs, Comp Abs, Payables from rest. Assets). Enter as positive.</t>
  </si>
  <si>
    <t>E-EF- Current Assets (unrestricted, incl. inventory and prepaids)</t>
  </si>
  <si>
    <t>E-EF- Current liabilites (Incl. unearned rev, Excl. BANs, Comp Abs, Payable from rest. Assets). Enter as positive.</t>
  </si>
  <si>
    <t>WS-EF- Depreciation &amp; Amort. Expense. Enter as positive.</t>
  </si>
  <si>
    <t>WS-EF- Change in Net Assets - per exhibit</t>
  </si>
  <si>
    <t>E-EF- Depreciation &amp; Amort. Expense. Enter as positive.</t>
  </si>
  <si>
    <t>E-EF- Changes in Net Assets - per exhibit</t>
  </si>
  <si>
    <t>WS-EF- Total LT Debt (ST &amp;LT; External debt only; No Comp Abs, Pension, OPEB) Enter as positive.</t>
  </si>
  <si>
    <t>WS-EF- Total net assets</t>
  </si>
  <si>
    <t>WS-EF- Total Operating Expenses. Enter as positive.</t>
  </si>
  <si>
    <t>WS-EF- Interest Expense. Enter as positive.</t>
  </si>
  <si>
    <t>E-EF- Gross Capital Assets (notes or stmt)</t>
  </si>
  <si>
    <t>E-EF- Total Operating Expenses. Enter as positive.</t>
  </si>
  <si>
    <t>E-EF- Interest expense [Enter as positive]</t>
  </si>
  <si>
    <t>E-EF- Electrical Power Purchases. Enter as positive.</t>
  </si>
  <si>
    <t>E-EF- Principal paid on LTD [Enter as positive](SCF)</t>
  </si>
  <si>
    <t>E-EF- Capital Outlay (SCF) Enter as positive.</t>
  </si>
  <si>
    <t>WS-EF- Accumulated Infrastructure Deprec Expense. Enter as positive.</t>
  </si>
  <si>
    <t>WS-EF- Principal paid on LTD [Enter as positive](SCF)</t>
  </si>
  <si>
    <t>WS-EF- Capital Outlay (SCF) Enter as positive.</t>
  </si>
  <si>
    <t>Gov - Select Current Liabilities</t>
  </si>
  <si>
    <t>GA- Total LTD (ST &amp;LT, include BANs; No Comp Abs, Pension, OPEB)(Notes) Enter as positive.</t>
  </si>
  <si>
    <t>GA- Total Program revenues (positive only)(SOA)</t>
  </si>
  <si>
    <t>GA- Principal paid on LT Debt (Notes) Enter as positive.</t>
  </si>
  <si>
    <t>GA- Interest of LTD (SOA) Enter as positive.</t>
  </si>
  <si>
    <t>WS-EF- Total Accum Deprec on all capital assets. Enter as positive.</t>
  </si>
  <si>
    <t>WS-EF- Total liabilities. Enter as positive.</t>
  </si>
  <si>
    <t>WS-EF- Total non-operating expense only (Enter as Positive)</t>
  </si>
  <si>
    <t>WS-EF- Total transfers out (include PILOTS)(Enter as positive).</t>
  </si>
  <si>
    <t>E-EF- Total Accum Deprec on all capital assets. Enter as positive.</t>
  </si>
  <si>
    <t>E-EF- Total LT Debt (ST &amp;LT; External debt only; No Comp Abs, Pension, OPEB) Enter as positive.</t>
  </si>
  <si>
    <t>E-EF- Total liabilites. Enter as positive.</t>
  </si>
  <si>
    <t>E-EF- Total net assets, unrestricted</t>
  </si>
  <si>
    <t>E-EF- Total net assets</t>
  </si>
  <si>
    <t>E-EF- Total non-operating expense only (Enter as positive)</t>
  </si>
  <si>
    <t>E-EF- Total transfers out (includes PILOTS)(Enter as positive)</t>
  </si>
  <si>
    <t>GF- Liabilities payable from restricted assets. Enter as positive.</t>
  </si>
  <si>
    <t>GF- Principal &amp; interest paid on LT debt (Exh. 4) Enter as positive.</t>
  </si>
  <si>
    <t>GF- Transfers out to Debt Service Fund (Enter as positive)</t>
  </si>
  <si>
    <t>WS-EF- PPA &amp; restatements to Beg. Bal.</t>
  </si>
  <si>
    <t>E-EF- PPA &amp; restatements to Beg. Bal.</t>
  </si>
  <si>
    <t>WS-EF- Total assets</t>
  </si>
  <si>
    <t>E-EF- Total assets</t>
  </si>
  <si>
    <t>WS-EF- Unearned revenue. Enter as positive.</t>
  </si>
  <si>
    <t>E-EF- Unearned revenue. Enter as positive.</t>
  </si>
  <si>
    <t>Gen Fund - Total Expenditures</t>
  </si>
  <si>
    <t>Gen Fund - Proceeds from LTD</t>
  </si>
  <si>
    <t>Were WS rates raised during the audited fiscal period</t>
  </si>
  <si>
    <t>Were WS rates raised in next year's budget</t>
  </si>
  <si>
    <t>WS-revenues and other financing sources over expenditures and other uses-excl. transfers, capital Cont.</t>
  </si>
  <si>
    <t>Amount of the Water Sewer Fund Balance appropriated in next year's budget</t>
  </si>
  <si>
    <t>Amt interest-investment income for Gov. Prop. Funds</t>
  </si>
  <si>
    <t>Property Tax Increase for Year Audited</t>
  </si>
  <si>
    <t>Property Tax Increase for budget year after fiscal year being reported</t>
  </si>
  <si>
    <t>Supplemental School Tax</t>
  </si>
  <si>
    <t>Debt Service payments made from Bond investments</t>
  </si>
  <si>
    <t>Internal Control-1) no IC issues 2)Immaterial 3) Unit letter for IC 4) Unit visit for IC</t>
  </si>
  <si>
    <t>not currently used</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</si>
  <si>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</si>
  <si>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</si>
  <si>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</si>
  <si>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</si>
  <si>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</si>
  <si>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</si>
  <si>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</si>
  <si>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</si>
  <si>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Encumbrances</t>
  </si>
  <si>
    <t>MH Enterprise Fund Non GAAP - Liabilities from Restricted Assets</t>
  </si>
  <si>
    <t xml:space="preserve">MH Enterprise Fund Non GAAP - Total Expenditures </t>
  </si>
  <si>
    <t>MH Enterprise Fund Non GAAP - Negative debt refund</t>
  </si>
  <si>
    <t>MH Enterprise Fund Non GAAP - Positive debt refund</t>
  </si>
  <si>
    <t>MH Enterprise Fund Non GAAP - Transfers Out</t>
  </si>
  <si>
    <t xml:space="preserve">MH- Proceeds from LTD </t>
  </si>
  <si>
    <t>MH Enterprise Fund P &amp; I Due next year</t>
  </si>
  <si>
    <t>Charter School Debt issued Outside NC</t>
  </si>
  <si>
    <t>Mental Health Net Position - Net Investment in Capital Assets</t>
  </si>
  <si>
    <t>Mental Health Net Position - Restricted Net Position</t>
  </si>
  <si>
    <t>Mental Health Net Position - Unrestricted Net Position</t>
  </si>
  <si>
    <t xml:space="preserve">Mental Health - Proceeds from LTD </t>
  </si>
  <si>
    <t>Yes  or "1" indicates unit has defined benefit other than the ones adm. By the state</t>
  </si>
  <si>
    <t>WS-Advance From - Liability</t>
  </si>
  <si>
    <t>WS-Advance To - Asset</t>
  </si>
  <si>
    <t>EF-Advance From - Liability</t>
  </si>
  <si>
    <t>EF-Advance To - Asset</t>
  </si>
  <si>
    <t>TDA- Government Wide current and long-term debt</t>
  </si>
  <si>
    <t>Bus- Total Expenses</t>
  </si>
  <si>
    <t>Bus-Total Revenues</t>
  </si>
  <si>
    <t>County only-timber receipts sent to the schools</t>
  </si>
  <si>
    <t>Local Curr Exp trx to Fund 8</t>
  </si>
  <si>
    <t>Capital Outlay trx to Fund 8</t>
  </si>
  <si>
    <t>Hospital - Budget required if .02</t>
  </si>
  <si>
    <t>Contract Required if .03</t>
  </si>
  <si>
    <t>Elizabeth City-Pasquotank County Economic Development Commission</t>
  </si>
  <si>
    <t>"Comb-Proprietary-Current Assets less restricted assets and deferred outflows
"</t>
  </si>
  <si>
    <t>Reporting</t>
  </si>
  <si>
    <t>Statement of Activities - Business Activities</t>
  </si>
  <si>
    <t>Total Expenses - Exclude Transfers</t>
  </si>
  <si>
    <r>
      <rPr>
        <u/>
        <sz val="11"/>
        <color indexed="8"/>
        <rFont val="Calibri"/>
        <family val="2"/>
      </rPr>
      <t xml:space="preserve">Total Change in net position Business Type </t>
    </r>
    <r>
      <rPr>
        <sz val="11"/>
        <color theme="1"/>
        <rFont val="Calibri"/>
        <family val="2"/>
        <scheme val="minor"/>
      </rPr>
      <t xml:space="preserve">
</t>
    </r>
    <r>
      <rPr>
        <sz val="11"/>
        <color indexed="60"/>
        <rFont val="Calibri"/>
        <family val="2"/>
      </rPr>
      <t>(Increase in net position is recorded as a positive and a decrease in net position is recorded as a negative)</t>
    </r>
  </si>
  <si>
    <t>Government Wide Statements - Statement of Activities  - Business Type Activities Column</t>
  </si>
  <si>
    <t>Business Type - Total Expenses</t>
  </si>
  <si>
    <t>Business Type - Change in Net Position</t>
  </si>
  <si>
    <t>Status of Water Sewer</t>
  </si>
  <si>
    <t>https://www.nctreasurer.com/slg/lfm/financial-analysis/Pages/Analysis-by-Population.aspx</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</si>
  <si>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</si>
  <si>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r>
      <rPr>
        <u/>
        <sz val="11"/>
        <color indexed="8"/>
        <rFont val="Calibri"/>
        <family val="2"/>
      </rPr>
      <t>Any adjustment to beginning fund balance including rounding, prior period adjustments and restatements.</t>
    </r>
    <r>
      <rPr>
        <sz val="11"/>
        <color theme="1"/>
        <rFont val="Calibri"/>
        <family val="2"/>
        <scheme val="minor"/>
      </rPr>
      <t xml:space="preserve">  </t>
    </r>
    <r>
      <rPr>
        <sz val="11"/>
        <color indexed="60"/>
        <rFont val="Calibri"/>
        <family val="2"/>
      </rPr>
      <t xml:space="preserve"> (Amounts that increase fund balance are recorded as positive and amounts that decrease fund balance are recorded as negative)</t>
    </r>
  </si>
  <si>
    <t>Amount the unit paid out in benefits under LEO special separation allowance to retired law enforcement officers this fiscal year if you report under GASB 68 or GASB 73.</t>
  </si>
  <si>
    <t>The total LEO pension liability if you report under GASB 68 or GASB 73.</t>
  </si>
  <si>
    <t>If you have LEO pension assets and are reporting under GASB 68 please enter "Plan Fiduciary Net Position" which can be found on your RSI schedules.</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</si>
  <si>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</si>
  <si>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</si>
  <si>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Greensboro Center City Corporation</t>
  </si>
  <si>
    <t>Graham County Rural Development Authority</t>
  </si>
  <si>
    <t>598</t>
  </si>
  <si>
    <t>GF - Advance from</t>
  </si>
  <si>
    <t>In your professional opinion do you believe the unit of government can best be served by:
100 - No UL
200 - UL with call
300 - UL call-investing
400 - UL visit
500 - SUL</t>
  </si>
  <si>
    <t>Review Summary</t>
  </si>
  <si>
    <t>LEO
RSI</t>
  </si>
  <si>
    <t>OPEB
 Note or RSI</t>
  </si>
  <si>
    <t>OPEB
RSI</t>
  </si>
  <si>
    <t>Vision benefits - total OPEB liability</t>
  </si>
  <si>
    <t>Vision benefits - OPEB plan fiduciary net position</t>
  </si>
  <si>
    <t>Dental benefits - total OPEB liability</t>
  </si>
  <si>
    <t>Dental benefits - OPEB plan fiduciary net position</t>
  </si>
  <si>
    <t>Other benefits - total OPEB liability</t>
  </si>
  <si>
    <t>Other benefits - OPEB plan fiduciary net position</t>
  </si>
  <si>
    <t>Do you expect to issue debt requiring LGC approval within 12 months from the date that the audit is submitted - select "1" for yes and "2" for no</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</si>
  <si>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</si>
  <si>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</si>
  <si>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Financial opinion - enter "1" for clean Opinion or "2" for other than clean opinion</t>
  </si>
  <si>
    <t>Dental benefits - plan’s fiduciary net position as a percentage of the total OPEB liability</t>
  </si>
  <si>
    <t>Other benefits  - plan’s fiduciary net position as a percentage of the total OPEB liability</t>
  </si>
  <si>
    <t>LEOSSA – What is the plan’s fiduciary net position as a percentage of the total pension liability?  Please enter as percentage value; for example, 83.5% should be entered as 83.5.  If assets have not been set aside in a trust, please enter 0.0</t>
  </si>
  <si>
    <t>LEOSSA – plan’s fiduciary net position as a percentage of the total pension liability</t>
  </si>
  <si>
    <t>Bald Head Island Transportation Authority</t>
  </si>
  <si>
    <t>Compliance opinion - enter "1" for clean Opinion or "2" for other than clean opinion</t>
  </si>
  <si>
    <t>Health benefits - total OPEB liability</t>
  </si>
  <si>
    <t>Health benefits- OPEB plan fiduciary net position</t>
  </si>
  <si>
    <t>Health benefits - plan’s fiduciary net position as a percentage of the total OPEB liability </t>
  </si>
  <si>
    <t>Vision benefits -  plan’s fiduciary net position as a percentage of the total OPEB liability </t>
  </si>
  <si>
    <t>LEO - plan's fiduary net position as a % of total pension liability</t>
  </si>
  <si>
    <t>Do you expect to issue debt requiring LGC approval within 12 months from the date that the audit is submitted - select "1" for year and "2" for no</t>
  </si>
  <si>
    <t>Notes to the Financial Statements - Pension Note</t>
  </si>
  <si>
    <t>FS., Pension note or RSI</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</si>
  <si>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</si>
  <si>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t>Other Financial Information</t>
  </si>
  <si>
    <t>Net Pension Liability</t>
  </si>
  <si>
    <t>Total Current Liabilities including current portion of long-term debt</t>
  </si>
  <si>
    <t>Current Liabilities - bond anticipation notes</t>
  </si>
  <si>
    <t>Current Liabilities - current compensated absences</t>
  </si>
  <si>
    <t>Current Liabilities - current pension liabilities</t>
  </si>
  <si>
    <t>Current Liabilities - current liabilities payable from restricted assets</t>
  </si>
  <si>
    <t>Current Liabilities - OPEB</t>
  </si>
  <si>
    <t>Dashboard; Determiniation of Fiscal Health</t>
  </si>
  <si>
    <t>This information was not collected in 2019</t>
  </si>
  <si>
    <t>Determination of Fiscal Health</t>
  </si>
  <si>
    <r>
      <t xml:space="preserve">Please enter any bond anticipation notes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</si>
  <si>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</si>
  <si>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</si>
  <si>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current liabilities that are payable from restricted assets and included row 12 above </t>
    </r>
    <r>
      <rPr>
        <sz val="11"/>
        <color theme="5" tint="-0.249977111117893"/>
        <rFont val="Calibri"/>
        <family val="2"/>
      </rPr>
      <t>(amounts entered should agree to the current amount included in the changes to long-term debt note)</t>
    </r>
  </si>
  <si>
    <r>
      <t xml:space="preserve">Please enter any OPEB liabilities that are classified as current liabilities and included row 12 above </t>
    </r>
    <r>
      <rPr>
        <sz val="11"/>
        <color theme="5" tint="-0.249977111117893"/>
        <rFont val="Calibri"/>
        <family val="2"/>
      </rPr>
      <t>(amounts entered should agree to the current amount included in the changes to long-term debt note)</t>
    </r>
  </si>
  <si>
    <t xml:space="preserve">Fund balance, Assigned </t>
  </si>
  <si>
    <t>Fund Balance, Unassigned</t>
  </si>
  <si>
    <t>Debt Service Fund</t>
  </si>
  <si>
    <t>Please enter the Total Fund Balance for any Debt Service Funds</t>
  </si>
  <si>
    <t xml:space="preserve"> GF - Fund balance, Assigned </t>
  </si>
  <si>
    <t>GF - Fund Balance, Unassigned</t>
  </si>
  <si>
    <t>Total Fund Balance for any Debt Service Funds</t>
  </si>
  <si>
    <t>Combined Totals of all Propietary Funds</t>
  </si>
  <si>
    <t>Data Import 2019</t>
  </si>
  <si>
    <t>Unit was issued:
1) No UL
2) No UL but visit is needed
3) UL with response
4) SUL requiring written response
5) Communication to DPI</t>
  </si>
  <si>
    <t>Operations</t>
  </si>
  <si>
    <t>Capital</t>
  </si>
  <si>
    <t>Permanent</t>
  </si>
  <si>
    <t>Interim</t>
  </si>
  <si>
    <t>Vacant</t>
  </si>
  <si>
    <t>First name of finance officer or interim finance officer (please enter “vacant” for first name if the position is currently vacant)</t>
  </si>
  <si>
    <t>Data not collected in 2019</t>
  </si>
  <si>
    <t>Last name of finance officer or interim finance officer (please enter “vacant” for last name if the position is currently vacant)</t>
  </si>
  <si>
    <t>Is the finance officer serving in a permanent role or an interim role? (select permanent/interim/vacant)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</si>
  <si>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</si>
  <si>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</si>
  <si>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</si>
  <si>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REQUIRED</t>
  </si>
  <si>
    <t>MANDATORY</t>
  </si>
  <si>
    <t>All Fields Must Be Completed</t>
  </si>
  <si>
    <t>The Official should be the Finance Officer or interim Finance Officer as designated by the Board.</t>
  </si>
  <si>
    <t>Name of Finance Officer</t>
  </si>
  <si>
    <t>Title of Official</t>
  </si>
  <si>
    <t>Date                        (Enter as "MM/DD/YYYY")</t>
  </si>
  <si>
    <t>Telephone number</t>
  </si>
  <si>
    <t>E-mail address</t>
  </si>
  <si>
    <r>
      <t>RSS-</t>
    </r>
    <r>
      <rPr>
        <b/>
        <sz val="11"/>
        <color theme="1"/>
        <rFont val="Calibri"/>
        <family val="2"/>
        <scheme val="minor"/>
      </rPr>
      <t>Accounts used to calculate the RSS are shaded in Green</t>
    </r>
  </si>
  <si>
    <t>Total OPEB benefits - total OPEB liability
If you do not provide benefit, please enter 0</t>
  </si>
  <si>
    <t>Total OPEB benefits- OPEB plan fiduciary net position
If no fiduciary net position, enter 0</t>
  </si>
  <si>
    <t>Total OPEB benefits - What is the plan’s fiduciary net position as a percentage of the total OPEB liability?  Please enter as percentage value; for example, 83.5% should be entered as 83.5.  If assets have not been set aside in a trust, please enter 0.0</t>
  </si>
  <si>
    <t>OPEB-Plan's fiduciary net position as a % of total OPEB liability</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</si>
  <si>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</si>
  <si>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</si>
  <si>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https://efc.sog.unc.edu/reslib/item/north-carolina-water-and-wastewater-rates-dashboard#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</si>
  <si>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entury Schoolbook"/>
        <family val="1"/>
      </rPr>
      <t>Please record the numbers in the shaded column F.  Please enter all numbers as positive</t>
    </r>
    <r>
      <rPr>
        <sz val="12"/>
        <color indexed="8"/>
        <rFont val="Century Schoolbook"/>
        <family val="1"/>
      </rPr>
      <t xml:space="preserve"> unless specifically stated otherwise in the description of the amount requested.  </t>
    </r>
  </si>
  <si>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</si>
  <si>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</si>
  <si>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</si>
  <si>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</si>
  <si>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</si>
  <si>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</si>
  <si>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</si>
  <si>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This field must be completed in order to process your audit report</t>
  </si>
  <si>
    <r>
      <rPr>
        <u/>
        <sz val="11"/>
        <color indexed="8"/>
        <rFont val="Calibri"/>
        <family val="2"/>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rPr>
      <t>Exclude</t>
    </r>
    <r>
      <rPr>
        <sz val="11"/>
        <color indexed="60"/>
        <rFont val="Calibri"/>
        <family val="2"/>
      </rPr>
      <t xml:space="preserve"> </t>
    </r>
    <r>
      <rPr>
        <sz val="11"/>
        <color indexed="8"/>
        <rFont val="Calibri"/>
        <family val="2"/>
      </rPr>
      <t xml:space="preserve">all deferred inflows. 
</t>
    </r>
    <r>
      <rPr>
        <b/>
        <sz val="11"/>
        <color indexed="8"/>
        <rFont val="Calibri"/>
        <family val="2"/>
      </rPr>
      <t>Include</t>
    </r>
    <r>
      <rPr>
        <sz val="11"/>
        <color indexed="8"/>
        <rFont val="Calibri"/>
        <family val="2"/>
      </rPr>
      <t xml:space="preserve"> advance from(long-term portion of interfund loans)</t>
    </r>
  </si>
  <si>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</si>
  <si>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t>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t>
  </si>
  <si>
    <t>C-EF-Current liabilities (Inc. Def Rev, excl. BANS &amp; Comp Abs</t>
  </si>
  <si>
    <t xml:space="preserve">                    -  </t>
  </si>
  <si>
    <t>If unit is an employer participant in one of the State Cost Sharing Plans rows 74 - 76 should be blank.  Unless they have an additional single employer plan.</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</si>
  <si>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</si>
  <si>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</si>
  <si>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</si>
  <si>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</si>
  <si>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r>
      <rPr>
        <u/>
        <sz val="11"/>
        <color indexed="8"/>
        <rFont val="Calibri"/>
        <family val="2"/>
      </rPr>
      <t>Current liabilities</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</si>
  <si>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t>Introduction to the Unit Data from Audit Worksheet</t>
  </si>
  <si>
    <r>
      <rPr>
        <b/>
        <i/>
        <sz val="12"/>
        <rFont val="Cambria"/>
        <family val="1"/>
      </rPr>
      <t xml:space="preserve">Unit Data from Audit Worksheet </t>
    </r>
    <r>
      <rPr>
        <i/>
        <sz val="12"/>
        <rFont val="Cambria"/>
        <family val="1"/>
      </rPr>
      <t xml:space="preserve">- The </t>
    </r>
    <r>
      <rPr>
        <i/>
        <sz val="12"/>
        <color rgb="FFFF0000"/>
        <rFont val="Cambria"/>
        <family val="1"/>
      </rPr>
      <t xml:space="preserve">self-reported </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 xml:space="preserve">Accuracy in completion of data is important for your local government.  </t>
    </r>
  </si>
  <si>
    <t>Important Notes to the Preparer</t>
  </si>
  <si>
    <r>
      <t xml:space="preserve">All information provided is </t>
    </r>
    <r>
      <rPr>
        <sz val="12"/>
        <color rgb="FFFF0000"/>
        <rFont val="Century Schoolbook"/>
        <family val="1"/>
      </rPr>
      <t xml:space="preserve">self-reported </t>
    </r>
    <r>
      <rPr>
        <sz val="12"/>
        <color theme="1"/>
        <rFont val="Century Schoolbook"/>
        <family val="1"/>
      </rPr>
      <t xml:space="preserve">by the units of local government.  The staff of the State and Local Government Fiscal Management Section does NOT recalculate and is not responsible for incorrectly reported amounts. </t>
    </r>
  </si>
  <si>
    <t>The Unit Data from Audit Worksheet contains edits that will display error messages if these edit tests are not passed.  Please make sure that your worksheet is error free.  The worksheet may be returned to the unit to correct any errors that have not been resolved.</t>
  </si>
  <si>
    <t>New for Fiscal 2020</t>
  </si>
  <si>
    <t>Data documenting the unit's compliance with General Statue 159-25 is captured in account numbers 947, 948, 949, 950, 952, 954, 956, and 958.</t>
  </si>
  <si>
    <t>Instructions for the Unit Data from Audit Worksheet</t>
  </si>
  <si>
    <r>
      <t xml:space="preserve">The Unit Data from Audit Worksheet must be completed using your audited financial statements and submitted with the audit report to the Local Government Commission.  This worksheet is designed so that each unit should be able to complete it in less than an hour, if they have a completed audit report.  Units can always choose to outsource the completion of this worksheet but it must be certified by the finance officer.  The worksheet must be </t>
    </r>
    <r>
      <rPr>
        <b/>
        <sz val="12"/>
        <color indexed="8"/>
        <rFont val="Century Schoolbook"/>
        <family val="1"/>
      </rPr>
      <t>submitted with the unit’s audit report</t>
    </r>
    <r>
      <rPr>
        <sz val="12"/>
        <color indexed="8"/>
        <rFont val="Century Schoolbook"/>
        <family val="1"/>
      </rPr>
      <t>.</t>
    </r>
  </si>
  <si>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</si>
  <si>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Links to Websites that provide financial data and ratios for Municipalities and Counties</t>
  </si>
  <si>
    <t>If you have any questions, please call 919-814-4299.</t>
  </si>
  <si>
    <t xml:space="preserve">Date       </t>
  </si>
  <si>
    <t>unit code must be completed</t>
  </si>
  <si>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</si>
  <si>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</si>
  <si>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</si>
  <si>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</si>
  <si>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</si>
  <si>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</si>
  <si>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</si>
  <si>
    <t>Version Date 10/27/2020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</si>
</sst>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_);\(#,##0.0\)"/>
    <numFmt numFmtId="171" formatCode="0.0_);\(0.0\)"/>
  </numFmts>
  <fonts count="130"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u/>
      <sz val="11"/>
      <color indexed="8"/>
      <name val="Calibri"/>
      <family val="2"/>
    </font>
    <font>
      <sz val="11"/>
      <name val="Calibri"/>
      <family val="2"/>
    </font>
    <font>
      <b/>
      <sz val="11"/>
      <name val="Calibri"/>
      <family val="2"/>
    </font>
    <font>
      <sz val="11"/>
      <name val="Century Schoolbook"/>
      <family val="1"/>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0"/>
      <color indexed="8"/>
      <name val="Times New Roman"/>
      <family val="1"/>
    </font>
    <font>
      <sz val="12"/>
      <name val="Garamond"/>
      <family val="1"/>
    </font>
    <font>
      <sz val="12"/>
      <name val="Garamond"/>
      <family val="1"/>
    </font>
    <font>
      <u/>
      <sz val="10"/>
      <color indexed="12"/>
      <name val="Arial"/>
      <family val="2"/>
    </font>
    <font>
      <sz val="10"/>
      <name val="Arial"/>
      <family val="2"/>
    </font>
    <font>
      <sz val="9"/>
      <color indexed="8"/>
      <name val="Century Schoolbook"/>
      <family val="1"/>
    </font>
    <font>
      <b/>
      <sz val="11"/>
      <color indexed="8"/>
      <name val="Century Schoolbook"/>
      <family val="1"/>
    </font>
    <font>
      <b/>
      <sz val="11"/>
      <name val="Century Schoolbook"/>
      <family val="1"/>
    </font>
    <font>
      <u/>
      <sz val="11"/>
      <name val="Calibri"/>
      <family val="2"/>
    </font>
    <font>
      <b/>
      <sz val="9"/>
      <color indexed="8"/>
      <name val="Century Schoolbook"/>
      <family val="1"/>
    </font>
    <font>
      <sz val="9"/>
      <name val="Century Schoolbook"/>
      <family val="1"/>
    </font>
    <font>
      <b/>
      <u/>
      <sz val="11"/>
      <color indexed="8"/>
      <name val="Calibri"/>
      <family val="2"/>
    </font>
    <font>
      <sz val="8"/>
      <name val="Arial"/>
      <family val="2"/>
    </font>
    <font>
      <sz val="10"/>
      <name val="Arial"/>
      <family val="2"/>
    </font>
    <font>
      <sz val="12"/>
      <name val="Garamond"/>
      <family val="1"/>
    </font>
    <font>
      <b/>
      <sz val="10"/>
      <color indexed="8"/>
      <name val="Century Schoolbook"/>
      <family val="2"/>
    </font>
    <font>
      <sz val="14"/>
      <color indexed="8"/>
      <name val="Calibri"/>
      <family val="2"/>
    </font>
    <font>
      <i/>
      <u/>
      <sz val="12"/>
      <color indexed="8"/>
      <name val="Calibri"/>
      <family val="2"/>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0"/>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4"/>
      <color theme="1"/>
      <name val="Calibri"/>
      <family val="2"/>
      <scheme val="minor"/>
    </font>
    <font>
      <b/>
      <sz val="11"/>
      <color theme="1"/>
      <name val="Century Schoolbook"/>
      <family val="1"/>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alibri"/>
      <family val="2"/>
      <scheme val="minor"/>
    </font>
    <font>
      <b/>
      <u/>
      <sz val="12"/>
      <color theme="1"/>
      <name val="Times New Roman"/>
      <family val="1"/>
    </font>
    <font>
      <u/>
      <sz val="11"/>
      <color theme="1"/>
      <name val="Calibri"/>
      <family val="2"/>
      <scheme val="minor"/>
    </font>
    <font>
      <b/>
      <u/>
      <sz val="16"/>
      <color theme="1"/>
      <name val="Times New Roman"/>
      <family val="1"/>
    </font>
    <font>
      <b/>
      <sz val="10"/>
      <color theme="1"/>
      <name val="Times New Roman"/>
      <family val="1"/>
    </font>
    <font>
      <b/>
      <u/>
      <sz val="10"/>
      <color theme="1"/>
      <name val="Times New Roman"/>
      <family val="1"/>
    </font>
    <font>
      <sz val="10"/>
      <color theme="1"/>
      <name val="Times New Roman"/>
      <family val="1"/>
    </font>
    <font>
      <b/>
      <sz val="11"/>
      <color theme="1"/>
      <name val="Wingdings"/>
      <charset val="2"/>
    </font>
    <font>
      <u/>
      <sz val="10"/>
      <color theme="1"/>
      <name val="Times New Roman"/>
      <family val="1"/>
    </font>
    <font>
      <b/>
      <sz val="16"/>
      <color theme="1"/>
      <name val="Calibri"/>
      <family val="2"/>
      <scheme val="minor"/>
    </font>
    <font>
      <b/>
      <sz val="11"/>
      <color theme="1"/>
      <name val="Garamond"/>
      <family val="1"/>
    </font>
    <font>
      <sz val="11"/>
      <color theme="1"/>
      <name val="Calibri"/>
      <family val="2"/>
    </font>
    <font>
      <sz val="11"/>
      <name val="Calibri"/>
      <family val="2"/>
      <scheme val="minor"/>
    </font>
    <font>
      <b/>
      <sz val="9"/>
      <color theme="1"/>
      <name val="Century Schoolbook"/>
      <family val="1"/>
    </font>
    <font>
      <sz val="10"/>
      <color theme="1"/>
      <name val="Century Schoolbook"/>
      <family val="1"/>
    </font>
    <font>
      <sz val="11"/>
      <color rgb="FFC00000"/>
      <name val="Calibri"/>
      <family val="2"/>
      <scheme val="minor"/>
    </font>
    <font>
      <sz val="9"/>
      <color theme="1"/>
      <name val="Century Schoolbook"/>
      <family val="1"/>
    </font>
    <font>
      <sz val="9"/>
      <name val="Calibri"/>
      <family val="2"/>
      <scheme val="minor"/>
    </font>
    <font>
      <sz val="8"/>
      <color theme="1"/>
      <name val="Calibri"/>
      <family val="2"/>
      <scheme val="minor"/>
    </font>
    <font>
      <sz val="8"/>
      <color theme="1"/>
      <name val="Century Schoolbook"/>
      <family val="1"/>
    </font>
    <font>
      <b/>
      <sz val="18"/>
      <color theme="1"/>
      <name val="Calibri"/>
      <family val="2"/>
      <scheme val="minor"/>
    </font>
    <font>
      <sz val="10"/>
      <color rgb="FFFF0000"/>
      <name val="Calibri"/>
      <family val="2"/>
      <scheme val="minor"/>
    </font>
    <font>
      <b/>
      <sz val="8"/>
      <color theme="1"/>
      <name val="Calibri"/>
      <family val="2"/>
      <scheme val="minor"/>
    </font>
    <font>
      <b/>
      <sz val="11"/>
      <name val="Calibri"/>
      <family val="2"/>
      <scheme val="minor"/>
    </font>
    <font>
      <sz val="28"/>
      <color theme="1"/>
      <name val="Calibri"/>
      <family val="2"/>
      <scheme val="minor"/>
    </font>
    <font>
      <b/>
      <sz val="9"/>
      <name val="Calibri"/>
      <family val="2"/>
      <scheme val="minor"/>
    </font>
    <font>
      <b/>
      <sz val="10"/>
      <color theme="1"/>
      <name val="Century Schoolbook"/>
      <family val="2"/>
    </font>
    <font>
      <b/>
      <sz val="10"/>
      <color indexed="8"/>
      <name val="Calibri"/>
      <family val="2"/>
      <scheme val="minor"/>
    </font>
    <font>
      <sz val="11"/>
      <color indexed="8"/>
      <name val="Calibri"/>
      <family val="2"/>
      <scheme val="minor"/>
    </font>
    <font>
      <b/>
      <sz val="20"/>
      <color theme="1"/>
      <name val="Calibri"/>
      <family val="2"/>
      <scheme val="minor"/>
    </font>
    <font>
      <sz val="8"/>
      <name val="Calibri"/>
      <family val="2"/>
      <scheme val="minor"/>
    </font>
    <font>
      <sz val="12"/>
      <color rgb="FFFF0000"/>
      <name val="Calibri"/>
      <family val="2"/>
      <scheme val="minor"/>
    </font>
    <font>
      <sz val="8"/>
      <color rgb="FFFF0000"/>
      <name val="Calibri"/>
      <family val="2"/>
      <scheme val="minor"/>
    </font>
    <font>
      <b/>
      <i/>
      <u/>
      <sz val="10"/>
      <color theme="1"/>
      <name val="Times New Roman"/>
      <family val="1"/>
    </font>
    <font>
      <sz val="10"/>
      <name val="Calibri"/>
      <family val="2"/>
      <scheme val="minor"/>
    </font>
    <font>
      <sz val="11"/>
      <color rgb="FFFF0000"/>
      <name val="Calibri"/>
      <family val="2"/>
      <scheme val="minor"/>
    </font>
    <font>
      <b/>
      <sz val="11"/>
      <color rgb="FF000000"/>
      <name val="Calibri"/>
      <family val="2"/>
    </font>
    <font>
      <sz val="10"/>
      <name val="Century Schoolbook"/>
      <family val="1"/>
    </font>
    <font>
      <sz val="11"/>
      <color theme="5" tint="-0.249977111117893"/>
      <name val="Calibri"/>
      <family val="2"/>
    </font>
    <font>
      <sz val="9"/>
      <color rgb="FFFF0000"/>
      <name val="Calibri"/>
      <family val="2"/>
      <scheme val="minor"/>
    </font>
    <font>
      <b/>
      <sz val="11"/>
      <color theme="5" tint="-0.249977111117893"/>
      <name val="Calibri"/>
      <family val="2"/>
      <scheme val="minor"/>
    </font>
    <font>
      <b/>
      <sz val="16"/>
      <color theme="1"/>
      <name val="Century Schoolbook"/>
      <family val="1"/>
    </font>
    <font>
      <i/>
      <sz val="12"/>
      <name val="Cambria"/>
      <family val="1"/>
    </font>
    <font>
      <sz val="12"/>
      <color rgb="FFFF0000"/>
      <name val="Century Schoolbook"/>
      <family val="1"/>
    </font>
    <font>
      <i/>
      <sz val="12"/>
      <color theme="1"/>
      <name val="Century Schoolbook"/>
      <family val="1"/>
    </font>
    <font>
      <b/>
      <sz val="11"/>
      <color rgb="FFFF0000"/>
      <name val="Calibri"/>
      <family val="2"/>
      <scheme val="minor"/>
    </font>
    <font>
      <sz val="18"/>
      <color theme="0"/>
      <name val="Calibri"/>
      <family val="2"/>
      <scheme val="minor"/>
    </font>
    <font>
      <b/>
      <i/>
      <sz val="12"/>
      <name val="Cambria"/>
      <family val="1"/>
    </font>
    <font>
      <i/>
      <sz val="12"/>
      <color rgb="FFFF0000"/>
      <name val="Cambria"/>
      <family val="1"/>
    </font>
    <font>
      <i/>
      <u/>
      <sz val="12"/>
      <color rgb="FFFF0000"/>
      <name val="Cambria"/>
      <family val="1"/>
    </font>
    <font>
      <b/>
      <i/>
      <sz val="14"/>
      <color theme="0"/>
      <name val="Cambria"/>
      <family val="1"/>
    </font>
    <font>
      <i/>
      <sz val="14"/>
      <color theme="0"/>
      <name val="Cambria"/>
      <family val="1"/>
    </font>
    <font>
      <i/>
      <sz val="14"/>
      <color theme="0"/>
      <name val="Century Schoolbook"/>
      <family val="1"/>
    </font>
    <font>
      <sz val="12"/>
      <color theme="0"/>
      <name val="Century Schoolbook"/>
      <family val="1"/>
    </font>
  </fonts>
  <fills count="38">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249977111117893"/>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style="double">
        <color indexed="64"/>
      </top>
      <bottom style="double">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style="thin">
        <color indexed="44"/>
      </left>
      <right style="thin">
        <color indexed="44"/>
      </right>
      <top style="thin">
        <color indexed="44"/>
      </top>
      <bottom style="thin">
        <color indexed="4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style="medium">
        <color indexed="64"/>
      </right>
      <top/>
      <bottom style="thin">
        <color indexed="64"/>
      </bottom>
      <diagonal/>
    </border>
    <border>
      <left/>
      <right style="thin">
        <color theme="3" tint="0.59996337778862885"/>
      </right>
      <top style="thin">
        <color theme="3" tint="0.59996337778862885"/>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theme="3" tint="0.59996337778862885"/>
      </top>
      <bottom/>
      <diagonal/>
    </border>
  </borders>
  <cellStyleXfs count="2177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15" borderId="1" applyNumberFormat="0" applyAlignment="0" applyProtection="0"/>
    <xf numFmtId="0" fontId="24" fillId="15" borderId="1" applyNumberFormat="0" applyAlignment="0" applyProtection="0"/>
    <xf numFmtId="0" fontId="15" fillId="7" borderId="2" applyNumberFormat="0" applyAlignment="0" applyProtection="0"/>
    <xf numFmtId="0" fontId="15" fillId="7" borderId="2" applyNumberFormat="0" applyAlignment="0" applyProtection="0"/>
    <xf numFmtId="43" fontId="5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49" fillId="0" borderId="0" applyFont="0" applyFill="0" applyBorder="0" applyAlignment="0" applyProtection="0"/>
    <xf numFmtId="43" fontId="5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49"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8" fillId="12" borderId="1" applyNumberFormat="0" applyAlignment="0" applyProtection="0"/>
    <xf numFmtId="0" fontId="8" fillId="12"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9" fillId="19" borderId="0" applyNumberFormat="0" applyBorder="0" applyAlignment="0" applyProtection="0"/>
    <xf numFmtId="0" fontId="9" fillId="19"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3" fillId="0" borderId="0"/>
    <xf numFmtId="0"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3" fillId="0" borderId="0"/>
    <xf numFmtId="0" fontId="5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26" fillId="0" borderId="0"/>
    <xf numFmtId="0" fontId="27" fillId="0" borderId="0"/>
    <xf numFmtId="0" fontId="26" fillId="0" borderId="0"/>
    <xf numFmtId="0" fontId="46" fillId="0" borderId="0"/>
    <xf numFmtId="0" fontId="40" fillId="0" borderId="0"/>
    <xf numFmtId="0" fontId="2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26" fillId="0" borderId="0"/>
    <xf numFmtId="0" fontId="46" fillId="0" borderId="0"/>
    <xf numFmtId="0" fontId="2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27" fillId="0" borderId="0"/>
    <xf numFmtId="0" fontId="32" fillId="0" borderId="0"/>
    <xf numFmtId="0" fontId="18" fillId="0" borderId="0"/>
    <xf numFmtId="0" fontId="41" fillId="0" borderId="0"/>
    <xf numFmtId="0" fontId="18"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18" fillId="0" borderId="0"/>
    <xf numFmtId="0" fontId="47" fillId="0" borderId="0"/>
    <xf numFmtId="0" fontId="18"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27" fillId="0" borderId="0"/>
    <xf numFmtId="0" fontId="26" fillId="0" borderId="0"/>
    <xf numFmtId="0" fontId="26" fillId="0" borderId="0"/>
    <xf numFmtId="0" fontId="18" fillId="0" borderId="0"/>
    <xf numFmtId="0" fontId="41" fillId="0" borderId="0"/>
    <xf numFmtId="0" fontId="18"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18" fillId="0" borderId="0"/>
    <xf numFmtId="0" fontId="47" fillId="0" borderId="0"/>
    <xf numFmtId="0" fontId="18" fillId="0" borderId="0"/>
    <xf numFmtId="0" fontId="18" fillId="0" borderId="0"/>
    <xf numFmtId="0" fontId="47" fillId="0" borderId="0"/>
    <xf numFmtId="0" fontId="18" fillId="0" borderId="0"/>
    <xf numFmtId="0" fontId="47" fillId="0" borderId="0"/>
    <xf numFmtId="0" fontId="18" fillId="0" borderId="0"/>
    <xf numFmtId="0" fontId="26" fillId="0" borderId="0"/>
    <xf numFmtId="0" fontId="47" fillId="0" borderId="0"/>
    <xf numFmtId="0" fontId="18" fillId="0" borderId="0"/>
    <xf numFmtId="0" fontId="47" fillId="0" borderId="0"/>
    <xf numFmtId="0" fontId="18" fillId="0" borderId="0"/>
    <xf numFmtId="0" fontId="46" fillId="0" borderId="0"/>
    <xf numFmtId="0" fontId="40" fillId="0" borderId="0"/>
    <xf numFmtId="0" fontId="2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26" fillId="0" borderId="0"/>
    <xf numFmtId="0" fontId="46" fillId="0" borderId="0"/>
    <xf numFmtId="0" fontId="26" fillId="0" borderId="0"/>
    <xf numFmtId="0" fontId="26" fillId="0" borderId="0"/>
    <xf numFmtId="0" fontId="46" fillId="0" borderId="0"/>
    <xf numFmtId="0" fontId="26" fillId="0" borderId="0"/>
    <xf numFmtId="0" fontId="46" fillId="0" borderId="0"/>
    <xf numFmtId="0" fontId="26" fillId="0" borderId="0"/>
    <xf numFmtId="0" fontId="26" fillId="0" borderId="0"/>
    <xf numFmtId="0" fontId="26" fillId="0" borderId="0"/>
    <xf numFmtId="0" fontId="46" fillId="0" borderId="0"/>
    <xf numFmtId="0" fontId="46" fillId="0" borderId="0"/>
    <xf numFmtId="0" fontId="26" fillId="0" borderId="0"/>
    <xf numFmtId="0" fontId="51" fillId="0" borderId="0"/>
    <xf numFmtId="0" fontId="46" fillId="0" borderId="0"/>
    <xf numFmtId="0" fontId="26" fillId="0" borderId="0"/>
    <xf numFmtId="0" fontId="26" fillId="0" borderId="0"/>
    <xf numFmtId="0" fontId="26" fillId="0" borderId="0"/>
    <xf numFmtId="0" fontId="51" fillId="0" borderId="0"/>
    <xf numFmtId="0" fontId="51" fillId="0" borderId="0"/>
    <xf numFmtId="0" fontId="26" fillId="0" borderId="0"/>
    <xf numFmtId="0" fontId="51" fillId="0" borderId="0"/>
    <xf numFmtId="0" fontId="26" fillId="0" borderId="0"/>
    <xf numFmtId="0" fontId="51" fillId="0" borderId="0"/>
    <xf numFmtId="0" fontId="51" fillId="0" borderId="0"/>
    <xf numFmtId="0" fontId="4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18" fillId="0" borderId="0"/>
    <xf numFmtId="0" fontId="30" fillId="0" borderId="0"/>
    <xf numFmtId="0" fontId="29" fillId="0" borderId="0"/>
    <xf numFmtId="0" fontId="29" fillId="0" borderId="0"/>
    <xf numFmtId="0" fontId="47" fillId="0" borderId="0"/>
    <xf numFmtId="0" fontId="18" fillId="0" borderId="0"/>
    <xf numFmtId="0" fontId="32" fillId="0" borderId="0"/>
    <xf numFmtId="0" fontId="18" fillId="0" borderId="0"/>
    <xf numFmtId="0" fontId="41" fillId="0" borderId="0"/>
    <xf numFmtId="0" fontId="18"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18" fillId="0" borderId="0"/>
    <xf numFmtId="0" fontId="47" fillId="0" borderId="0"/>
    <xf numFmtId="0" fontId="18"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18" fillId="0" borderId="0"/>
    <xf numFmtId="0" fontId="41" fillId="0" borderId="0"/>
    <xf numFmtId="0" fontId="18"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18" fillId="0" borderId="0"/>
    <xf numFmtId="0" fontId="47" fillId="0" borderId="0"/>
    <xf numFmtId="0" fontId="18"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18" fillId="0" borderId="0"/>
    <xf numFmtId="0" fontId="18" fillId="0" borderId="0"/>
    <xf numFmtId="0" fontId="47" fillId="0" borderId="0"/>
    <xf numFmtId="0" fontId="18" fillId="0" borderId="0"/>
    <xf numFmtId="0" fontId="18" fillId="0" borderId="0"/>
    <xf numFmtId="0" fontId="47" fillId="0" borderId="0"/>
    <xf numFmtId="0" fontId="18" fillId="0" borderId="0"/>
    <xf numFmtId="0" fontId="26" fillId="0" borderId="0"/>
    <xf numFmtId="0" fontId="47" fillId="0" borderId="0"/>
    <xf numFmtId="0" fontId="18" fillId="0" borderId="0"/>
    <xf numFmtId="0" fontId="18" fillId="0" borderId="0"/>
    <xf numFmtId="0" fontId="29" fillId="0" borderId="0"/>
    <xf numFmtId="0" fontId="51" fillId="0" borderId="0"/>
    <xf numFmtId="0" fontId="51" fillId="0" borderId="0"/>
    <xf numFmtId="0" fontId="51" fillId="0" borderId="0"/>
    <xf numFmtId="0" fontId="51" fillId="0" borderId="0"/>
    <xf numFmtId="0" fontId="30" fillId="0" borderId="0"/>
    <xf numFmtId="0" fontId="29" fillId="0" borderId="0"/>
    <xf numFmtId="0" fontId="42" fillId="0" borderId="0"/>
    <xf numFmtId="0" fontId="29" fillId="0" borderId="0"/>
    <xf numFmtId="0" fontId="29" fillId="0" borderId="0"/>
    <xf numFmtId="0" fontId="48" fillId="0" borderId="0"/>
    <xf numFmtId="0" fontId="29" fillId="0" borderId="0"/>
    <xf numFmtId="0" fontId="48" fillId="0" borderId="0"/>
    <xf numFmtId="0" fontId="29" fillId="0" borderId="0"/>
    <xf numFmtId="0" fontId="48" fillId="0" borderId="0"/>
    <xf numFmtId="0" fontId="29" fillId="0" borderId="0"/>
    <xf numFmtId="0" fontId="48" fillId="0" borderId="0"/>
    <xf numFmtId="0" fontId="29" fillId="0" borderId="0"/>
    <xf numFmtId="0" fontId="29" fillId="0" borderId="0"/>
    <xf numFmtId="0" fontId="48" fillId="0" borderId="0"/>
    <xf numFmtId="0" fontId="29" fillId="0" borderId="0"/>
    <xf numFmtId="0" fontId="29" fillId="0" borderId="0"/>
    <xf numFmtId="0" fontId="48" fillId="0" borderId="0"/>
    <xf numFmtId="0" fontId="29" fillId="0" borderId="0"/>
    <xf numFmtId="0" fontId="48"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9" fillId="0" borderId="0"/>
    <xf numFmtId="0" fontId="48" fillId="0" borderId="0"/>
    <xf numFmtId="0" fontId="48" fillId="0" borderId="0"/>
    <xf numFmtId="0" fontId="29" fillId="0" borderId="0"/>
    <xf numFmtId="0" fontId="51" fillId="0" borderId="0"/>
    <xf numFmtId="0" fontId="48" fillId="0" borderId="0"/>
    <xf numFmtId="0" fontId="29" fillId="0" borderId="0"/>
    <xf numFmtId="0" fontId="29" fillId="0" borderId="0"/>
    <xf numFmtId="0" fontId="29" fillId="0" borderId="0"/>
    <xf numFmtId="0" fontId="29" fillId="0" borderId="0"/>
    <xf numFmtId="0" fontId="29" fillId="0" borderId="0"/>
    <xf numFmtId="0" fontId="51" fillId="0" borderId="0"/>
    <xf numFmtId="0" fontId="51" fillId="0" borderId="0"/>
    <xf numFmtId="0" fontId="29" fillId="0" borderId="0"/>
    <xf numFmtId="0" fontId="51" fillId="0" borderId="0"/>
    <xf numFmtId="0" fontId="51" fillId="0" borderId="0"/>
    <xf numFmtId="0" fontId="48"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3" fillId="0" borderId="0"/>
    <xf numFmtId="0" fontId="53" fillId="0" borderId="0"/>
    <xf numFmtId="0" fontId="53" fillId="0" borderId="0"/>
    <xf numFmtId="0" fontId="51" fillId="0" borderId="0"/>
    <xf numFmtId="0" fontId="51" fillId="0" borderId="0"/>
    <xf numFmtId="0" fontId="53" fillId="0" borderId="0"/>
    <xf numFmtId="3" fontId="10" fillId="0" borderId="0"/>
    <xf numFmtId="0" fontId="18" fillId="5" borderId="7" applyNumberFormat="0" applyFont="0" applyAlignment="0" applyProtection="0"/>
    <xf numFmtId="0" fontId="18" fillId="5" borderId="7" applyNumberFormat="0" applyFont="0" applyAlignment="0" applyProtection="0"/>
    <xf numFmtId="0" fontId="47" fillId="5" borderId="7" applyNumberFormat="0" applyFont="0" applyAlignment="0" applyProtection="0"/>
    <xf numFmtId="0" fontId="18" fillId="5" borderId="7" applyNumberFormat="0" applyFont="0" applyAlignment="0" applyProtection="0"/>
    <xf numFmtId="0" fontId="18" fillId="5" borderId="7" applyNumberFormat="0" applyFont="0" applyAlignment="0" applyProtection="0"/>
    <xf numFmtId="0" fontId="17" fillId="15" borderId="8" applyNumberFormat="0" applyAlignment="0" applyProtection="0"/>
    <xf numFmtId="0" fontId="17" fillId="15" borderId="8" applyNumberFormat="0" applyAlignment="0" applyProtection="0"/>
    <xf numFmtId="9" fontId="30" fillId="0" borderId="0" applyFont="0" applyFill="0" applyBorder="0" applyAlignment="0" applyProtection="0"/>
    <xf numFmtId="9" fontId="29" fillId="0" borderId="0" applyFont="0" applyFill="0" applyBorder="0" applyAlignment="0" applyProtection="0"/>
    <xf numFmtId="9" fontId="53" fillId="0" borderId="0" applyFont="0" applyFill="0" applyBorder="0" applyAlignment="0" applyProtection="0"/>
    <xf numFmtId="0" fontId="19" fillId="0" borderId="0" applyNumberFormat="0" applyFill="0" applyBorder="0" applyAlignment="0" applyProtection="0"/>
    <xf numFmtId="0" fontId="57" fillId="20" borderId="0" applyFont="0" applyBorder="0" applyAlignment="0">
      <alignment horizontal="center" wrapText="1"/>
    </xf>
    <xf numFmtId="0" fontId="57" fillId="20" borderId="0" applyFont="0" applyBorder="0" applyAlignment="0">
      <alignment horizontal="center" wrapText="1"/>
    </xf>
    <xf numFmtId="0" fontId="50"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46" fillId="0" borderId="0"/>
    <xf numFmtId="0" fontId="26" fillId="0" borderId="0"/>
    <xf numFmtId="0" fontId="26" fillId="0" borderId="0"/>
    <xf numFmtId="0" fontId="18" fillId="0" borderId="0"/>
    <xf numFmtId="0" fontId="26" fillId="0" borderId="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49" fillId="0" borderId="0" applyFont="0" applyFill="0" applyBorder="0" applyAlignment="0" applyProtection="0"/>
    <xf numFmtId="43" fontId="1" fillId="0" borderId="0" applyFont="0" applyFill="0" applyBorder="0" applyAlignment="0" applyProtection="0"/>
    <xf numFmtId="44" fontId="49" fillId="0" borderId="0" applyFont="0" applyFill="0" applyBorder="0" applyAlignment="0" applyProtection="0"/>
    <xf numFmtId="0" fontId="51" fillId="0" borderId="0"/>
    <xf numFmtId="0" fontId="51" fillId="0" borderId="0"/>
    <xf numFmtId="0" fontId="51" fillId="0" borderId="0"/>
    <xf numFmtId="0" fontId="46" fillId="0" borderId="0"/>
    <xf numFmtId="0" fontId="46" fillId="0" borderId="0"/>
    <xf numFmtId="0" fontId="46" fillId="0" borderId="0"/>
    <xf numFmtId="0" fontId="51" fillId="0" borderId="0"/>
    <xf numFmtId="0" fontId="51"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51" fillId="0" borderId="0"/>
    <xf numFmtId="0" fontId="47" fillId="0" borderId="0"/>
    <xf numFmtId="0" fontId="47" fillId="0" borderId="0"/>
    <xf numFmtId="0" fontId="47" fillId="0" borderId="0"/>
    <xf numFmtId="0" fontId="47" fillId="0" borderId="0"/>
    <xf numFmtId="0" fontId="48" fillId="0" borderId="0"/>
    <xf numFmtId="0" fontId="51" fillId="0" borderId="0"/>
    <xf numFmtId="0" fontId="48" fillId="0" borderId="0"/>
    <xf numFmtId="0" fontId="51" fillId="0" borderId="0"/>
    <xf numFmtId="0" fontId="51" fillId="0" borderId="0"/>
    <xf numFmtId="0" fontId="46" fillId="0" borderId="0"/>
    <xf numFmtId="0" fontId="26" fillId="0" borderId="0"/>
    <xf numFmtId="0" fontId="47"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7" fillId="0" borderId="0"/>
    <xf numFmtId="0" fontId="18" fillId="0" borderId="0"/>
    <xf numFmtId="0" fontId="47" fillId="0" borderId="0"/>
    <xf numFmtId="0" fontId="18"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47" fillId="0" borderId="0"/>
    <xf numFmtId="0" fontId="18" fillId="0" borderId="0"/>
    <xf numFmtId="0" fontId="47" fillId="0" borderId="0"/>
    <xf numFmtId="0" fontId="18" fillId="0" borderId="0"/>
    <xf numFmtId="0" fontId="47" fillId="0" borderId="0"/>
    <xf numFmtId="0" fontId="51" fillId="0" borderId="0"/>
    <xf numFmtId="0" fontId="51" fillId="0" borderId="0"/>
    <xf numFmtId="0" fontId="51" fillId="0" borderId="0"/>
    <xf numFmtId="0" fontId="51" fillId="0" borderId="0"/>
    <xf numFmtId="0" fontId="48"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51" fillId="0" borderId="0"/>
    <xf numFmtId="43" fontId="51" fillId="0" borderId="0" applyFon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51" fillId="0" borderId="0"/>
    <xf numFmtId="0" fontId="14" fillId="8" borderId="0" applyNumberFormat="0" applyBorder="0" applyAlignment="0" applyProtection="0"/>
    <xf numFmtId="0" fontId="51" fillId="0" borderId="0"/>
    <xf numFmtId="0" fontId="14" fillId="8"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1"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51" fillId="0" borderId="0"/>
    <xf numFmtId="0" fontId="26"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51" fillId="0" borderId="0"/>
    <xf numFmtId="0" fontId="29"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43" fontId="5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6" fillId="0" borderId="0"/>
    <xf numFmtId="0" fontId="26" fillId="0" borderId="0"/>
    <xf numFmtId="0" fontId="4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47" fillId="0" borderId="0"/>
    <xf numFmtId="0" fontId="18" fillId="0" borderId="0"/>
    <xf numFmtId="0" fontId="47" fillId="0" borderId="0"/>
    <xf numFmtId="0" fontId="26" fillId="0" borderId="0"/>
    <xf numFmtId="0" fontId="46" fillId="0" borderId="0"/>
    <xf numFmtId="0" fontId="51" fillId="0" borderId="0"/>
    <xf numFmtId="0" fontId="46" fillId="0" borderId="0"/>
    <xf numFmtId="0" fontId="26" fillId="0" borderId="0"/>
    <xf numFmtId="0" fontId="51" fillId="0" borderId="0"/>
    <xf numFmtId="0" fontId="51" fillId="0" borderId="0"/>
    <xf numFmtId="0" fontId="51" fillId="0" borderId="0"/>
    <xf numFmtId="0" fontId="51" fillId="0" borderId="0"/>
    <xf numFmtId="0" fontId="51"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47" fillId="0" borderId="0"/>
    <xf numFmtId="0" fontId="18" fillId="0" borderId="0"/>
    <xf numFmtId="0" fontId="47" fillId="0" borderId="0"/>
    <xf numFmtId="0" fontId="47" fillId="0" borderId="0"/>
    <xf numFmtId="0" fontId="51" fillId="0" borderId="0"/>
    <xf numFmtId="0" fontId="51" fillId="0" borderId="0"/>
    <xf numFmtId="0" fontId="51" fillId="0" borderId="0"/>
    <xf numFmtId="0" fontId="51" fillId="0" borderId="0"/>
    <xf numFmtId="0" fontId="29"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29" fillId="0" borderId="0"/>
    <xf numFmtId="0" fontId="51" fillId="0" borderId="0"/>
    <xf numFmtId="0" fontId="51" fillId="0" borderId="0"/>
    <xf numFmtId="0" fontId="51" fillId="0" borderId="0"/>
    <xf numFmtId="0" fontId="51"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26" fillId="0" borderId="0"/>
    <xf numFmtId="0" fontId="47"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26" fillId="0" borderId="0"/>
    <xf numFmtId="0" fontId="29" fillId="0" borderId="0"/>
    <xf numFmtId="0" fontId="26"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26" fillId="0" borderId="0"/>
    <xf numFmtId="0" fontId="29"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26" fillId="0" borderId="0"/>
    <xf numFmtId="0" fontId="18" fillId="0" borderId="0"/>
    <xf numFmtId="0" fontId="29" fillId="0" borderId="0"/>
    <xf numFmtId="0" fontId="26" fillId="0" borderId="0"/>
    <xf numFmtId="0" fontId="18" fillId="0" borderId="0"/>
    <xf numFmtId="0" fontId="29" fillId="0" borderId="0"/>
    <xf numFmtId="0" fontId="18"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29"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29" fillId="0" borderId="0"/>
    <xf numFmtId="0" fontId="26" fillId="0" borderId="0"/>
    <xf numFmtId="0" fontId="29"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26"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46"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14" fillId="4" borderId="0" applyNumberFormat="0" applyBorder="0" applyAlignment="0" applyProtection="0"/>
    <xf numFmtId="43" fontId="5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14" fillId="11" borderId="0" applyNumberFormat="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4" fillId="8"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4" fillId="7" borderId="0" applyNumberFormat="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4" fillId="4" borderId="0" applyNumberFormat="0" applyBorder="0" applyAlignment="0" applyProtection="0"/>
    <xf numFmtId="43" fontId="5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4" fillId="7"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4" fillId="4" borderId="0" applyNumberFormat="0" applyBorder="0" applyAlignment="0" applyProtection="0"/>
    <xf numFmtId="0" fontId="14" fillId="4"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4" fillId="13"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5" borderId="7" applyNumberFormat="0" applyFont="0" applyAlignment="0" applyProtection="0"/>
    <xf numFmtId="0" fontId="18" fillId="5" borderId="7" applyNumberFormat="0" applyFont="0" applyAlignment="0" applyProtection="0"/>
    <xf numFmtId="0" fontId="14" fillId="4"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14" fillId="1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46" fillId="0" borderId="0"/>
    <xf numFmtId="0" fontId="14" fillId="11" borderId="0" applyNumberFormat="0" applyBorder="0" applyAlignment="0" applyProtection="0"/>
    <xf numFmtId="0" fontId="48" fillId="0" borderId="0"/>
    <xf numFmtId="0" fontId="47" fillId="5" borderId="7" applyNumberFormat="0" applyFont="0" applyAlignment="0" applyProtection="0"/>
    <xf numFmtId="0" fontId="14" fillId="7" borderId="0" applyNumberFormat="0" applyBorder="0" applyAlignment="0" applyProtection="0"/>
    <xf numFmtId="0" fontId="14" fillId="8" borderId="0" applyNumberFormat="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4" fillId="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51" fillId="0" borderId="0"/>
    <xf numFmtId="0" fontId="51"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cellStyleXfs>
  <cellXfs count="534">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0" fontId="0" fillId="0" borderId="0" xfId="0" applyFill="1" applyAlignment="1" applyProtection="1">
      <alignment wrapText="1"/>
    </xf>
    <xf numFmtId="0" fontId="59" fillId="21" borderId="10" xfId="0" applyFont="1" applyFill="1" applyBorder="1" applyAlignment="1" applyProtection="1">
      <alignment horizontal="center" wrapText="1"/>
    </xf>
    <xf numFmtId="41" fontId="60" fillId="0" borderId="0" xfId="0" applyNumberFormat="1" applyFont="1" applyFill="1" applyAlignment="1" applyProtection="1">
      <alignment wrapText="1"/>
    </xf>
    <xf numFmtId="41" fontId="61" fillId="0" borderId="0" xfId="0" applyNumberFormat="1" applyFont="1" applyFill="1" applyAlignment="1" applyProtection="1">
      <alignment wrapText="1"/>
    </xf>
    <xf numFmtId="41" fontId="60" fillId="0" borderId="0" xfId="331" applyNumberFormat="1" applyFont="1" applyFill="1" applyAlignment="1" applyProtection="1">
      <alignment wrapText="1"/>
    </xf>
    <xf numFmtId="41" fontId="60" fillId="0" borderId="0" xfId="0" applyNumberFormat="1" applyFont="1" applyAlignment="1" applyProtection="1">
      <alignment wrapText="1"/>
    </xf>
    <xf numFmtId="41" fontId="60" fillId="21" borderId="11" xfId="0" applyNumberFormat="1" applyFont="1" applyFill="1" applyBorder="1" applyAlignment="1" applyProtection="1">
      <alignment wrapText="1"/>
    </xf>
    <xf numFmtId="41" fontId="60" fillId="21" borderId="12" xfId="0" applyNumberFormat="1" applyFont="1" applyFill="1" applyBorder="1" applyAlignment="1" applyProtection="1">
      <alignment wrapText="1"/>
    </xf>
    <xf numFmtId="164" fontId="59" fillId="21" borderId="12" xfId="331" applyNumberFormat="1" applyFont="1" applyFill="1" applyBorder="1" applyAlignment="1" applyProtection="1">
      <alignment horizontal="center" wrapText="1"/>
    </xf>
    <xf numFmtId="0" fontId="0" fillId="21" borderId="0" xfId="0" applyFill="1" applyAlignment="1" applyProtection="1">
      <alignment wrapText="1"/>
    </xf>
    <xf numFmtId="0" fontId="0" fillId="0" borderId="0" xfId="0" applyAlignment="1" applyProtection="1">
      <alignment wrapText="1"/>
      <protection locked="0"/>
    </xf>
    <xf numFmtId="0" fontId="62" fillId="0" borderId="0" xfId="0" applyFont="1" applyProtection="1"/>
    <xf numFmtId="0" fontId="0" fillId="0" borderId="0" xfId="0" applyAlignment="1" applyProtection="1">
      <protection locked="0"/>
    </xf>
    <xf numFmtId="0" fontId="57" fillId="0" borderId="0" xfId="0" applyFont="1" applyFill="1" applyBorder="1" applyAlignment="1" applyProtection="1">
      <alignment horizontal="center"/>
    </xf>
    <xf numFmtId="0" fontId="0" fillId="0" borderId="0" xfId="0" applyFill="1" applyAlignment="1" applyProtection="1">
      <alignment wrapText="1"/>
      <protection locked="0"/>
    </xf>
    <xf numFmtId="0" fontId="63" fillId="21" borderId="10" xfId="0"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0" borderId="0" xfId="0" applyFont="1" applyAlignment="1" applyProtection="1">
      <alignment horizontal="center" vertical="center"/>
    </xf>
    <xf numFmtId="0" fontId="63" fillId="21"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64" fillId="21" borderId="0" xfId="0" applyFont="1" applyFill="1" applyBorder="1" applyProtection="1"/>
    <xf numFmtId="0" fontId="63" fillId="21" borderId="14" xfId="0" applyFont="1" applyFill="1" applyBorder="1" applyAlignment="1" applyProtection="1">
      <alignment horizontal="left" vertical="center"/>
    </xf>
    <xf numFmtId="0" fontId="65" fillId="0" borderId="0" xfId="0" applyFont="1" applyFill="1" applyBorder="1" applyAlignment="1" applyProtection="1">
      <alignment horizontal="left" vertical="center"/>
    </xf>
    <xf numFmtId="0" fontId="0" fillId="0" borderId="0" xfId="0" applyProtection="1">
      <protection locked="0"/>
    </xf>
    <xf numFmtId="0" fontId="63" fillId="21" borderId="0" xfId="0" applyFont="1" applyFill="1" applyBorder="1" applyAlignment="1" applyProtection="1">
      <alignment horizontal="center" vertical="center" wrapText="1"/>
    </xf>
    <xf numFmtId="0" fontId="59" fillId="21" borderId="0" xfId="0" applyFont="1" applyFill="1" applyBorder="1" applyAlignment="1" applyProtection="1">
      <alignment horizontal="center" wrapText="1"/>
    </xf>
    <xf numFmtId="0" fontId="66" fillId="0" borderId="0" xfId="0" applyFont="1" applyAlignment="1">
      <alignment vertical="center"/>
    </xf>
    <xf numFmtId="0" fontId="0" fillId="22" borderId="0" xfId="0" applyFill="1" applyProtection="1"/>
    <xf numFmtId="40" fontId="67" fillId="21" borderId="15" xfId="0" applyNumberFormat="1" applyFont="1" applyFill="1" applyBorder="1" applyProtection="1"/>
    <xf numFmtId="0" fontId="65" fillId="0" borderId="0" xfId="0" applyFont="1" applyFill="1" applyAlignment="1" applyProtection="1">
      <alignment horizontal="center" vertical="center"/>
    </xf>
    <xf numFmtId="0" fontId="68" fillId="23" borderId="0" xfId="0" applyFont="1" applyFill="1" applyAlignment="1" applyProtection="1">
      <alignment horizontal="left" vertical="center"/>
    </xf>
    <xf numFmtId="0" fontId="69" fillId="24" borderId="10" xfId="0" applyFont="1" applyFill="1" applyBorder="1" applyAlignment="1" applyProtection="1">
      <alignment horizontal="center" wrapText="1"/>
    </xf>
    <xf numFmtId="0" fontId="60" fillId="0" borderId="0" xfId="0" applyFont="1" applyAlignment="1" applyProtection="1">
      <alignment horizontal="left" wrapText="1"/>
    </xf>
    <xf numFmtId="0" fontId="60" fillId="0" borderId="0" xfId="0" applyFont="1" applyAlignment="1" applyProtection="1">
      <alignment horizontal="left" vertical="center" wrapText="1"/>
    </xf>
    <xf numFmtId="0" fontId="60" fillId="24" borderId="0" xfId="0" applyFont="1" applyFill="1" applyBorder="1" applyAlignment="1" applyProtection="1">
      <alignment horizontal="left" wrapText="1"/>
    </xf>
    <xf numFmtId="0" fontId="58" fillId="0" borderId="0" xfId="0" applyFont="1" applyAlignment="1" applyProtection="1">
      <alignment horizontal="center"/>
    </xf>
    <xf numFmtId="0" fontId="70" fillId="23" borderId="0" xfId="0" applyFont="1" applyFill="1" applyAlignment="1" applyProtection="1">
      <alignment vertical="center"/>
    </xf>
    <xf numFmtId="167" fontId="58" fillId="22" borderId="0" xfId="383" applyNumberFormat="1" applyFont="1" applyFill="1" applyProtection="1"/>
    <xf numFmtId="0" fontId="73" fillId="23"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74" fillId="25" borderId="0" xfId="0" applyFont="1" applyFill="1" applyAlignment="1" applyProtection="1">
      <alignment horizontal="center" wrapText="1"/>
    </xf>
    <xf numFmtId="0" fontId="75" fillId="21" borderId="10" xfId="0" applyFont="1" applyFill="1" applyBorder="1" applyAlignment="1" applyProtection="1">
      <alignment horizontal="center" wrapText="1"/>
    </xf>
    <xf numFmtId="0" fontId="75" fillId="21" borderId="0" xfId="0" applyFont="1" applyFill="1" applyBorder="1" applyAlignment="1" applyProtection="1">
      <alignment horizontal="center" wrapText="1"/>
    </xf>
    <xf numFmtId="0" fontId="76" fillId="0" borderId="0" xfId="0" applyFont="1" applyBorder="1" applyAlignment="1" applyProtection="1">
      <alignment wrapText="1"/>
    </xf>
    <xf numFmtId="0" fontId="0" fillId="0" borderId="0" xfId="0" applyFont="1" applyFill="1" applyProtection="1"/>
    <xf numFmtId="0" fontId="0" fillId="0" borderId="0" xfId="0" applyAlignment="1" applyProtection="1">
      <alignment wrapText="1"/>
      <protection locked="0"/>
    </xf>
    <xf numFmtId="0" fontId="0" fillId="0" borderId="0" xfId="0"/>
    <xf numFmtId="0" fontId="0" fillId="0" borderId="0" xfId="0" applyProtection="1"/>
    <xf numFmtId="41" fontId="61" fillId="0" borderId="0" xfId="0" applyNumberFormat="1" applyFont="1" applyFill="1" applyAlignment="1" applyProtection="1">
      <alignment wrapText="1"/>
    </xf>
    <xf numFmtId="0" fontId="63" fillId="0" borderId="0" xfId="0" applyFont="1" applyFill="1" applyAlignment="1" applyProtection="1">
      <alignment horizontal="center" vertical="center"/>
    </xf>
    <xf numFmtId="0" fontId="53" fillId="0" borderId="0" xfId="452"/>
    <xf numFmtId="0" fontId="77" fillId="26" borderId="0" xfId="452" applyFont="1" applyFill="1"/>
    <xf numFmtId="0" fontId="53" fillId="26" borderId="0" xfId="452" applyFill="1"/>
    <xf numFmtId="0" fontId="78" fillId="26" borderId="0" xfId="452" applyFont="1" applyFill="1"/>
    <xf numFmtId="0" fontId="78" fillId="0" borderId="0" xfId="452" applyFont="1" applyFill="1"/>
    <xf numFmtId="0" fontId="79" fillId="0" borderId="0" xfId="452" applyFont="1"/>
    <xf numFmtId="0" fontId="79" fillId="0" borderId="0" xfId="452" applyFont="1" applyAlignment="1">
      <alignment vertical="center"/>
    </xf>
    <xf numFmtId="0" fontId="80" fillId="0" borderId="16" xfId="452" applyFont="1" applyBorder="1" applyAlignment="1">
      <alignment horizontal="center"/>
    </xf>
    <xf numFmtId="0" fontId="80" fillId="0" borderId="17" xfId="452" applyFont="1" applyBorder="1" applyAlignment="1">
      <alignment horizontal="center" vertical="center" wrapText="1"/>
    </xf>
    <xf numFmtId="0" fontId="81" fillId="0" borderId="0" xfId="452" applyFont="1"/>
    <xf numFmtId="0" fontId="82" fillId="0" borderId="0" xfId="452" applyFont="1"/>
    <xf numFmtId="0" fontId="83" fillId="0" borderId="0" xfId="452" applyFont="1"/>
    <xf numFmtId="0" fontId="80" fillId="27" borderId="0" xfId="452" applyFont="1" applyFill="1"/>
    <xf numFmtId="0" fontId="53" fillId="27" borderId="0" xfId="452" applyFill="1"/>
    <xf numFmtId="0" fontId="82" fillId="27" borderId="0" xfId="452" applyFont="1" applyFill="1"/>
    <xf numFmtId="0" fontId="81" fillId="0" borderId="0" xfId="452" applyFont="1" applyAlignment="1">
      <alignment vertical="center"/>
    </xf>
    <xf numFmtId="0" fontId="84" fillId="0" borderId="0" xfId="452" applyFont="1"/>
    <xf numFmtId="0" fontId="80" fillId="0" borderId="0" xfId="452" applyFont="1"/>
    <xf numFmtId="0" fontId="80" fillId="0" borderId="0" xfId="452" applyFont="1" applyAlignment="1">
      <alignment horizontal="center"/>
    </xf>
    <xf numFmtId="0" fontId="58" fillId="0" borderId="0" xfId="452" applyFont="1"/>
    <xf numFmtId="10" fontId="80" fillId="0" borderId="18" xfId="452" applyNumberFormat="1" applyFont="1" applyBorder="1"/>
    <xf numFmtId="0" fontId="75" fillId="0" borderId="0" xfId="0" applyFont="1" applyAlignment="1" applyProtection="1">
      <alignment wrapText="1"/>
      <protection locked="0"/>
    </xf>
    <xf numFmtId="0" fontId="85" fillId="21" borderId="0" xfId="0" applyFont="1" applyFill="1" applyBorder="1" applyAlignment="1" applyProtection="1">
      <alignment horizontal="center"/>
    </xf>
    <xf numFmtId="0" fontId="53" fillId="0" borderId="0" xfId="452"/>
    <xf numFmtId="0" fontId="86" fillId="0" borderId="0" xfId="452" applyFont="1" applyFill="1" applyAlignment="1">
      <alignment wrapText="1"/>
    </xf>
    <xf numFmtId="0" fontId="63" fillId="21" borderId="15" xfId="0" applyFont="1" applyFill="1" applyBorder="1" applyAlignment="1" applyProtection="1">
      <alignment horizontal="left" vertical="center"/>
    </xf>
    <xf numFmtId="0" fontId="63" fillId="21" borderId="0" xfId="0" applyFont="1" applyFill="1" applyBorder="1" applyAlignment="1" applyProtection="1">
      <alignment horizontal="left" vertical="center"/>
    </xf>
    <xf numFmtId="0" fontId="87" fillId="0" borderId="0" xfId="0" applyFont="1" applyFill="1" applyAlignment="1" applyProtection="1">
      <alignment horizontal="left" vertical="center" wrapText="1"/>
    </xf>
    <xf numFmtId="0" fontId="7" fillId="28" borderId="0" xfId="0" applyFont="1" applyFill="1" applyAlignment="1" applyProtection="1">
      <alignment horizontal="left" vertical="center"/>
    </xf>
    <xf numFmtId="0" fontId="0" fillId="28" borderId="0" xfId="0" applyNumberFormat="1" applyFill="1" applyAlignment="1" applyProtection="1">
      <alignment wrapText="1"/>
    </xf>
    <xf numFmtId="164" fontId="0" fillId="28" borderId="0" xfId="0" applyNumberFormat="1" applyFill="1" applyAlignment="1" applyProtection="1">
      <alignment vertical="center"/>
    </xf>
    <xf numFmtId="41" fontId="60" fillId="28" borderId="0" xfId="331" applyNumberFormat="1" applyFont="1" applyFill="1" applyAlignment="1" applyProtection="1">
      <alignment wrapText="1"/>
    </xf>
    <xf numFmtId="41" fontId="61" fillId="28" borderId="0" xfId="0" applyNumberFormat="1" applyFont="1" applyFill="1" applyAlignment="1" applyProtection="1">
      <alignment wrapText="1"/>
    </xf>
    <xf numFmtId="0" fontId="64" fillId="28" borderId="0" xfId="0" applyNumberFormat="1" applyFont="1" applyFill="1" applyAlignment="1" applyProtection="1">
      <alignment vertical="center" wrapText="1"/>
    </xf>
    <xf numFmtId="0" fontId="87" fillId="0" borderId="0" xfId="0" applyNumberFormat="1" applyFont="1" applyFill="1" applyAlignment="1" applyProtection="1">
      <alignment vertical="center" wrapText="1"/>
    </xf>
    <xf numFmtId="0" fontId="78" fillId="0" borderId="0" xfId="0" applyFont="1" applyFill="1" applyAlignment="1" applyProtection="1">
      <alignment vertical="center" wrapText="1"/>
    </xf>
    <xf numFmtId="0" fontId="35" fillId="28" borderId="0" xfId="0" applyFont="1" applyFill="1" applyAlignment="1" applyProtection="1">
      <alignment horizontal="left" vertical="center"/>
    </xf>
    <xf numFmtId="0" fontId="58" fillId="28" borderId="0" xfId="0" applyNumberFormat="1" applyFont="1" applyFill="1" applyAlignment="1" applyProtection="1">
      <alignment vertical="center" wrapText="1"/>
    </xf>
    <xf numFmtId="41" fontId="69" fillId="28" borderId="0" xfId="331" applyNumberFormat="1" applyFont="1" applyFill="1" applyAlignment="1" applyProtection="1">
      <alignment wrapText="1"/>
    </xf>
    <xf numFmtId="0" fontId="38" fillId="0" borderId="0" xfId="0" applyFont="1" applyFill="1" applyAlignment="1" applyProtection="1">
      <alignment horizontal="center" vertical="center" wrapText="1"/>
    </xf>
    <xf numFmtId="0" fontId="5" fillId="0" borderId="0" xfId="0" applyFont="1" applyFill="1" applyAlignment="1" applyProtection="1">
      <alignment vertical="center" wrapText="1"/>
      <protection hidden="1"/>
    </xf>
    <xf numFmtId="0" fontId="88" fillId="0" borderId="0" xfId="0" applyFont="1" applyFill="1" applyAlignment="1" applyProtection="1">
      <alignment vertical="center" wrapText="1"/>
      <protection hidden="1"/>
    </xf>
    <xf numFmtId="41" fontId="60" fillId="28" borderId="0" xfId="331" applyNumberFormat="1" applyFont="1" applyFill="1" applyAlignment="1" applyProtection="1">
      <alignment wrapText="1"/>
    </xf>
    <xf numFmtId="0" fontId="65" fillId="28" borderId="0" xfId="0" applyFont="1" applyFill="1" applyAlignment="1" applyProtection="1">
      <alignment vertical="center"/>
    </xf>
    <xf numFmtId="0" fontId="0" fillId="0" borderId="0" xfId="0" applyNumberFormat="1" applyFont="1" applyFill="1" applyAlignment="1" applyProtection="1">
      <alignment vertical="center" wrapText="1"/>
    </xf>
    <xf numFmtId="0" fontId="63" fillId="28" borderId="0" xfId="0" applyFont="1" applyFill="1" applyAlignment="1" applyProtection="1">
      <alignment vertical="center"/>
    </xf>
    <xf numFmtId="0" fontId="59" fillId="28" borderId="0" xfId="0" applyFont="1" applyFill="1" applyAlignment="1" applyProtection="1"/>
    <xf numFmtId="0" fontId="0" fillId="0" borderId="0" xfId="0" applyNumberFormat="1" applyFont="1" applyFill="1" applyAlignment="1" applyProtection="1">
      <alignment horizontal="left" vertical="center" wrapText="1"/>
    </xf>
    <xf numFmtId="164" fontId="51" fillId="28" borderId="0" xfId="331" applyNumberFormat="1" applyFont="1" applyFill="1" applyAlignment="1" applyProtection="1">
      <alignment vertical="center"/>
    </xf>
    <xf numFmtId="41" fontId="61" fillId="28" borderId="0" xfId="0" applyNumberFormat="1" applyFont="1" applyFill="1" applyAlignment="1" applyProtection="1">
      <alignment wrapText="1"/>
    </xf>
    <xf numFmtId="0" fontId="89" fillId="0" borderId="0" xfId="0" applyFont="1" applyAlignment="1" applyProtection="1">
      <alignment horizontal="center" vertical="center" wrapText="1"/>
    </xf>
    <xf numFmtId="164" fontId="51" fillId="28" borderId="0" xfId="331" applyNumberFormat="1" applyFont="1" applyFill="1" applyProtection="1"/>
    <xf numFmtId="41" fontId="60" fillId="28" borderId="0" xfId="331" applyNumberFormat="1" applyFont="1" applyFill="1" applyAlignment="1" applyProtection="1">
      <alignment wrapText="1"/>
    </xf>
    <xf numFmtId="0" fontId="0" fillId="0" borderId="0" xfId="0" applyFill="1" applyAlignment="1" applyProtection="1">
      <alignment wrapText="1"/>
      <protection locked="0"/>
    </xf>
    <xf numFmtId="0" fontId="90" fillId="0" borderId="0" xfId="0" applyFont="1" applyFill="1" applyAlignment="1" applyProtection="1">
      <alignment horizontal="center" vertical="center" wrapText="1"/>
    </xf>
    <xf numFmtId="0" fontId="91" fillId="0" borderId="0" xfId="0" applyNumberFormat="1" applyFont="1" applyFill="1" applyAlignment="1" applyProtection="1">
      <alignment vertical="center" wrapText="1"/>
    </xf>
    <xf numFmtId="41" fontId="60" fillId="28" borderId="0" xfId="331" applyNumberFormat="1" applyFont="1" applyFill="1" applyAlignment="1" applyProtection="1">
      <alignment wrapText="1"/>
    </xf>
    <xf numFmtId="0" fontId="0" fillId="28" borderId="0" xfId="0" applyNumberFormat="1" applyFill="1" applyAlignment="1" applyProtection="1">
      <alignment vertical="center" wrapText="1"/>
    </xf>
    <xf numFmtId="0" fontId="59" fillId="28" borderId="0" xfId="0" applyFont="1" applyFill="1" applyAlignment="1" applyProtection="1">
      <alignment vertical="center"/>
    </xf>
    <xf numFmtId="0" fontId="59" fillId="28" borderId="0" xfId="0" applyFont="1" applyFill="1" applyAlignment="1" applyProtection="1"/>
    <xf numFmtId="0" fontId="92" fillId="0" borderId="0" xfId="0" applyFont="1" applyAlignment="1" applyProtection="1">
      <alignment horizontal="center" vertical="center" wrapText="1"/>
    </xf>
    <xf numFmtId="0" fontId="63" fillId="28" borderId="0" xfId="0" applyFont="1" applyFill="1" applyAlignment="1" applyProtection="1">
      <alignment horizontal="left" vertical="center"/>
    </xf>
    <xf numFmtId="0" fontId="65" fillId="28" borderId="0" xfId="0" applyFont="1" applyFill="1" applyAlignment="1" applyProtection="1">
      <alignment horizontal="left" vertical="center"/>
    </xf>
    <xf numFmtId="0" fontId="0" fillId="0" borderId="0" xfId="0" applyNumberFormat="1" applyFill="1" applyAlignment="1" applyProtection="1">
      <alignment vertical="center" wrapText="1"/>
    </xf>
    <xf numFmtId="0" fontId="78" fillId="0" borderId="0" xfId="0" applyNumberFormat="1" applyFont="1" applyFill="1" applyAlignment="1" applyProtection="1">
      <alignment horizontal="left" vertical="center" wrapText="1"/>
    </xf>
    <xf numFmtId="0" fontId="78" fillId="0" borderId="0" xfId="0" applyNumberFormat="1" applyFont="1" applyFill="1" applyAlignment="1" applyProtection="1">
      <alignment vertical="center" wrapText="1"/>
    </xf>
    <xf numFmtId="0" fontId="92" fillId="0" borderId="0" xfId="0" applyFont="1" applyFill="1" applyAlignment="1" applyProtection="1">
      <alignment horizontal="center" vertical="center" wrapText="1"/>
    </xf>
    <xf numFmtId="0" fontId="64" fillId="21" borderId="15" xfId="0" applyNumberFormat="1" applyFont="1" applyFill="1" applyBorder="1" applyAlignment="1" applyProtection="1">
      <alignment horizontal="center"/>
    </xf>
    <xf numFmtId="38" fontId="0" fillId="0" borderId="0" xfId="0" applyNumberFormat="1" applyProtection="1"/>
    <xf numFmtId="0" fontId="0" fillId="0" borderId="0" xfId="0"/>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93" fillId="0" borderId="0" xfId="331" applyNumberFormat="1" applyFont="1" applyFill="1" applyAlignment="1" applyProtection="1">
      <alignment horizontal="center" vertical="center" wrapText="1"/>
    </xf>
    <xf numFmtId="164" fontId="0" fillId="0" borderId="0" xfId="0" applyNumberFormat="1" applyFill="1" applyAlignment="1" applyProtection="1">
      <alignment wrapText="1"/>
      <protection locked="0"/>
    </xf>
    <xf numFmtId="41" fontId="60" fillId="0" borderId="0" xfId="331" applyNumberFormat="1" applyFont="1" applyFill="1" applyAlignment="1" applyProtection="1">
      <alignment vertical="center" wrapText="1"/>
    </xf>
    <xf numFmtId="164" fontId="94" fillId="22" borderId="23" xfId="331" applyNumberFormat="1" applyFont="1" applyFill="1" applyBorder="1" applyAlignment="1" applyProtection="1">
      <alignment horizontal="center" vertical="center" wrapText="1"/>
    </xf>
    <xf numFmtId="0" fontId="0" fillId="23" borderId="0" xfId="0" applyFont="1" applyFill="1" applyBorder="1" applyAlignment="1" applyProtection="1">
      <alignment vertical="center"/>
    </xf>
    <xf numFmtId="0" fontId="0" fillId="23" borderId="0" xfId="0" applyFill="1" applyBorder="1" applyProtection="1"/>
    <xf numFmtId="0" fontId="58" fillId="22" borderId="24"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72" fillId="24" borderId="19" xfId="0" applyFont="1" applyFill="1" applyBorder="1" applyAlignment="1" applyProtection="1">
      <alignment horizontal="center" vertical="center" wrapText="1"/>
    </xf>
    <xf numFmtId="164" fontId="94" fillId="0" borderId="26" xfId="331" applyNumberFormat="1" applyFont="1" applyFill="1" applyBorder="1" applyAlignment="1" applyProtection="1">
      <alignment horizontal="center" vertical="center" wrapText="1"/>
    </xf>
    <xf numFmtId="0" fontId="0" fillId="22" borderId="24" xfId="0" applyNumberFormat="1" applyFill="1" applyBorder="1" applyAlignment="1" applyProtection="1">
      <alignment horizontal="left" vertical="center" wrapText="1"/>
    </xf>
    <xf numFmtId="0" fontId="94" fillId="0" borderId="23" xfId="331" applyNumberFormat="1" applyFont="1" applyFill="1" applyBorder="1" applyAlignment="1" applyProtection="1">
      <alignment horizontal="center" vertical="center" wrapText="1"/>
    </xf>
    <xf numFmtId="164" fontId="94" fillId="0" borderId="23" xfId="331" applyNumberFormat="1" applyFont="1" applyFill="1" applyBorder="1" applyAlignment="1" applyProtection="1">
      <alignment horizontal="center" vertical="center" wrapText="1"/>
    </xf>
    <xf numFmtId="164" fontId="94" fillId="29" borderId="23" xfId="331" applyNumberFormat="1" applyFont="1" applyFill="1" applyBorder="1" applyAlignment="1" applyProtection="1">
      <alignment horizontal="center" vertical="center" wrapText="1"/>
      <protection locked="0"/>
    </xf>
    <xf numFmtId="0" fontId="0" fillId="0" borderId="28" xfId="0" applyNumberFormat="1" applyFill="1" applyBorder="1" applyAlignment="1" applyProtection="1">
      <alignment horizontal="left" vertical="center" wrapText="1"/>
    </xf>
    <xf numFmtId="0" fontId="0" fillId="22" borderId="23" xfId="0" applyNumberFormat="1" applyFill="1" applyBorder="1" applyAlignment="1" applyProtection="1">
      <alignment horizontal="left" vertical="center" wrapText="1"/>
    </xf>
    <xf numFmtId="0" fontId="75" fillId="21" borderId="10" xfId="0" applyFont="1" applyFill="1" applyBorder="1" applyAlignment="1" applyProtection="1">
      <alignment horizontal="center" vertical="center" wrapText="1"/>
    </xf>
    <xf numFmtId="164" fontId="94" fillId="0" borderId="28" xfId="331"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74" fillId="25" borderId="0" xfId="0" applyFont="1" applyFill="1" applyAlignment="1" applyProtection="1">
      <alignment horizontal="center" vertical="center"/>
    </xf>
    <xf numFmtId="0" fontId="0" fillId="0" borderId="24" xfId="0" applyNumberFormat="1" applyFont="1" applyFill="1" applyBorder="1" applyAlignment="1" applyProtection="1">
      <alignment horizontal="left" vertical="center" wrapText="1"/>
    </xf>
    <xf numFmtId="0" fontId="0" fillId="0" borderId="23" xfId="0" applyNumberFormat="1" applyFill="1" applyBorder="1" applyAlignment="1" applyProtection="1">
      <alignment horizontal="left" vertical="center" wrapText="1"/>
    </xf>
    <xf numFmtId="0" fontId="0" fillId="0" borderId="0" xfId="0" applyProtection="1"/>
    <xf numFmtId="0" fontId="0" fillId="0" borderId="24" xfId="0" applyNumberFormat="1" applyFill="1" applyBorder="1" applyAlignment="1" applyProtection="1">
      <alignment horizontal="left" vertical="center" wrapText="1"/>
    </xf>
    <xf numFmtId="164" fontId="94" fillId="29" borderId="28" xfId="331" applyNumberFormat="1" applyFont="1" applyFill="1" applyBorder="1" applyAlignment="1" applyProtection="1">
      <alignment horizontal="center" vertical="center" wrapText="1"/>
      <protection locked="0"/>
    </xf>
    <xf numFmtId="0" fontId="0" fillId="0" borderId="0" xfId="0" applyAlignment="1" applyProtection="1">
      <alignment vertical="center" wrapText="1"/>
    </xf>
    <xf numFmtId="0" fontId="0" fillId="0" borderId="0" xfId="0" applyAlignment="1" applyProtection="1">
      <alignment horizontal="center" vertical="center"/>
    </xf>
    <xf numFmtId="0" fontId="59" fillId="22" borderId="0" xfId="0" applyFont="1" applyFill="1" applyAlignment="1" applyProtection="1">
      <alignment vertical="center" wrapText="1"/>
    </xf>
    <xf numFmtId="0" fontId="59" fillId="21" borderId="0" xfId="0" applyFont="1" applyFill="1" applyBorder="1" applyAlignment="1" applyProtection="1">
      <alignment horizontal="center" vertical="center" wrapText="1"/>
    </xf>
    <xf numFmtId="0" fontId="0" fillId="0" borderId="28" xfId="0" applyFont="1" applyFill="1" applyBorder="1" applyAlignment="1" applyProtection="1">
      <alignment vertical="center" wrapText="1"/>
    </xf>
    <xf numFmtId="0" fontId="0" fillId="0" borderId="0" xfId="0" applyNumberFormat="1" applyFill="1" applyAlignment="1" applyProtection="1">
      <alignment horizontal="left" vertical="center" wrapText="1"/>
    </xf>
    <xf numFmtId="0" fontId="94" fillId="0" borderId="0" xfId="0" applyFont="1" applyProtection="1"/>
    <xf numFmtId="0" fontId="95" fillId="21" borderId="10" xfId="0" applyFont="1" applyFill="1" applyBorder="1" applyAlignment="1" applyProtection="1">
      <alignment horizontal="center" vertical="center" wrapText="1"/>
    </xf>
    <xf numFmtId="0" fontId="95" fillId="21" borderId="0" xfId="0" applyFont="1" applyFill="1" applyBorder="1" applyAlignment="1" applyProtection="1">
      <alignment horizontal="center" vertical="center" wrapText="1"/>
    </xf>
    <xf numFmtId="0" fontId="94" fillId="0" borderId="23" xfId="0" applyNumberFormat="1" applyFont="1" applyFill="1" applyBorder="1" applyAlignment="1" applyProtection="1">
      <alignment horizontal="left" vertical="center" wrapText="1"/>
    </xf>
    <xf numFmtId="0" fontId="94" fillId="22" borderId="23" xfId="0" applyNumberFormat="1" applyFont="1" applyFill="1" applyBorder="1" applyAlignment="1" applyProtection="1">
      <alignment horizontal="left" vertical="center" wrapText="1"/>
    </xf>
    <xf numFmtId="0" fontId="94" fillId="0" borderId="24" xfId="0" applyNumberFormat="1" applyFont="1" applyFill="1" applyBorder="1" applyAlignment="1" applyProtection="1">
      <alignment horizontal="left" vertical="center" wrapText="1"/>
    </xf>
    <xf numFmtId="0" fontId="95" fillId="0" borderId="0" xfId="0" applyFont="1" applyAlignment="1" applyProtection="1">
      <alignment horizontal="center" vertical="center"/>
    </xf>
    <xf numFmtId="0" fontId="94" fillId="0" borderId="28" xfId="0" applyNumberFormat="1" applyFont="1" applyFill="1" applyBorder="1" applyAlignment="1" applyProtection="1">
      <alignment horizontal="left" vertical="center" wrapText="1"/>
    </xf>
    <xf numFmtId="0" fontId="0" fillId="0" borderId="0" xfId="0" applyFont="1" applyFill="1" applyAlignment="1" applyProtection="1">
      <alignment vertical="center" wrapText="1"/>
    </xf>
    <xf numFmtId="0" fontId="0" fillId="0" borderId="23" xfId="0" applyNumberFormat="1" applyFill="1" applyBorder="1" applyAlignment="1" applyProtection="1">
      <alignment horizontal="left" vertical="center" wrapText="1"/>
    </xf>
    <xf numFmtId="164" fontId="96" fillId="29" borderId="15" xfId="331" applyNumberFormat="1" applyFont="1" applyFill="1" applyBorder="1" applyAlignment="1" applyProtection="1">
      <alignment horizontal="center" wrapText="1"/>
      <protection locked="0"/>
    </xf>
    <xf numFmtId="43" fontId="94" fillId="0" borderId="23" xfId="331" applyFont="1" applyFill="1" applyBorder="1" applyAlignment="1" applyProtection="1">
      <alignment horizontal="center" vertical="center" wrapText="1"/>
    </xf>
    <xf numFmtId="0" fontId="97" fillId="0" borderId="0" xfId="0" applyFont="1" applyFill="1" applyAlignment="1" applyProtection="1">
      <alignment wrapText="1"/>
    </xf>
    <xf numFmtId="0" fontId="75" fillId="21" borderId="20" xfId="0" applyFont="1" applyFill="1" applyBorder="1" applyAlignment="1" applyProtection="1">
      <alignment horizontal="center" wrapText="1"/>
    </xf>
    <xf numFmtId="0" fontId="59" fillId="0" borderId="0" xfId="0" applyFont="1" applyFill="1" applyBorder="1" applyAlignment="1" applyProtection="1">
      <alignment horizontal="center"/>
    </xf>
    <xf numFmtId="0" fontId="88" fillId="0" borderId="23" xfId="718" applyFont="1" applyFill="1" applyBorder="1" applyAlignment="1" applyProtection="1">
      <alignment horizontal="left" vertical="center" wrapText="1"/>
    </xf>
    <xf numFmtId="0" fontId="0" fillId="0" borderId="29" xfId="0" applyNumberFormat="1" applyFill="1" applyBorder="1" applyAlignment="1" applyProtection="1">
      <alignment horizontal="left" vertical="center" wrapText="1"/>
    </xf>
    <xf numFmtId="164" fontId="74" fillId="25" borderId="0" xfId="331" applyNumberFormat="1" applyFont="1" applyFill="1" applyAlignment="1" applyProtection="1">
      <alignment horizontal="center"/>
    </xf>
    <xf numFmtId="0" fontId="98" fillId="0" borderId="0" xfId="0" applyFont="1" applyAlignment="1" applyProtection="1">
      <alignment horizontal="center" vertical="center" wrapText="1"/>
    </xf>
    <xf numFmtId="164" fontId="51" fillId="0" borderId="0" xfId="331" applyNumberFormat="1" applyFont="1" applyAlignment="1" applyProtection="1">
      <alignment vertical="center"/>
    </xf>
    <xf numFmtId="164" fontId="72" fillId="24" borderId="10" xfId="331" applyNumberFormat="1" applyFont="1" applyFill="1" applyBorder="1" applyAlignment="1" applyProtection="1">
      <alignment horizontal="center" wrapText="1"/>
    </xf>
    <xf numFmtId="43" fontId="94" fillId="23" borderId="23" xfId="331" applyFont="1" applyFill="1" applyBorder="1" applyAlignment="1" applyProtection="1">
      <alignment horizontal="center" vertical="center" wrapText="1"/>
    </xf>
    <xf numFmtId="164" fontId="59" fillId="24" borderId="0" xfId="331" applyNumberFormat="1" applyFont="1" applyFill="1" applyBorder="1" applyAlignment="1" applyProtection="1">
      <alignment horizontal="center" wrapText="1"/>
    </xf>
    <xf numFmtId="164" fontId="51" fillId="0" borderId="0" xfId="331" applyNumberFormat="1" applyFont="1" applyProtection="1"/>
    <xf numFmtId="39" fontId="0" fillId="0" borderId="0" xfId="0" applyNumberFormat="1" applyProtection="1"/>
    <xf numFmtId="39" fontId="58" fillId="0" borderId="0" xfId="0" applyNumberFormat="1" applyFont="1" applyAlignment="1" applyProtection="1">
      <alignment horizontal="center"/>
    </xf>
    <xf numFmtId="39" fontId="59" fillId="21" borderId="0" xfId="0" applyNumberFormat="1" applyFont="1" applyFill="1" applyBorder="1" applyAlignment="1" applyProtection="1">
      <alignment horizontal="center" wrapText="1"/>
    </xf>
    <xf numFmtId="39" fontId="94" fillId="0" borderId="26" xfId="331" applyNumberFormat="1" applyFont="1" applyFill="1" applyBorder="1" applyAlignment="1" applyProtection="1">
      <alignment horizontal="center" vertical="center" wrapText="1"/>
    </xf>
    <xf numFmtId="39" fontId="94" fillId="0" borderId="30" xfId="331" applyNumberFormat="1" applyFont="1" applyFill="1" applyBorder="1" applyAlignment="1" applyProtection="1">
      <alignment horizontal="center" vertical="center" wrapText="1"/>
    </xf>
    <xf numFmtId="39" fontId="94" fillId="22" borderId="30" xfId="331" applyNumberFormat="1" applyFont="1" applyFill="1" applyBorder="1" applyAlignment="1" applyProtection="1">
      <alignment horizontal="center" vertical="center" wrapText="1"/>
    </xf>
    <xf numFmtId="0" fontId="58" fillId="0" borderId="0" xfId="0" applyFont="1" applyAlignment="1" applyProtection="1">
      <alignment horizontal="left" vertical="center" wrapText="1"/>
    </xf>
    <xf numFmtId="39" fontId="99" fillId="0" borderId="30" xfId="331" applyNumberFormat="1" applyFont="1" applyFill="1" applyBorder="1" applyAlignment="1" applyProtection="1">
      <alignment horizontal="center" vertical="center" wrapText="1"/>
    </xf>
    <xf numFmtId="0" fontId="59" fillId="0" borderId="0" xfId="0" applyFont="1" applyFill="1" applyAlignment="1" applyProtection="1">
      <alignment vertical="center" wrapText="1"/>
    </xf>
    <xf numFmtId="0" fontId="100" fillId="0" borderId="0" xfId="0" applyFont="1" applyProtection="1"/>
    <xf numFmtId="41" fontId="101" fillId="0" borderId="0" xfId="0" applyNumberFormat="1" applyFont="1" applyFill="1" applyAlignment="1" applyProtection="1">
      <alignment wrapText="1"/>
    </xf>
    <xf numFmtId="38" fontId="0" fillId="0" borderId="0" xfId="0" applyNumberFormat="1" applyFill="1" applyAlignment="1" applyProtection="1">
      <alignment wrapText="1"/>
      <protection locked="0"/>
    </xf>
    <xf numFmtId="39" fontId="75" fillId="30" borderId="0" xfId="0" applyNumberFormat="1" applyFont="1" applyFill="1" applyBorder="1" applyAlignment="1" applyProtection="1">
      <alignment horizontal="center" wrapText="1"/>
    </xf>
    <xf numFmtId="0" fontId="72" fillId="0" borderId="0" xfId="0" applyFont="1" applyAlignment="1" applyProtection="1">
      <alignment horizontal="center" vertical="center" wrapText="1"/>
    </xf>
    <xf numFmtId="0" fontId="0" fillId="0" borderId="0" xfId="0" applyFill="1" applyAlignment="1" applyProtection="1">
      <alignment horizontal="center" vertical="center"/>
    </xf>
    <xf numFmtId="0" fontId="100" fillId="0" borderId="0" xfId="0" applyFont="1" applyAlignment="1" applyProtection="1">
      <alignment horizontal="center" vertical="center"/>
    </xf>
    <xf numFmtId="0" fontId="58" fillId="31" borderId="0" xfId="0" applyFont="1" applyFill="1" applyProtection="1"/>
    <xf numFmtId="0" fontId="0" fillId="31" borderId="0" xfId="0" applyFill="1" applyAlignment="1" applyProtection="1">
      <alignment wrapText="1"/>
    </xf>
    <xf numFmtId="0" fontId="58" fillId="32" borderId="24"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98" fillId="32" borderId="0" xfId="0" applyFont="1" applyFill="1" applyAlignment="1" applyProtection="1">
      <alignment horizontal="center" vertical="center" wrapText="1"/>
    </xf>
    <xf numFmtId="0" fontId="0" fillId="0" borderId="0" xfId="0" applyAlignment="1" applyProtection="1">
      <alignment vertical="center" wrapText="1"/>
    </xf>
    <xf numFmtId="0" fontId="0" fillId="0" borderId="0" xfId="0" applyFont="1" applyFill="1" applyAlignment="1" applyProtection="1">
      <alignment vertical="center" wrapText="1"/>
    </xf>
    <xf numFmtId="0" fontId="0" fillId="0" borderId="0" xfId="0" applyFont="1" applyFill="1" applyAlignment="1" applyProtection="1">
      <alignment horizontal="center" vertical="center"/>
    </xf>
    <xf numFmtId="0" fontId="94" fillId="0" borderId="0" xfId="0" applyFont="1" applyAlignment="1" applyProtection="1">
      <alignment horizontal="center" vertical="center" wrapText="1"/>
    </xf>
    <xf numFmtId="0" fontId="0" fillId="0" borderId="0" xfId="0" applyFont="1" applyFill="1" applyAlignment="1" applyProtection="1">
      <alignment vertical="center" wrapText="1"/>
      <protection locked="0"/>
    </xf>
    <xf numFmtId="0" fontId="94" fillId="0" borderId="0" xfId="0" applyFont="1" applyFill="1" applyAlignment="1" applyProtection="1">
      <alignment horizontal="center" vertical="center" wrapText="1"/>
    </xf>
    <xf numFmtId="39" fontId="0" fillId="0" borderId="0" xfId="0" applyNumberFormat="1" applyFill="1" applyProtection="1"/>
    <xf numFmtId="0" fontId="0" fillId="0" borderId="0" xfId="0" applyFill="1" applyProtection="1">
      <protection locked="0"/>
    </xf>
    <xf numFmtId="0" fontId="0" fillId="0" borderId="0" xfId="0" applyFill="1" applyProtection="1"/>
    <xf numFmtId="41" fontId="61" fillId="0" borderId="0" xfId="0" applyNumberFormat="1" applyFont="1" applyFill="1" applyAlignment="1" applyProtection="1">
      <alignment wrapText="1"/>
    </xf>
    <xf numFmtId="0" fontId="90" fillId="0" borderId="0" xfId="0" applyFont="1" applyFill="1" applyAlignment="1" applyProtection="1">
      <alignment horizontal="center" vertical="center" wrapText="1"/>
    </xf>
    <xf numFmtId="0" fontId="95" fillId="0" borderId="0" xfId="0" applyFont="1" applyAlignment="1" applyProtection="1">
      <alignment horizontal="center" vertical="center" wrapText="1"/>
    </xf>
    <xf numFmtId="0" fontId="0" fillId="0" borderId="0" xfId="0" applyNumberFormat="1" applyFill="1" applyAlignment="1" applyProtection="1">
      <alignment vertical="center" wrapText="1"/>
    </xf>
    <xf numFmtId="0" fontId="78" fillId="0" borderId="0" xfId="0" applyNumberFormat="1" applyFont="1" applyFill="1" applyAlignment="1" applyProtection="1">
      <alignment vertical="center" wrapText="1"/>
    </xf>
    <xf numFmtId="0" fontId="0" fillId="0" borderId="0" xfId="0" applyNumberFormat="1" applyFont="1" applyFill="1" applyAlignment="1" applyProtection="1">
      <alignment horizontal="center" vertical="center"/>
    </xf>
    <xf numFmtId="0" fontId="58" fillId="0" borderId="24" xfId="0" applyNumberFormat="1" applyFont="1" applyFill="1" applyBorder="1" applyAlignment="1" applyProtection="1">
      <alignment horizontal="center" vertical="center"/>
    </xf>
    <xf numFmtId="0" fontId="0" fillId="0" borderId="23" xfId="0" applyNumberFormat="1" applyFill="1" applyBorder="1" applyAlignment="1" applyProtection="1">
      <alignment horizontal="left" vertical="center" wrapText="1"/>
    </xf>
    <xf numFmtId="1" fontId="43" fillId="20" borderId="0" xfId="452" applyNumberFormat="1" applyFont="1" applyFill="1" applyAlignment="1">
      <alignment horizontal="left"/>
    </xf>
    <xf numFmtId="1" fontId="102" fillId="20" borderId="0" xfId="452" applyNumberFormat="1" applyFont="1" applyFill="1" applyAlignment="1">
      <alignment horizontal="left"/>
    </xf>
    <xf numFmtId="1" fontId="72" fillId="20" borderId="0" xfId="452" applyNumberFormat="1" applyFont="1" applyFill="1" applyAlignment="1" applyProtection="1">
      <alignment horizontal="left" vertical="center"/>
    </xf>
    <xf numFmtId="1" fontId="103" fillId="20" borderId="0" xfId="452" applyNumberFormat="1" applyFont="1" applyFill="1" applyAlignment="1" applyProtection="1">
      <alignment horizontal="left" vertical="center"/>
    </xf>
    <xf numFmtId="1" fontId="103" fillId="20" borderId="0" xfId="452" applyNumberFormat="1" applyFont="1" applyFill="1" applyAlignment="1" applyProtection="1">
      <alignment horizontal="left" vertical="center" wrapText="1"/>
    </xf>
    <xf numFmtId="0" fontId="105" fillId="0" borderId="0" xfId="0" applyFont="1" applyFill="1" applyAlignment="1" applyProtection="1">
      <alignment horizontal="right"/>
    </xf>
    <xf numFmtId="38" fontId="88" fillId="0" borderId="0" xfId="331" applyNumberFormat="1" applyFont="1" applyFill="1" applyAlignment="1" applyProtection="1">
      <alignment horizontal="center" vertical="center" wrapText="1"/>
    </xf>
    <xf numFmtId="40" fontId="0" fillId="0" borderId="0" xfId="0" applyNumberFormat="1" applyFill="1" applyBorder="1" applyProtection="1"/>
    <xf numFmtId="40" fontId="52" fillId="0" borderId="0" xfId="0" applyNumberFormat="1" applyFont="1" applyFill="1" applyBorder="1" applyProtection="1"/>
    <xf numFmtId="166" fontId="0" fillId="0" borderId="0" xfId="0" applyNumberFormat="1" applyFill="1" applyBorder="1" applyProtection="1"/>
    <xf numFmtId="166" fontId="64" fillId="21" borderId="15" xfId="0" applyNumberFormat="1" applyFont="1" applyFill="1" applyBorder="1" applyProtection="1"/>
    <xf numFmtId="0" fontId="85" fillId="21" borderId="10" xfId="0" applyFont="1" applyFill="1" applyBorder="1" applyAlignment="1" applyProtection="1">
      <alignment horizontal="center" wrapText="1"/>
    </xf>
    <xf numFmtId="0" fontId="0" fillId="28" borderId="0" xfId="0" applyFill="1" applyAlignment="1" applyProtection="1">
      <alignment vertical="center"/>
    </xf>
    <xf numFmtId="38" fontId="106" fillId="28" borderId="0" xfId="331" applyNumberFormat="1" applyFont="1" applyFill="1" applyAlignment="1" applyProtection="1">
      <alignment horizontal="center" vertical="center" wrapText="1"/>
    </xf>
    <xf numFmtId="164" fontId="51" fillId="29" borderId="0" xfId="331" applyNumberFormat="1" applyFont="1" applyFill="1" applyAlignment="1" applyProtection="1">
      <alignment horizontal="center" vertical="center"/>
      <protection locked="0"/>
    </xf>
    <xf numFmtId="0" fontId="60" fillId="0" borderId="0" xfId="0" applyFont="1" applyFill="1" applyAlignment="1" applyProtection="1">
      <alignment wrapText="1"/>
      <protection locked="0"/>
    </xf>
    <xf numFmtId="0" fontId="97" fillId="0" borderId="0" xfId="0" applyFont="1" applyFill="1" applyAlignment="1" applyProtection="1">
      <alignment wrapText="1"/>
      <protection locked="0"/>
    </xf>
    <xf numFmtId="0" fontId="107" fillId="0" borderId="0" xfId="0" applyFont="1" applyAlignment="1" applyProtection="1">
      <alignment wrapText="1"/>
      <protection locked="0"/>
    </xf>
    <xf numFmtId="0" fontId="0" fillId="0" borderId="0" xfId="0" applyFont="1" applyFill="1" applyProtection="1">
      <protection locked="0"/>
    </xf>
    <xf numFmtId="3" fontId="0" fillId="0" borderId="0" xfId="0" applyNumberFormat="1"/>
    <xf numFmtId="0" fontId="65" fillId="0" borderId="0" xfId="0" applyFont="1" applyFill="1" applyAlignment="1" applyProtection="1">
      <alignment horizontal="left" vertical="center"/>
    </xf>
    <xf numFmtId="0" fontId="0" fillId="0" borderId="0" xfId="0" applyFill="1" applyProtection="1"/>
    <xf numFmtId="0" fontId="90" fillId="0" borderId="0" xfId="0" applyFont="1" applyFill="1" applyAlignment="1" applyProtection="1">
      <alignment horizontal="center" vertical="center" wrapText="1"/>
    </xf>
    <xf numFmtId="0" fontId="65" fillId="28" borderId="0" xfId="0" applyFont="1" applyFill="1" applyAlignment="1" applyProtection="1">
      <alignment horizontal="left" vertical="center"/>
    </xf>
    <xf numFmtId="0" fontId="0" fillId="0" borderId="0" xfId="0" applyNumberFormat="1" applyFont="1" applyFill="1" applyAlignment="1" applyProtection="1">
      <alignment horizontal="center" vertical="center"/>
    </xf>
    <xf numFmtId="0" fontId="0" fillId="0" borderId="0" xfId="0" applyFill="1" applyProtection="1">
      <protection locked="0"/>
    </xf>
    <xf numFmtId="0" fontId="88" fillId="0" borderId="0" xfId="0" applyNumberFormat="1" applyFont="1" applyFill="1" applyAlignment="1" applyProtection="1">
      <alignment vertical="center" wrapText="1"/>
    </xf>
    <xf numFmtId="164" fontId="88" fillId="23" borderId="0" xfId="331" applyNumberFormat="1" applyFont="1" applyFill="1" applyProtection="1"/>
    <xf numFmtId="164" fontId="106" fillId="23" borderId="0" xfId="331" applyNumberFormat="1" applyFont="1" applyFill="1" applyAlignment="1" applyProtection="1">
      <alignment horizontal="center" vertical="center" wrapText="1"/>
    </xf>
    <xf numFmtId="41" fontId="94" fillId="0" borderId="23" xfId="331" applyNumberFormat="1" applyFont="1" applyFill="1" applyBorder="1" applyAlignment="1" applyProtection="1">
      <alignment horizontal="center" vertical="center" wrapText="1"/>
    </xf>
    <xf numFmtId="164" fontId="51" fillId="0" borderId="0" xfId="331" applyNumberFormat="1" applyFont="1" applyFill="1" applyAlignment="1" applyProtection="1">
      <alignment vertical="center"/>
    </xf>
    <xf numFmtId="0" fontId="60" fillId="0" borderId="0" xfId="0" applyFont="1" applyFill="1" applyAlignment="1" applyProtection="1">
      <alignment horizontal="left" vertical="center" wrapText="1"/>
    </xf>
    <xf numFmtId="0" fontId="0" fillId="0" borderId="0" xfId="0" applyProtection="1"/>
    <xf numFmtId="0" fontId="0" fillId="0" borderId="0" xfId="0" applyAlignment="1" applyProtection="1">
      <alignment horizontal="center" vertical="center"/>
    </xf>
    <xf numFmtId="0" fontId="0" fillId="0" borderId="0" xfId="0" applyFill="1" applyAlignment="1" applyProtection="1">
      <alignment horizontal="center" vertical="center"/>
    </xf>
    <xf numFmtId="164" fontId="108" fillId="0" borderId="23" xfId="331" applyNumberFormat="1" applyFont="1" applyFill="1" applyBorder="1" applyAlignment="1" applyProtection="1">
      <alignment horizontal="center" vertical="center" wrapText="1"/>
    </xf>
    <xf numFmtId="41" fontId="60" fillId="29" borderId="0" xfId="331" applyNumberFormat="1" applyFont="1" applyFill="1" applyAlignment="1" applyProtection="1">
      <alignment wrapText="1"/>
    </xf>
    <xf numFmtId="37" fontId="58" fillId="0" borderId="30" xfId="331" applyNumberFormat="1" applyFont="1" applyFill="1" applyBorder="1" applyAlignment="1" applyProtection="1">
      <alignment horizontal="center" vertical="center" wrapText="1"/>
    </xf>
    <xf numFmtId="37" fontId="99" fillId="0" borderId="30" xfId="331" applyNumberFormat="1" applyFont="1" applyFill="1" applyBorder="1" applyAlignment="1" applyProtection="1">
      <alignment horizontal="center" vertical="center" wrapText="1"/>
    </xf>
    <xf numFmtId="0" fontId="0" fillId="23" borderId="23" xfId="0" applyFill="1" applyBorder="1" applyAlignment="1" applyProtection="1">
      <alignment vertical="center"/>
      <protection locked="0"/>
    </xf>
    <xf numFmtId="0" fontId="0" fillId="23" borderId="23" xfId="0" applyFill="1" applyBorder="1" applyAlignment="1" applyProtection="1">
      <alignment vertical="center"/>
    </xf>
    <xf numFmtId="39" fontId="0" fillId="23" borderId="30" xfId="0" applyNumberFormat="1" applyFill="1" applyBorder="1" applyAlignment="1" applyProtection="1">
      <alignment vertical="center"/>
    </xf>
    <xf numFmtId="0" fontId="0" fillId="23" borderId="30" xfId="0" applyFill="1" applyBorder="1" applyAlignment="1" applyProtection="1">
      <alignment vertical="center"/>
    </xf>
    <xf numFmtId="0" fontId="0" fillId="23" borderId="27" xfId="0" applyFill="1" applyBorder="1" applyAlignment="1" applyProtection="1">
      <alignment vertical="center"/>
      <protection locked="0"/>
    </xf>
    <xf numFmtId="0" fontId="0" fillId="23" borderId="27" xfId="0" applyFill="1" applyBorder="1" applyAlignment="1" applyProtection="1">
      <alignment vertical="center"/>
    </xf>
    <xf numFmtId="39" fontId="0" fillId="23" borderId="31" xfId="0" applyNumberFormat="1" applyFill="1" applyBorder="1" applyAlignment="1" applyProtection="1">
      <alignment vertical="center"/>
    </xf>
    <xf numFmtId="0" fontId="0" fillId="23" borderId="31" xfId="0" applyFill="1" applyBorder="1" applyAlignment="1" applyProtection="1">
      <alignment vertical="center"/>
    </xf>
    <xf numFmtId="164" fontId="58" fillId="29" borderId="0" xfId="331" applyNumberFormat="1" applyFont="1" applyFill="1" applyAlignment="1" applyProtection="1">
      <alignment horizontal="center" vertical="center" wrapText="1"/>
      <protection locked="0"/>
    </xf>
    <xf numFmtId="0" fontId="0" fillId="0" borderId="0" xfId="0" applyNumberFormat="1" applyFill="1" applyAlignment="1" applyProtection="1">
      <alignment vertical="center" wrapText="1"/>
    </xf>
    <xf numFmtId="0" fontId="63" fillId="0" borderId="0" xfId="0" applyFont="1" applyFill="1" applyAlignment="1" applyProtection="1">
      <alignment horizontal="left" vertical="center"/>
    </xf>
    <xf numFmtId="0" fontId="95" fillId="0" borderId="0" xfId="0" applyFont="1" applyFill="1" applyAlignment="1" applyProtection="1">
      <alignment horizontal="center" vertical="center" wrapText="1"/>
    </xf>
    <xf numFmtId="0" fontId="0" fillId="0" borderId="23" xfId="0" applyFont="1" applyFill="1" applyBorder="1" applyAlignment="1" applyProtection="1">
      <alignment vertical="center" wrapText="1"/>
    </xf>
    <xf numFmtId="49" fontId="0" fillId="0" borderId="0" xfId="0" applyNumberFormat="1" applyFont="1" applyFill="1" applyAlignment="1" applyProtection="1">
      <alignment horizontal="center" vertical="center"/>
    </xf>
    <xf numFmtId="164" fontId="51" fillId="0" borderId="26" xfId="331" applyNumberFormat="1" applyFont="1" applyBorder="1" applyAlignment="1" applyProtection="1">
      <alignment vertical="center"/>
    </xf>
    <xf numFmtId="164" fontId="51" fillId="32" borderId="26" xfId="331" applyNumberFormat="1" applyFont="1" applyFill="1" applyBorder="1" applyAlignment="1" applyProtection="1">
      <alignment vertical="center"/>
    </xf>
    <xf numFmtId="0" fontId="0" fillId="0" borderId="23" xfId="0" applyFont="1" applyFill="1" applyBorder="1" applyAlignment="1">
      <alignment vertical="center" wrapText="1"/>
    </xf>
    <xf numFmtId="0" fontId="0" fillId="0" borderId="0" xfId="0" applyFont="1" applyFill="1" applyBorder="1" applyAlignment="1" applyProtection="1">
      <alignment vertical="center" wrapText="1"/>
    </xf>
    <xf numFmtId="3" fontId="88" fillId="0" borderId="23" xfId="872" applyFont="1" applyFill="1" applyBorder="1" applyAlignment="1" applyProtection="1">
      <alignment vertical="center" wrapText="1"/>
    </xf>
    <xf numFmtId="3" fontId="88" fillId="0" borderId="0" xfId="872" applyFont="1" applyFill="1" applyAlignment="1" applyProtection="1">
      <alignment vertical="center" wrapText="1"/>
    </xf>
    <xf numFmtId="0" fontId="72" fillId="20" borderId="0" xfId="0" applyFont="1" applyFill="1"/>
    <xf numFmtId="37" fontId="51" fillId="0" borderId="0" xfId="331" applyNumberFormat="1" applyFont="1" applyAlignment="1" applyProtection="1">
      <alignment vertical="center"/>
    </xf>
    <xf numFmtId="42" fontId="28" fillId="26" borderId="0" xfId="384" applyNumberFormat="1" applyFont="1" applyFill="1"/>
    <xf numFmtId="42" fontId="82" fillId="0" borderId="0" xfId="384" applyNumberFormat="1" applyFont="1"/>
    <xf numFmtId="42" fontId="80" fillId="27" borderId="0" xfId="384" applyNumberFormat="1" applyFont="1" applyFill="1"/>
    <xf numFmtId="42" fontId="82" fillId="27" borderId="0" xfId="384" applyNumberFormat="1" applyFont="1" applyFill="1"/>
    <xf numFmtId="42" fontId="80" fillId="27" borderId="21" xfId="384" applyNumberFormat="1" applyFont="1" applyFill="1" applyBorder="1"/>
    <xf numFmtId="42" fontId="82" fillId="26" borderId="18" xfId="384" applyNumberFormat="1" applyFont="1" applyFill="1" applyBorder="1"/>
    <xf numFmtId="42" fontId="80" fillId="0" borderId="22" xfId="384" applyNumberFormat="1" applyFont="1" applyBorder="1"/>
    <xf numFmtId="42" fontId="28" fillId="0" borderId="0" xfId="384" applyNumberFormat="1" applyFont="1" applyFill="1"/>
    <xf numFmtId="42" fontId="82" fillId="0" borderId="18" xfId="384" applyNumberFormat="1" applyFont="1" applyBorder="1"/>
    <xf numFmtId="41" fontId="28" fillId="26" borderId="0" xfId="452" applyNumberFormat="1" applyFont="1" applyFill="1"/>
    <xf numFmtId="41" fontId="82" fillId="0" borderId="0" xfId="452" applyNumberFormat="1" applyFont="1"/>
    <xf numFmtId="41" fontId="82" fillId="26" borderId="0" xfId="452" applyNumberFormat="1" applyFont="1" applyFill="1"/>
    <xf numFmtId="41" fontId="82" fillId="26" borderId="16" xfId="340" applyNumberFormat="1" applyFont="1" applyFill="1" applyBorder="1"/>
    <xf numFmtId="41" fontId="82" fillId="0" borderId="0" xfId="340" applyNumberFormat="1" applyFont="1"/>
    <xf numFmtId="41" fontId="82" fillId="26" borderId="0" xfId="340" applyNumberFormat="1" applyFont="1" applyFill="1"/>
    <xf numFmtId="41" fontId="28" fillId="26" borderId="0" xfId="0" applyNumberFormat="1" applyFont="1" applyFill="1"/>
    <xf numFmtId="41" fontId="28" fillId="0" borderId="0" xfId="340" applyNumberFormat="1" applyFont="1" applyFill="1"/>
    <xf numFmtId="41" fontId="28" fillId="26" borderId="16" xfId="0" applyNumberFormat="1" applyFont="1" applyFill="1" applyBorder="1"/>
    <xf numFmtId="41" fontId="28" fillId="0" borderId="16" xfId="340" applyNumberFormat="1" applyFont="1" applyFill="1" applyBorder="1"/>
    <xf numFmtId="0" fontId="58" fillId="33" borderId="24" xfId="0" applyNumberFormat="1" applyFont="1" applyFill="1" applyBorder="1" applyAlignment="1" applyProtection="1">
      <alignment horizontal="center" vertical="center"/>
    </xf>
    <xf numFmtId="0" fontId="0" fillId="0" borderId="0" xfId="0" applyFont="1" applyFill="1" applyAlignment="1" applyProtection="1">
      <alignment horizontal="left" vertical="center" wrapText="1"/>
    </xf>
    <xf numFmtId="165" fontId="58" fillId="29" borderId="0" xfId="331" applyNumberFormat="1" applyFont="1" applyFill="1" applyAlignment="1" applyProtection="1">
      <alignment horizontal="center" vertical="center"/>
      <protection locked="0"/>
    </xf>
    <xf numFmtId="0" fontId="0" fillId="0" borderId="0" xfId="0" applyProtection="1">
      <protection locked="0"/>
    </xf>
    <xf numFmtId="0" fontId="0" fillId="0" borderId="0" xfId="0" applyAlignment="1">
      <alignment horizontal="center" vertical="center"/>
    </xf>
    <xf numFmtId="0" fontId="0" fillId="34" borderId="23" xfId="0" applyNumberFormat="1" applyFont="1" applyFill="1" applyBorder="1" applyAlignment="1" applyProtection="1">
      <alignment horizontal="center" vertical="center" wrapText="1"/>
    </xf>
    <xf numFmtId="164" fontId="94" fillId="33" borderId="26" xfId="331" applyNumberFormat="1" applyFont="1" applyFill="1" applyBorder="1" applyAlignment="1" applyProtection="1">
      <alignment horizontal="center" vertical="center" wrapText="1"/>
    </xf>
    <xf numFmtId="41" fontId="61" fillId="0" borderId="0" xfId="0" applyNumberFormat="1" applyFont="1" applyFill="1" applyAlignment="1" applyProtection="1">
      <alignment vertical="center" wrapText="1"/>
    </xf>
    <xf numFmtId="0" fontId="0" fillId="0" borderId="0" xfId="0" applyProtection="1"/>
    <xf numFmtId="41" fontId="61" fillId="0" borderId="0" xfId="0" applyNumberFormat="1" applyFont="1" applyFill="1" applyAlignment="1" applyProtection="1">
      <alignment wrapText="1"/>
    </xf>
    <xf numFmtId="39" fontId="94" fillId="0" borderId="0" xfId="331" applyNumberFormat="1" applyFont="1" applyFill="1" applyBorder="1" applyAlignment="1" applyProtection="1">
      <alignment horizontal="center" vertical="center" wrapText="1"/>
    </xf>
    <xf numFmtId="168" fontId="0" fillId="0" borderId="0" xfId="0" applyNumberFormat="1" applyFill="1" applyAlignment="1" applyProtection="1">
      <alignment wrapText="1"/>
    </xf>
    <xf numFmtId="0" fontId="0" fillId="0" borderId="0" xfId="0" applyProtection="1"/>
    <xf numFmtId="41" fontId="61" fillId="0" borderId="0" xfId="0" applyNumberFormat="1" applyFont="1" applyFill="1" applyAlignment="1" applyProtection="1">
      <alignment wrapText="1"/>
    </xf>
    <xf numFmtId="0" fontId="0" fillId="0" borderId="0" xfId="0" applyAlignment="1" applyProtection="1">
      <alignment wrapText="1"/>
      <protection locked="0"/>
    </xf>
    <xf numFmtId="0" fontId="0" fillId="0" borderId="0" xfId="0" applyProtection="1">
      <protection locked="0"/>
    </xf>
    <xf numFmtId="164" fontId="58" fillId="29" borderId="0" xfId="331" applyNumberFormat="1" applyFont="1" applyFill="1" applyAlignment="1" applyProtection="1">
      <alignment horizontal="center" vertical="center"/>
      <protection locked="0"/>
    </xf>
    <xf numFmtId="39" fontId="94" fillId="0" borderId="0" xfId="331" applyNumberFormat="1" applyFont="1" applyFill="1" applyBorder="1" applyAlignment="1" applyProtection="1">
      <alignment horizontal="center" vertical="center" wrapText="1"/>
    </xf>
    <xf numFmtId="168" fontId="0" fillId="0" borderId="0" xfId="0" applyNumberFormat="1" applyFill="1" applyAlignment="1" applyProtection="1">
      <alignment wrapText="1"/>
    </xf>
    <xf numFmtId="0" fontId="0" fillId="0" borderId="0" xfId="0" applyProtection="1"/>
    <xf numFmtId="0" fontId="0" fillId="0" borderId="0" xfId="0" applyBorder="1" applyProtection="1"/>
    <xf numFmtId="0" fontId="0" fillId="23" borderId="0" xfId="0" applyFill="1" applyBorder="1" applyAlignment="1" applyProtection="1">
      <alignment vertical="center"/>
    </xf>
    <xf numFmtId="164" fontId="94" fillId="0" borderId="26" xfId="331" applyNumberFormat="1" applyFont="1" applyFill="1" applyBorder="1" applyAlignment="1" applyProtection="1">
      <alignment horizontal="center" vertical="center" wrapText="1"/>
    </xf>
    <xf numFmtId="0" fontId="94" fillId="0" borderId="23" xfId="331" applyNumberFormat="1" applyFont="1" applyFill="1" applyBorder="1" applyAlignment="1" applyProtection="1">
      <alignment horizontal="center" vertical="center" wrapText="1"/>
    </xf>
    <xf numFmtId="164" fontId="94" fillId="0" borderId="23" xfId="331" applyNumberFormat="1" applyFont="1" applyFill="1" applyBorder="1" applyAlignment="1" applyProtection="1">
      <alignment horizontal="center" vertical="center" wrapText="1"/>
    </xf>
    <xf numFmtId="164" fontId="94" fillId="29" borderId="23" xfId="331" applyNumberFormat="1" applyFont="1" applyFill="1" applyBorder="1" applyAlignment="1" applyProtection="1">
      <alignment horizontal="center" vertical="center" wrapText="1"/>
      <protection locked="0"/>
    </xf>
    <xf numFmtId="0" fontId="0" fillId="0" borderId="23" xfId="0" applyNumberFormat="1" applyFill="1" applyBorder="1" applyAlignment="1" applyProtection="1">
      <alignment horizontal="left" vertical="center" wrapText="1"/>
    </xf>
    <xf numFmtId="0" fontId="0" fillId="0" borderId="0" xfId="0" applyAlignment="1" applyProtection="1">
      <alignment horizontal="center" vertical="center"/>
    </xf>
    <xf numFmtId="39" fontId="94" fillId="0" borderId="30" xfId="331" applyNumberFormat="1" applyFont="1" applyFill="1" applyBorder="1" applyAlignment="1" applyProtection="1">
      <alignment horizontal="center" vertical="center" wrapText="1"/>
    </xf>
    <xf numFmtId="0" fontId="94" fillId="33" borderId="23" xfId="0" applyNumberFormat="1" applyFont="1" applyFill="1" applyBorder="1" applyAlignment="1" applyProtection="1">
      <alignment horizontal="left" vertical="center" wrapText="1"/>
    </xf>
    <xf numFmtId="0" fontId="0" fillId="33" borderId="23" xfId="0" applyNumberFormat="1" applyFill="1" applyBorder="1" applyAlignment="1" applyProtection="1">
      <alignment horizontal="left" vertical="center" wrapText="1"/>
    </xf>
    <xf numFmtId="39" fontId="94" fillId="33" borderId="30" xfId="331" applyNumberFormat="1" applyFont="1" applyFill="1" applyBorder="1" applyAlignment="1" applyProtection="1">
      <alignment horizontal="center" vertical="center" wrapText="1"/>
    </xf>
    <xf numFmtId="164" fontId="94" fillId="33" borderId="23" xfId="331" applyNumberFormat="1" applyFont="1" applyFill="1" applyBorder="1" applyAlignment="1" applyProtection="1">
      <alignment horizontal="center" vertical="center" wrapText="1"/>
    </xf>
    <xf numFmtId="0" fontId="0" fillId="0" borderId="0" xfId="0" applyProtection="1"/>
    <xf numFmtId="0" fontId="0" fillId="0" borderId="0" xfId="0" applyFill="1" applyProtection="1"/>
    <xf numFmtId="0" fontId="0" fillId="33" borderId="24" xfId="0" applyNumberFormat="1" applyFill="1" applyBorder="1" applyAlignment="1" applyProtection="1">
      <alignment horizontal="left" vertical="center" wrapText="1"/>
    </xf>
    <xf numFmtId="164" fontId="94" fillId="33" borderId="23" xfId="331" applyNumberFormat="1" applyFont="1" applyFill="1" applyBorder="1" applyAlignment="1" applyProtection="1">
      <alignment horizontal="center" vertical="center" wrapText="1"/>
      <protection locked="0"/>
    </xf>
    <xf numFmtId="0" fontId="0" fillId="0" borderId="0" xfId="0" applyFill="1" applyAlignment="1">
      <alignment vertical="center" wrapText="1"/>
    </xf>
    <xf numFmtId="49" fontId="58" fillId="0" borderId="24" xfId="0" applyNumberFormat="1" applyFont="1" applyFill="1" applyBorder="1" applyAlignment="1" applyProtection="1">
      <alignment horizontal="center" vertical="center"/>
    </xf>
    <xf numFmtId="0" fontId="0" fillId="0" borderId="0" xfId="0" applyFont="1" applyFill="1" applyAlignment="1">
      <alignment vertical="center" wrapText="1"/>
    </xf>
    <xf numFmtId="0" fontId="0" fillId="0" borderId="23" xfId="0" applyNumberFormat="1" applyFont="1" applyFill="1" applyBorder="1" applyAlignment="1" applyProtection="1">
      <alignment vertical="center" wrapText="1"/>
    </xf>
    <xf numFmtId="0" fontId="0" fillId="0" borderId="0" xfId="0" applyFill="1"/>
    <xf numFmtId="0" fontId="88" fillId="0" borderId="0" xfId="0" applyFont="1" applyFill="1" applyAlignment="1" applyProtection="1">
      <alignment wrapText="1"/>
    </xf>
    <xf numFmtId="0" fontId="0" fillId="0" borderId="0" xfId="0" applyFill="1" applyAlignment="1" applyProtection="1">
      <alignment vertical="center" wrapText="1"/>
    </xf>
    <xf numFmtId="164" fontId="0" fillId="0" borderId="0" xfId="0" applyNumberFormat="1" applyProtection="1"/>
    <xf numFmtId="0" fontId="110" fillId="0" borderId="0" xfId="0" applyFont="1" applyFill="1" applyAlignment="1" applyProtection="1">
      <alignment wrapText="1"/>
    </xf>
    <xf numFmtId="0" fontId="0" fillId="23" borderId="0" xfId="0" applyFill="1" applyAlignment="1">
      <alignment vertical="center"/>
    </xf>
    <xf numFmtId="37" fontId="58" fillId="29" borderId="0" xfId="331" applyNumberFormat="1" applyFont="1" applyFill="1" applyAlignment="1" applyProtection="1">
      <alignment horizontal="center" vertical="center"/>
      <protection locked="0"/>
    </xf>
    <xf numFmtId="0" fontId="0" fillId="0" borderId="0" xfId="0" applyAlignment="1">
      <alignment wrapText="1"/>
    </xf>
    <xf numFmtId="41" fontId="61" fillId="0" borderId="0" xfId="0" applyNumberFormat="1" applyFont="1" applyAlignment="1">
      <alignment wrapText="1"/>
    </xf>
    <xf numFmtId="164" fontId="0" fillId="0" borderId="0" xfId="0" applyNumberFormat="1" applyFill="1" applyProtection="1"/>
    <xf numFmtId="0" fontId="34" fillId="28" borderId="0" xfId="0" applyFont="1" applyFill="1" applyAlignment="1" applyProtection="1">
      <alignment vertical="center"/>
    </xf>
    <xf numFmtId="4" fontId="0" fillId="0" borderId="0" xfId="0" applyNumberFormat="1"/>
    <xf numFmtId="41" fontId="61" fillId="0" borderId="33" xfId="0" applyNumberFormat="1" applyFont="1" applyFill="1" applyBorder="1" applyAlignment="1">
      <alignment wrapText="1"/>
    </xf>
    <xf numFmtId="0" fontId="0" fillId="0" borderId="33" xfId="0" applyFill="1" applyBorder="1" applyAlignment="1" applyProtection="1">
      <alignment wrapText="1"/>
      <protection locked="0"/>
    </xf>
    <xf numFmtId="0" fontId="60" fillId="0" borderId="33" xfId="0" applyFont="1" applyFill="1" applyBorder="1" applyAlignment="1" applyProtection="1">
      <alignment wrapText="1"/>
      <protection locked="0"/>
    </xf>
    <xf numFmtId="0" fontId="0" fillId="0" borderId="33" xfId="0" applyFill="1" applyBorder="1" applyAlignment="1">
      <alignment horizontal="center" vertical="center"/>
    </xf>
    <xf numFmtId="0" fontId="0" fillId="33" borderId="33" xfId="0" applyFill="1" applyBorder="1" applyAlignment="1">
      <alignment horizontal="center" vertical="center" wrapText="1"/>
    </xf>
    <xf numFmtId="0" fontId="90" fillId="33" borderId="33" xfId="0" applyFont="1" applyFill="1" applyBorder="1" applyAlignment="1">
      <alignment horizontal="center" vertical="center" wrapText="1"/>
    </xf>
    <xf numFmtId="0" fontId="92" fillId="33" borderId="33" xfId="0" applyFont="1" applyFill="1" applyBorder="1" applyAlignment="1">
      <alignment horizontal="center" vertical="center" wrapText="1"/>
    </xf>
    <xf numFmtId="0" fontId="1" fillId="33" borderId="33" xfId="0" applyFont="1" applyFill="1" applyBorder="1" applyAlignment="1">
      <alignment horizontal="left" vertical="center" wrapText="1"/>
    </xf>
    <xf numFmtId="38" fontId="88" fillId="33" borderId="33" xfId="331" applyNumberFormat="1" applyFont="1" applyFill="1" applyBorder="1" applyAlignment="1">
      <alignment horizontal="center" vertical="center" wrapText="1"/>
    </xf>
    <xf numFmtId="0" fontId="0" fillId="33" borderId="33" xfId="0" applyFill="1" applyBorder="1" applyAlignment="1">
      <alignment horizontal="center" vertical="center"/>
    </xf>
    <xf numFmtId="0" fontId="113" fillId="33" borderId="33" xfId="0" applyFont="1" applyFill="1" applyBorder="1" applyAlignment="1">
      <alignment horizontal="center" vertical="center" wrapText="1"/>
    </xf>
    <xf numFmtId="0" fontId="0" fillId="33" borderId="33" xfId="0" applyFill="1" applyBorder="1" applyAlignment="1">
      <alignment vertical="center" wrapText="1"/>
    </xf>
    <xf numFmtId="164" fontId="0" fillId="0" borderId="33" xfId="0" applyNumberFormat="1" applyFill="1" applyBorder="1" applyAlignment="1" applyProtection="1">
      <alignment wrapText="1"/>
      <protection locked="0"/>
    </xf>
    <xf numFmtId="38" fontId="88" fillId="23" borderId="0" xfId="331" applyNumberFormat="1" applyFont="1" applyFill="1" applyAlignment="1" applyProtection="1">
      <alignment horizontal="center" vertical="center" wrapText="1"/>
    </xf>
    <xf numFmtId="0" fontId="35" fillId="28" borderId="0" xfId="0" applyFont="1" applyFill="1" applyAlignment="1">
      <alignment vertical="center" wrapText="1"/>
    </xf>
    <xf numFmtId="41" fontId="115" fillId="0" borderId="0" xfId="331" applyNumberFormat="1" applyFont="1" applyAlignment="1">
      <alignment vertical="center" wrapText="1"/>
    </xf>
    <xf numFmtId="0" fontId="0" fillId="28" borderId="0" xfId="0" applyFill="1" applyAlignment="1">
      <alignment horizontal="center" vertical="center"/>
    </xf>
    <xf numFmtId="0" fontId="0" fillId="28" borderId="0" xfId="0" applyFill="1"/>
    <xf numFmtId="0" fontId="92" fillId="28" borderId="0" xfId="0" applyFont="1" applyFill="1" applyAlignment="1">
      <alignment horizontal="center" vertical="center" wrapText="1"/>
    </xf>
    <xf numFmtId="0" fontId="117" fillId="28" borderId="0" xfId="0" applyFont="1" applyFill="1" applyAlignment="1">
      <alignment horizontal="center" vertical="center" wrapText="1"/>
    </xf>
    <xf numFmtId="38" fontId="88" fillId="28" borderId="0" xfId="331" applyNumberFormat="1" applyFont="1" applyFill="1" applyAlignment="1">
      <alignment horizontal="center" vertical="center" wrapText="1"/>
    </xf>
    <xf numFmtId="41" fontId="60" fillId="28" borderId="0" xfId="331" applyNumberFormat="1" applyFont="1" applyFill="1" applyAlignment="1">
      <alignment vertical="center" wrapText="1"/>
    </xf>
    <xf numFmtId="0" fontId="0" fillId="28" borderId="0" xfId="0" applyFill="1" applyAlignment="1" applyProtection="1">
      <alignment wrapText="1"/>
      <protection locked="0"/>
    </xf>
    <xf numFmtId="0" fontId="0" fillId="0" borderId="20" xfId="0" applyBorder="1"/>
    <xf numFmtId="0" fontId="0" fillId="0" borderId="34" xfId="0" applyBorder="1"/>
    <xf numFmtId="38" fontId="88" fillId="0" borderId="0" xfId="331" applyNumberFormat="1" applyFont="1" applyAlignment="1">
      <alignment horizontal="center" vertical="center" wrapText="1"/>
    </xf>
    <xf numFmtId="0" fontId="58" fillId="0" borderId="35" xfId="0" applyFont="1" applyBorder="1"/>
    <xf numFmtId="0" fontId="58" fillId="26" borderId="15" xfId="0" applyFont="1" applyFill="1" applyBorder="1" applyAlignment="1">
      <alignment horizontal="left"/>
    </xf>
    <xf numFmtId="0" fontId="0" fillId="26" borderId="15" xfId="0" applyFill="1" applyBorder="1" applyAlignment="1">
      <alignment horizontal="center"/>
    </xf>
    <xf numFmtId="0" fontId="0" fillId="26" borderId="11" xfId="0" applyFill="1" applyBorder="1" applyAlignment="1">
      <alignment horizontal="center"/>
    </xf>
    <xf numFmtId="0" fontId="58" fillId="0" borderId="14" xfId="0" applyFont="1" applyBorder="1" applyAlignment="1">
      <alignment vertical="center"/>
    </xf>
    <xf numFmtId="0" fontId="58" fillId="0" borderId="0" xfId="0" applyFont="1" applyAlignment="1">
      <alignment vertical="center"/>
    </xf>
    <xf numFmtId="0" fontId="58" fillId="0" borderId="16" xfId="0" applyFont="1" applyBorder="1" applyAlignment="1">
      <alignment vertical="center"/>
    </xf>
    <xf numFmtId="0" fontId="58" fillId="0" borderId="36" xfId="0" applyFont="1" applyBorder="1" applyAlignment="1">
      <alignment vertical="center"/>
    </xf>
    <xf numFmtId="0" fontId="58" fillId="0" borderId="33" xfId="0" applyFont="1" applyFill="1" applyBorder="1" applyAlignment="1">
      <alignment horizontal="center" vertical="center"/>
    </xf>
    <xf numFmtId="0" fontId="0" fillId="0" borderId="33" xfId="0" applyFill="1" applyBorder="1" applyAlignment="1">
      <alignment vertical="center" wrapText="1"/>
    </xf>
    <xf numFmtId="0" fontId="0" fillId="0" borderId="33" xfId="0" applyFill="1" applyBorder="1"/>
    <xf numFmtId="0" fontId="98" fillId="0" borderId="33" xfId="0" applyFont="1" applyFill="1" applyBorder="1" applyAlignment="1">
      <alignment horizontal="center" vertical="center" wrapText="1"/>
    </xf>
    <xf numFmtId="0" fontId="111" fillId="0" borderId="33" xfId="0" applyFont="1" applyFill="1" applyBorder="1"/>
    <xf numFmtId="164" fontId="0" fillId="0" borderId="0" xfId="0" applyNumberFormat="1" applyFill="1"/>
    <xf numFmtId="0" fontId="94" fillId="33" borderId="23" xfId="0" applyFont="1" applyFill="1" applyBorder="1" applyAlignment="1">
      <alignment horizontal="left" vertical="center" wrapText="1"/>
    </xf>
    <xf numFmtId="0" fontId="104" fillId="33" borderId="0" xfId="0" applyFont="1" applyFill="1" applyAlignment="1">
      <alignment horizontal="left" vertical="center" wrapText="1"/>
    </xf>
    <xf numFmtId="164" fontId="94" fillId="33" borderId="33" xfId="331" applyNumberFormat="1" applyFont="1" applyFill="1" applyBorder="1" applyAlignment="1">
      <alignment horizontal="center" vertical="center" wrapText="1"/>
    </xf>
    <xf numFmtId="39" fontId="94" fillId="33" borderId="33" xfId="331" applyNumberFormat="1" applyFont="1" applyFill="1" applyBorder="1" applyAlignment="1">
      <alignment horizontal="center" vertical="center" wrapText="1"/>
    </xf>
    <xf numFmtId="0" fontId="0" fillId="0" borderId="33" xfId="0" applyFill="1" applyBorder="1" applyAlignment="1">
      <alignment horizontal="left" vertical="center" wrapText="1"/>
    </xf>
    <xf numFmtId="0" fontId="0" fillId="23" borderId="0" xfId="0" applyFill="1" applyAlignment="1" applyProtection="1">
      <alignment horizontal="center" vertical="center"/>
    </xf>
    <xf numFmtId="0" fontId="60" fillId="23" borderId="0" xfId="0" applyFont="1" applyFill="1" applyAlignment="1" applyProtection="1">
      <alignment horizontal="left" wrapText="1"/>
    </xf>
    <xf numFmtId="164" fontId="51" fillId="23" borderId="0" xfId="331" applyNumberFormat="1" applyFont="1" applyFill="1" applyProtection="1"/>
    <xf numFmtId="0" fontId="58" fillId="23" borderId="24" xfId="0" applyNumberFormat="1" applyFont="1" applyFill="1" applyBorder="1" applyAlignment="1" applyProtection="1">
      <alignment horizontal="center" vertical="center"/>
    </xf>
    <xf numFmtId="164" fontId="94" fillId="23" borderId="23" xfId="331" applyNumberFormat="1" applyFont="1" applyFill="1" applyBorder="1" applyAlignment="1" applyProtection="1">
      <alignment horizontal="center" vertical="center" wrapText="1"/>
      <protection locked="0"/>
    </xf>
    <xf numFmtId="0" fontId="71" fillId="23" borderId="0" xfId="0" applyFont="1" applyFill="1" applyAlignment="1">
      <alignment vertical="center"/>
    </xf>
    <xf numFmtId="0" fontId="70" fillId="23" borderId="0" xfId="0" applyFont="1" applyFill="1" applyAlignment="1">
      <alignment vertical="center"/>
    </xf>
    <xf numFmtId="0" fontId="52" fillId="0" borderId="0" xfId="0" applyFont="1" applyAlignment="1">
      <alignment horizontal="center"/>
    </xf>
    <xf numFmtId="0" fontId="0" fillId="33" borderId="0" xfId="0" applyFill="1" applyAlignment="1">
      <alignment horizontal="left" vertical="center" wrapText="1"/>
    </xf>
    <xf numFmtId="43" fontId="0" fillId="0" borderId="0" xfId="331" applyFont="1"/>
    <xf numFmtId="0" fontId="60" fillId="0" borderId="0" xfId="0" applyFont="1" applyFill="1" applyBorder="1" applyAlignment="1" applyProtection="1">
      <alignment wrapText="1"/>
      <protection locked="0"/>
    </xf>
    <xf numFmtId="0" fontId="62" fillId="0" borderId="0" xfId="0" applyFont="1" applyAlignment="1" applyProtection="1">
      <alignment wrapText="1"/>
    </xf>
    <xf numFmtId="0" fontId="59" fillId="0" borderId="0" xfId="0" applyFont="1" applyFill="1" applyBorder="1" applyAlignment="1" applyProtection="1">
      <alignment horizontal="center" wrapText="1"/>
    </xf>
    <xf numFmtId="0" fontId="88" fillId="0" borderId="0" xfId="0" applyFont="1" applyAlignment="1" applyProtection="1">
      <alignment wrapText="1"/>
    </xf>
    <xf numFmtId="0" fontId="88" fillId="0" borderId="0" xfId="0" applyFont="1" applyAlignment="1">
      <alignment wrapText="1"/>
    </xf>
    <xf numFmtId="0" fontId="0" fillId="0" borderId="0" xfId="0" applyFont="1" applyFill="1" applyAlignment="1" applyProtection="1">
      <alignment wrapText="1"/>
    </xf>
    <xf numFmtId="169" fontId="0" fillId="0" borderId="0" xfId="0" applyNumberFormat="1" applyProtection="1"/>
    <xf numFmtId="164" fontId="51" fillId="27" borderId="26" xfId="331" applyNumberFormat="1" applyFont="1" applyFill="1" applyBorder="1" applyAlignment="1" applyProtection="1">
      <alignment vertical="center"/>
    </xf>
    <xf numFmtId="41" fontId="60" fillId="28" borderId="0" xfId="331" applyNumberFormat="1" applyFont="1" applyFill="1" applyAlignment="1" applyProtection="1">
      <alignment vertical="center" wrapText="1"/>
    </xf>
    <xf numFmtId="169" fontId="58" fillId="0" borderId="0" xfId="331" applyNumberFormat="1" applyFont="1" applyAlignment="1" applyProtection="1">
      <alignment horizontal="center" vertical="center"/>
    </xf>
    <xf numFmtId="41" fontId="115" fillId="0" borderId="0" xfId="331" applyNumberFormat="1" applyFont="1" applyAlignment="1" applyProtection="1">
      <alignment vertical="center" wrapText="1"/>
    </xf>
    <xf numFmtId="164" fontId="58" fillId="28" borderId="0" xfId="331" applyNumberFormat="1" applyFont="1" applyFill="1" applyAlignment="1" applyProtection="1">
      <alignment horizontal="center" vertical="center"/>
      <protection locked="0"/>
    </xf>
    <xf numFmtId="164" fontId="51" fillId="28" borderId="0" xfId="331" applyNumberFormat="1" applyFont="1" applyFill="1" applyAlignment="1" applyProtection="1">
      <alignment horizontal="center" vertical="center"/>
      <protection locked="0"/>
    </xf>
    <xf numFmtId="0" fontId="65" fillId="28" borderId="0" xfId="0" applyFont="1" applyFill="1" applyAlignment="1" applyProtection="1">
      <alignment horizontal="left" vertical="center"/>
      <protection locked="0"/>
    </xf>
    <xf numFmtId="0" fontId="59" fillId="28" borderId="0" xfId="0" applyFont="1" applyFill="1" applyAlignment="1" applyProtection="1">
      <alignment horizontal="center" vertical="center"/>
      <protection locked="0"/>
    </xf>
    <xf numFmtId="164" fontId="51" fillId="23" borderId="0" xfId="331" applyNumberFormat="1" applyFont="1" applyFill="1" applyAlignment="1" applyProtection="1">
      <alignment horizontal="center" vertical="center"/>
      <protection locked="0"/>
    </xf>
    <xf numFmtId="38" fontId="0" fillId="0" borderId="0" xfId="0" applyNumberFormat="1" applyFill="1" applyBorder="1" applyProtection="1"/>
    <xf numFmtId="0" fontId="0" fillId="0" borderId="32" xfId="0" applyNumberFormat="1" applyFont="1" applyFill="1" applyBorder="1" applyAlignment="1" applyProtection="1">
      <alignment horizontal="left" vertical="center" wrapText="1"/>
    </xf>
    <xf numFmtId="164" fontId="94" fillId="0" borderId="23" xfId="331" applyNumberFormat="1" applyFont="1" applyFill="1" applyBorder="1" applyAlignment="1" applyProtection="1">
      <alignment horizontal="center" vertical="center" wrapText="1"/>
      <protection locked="0"/>
    </xf>
    <xf numFmtId="164" fontId="94" fillId="0" borderId="30" xfId="331" applyNumberFormat="1" applyFont="1" applyFill="1" applyBorder="1" applyAlignment="1" applyProtection="1">
      <alignment horizontal="center" vertical="center" wrapText="1"/>
    </xf>
    <xf numFmtId="0" fontId="0" fillId="33" borderId="29" xfId="0" applyNumberFormat="1" applyFill="1" applyBorder="1" applyAlignment="1" applyProtection="1">
      <alignment horizontal="left" vertical="center" wrapText="1"/>
    </xf>
    <xf numFmtId="0" fontId="0" fillId="33" borderId="23" xfId="0" applyNumberFormat="1" applyFont="1" applyFill="1" applyBorder="1" applyAlignment="1" applyProtection="1">
      <alignment horizontal="left" vertical="center" wrapText="1"/>
    </xf>
    <xf numFmtId="165" fontId="94" fillId="33" borderId="23" xfId="331" applyNumberFormat="1" applyFont="1" applyFill="1" applyBorder="1" applyAlignment="1" applyProtection="1">
      <alignment horizontal="center" vertical="center" wrapText="1"/>
    </xf>
    <xf numFmtId="165" fontId="94" fillId="33" borderId="26" xfId="331" applyNumberFormat="1" applyFont="1" applyFill="1" applyBorder="1" applyAlignment="1" applyProtection="1">
      <alignment horizontal="center" vertical="center" wrapText="1"/>
    </xf>
    <xf numFmtId="164" fontId="51" fillId="33" borderId="26" xfId="331" applyNumberFormat="1" applyFont="1" applyFill="1" applyBorder="1" applyAlignment="1" applyProtection="1">
      <alignment vertical="center"/>
    </xf>
    <xf numFmtId="0" fontId="94" fillId="33" borderId="24" xfId="0" applyNumberFormat="1" applyFont="1" applyFill="1" applyBorder="1" applyAlignment="1" applyProtection="1">
      <alignment horizontal="left" vertical="center" wrapText="1"/>
    </xf>
    <xf numFmtId="39" fontId="0" fillId="33" borderId="31" xfId="0" applyNumberFormat="1" applyFill="1" applyBorder="1" applyAlignment="1" applyProtection="1">
      <alignment vertical="center"/>
    </xf>
    <xf numFmtId="0" fontId="0" fillId="33" borderId="31" xfId="0" applyFill="1" applyBorder="1" applyAlignment="1" applyProtection="1">
      <alignment vertical="center"/>
    </xf>
    <xf numFmtId="0" fontId="0" fillId="33" borderId="23" xfId="0" applyFont="1" applyFill="1" applyBorder="1" applyAlignment="1" applyProtection="1">
      <alignment vertical="center" wrapText="1"/>
    </xf>
    <xf numFmtId="14" fontId="104" fillId="33" borderId="30" xfId="331" applyNumberFormat="1" applyFont="1" applyFill="1" applyBorder="1" applyAlignment="1" applyProtection="1">
      <alignment vertical="center"/>
    </xf>
    <xf numFmtId="0" fontId="104" fillId="33" borderId="30" xfId="331" applyNumberFormat="1" applyFont="1" applyFill="1" applyBorder="1" applyAlignment="1" applyProtection="1">
      <alignment vertical="center"/>
    </xf>
    <xf numFmtId="0" fontId="88" fillId="0" borderId="0" xfId="718" applyFont="1" applyFill="1" applyBorder="1" applyAlignment="1" applyProtection="1">
      <alignment horizontal="left" vertical="center" wrapText="1"/>
    </xf>
    <xf numFmtId="37" fontId="58" fillId="33" borderId="30" xfId="331" applyNumberFormat="1" applyFont="1" applyFill="1" applyBorder="1" applyAlignment="1" applyProtection="1">
      <alignment horizontal="center" vertical="center" wrapText="1"/>
    </xf>
    <xf numFmtId="43" fontId="0" fillId="0" borderId="0" xfId="0" applyNumberFormat="1"/>
    <xf numFmtId="39" fontId="94" fillId="20" borderId="30" xfId="331" applyNumberFormat="1" applyFont="1" applyFill="1" applyBorder="1" applyAlignment="1" applyProtection="1">
      <alignment horizontal="center" vertical="center" wrapText="1"/>
    </xf>
    <xf numFmtId="0" fontId="58" fillId="0" borderId="37" xfId="0" applyFont="1" applyBorder="1" applyAlignment="1">
      <alignment horizontal="center" vertical="center"/>
    </xf>
    <xf numFmtId="0" fontId="0" fillId="0" borderId="0" xfId="0" applyAlignment="1">
      <alignment vertical="center" wrapText="1"/>
    </xf>
    <xf numFmtId="3" fontId="104" fillId="0" borderId="30" xfId="331" applyNumberFormat="1" applyFont="1" applyBorder="1" applyAlignment="1" applyProtection="1">
      <alignment vertical="center"/>
    </xf>
    <xf numFmtId="0" fontId="0" fillId="33" borderId="38" xfId="0" applyFill="1" applyBorder="1" applyAlignment="1">
      <alignment horizontal="center" vertical="center"/>
    </xf>
    <xf numFmtId="0" fontId="113" fillId="33" borderId="38" xfId="0" applyFont="1" applyFill="1" applyBorder="1" applyAlignment="1">
      <alignment horizontal="center" vertical="center" wrapText="1"/>
    </xf>
    <xf numFmtId="0" fontId="38" fillId="33" borderId="38" xfId="0" applyFont="1" applyFill="1" applyBorder="1" applyAlignment="1">
      <alignment horizontal="center" vertical="center" wrapText="1"/>
    </xf>
    <xf numFmtId="0" fontId="0" fillId="33" borderId="38" xfId="0" applyFill="1" applyBorder="1" applyAlignment="1">
      <alignment vertical="center" wrapText="1"/>
    </xf>
    <xf numFmtId="38" fontId="88" fillId="33" borderId="38" xfId="331" applyNumberFormat="1" applyFont="1" applyFill="1" applyBorder="1" applyAlignment="1">
      <alignment horizontal="center" vertical="center" wrapText="1"/>
    </xf>
    <xf numFmtId="0" fontId="0" fillId="33" borderId="38" xfId="0" applyNumberFormat="1" applyFont="1" applyFill="1" applyBorder="1" applyAlignment="1" applyProtection="1">
      <alignment horizontal="center" vertical="center"/>
    </xf>
    <xf numFmtId="0" fontId="90" fillId="33" borderId="38" xfId="0" applyFont="1" applyFill="1" applyBorder="1" applyAlignment="1" applyProtection="1">
      <alignment horizontal="center" vertical="center"/>
    </xf>
    <xf numFmtId="0" fontId="90" fillId="33" borderId="38" xfId="0" applyFont="1" applyFill="1" applyBorder="1" applyAlignment="1" applyProtection="1">
      <alignment horizontal="center" vertical="center" wrapText="1"/>
    </xf>
    <xf numFmtId="0" fontId="0" fillId="33" borderId="38" xfId="0" applyFont="1" applyFill="1" applyBorder="1" applyAlignment="1" applyProtection="1">
      <alignment horizontal="left" vertical="center" wrapText="1"/>
    </xf>
    <xf numFmtId="38" fontId="88" fillId="33" borderId="38" xfId="331" applyNumberFormat="1" applyFont="1" applyFill="1" applyBorder="1" applyAlignment="1" applyProtection="1">
      <alignment horizontal="center" vertical="center" wrapText="1"/>
    </xf>
    <xf numFmtId="0" fontId="90" fillId="33" borderId="38" xfId="0" applyFont="1" applyFill="1" applyBorder="1" applyAlignment="1">
      <alignment horizontal="center" vertical="center" wrapText="1"/>
    </xf>
    <xf numFmtId="0" fontId="92" fillId="33" borderId="38" xfId="0" applyFont="1" applyFill="1" applyBorder="1" applyAlignment="1">
      <alignment horizontal="center" vertical="center" wrapText="1"/>
    </xf>
    <xf numFmtId="41" fontId="121" fillId="0" borderId="0" xfId="331" applyNumberFormat="1" applyFont="1" applyAlignment="1">
      <alignment vertical="center" wrapText="1"/>
    </xf>
    <xf numFmtId="0" fontId="58" fillId="26" borderId="24" xfId="0" applyNumberFormat="1" applyFont="1" applyFill="1" applyBorder="1" applyAlignment="1" applyProtection="1">
      <alignment horizontal="center" vertical="center"/>
    </xf>
    <xf numFmtId="0" fontId="0" fillId="26" borderId="23" xfId="0" applyFont="1" applyFill="1" applyBorder="1" applyAlignment="1" applyProtection="1">
      <alignment vertical="center" wrapText="1"/>
    </xf>
    <xf numFmtId="0" fontId="104" fillId="26" borderId="30" xfId="331" applyNumberFormat="1" applyFont="1" applyFill="1" applyBorder="1" applyAlignment="1" applyProtection="1">
      <alignment vertical="center"/>
    </xf>
    <xf numFmtId="0" fontId="58" fillId="33" borderId="41" xfId="0" applyFont="1" applyFill="1" applyBorder="1" applyAlignment="1">
      <alignment horizontal="center" vertical="center"/>
    </xf>
    <xf numFmtId="3" fontId="104" fillId="0" borderId="31" xfId="331" applyNumberFormat="1" applyFont="1" applyBorder="1" applyAlignment="1" applyProtection="1">
      <alignment vertical="center"/>
    </xf>
    <xf numFmtId="0" fontId="0" fillId="23" borderId="28" xfId="0" applyFont="1" applyFill="1" applyBorder="1" applyAlignment="1" applyProtection="1">
      <alignment vertical="center" wrapText="1"/>
    </xf>
    <xf numFmtId="0" fontId="104" fillId="23" borderId="26" xfId="331" applyNumberFormat="1" applyFont="1" applyFill="1" applyBorder="1" applyAlignment="1" applyProtection="1">
      <alignment vertical="center"/>
    </xf>
    <xf numFmtId="0" fontId="63" fillId="33" borderId="38" xfId="0" applyFont="1" applyFill="1" applyBorder="1" applyAlignment="1" applyProtection="1">
      <alignment vertical="center" wrapText="1"/>
      <protection locked="0"/>
    </xf>
    <xf numFmtId="3" fontId="104" fillId="33" borderId="38" xfId="331" applyNumberFormat="1" applyFont="1" applyFill="1" applyBorder="1" applyAlignment="1" applyProtection="1">
      <alignment vertical="center"/>
    </xf>
    <xf numFmtId="0" fontId="0" fillId="35" borderId="0" xfId="0" applyFill="1" applyAlignment="1" applyProtection="1">
      <alignment horizontal="center" vertical="center"/>
    </xf>
    <xf numFmtId="0" fontId="59" fillId="24" borderId="0" xfId="0" applyNumberFormat="1" applyFont="1" applyFill="1" applyBorder="1" applyAlignment="1" applyProtection="1">
      <alignment horizontal="center" vertical="center" wrapText="1"/>
    </xf>
    <xf numFmtId="14" fontId="94" fillId="33" borderId="23" xfId="331" applyNumberFormat="1" applyFont="1" applyFill="1" applyBorder="1" applyAlignment="1" applyProtection="1">
      <alignment horizontal="center" vertical="center" wrapText="1"/>
    </xf>
    <xf numFmtId="170" fontId="94" fillId="0" borderId="26" xfId="331" applyNumberFormat="1" applyFont="1" applyFill="1" applyBorder="1" applyAlignment="1" applyProtection="1">
      <alignment horizontal="center" vertical="center" wrapText="1"/>
    </xf>
    <xf numFmtId="171" fontId="94" fillId="0" borderId="23" xfId="331" applyNumberFormat="1" applyFont="1" applyFill="1" applyBorder="1" applyAlignment="1" applyProtection="1">
      <alignment horizontal="center" vertical="center" wrapText="1"/>
    </xf>
    <xf numFmtId="170" fontId="51" fillId="0" borderId="26" xfId="331" applyNumberFormat="1" applyFont="1" applyBorder="1" applyAlignment="1" applyProtection="1">
      <alignment vertical="center"/>
    </xf>
    <xf numFmtId="0" fontId="0" fillId="36" borderId="0" xfId="0" applyFill="1"/>
    <xf numFmtId="0" fontId="122" fillId="37" borderId="35" xfId="0" applyFont="1" applyFill="1" applyBorder="1" applyAlignment="1">
      <alignment horizontal="center" vertical="center"/>
    </xf>
    <xf numFmtId="0" fontId="118" fillId="36" borderId="0" xfId="0" applyFont="1" applyFill="1" applyAlignment="1">
      <alignment vertical="center" wrapText="1"/>
    </xf>
    <xf numFmtId="0" fontId="126" fillId="37" borderId="0" xfId="0" applyFont="1" applyFill="1" applyAlignment="1">
      <alignment horizontal="center" vertical="center" wrapText="1"/>
    </xf>
    <xf numFmtId="0" fontId="66" fillId="36" borderId="0" xfId="0" applyFont="1" applyFill="1" applyAlignment="1">
      <alignment horizontal="justify" vertical="center"/>
    </xf>
    <xf numFmtId="0" fontId="66" fillId="36" borderId="0" xfId="0" applyFont="1" applyFill="1" applyAlignment="1">
      <alignment vertical="center"/>
    </xf>
    <xf numFmtId="0" fontId="66" fillId="36" borderId="0" xfId="0" applyFont="1" applyFill="1" applyAlignment="1">
      <alignment vertical="center" wrapText="1"/>
    </xf>
    <xf numFmtId="0" fontId="127" fillId="37" borderId="0" xfId="0" applyFont="1" applyFill="1" applyAlignment="1">
      <alignment horizontal="center" vertical="center"/>
    </xf>
    <xf numFmtId="0" fontId="128" fillId="37" borderId="0" xfId="0" applyFont="1" applyFill="1" applyAlignment="1">
      <alignment horizontal="center" vertical="center"/>
    </xf>
    <xf numFmtId="0" fontId="63" fillId="36" borderId="0" xfId="0" applyFont="1" applyFill="1" applyAlignment="1">
      <alignment vertical="center"/>
    </xf>
    <xf numFmtId="0" fontId="54" fillId="36" borderId="0" xfId="421" applyFill="1" applyAlignment="1" applyProtection="1">
      <alignment vertical="center"/>
      <protection locked="0"/>
    </xf>
    <xf numFmtId="0" fontId="54" fillId="36" borderId="0" xfId="421" applyFill="1" applyProtection="1">
      <protection locked="0"/>
    </xf>
    <xf numFmtId="0" fontId="129" fillId="37" borderId="0" xfId="0" applyFont="1" applyFill="1" applyAlignment="1">
      <alignment vertical="center"/>
    </xf>
    <xf numFmtId="0" fontId="0" fillId="23" borderId="0" xfId="0" applyFill="1"/>
    <xf numFmtId="0" fontId="0" fillId="30" borderId="0" xfId="0" applyFill="1" applyAlignment="1">
      <alignment horizontal="center"/>
    </xf>
    <xf numFmtId="0" fontId="0" fillId="30" borderId="0" xfId="0" applyFill="1"/>
    <xf numFmtId="0" fontId="0" fillId="30" borderId="0" xfId="0" applyFill="1" applyAlignment="1">
      <alignment wrapText="1"/>
    </xf>
    <xf numFmtId="0" fontId="0" fillId="33" borderId="23" xfId="0" applyFont="1" applyFill="1" applyBorder="1" applyAlignment="1" applyProtection="1">
      <alignment horizontal="left" vertical="center" wrapText="1"/>
    </xf>
    <xf numFmtId="49" fontId="104" fillId="33" borderId="30" xfId="331" applyNumberFormat="1" applyFont="1" applyFill="1" applyBorder="1" applyAlignment="1" applyProtection="1">
      <alignment horizontal="center" vertical="center"/>
    </xf>
    <xf numFmtId="14" fontId="60" fillId="29" borderId="0" xfId="331" applyNumberFormat="1" applyFont="1" applyFill="1" applyAlignment="1" applyProtection="1">
      <alignment horizontal="center" vertical="center" wrapText="1"/>
      <protection locked="0"/>
    </xf>
    <xf numFmtId="41" fontId="94" fillId="33" borderId="23" xfId="331" applyNumberFormat="1" applyFont="1" applyFill="1" applyBorder="1" applyAlignment="1" applyProtection="1">
      <alignment horizontal="center" vertical="center" wrapText="1"/>
    </xf>
    <xf numFmtId="41" fontId="0" fillId="0" borderId="0" xfId="0" applyNumberFormat="1" applyAlignment="1">
      <alignment horizontal="center" wrapText="1"/>
    </xf>
    <xf numFmtId="49" fontId="0" fillId="29" borderId="0" xfId="0" applyNumberFormat="1" applyFill="1" applyAlignment="1" applyProtection="1">
      <alignment horizontal="center" vertical="center"/>
      <protection locked="0"/>
    </xf>
    <xf numFmtId="49" fontId="94" fillId="33" borderId="23" xfId="331" applyNumberFormat="1" applyFont="1" applyFill="1" applyBorder="1" applyAlignment="1" applyProtection="1">
      <alignment horizontal="center" vertical="center" wrapText="1"/>
    </xf>
    <xf numFmtId="49" fontId="0" fillId="30" borderId="0" xfId="0" applyNumberFormat="1" applyFill="1" applyAlignment="1">
      <alignment horizontal="center" vertical="center"/>
    </xf>
    <xf numFmtId="14" fontId="0" fillId="30" borderId="0" xfId="0" applyNumberFormat="1" applyFill="1" applyAlignment="1">
      <alignment horizontal="center" vertical="center"/>
    </xf>
    <xf numFmtId="49" fontId="104" fillId="30" borderId="30" xfId="331" applyNumberFormat="1" applyFont="1" applyFill="1" applyBorder="1" applyAlignment="1" applyProtection="1">
      <alignment horizontal="center" vertical="center"/>
    </xf>
    <xf numFmtId="14" fontId="104" fillId="30" borderId="30" xfId="331" applyNumberFormat="1" applyFont="1" applyFill="1" applyBorder="1" applyAlignment="1" applyProtection="1">
      <alignment horizontal="center" vertical="center"/>
    </xf>
    <xf numFmtId="0" fontId="54" fillId="36" borderId="0" xfId="421" applyFill="1"/>
    <xf numFmtId="0" fontId="59" fillId="30" borderId="39" xfId="0" applyFont="1" applyFill="1" applyBorder="1" applyAlignment="1">
      <alignment horizontal="center" vertical="center" wrapText="1"/>
    </xf>
    <xf numFmtId="0" fontId="59" fillId="30" borderId="40" xfId="0" applyFont="1" applyFill="1" applyBorder="1" applyAlignment="1">
      <alignment horizontal="center" vertical="center" wrapText="1"/>
    </xf>
    <xf numFmtId="0" fontId="94" fillId="0" borderId="13" xfId="0" applyFont="1" applyBorder="1" applyAlignment="1">
      <alignment horizontal="left" wrapText="1"/>
    </xf>
    <xf numFmtId="0" fontId="94" fillId="0" borderId="15" xfId="0" applyFont="1" applyBorder="1" applyAlignment="1">
      <alignment horizontal="left" wrapText="1"/>
    </xf>
    <xf numFmtId="49" fontId="0" fillId="30" borderId="13" xfId="0" applyNumberFormat="1" applyFill="1" applyBorder="1" applyAlignment="1" applyProtection="1">
      <alignment horizontal="center"/>
      <protection locked="0"/>
    </xf>
    <xf numFmtId="49" fontId="0" fillId="30" borderId="11" xfId="0" applyNumberFormat="1" applyFill="1" applyBorder="1" applyAlignment="1" applyProtection="1">
      <alignment horizontal="center"/>
      <protection locked="0"/>
    </xf>
    <xf numFmtId="0" fontId="94" fillId="0" borderId="13" xfId="0" applyFont="1" applyBorder="1" applyAlignment="1">
      <alignment horizontal="left"/>
    </xf>
    <xf numFmtId="0" fontId="94" fillId="0" borderId="15" xfId="0" applyFont="1" applyBorder="1" applyAlignment="1">
      <alignment horizontal="left"/>
    </xf>
    <xf numFmtId="49" fontId="54" fillId="30" borderId="13" xfId="421" applyNumberFormat="1" applyFill="1" applyBorder="1" applyAlignment="1" applyProtection="1">
      <alignment horizontal="center"/>
      <protection locked="0"/>
    </xf>
    <xf numFmtId="14" fontId="0" fillId="30" borderId="13" xfId="0" applyNumberFormat="1" applyFill="1" applyBorder="1" applyAlignment="1" applyProtection="1">
      <alignment horizontal="center"/>
      <protection locked="0"/>
    </xf>
    <xf numFmtId="14" fontId="0" fillId="30" borderId="11" xfId="0" applyNumberFormat="1" applyFill="1" applyBorder="1" applyAlignment="1" applyProtection="1">
      <alignment horizontal="center"/>
      <protection locked="0"/>
    </xf>
    <xf numFmtId="0" fontId="60" fillId="27" borderId="15" xfId="0" applyFont="1" applyFill="1" applyBorder="1" applyAlignment="1" applyProtection="1">
      <alignment horizontal="center" wrapText="1"/>
      <protection locked="0"/>
    </xf>
    <xf numFmtId="0" fontId="60" fillId="27" borderId="11" xfId="0" applyFont="1" applyFill="1" applyBorder="1" applyAlignment="1" applyProtection="1">
      <alignment horizontal="center" wrapText="1"/>
      <protection locked="0"/>
    </xf>
    <xf numFmtId="0" fontId="90" fillId="21" borderId="13" xfId="0" applyFont="1" applyFill="1" applyBorder="1" applyAlignment="1" applyProtection="1">
      <alignment horizontal="left" vertical="center" wrapText="1"/>
    </xf>
    <xf numFmtId="0" fontId="90" fillId="21" borderId="15" xfId="0" applyFont="1" applyFill="1" applyBorder="1" applyAlignment="1" applyProtection="1">
      <alignment horizontal="left" vertical="center" wrapText="1"/>
    </xf>
    <xf numFmtId="0" fontId="85" fillId="0" borderId="13" xfId="0" applyFont="1" applyBorder="1" applyAlignment="1">
      <alignment horizontal="center"/>
    </xf>
    <xf numFmtId="0" fontId="85" fillId="0" borderId="15" xfId="0" applyFont="1" applyBorder="1" applyAlignment="1">
      <alignment horizontal="center"/>
    </xf>
    <xf numFmtId="0" fontId="85" fillId="0" borderId="11" xfId="0" applyFont="1" applyBorder="1" applyAlignment="1">
      <alignment horizontal="center"/>
    </xf>
    <xf numFmtId="0" fontId="56" fillId="0" borderId="20" xfId="0" applyFont="1" applyBorder="1" applyAlignment="1">
      <alignment horizontal="left" vertical="center" wrapText="1"/>
    </xf>
    <xf numFmtId="0" fontId="56" fillId="0" borderId="0" xfId="0" applyFont="1" applyAlignment="1">
      <alignment horizontal="left" vertical="center" wrapText="1"/>
    </xf>
    <xf numFmtId="0" fontId="35" fillId="28" borderId="0" xfId="0" applyFont="1" applyFill="1" applyAlignment="1">
      <alignment horizontal="left" vertical="center" wrapText="1"/>
    </xf>
    <xf numFmtId="0" fontId="82" fillId="0" borderId="0" xfId="452" applyFont="1" applyAlignment="1">
      <alignment horizontal="left" wrapText="1"/>
    </xf>
    <xf numFmtId="0" fontId="109" fillId="27" borderId="0" xfId="452" applyFont="1" applyFill="1" applyAlignment="1">
      <alignment horizontal="left" vertical="center" wrapText="1"/>
    </xf>
    <xf numFmtId="0" fontId="81" fillId="0" borderId="0" xfId="452" applyFont="1" applyAlignment="1">
      <alignment horizontal="center" vertical="center"/>
    </xf>
    <xf numFmtId="0" fontId="86" fillId="27" borderId="0" xfId="452" applyFont="1" applyFill="1" applyAlignment="1">
      <alignment horizontal="left" wrapText="1"/>
    </xf>
  </cellXfs>
  <cellStyles count="21774">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6" xfId="34" xr:uid="{00000000-0005-0000-0000-000021000000}"/>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1318" xr:uid="{00000000-0005-0000-0000-000032000000}"/>
    <cellStyle name="Accent1 52" xfId="1319" xr:uid="{00000000-0005-0000-0000-000033000000}"/>
    <cellStyle name="Accent1 53" xfId="1320" xr:uid="{00000000-0005-0000-0000-000034000000}"/>
    <cellStyle name="Accent1 54" xfId="1321" xr:uid="{00000000-0005-0000-0000-000035000000}"/>
    <cellStyle name="Accent1 55" xfId="1322" xr:uid="{00000000-0005-0000-0000-000036000000}"/>
    <cellStyle name="Accent1 56" xfId="1323" xr:uid="{00000000-0005-0000-0000-000037000000}"/>
    <cellStyle name="Accent1 57" xfId="1324" xr:uid="{00000000-0005-0000-0000-000038000000}"/>
    <cellStyle name="Accent1 58" xfId="1325" xr:uid="{00000000-0005-0000-0000-000039000000}"/>
    <cellStyle name="Accent1 59" xfId="1326" xr:uid="{00000000-0005-0000-0000-00003A000000}"/>
    <cellStyle name="Accent1 6" xfId="51" xr:uid="{00000000-0005-0000-0000-000032000000}"/>
    <cellStyle name="Accent1 60" xfId="1327" xr:uid="{00000000-0005-0000-0000-00003C000000}"/>
    <cellStyle name="Accent1 61" xfId="13470" xr:uid="{00000000-0005-0000-0000-00003D000000}"/>
    <cellStyle name="Accent1 62" xfId="12604" xr:uid="{00000000-0005-0000-0000-00003E000000}"/>
    <cellStyle name="Accent1 63" xfId="12603" xr:uid="{00000000-0005-0000-0000-00003F000000}"/>
    <cellStyle name="Accent1 64" xfId="13775" xr:uid="{00000000-0005-0000-0000-000040000000}"/>
    <cellStyle name="Accent1 65" xfId="13798" xr:uid="{00000000-0005-0000-0000-000041000000}"/>
    <cellStyle name="Accent1 66" xfId="13799" xr:uid="{00000000-0005-0000-0000-000042000000}"/>
    <cellStyle name="Accent1 67" xfId="13800" xr:uid="{00000000-0005-0000-0000-000043000000}"/>
    <cellStyle name="Accent1 7" xfId="52" xr:uid="{00000000-0005-0000-0000-000033000000}"/>
    <cellStyle name="Accent1 8" xfId="53" xr:uid="{00000000-0005-0000-0000-000034000000}"/>
    <cellStyle name="Accent1 9" xfId="54" xr:uid="{00000000-0005-0000-0000-000035000000}"/>
    <cellStyle name="Accent2 - 20%" xfId="55" xr:uid="{00000000-0005-0000-0000-000036000000}"/>
    <cellStyle name="Accent2 - 20% 2" xfId="56" xr:uid="{00000000-0005-0000-0000-000037000000}"/>
    <cellStyle name="Accent2 - 40%" xfId="57" xr:uid="{00000000-0005-0000-0000-000038000000}"/>
    <cellStyle name="Accent2 - 40% 2" xfId="58" xr:uid="{00000000-0005-0000-0000-000039000000}"/>
    <cellStyle name="Accent2 - 60%" xfId="59" xr:uid="{00000000-0005-0000-0000-00003A000000}"/>
    <cellStyle name="Accent2 10" xfId="60" xr:uid="{00000000-0005-0000-0000-00003B000000}"/>
    <cellStyle name="Accent2 11" xfId="61" xr:uid="{00000000-0005-0000-0000-00003C000000}"/>
    <cellStyle name="Accent2 12" xfId="62" xr:uid="{00000000-0005-0000-0000-00003D000000}"/>
    <cellStyle name="Accent2 13" xfId="63" xr:uid="{00000000-0005-0000-0000-00003E000000}"/>
    <cellStyle name="Accent2 14" xfId="64" xr:uid="{00000000-0005-0000-0000-00003F000000}"/>
    <cellStyle name="Accent2 15" xfId="65" xr:uid="{00000000-0005-0000-0000-000040000000}"/>
    <cellStyle name="Accent2 16" xfId="66" xr:uid="{00000000-0005-0000-0000-000041000000}"/>
    <cellStyle name="Accent2 17" xfId="67" xr:uid="{00000000-0005-0000-0000-000042000000}"/>
    <cellStyle name="Accent2 18" xfId="68" xr:uid="{00000000-0005-0000-0000-000043000000}"/>
    <cellStyle name="Accent2 19" xfId="69" xr:uid="{00000000-0005-0000-0000-000044000000}"/>
    <cellStyle name="Accent2 2" xfId="70" xr:uid="{00000000-0005-0000-0000-000045000000}"/>
    <cellStyle name="Accent2 20" xfId="71" xr:uid="{00000000-0005-0000-0000-000046000000}"/>
    <cellStyle name="Accent2 21" xfId="72" xr:uid="{00000000-0005-0000-0000-000047000000}"/>
    <cellStyle name="Accent2 22" xfId="73" xr:uid="{00000000-0005-0000-0000-000048000000}"/>
    <cellStyle name="Accent2 23" xfId="74" xr:uid="{00000000-0005-0000-0000-000049000000}"/>
    <cellStyle name="Accent2 24" xfId="75" xr:uid="{00000000-0005-0000-0000-00004A000000}"/>
    <cellStyle name="Accent2 25" xfId="76" xr:uid="{00000000-0005-0000-0000-00004B000000}"/>
    <cellStyle name="Accent2 26" xfId="77" xr:uid="{00000000-0005-0000-0000-00004C000000}"/>
    <cellStyle name="Accent2 27" xfId="78" xr:uid="{00000000-0005-0000-0000-00004D000000}"/>
    <cellStyle name="Accent2 28" xfId="79" xr:uid="{00000000-0005-0000-0000-00004E000000}"/>
    <cellStyle name="Accent2 29" xfId="80" xr:uid="{00000000-0005-0000-0000-00004F000000}"/>
    <cellStyle name="Accent2 3" xfId="81" xr:uid="{00000000-0005-0000-0000-000050000000}"/>
    <cellStyle name="Accent2 30" xfId="82" xr:uid="{00000000-0005-0000-0000-000051000000}"/>
    <cellStyle name="Accent2 31" xfId="83" xr:uid="{00000000-0005-0000-0000-000052000000}"/>
    <cellStyle name="Accent2 32" xfId="84" xr:uid="{00000000-0005-0000-0000-000053000000}"/>
    <cellStyle name="Accent2 33" xfId="85" xr:uid="{00000000-0005-0000-0000-000054000000}"/>
    <cellStyle name="Accent2 34" xfId="86" xr:uid="{00000000-0005-0000-0000-000055000000}"/>
    <cellStyle name="Accent2 35" xfId="87" xr:uid="{00000000-0005-0000-0000-000056000000}"/>
    <cellStyle name="Accent2 36" xfId="88" xr:uid="{00000000-0005-0000-0000-000057000000}"/>
    <cellStyle name="Accent2 37" xfId="89" xr:uid="{00000000-0005-0000-0000-000058000000}"/>
    <cellStyle name="Accent2 38" xfId="90" xr:uid="{00000000-0005-0000-0000-000059000000}"/>
    <cellStyle name="Accent2 39" xfId="91" xr:uid="{00000000-0005-0000-0000-00005A000000}"/>
    <cellStyle name="Accent2 4" xfId="92" xr:uid="{00000000-0005-0000-0000-00005B000000}"/>
    <cellStyle name="Accent2 40" xfId="93" xr:uid="{00000000-0005-0000-0000-00005C000000}"/>
    <cellStyle name="Accent2 41" xfId="94" xr:uid="{00000000-0005-0000-0000-00005D000000}"/>
    <cellStyle name="Accent2 42" xfId="95" xr:uid="{00000000-0005-0000-0000-00005E000000}"/>
    <cellStyle name="Accent2 43" xfId="96" xr:uid="{00000000-0005-0000-0000-00005F000000}"/>
    <cellStyle name="Accent2 44" xfId="97" xr:uid="{00000000-0005-0000-0000-000060000000}"/>
    <cellStyle name="Accent2 45" xfId="98" xr:uid="{00000000-0005-0000-0000-000061000000}"/>
    <cellStyle name="Accent2 46" xfId="99" xr:uid="{00000000-0005-0000-0000-000062000000}"/>
    <cellStyle name="Accent2 47" xfId="100" xr:uid="{00000000-0005-0000-0000-000063000000}"/>
    <cellStyle name="Accent2 48" xfId="101" xr:uid="{00000000-0005-0000-0000-000064000000}"/>
    <cellStyle name="Accent2 49" xfId="102" xr:uid="{00000000-0005-0000-0000-000065000000}"/>
    <cellStyle name="Accent2 5" xfId="103" xr:uid="{00000000-0005-0000-0000-000066000000}"/>
    <cellStyle name="Accent2 50" xfId="104" xr:uid="{00000000-0005-0000-0000-000067000000}"/>
    <cellStyle name="Accent2 51" xfId="1310" xr:uid="{00000000-0005-0000-0000-000072000000}"/>
    <cellStyle name="Accent2 52" xfId="1269" xr:uid="{00000000-0005-0000-0000-000073000000}"/>
    <cellStyle name="Accent2 53" xfId="1311" xr:uid="{00000000-0005-0000-0000-000074000000}"/>
    <cellStyle name="Accent2 54" xfId="1268" xr:uid="{00000000-0005-0000-0000-000075000000}"/>
    <cellStyle name="Accent2 55" xfId="1312" xr:uid="{00000000-0005-0000-0000-000076000000}"/>
    <cellStyle name="Accent2 56" xfId="1267" xr:uid="{00000000-0005-0000-0000-000077000000}"/>
    <cellStyle name="Accent2 57" xfId="1314" xr:uid="{00000000-0005-0000-0000-000078000000}"/>
    <cellStyle name="Accent2 58" xfId="1266" xr:uid="{00000000-0005-0000-0000-000079000000}"/>
    <cellStyle name="Accent2 59" xfId="1316" xr:uid="{00000000-0005-0000-0000-00007A000000}"/>
    <cellStyle name="Accent2 6" xfId="105" xr:uid="{00000000-0005-0000-0000-000068000000}"/>
    <cellStyle name="Accent2 60" xfId="1317" xr:uid="{00000000-0005-0000-0000-00007C000000}"/>
    <cellStyle name="Accent2 61" xfId="13506" xr:uid="{00000000-0005-0000-0000-000084000000}"/>
    <cellStyle name="Accent2 62" xfId="13471" xr:uid="{00000000-0005-0000-0000-000085000000}"/>
    <cellStyle name="Accent2 63" xfId="12316" xr:uid="{00000000-0005-0000-0000-000086000000}"/>
    <cellStyle name="Accent2 64" xfId="13777" xr:uid="{00000000-0005-0000-0000-000087000000}"/>
    <cellStyle name="Accent2 65" xfId="13794" xr:uid="{00000000-0005-0000-0000-000088000000}"/>
    <cellStyle name="Accent2 66" xfId="13776" xr:uid="{00000000-0005-0000-0000-000089000000}"/>
    <cellStyle name="Accent2 67" xfId="13795" xr:uid="{00000000-0005-0000-0000-00008A000000}"/>
    <cellStyle name="Accent2 7" xfId="106" xr:uid="{00000000-0005-0000-0000-000069000000}"/>
    <cellStyle name="Accent2 8" xfId="107" xr:uid="{00000000-0005-0000-0000-00006A000000}"/>
    <cellStyle name="Accent2 9" xfId="108" xr:uid="{00000000-0005-0000-0000-00006B000000}"/>
    <cellStyle name="Accent3 - 20%" xfId="109" xr:uid="{00000000-0005-0000-0000-00006C000000}"/>
    <cellStyle name="Accent3 - 20% 2" xfId="110" xr:uid="{00000000-0005-0000-0000-00006D000000}"/>
    <cellStyle name="Accent3 - 40%" xfId="111" xr:uid="{00000000-0005-0000-0000-00006E000000}"/>
    <cellStyle name="Accent3 - 40% 2" xfId="112" xr:uid="{00000000-0005-0000-0000-00006F000000}"/>
    <cellStyle name="Accent3 - 60%" xfId="113" xr:uid="{00000000-0005-0000-0000-000070000000}"/>
    <cellStyle name="Accent3 10" xfId="114" xr:uid="{00000000-0005-0000-0000-000071000000}"/>
    <cellStyle name="Accent3 11" xfId="115" xr:uid="{00000000-0005-0000-0000-000072000000}"/>
    <cellStyle name="Accent3 12" xfId="116" xr:uid="{00000000-0005-0000-0000-000073000000}"/>
    <cellStyle name="Accent3 13" xfId="117" xr:uid="{00000000-0005-0000-0000-000074000000}"/>
    <cellStyle name="Accent3 14" xfId="118" xr:uid="{00000000-0005-0000-0000-000075000000}"/>
    <cellStyle name="Accent3 15" xfId="119" xr:uid="{00000000-0005-0000-0000-000076000000}"/>
    <cellStyle name="Accent3 16" xfId="120" xr:uid="{00000000-0005-0000-0000-000077000000}"/>
    <cellStyle name="Accent3 17" xfId="121" xr:uid="{00000000-0005-0000-0000-000078000000}"/>
    <cellStyle name="Accent3 18" xfId="122" xr:uid="{00000000-0005-0000-0000-000079000000}"/>
    <cellStyle name="Accent3 19" xfId="123" xr:uid="{00000000-0005-0000-0000-00007A000000}"/>
    <cellStyle name="Accent3 2" xfId="124" xr:uid="{00000000-0005-0000-0000-00007B000000}"/>
    <cellStyle name="Accent3 20" xfId="125" xr:uid="{00000000-0005-0000-0000-00007C000000}"/>
    <cellStyle name="Accent3 21" xfId="126" xr:uid="{00000000-0005-0000-0000-00007D000000}"/>
    <cellStyle name="Accent3 22" xfId="127" xr:uid="{00000000-0005-0000-0000-00007E000000}"/>
    <cellStyle name="Accent3 23" xfId="128" xr:uid="{00000000-0005-0000-0000-00007F000000}"/>
    <cellStyle name="Accent3 24" xfId="129" xr:uid="{00000000-0005-0000-0000-000080000000}"/>
    <cellStyle name="Accent3 25" xfId="130" xr:uid="{00000000-0005-0000-0000-000081000000}"/>
    <cellStyle name="Accent3 26" xfId="131" xr:uid="{00000000-0005-0000-0000-000082000000}"/>
    <cellStyle name="Accent3 27" xfId="132" xr:uid="{00000000-0005-0000-0000-000083000000}"/>
    <cellStyle name="Accent3 28" xfId="133" xr:uid="{00000000-0005-0000-0000-000084000000}"/>
    <cellStyle name="Accent3 29" xfId="134" xr:uid="{00000000-0005-0000-0000-000085000000}"/>
    <cellStyle name="Accent3 3" xfId="135" xr:uid="{00000000-0005-0000-0000-000086000000}"/>
    <cellStyle name="Accent3 30" xfId="136" xr:uid="{00000000-0005-0000-0000-000087000000}"/>
    <cellStyle name="Accent3 31" xfId="137" xr:uid="{00000000-0005-0000-0000-000088000000}"/>
    <cellStyle name="Accent3 32" xfId="138" xr:uid="{00000000-0005-0000-0000-000089000000}"/>
    <cellStyle name="Accent3 33" xfId="139" xr:uid="{00000000-0005-0000-0000-00008A000000}"/>
    <cellStyle name="Accent3 34" xfId="140" xr:uid="{00000000-0005-0000-0000-00008B000000}"/>
    <cellStyle name="Accent3 35" xfId="141" xr:uid="{00000000-0005-0000-0000-00008C000000}"/>
    <cellStyle name="Accent3 36" xfId="142" xr:uid="{00000000-0005-0000-0000-00008D000000}"/>
    <cellStyle name="Accent3 37" xfId="143" xr:uid="{00000000-0005-0000-0000-00008E000000}"/>
    <cellStyle name="Accent3 38" xfId="144" xr:uid="{00000000-0005-0000-0000-00008F000000}"/>
    <cellStyle name="Accent3 39" xfId="145" xr:uid="{00000000-0005-0000-0000-000090000000}"/>
    <cellStyle name="Accent3 4" xfId="146" xr:uid="{00000000-0005-0000-0000-000091000000}"/>
    <cellStyle name="Accent3 40" xfId="147" xr:uid="{00000000-0005-0000-0000-000092000000}"/>
    <cellStyle name="Accent3 41" xfId="148" xr:uid="{00000000-0005-0000-0000-000093000000}"/>
    <cellStyle name="Accent3 42" xfId="149" xr:uid="{00000000-0005-0000-0000-000094000000}"/>
    <cellStyle name="Accent3 43" xfId="150" xr:uid="{00000000-0005-0000-0000-000095000000}"/>
    <cellStyle name="Accent3 44" xfId="151" xr:uid="{00000000-0005-0000-0000-000096000000}"/>
    <cellStyle name="Accent3 45" xfId="152" xr:uid="{00000000-0005-0000-0000-000097000000}"/>
    <cellStyle name="Accent3 46" xfId="153" xr:uid="{00000000-0005-0000-0000-000098000000}"/>
    <cellStyle name="Accent3 47" xfId="154" xr:uid="{00000000-0005-0000-0000-000099000000}"/>
    <cellStyle name="Accent3 48" xfId="155" xr:uid="{00000000-0005-0000-0000-00009A000000}"/>
    <cellStyle name="Accent3 49" xfId="156" xr:uid="{00000000-0005-0000-0000-00009B000000}"/>
    <cellStyle name="Accent3 5" xfId="157" xr:uid="{00000000-0005-0000-0000-00009C000000}"/>
    <cellStyle name="Accent3 50" xfId="158" xr:uid="{00000000-0005-0000-0000-00009D000000}"/>
    <cellStyle name="Accent3 51" xfId="1302" xr:uid="{00000000-0005-0000-0000-0000B2000000}"/>
    <cellStyle name="Accent3 52" xfId="1276" xr:uid="{00000000-0005-0000-0000-0000B3000000}"/>
    <cellStyle name="Accent3 53" xfId="1304" xr:uid="{00000000-0005-0000-0000-0000B4000000}"/>
    <cellStyle name="Accent3 54" xfId="1274" xr:uid="{00000000-0005-0000-0000-0000B5000000}"/>
    <cellStyle name="Accent3 55" xfId="1306" xr:uid="{00000000-0005-0000-0000-0000B6000000}"/>
    <cellStyle name="Accent3 56" xfId="1272" xr:uid="{00000000-0005-0000-0000-0000B7000000}"/>
    <cellStyle name="Accent3 57" xfId="1308" xr:uid="{00000000-0005-0000-0000-0000B8000000}"/>
    <cellStyle name="Accent3 58" xfId="1271" xr:uid="{00000000-0005-0000-0000-0000B9000000}"/>
    <cellStyle name="Accent3 59" xfId="1309" xr:uid="{00000000-0005-0000-0000-0000BA000000}"/>
    <cellStyle name="Accent3 6" xfId="159" xr:uid="{00000000-0005-0000-0000-00009E000000}"/>
    <cellStyle name="Accent3 60" xfId="1270" xr:uid="{00000000-0005-0000-0000-0000BC000000}"/>
    <cellStyle name="Accent3 61" xfId="13505" xr:uid="{00000000-0005-0000-0000-0000CB000000}"/>
    <cellStyle name="Accent3 62" xfId="12535" xr:uid="{00000000-0005-0000-0000-0000CC000000}"/>
    <cellStyle name="Accent3 63" xfId="12386" xr:uid="{00000000-0005-0000-0000-0000CD000000}"/>
    <cellStyle name="Accent3 64" xfId="13780" xr:uid="{00000000-0005-0000-0000-0000CE000000}"/>
    <cellStyle name="Accent3 65" xfId="13792" xr:uid="{00000000-0005-0000-0000-0000CF000000}"/>
    <cellStyle name="Accent3 66" xfId="13778" xr:uid="{00000000-0005-0000-0000-0000D0000000}"/>
    <cellStyle name="Accent3 67" xfId="13793" xr:uid="{00000000-0005-0000-0000-0000D1000000}"/>
    <cellStyle name="Accent3 7" xfId="160" xr:uid="{00000000-0005-0000-0000-00009F000000}"/>
    <cellStyle name="Accent3 8" xfId="161" xr:uid="{00000000-0005-0000-0000-0000A0000000}"/>
    <cellStyle name="Accent3 9" xfId="162" xr:uid="{00000000-0005-0000-0000-0000A1000000}"/>
    <cellStyle name="Accent4 - 20%" xfId="163" xr:uid="{00000000-0005-0000-0000-0000A2000000}"/>
    <cellStyle name="Accent4 - 20% 2" xfId="164" xr:uid="{00000000-0005-0000-0000-0000A3000000}"/>
    <cellStyle name="Accent4 - 40%" xfId="165" xr:uid="{00000000-0005-0000-0000-0000A4000000}"/>
    <cellStyle name="Accent4 - 40% 2" xfId="166" xr:uid="{00000000-0005-0000-0000-0000A5000000}"/>
    <cellStyle name="Accent4 - 60%" xfId="167" xr:uid="{00000000-0005-0000-0000-0000A6000000}"/>
    <cellStyle name="Accent4 10" xfId="168" xr:uid="{00000000-0005-0000-0000-0000A7000000}"/>
    <cellStyle name="Accent4 11" xfId="169" xr:uid="{00000000-0005-0000-0000-0000A8000000}"/>
    <cellStyle name="Accent4 12" xfId="170" xr:uid="{00000000-0005-0000-0000-0000A9000000}"/>
    <cellStyle name="Accent4 13" xfId="171" xr:uid="{00000000-0005-0000-0000-0000AA000000}"/>
    <cellStyle name="Accent4 14" xfId="172" xr:uid="{00000000-0005-0000-0000-0000AB000000}"/>
    <cellStyle name="Accent4 15" xfId="173" xr:uid="{00000000-0005-0000-0000-0000AC000000}"/>
    <cellStyle name="Accent4 16" xfId="174" xr:uid="{00000000-0005-0000-0000-0000AD000000}"/>
    <cellStyle name="Accent4 17" xfId="175" xr:uid="{00000000-0005-0000-0000-0000AE000000}"/>
    <cellStyle name="Accent4 18" xfId="176" xr:uid="{00000000-0005-0000-0000-0000AF000000}"/>
    <cellStyle name="Accent4 19" xfId="177" xr:uid="{00000000-0005-0000-0000-0000B0000000}"/>
    <cellStyle name="Accent4 2" xfId="178" xr:uid="{00000000-0005-0000-0000-0000B1000000}"/>
    <cellStyle name="Accent4 20" xfId="179" xr:uid="{00000000-0005-0000-0000-0000B2000000}"/>
    <cellStyle name="Accent4 21" xfId="180" xr:uid="{00000000-0005-0000-0000-0000B3000000}"/>
    <cellStyle name="Accent4 22" xfId="181" xr:uid="{00000000-0005-0000-0000-0000B4000000}"/>
    <cellStyle name="Accent4 23" xfId="182" xr:uid="{00000000-0005-0000-0000-0000B5000000}"/>
    <cellStyle name="Accent4 24" xfId="183" xr:uid="{00000000-0005-0000-0000-0000B6000000}"/>
    <cellStyle name="Accent4 25" xfId="184" xr:uid="{00000000-0005-0000-0000-0000B7000000}"/>
    <cellStyle name="Accent4 26" xfId="185" xr:uid="{00000000-0005-0000-0000-0000B8000000}"/>
    <cellStyle name="Accent4 27" xfId="186" xr:uid="{00000000-0005-0000-0000-0000B9000000}"/>
    <cellStyle name="Accent4 28" xfId="187" xr:uid="{00000000-0005-0000-0000-0000BA000000}"/>
    <cellStyle name="Accent4 29" xfId="188" xr:uid="{00000000-0005-0000-0000-0000BB000000}"/>
    <cellStyle name="Accent4 3" xfId="189" xr:uid="{00000000-0005-0000-0000-0000BC000000}"/>
    <cellStyle name="Accent4 30" xfId="190" xr:uid="{00000000-0005-0000-0000-0000BD000000}"/>
    <cellStyle name="Accent4 31" xfId="191" xr:uid="{00000000-0005-0000-0000-0000BE000000}"/>
    <cellStyle name="Accent4 32" xfId="192" xr:uid="{00000000-0005-0000-0000-0000BF000000}"/>
    <cellStyle name="Accent4 33" xfId="193" xr:uid="{00000000-0005-0000-0000-0000C0000000}"/>
    <cellStyle name="Accent4 34" xfId="194" xr:uid="{00000000-0005-0000-0000-0000C1000000}"/>
    <cellStyle name="Accent4 35" xfId="195" xr:uid="{00000000-0005-0000-0000-0000C2000000}"/>
    <cellStyle name="Accent4 36" xfId="196" xr:uid="{00000000-0005-0000-0000-0000C3000000}"/>
    <cellStyle name="Accent4 37" xfId="197" xr:uid="{00000000-0005-0000-0000-0000C4000000}"/>
    <cellStyle name="Accent4 38" xfId="198" xr:uid="{00000000-0005-0000-0000-0000C5000000}"/>
    <cellStyle name="Accent4 39" xfId="199" xr:uid="{00000000-0005-0000-0000-0000C6000000}"/>
    <cellStyle name="Accent4 4" xfId="200" xr:uid="{00000000-0005-0000-0000-0000C7000000}"/>
    <cellStyle name="Accent4 40" xfId="201" xr:uid="{00000000-0005-0000-0000-0000C8000000}"/>
    <cellStyle name="Accent4 41" xfId="202" xr:uid="{00000000-0005-0000-0000-0000C9000000}"/>
    <cellStyle name="Accent4 42" xfId="203" xr:uid="{00000000-0005-0000-0000-0000CA000000}"/>
    <cellStyle name="Accent4 43" xfId="204" xr:uid="{00000000-0005-0000-0000-0000CB000000}"/>
    <cellStyle name="Accent4 44" xfId="205" xr:uid="{00000000-0005-0000-0000-0000CC000000}"/>
    <cellStyle name="Accent4 45" xfId="206" xr:uid="{00000000-0005-0000-0000-0000CD000000}"/>
    <cellStyle name="Accent4 46" xfId="207" xr:uid="{00000000-0005-0000-0000-0000CE000000}"/>
    <cellStyle name="Accent4 47" xfId="208" xr:uid="{00000000-0005-0000-0000-0000CF000000}"/>
    <cellStyle name="Accent4 48" xfId="209" xr:uid="{00000000-0005-0000-0000-0000D0000000}"/>
    <cellStyle name="Accent4 49" xfId="210" xr:uid="{00000000-0005-0000-0000-0000D1000000}"/>
    <cellStyle name="Accent4 5" xfId="211" xr:uid="{00000000-0005-0000-0000-0000D2000000}"/>
    <cellStyle name="Accent4 50" xfId="212" xr:uid="{00000000-0005-0000-0000-0000D3000000}"/>
    <cellStyle name="Accent4 51" xfId="1295" xr:uid="{00000000-0005-0000-0000-0000F2000000}"/>
    <cellStyle name="Accent4 52" xfId="1284" xr:uid="{00000000-0005-0000-0000-0000F3000000}"/>
    <cellStyle name="Accent4 53" xfId="1296" xr:uid="{00000000-0005-0000-0000-0000F4000000}"/>
    <cellStyle name="Accent4 54" xfId="1283" xr:uid="{00000000-0005-0000-0000-0000F5000000}"/>
    <cellStyle name="Accent4 55" xfId="1297" xr:uid="{00000000-0005-0000-0000-0000F6000000}"/>
    <cellStyle name="Accent4 56" xfId="1282" xr:uid="{00000000-0005-0000-0000-0000F7000000}"/>
    <cellStyle name="Accent4 57" xfId="1298" xr:uid="{00000000-0005-0000-0000-0000F8000000}"/>
    <cellStyle name="Accent4 58" xfId="1281" xr:uid="{00000000-0005-0000-0000-0000F9000000}"/>
    <cellStyle name="Accent4 59" xfId="1299" xr:uid="{00000000-0005-0000-0000-0000FA000000}"/>
    <cellStyle name="Accent4 6" xfId="213" xr:uid="{00000000-0005-0000-0000-0000D4000000}"/>
    <cellStyle name="Accent4 60" xfId="1280" xr:uid="{00000000-0005-0000-0000-0000FC000000}"/>
    <cellStyle name="Accent4 61" xfId="13469" xr:uid="{00000000-0005-0000-0000-000012010000}"/>
    <cellStyle name="Accent4 62" xfId="12111" xr:uid="{00000000-0005-0000-0000-000013010000}"/>
    <cellStyle name="Accent4 63" xfId="12421" xr:uid="{00000000-0005-0000-0000-000014010000}"/>
    <cellStyle name="Accent4 64" xfId="13783" xr:uid="{00000000-0005-0000-0000-000015010000}"/>
    <cellStyle name="Accent4 65" xfId="13788" xr:uid="{00000000-0005-0000-0000-000016010000}"/>
    <cellStyle name="Accent4 66" xfId="13782" xr:uid="{00000000-0005-0000-0000-000017010000}"/>
    <cellStyle name="Accent4 67" xfId="13789" xr:uid="{00000000-0005-0000-0000-000018010000}"/>
    <cellStyle name="Accent4 7" xfId="214" xr:uid="{00000000-0005-0000-0000-0000D5000000}"/>
    <cellStyle name="Accent4 8" xfId="215" xr:uid="{00000000-0005-0000-0000-0000D6000000}"/>
    <cellStyle name="Accent4 9" xfId="216" xr:uid="{00000000-0005-0000-0000-0000D7000000}"/>
    <cellStyle name="Accent5 - 20%" xfId="217" xr:uid="{00000000-0005-0000-0000-0000D8000000}"/>
    <cellStyle name="Accent5 - 20% 2" xfId="218" xr:uid="{00000000-0005-0000-0000-0000D9000000}"/>
    <cellStyle name="Accent5 - 40%" xfId="219" xr:uid="{00000000-0005-0000-0000-0000DA000000}"/>
    <cellStyle name="Accent5 - 40% 2" xfId="220" xr:uid="{00000000-0005-0000-0000-0000DB000000}"/>
    <cellStyle name="Accent5 - 60%" xfId="221" xr:uid="{00000000-0005-0000-0000-0000DC000000}"/>
    <cellStyle name="Accent5 10" xfId="222" xr:uid="{00000000-0005-0000-0000-0000DD000000}"/>
    <cellStyle name="Accent5 11" xfId="223" xr:uid="{00000000-0005-0000-0000-0000DE000000}"/>
    <cellStyle name="Accent5 12" xfId="224" xr:uid="{00000000-0005-0000-0000-0000DF000000}"/>
    <cellStyle name="Accent5 13" xfId="225" xr:uid="{00000000-0005-0000-0000-0000E0000000}"/>
    <cellStyle name="Accent5 14" xfId="226" xr:uid="{00000000-0005-0000-0000-0000E1000000}"/>
    <cellStyle name="Accent5 15" xfId="227" xr:uid="{00000000-0005-0000-0000-0000E2000000}"/>
    <cellStyle name="Accent5 16" xfId="228" xr:uid="{00000000-0005-0000-0000-0000E3000000}"/>
    <cellStyle name="Accent5 17" xfId="229" xr:uid="{00000000-0005-0000-0000-0000E4000000}"/>
    <cellStyle name="Accent5 18" xfId="230" xr:uid="{00000000-0005-0000-0000-0000E5000000}"/>
    <cellStyle name="Accent5 19" xfId="231" xr:uid="{00000000-0005-0000-0000-0000E6000000}"/>
    <cellStyle name="Accent5 2" xfId="232" xr:uid="{00000000-0005-0000-0000-0000E7000000}"/>
    <cellStyle name="Accent5 20" xfId="233" xr:uid="{00000000-0005-0000-0000-0000E8000000}"/>
    <cellStyle name="Accent5 21" xfId="234" xr:uid="{00000000-0005-0000-0000-0000E9000000}"/>
    <cellStyle name="Accent5 22" xfId="235" xr:uid="{00000000-0005-0000-0000-0000EA000000}"/>
    <cellStyle name="Accent5 23" xfId="236" xr:uid="{00000000-0005-0000-0000-0000EB000000}"/>
    <cellStyle name="Accent5 24" xfId="237" xr:uid="{00000000-0005-0000-0000-0000EC000000}"/>
    <cellStyle name="Accent5 25" xfId="238" xr:uid="{00000000-0005-0000-0000-0000ED000000}"/>
    <cellStyle name="Accent5 26" xfId="239" xr:uid="{00000000-0005-0000-0000-0000EE000000}"/>
    <cellStyle name="Accent5 27" xfId="240" xr:uid="{00000000-0005-0000-0000-0000EF000000}"/>
    <cellStyle name="Accent5 28" xfId="241" xr:uid="{00000000-0005-0000-0000-0000F0000000}"/>
    <cellStyle name="Accent5 29" xfId="242" xr:uid="{00000000-0005-0000-0000-0000F1000000}"/>
    <cellStyle name="Accent5 3" xfId="243" xr:uid="{00000000-0005-0000-0000-0000F2000000}"/>
    <cellStyle name="Accent5 30" xfId="244" xr:uid="{00000000-0005-0000-0000-0000F3000000}"/>
    <cellStyle name="Accent5 31" xfId="245" xr:uid="{00000000-0005-0000-0000-0000F4000000}"/>
    <cellStyle name="Accent5 32" xfId="246" xr:uid="{00000000-0005-0000-0000-0000F5000000}"/>
    <cellStyle name="Accent5 33" xfId="247" xr:uid="{00000000-0005-0000-0000-0000F6000000}"/>
    <cellStyle name="Accent5 34" xfId="248" xr:uid="{00000000-0005-0000-0000-0000F7000000}"/>
    <cellStyle name="Accent5 35" xfId="249" xr:uid="{00000000-0005-0000-0000-0000F8000000}"/>
    <cellStyle name="Accent5 36" xfId="250" xr:uid="{00000000-0005-0000-0000-0000F9000000}"/>
    <cellStyle name="Accent5 37" xfId="251" xr:uid="{00000000-0005-0000-0000-0000FA000000}"/>
    <cellStyle name="Accent5 38" xfId="252" xr:uid="{00000000-0005-0000-0000-0000FB000000}"/>
    <cellStyle name="Accent5 39" xfId="253" xr:uid="{00000000-0005-0000-0000-0000FC000000}"/>
    <cellStyle name="Accent5 4" xfId="254" xr:uid="{00000000-0005-0000-0000-0000FD000000}"/>
    <cellStyle name="Accent5 40" xfId="255" xr:uid="{00000000-0005-0000-0000-0000FE000000}"/>
    <cellStyle name="Accent5 41" xfId="256" xr:uid="{00000000-0005-0000-0000-0000FF000000}"/>
    <cellStyle name="Accent5 42" xfId="257" xr:uid="{00000000-0005-0000-0000-000000010000}"/>
    <cellStyle name="Accent5 43" xfId="258" xr:uid="{00000000-0005-0000-0000-000001010000}"/>
    <cellStyle name="Accent5 44" xfId="259" xr:uid="{00000000-0005-0000-0000-000002010000}"/>
    <cellStyle name="Accent5 45" xfId="260" xr:uid="{00000000-0005-0000-0000-000003010000}"/>
    <cellStyle name="Accent5 46" xfId="261" xr:uid="{00000000-0005-0000-0000-000004010000}"/>
    <cellStyle name="Accent5 47" xfId="262" xr:uid="{00000000-0005-0000-0000-000005010000}"/>
    <cellStyle name="Accent5 48" xfId="263" xr:uid="{00000000-0005-0000-0000-000006010000}"/>
    <cellStyle name="Accent5 49" xfId="264" xr:uid="{00000000-0005-0000-0000-000007010000}"/>
    <cellStyle name="Accent5 5" xfId="265" xr:uid="{00000000-0005-0000-0000-000008010000}"/>
    <cellStyle name="Accent5 50" xfId="266" xr:uid="{00000000-0005-0000-0000-000009010000}"/>
    <cellStyle name="Accent5 51" xfId="1289" xr:uid="{00000000-0005-0000-0000-000032010000}"/>
    <cellStyle name="Accent5 52" xfId="1290" xr:uid="{00000000-0005-0000-0000-000033010000}"/>
    <cellStyle name="Accent5 53" xfId="1288" xr:uid="{00000000-0005-0000-0000-000034010000}"/>
    <cellStyle name="Accent5 54" xfId="1291" xr:uid="{00000000-0005-0000-0000-000035010000}"/>
    <cellStyle name="Accent5 55" xfId="1287" xr:uid="{00000000-0005-0000-0000-000036010000}"/>
    <cellStyle name="Accent5 56" xfId="1292" xr:uid="{00000000-0005-0000-0000-000037010000}"/>
    <cellStyle name="Accent5 57" xfId="1286" xr:uid="{00000000-0005-0000-0000-000038010000}"/>
    <cellStyle name="Accent5 58" xfId="1293" xr:uid="{00000000-0005-0000-0000-000039010000}"/>
    <cellStyle name="Accent5 59" xfId="1285" xr:uid="{00000000-0005-0000-0000-00003A010000}"/>
    <cellStyle name="Accent5 6" xfId="267" xr:uid="{00000000-0005-0000-0000-00000A010000}"/>
    <cellStyle name="Accent5 60" xfId="1294" xr:uid="{00000000-0005-0000-0000-00003C010000}"/>
    <cellStyle name="Accent5 61" xfId="12116" xr:uid="{00000000-0005-0000-0000-000059010000}"/>
    <cellStyle name="Accent5 62" xfId="13498" xr:uid="{00000000-0005-0000-0000-00005A010000}"/>
    <cellStyle name="Accent5 63" xfId="13502" xr:uid="{00000000-0005-0000-0000-00005B010000}"/>
    <cellStyle name="Accent5 64" xfId="13787" xr:uid="{00000000-0005-0000-0000-00005C010000}"/>
    <cellStyle name="Accent5 65" xfId="13785" xr:uid="{00000000-0005-0000-0000-00005D010000}"/>
    <cellStyle name="Accent5 66" xfId="13786" xr:uid="{00000000-0005-0000-0000-00005E010000}"/>
    <cellStyle name="Accent5 67" xfId="13784" xr:uid="{00000000-0005-0000-0000-00005F010000}"/>
    <cellStyle name="Accent5 7" xfId="268" xr:uid="{00000000-0005-0000-0000-00000B010000}"/>
    <cellStyle name="Accent5 8" xfId="269" xr:uid="{00000000-0005-0000-0000-00000C010000}"/>
    <cellStyle name="Accent5 9" xfId="270" xr:uid="{00000000-0005-0000-0000-00000D010000}"/>
    <cellStyle name="Accent6 - 20%" xfId="271" xr:uid="{00000000-0005-0000-0000-00000E010000}"/>
    <cellStyle name="Accent6 - 20% 2" xfId="272" xr:uid="{00000000-0005-0000-0000-00000F010000}"/>
    <cellStyle name="Accent6 - 40%" xfId="273" xr:uid="{00000000-0005-0000-0000-000010010000}"/>
    <cellStyle name="Accent6 - 40% 2" xfId="274" xr:uid="{00000000-0005-0000-0000-000011010000}"/>
    <cellStyle name="Accent6 - 60%" xfId="275" xr:uid="{00000000-0005-0000-0000-000012010000}"/>
    <cellStyle name="Accent6 10" xfId="276" xr:uid="{00000000-0005-0000-0000-000013010000}"/>
    <cellStyle name="Accent6 11" xfId="277" xr:uid="{00000000-0005-0000-0000-000014010000}"/>
    <cellStyle name="Accent6 12" xfId="278" xr:uid="{00000000-0005-0000-0000-000015010000}"/>
    <cellStyle name="Accent6 13" xfId="279" xr:uid="{00000000-0005-0000-0000-000016010000}"/>
    <cellStyle name="Accent6 14" xfId="280" xr:uid="{00000000-0005-0000-0000-000017010000}"/>
    <cellStyle name="Accent6 15" xfId="281" xr:uid="{00000000-0005-0000-0000-000018010000}"/>
    <cellStyle name="Accent6 16" xfId="282" xr:uid="{00000000-0005-0000-0000-000019010000}"/>
    <cellStyle name="Accent6 17" xfId="283" xr:uid="{00000000-0005-0000-0000-00001A010000}"/>
    <cellStyle name="Accent6 18" xfId="284" xr:uid="{00000000-0005-0000-0000-00001B010000}"/>
    <cellStyle name="Accent6 19" xfId="285" xr:uid="{00000000-0005-0000-0000-00001C010000}"/>
    <cellStyle name="Accent6 2" xfId="286" xr:uid="{00000000-0005-0000-0000-00001D010000}"/>
    <cellStyle name="Accent6 20" xfId="287" xr:uid="{00000000-0005-0000-0000-00001E010000}"/>
    <cellStyle name="Accent6 21" xfId="288" xr:uid="{00000000-0005-0000-0000-00001F010000}"/>
    <cellStyle name="Accent6 22" xfId="289" xr:uid="{00000000-0005-0000-0000-000020010000}"/>
    <cellStyle name="Accent6 23" xfId="290" xr:uid="{00000000-0005-0000-0000-000021010000}"/>
    <cellStyle name="Accent6 24" xfId="291" xr:uid="{00000000-0005-0000-0000-000022010000}"/>
    <cellStyle name="Accent6 25" xfId="292" xr:uid="{00000000-0005-0000-0000-000023010000}"/>
    <cellStyle name="Accent6 26" xfId="293" xr:uid="{00000000-0005-0000-0000-000024010000}"/>
    <cellStyle name="Accent6 27" xfId="294" xr:uid="{00000000-0005-0000-0000-000025010000}"/>
    <cellStyle name="Accent6 28" xfId="295" xr:uid="{00000000-0005-0000-0000-000026010000}"/>
    <cellStyle name="Accent6 29" xfId="296" xr:uid="{00000000-0005-0000-0000-000027010000}"/>
    <cellStyle name="Accent6 3" xfId="297" xr:uid="{00000000-0005-0000-0000-000028010000}"/>
    <cellStyle name="Accent6 30" xfId="298" xr:uid="{00000000-0005-0000-0000-000029010000}"/>
    <cellStyle name="Accent6 31" xfId="299" xr:uid="{00000000-0005-0000-0000-00002A010000}"/>
    <cellStyle name="Accent6 32" xfId="300" xr:uid="{00000000-0005-0000-0000-00002B010000}"/>
    <cellStyle name="Accent6 33" xfId="301" xr:uid="{00000000-0005-0000-0000-00002C010000}"/>
    <cellStyle name="Accent6 34" xfId="302" xr:uid="{00000000-0005-0000-0000-00002D010000}"/>
    <cellStyle name="Accent6 35" xfId="303" xr:uid="{00000000-0005-0000-0000-00002E010000}"/>
    <cellStyle name="Accent6 36" xfId="304" xr:uid="{00000000-0005-0000-0000-00002F010000}"/>
    <cellStyle name="Accent6 37" xfId="305" xr:uid="{00000000-0005-0000-0000-000030010000}"/>
    <cellStyle name="Accent6 38" xfId="306" xr:uid="{00000000-0005-0000-0000-000031010000}"/>
    <cellStyle name="Accent6 39" xfId="307" xr:uid="{00000000-0005-0000-0000-000032010000}"/>
    <cellStyle name="Accent6 4" xfId="308" xr:uid="{00000000-0005-0000-0000-000033010000}"/>
    <cellStyle name="Accent6 40" xfId="309" xr:uid="{00000000-0005-0000-0000-000034010000}"/>
    <cellStyle name="Accent6 41" xfId="310" xr:uid="{00000000-0005-0000-0000-000035010000}"/>
    <cellStyle name="Accent6 42" xfId="311" xr:uid="{00000000-0005-0000-0000-000036010000}"/>
    <cellStyle name="Accent6 43" xfId="312" xr:uid="{00000000-0005-0000-0000-000037010000}"/>
    <cellStyle name="Accent6 44" xfId="313" xr:uid="{00000000-0005-0000-0000-000038010000}"/>
    <cellStyle name="Accent6 45" xfId="314" xr:uid="{00000000-0005-0000-0000-000039010000}"/>
    <cellStyle name="Accent6 46" xfId="315" xr:uid="{00000000-0005-0000-0000-00003A010000}"/>
    <cellStyle name="Accent6 47" xfId="316" xr:uid="{00000000-0005-0000-0000-00003B010000}"/>
    <cellStyle name="Accent6 48" xfId="317" xr:uid="{00000000-0005-0000-0000-00003C010000}"/>
    <cellStyle name="Accent6 49" xfId="318" xr:uid="{00000000-0005-0000-0000-00003D010000}"/>
    <cellStyle name="Accent6 5" xfId="319" xr:uid="{00000000-0005-0000-0000-00003E010000}"/>
    <cellStyle name="Accent6 50" xfId="320" xr:uid="{00000000-0005-0000-0000-00003F010000}"/>
    <cellStyle name="Accent6 51" xfId="1279" xr:uid="{00000000-0005-0000-0000-000072010000}"/>
    <cellStyle name="Accent6 52" xfId="1300" xr:uid="{00000000-0005-0000-0000-000073010000}"/>
    <cellStyle name="Accent6 53" xfId="1278" xr:uid="{00000000-0005-0000-0000-000074010000}"/>
    <cellStyle name="Accent6 54" xfId="1301" xr:uid="{00000000-0005-0000-0000-000075010000}"/>
    <cellStyle name="Accent6 55" xfId="1277" xr:uid="{00000000-0005-0000-0000-000076010000}"/>
    <cellStyle name="Accent6 56" xfId="1303" xr:uid="{00000000-0005-0000-0000-000077010000}"/>
    <cellStyle name="Accent6 57" xfId="1275" xr:uid="{00000000-0005-0000-0000-000078010000}"/>
    <cellStyle name="Accent6 58" xfId="1305" xr:uid="{00000000-0005-0000-0000-000079010000}"/>
    <cellStyle name="Accent6 59" xfId="1273" xr:uid="{00000000-0005-0000-0000-00007A010000}"/>
    <cellStyle name="Accent6 6" xfId="321" xr:uid="{00000000-0005-0000-0000-000040010000}"/>
    <cellStyle name="Accent6 60" xfId="1307" xr:uid="{00000000-0005-0000-0000-00007C010000}"/>
    <cellStyle name="Accent6 61" xfId="13151" xr:uid="{00000000-0005-0000-0000-0000A0010000}"/>
    <cellStyle name="Accent6 62" xfId="13500" xr:uid="{00000000-0005-0000-0000-0000A1010000}"/>
    <cellStyle name="Accent6 63" xfId="13499" xr:uid="{00000000-0005-0000-0000-0000A2010000}"/>
    <cellStyle name="Accent6 64" xfId="13790" xr:uid="{00000000-0005-0000-0000-0000A3010000}"/>
    <cellStyle name="Accent6 65" xfId="13781" xr:uid="{00000000-0005-0000-0000-0000A4010000}"/>
    <cellStyle name="Accent6 66" xfId="13791" xr:uid="{00000000-0005-0000-0000-0000A5010000}"/>
    <cellStyle name="Accent6 67" xfId="13779" xr:uid="{00000000-0005-0000-0000-0000A6010000}"/>
    <cellStyle name="Accent6 7" xfId="322" xr:uid="{00000000-0005-0000-0000-000041010000}"/>
    <cellStyle name="Accent6 8" xfId="323" xr:uid="{00000000-0005-0000-0000-000042010000}"/>
    <cellStyle name="Accent6 9" xfId="324" xr:uid="{00000000-0005-0000-0000-000043010000}"/>
    <cellStyle name="Bad 2" xfId="325" xr:uid="{00000000-0005-0000-0000-000044010000}"/>
    <cellStyle name="Bad 3" xfId="326" xr:uid="{00000000-0005-0000-0000-000045010000}"/>
    <cellStyle name="Calculation 2" xfId="327" xr:uid="{00000000-0005-0000-0000-000046010000}"/>
    <cellStyle name="Calculation 3" xfId="328" xr:uid="{00000000-0005-0000-0000-000047010000}"/>
    <cellStyle name="Check Cell 2" xfId="329" xr:uid="{00000000-0005-0000-0000-000048010000}"/>
    <cellStyle name="Check Cell 3" xfId="330" xr:uid="{00000000-0005-0000-0000-000049010000}"/>
    <cellStyle name="Comma" xfId="331" builtinId="3"/>
    <cellStyle name="Comma 10" xfId="332" xr:uid="{00000000-0005-0000-0000-00004B010000}"/>
    <cellStyle name="Comma 10 2" xfId="333" xr:uid="{00000000-0005-0000-0000-00004C010000}"/>
    <cellStyle name="Comma 10 2 10" xfId="14329" xr:uid="{00000000-0005-0000-0000-0000B2010000}"/>
    <cellStyle name="Comma 10 2 11" xfId="1265" xr:uid="{00000000-0005-0000-0000-000088010000}"/>
    <cellStyle name="Comma 10 2 2" xfId="1872" xr:uid="{00000000-0005-0000-0000-000089010000}"/>
    <cellStyle name="Comma 10 2 2 2" xfId="3522" xr:uid="{00000000-0005-0000-0000-00008A010000}"/>
    <cellStyle name="Comma 10 2 2 2 2" xfId="9981" xr:uid="{00000000-0005-0000-0000-0000B4010000}"/>
    <cellStyle name="Comma 10 2 2 2 3" xfId="18059" xr:uid="{00000000-0005-0000-0000-0000B4010000}"/>
    <cellStyle name="Comma 10 2 2 3" xfId="5185" xr:uid="{00000000-0005-0000-0000-00008B010000}"/>
    <cellStyle name="Comma 10 2 2 3 2" xfId="11572" xr:uid="{00000000-0005-0000-0000-0000B5010000}"/>
    <cellStyle name="Comma 10 2 2 3 3" xfId="19650" xr:uid="{00000000-0005-0000-0000-0000B5010000}"/>
    <cellStyle name="Comma 10 2 2 4" xfId="8386" xr:uid="{00000000-0005-0000-0000-0000B6010000}"/>
    <cellStyle name="Comma 10 2 2 4 2" xfId="16464" xr:uid="{00000000-0005-0000-0000-0000B6010000}"/>
    <cellStyle name="Comma 10 2 2 5" xfId="12844" xr:uid="{00000000-0005-0000-0000-0000B7010000}"/>
    <cellStyle name="Comma 10 2 2 5 2" xfId="20882" xr:uid="{00000000-0005-0000-0000-0000B7010000}"/>
    <cellStyle name="Comma 10 2 2 6" xfId="6776" xr:uid="{00000000-0005-0000-0000-0000B3010000}"/>
    <cellStyle name="Comma 10 2 2 7" xfId="14856" xr:uid="{00000000-0005-0000-0000-0000B3010000}"/>
    <cellStyle name="Comma 10 2 3" xfId="2399" xr:uid="{00000000-0005-0000-0000-00008C010000}"/>
    <cellStyle name="Comma 10 2 3 2" xfId="4049" xr:uid="{00000000-0005-0000-0000-00008D010000}"/>
    <cellStyle name="Comma 10 2 3 2 2" xfId="10508" xr:uid="{00000000-0005-0000-0000-0000B9010000}"/>
    <cellStyle name="Comma 10 2 3 2 3" xfId="18586" xr:uid="{00000000-0005-0000-0000-0000B9010000}"/>
    <cellStyle name="Comma 10 2 3 3" xfId="5712" xr:uid="{00000000-0005-0000-0000-00008E010000}"/>
    <cellStyle name="Comma 10 2 3 3 2" xfId="12099" xr:uid="{00000000-0005-0000-0000-0000BA010000}"/>
    <cellStyle name="Comma 10 2 3 3 3" xfId="20177" xr:uid="{00000000-0005-0000-0000-0000BA010000}"/>
    <cellStyle name="Comma 10 2 3 4" xfId="8913" xr:uid="{00000000-0005-0000-0000-0000BB010000}"/>
    <cellStyle name="Comma 10 2 3 4 2" xfId="16991" xr:uid="{00000000-0005-0000-0000-0000BB010000}"/>
    <cellStyle name="Comma 10 2 3 5" xfId="7303" xr:uid="{00000000-0005-0000-0000-0000B8010000}"/>
    <cellStyle name="Comma 10 2 3 6" xfId="15383" xr:uid="{00000000-0005-0000-0000-0000B8010000}"/>
    <cellStyle name="Comma 10 2 4" xfId="2995" xr:uid="{00000000-0005-0000-0000-00008F010000}"/>
    <cellStyle name="Comma 10 2 4 2" xfId="9454" xr:uid="{00000000-0005-0000-0000-0000BC010000}"/>
    <cellStyle name="Comma 10 2 4 3" xfId="17532" xr:uid="{00000000-0005-0000-0000-0000BC010000}"/>
    <cellStyle name="Comma 10 2 5" xfId="2410" xr:uid="{00000000-0005-0000-0000-000090010000}"/>
    <cellStyle name="Comma 10 2 6" xfId="4658" xr:uid="{00000000-0005-0000-0000-000091010000}"/>
    <cellStyle name="Comma 10 2 6 2" xfId="11045" xr:uid="{00000000-0005-0000-0000-0000BE010000}"/>
    <cellStyle name="Comma 10 2 6 3" xfId="19123" xr:uid="{00000000-0005-0000-0000-0000BE010000}"/>
    <cellStyle name="Comma 10 2 7" xfId="7859" xr:uid="{00000000-0005-0000-0000-0000BF010000}"/>
    <cellStyle name="Comma 10 2 7 2" xfId="15937" xr:uid="{00000000-0005-0000-0000-0000BF010000}"/>
    <cellStyle name="Comma 10 2 8" xfId="12423" xr:uid="{00000000-0005-0000-0000-0000C0010000}"/>
    <cellStyle name="Comma 10 2 8 2" xfId="20492" xr:uid="{00000000-0005-0000-0000-0000C0010000}"/>
    <cellStyle name="Comma 10 2 9" xfId="6249" xr:uid="{00000000-0005-0000-0000-0000B2010000}"/>
    <cellStyle name="Comma 10 3" xfId="334" xr:uid="{00000000-0005-0000-0000-00004D010000}"/>
    <cellStyle name="Comma 10 3 2" xfId="12114" xr:uid="{00000000-0005-0000-0000-0000C2010000}"/>
    <cellStyle name="Comma 10 3 2 2" xfId="20190" xr:uid="{00000000-0005-0000-0000-0000C2010000}"/>
    <cellStyle name="Comma 10 3 3" xfId="12422" xr:uid="{00000000-0005-0000-0000-0000C3010000}"/>
    <cellStyle name="Comma 10 3 4" xfId="13509" xr:uid="{00000000-0005-0000-0000-0000C4010000}"/>
    <cellStyle name="Comma 10 3 4 2" xfId="21506" xr:uid="{00000000-0005-0000-0000-0000C4010000}"/>
    <cellStyle name="Comma 10 3 5" xfId="8924" xr:uid="{00000000-0005-0000-0000-0000C1010000}"/>
    <cellStyle name="Comma 10 3 6" xfId="17002" xr:uid="{00000000-0005-0000-0000-0000C1010000}"/>
    <cellStyle name="Comma 10 4" xfId="12845" xr:uid="{00000000-0005-0000-0000-0000C5010000}"/>
    <cellStyle name="Comma 10 4 2" xfId="20883" xr:uid="{00000000-0005-0000-0000-0000C5010000}"/>
    <cellStyle name="Comma 11" xfId="335" xr:uid="{00000000-0005-0000-0000-00004E010000}"/>
    <cellStyle name="Comma 11 10" xfId="13972" xr:uid="{00000000-0005-0000-0000-0000C6010000}"/>
    <cellStyle name="Comma 11 2" xfId="1516" xr:uid="{00000000-0005-0000-0000-000094010000}"/>
    <cellStyle name="Comma 11 2 2" xfId="3165" xr:uid="{00000000-0005-0000-0000-000095010000}"/>
    <cellStyle name="Comma 11 2 2 2" xfId="9624" xr:uid="{00000000-0005-0000-0000-0000C8010000}"/>
    <cellStyle name="Comma 11 2 2 3" xfId="17702" xr:uid="{00000000-0005-0000-0000-0000C8010000}"/>
    <cellStyle name="Comma 11 2 3" xfId="4828" xr:uid="{00000000-0005-0000-0000-000096010000}"/>
    <cellStyle name="Comma 11 2 3 2" xfId="11215" xr:uid="{00000000-0005-0000-0000-0000C9010000}"/>
    <cellStyle name="Comma 11 2 3 3" xfId="19293" xr:uid="{00000000-0005-0000-0000-0000C9010000}"/>
    <cellStyle name="Comma 11 2 4" xfId="8029" xr:uid="{00000000-0005-0000-0000-0000CA010000}"/>
    <cellStyle name="Comma 11 2 4 2" xfId="16107" xr:uid="{00000000-0005-0000-0000-0000CA010000}"/>
    <cellStyle name="Comma 11 2 5" xfId="12846" xr:uid="{00000000-0005-0000-0000-0000CB010000}"/>
    <cellStyle name="Comma 11 2 5 2" xfId="20884" xr:uid="{00000000-0005-0000-0000-0000CB010000}"/>
    <cellStyle name="Comma 11 2 6" xfId="6419" xr:uid="{00000000-0005-0000-0000-0000C7010000}"/>
    <cellStyle name="Comma 11 2 7" xfId="14499" xr:uid="{00000000-0005-0000-0000-0000C7010000}"/>
    <cellStyle name="Comma 11 3" xfId="2042" xr:uid="{00000000-0005-0000-0000-000097010000}"/>
    <cellStyle name="Comma 11 3 2" xfId="3692" xr:uid="{00000000-0005-0000-0000-000098010000}"/>
    <cellStyle name="Comma 11 3 2 2" xfId="10151" xr:uid="{00000000-0005-0000-0000-0000CD010000}"/>
    <cellStyle name="Comma 11 3 2 3" xfId="18229" xr:uid="{00000000-0005-0000-0000-0000CD010000}"/>
    <cellStyle name="Comma 11 3 3" xfId="5355" xr:uid="{00000000-0005-0000-0000-000099010000}"/>
    <cellStyle name="Comma 11 3 3 2" xfId="11742" xr:uid="{00000000-0005-0000-0000-0000CE010000}"/>
    <cellStyle name="Comma 11 3 3 3" xfId="19820" xr:uid="{00000000-0005-0000-0000-0000CE010000}"/>
    <cellStyle name="Comma 11 3 4" xfId="8556" xr:uid="{00000000-0005-0000-0000-0000CF010000}"/>
    <cellStyle name="Comma 11 3 4 2" xfId="16634" xr:uid="{00000000-0005-0000-0000-0000CF010000}"/>
    <cellStyle name="Comma 11 3 5" xfId="6946" xr:uid="{00000000-0005-0000-0000-0000CC010000}"/>
    <cellStyle name="Comma 11 3 6" xfId="15026" xr:uid="{00000000-0005-0000-0000-0000CC010000}"/>
    <cellStyle name="Comma 11 4" xfId="2411" xr:uid="{00000000-0005-0000-0000-00009A010000}"/>
    <cellStyle name="Comma 11 4 2" xfId="8925" xr:uid="{00000000-0005-0000-0000-0000D0010000}"/>
    <cellStyle name="Comma 11 4 3" xfId="17003" xr:uid="{00000000-0005-0000-0000-0000D0010000}"/>
    <cellStyle name="Comma 11 5" xfId="4301" xr:uid="{00000000-0005-0000-0000-00009B010000}"/>
    <cellStyle name="Comma 11 5 2" xfId="10688" xr:uid="{00000000-0005-0000-0000-0000D1010000}"/>
    <cellStyle name="Comma 11 5 3" xfId="18766" xr:uid="{00000000-0005-0000-0000-0000D1010000}"/>
    <cellStyle name="Comma 11 6" xfId="7502" xr:uid="{00000000-0005-0000-0000-0000D2010000}"/>
    <cellStyle name="Comma 11 6 2" xfId="15580" xr:uid="{00000000-0005-0000-0000-0000D2010000}"/>
    <cellStyle name="Comma 11 7" xfId="12115" xr:uid="{00000000-0005-0000-0000-0000D3010000}"/>
    <cellStyle name="Comma 11 7 2" xfId="20191" xr:uid="{00000000-0005-0000-0000-0000D3010000}"/>
    <cellStyle name="Comma 11 8" xfId="13510" xr:uid="{00000000-0005-0000-0000-0000D4010000}"/>
    <cellStyle name="Comma 11 8 2" xfId="21507" xr:uid="{00000000-0005-0000-0000-0000D4010000}"/>
    <cellStyle name="Comma 11 9" xfId="5892" xr:uid="{00000000-0005-0000-0000-0000C6010000}"/>
    <cellStyle name="Comma 12" xfId="2409" xr:uid="{00000000-0005-0000-0000-00009C010000}"/>
    <cellStyle name="Comma 12 2" xfId="12112" xr:uid="{00000000-0005-0000-0000-0000D6010000}"/>
    <cellStyle name="Comma 12 3" xfId="8923" xr:uid="{00000000-0005-0000-0000-0000D5010000}"/>
    <cellStyle name="Comma 12 4" xfId="17001" xr:uid="{00000000-0005-0000-0000-0000D5010000}"/>
    <cellStyle name="Comma 13" xfId="12113" xr:uid="{00000000-0005-0000-0000-0000D7010000}"/>
    <cellStyle name="Comma 13 2" xfId="20189" xr:uid="{00000000-0005-0000-0000-0000D7010000}"/>
    <cellStyle name="Comma 14" xfId="13508" xr:uid="{00000000-0005-0000-0000-0000D8010000}"/>
    <cellStyle name="Comma 14 2" xfId="21505" xr:uid="{00000000-0005-0000-0000-0000D8010000}"/>
    <cellStyle name="Comma 2" xfId="336" xr:uid="{00000000-0005-0000-0000-00004F010000}"/>
    <cellStyle name="Comma 2 2" xfId="337" xr:uid="{00000000-0005-0000-0000-000050010000}"/>
    <cellStyle name="Comma 3" xfId="338" xr:uid="{00000000-0005-0000-0000-000051010000}"/>
    <cellStyle name="Comma 3 2" xfId="339" xr:uid="{00000000-0005-0000-0000-000052010000}"/>
    <cellStyle name="Comma 4" xfId="340" xr:uid="{00000000-0005-0000-0000-000053010000}"/>
    <cellStyle name="Comma 4 2" xfId="341" xr:uid="{00000000-0005-0000-0000-000054010000}"/>
    <cellStyle name="Comma 4 3" xfId="342" xr:uid="{00000000-0005-0000-0000-000055010000}"/>
    <cellStyle name="Comma 4 3 2" xfId="2412" xr:uid="{00000000-0005-0000-0000-0000A4010000}"/>
    <cellStyle name="Comma 4 3 2 2" xfId="8926" xr:uid="{00000000-0005-0000-0000-0000E0010000}"/>
    <cellStyle name="Comma 4 3 2 3" xfId="17004" xr:uid="{00000000-0005-0000-0000-0000E0010000}"/>
    <cellStyle name="Comma 4 3 3" xfId="917" xr:uid="{00000000-0005-0000-0000-0000A5010000}"/>
    <cellStyle name="Comma 4 3 4" xfId="7320" xr:uid="{00000000-0005-0000-0000-0000E2010000}"/>
    <cellStyle name="Comma 4 3 4 2" xfId="15399" xr:uid="{00000000-0005-0000-0000-0000E2010000}"/>
    <cellStyle name="Comma 4 3 5" xfId="891" xr:uid="{00000000-0005-0000-0000-0000A3010000}"/>
    <cellStyle name="Comma 4 4" xfId="343" xr:uid="{00000000-0005-0000-0000-000056010000}"/>
    <cellStyle name="Comma 4 4 10" xfId="13969" xr:uid="{00000000-0005-0000-0000-0000E3010000}"/>
    <cellStyle name="Comma 4 4 2" xfId="1513" xr:uid="{00000000-0005-0000-0000-0000A7010000}"/>
    <cellStyle name="Comma 4 4 2 2" xfId="3162" xr:uid="{00000000-0005-0000-0000-0000A8010000}"/>
    <cellStyle name="Comma 4 4 2 2 2" xfId="9621" xr:uid="{00000000-0005-0000-0000-0000E5010000}"/>
    <cellStyle name="Comma 4 4 2 2 3" xfId="17699" xr:uid="{00000000-0005-0000-0000-0000E5010000}"/>
    <cellStyle name="Comma 4 4 2 3" xfId="4825" xr:uid="{00000000-0005-0000-0000-0000A9010000}"/>
    <cellStyle name="Comma 4 4 2 3 2" xfId="11212" xr:uid="{00000000-0005-0000-0000-0000E6010000}"/>
    <cellStyle name="Comma 4 4 2 3 3" xfId="19290" xr:uid="{00000000-0005-0000-0000-0000E6010000}"/>
    <cellStyle name="Comma 4 4 2 4" xfId="8026" xr:uid="{00000000-0005-0000-0000-0000E7010000}"/>
    <cellStyle name="Comma 4 4 2 4 2" xfId="16104" xr:uid="{00000000-0005-0000-0000-0000E7010000}"/>
    <cellStyle name="Comma 4 4 2 5" xfId="6416" xr:uid="{00000000-0005-0000-0000-0000E4010000}"/>
    <cellStyle name="Comma 4 4 2 6" xfId="14496" xr:uid="{00000000-0005-0000-0000-0000E4010000}"/>
    <cellStyle name="Comma 4 4 3" xfId="2039" xr:uid="{00000000-0005-0000-0000-0000AA010000}"/>
    <cellStyle name="Comma 4 4 3 2" xfId="3689" xr:uid="{00000000-0005-0000-0000-0000AB010000}"/>
    <cellStyle name="Comma 4 4 3 2 2" xfId="10148" xr:uid="{00000000-0005-0000-0000-0000E9010000}"/>
    <cellStyle name="Comma 4 4 3 2 3" xfId="18226" xr:uid="{00000000-0005-0000-0000-0000E9010000}"/>
    <cellStyle name="Comma 4 4 3 3" xfId="5352" xr:uid="{00000000-0005-0000-0000-0000AC010000}"/>
    <cellStyle name="Comma 4 4 3 3 2" xfId="11739" xr:uid="{00000000-0005-0000-0000-0000EA010000}"/>
    <cellStyle name="Comma 4 4 3 3 3" xfId="19817" xr:uid="{00000000-0005-0000-0000-0000EA010000}"/>
    <cellStyle name="Comma 4 4 3 4" xfId="8553" xr:uid="{00000000-0005-0000-0000-0000EB010000}"/>
    <cellStyle name="Comma 4 4 3 4 2" xfId="16631" xr:uid="{00000000-0005-0000-0000-0000EB010000}"/>
    <cellStyle name="Comma 4 4 3 5" xfId="6943" xr:uid="{00000000-0005-0000-0000-0000E8010000}"/>
    <cellStyle name="Comma 4 4 3 6" xfId="15023" xr:uid="{00000000-0005-0000-0000-0000E8010000}"/>
    <cellStyle name="Comma 4 4 4" xfId="2709" xr:uid="{00000000-0005-0000-0000-0000AD010000}"/>
    <cellStyle name="Comma 4 4 4 2" xfId="9200" xr:uid="{00000000-0005-0000-0000-0000EC010000}"/>
    <cellStyle name="Comma 4 4 4 3" xfId="17278" xr:uid="{00000000-0005-0000-0000-0000EC010000}"/>
    <cellStyle name="Comma 4 4 5" xfId="4298" xr:uid="{00000000-0005-0000-0000-0000AE010000}"/>
    <cellStyle name="Comma 4 4 5 2" xfId="10685" xr:uid="{00000000-0005-0000-0000-0000ED010000}"/>
    <cellStyle name="Comma 4 4 5 3" xfId="18763" xr:uid="{00000000-0005-0000-0000-0000ED010000}"/>
    <cellStyle name="Comma 4 4 6" xfId="7499" xr:uid="{00000000-0005-0000-0000-0000EE010000}"/>
    <cellStyle name="Comma 4 4 6 2" xfId="15577" xr:uid="{00000000-0005-0000-0000-0000EE010000}"/>
    <cellStyle name="Comma 4 4 7" xfId="12117" xr:uid="{00000000-0005-0000-0000-0000EF010000}"/>
    <cellStyle name="Comma 4 4 7 2" xfId="20192" xr:uid="{00000000-0005-0000-0000-0000EF010000}"/>
    <cellStyle name="Comma 4 4 8" xfId="13511" xr:uid="{00000000-0005-0000-0000-0000F0010000}"/>
    <cellStyle name="Comma 4 4 8 2" xfId="21508" xr:uid="{00000000-0005-0000-0000-0000F0010000}"/>
    <cellStyle name="Comma 4 4 9" xfId="5889" xr:uid="{00000000-0005-0000-0000-0000E3010000}"/>
    <cellStyle name="Comma 4 5" xfId="899" xr:uid="{00000000-0005-0000-0000-0000AF010000}"/>
    <cellStyle name="Comma 4 5 2" xfId="7331" xr:uid="{00000000-0005-0000-0000-0000F1010000}"/>
    <cellStyle name="Comma 4 5 3" xfId="15409" xr:uid="{00000000-0005-0000-0000-0000F1010000}"/>
    <cellStyle name="Comma 4 6" xfId="4130" xr:uid="{00000000-0005-0000-0000-0000B0010000}"/>
    <cellStyle name="Comma 4 6 2" xfId="10517" xr:uid="{00000000-0005-0000-0000-0000F2010000}"/>
    <cellStyle name="Comma 4 6 3" xfId="18595" xr:uid="{00000000-0005-0000-0000-0000F2010000}"/>
    <cellStyle name="Comma 4 7" xfId="5721" xr:uid="{00000000-0005-0000-0000-0000DD010000}"/>
    <cellStyle name="Comma 4 8" xfId="13801" xr:uid="{00000000-0005-0000-0000-0000DD010000}"/>
    <cellStyle name="Comma 5" xfId="344" xr:uid="{00000000-0005-0000-0000-000057010000}"/>
    <cellStyle name="Comma 5 10" xfId="345" xr:uid="{00000000-0005-0000-0000-000058010000}"/>
    <cellStyle name="Comma 5 10 10" xfId="13973" xr:uid="{00000000-0005-0000-0000-0000F4010000}"/>
    <cellStyle name="Comma 5 10 2" xfId="1517" xr:uid="{00000000-0005-0000-0000-0000B3010000}"/>
    <cellStyle name="Comma 5 10 2 2" xfId="3166" xr:uid="{00000000-0005-0000-0000-0000B4010000}"/>
    <cellStyle name="Comma 5 10 2 2 2" xfId="9625" xr:uid="{00000000-0005-0000-0000-0000F6010000}"/>
    <cellStyle name="Comma 5 10 2 2 3" xfId="17703" xr:uid="{00000000-0005-0000-0000-0000F6010000}"/>
    <cellStyle name="Comma 5 10 2 3" xfId="4829" xr:uid="{00000000-0005-0000-0000-0000B5010000}"/>
    <cellStyle name="Comma 5 10 2 3 2" xfId="11216" xr:uid="{00000000-0005-0000-0000-0000F7010000}"/>
    <cellStyle name="Comma 5 10 2 3 3" xfId="19294" xr:uid="{00000000-0005-0000-0000-0000F7010000}"/>
    <cellStyle name="Comma 5 10 2 4" xfId="8030" xr:uid="{00000000-0005-0000-0000-0000F8010000}"/>
    <cellStyle name="Comma 5 10 2 4 2" xfId="16108" xr:uid="{00000000-0005-0000-0000-0000F8010000}"/>
    <cellStyle name="Comma 5 10 2 5" xfId="12847" xr:uid="{00000000-0005-0000-0000-0000F9010000}"/>
    <cellStyle name="Comma 5 10 2 5 2" xfId="20885" xr:uid="{00000000-0005-0000-0000-0000F9010000}"/>
    <cellStyle name="Comma 5 10 2 6" xfId="6420" xr:uid="{00000000-0005-0000-0000-0000F5010000}"/>
    <cellStyle name="Comma 5 10 2 7" xfId="14500" xr:uid="{00000000-0005-0000-0000-0000F5010000}"/>
    <cellStyle name="Comma 5 10 3" xfId="2043" xr:uid="{00000000-0005-0000-0000-0000B6010000}"/>
    <cellStyle name="Comma 5 10 3 2" xfId="3693" xr:uid="{00000000-0005-0000-0000-0000B7010000}"/>
    <cellStyle name="Comma 5 10 3 2 2" xfId="10152" xr:uid="{00000000-0005-0000-0000-0000FB010000}"/>
    <cellStyle name="Comma 5 10 3 2 3" xfId="18230" xr:uid="{00000000-0005-0000-0000-0000FB010000}"/>
    <cellStyle name="Comma 5 10 3 3" xfId="5356" xr:uid="{00000000-0005-0000-0000-0000B8010000}"/>
    <cellStyle name="Comma 5 10 3 3 2" xfId="11743" xr:uid="{00000000-0005-0000-0000-0000FC010000}"/>
    <cellStyle name="Comma 5 10 3 3 3" xfId="19821" xr:uid="{00000000-0005-0000-0000-0000FC010000}"/>
    <cellStyle name="Comma 5 10 3 4" xfId="8557" xr:uid="{00000000-0005-0000-0000-0000FD010000}"/>
    <cellStyle name="Comma 5 10 3 4 2" xfId="16635" xr:uid="{00000000-0005-0000-0000-0000FD010000}"/>
    <cellStyle name="Comma 5 10 3 5" xfId="6947" xr:uid="{00000000-0005-0000-0000-0000FA010000}"/>
    <cellStyle name="Comma 5 10 3 6" xfId="15027" xr:uid="{00000000-0005-0000-0000-0000FA010000}"/>
    <cellStyle name="Comma 5 10 4" xfId="2414" xr:uid="{00000000-0005-0000-0000-0000B9010000}"/>
    <cellStyle name="Comma 5 10 4 2" xfId="8928" xr:uid="{00000000-0005-0000-0000-0000FE010000}"/>
    <cellStyle name="Comma 5 10 4 3" xfId="17006" xr:uid="{00000000-0005-0000-0000-0000FE010000}"/>
    <cellStyle name="Comma 5 10 5" xfId="4302" xr:uid="{00000000-0005-0000-0000-0000BA010000}"/>
    <cellStyle name="Comma 5 10 5 2" xfId="10689" xr:uid="{00000000-0005-0000-0000-0000FF010000}"/>
    <cellStyle name="Comma 5 10 5 3" xfId="18767" xr:uid="{00000000-0005-0000-0000-0000FF010000}"/>
    <cellStyle name="Comma 5 10 6" xfId="7503" xr:uid="{00000000-0005-0000-0000-000000020000}"/>
    <cellStyle name="Comma 5 10 6 2" xfId="15581" xr:uid="{00000000-0005-0000-0000-000000020000}"/>
    <cellStyle name="Comma 5 10 7" xfId="12119" xr:uid="{00000000-0005-0000-0000-000001020000}"/>
    <cellStyle name="Comma 5 10 7 2" xfId="20194" xr:uid="{00000000-0005-0000-0000-000001020000}"/>
    <cellStyle name="Comma 5 10 8" xfId="13513" xr:uid="{00000000-0005-0000-0000-000002020000}"/>
    <cellStyle name="Comma 5 10 8 2" xfId="21510" xr:uid="{00000000-0005-0000-0000-000002020000}"/>
    <cellStyle name="Comma 5 10 9" xfId="5893" xr:uid="{00000000-0005-0000-0000-0000F4010000}"/>
    <cellStyle name="Comma 5 11" xfId="1101" xr:uid="{00000000-0005-0000-0000-0000BB010000}"/>
    <cellStyle name="Comma 5 11 2" xfId="1758" xr:uid="{00000000-0005-0000-0000-0000BC010000}"/>
    <cellStyle name="Comma 5 11 2 2" xfId="3408" xr:uid="{00000000-0005-0000-0000-0000BD010000}"/>
    <cellStyle name="Comma 5 11 2 2 2" xfId="9867" xr:uid="{00000000-0005-0000-0000-000005020000}"/>
    <cellStyle name="Comma 5 11 2 2 3" xfId="17945" xr:uid="{00000000-0005-0000-0000-000005020000}"/>
    <cellStyle name="Comma 5 11 2 3" xfId="5071" xr:uid="{00000000-0005-0000-0000-0000BE010000}"/>
    <cellStyle name="Comma 5 11 2 3 2" xfId="11458" xr:uid="{00000000-0005-0000-0000-000006020000}"/>
    <cellStyle name="Comma 5 11 2 3 3" xfId="19536" xr:uid="{00000000-0005-0000-0000-000006020000}"/>
    <cellStyle name="Comma 5 11 2 4" xfId="8272" xr:uid="{00000000-0005-0000-0000-000007020000}"/>
    <cellStyle name="Comma 5 11 2 4 2" xfId="16350" xr:uid="{00000000-0005-0000-0000-000007020000}"/>
    <cellStyle name="Comma 5 11 2 5" xfId="6662" xr:uid="{00000000-0005-0000-0000-000004020000}"/>
    <cellStyle name="Comma 5 11 2 6" xfId="14742" xr:uid="{00000000-0005-0000-0000-000004020000}"/>
    <cellStyle name="Comma 5 11 3" xfId="2285" xr:uid="{00000000-0005-0000-0000-0000BF010000}"/>
    <cellStyle name="Comma 5 11 3 2" xfId="3935" xr:uid="{00000000-0005-0000-0000-0000C0010000}"/>
    <cellStyle name="Comma 5 11 3 2 2" xfId="10394" xr:uid="{00000000-0005-0000-0000-000009020000}"/>
    <cellStyle name="Comma 5 11 3 2 3" xfId="18472" xr:uid="{00000000-0005-0000-0000-000009020000}"/>
    <cellStyle name="Comma 5 11 3 3" xfId="5598" xr:uid="{00000000-0005-0000-0000-0000C1010000}"/>
    <cellStyle name="Comma 5 11 3 3 2" xfId="11985" xr:uid="{00000000-0005-0000-0000-00000A020000}"/>
    <cellStyle name="Comma 5 11 3 3 3" xfId="20063" xr:uid="{00000000-0005-0000-0000-00000A020000}"/>
    <cellStyle name="Comma 5 11 3 4" xfId="8799" xr:uid="{00000000-0005-0000-0000-00000B020000}"/>
    <cellStyle name="Comma 5 11 3 4 2" xfId="16877" xr:uid="{00000000-0005-0000-0000-00000B020000}"/>
    <cellStyle name="Comma 5 11 3 5" xfId="7189" xr:uid="{00000000-0005-0000-0000-000008020000}"/>
    <cellStyle name="Comma 5 11 3 6" xfId="15269" xr:uid="{00000000-0005-0000-0000-000008020000}"/>
    <cellStyle name="Comma 5 11 4" xfId="2852" xr:uid="{00000000-0005-0000-0000-0000C2010000}"/>
    <cellStyle name="Comma 5 11 4 2" xfId="9341" xr:uid="{00000000-0005-0000-0000-00000C020000}"/>
    <cellStyle name="Comma 5 11 4 3" xfId="17419" xr:uid="{00000000-0005-0000-0000-00000C020000}"/>
    <cellStyle name="Comma 5 11 5" xfId="4544" xr:uid="{00000000-0005-0000-0000-0000C3010000}"/>
    <cellStyle name="Comma 5 11 5 2" xfId="10931" xr:uid="{00000000-0005-0000-0000-00000D020000}"/>
    <cellStyle name="Comma 5 11 5 3" xfId="19009" xr:uid="{00000000-0005-0000-0000-00000D020000}"/>
    <cellStyle name="Comma 5 11 6" xfId="7745" xr:uid="{00000000-0005-0000-0000-00000E020000}"/>
    <cellStyle name="Comma 5 11 6 2" xfId="15823" xr:uid="{00000000-0005-0000-0000-00000E020000}"/>
    <cellStyle name="Comma 5 11 7" xfId="12848" xr:uid="{00000000-0005-0000-0000-00000F020000}"/>
    <cellStyle name="Comma 5 11 7 2" xfId="20886" xr:uid="{00000000-0005-0000-0000-00000F020000}"/>
    <cellStyle name="Comma 5 11 8" xfId="6135" xr:uid="{00000000-0005-0000-0000-000003020000}"/>
    <cellStyle name="Comma 5 11 9" xfId="14215" xr:uid="{00000000-0005-0000-0000-000003020000}"/>
    <cellStyle name="Comma 5 12" xfId="915" xr:uid="{00000000-0005-0000-0000-0000C4010000}"/>
    <cellStyle name="Comma 5 12 2" xfId="2705" xr:uid="{00000000-0005-0000-0000-0000C5010000}"/>
    <cellStyle name="Comma 5 12 2 2" xfId="9196" xr:uid="{00000000-0005-0000-0000-000011020000}"/>
    <cellStyle name="Comma 5 12 2 3" xfId="17274" xr:uid="{00000000-0005-0000-0000-000011020000}"/>
    <cellStyle name="Comma 5 12 3" xfId="4146" xr:uid="{00000000-0005-0000-0000-0000C6010000}"/>
    <cellStyle name="Comma 5 12 3 2" xfId="10533" xr:uid="{00000000-0005-0000-0000-000012020000}"/>
    <cellStyle name="Comma 5 12 3 3" xfId="18611" xr:uid="{00000000-0005-0000-0000-000012020000}"/>
    <cellStyle name="Comma 5 12 4" xfId="7347" xr:uid="{00000000-0005-0000-0000-000013020000}"/>
    <cellStyle name="Comma 5 12 4 2" xfId="15425" xr:uid="{00000000-0005-0000-0000-000013020000}"/>
    <cellStyle name="Comma 5 12 5" xfId="12666" xr:uid="{00000000-0005-0000-0000-000014020000}"/>
    <cellStyle name="Comma 5 12 5 2" xfId="20730" xr:uid="{00000000-0005-0000-0000-000014020000}"/>
    <cellStyle name="Comma 5 12 6" xfId="5737" xr:uid="{00000000-0005-0000-0000-000010020000}"/>
    <cellStyle name="Comma 5 12 7" xfId="13817" xr:uid="{00000000-0005-0000-0000-000010020000}"/>
    <cellStyle name="Comma 5 13" xfId="1361" xr:uid="{00000000-0005-0000-0000-0000C7010000}"/>
    <cellStyle name="Comma 5 13 2" xfId="3010" xr:uid="{00000000-0005-0000-0000-0000C8010000}"/>
    <cellStyle name="Comma 5 13 2 2" xfId="9469" xr:uid="{00000000-0005-0000-0000-000016020000}"/>
    <cellStyle name="Comma 5 13 2 3" xfId="17547" xr:uid="{00000000-0005-0000-0000-000016020000}"/>
    <cellStyle name="Comma 5 13 3" xfId="4673" xr:uid="{00000000-0005-0000-0000-0000C9010000}"/>
    <cellStyle name="Comma 5 13 3 2" xfId="11060" xr:uid="{00000000-0005-0000-0000-000017020000}"/>
    <cellStyle name="Comma 5 13 3 3" xfId="19138" xr:uid="{00000000-0005-0000-0000-000017020000}"/>
    <cellStyle name="Comma 5 13 4" xfId="7874" xr:uid="{00000000-0005-0000-0000-000018020000}"/>
    <cellStyle name="Comma 5 13 4 2" xfId="15952" xr:uid="{00000000-0005-0000-0000-000018020000}"/>
    <cellStyle name="Comma 5 13 5" xfId="6264" xr:uid="{00000000-0005-0000-0000-000015020000}"/>
    <cellStyle name="Comma 5 13 6" xfId="14344" xr:uid="{00000000-0005-0000-0000-000015020000}"/>
    <cellStyle name="Comma 5 14" xfId="1887" xr:uid="{00000000-0005-0000-0000-0000CA010000}"/>
    <cellStyle name="Comma 5 14 2" xfId="3537" xr:uid="{00000000-0005-0000-0000-0000CB010000}"/>
    <cellStyle name="Comma 5 14 2 2" xfId="9996" xr:uid="{00000000-0005-0000-0000-00001A020000}"/>
    <cellStyle name="Comma 5 14 2 3" xfId="18074" xr:uid="{00000000-0005-0000-0000-00001A020000}"/>
    <cellStyle name="Comma 5 14 3" xfId="5200" xr:uid="{00000000-0005-0000-0000-0000CC010000}"/>
    <cellStyle name="Comma 5 14 3 2" xfId="11587" xr:uid="{00000000-0005-0000-0000-00001B020000}"/>
    <cellStyle name="Comma 5 14 3 3" xfId="19665" xr:uid="{00000000-0005-0000-0000-00001B020000}"/>
    <cellStyle name="Comma 5 14 4" xfId="8401" xr:uid="{00000000-0005-0000-0000-00001C020000}"/>
    <cellStyle name="Comma 5 14 4 2" xfId="16479" xr:uid="{00000000-0005-0000-0000-00001C020000}"/>
    <cellStyle name="Comma 5 14 5" xfId="6791" xr:uid="{00000000-0005-0000-0000-000019020000}"/>
    <cellStyle name="Comma 5 14 6" xfId="14871" xr:uid="{00000000-0005-0000-0000-000019020000}"/>
    <cellStyle name="Comma 5 15" xfId="2413" xr:uid="{00000000-0005-0000-0000-0000CD010000}"/>
    <cellStyle name="Comma 5 15 2" xfId="8927" xr:uid="{00000000-0005-0000-0000-00001D020000}"/>
    <cellStyle name="Comma 5 15 3" xfId="17005" xr:uid="{00000000-0005-0000-0000-00001D020000}"/>
    <cellStyle name="Comma 5 16" xfId="900" xr:uid="{00000000-0005-0000-0000-0000CE010000}"/>
    <cellStyle name="Comma 5 16 2" xfId="7332" xr:uid="{00000000-0005-0000-0000-00001E020000}"/>
    <cellStyle name="Comma 5 16 3" xfId="15410" xr:uid="{00000000-0005-0000-0000-00001E020000}"/>
    <cellStyle name="Comma 5 17" xfId="4131" xr:uid="{00000000-0005-0000-0000-0000CF010000}"/>
    <cellStyle name="Comma 5 17 2" xfId="10518" xr:uid="{00000000-0005-0000-0000-00001F020000}"/>
    <cellStyle name="Comma 5 17 3" xfId="18596" xr:uid="{00000000-0005-0000-0000-00001F020000}"/>
    <cellStyle name="Comma 5 18" xfId="7313" xr:uid="{00000000-0005-0000-0000-000020020000}"/>
    <cellStyle name="Comma 5 18 2" xfId="15392" xr:uid="{00000000-0005-0000-0000-000020020000}"/>
    <cellStyle name="Comma 5 19" xfId="12118" xr:uid="{00000000-0005-0000-0000-000021020000}"/>
    <cellStyle name="Comma 5 19 2" xfId="20193" xr:uid="{00000000-0005-0000-0000-000021020000}"/>
    <cellStyle name="Comma 5 2" xfId="346" xr:uid="{00000000-0005-0000-0000-000059010000}"/>
    <cellStyle name="Comma 5 2 2" xfId="2415" xr:uid="{00000000-0005-0000-0000-0000D1010000}"/>
    <cellStyle name="Comma 5 2 2 2" xfId="8929" xr:uid="{00000000-0005-0000-0000-000023020000}"/>
    <cellStyle name="Comma 5 2 2 3" xfId="17007" xr:uid="{00000000-0005-0000-0000-000023020000}"/>
    <cellStyle name="Comma 5 2 3" xfId="918" xr:uid="{00000000-0005-0000-0000-0000D2010000}"/>
    <cellStyle name="Comma 5 2 4" xfId="7321" xr:uid="{00000000-0005-0000-0000-000025020000}"/>
    <cellStyle name="Comma 5 2 4 2" xfId="15400" xr:uid="{00000000-0005-0000-0000-000025020000}"/>
    <cellStyle name="Comma 5 2 5" xfId="892" xr:uid="{00000000-0005-0000-0000-0000D0010000}"/>
    <cellStyle name="Comma 5 20" xfId="13512" xr:uid="{00000000-0005-0000-0000-000026020000}"/>
    <cellStyle name="Comma 5 20 2" xfId="21509" xr:uid="{00000000-0005-0000-0000-000026020000}"/>
    <cellStyle name="Comma 5 21" xfId="5722" xr:uid="{00000000-0005-0000-0000-0000F3010000}"/>
    <cellStyle name="Comma 5 22" xfId="13802" xr:uid="{00000000-0005-0000-0000-0000F3010000}"/>
    <cellStyle name="Comma 5 3" xfId="347" xr:uid="{00000000-0005-0000-0000-00005A010000}"/>
    <cellStyle name="Comma 5 3 10" xfId="13514" xr:uid="{00000000-0005-0000-0000-000028020000}"/>
    <cellStyle name="Comma 5 3 10 2" xfId="21511" xr:uid="{00000000-0005-0000-0000-000028020000}"/>
    <cellStyle name="Comma 5 3 11" xfId="5739" xr:uid="{00000000-0005-0000-0000-000027020000}"/>
    <cellStyle name="Comma 5 3 12" xfId="13819" xr:uid="{00000000-0005-0000-0000-000027020000}"/>
    <cellStyle name="Comma 5 3 2" xfId="348" xr:uid="{00000000-0005-0000-0000-00005B010000}"/>
    <cellStyle name="Comma 5 3 2 10" xfId="5973" xr:uid="{00000000-0005-0000-0000-000029020000}"/>
    <cellStyle name="Comma 5 3 2 11" xfId="14053" xr:uid="{00000000-0005-0000-0000-000029020000}"/>
    <cellStyle name="Comma 5 3 2 2" xfId="1128" xr:uid="{00000000-0005-0000-0000-0000D5010000}"/>
    <cellStyle name="Comma 5 3 2 2 2" xfId="1786" xr:uid="{00000000-0005-0000-0000-0000D6010000}"/>
    <cellStyle name="Comma 5 3 2 2 2 2" xfId="3436" xr:uid="{00000000-0005-0000-0000-0000D7010000}"/>
    <cellStyle name="Comma 5 3 2 2 2 2 2" xfId="12851" xr:uid="{00000000-0005-0000-0000-00002D020000}"/>
    <cellStyle name="Comma 5 3 2 2 2 2 2 2" xfId="20889" xr:uid="{00000000-0005-0000-0000-00002D020000}"/>
    <cellStyle name="Comma 5 3 2 2 2 2 3" xfId="9895" xr:uid="{00000000-0005-0000-0000-00002C020000}"/>
    <cellStyle name="Comma 5 3 2 2 2 2 4" xfId="17973" xr:uid="{00000000-0005-0000-0000-00002C020000}"/>
    <cellStyle name="Comma 5 3 2 2 2 3" xfId="5099" xr:uid="{00000000-0005-0000-0000-0000D8010000}"/>
    <cellStyle name="Comma 5 3 2 2 2 3 2" xfId="11486" xr:uid="{00000000-0005-0000-0000-00002E020000}"/>
    <cellStyle name="Comma 5 3 2 2 2 3 3" xfId="19564" xr:uid="{00000000-0005-0000-0000-00002E020000}"/>
    <cellStyle name="Comma 5 3 2 2 2 4" xfId="8300" xr:uid="{00000000-0005-0000-0000-00002F020000}"/>
    <cellStyle name="Comma 5 3 2 2 2 4 2" xfId="16378" xr:uid="{00000000-0005-0000-0000-00002F020000}"/>
    <cellStyle name="Comma 5 3 2 2 2 5" xfId="12426" xr:uid="{00000000-0005-0000-0000-000030020000}"/>
    <cellStyle name="Comma 5 3 2 2 2 5 2" xfId="20495" xr:uid="{00000000-0005-0000-0000-000030020000}"/>
    <cellStyle name="Comma 5 3 2 2 2 6" xfId="6690" xr:uid="{00000000-0005-0000-0000-00002B020000}"/>
    <cellStyle name="Comma 5 3 2 2 2 7" xfId="14770" xr:uid="{00000000-0005-0000-0000-00002B020000}"/>
    <cellStyle name="Comma 5 3 2 2 3" xfId="2313" xr:uid="{00000000-0005-0000-0000-0000D9010000}"/>
    <cellStyle name="Comma 5 3 2 2 3 2" xfId="3963" xr:uid="{00000000-0005-0000-0000-0000DA010000}"/>
    <cellStyle name="Comma 5 3 2 2 3 2 2" xfId="10422" xr:uid="{00000000-0005-0000-0000-000032020000}"/>
    <cellStyle name="Comma 5 3 2 2 3 2 3" xfId="18500" xr:uid="{00000000-0005-0000-0000-000032020000}"/>
    <cellStyle name="Comma 5 3 2 2 3 3" xfId="5626" xr:uid="{00000000-0005-0000-0000-0000DB010000}"/>
    <cellStyle name="Comma 5 3 2 2 3 3 2" xfId="12013" xr:uid="{00000000-0005-0000-0000-000033020000}"/>
    <cellStyle name="Comma 5 3 2 2 3 3 3" xfId="20091" xr:uid="{00000000-0005-0000-0000-000033020000}"/>
    <cellStyle name="Comma 5 3 2 2 3 4" xfId="8827" xr:uid="{00000000-0005-0000-0000-000034020000}"/>
    <cellStyle name="Comma 5 3 2 2 3 4 2" xfId="16905" xr:uid="{00000000-0005-0000-0000-000034020000}"/>
    <cellStyle name="Comma 5 3 2 2 3 5" xfId="12852" xr:uid="{00000000-0005-0000-0000-000035020000}"/>
    <cellStyle name="Comma 5 3 2 2 3 5 2" xfId="20890" xr:uid="{00000000-0005-0000-0000-000035020000}"/>
    <cellStyle name="Comma 5 3 2 2 3 6" xfId="7217" xr:uid="{00000000-0005-0000-0000-000031020000}"/>
    <cellStyle name="Comma 5 3 2 2 3 7" xfId="15297" xr:uid="{00000000-0005-0000-0000-000031020000}"/>
    <cellStyle name="Comma 5 3 2 2 4" xfId="2879" xr:uid="{00000000-0005-0000-0000-0000DC010000}"/>
    <cellStyle name="Comma 5 3 2 2 4 2" xfId="12850" xr:uid="{00000000-0005-0000-0000-000037020000}"/>
    <cellStyle name="Comma 5 3 2 2 4 2 2" xfId="20888" xr:uid="{00000000-0005-0000-0000-000037020000}"/>
    <cellStyle name="Comma 5 3 2 2 4 3" xfId="9368" xr:uid="{00000000-0005-0000-0000-000036020000}"/>
    <cellStyle name="Comma 5 3 2 2 4 4" xfId="17446" xr:uid="{00000000-0005-0000-0000-000036020000}"/>
    <cellStyle name="Comma 5 3 2 2 5" xfId="4572" xr:uid="{00000000-0005-0000-0000-0000DD010000}"/>
    <cellStyle name="Comma 5 3 2 2 5 2" xfId="10959" xr:uid="{00000000-0005-0000-0000-000038020000}"/>
    <cellStyle name="Comma 5 3 2 2 5 3" xfId="19037" xr:uid="{00000000-0005-0000-0000-000038020000}"/>
    <cellStyle name="Comma 5 3 2 2 6" xfId="7773" xr:uid="{00000000-0005-0000-0000-000039020000}"/>
    <cellStyle name="Comma 5 3 2 2 6 2" xfId="15851" xr:uid="{00000000-0005-0000-0000-000039020000}"/>
    <cellStyle name="Comma 5 3 2 2 7" xfId="12407" xr:uid="{00000000-0005-0000-0000-00003A020000}"/>
    <cellStyle name="Comma 5 3 2 2 7 2" xfId="20478" xr:uid="{00000000-0005-0000-0000-00003A020000}"/>
    <cellStyle name="Comma 5 3 2 2 8" xfId="6163" xr:uid="{00000000-0005-0000-0000-00002A020000}"/>
    <cellStyle name="Comma 5 3 2 2 9" xfId="14243" xr:uid="{00000000-0005-0000-0000-00002A020000}"/>
    <cellStyle name="Comma 5 3 2 3" xfId="1597" xr:uid="{00000000-0005-0000-0000-0000DE010000}"/>
    <cellStyle name="Comma 5 3 2 3 2" xfId="3246" xr:uid="{00000000-0005-0000-0000-0000DF010000}"/>
    <cellStyle name="Comma 5 3 2 3 2 2" xfId="12853" xr:uid="{00000000-0005-0000-0000-00003D020000}"/>
    <cellStyle name="Comma 5 3 2 3 2 2 2" xfId="20891" xr:uid="{00000000-0005-0000-0000-00003D020000}"/>
    <cellStyle name="Comma 5 3 2 3 2 3" xfId="9705" xr:uid="{00000000-0005-0000-0000-00003C020000}"/>
    <cellStyle name="Comma 5 3 2 3 2 4" xfId="17783" xr:uid="{00000000-0005-0000-0000-00003C020000}"/>
    <cellStyle name="Comma 5 3 2 3 3" xfId="4909" xr:uid="{00000000-0005-0000-0000-0000E0010000}"/>
    <cellStyle name="Comma 5 3 2 3 3 2" xfId="11296" xr:uid="{00000000-0005-0000-0000-00003E020000}"/>
    <cellStyle name="Comma 5 3 2 3 3 3" xfId="19374" xr:uid="{00000000-0005-0000-0000-00003E020000}"/>
    <cellStyle name="Comma 5 3 2 3 4" xfId="8110" xr:uid="{00000000-0005-0000-0000-00003F020000}"/>
    <cellStyle name="Comma 5 3 2 3 4 2" xfId="16188" xr:uid="{00000000-0005-0000-0000-00003F020000}"/>
    <cellStyle name="Comma 5 3 2 3 5" xfId="12425" xr:uid="{00000000-0005-0000-0000-000040020000}"/>
    <cellStyle name="Comma 5 3 2 3 5 2" xfId="20494" xr:uid="{00000000-0005-0000-0000-000040020000}"/>
    <cellStyle name="Comma 5 3 2 3 6" xfId="6500" xr:uid="{00000000-0005-0000-0000-00003B020000}"/>
    <cellStyle name="Comma 5 3 2 3 7" xfId="14580" xr:uid="{00000000-0005-0000-0000-00003B020000}"/>
    <cellStyle name="Comma 5 3 2 4" xfId="2123" xr:uid="{00000000-0005-0000-0000-0000E1010000}"/>
    <cellStyle name="Comma 5 3 2 4 2" xfId="3773" xr:uid="{00000000-0005-0000-0000-0000E2010000}"/>
    <cellStyle name="Comma 5 3 2 4 2 2" xfId="10232" xr:uid="{00000000-0005-0000-0000-000042020000}"/>
    <cellStyle name="Comma 5 3 2 4 2 3" xfId="18310" xr:uid="{00000000-0005-0000-0000-000042020000}"/>
    <cellStyle name="Comma 5 3 2 4 3" xfId="5436" xr:uid="{00000000-0005-0000-0000-0000E3010000}"/>
    <cellStyle name="Comma 5 3 2 4 3 2" xfId="11823" xr:uid="{00000000-0005-0000-0000-000043020000}"/>
    <cellStyle name="Comma 5 3 2 4 3 3" xfId="19901" xr:uid="{00000000-0005-0000-0000-000043020000}"/>
    <cellStyle name="Comma 5 3 2 4 4" xfId="8637" xr:uid="{00000000-0005-0000-0000-000044020000}"/>
    <cellStyle name="Comma 5 3 2 4 4 2" xfId="16715" xr:uid="{00000000-0005-0000-0000-000044020000}"/>
    <cellStyle name="Comma 5 3 2 4 5" xfId="12854" xr:uid="{00000000-0005-0000-0000-000045020000}"/>
    <cellStyle name="Comma 5 3 2 4 5 2" xfId="20892" xr:uid="{00000000-0005-0000-0000-000045020000}"/>
    <cellStyle name="Comma 5 3 2 4 6" xfId="7027" xr:uid="{00000000-0005-0000-0000-000041020000}"/>
    <cellStyle name="Comma 5 3 2 4 7" xfId="15107" xr:uid="{00000000-0005-0000-0000-000041020000}"/>
    <cellStyle name="Comma 5 3 2 5" xfId="2417" xr:uid="{00000000-0005-0000-0000-0000E4010000}"/>
    <cellStyle name="Comma 5 3 2 5 2" xfId="12849" xr:uid="{00000000-0005-0000-0000-000047020000}"/>
    <cellStyle name="Comma 5 3 2 5 2 2" xfId="20887" xr:uid="{00000000-0005-0000-0000-000047020000}"/>
    <cellStyle name="Comma 5 3 2 5 3" xfId="8931" xr:uid="{00000000-0005-0000-0000-000046020000}"/>
    <cellStyle name="Comma 5 3 2 5 4" xfId="17009" xr:uid="{00000000-0005-0000-0000-000046020000}"/>
    <cellStyle name="Comma 5 3 2 6" xfId="4382" xr:uid="{00000000-0005-0000-0000-0000E5010000}"/>
    <cellStyle name="Comma 5 3 2 6 2" xfId="10769" xr:uid="{00000000-0005-0000-0000-000048020000}"/>
    <cellStyle name="Comma 5 3 2 6 3" xfId="18847" xr:uid="{00000000-0005-0000-0000-000048020000}"/>
    <cellStyle name="Comma 5 3 2 7" xfId="7583" xr:uid="{00000000-0005-0000-0000-000049020000}"/>
    <cellStyle name="Comma 5 3 2 7 2" xfId="15661" xr:uid="{00000000-0005-0000-0000-000049020000}"/>
    <cellStyle name="Comma 5 3 2 8" xfId="12121" xr:uid="{00000000-0005-0000-0000-00004A020000}"/>
    <cellStyle name="Comma 5 3 2 8 2" xfId="20196" xr:uid="{00000000-0005-0000-0000-00004A020000}"/>
    <cellStyle name="Comma 5 3 2 9" xfId="13515" xr:uid="{00000000-0005-0000-0000-00004B020000}"/>
    <cellStyle name="Comma 5 3 2 9 2" xfId="21512" xr:uid="{00000000-0005-0000-0000-00004B020000}"/>
    <cellStyle name="Comma 5 3 3" xfId="349" xr:uid="{00000000-0005-0000-0000-00005C010000}"/>
    <cellStyle name="Comma 5 3 3 10" xfId="14067" xr:uid="{00000000-0005-0000-0000-00004C020000}"/>
    <cellStyle name="Comma 5 3 3 2" xfId="1611" xr:uid="{00000000-0005-0000-0000-0000E7010000}"/>
    <cellStyle name="Comma 5 3 3 2 2" xfId="3260" xr:uid="{00000000-0005-0000-0000-0000E8010000}"/>
    <cellStyle name="Comma 5 3 3 2 2 2" xfId="12856" xr:uid="{00000000-0005-0000-0000-00004F020000}"/>
    <cellStyle name="Comma 5 3 3 2 2 2 2" xfId="20894" xr:uid="{00000000-0005-0000-0000-00004F020000}"/>
    <cellStyle name="Comma 5 3 3 2 2 3" xfId="9719" xr:uid="{00000000-0005-0000-0000-00004E020000}"/>
    <cellStyle name="Comma 5 3 3 2 2 4" xfId="17797" xr:uid="{00000000-0005-0000-0000-00004E020000}"/>
    <cellStyle name="Comma 5 3 3 2 3" xfId="4923" xr:uid="{00000000-0005-0000-0000-0000E9010000}"/>
    <cellStyle name="Comma 5 3 3 2 3 2" xfId="11310" xr:uid="{00000000-0005-0000-0000-000050020000}"/>
    <cellStyle name="Comma 5 3 3 2 3 3" xfId="19388" xr:uid="{00000000-0005-0000-0000-000050020000}"/>
    <cellStyle name="Comma 5 3 3 2 4" xfId="8124" xr:uid="{00000000-0005-0000-0000-000051020000}"/>
    <cellStyle name="Comma 5 3 3 2 4 2" xfId="16202" xr:uid="{00000000-0005-0000-0000-000051020000}"/>
    <cellStyle name="Comma 5 3 3 2 5" xfId="12427" xr:uid="{00000000-0005-0000-0000-000052020000}"/>
    <cellStyle name="Comma 5 3 3 2 5 2" xfId="20496" xr:uid="{00000000-0005-0000-0000-000052020000}"/>
    <cellStyle name="Comma 5 3 3 2 6" xfId="6514" xr:uid="{00000000-0005-0000-0000-00004D020000}"/>
    <cellStyle name="Comma 5 3 3 2 7" xfId="14594" xr:uid="{00000000-0005-0000-0000-00004D020000}"/>
    <cellStyle name="Comma 5 3 3 3" xfId="2137" xr:uid="{00000000-0005-0000-0000-0000EA010000}"/>
    <cellStyle name="Comma 5 3 3 3 2" xfId="3787" xr:uid="{00000000-0005-0000-0000-0000EB010000}"/>
    <cellStyle name="Comma 5 3 3 3 2 2" xfId="10246" xr:uid="{00000000-0005-0000-0000-000054020000}"/>
    <cellStyle name="Comma 5 3 3 3 2 3" xfId="18324" xr:uid="{00000000-0005-0000-0000-000054020000}"/>
    <cellStyle name="Comma 5 3 3 3 3" xfId="5450" xr:uid="{00000000-0005-0000-0000-0000EC010000}"/>
    <cellStyle name="Comma 5 3 3 3 3 2" xfId="11837" xr:uid="{00000000-0005-0000-0000-000055020000}"/>
    <cellStyle name="Comma 5 3 3 3 3 3" xfId="19915" xr:uid="{00000000-0005-0000-0000-000055020000}"/>
    <cellStyle name="Comma 5 3 3 3 4" xfId="8651" xr:uid="{00000000-0005-0000-0000-000056020000}"/>
    <cellStyle name="Comma 5 3 3 3 4 2" xfId="16729" xr:uid="{00000000-0005-0000-0000-000056020000}"/>
    <cellStyle name="Comma 5 3 3 3 5" xfId="12857" xr:uid="{00000000-0005-0000-0000-000057020000}"/>
    <cellStyle name="Comma 5 3 3 3 5 2" xfId="20895" xr:uid="{00000000-0005-0000-0000-000057020000}"/>
    <cellStyle name="Comma 5 3 3 3 6" xfId="7041" xr:uid="{00000000-0005-0000-0000-000053020000}"/>
    <cellStyle name="Comma 5 3 3 3 7" xfId="15121" xr:uid="{00000000-0005-0000-0000-000053020000}"/>
    <cellStyle name="Comma 5 3 3 4" xfId="2418" xr:uid="{00000000-0005-0000-0000-0000ED010000}"/>
    <cellStyle name="Comma 5 3 3 4 2" xfId="12855" xr:uid="{00000000-0005-0000-0000-000059020000}"/>
    <cellStyle name="Comma 5 3 3 4 2 2" xfId="20893" xr:uid="{00000000-0005-0000-0000-000059020000}"/>
    <cellStyle name="Comma 5 3 3 4 3" xfId="8932" xr:uid="{00000000-0005-0000-0000-000058020000}"/>
    <cellStyle name="Comma 5 3 3 4 4" xfId="17010" xr:uid="{00000000-0005-0000-0000-000058020000}"/>
    <cellStyle name="Comma 5 3 3 5" xfId="4396" xr:uid="{00000000-0005-0000-0000-0000EE010000}"/>
    <cellStyle name="Comma 5 3 3 5 2" xfId="10783" xr:uid="{00000000-0005-0000-0000-00005A020000}"/>
    <cellStyle name="Comma 5 3 3 5 3" xfId="18861" xr:uid="{00000000-0005-0000-0000-00005A020000}"/>
    <cellStyle name="Comma 5 3 3 6" xfId="7597" xr:uid="{00000000-0005-0000-0000-00005B020000}"/>
    <cellStyle name="Comma 5 3 3 6 2" xfId="15675" xr:uid="{00000000-0005-0000-0000-00005B020000}"/>
    <cellStyle name="Comma 5 3 3 7" xfId="12122" xr:uid="{00000000-0005-0000-0000-00005C020000}"/>
    <cellStyle name="Comma 5 3 3 7 2" xfId="20197" xr:uid="{00000000-0005-0000-0000-00005C020000}"/>
    <cellStyle name="Comma 5 3 3 8" xfId="13516" xr:uid="{00000000-0005-0000-0000-00005D020000}"/>
    <cellStyle name="Comma 5 3 3 8 2" xfId="21513" xr:uid="{00000000-0005-0000-0000-00005D020000}"/>
    <cellStyle name="Comma 5 3 3 9" xfId="5987" xr:uid="{00000000-0005-0000-0000-00004C020000}"/>
    <cellStyle name="Comma 5 3 4" xfId="1363" xr:uid="{00000000-0005-0000-0000-0000EF010000}"/>
    <cellStyle name="Comma 5 3 4 2" xfId="3012" xr:uid="{00000000-0005-0000-0000-0000F0010000}"/>
    <cellStyle name="Comma 5 3 4 2 2" xfId="12858" xr:uid="{00000000-0005-0000-0000-000060020000}"/>
    <cellStyle name="Comma 5 3 4 2 2 2" xfId="20896" xr:uid="{00000000-0005-0000-0000-000060020000}"/>
    <cellStyle name="Comma 5 3 4 2 3" xfId="9471" xr:uid="{00000000-0005-0000-0000-00005F020000}"/>
    <cellStyle name="Comma 5 3 4 2 4" xfId="17549" xr:uid="{00000000-0005-0000-0000-00005F020000}"/>
    <cellStyle name="Comma 5 3 4 3" xfId="4675" xr:uid="{00000000-0005-0000-0000-0000F1010000}"/>
    <cellStyle name="Comma 5 3 4 3 2" xfId="11062" xr:uid="{00000000-0005-0000-0000-000061020000}"/>
    <cellStyle name="Comma 5 3 4 3 3" xfId="19140" xr:uid="{00000000-0005-0000-0000-000061020000}"/>
    <cellStyle name="Comma 5 3 4 4" xfId="7876" xr:uid="{00000000-0005-0000-0000-000062020000}"/>
    <cellStyle name="Comma 5 3 4 4 2" xfId="15954" xr:uid="{00000000-0005-0000-0000-000062020000}"/>
    <cellStyle name="Comma 5 3 4 5" xfId="12424" xr:uid="{00000000-0005-0000-0000-000063020000}"/>
    <cellStyle name="Comma 5 3 4 5 2" xfId="20493" xr:uid="{00000000-0005-0000-0000-000063020000}"/>
    <cellStyle name="Comma 5 3 4 6" xfId="6266" xr:uid="{00000000-0005-0000-0000-00005E020000}"/>
    <cellStyle name="Comma 5 3 4 7" xfId="14346" xr:uid="{00000000-0005-0000-0000-00005E020000}"/>
    <cellStyle name="Comma 5 3 5" xfId="1889" xr:uid="{00000000-0005-0000-0000-0000F2010000}"/>
    <cellStyle name="Comma 5 3 5 2" xfId="3539" xr:uid="{00000000-0005-0000-0000-0000F3010000}"/>
    <cellStyle name="Comma 5 3 5 2 2" xfId="9998" xr:uid="{00000000-0005-0000-0000-000065020000}"/>
    <cellStyle name="Comma 5 3 5 2 3" xfId="18076" xr:uid="{00000000-0005-0000-0000-000065020000}"/>
    <cellStyle name="Comma 5 3 5 3" xfId="5202" xr:uid="{00000000-0005-0000-0000-0000F4010000}"/>
    <cellStyle name="Comma 5 3 5 3 2" xfId="11589" xr:uid="{00000000-0005-0000-0000-000066020000}"/>
    <cellStyle name="Comma 5 3 5 3 3" xfId="19667" xr:uid="{00000000-0005-0000-0000-000066020000}"/>
    <cellStyle name="Comma 5 3 5 4" xfId="8403" xr:uid="{00000000-0005-0000-0000-000067020000}"/>
    <cellStyle name="Comma 5 3 5 4 2" xfId="16481" xr:uid="{00000000-0005-0000-0000-000067020000}"/>
    <cellStyle name="Comma 5 3 5 5" xfId="12859" xr:uid="{00000000-0005-0000-0000-000068020000}"/>
    <cellStyle name="Comma 5 3 5 5 2" xfId="20897" xr:uid="{00000000-0005-0000-0000-000068020000}"/>
    <cellStyle name="Comma 5 3 5 6" xfId="6793" xr:uid="{00000000-0005-0000-0000-000064020000}"/>
    <cellStyle name="Comma 5 3 5 7" xfId="14873" xr:uid="{00000000-0005-0000-0000-000064020000}"/>
    <cellStyle name="Comma 5 3 6" xfId="2416" xr:uid="{00000000-0005-0000-0000-0000F5010000}"/>
    <cellStyle name="Comma 5 3 6 2" xfId="12668" xr:uid="{00000000-0005-0000-0000-00006A020000}"/>
    <cellStyle name="Comma 5 3 6 2 2" xfId="20732" xr:uid="{00000000-0005-0000-0000-00006A020000}"/>
    <cellStyle name="Comma 5 3 6 3" xfId="8930" xr:uid="{00000000-0005-0000-0000-000069020000}"/>
    <cellStyle name="Comma 5 3 6 4" xfId="17008" xr:uid="{00000000-0005-0000-0000-000069020000}"/>
    <cellStyle name="Comma 5 3 7" xfId="4148" xr:uid="{00000000-0005-0000-0000-0000F6010000}"/>
    <cellStyle name="Comma 5 3 7 2" xfId="10535" xr:uid="{00000000-0005-0000-0000-00006B020000}"/>
    <cellStyle name="Comma 5 3 7 3" xfId="18613" xr:uid="{00000000-0005-0000-0000-00006B020000}"/>
    <cellStyle name="Comma 5 3 8" xfId="7349" xr:uid="{00000000-0005-0000-0000-00006C020000}"/>
    <cellStyle name="Comma 5 3 8 2" xfId="15427" xr:uid="{00000000-0005-0000-0000-00006C020000}"/>
    <cellStyle name="Comma 5 3 9" xfId="12120" xr:uid="{00000000-0005-0000-0000-00006D020000}"/>
    <cellStyle name="Comma 5 3 9 2" xfId="20195" xr:uid="{00000000-0005-0000-0000-00006D020000}"/>
    <cellStyle name="Comma 5 4" xfId="350" xr:uid="{00000000-0005-0000-0000-00005D010000}"/>
    <cellStyle name="Comma 5 4 10" xfId="13517" xr:uid="{00000000-0005-0000-0000-00006F020000}"/>
    <cellStyle name="Comma 5 4 10 2" xfId="21514" xr:uid="{00000000-0005-0000-0000-00006F020000}"/>
    <cellStyle name="Comma 5 4 11" xfId="5740" xr:uid="{00000000-0005-0000-0000-00006E020000}"/>
    <cellStyle name="Comma 5 4 12" xfId="13820" xr:uid="{00000000-0005-0000-0000-00006E020000}"/>
    <cellStyle name="Comma 5 4 2" xfId="351" xr:uid="{00000000-0005-0000-0000-00005E010000}"/>
    <cellStyle name="Comma 5 4 2 10" xfId="5954" xr:uid="{00000000-0005-0000-0000-000070020000}"/>
    <cellStyle name="Comma 5 4 2 11" xfId="14034" xr:uid="{00000000-0005-0000-0000-000070020000}"/>
    <cellStyle name="Comma 5 4 2 2" xfId="1129" xr:uid="{00000000-0005-0000-0000-0000F9010000}"/>
    <cellStyle name="Comma 5 4 2 2 2" xfId="1787" xr:uid="{00000000-0005-0000-0000-0000FA010000}"/>
    <cellStyle name="Comma 5 4 2 2 2 2" xfId="3437" xr:uid="{00000000-0005-0000-0000-0000FB010000}"/>
    <cellStyle name="Comma 5 4 2 2 2 2 2" xfId="9896" xr:uid="{00000000-0005-0000-0000-000073020000}"/>
    <cellStyle name="Comma 5 4 2 2 2 2 3" xfId="17974" xr:uid="{00000000-0005-0000-0000-000073020000}"/>
    <cellStyle name="Comma 5 4 2 2 2 3" xfId="5100" xr:uid="{00000000-0005-0000-0000-0000FC010000}"/>
    <cellStyle name="Comma 5 4 2 2 2 3 2" xfId="11487" xr:uid="{00000000-0005-0000-0000-000074020000}"/>
    <cellStyle name="Comma 5 4 2 2 2 3 3" xfId="19565" xr:uid="{00000000-0005-0000-0000-000074020000}"/>
    <cellStyle name="Comma 5 4 2 2 2 4" xfId="8301" xr:uid="{00000000-0005-0000-0000-000075020000}"/>
    <cellStyle name="Comma 5 4 2 2 2 4 2" xfId="16379" xr:uid="{00000000-0005-0000-0000-000075020000}"/>
    <cellStyle name="Comma 5 4 2 2 2 5" xfId="12861" xr:uid="{00000000-0005-0000-0000-000076020000}"/>
    <cellStyle name="Comma 5 4 2 2 2 5 2" xfId="20899" xr:uid="{00000000-0005-0000-0000-000076020000}"/>
    <cellStyle name="Comma 5 4 2 2 2 6" xfId="6691" xr:uid="{00000000-0005-0000-0000-000072020000}"/>
    <cellStyle name="Comma 5 4 2 2 2 7" xfId="14771" xr:uid="{00000000-0005-0000-0000-000072020000}"/>
    <cellStyle name="Comma 5 4 2 2 3" xfId="2314" xr:uid="{00000000-0005-0000-0000-0000FD010000}"/>
    <cellStyle name="Comma 5 4 2 2 3 2" xfId="3964" xr:uid="{00000000-0005-0000-0000-0000FE010000}"/>
    <cellStyle name="Comma 5 4 2 2 3 2 2" xfId="10423" xr:uid="{00000000-0005-0000-0000-000078020000}"/>
    <cellStyle name="Comma 5 4 2 2 3 2 3" xfId="18501" xr:uid="{00000000-0005-0000-0000-000078020000}"/>
    <cellStyle name="Comma 5 4 2 2 3 3" xfId="5627" xr:uid="{00000000-0005-0000-0000-0000FF010000}"/>
    <cellStyle name="Comma 5 4 2 2 3 3 2" xfId="12014" xr:uid="{00000000-0005-0000-0000-000079020000}"/>
    <cellStyle name="Comma 5 4 2 2 3 3 3" xfId="20092" xr:uid="{00000000-0005-0000-0000-000079020000}"/>
    <cellStyle name="Comma 5 4 2 2 3 4" xfId="8828" xr:uid="{00000000-0005-0000-0000-00007A020000}"/>
    <cellStyle name="Comma 5 4 2 2 3 4 2" xfId="16906" xr:uid="{00000000-0005-0000-0000-00007A020000}"/>
    <cellStyle name="Comma 5 4 2 2 3 5" xfId="7218" xr:uid="{00000000-0005-0000-0000-000077020000}"/>
    <cellStyle name="Comma 5 4 2 2 3 6" xfId="15298" xr:uid="{00000000-0005-0000-0000-000077020000}"/>
    <cellStyle name="Comma 5 4 2 2 4" xfId="2880" xr:uid="{00000000-0005-0000-0000-000000020000}"/>
    <cellStyle name="Comma 5 4 2 2 4 2" xfId="9369" xr:uid="{00000000-0005-0000-0000-00007B020000}"/>
    <cellStyle name="Comma 5 4 2 2 4 3" xfId="17447" xr:uid="{00000000-0005-0000-0000-00007B020000}"/>
    <cellStyle name="Comma 5 4 2 2 5" xfId="4573" xr:uid="{00000000-0005-0000-0000-000001020000}"/>
    <cellStyle name="Comma 5 4 2 2 5 2" xfId="10960" xr:uid="{00000000-0005-0000-0000-00007C020000}"/>
    <cellStyle name="Comma 5 4 2 2 5 3" xfId="19038" xr:uid="{00000000-0005-0000-0000-00007C020000}"/>
    <cellStyle name="Comma 5 4 2 2 6" xfId="7774" xr:uid="{00000000-0005-0000-0000-00007D020000}"/>
    <cellStyle name="Comma 5 4 2 2 6 2" xfId="15852" xr:uid="{00000000-0005-0000-0000-00007D020000}"/>
    <cellStyle name="Comma 5 4 2 2 7" xfId="12429" xr:uid="{00000000-0005-0000-0000-00007E020000}"/>
    <cellStyle name="Comma 5 4 2 2 7 2" xfId="20498" xr:uid="{00000000-0005-0000-0000-00007E020000}"/>
    <cellStyle name="Comma 5 4 2 2 8" xfId="6164" xr:uid="{00000000-0005-0000-0000-000071020000}"/>
    <cellStyle name="Comma 5 4 2 2 9" xfId="14244" xr:uid="{00000000-0005-0000-0000-000071020000}"/>
    <cellStyle name="Comma 5 4 2 3" xfId="1578" xr:uid="{00000000-0005-0000-0000-000002020000}"/>
    <cellStyle name="Comma 5 4 2 3 2" xfId="3227" xr:uid="{00000000-0005-0000-0000-000003020000}"/>
    <cellStyle name="Comma 5 4 2 3 2 2" xfId="9686" xr:uid="{00000000-0005-0000-0000-000080020000}"/>
    <cellStyle name="Comma 5 4 2 3 2 3" xfId="17764" xr:uid="{00000000-0005-0000-0000-000080020000}"/>
    <cellStyle name="Comma 5 4 2 3 3" xfId="4890" xr:uid="{00000000-0005-0000-0000-000004020000}"/>
    <cellStyle name="Comma 5 4 2 3 3 2" xfId="11277" xr:uid="{00000000-0005-0000-0000-000081020000}"/>
    <cellStyle name="Comma 5 4 2 3 3 3" xfId="19355" xr:uid="{00000000-0005-0000-0000-000081020000}"/>
    <cellStyle name="Comma 5 4 2 3 4" xfId="8091" xr:uid="{00000000-0005-0000-0000-000082020000}"/>
    <cellStyle name="Comma 5 4 2 3 4 2" xfId="16169" xr:uid="{00000000-0005-0000-0000-000082020000}"/>
    <cellStyle name="Comma 5 4 2 3 5" xfId="12862" xr:uid="{00000000-0005-0000-0000-000083020000}"/>
    <cellStyle name="Comma 5 4 2 3 5 2" xfId="20900" xr:uid="{00000000-0005-0000-0000-000083020000}"/>
    <cellStyle name="Comma 5 4 2 3 6" xfId="6481" xr:uid="{00000000-0005-0000-0000-00007F020000}"/>
    <cellStyle name="Comma 5 4 2 3 7" xfId="14561" xr:uid="{00000000-0005-0000-0000-00007F020000}"/>
    <cellStyle name="Comma 5 4 2 4" xfId="2104" xr:uid="{00000000-0005-0000-0000-000005020000}"/>
    <cellStyle name="Comma 5 4 2 4 2" xfId="3754" xr:uid="{00000000-0005-0000-0000-000006020000}"/>
    <cellStyle name="Comma 5 4 2 4 2 2" xfId="10213" xr:uid="{00000000-0005-0000-0000-000085020000}"/>
    <cellStyle name="Comma 5 4 2 4 2 3" xfId="18291" xr:uid="{00000000-0005-0000-0000-000085020000}"/>
    <cellStyle name="Comma 5 4 2 4 3" xfId="5417" xr:uid="{00000000-0005-0000-0000-000007020000}"/>
    <cellStyle name="Comma 5 4 2 4 3 2" xfId="11804" xr:uid="{00000000-0005-0000-0000-000086020000}"/>
    <cellStyle name="Comma 5 4 2 4 3 3" xfId="19882" xr:uid="{00000000-0005-0000-0000-000086020000}"/>
    <cellStyle name="Comma 5 4 2 4 4" xfId="8618" xr:uid="{00000000-0005-0000-0000-000087020000}"/>
    <cellStyle name="Comma 5 4 2 4 4 2" xfId="16696" xr:uid="{00000000-0005-0000-0000-000087020000}"/>
    <cellStyle name="Comma 5 4 2 4 5" xfId="12860" xr:uid="{00000000-0005-0000-0000-000088020000}"/>
    <cellStyle name="Comma 5 4 2 4 5 2" xfId="20898" xr:uid="{00000000-0005-0000-0000-000088020000}"/>
    <cellStyle name="Comma 5 4 2 4 6" xfId="7008" xr:uid="{00000000-0005-0000-0000-000084020000}"/>
    <cellStyle name="Comma 5 4 2 4 7" xfId="15088" xr:uid="{00000000-0005-0000-0000-000084020000}"/>
    <cellStyle name="Comma 5 4 2 5" xfId="2420" xr:uid="{00000000-0005-0000-0000-000008020000}"/>
    <cellStyle name="Comma 5 4 2 5 2" xfId="8934" xr:uid="{00000000-0005-0000-0000-000089020000}"/>
    <cellStyle name="Comma 5 4 2 5 3" xfId="17012" xr:uid="{00000000-0005-0000-0000-000089020000}"/>
    <cellStyle name="Comma 5 4 2 6" xfId="4363" xr:uid="{00000000-0005-0000-0000-000009020000}"/>
    <cellStyle name="Comma 5 4 2 6 2" xfId="10750" xr:uid="{00000000-0005-0000-0000-00008A020000}"/>
    <cellStyle name="Comma 5 4 2 6 3" xfId="18828" xr:uid="{00000000-0005-0000-0000-00008A020000}"/>
    <cellStyle name="Comma 5 4 2 7" xfId="7564" xr:uid="{00000000-0005-0000-0000-00008B020000}"/>
    <cellStyle name="Comma 5 4 2 7 2" xfId="15642" xr:uid="{00000000-0005-0000-0000-00008B020000}"/>
    <cellStyle name="Comma 5 4 2 8" xfId="12124" xr:uid="{00000000-0005-0000-0000-00008C020000}"/>
    <cellStyle name="Comma 5 4 2 8 2" xfId="20199" xr:uid="{00000000-0005-0000-0000-00008C020000}"/>
    <cellStyle name="Comma 5 4 2 9" xfId="13518" xr:uid="{00000000-0005-0000-0000-00008D020000}"/>
    <cellStyle name="Comma 5 4 2 9 2" xfId="21515" xr:uid="{00000000-0005-0000-0000-00008D020000}"/>
    <cellStyle name="Comma 5 4 3" xfId="978" xr:uid="{00000000-0005-0000-0000-00000A020000}"/>
    <cellStyle name="Comma 5 4 3 2" xfId="1612" xr:uid="{00000000-0005-0000-0000-00000B020000}"/>
    <cellStyle name="Comma 5 4 3 2 2" xfId="3261" xr:uid="{00000000-0005-0000-0000-00000C020000}"/>
    <cellStyle name="Comma 5 4 3 2 2 2" xfId="12864" xr:uid="{00000000-0005-0000-0000-000091020000}"/>
    <cellStyle name="Comma 5 4 3 2 2 2 2" xfId="20902" xr:uid="{00000000-0005-0000-0000-000091020000}"/>
    <cellStyle name="Comma 5 4 3 2 2 3" xfId="9720" xr:uid="{00000000-0005-0000-0000-000090020000}"/>
    <cellStyle name="Comma 5 4 3 2 2 4" xfId="17798" xr:uid="{00000000-0005-0000-0000-000090020000}"/>
    <cellStyle name="Comma 5 4 3 2 3" xfId="4924" xr:uid="{00000000-0005-0000-0000-00000D020000}"/>
    <cellStyle name="Comma 5 4 3 2 3 2" xfId="11311" xr:uid="{00000000-0005-0000-0000-000092020000}"/>
    <cellStyle name="Comma 5 4 3 2 3 3" xfId="19389" xr:uid="{00000000-0005-0000-0000-000092020000}"/>
    <cellStyle name="Comma 5 4 3 2 4" xfId="8125" xr:uid="{00000000-0005-0000-0000-000093020000}"/>
    <cellStyle name="Comma 5 4 3 2 4 2" xfId="16203" xr:uid="{00000000-0005-0000-0000-000093020000}"/>
    <cellStyle name="Comma 5 4 3 2 5" xfId="12430" xr:uid="{00000000-0005-0000-0000-000094020000}"/>
    <cellStyle name="Comma 5 4 3 2 5 2" xfId="20499" xr:uid="{00000000-0005-0000-0000-000094020000}"/>
    <cellStyle name="Comma 5 4 3 2 6" xfId="6515" xr:uid="{00000000-0005-0000-0000-00008F020000}"/>
    <cellStyle name="Comma 5 4 3 2 7" xfId="14595" xr:uid="{00000000-0005-0000-0000-00008F020000}"/>
    <cellStyle name="Comma 5 4 3 3" xfId="2138" xr:uid="{00000000-0005-0000-0000-00000E020000}"/>
    <cellStyle name="Comma 5 4 3 3 2" xfId="3788" xr:uid="{00000000-0005-0000-0000-00000F020000}"/>
    <cellStyle name="Comma 5 4 3 3 2 2" xfId="10247" xr:uid="{00000000-0005-0000-0000-000096020000}"/>
    <cellStyle name="Comma 5 4 3 3 2 3" xfId="18325" xr:uid="{00000000-0005-0000-0000-000096020000}"/>
    <cellStyle name="Comma 5 4 3 3 3" xfId="5451" xr:uid="{00000000-0005-0000-0000-000010020000}"/>
    <cellStyle name="Comma 5 4 3 3 3 2" xfId="11838" xr:uid="{00000000-0005-0000-0000-000097020000}"/>
    <cellStyle name="Comma 5 4 3 3 3 3" xfId="19916" xr:uid="{00000000-0005-0000-0000-000097020000}"/>
    <cellStyle name="Comma 5 4 3 3 4" xfId="8652" xr:uid="{00000000-0005-0000-0000-000098020000}"/>
    <cellStyle name="Comma 5 4 3 3 4 2" xfId="16730" xr:uid="{00000000-0005-0000-0000-000098020000}"/>
    <cellStyle name="Comma 5 4 3 3 5" xfId="12865" xr:uid="{00000000-0005-0000-0000-000099020000}"/>
    <cellStyle name="Comma 5 4 3 3 5 2" xfId="20903" xr:uid="{00000000-0005-0000-0000-000099020000}"/>
    <cellStyle name="Comma 5 4 3 3 6" xfId="7042" xr:uid="{00000000-0005-0000-0000-000095020000}"/>
    <cellStyle name="Comma 5 4 3 3 7" xfId="15122" xr:uid="{00000000-0005-0000-0000-000095020000}"/>
    <cellStyle name="Comma 5 4 3 4" xfId="2743" xr:uid="{00000000-0005-0000-0000-000011020000}"/>
    <cellStyle name="Comma 5 4 3 4 2" xfId="12863" xr:uid="{00000000-0005-0000-0000-00009B020000}"/>
    <cellStyle name="Comma 5 4 3 4 2 2" xfId="20901" xr:uid="{00000000-0005-0000-0000-00009B020000}"/>
    <cellStyle name="Comma 5 4 3 4 3" xfId="9232" xr:uid="{00000000-0005-0000-0000-00009A020000}"/>
    <cellStyle name="Comma 5 4 3 4 4" xfId="17310" xr:uid="{00000000-0005-0000-0000-00009A020000}"/>
    <cellStyle name="Comma 5 4 3 5" xfId="4397" xr:uid="{00000000-0005-0000-0000-000012020000}"/>
    <cellStyle name="Comma 5 4 3 5 2" xfId="10784" xr:uid="{00000000-0005-0000-0000-00009C020000}"/>
    <cellStyle name="Comma 5 4 3 5 3" xfId="18862" xr:uid="{00000000-0005-0000-0000-00009C020000}"/>
    <cellStyle name="Comma 5 4 3 6" xfId="7598" xr:uid="{00000000-0005-0000-0000-00009D020000}"/>
    <cellStyle name="Comma 5 4 3 6 2" xfId="15676" xr:uid="{00000000-0005-0000-0000-00009D020000}"/>
    <cellStyle name="Comma 5 4 3 7" xfId="12387" xr:uid="{00000000-0005-0000-0000-00009E020000}"/>
    <cellStyle name="Comma 5 4 3 7 2" xfId="20458" xr:uid="{00000000-0005-0000-0000-00009E020000}"/>
    <cellStyle name="Comma 5 4 3 8" xfId="5988" xr:uid="{00000000-0005-0000-0000-00008E020000}"/>
    <cellStyle name="Comma 5 4 3 9" xfId="14068" xr:uid="{00000000-0005-0000-0000-00008E020000}"/>
    <cellStyle name="Comma 5 4 4" xfId="1364" xr:uid="{00000000-0005-0000-0000-000013020000}"/>
    <cellStyle name="Comma 5 4 4 2" xfId="3013" xr:uid="{00000000-0005-0000-0000-000014020000}"/>
    <cellStyle name="Comma 5 4 4 2 2" xfId="12866" xr:uid="{00000000-0005-0000-0000-0000A1020000}"/>
    <cellStyle name="Comma 5 4 4 2 2 2" xfId="20904" xr:uid="{00000000-0005-0000-0000-0000A1020000}"/>
    <cellStyle name="Comma 5 4 4 2 3" xfId="9472" xr:uid="{00000000-0005-0000-0000-0000A0020000}"/>
    <cellStyle name="Comma 5 4 4 2 4" xfId="17550" xr:uid="{00000000-0005-0000-0000-0000A0020000}"/>
    <cellStyle name="Comma 5 4 4 3" xfId="4676" xr:uid="{00000000-0005-0000-0000-000015020000}"/>
    <cellStyle name="Comma 5 4 4 3 2" xfId="11063" xr:uid="{00000000-0005-0000-0000-0000A2020000}"/>
    <cellStyle name="Comma 5 4 4 3 3" xfId="19141" xr:uid="{00000000-0005-0000-0000-0000A2020000}"/>
    <cellStyle name="Comma 5 4 4 4" xfId="7877" xr:uid="{00000000-0005-0000-0000-0000A3020000}"/>
    <cellStyle name="Comma 5 4 4 4 2" xfId="15955" xr:uid="{00000000-0005-0000-0000-0000A3020000}"/>
    <cellStyle name="Comma 5 4 4 5" xfId="12428" xr:uid="{00000000-0005-0000-0000-0000A4020000}"/>
    <cellStyle name="Comma 5 4 4 5 2" xfId="20497" xr:uid="{00000000-0005-0000-0000-0000A4020000}"/>
    <cellStyle name="Comma 5 4 4 6" xfId="6267" xr:uid="{00000000-0005-0000-0000-00009F020000}"/>
    <cellStyle name="Comma 5 4 4 7" xfId="14347" xr:uid="{00000000-0005-0000-0000-00009F020000}"/>
    <cellStyle name="Comma 5 4 5" xfId="1890" xr:uid="{00000000-0005-0000-0000-000016020000}"/>
    <cellStyle name="Comma 5 4 5 2" xfId="3540" xr:uid="{00000000-0005-0000-0000-000017020000}"/>
    <cellStyle name="Comma 5 4 5 2 2" xfId="9999" xr:uid="{00000000-0005-0000-0000-0000A6020000}"/>
    <cellStyle name="Comma 5 4 5 2 3" xfId="18077" xr:uid="{00000000-0005-0000-0000-0000A6020000}"/>
    <cellStyle name="Comma 5 4 5 3" xfId="5203" xr:uid="{00000000-0005-0000-0000-000018020000}"/>
    <cellStyle name="Comma 5 4 5 3 2" xfId="11590" xr:uid="{00000000-0005-0000-0000-0000A7020000}"/>
    <cellStyle name="Comma 5 4 5 3 3" xfId="19668" xr:uid="{00000000-0005-0000-0000-0000A7020000}"/>
    <cellStyle name="Comma 5 4 5 4" xfId="8404" xr:uid="{00000000-0005-0000-0000-0000A8020000}"/>
    <cellStyle name="Comma 5 4 5 4 2" xfId="16482" xr:uid="{00000000-0005-0000-0000-0000A8020000}"/>
    <cellStyle name="Comma 5 4 5 5" xfId="12867" xr:uid="{00000000-0005-0000-0000-0000A9020000}"/>
    <cellStyle name="Comma 5 4 5 5 2" xfId="20905" xr:uid="{00000000-0005-0000-0000-0000A9020000}"/>
    <cellStyle name="Comma 5 4 5 6" xfId="6794" xr:uid="{00000000-0005-0000-0000-0000A5020000}"/>
    <cellStyle name="Comma 5 4 5 7" xfId="14874" xr:uid="{00000000-0005-0000-0000-0000A5020000}"/>
    <cellStyle name="Comma 5 4 6" xfId="2419" xr:uid="{00000000-0005-0000-0000-000019020000}"/>
    <cellStyle name="Comma 5 4 6 2" xfId="12669" xr:uid="{00000000-0005-0000-0000-0000AB020000}"/>
    <cellStyle name="Comma 5 4 6 2 2" xfId="20733" xr:uid="{00000000-0005-0000-0000-0000AB020000}"/>
    <cellStyle name="Comma 5 4 6 3" xfId="8933" xr:uid="{00000000-0005-0000-0000-0000AA020000}"/>
    <cellStyle name="Comma 5 4 6 4" xfId="17011" xr:uid="{00000000-0005-0000-0000-0000AA020000}"/>
    <cellStyle name="Comma 5 4 7" xfId="4149" xr:uid="{00000000-0005-0000-0000-00001A020000}"/>
    <cellStyle name="Comma 5 4 7 2" xfId="10536" xr:uid="{00000000-0005-0000-0000-0000AC020000}"/>
    <cellStyle name="Comma 5 4 7 3" xfId="18614" xr:uid="{00000000-0005-0000-0000-0000AC020000}"/>
    <cellStyle name="Comma 5 4 8" xfId="7350" xr:uid="{00000000-0005-0000-0000-0000AD020000}"/>
    <cellStyle name="Comma 5 4 8 2" xfId="15428" xr:uid="{00000000-0005-0000-0000-0000AD020000}"/>
    <cellStyle name="Comma 5 4 9" xfId="12123" xr:uid="{00000000-0005-0000-0000-0000AE020000}"/>
    <cellStyle name="Comma 5 4 9 2" xfId="20198" xr:uid="{00000000-0005-0000-0000-0000AE020000}"/>
    <cellStyle name="Comma 5 5" xfId="352" xr:uid="{00000000-0005-0000-0000-00005F010000}"/>
    <cellStyle name="Comma 5 5 10" xfId="13519" xr:uid="{00000000-0005-0000-0000-0000B0020000}"/>
    <cellStyle name="Comma 5 5 10 2" xfId="21516" xr:uid="{00000000-0005-0000-0000-0000B0020000}"/>
    <cellStyle name="Comma 5 5 11" xfId="5741" xr:uid="{00000000-0005-0000-0000-0000AF020000}"/>
    <cellStyle name="Comma 5 5 12" xfId="13821" xr:uid="{00000000-0005-0000-0000-0000AF020000}"/>
    <cellStyle name="Comma 5 5 2" xfId="353" xr:uid="{00000000-0005-0000-0000-000060010000}"/>
    <cellStyle name="Comma 5 5 2 10" xfId="5937" xr:uid="{00000000-0005-0000-0000-0000B1020000}"/>
    <cellStyle name="Comma 5 5 2 11" xfId="14017" xr:uid="{00000000-0005-0000-0000-0000B1020000}"/>
    <cellStyle name="Comma 5 5 2 2" xfId="1130" xr:uid="{00000000-0005-0000-0000-00001D020000}"/>
    <cellStyle name="Comma 5 5 2 2 2" xfId="1788" xr:uid="{00000000-0005-0000-0000-00001E020000}"/>
    <cellStyle name="Comma 5 5 2 2 2 2" xfId="3438" xr:uid="{00000000-0005-0000-0000-00001F020000}"/>
    <cellStyle name="Comma 5 5 2 2 2 2 2" xfId="9897" xr:uid="{00000000-0005-0000-0000-0000B4020000}"/>
    <cellStyle name="Comma 5 5 2 2 2 2 3" xfId="17975" xr:uid="{00000000-0005-0000-0000-0000B4020000}"/>
    <cellStyle name="Comma 5 5 2 2 2 3" xfId="5101" xr:uid="{00000000-0005-0000-0000-000020020000}"/>
    <cellStyle name="Comma 5 5 2 2 2 3 2" xfId="11488" xr:uid="{00000000-0005-0000-0000-0000B5020000}"/>
    <cellStyle name="Comma 5 5 2 2 2 3 3" xfId="19566" xr:uid="{00000000-0005-0000-0000-0000B5020000}"/>
    <cellStyle name="Comma 5 5 2 2 2 4" xfId="8302" xr:uid="{00000000-0005-0000-0000-0000B6020000}"/>
    <cellStyle name="Comma 5 5 2 2 2 4 2" xfId="16380" xr:uid="{00000000-0005-0000-0000-0000B6020000}"/>
    <cellStyle name="Comma 5 5 2 2 2 5" xfId="12869" xr:uid="{00000000-0005-0000-0000-0000B7020000}"/>
    <cellStyle name="Comma 5 5 2 2 2 5 2" xfId="20907" xr:uid="{00000000-0005-0000-0000-0000B7020000}"/>
    <cellStyle name="Comma 5 5 2 2 2 6" xfId="6692" xr:uid="{00000000-0005-0000-0000-0000B3020000}"/>
    <cellStyle name="Comma 5 5 2 2 2 7" xfId="14772" xr:uid="{00000000-0005-0000-0000-0000B3020000}"/>
    <cellStyle name="Comma 5 5 2 2 3" xfId="2315" xr:uid="{00000000-0005-0000-0000-000021020000}"/>
    <cellStyle name="Comma 5 5 2 2 3 2" xfId="3965" xr:uid="{00000000-0005-0000-0000-000022020000}"/>
    <cellStyle name="Comma 5 5 2 2 3 2 2" xfId="10424" xr:uid="{00000000-0005-0000-0000-0000B9020000}"/>
    <cellStyle name="Comma 5 5 2 2 3 2 3" xfId="18502" xr:uid="{00000000-0005-0000-0000-0000B9020000}"/>
    <cellStyle name="Comma 5 5 2 2 3 3" xfId="5628" xr:uid="{00000000-0005-0000-0000-000023020000}"/>
    <cellStyle name="Comma 5 5 2 2 3 3 2" xfId="12015" xr:uid="{00000000-0005-0000-0000-0000BA020000}"/>
    <cellStyle name="Comma 5 5 2 2 3 3 3" xfId="20093" xr:uid="{00000000-0005-0000-0000-0000BA020000}"/>
    <cellStyle name="Comma 5 5 2 2 3 4" xfId="8829" xr:uid="{00000000-0005-0000-0000-0000BB020000}"/>
    <cellStyle name="Comma 5 5 2 2 3 4 2" xfId="16907" xr:uid="{00000000-0005-0000-0000-0000BB020000}"/>
    <cellStyle name="Comma 5 5 2 2 3 5" xfId="7219" xr:uid="{00000000-0005-0000-0000-0000B8020000}"/>
    <cellStyle name="Comma 5 5 2 2 3 6" xfId="15299" xr:uid="{00000000-0005-0000-0000-0000B8020000}"/>
    <cellStyle name="Comma 5 5 2 2 4" xfId="2881" xr:uid="{00000000-0005-0000-0000-000024020000}"/>
    <cellStyle name="Comma 5 5 2 2 4 2" xfId="9370" xr:uid="{00000000-0005-0000-0000-0000BC020000}"/>
    <cellStyle name="Comma 5 5 2 2 4 3" xfId="17448" xr:uid="{00000000-0005-0000-0000-0000BC020000}"/>
    <cellStyle name="Comma 5 5 2 2 5" xfId="4574" xr:uid="{00000000-0005-0000-0000-000025020000}"/>
    <cellStyle name="Comma 5 5 2 2 5 2" xfId="10961" xr:uid="{00000000-0005-0000-0000-0000BD020000}"/>
    <cellStyle name="Comma 5 5 2 2 5 3" xfId="19039" xr:uid="{00000000-0005-0000-0000-0000BD020000}"/>
    <cellStyle name="Comma 5 5 2 2 6" xfId="7775" xr:uid="{00000000-0005-0000-0000-0000BE020000}"/>
    <cellStyle name="Comma 5 5 2 2 6 2" xfId="15853" xr:uid="{00000000-0005-0000-0000-0000BE020000}"/>
    <cellStyle name="Comma 5 5 2 2 7" xfId="12432" xr:uid="{00000000-0005-0000-0000-0000BF020000}"/>
    <cellStyle name="Comma 5 5 2 2 7 2" xfId="20501" xr:uid="{00000000-0005-0000-0000-0000BF020000}"/>
    <cellStyle name="Comma 5 5 2 2 8" xfId="6165" xr:uid="{00000000-0005-0000-0000-0000B2020000}"/>
    <cellStyle name="Comma 5 5 2 2 9" xfId="14245" xr:uid="{00000000-0005-0000-0000-0000B2020000}"/>
    <cellStyle name="Comma 5 5 2 3" xfId="1561" xr:uid="{00000000-0005-0000-0000-000026020000}"/>
    <cellStyle name="Comma 5 5 2 3 2" xfId="3210" xr:uid="{00000000-0005-0000-0000-000027020000}"/>
    <cellStyle name="Comma 5 5 2 3 2 2" xfId="9669" xr:uid="{00000000-0005-0000-0000-0000C1020000}"/>
    <cellStyle name="Comma 5 5 2 3 2 3" xfId="17747" xr:uid="{00000000-0005-0000-0000-0000C1020000}"/>
    <cellStyle name="Comma 5 5 2 3 3" xfId="4873" xr:uid="{00000000-0005-0000-0000-000028020000}"/>
    <cellStyle name="Comma 5 5 2 3 3 2" xfId="11260" xr:uid="{00000000-0005-0000-0000-0000C2020000}"/>
    <cellStyle name="Comma 5 5 2 3 3 3" xfId="19338" xr:uid="{00000000-0005-0000-0000-0000C2020000}"/>
    <cellStyle name="Comma 5 5 2 3 4" xfId="8074" xr:uid="{00000000-0005-0000-0000-0000C3020000}"/>
    <cellStyle name="Comma 5 5 2 3 4 2" xfId="16152" xr:uid="{00000000-0005-0000-0000-0000C3020000}"/>
    <cellStyle name="Comma 5 5 2 3 5" xfId="12870" xr:uid="{00000000-0005-0000-0000-0000C4020000}"/>
    <cellStyle name="Comma 5 5 2 3 5 2" xfId="20908" xr:uid="{00000000-0005-0000-0000-0000C4020000}"/>
    <cellStyle name="Comma 5 5 2 3 6" xfId="6464" xr:uid="{00000000-0005-0000-0000-0000C0020000}"/>
    <cellStyle name="Comma 5 5 2 3 7" xfId="14544" xr:uid="{00000000-0005-0000-0000-0000C0020000}"/>
    <cellStyle name="Comma 5 5 2 4" xfId="2087" xr:uid="{00000000-0005-0000-0000-000029020000}"/>
    <cellStyle name="Comma 5 5 2 4 2" xfId="3737" xr:uid="{00000000-0005-0000-0000-00002A020000}"/>
    <cellStyle name="Comma 5 5 2 4 2 2" xfId="10196" xr:uid="{00000000-0005-0000-0000-0000C6020000}"/>
    <cellStyle name="Comma 5 5 2 4 2 3" xfId="18274" xr:uid="{00000000-0005-0000-0000-0000C6020000}"/>
    <cellStyle name="Comma 5 5 2 4 3" xfId="5400" xr:uid="{00000000-0005-0000-0000-00002B020000}"/>
    <cellStyle name="Comma 5 5 2 4 3 2" xfId="11787" xr:uid="{00000000-0005-0000-0000-0000C7020000}"/>
    <cellStyle name="Comma 5 5 2 4 3 3" xfId="19865" xr:uid="{00000000-0005-0000-0000-0000C7020000}"/>
    <cellStyle name="Comma 5 5 2 4 4" xfId="8601" xr:uid="{00000000-0005-0000-0000-0000C8020000}"/>
    <cellStyle name="Comma 5 5 2 4 4 2" xfId="16679" xr:uid="{00000000-0005-0000-0000-0000C8020000}"/>
    <cellStyle name="Comma 5 5 2 4 5" xfId="12868" xr:uid="{00000000-0005-0000-0000-0000C9020000}"/>
    <cellStyle name="Comma 5 5 2 4 5 2" xfId="20906" xr:uid="{00000000-0005-0000-0000-0000C9020000}"/>
    <cellStyle name="Comma 5 5 2 4 6" xfId="6991" xr:uid="{00000000-0005-0000-0000-0000C5020000}"/>
    <cellStyle name="Comma 5 5 2 4 7" xfId="15071" xr:uid="{00000000-0005-0000-0000-0000C5020000}"/>
    <cellStyle name="Comma 5 5 2 5" xfId="2422" xr:uid="{00000000-0005-0000-0000-00002C020000}"/>
    <cellStyle name="Comma 5 5 2 5 2" xfId="8936" xr:uid="{00000000-0005-0000-0000-0000CA020000}"/>
    <cellStyle name="Comma 5 5 2 5 3" xfId="17014" xr:uid="{00000000-0005-0000-0000-0000CA020000}"/>
    <cellStyle name="Comma 5 5 2 6" xfId="4346" xr:uid="{00000000-0005-0000-0000-00002D020000}"/>
    <cellStyle name="Comma 5 5 2 6 2" xfId="10733" xr:uid="{00000000-0005-0000-0000-0000CB020000}"/>
    <cellStyle name="Comma 5 5 2 6 3" xfId="18811" xr:uid="{00000000-0005-0000-0000-0000CB020000}"/>
    <cellStyle name="Comma 5 5 2 7" xfId="7547" xr:uid="{00000000-0005-0000-0000-0000CC020000}"/>
    <cellStyle name="Comma 5 5 2 7 2" xfId="15625" xr:uid="{00000000-0005-0000-0000-0000CC020000}"/>
    <cellStyle name="Comma 5 5 2 8" xfId="12126" xr:uid="{00000000-0005-0000-0000-0000CD020000}"/>
    <cellStyle name="Comma 5 5 2 8 2" xfId="20201" xr:uid="{00000000-0005-0000-0000-0000CD020000}"/>
    <cellStyle name="Comma 5 5 2 9" xfId="13520" xr:uid="{00000000-0005-0000-0000-0000CE020000}"/>
    <cellStyle name="Comma 5 5 2 9 2" xfId="21517" xr:uid="{00000000-0005-0000-0000-0000CE020000}"/>
    <cellStyle name="Comma 5 5 3" xfId="979" xr:uid="{00000000-0005-0000-0000-00002E020000}"/>
    <cellStyle name="Comma 5 5 3 2" xfId="1613" xr:uid="{00000000-0005-0000-0000-00002F020000}"/>
    <cellStyle name="Comma 5 5 3 2 2" xfId="3262" xr:uid="{00000000-0005-0000-0000-000030020000}"/>
    <cellStyle name="Comma 5 5 3 2 2 2" xfId="9721" xr:uid="{00000000-0005-0000-0000-0000D1020000}"/>
    <cellStyle name="Comma 5 5 3 2 2 3" xfId="17799" xr:uid="{00000000-0005-0000-0000-0000D1020000}"/>
    <cellStyle name="Comma 5 5 3 2 3" xfId="4925" xr:uid="{00000000-0005-0000-0000-000031020000}"/>
    <cellStyle name="Comma 5 5 3 2 3 2" xfId="11312" xr:uid="{00000000-0005-0000-0000-0000D2020000}"/>
    <cellStyle name="Comma 5 5 3 2 3 3" xfId="19390" xr:uid="{00000000-0005-0000-0000-0000D2020000}"/>
    <cellStyle name="Comma 5 5 3 2 4" xfId="8126" xr:uid="{00000000-0005-0000-0000-0000D3020000}"/>
    <cellStyle name="Comma 5 5 3 2 4 2" xfId="16204" xr:uid="{00000000-0005-0000-0000-0000D3020000}"/>
    <cellStyle name="Comma 5 5 3 2 5" xfId="12871" xr:uid="{00000000-0005-0000-0000-0000D4020000}"/>
    <cellStyle name="Comma 5 5 3 2 5 2" xfId="20909" xr:uid="{00000000-0005-0000-0000-0000D4020000}"/>
    <cellStyle name="Comma 5 5 3 2 6" xfId="6516" xr:uid="{00000000-0005-0000-0000-0000D0020000}"/>
    <cellStyle name="Comma 5 5 3 2 7" xfId="14596" xr:uid="{00000000-0005-0000-0000-0000D0020000}"/>
    <cellStyle name="Comma 5 5 3 3" xfId="2139" xr:uid="{00000000-0005-0000-0000-000032020000}"/>
    <cellStyle name="Comma 5 5 3 3 2" xfId="3789" xr:uid="{00000000-0005-0000-0000-000033020000}"/>
    <cellStyle name="Comma 5 5 3 3 2 2" xfId="10248" xr:uid="{00000000-0005-0000-0000-0000D6020000}"/>
    <cellStyle name="Comma 5 5 3 3 2 3" xfId="18326" xr:uid="{00000000-0005-0000-0000-0000D6020000}"/>
    <cellStyle name="Comma 5 5 3 3 3" xfId="5452" xr:uid="{00000000-0005-0000-0000-000034020000}"/>
    <cellStyle name="Comma 5 5 3 3 3 2" xfId="11839" xr:uid="{00000000-0005-0000-0000-0000D7020000}"/>
    <cellStyle name="Comma 5 5 3 3 3 3" xfId="19917" xr:uid="{00000000-0005-0000-0000-0000D7020000}"/>
    <cellStyle name="Comma 5 5 3 3 4" xfId="8653" xr:uid="{00000000-0005-0000-0000-0000D8020000}"/>
    <cellStyle name="Comma 5 5 3 3 4 2" xfId="16731" xr:uid="{00000000-0005-0000-0000-0000D8020000}"/>
    <cellStyle name="Comma 5 5 3 3 5" xfId="7043" xr:uid="{00000000-0005-0000-0000-0000D5020000}"/>
    <cellStyle name="Comma 5 5 3 3 6" xfId="15123" xr:uid="{00000000-0005-0000-0000-0000D5020000}"/>
    <cellStyle name="Comma 5 5 3 4" xfId="2744" xr:uid="{00000000-0005-0000-0000-000035020000}"/>
    <cellStyle name="Comma 5 5 3 4 2" xfId="9233" xr:uid="{00000000-0005-0000-0000-0000D9020000}"/>
    <cellStyle name="Comma 5 5 3 4 3" xfId="17311" xr:uid="{00000000-0005-0000-0000-0000D9020000}"/>
    <cellStyle name="Comma 5 5 3 5" xfId="4398" xr:uid="{00000000-0005-0000-0000-000036020000}"/>
    <cellStyle name="Comma 5 5 3 5 2" xfId="10785" xr:uid="{00000000-0005-0000-0000-0000DA020000}"/>
    <cellStyle name="Comma 5 5 3 5 3" xfId="18863" xr:uid="{00000000-0005-0000-0000-0000DA020000}"/>
    <cellStyle name="Comma 5 5 3 6" xfId="7599" xr:uid="{00000000-0005-0000-0000-0000DB020000}"/>
    <cellStyle name="Comma 5 5 3 6 2" xfId="15677" xr:uid="{00000000-0005-0000-0000-0000DB020000}"/>
    <cellStyle name="Comma 5 5 3 7" xfId="12431" xr:uid="{00000000-0005-0000-0000-0000DC020000}"/>
    <cellStyle name="Comma 5 5 3 7 2" xfId="20500" xr:uid="{00000000-0005-0000-0000-0000DC020000}"/>
    <cellStyle name="Comma 5 5 3 8" xfId="5989" xr:uid="{00000000-0005-0000-0000-0000CF020000}"/>
    <cellStyle name="Comma 5 5 3 9" xfId="14069" xr:uid="{00000000-0005-0000-0000-0000CF020000}"/>
    <cellStyle name="Comma 5 5 4" xfId="1365" xr:uid="{00000000-0005-0000-0000-000037020000}"/>
    <cellStyle name="Comma 5 5 4 2" xfId="3014" xr:uid="{00000000-0005-0000-0000-000038020000}"/>
    <cellStyle name="Comma 5 5 4 2 2" xfId="9473" xr:uid="{00000000-0005-0000-0000-0000DE020000}"/>
    <cellStyle name="Comma 5 5 4 2 3" xfId="17551" xr:uid="{00000000-0005-0000-0000-0000DE020000}"/>
    <cellStyle name="Comma 5 5 4 3" xfId="4677" xr:uid="{00000000-0005-0000-0000-000039020000}"/>
    <cellStyle name="Comma 5 5 4 3 2" xfId="11064" xr:uid="{00000000-0005-0000-0000-0000DF020000}"/>
    <cellStyle name="Comma 5 5 4 3 3" xfId="19142" xr:uid="{00000000-0005-0000-0000-0000DF020000}"/>
    <cellStyle name="Comma 5 5 4 4" xfId="7878" xr:uid="{00000000-0005-0000-0000-0000E0020000}"/>
    <cellStyle name="Comma 5 5 4 4 2" xfId="15956" xr:uid="{00000000-0005-0000-0000-0000E0020000}"/>
    <cellStyle name="Comma 5 5 4 5" xfId="12872" xr:uid="{00000000-0005-0000-0000-0000E1020000}"/>
    <cellStyle name="Comma 5 5 4 5 2" xfId="20910" xr:uid="{00000000-0005-0000-0000-0000E1020000}"/>
    <cellStyle name="Comma 5 5 4 6" xfId="6268" xr:uid="{00000000-0005-0000-0000-0000DD020000}"/>
    <cellStyle name="Comma 5 5 4 7" xfId="14348" xr:uid="{00000000-0005-0000-0000-0000DD020000}"/>
    <cellStyle name="Comma 5 5 5" xfId="1891" xr:uid="{00000000-0005-0000-0000-00003A020000}"/>
    <cellStyle name="Comma 5 5 5 2" xfId="3541" xr:uid="{00000000-0005-0000-0000-00003B020000}"/>
    <cellStyle name="Comma 5 5 5 2 2" xfId="10000" xr:uid="{00000000-0005-0000-0000-0000E3020000}"/>
    <cellStyle name="Comma 5 5 5 2 3" xfId="18078" xr:uid="{00000000-0005-0000-0000-0000E3020000}"/>
    <cellStyle name="Comma 5 5 5 3" xfId="5204" xr:uid="{00000000-0005-0000-0000-00003C020000}"/>
    <cellStyle name="Comma 5 5 5 3 2" xfId="11591" xr:uid="{00000000-0005-0000-0000-0000E4020000}"/>
    <cellStyle name="Comma 5 5 5 3 3" xfId="19669" xr:uid="{00000000-0005-0000-0000-0000E4020000}"/>
    <cellStyle name="Comma 5 5 5 4" xfId="8405" xr:uid="{00000000-0005-0000-0000-0000E5020000}"/>
    <cellStyle name="Comma 5 5 5 4 2" xfId="16483" xr:uid="{00000000-0005-0000-0000-0000E5020000}"/>
    <cellStyle name="Comma 5 5 5 5" xfId="12670" xr:uid="{00000000-0005-0000-0000-0000E6020000}"/>
    <cellStyle name="Comma 5 5 5 5 2" xfId="20734" xr:uid="{00000000-0005-0000-0000-0000E6020000}"/>
    <cellStyle name="Comma 5 5 5 6" xfId="6795" xr:uid="{00000000-0005-0000-0000-0000E2020000}"/>
    <cellStyle name="Comma 5 5 5 7" xfId="14875" xr:uid="{00000000-0005-0000-0000-0000E2020000}"/>
    <cellStyle name="Comma 5 5 6" xfId="2421" xr:uid="{00000000-0005-0000-0000-00003D020000}"/>
    <cellStyle name="Comma 5 5 6 2" xfId="8935" xr:uid="{00000000-0005-0000-0000-0000E7020000}"/>
    <cellStyle name="Comma 5 5 6 3" xfId="17013" xr:uid="{00000000-0005-0000-0000-0000E7020000}"/>
    <cellStyle name="Comma 5 5 7" xfId="4150" xr:uid="{00000000-0005-0000-0000-00003E020000}"/>
    <cellStyle name="Comma 5 5 7 2" xfId="10537" xr:uid="{00000000-0005-0000-0000-0000E8020000}"/>
    <cellStyle name="Comma 5 5 7 3" xfId="18615" xr:uid="{00000000-0005-0000-0000-0000E8020000}"/>
    <cellStyle name="Comma 5 5 8" xfId="7351" xr:uid="{00000000-0005-0000-0000-0000E9020000}"/>
    <cellStyle name="Comma 5 5 8 2" xfId="15429" xr:uid="{00000000-0005-0000-0000-0000E9020000}"/>
    <cellStyle name="Comma 5 5 9" xfId="12125" xr:uid="{00000000-0005-0000-0000-0000EA020000}"/>
    <cellStyle name="Comma 5 5 9 2" xfId="20200" xr:uid="{00000000-0005-0000-0000-0000EA020000}"/>
    <cellStyle name="Comma 5 6" xfId="354" xr:uid="{00000000-0005-0000-0000-000061010000}"/>
    <cellStyle name="Comma 5 6 10" xfId="13521" xr:uid="{00000000-0005-0000-0000-0000EC020000}"/>
    <cellStyle name="Comma 5 6 10 2" xfId="21518" xr:uid="{00000000-0005-0000-0000-0000EC020000}"/>
    <cellStyle name="Comma 5 6 11" xfId="5742" xr:uid="{00000000-0005-0000-0000-0000EB020000}"/>
    <cellStyle name="Comma 5 6 12" xfId="13822" xr:uid="{00000000-0005-0000-0000-0000EB020000}"/>
    <cellStyle name="Comma 5 6 2" xfId="355" xr:uid="{00000000-0005-0000-0000-000062010000}"/>
    <cellStyle name="Comma 5 6 2 10" xfId="5919" xr:uid="{00000000-0005-0000-0000-0000ED020000}"/>
    <cellStyle name="Comma 5 6 2 11" xfId="13999" xr:uid="{00000000-0005-0000-0000-0000ED020000}"/>
    <cellStyle name="Comma 5 6 2 2" xfId="1131" xr:uid="{00000000-0005-0000-0000-000041020000}"/>
    <cellStyle name="Comma 5 6 2 2 2" xfId="1789" xr:uid="{00000000-0005-0000-0000-000042020000}"/>
    <cellStyle name="Comma 5 6 2 2 2 2" xfId="3439" xr:uid="{00000000-0005-0000-0000-000043020000}"/>
    <cellStyle name="Comma 5 6 2 2 2 2 2" xfId="9898" xr:uid="{00000000-0005-0000-0000-0000F0020000}"/>
    <cellStyle name="Comma 5 6 2 2 2 2 3" xfId="17976" xr:uid="{00000000-0005-0000-0000-0000F0020000}"/>
    <cellStyle name="Comma 5 6 2 2 2 3" xfId="5102" xr:uid="{00000000-0005-0000-0000-000044020000}"/>
    <cellStyle name="Comma 5 6 2 2 2 3 2" xfId="11489" xr:uid="{00000000-0005-0000-0000-0000F1020000}"/>
    <cellStyle name="Comma 5 6 2 2 2 3 3" xfId="19567" xr:uid="{00000000-0005-0000-0000-0000F1020000}"/>
    <cellStyle name="Comma 5 6 2 2 2 4" xfId="8303" xr:uid="{00000000-0005-0000-0000-0000F2020000}"/>
    <cellStyle name="Comma 5 6 2 2 2 4 2" xfId="16381" xr:uid="{00000000-0005-0000-0000-0000F2020000}"/>
    <cellStyle name="Comma 5 6 2 2 2 5" xfId="12874" xr:uid="{00000000-0005-0000-0000-0000F3020000}"/>
    <cellStyle name="Comma 5 6 2 2 2 5 2" xfId="20912" xr:uid="{00000000-0005-0000-0000-0000F3020000}"/>
    <cellStyle name="Comma 5 6 2 2 2 6" xfId="6693" xr:uid="{00000000-0005-0000-0000-0000EF020000}"/>
    <cellStyle name="Comma 5 6 2 2 2 7" xfId="14773" xr:uid="{00000000-0005-0000-0000-0000EF020000}"/>
    <cellStyle name="Comma 5 6 2 2 3" xfId="2316" xr:uid="{00000000-0005-0000-0000-000045020000}"/>
    <cellStyle name="Comma 5 6 2 2 3 2" xfId="3966" xr:uid="{00000000-0005-0000-0000-000046020000}"/>
    <cellStyle name="Comma 5 6 2 2 3 2 2" xfId="10425" xr:uid="{00000000-0005-0000-0000-0000F5020000}"/>
    <cellStyle name="Comma 5 6 2 2 3 2 3" xfId="18503" xr:uid="{00000000-0005-0000-0000-0000F5020000}"/>
    <cellStyle name="Comma 5 6 2 2 3 3" xfId="5629" xr:uid="{00000000-0005-0000-0000-000047020000}"/>
    <cellStyle name="Comma 5 6 2 2 3 3 2" xfId="12016" xr:uid="{00000000-0005-0000-0000-0000F6020000}"/>
    <cellStyle name="Comma 5 6 2 2 3 3 3" xfId="20094" xr:uid="{00000000-0005-0000-0000-0000F6020000}"/>
    <cellStyle name="Comma 5 6 2 2 3 4" xfId="8830" xr:uid="{00000000-0005-0000-0000-0000F7020000}"/>
    <cellStyle name="Comma 5 6 2 2 3 4 2" xfId="16908" xr:uid="{00000000-0005-0000-0000-0000F7020000}"/>
    <cellStyle name="Comma 5 6 2 2 3 5" xfId="7220" xr:uid="{00000000-0005-0000-0000-0000F4020000}"/>
    <cellStyle name="Comma 5 6 2 2 3 6" xfId="15300" xr:uid="{00000000-0005-0000-0000-0000F4020000}"/>
    <cellStyle name="Comma 5 6 2 2 4" xfId="2882" xr:uid="{00000000-0005-0000-0000-000048020000}"/>
    <cellStyle name="Comma 5 6 2 2 4 2" xfId="9371" xr:uid="{00000000-0005-0000-0000-0000F8020000}"/>
    <cellStyle name="Comma 5 6 2 2 4 3" xfId="17449" xr:uid="{00000000-0005-0000-0000-0000F8020000}"/>
    <cellStyle name="Comma 5 6 2 2 5" xfId="4575" xr:uid="{00000000-0005-0000-0000-000049020000}"/>
    <cellStyle name="Comma 5 6 2 2 5 2" xfId="10962" xr:uid="{00000000-0005-0000-0000-0000F9020000}"/>
    <cellStyle name="Comma 5 6 2 2 5 3" xfId="19040" xr:uid="{00000000-0005-0000-0000-0000F9020000}"/>
    <cellStyle name="Comma 5 6 2 2 6" xfId="7776" xr:uid="{00000000-0005-0000-0000-0000FA020000}"/>
    <cellStyle name="Comma 5 6 2 2 6 2" xfId="15854" xr:uid="{00000000-0005-0000-0000-0000FA020000}"/>
    <cellStyle name="Comma 5 6 2 2 7" xfId="12434" xr:uid="{00000000-0005-0000-0000-0000FB020000}"/>
    <cellStyle name="Comma 5 6 2 2 7 2" xfId="20503" xr:uid="{00000000-0005-0000-0000-0000FB020000}"/>
    <cellStyle name="Comma 5 6 2 2 8" xfId="6166" xr:uid="{00000000-0005-0000-0000-0000EE020000}"/>
    <cellStyle name="Comma 5 6 2 2 9" xfId="14246" xr:uid="{00000000-0005-0000-0000-0000EE020000}"/>
    <cellStyle name="Comma 5 6 2 3" xfId="1543" xr:uid="{00000000-0005-0000-0000-00004A020000}"/>
    <cellStyle name="Comma 5 6 2 3 2" xfId="3192" xr:uid="{00000000-0005-0000-0000-00004B020000}"/>
    <cellStyle name="Comma 5 6 2 3 2 2" xfId="9651" xr:uid="{00000000-0005-0000-0000-0000FD020000}"/>
    <cellStyle name="Comma 5 6 2 3 2 3" xfId="17729" xr:uid="{00000000-0005-0000-0000-0000FD020000}"/>
    <cellStyle name="Comma 5 6 2 3 3" xfId="4855" xr:uid="{00000000-0005-0000-0000-00004C020000}"/>
    <cellStyle name="Comma 5 6 2 3 3 2" xfId="11242" xr:uid="{00000000-0005-0000-0000-0000FE020000}"/>
    <cellStyle name="Comma 5 6 2 3 3 3" xfId="19320" xr:uid="{00000000-0005-0000-0000-0000FE020000}"/>
    <cellStyle name="Comma 5 6 2 3 4" xfId="8056" xr:uid="{00000000-0005-0000-0000-0000FF020000}"/>
    <cellStyle name="Comma 5 6 2 3 4 2" xfId="16134" xr:uid="{00000000-0005-0000-0000-0000FF020000}"/>
    <cellStyle name="Comma 5 6 2 3 5" xfId="12875" xr:uid="{00000000-0005-0000-0000-000000030000}"/>
    <cellStyle name="Comma 5 6 2 3 5 2" xfId="20913" xr:uid="{00000000-0005-0000-0000-000000030000}"/>
    <cellStyle name="Comma 5 6 2 3 6" xfId="6446" xr:uid="{00000000-0005-0000-0000-0000FC020000}"/>
    <cellStyle name="Comma 5 6 2 3 7" xfId="14526" xr:uid="{00000000-0005-0000-0000-0000FC020000}"/>
    <cellStyle name="Comma 5 6 2 4" xfId="2069" xr:uid="{00000000-0005-0000-0000-00004D020000}"/>
    <cellStyle name="Comma 5 6 2 4 2" xfId="3719" xr:uid="{00000000-0005-0000-0000-00004E020000}"/>
    <cellStyle name="Comma 5 6 2 4 2 2" xfId="10178" xr:uid="{00000000-0005-0000-0000-000002030000}"/>
    <cellStyle name="Comma 5 6 2 4 2 3" xfId="18256" xr:uid="{00000000-0005-0000-0000-000002030000}"/>
    <cellStyle name="Comma 5 6 2 4 3" xfId="5382" xr:uid="{00000000-0005-0000-0000-00004F020000}"/>
    <cellStyle name="Comma 5 6 2 4 3 2" xfId="11769" xr:uid="{00000000-0005-0000-0000-000003030000}"/>
    <cellStyle name="Comma 5 6 2 4 3 3" xfId="19847" xr:uid="{00000000-0005-0000-0000-000003030000}"/>
    <cellStyle name="Comma 5 6 2 4 4" xfId="8583" xr:uid="{00000000-0005-0000-0000-000004030000}"/>
    <cellStyle name="Comma 5 6 2 4 4 2" xfId="16661" xr:uid="{00000000-0005-0000-0000-000004030000}"/>
    <cellStyle name="Comma 5 6 2 4 5" xfId="12873" xr:uid="{00000000-0005-0000-0000-000005030000}"/>
    <cellStyle name="Comma 5 6 2 4 5 2" xfId="20911" xr:uid="{00000000-0005-0000-0000-000005030000}"/>
    <cellStyle name="Comma 5 6 2 4 6" xfId="6973" xr:uid="{00000000-0005-0000-0000-000001030000}"/>
    <cellStyle name="Comma 5 6 2 4 7" xfId="15053" xr:uid="{00000000-0005-0000-0000-000001030000}"/>
    <cellStyle name="Comma 5 6 2 5" xfId="2424" xr:uid="{00000000-0005-0000-0000-000050020000}"/>
    <cellStyle name="Comma 5 6 2 5 2" xfId="8938" xr:uid="{00000000-0005-0000-0000-000006030000}"/>
    <cellStyle name="Comma 5 6 2 5 3" xfId="17016" xr:uid="{00000000-0005-0000-0000-000006030000}"/>
    <cellStyle name="Comma 5 6 2 6" xfId="4328" xr:uid="{00000000-0005-0000-0000-000051020000}"/>
    <cellStyle name="Comma 5 6 2 6 2" xfId="10715" xr:uid="{00000000-0005-0000-0000-000007030000}"/>
    <cellStyle name="Comma 5 6 2 6 3" xfId="18793" xr:uid="{00000000-0005-0000-0000-000007030000}"/>
    <cellStyle name="Comma 5 6 2 7" xfId="7529" xr:uid="{00000000-0005-0000-0000-000008030000}"/>
    <cellStyle name="Comma 5 6 2 7 2" xfId="15607" xr:uid="{00000000-0005-0000-0000-000008030000}"/>
    <cellStyle name="Comma 5 6 2 8" xfId="12128" xr:uid="{00000000-0005-0000-0000-000009030000}"/>
    <cellStyle name="Comma 5 6 2 8 2" xfId="20203" xr:uid="{00000000-0005-0000-0000-000009030000}"/>
    <cellStyle name="Comma 5 6 2 9" xfId="13522" xr:uid="{00000000-0005-0000-0000-00000A030000}"/>
    <cellStyle name="Comma 5 6 2 9 2" xfId="21519" xr:uid="{00000000-0005-0000-0000-00000A030000}"/>
    <cellStyle name="Comma 5 6 3" xfId="980" xr:uid="{00000000-0005-0000-0000-000052020000}"/>
    <cellStyle name="Comma 5 6 3 2" xfId="1614" xr:uid="{00000000-0005-0000-0000-000053020000}"/>
    <cellStyle name="Comma 5 6 3 2 2" xfId="3263" xr:uid="{00000000-0005-0000-0000-000054020000}"/>
    <cellStyle name="Comma 5 6 3 2 2 2" xfId="9722" xr:uid="{00000000-0005-0000-0000-00000D030000}"/>
    <cellStyle name="Comma 5 6 3 2 2 3" xfId="17800" xr:uid="{00000000-0005-0000-0000-00000D030000}"/>
    <cellStyle name="Comma 5 6 3 2 3" xfId="4926" xr:uid="{00000000-0005-0000-0000-000055020000}"/>
    <cellStyle name="Comma 5 6 3 2 3 2" xfId="11313" xr:uid="{00000000-0005-0000-0000-00000E030000}"/>
    <cellStyle name="Comma 5 6 3 2 3 3" xfId="19391" xr:uid="{00000000-0005-0000-0000-00000E030000}"/>
    <cellStyle name="Comma 5 6 3 2 4" xfId="8127" xr:uid="{00000000-0005-0000-0000-00000F030000}"/>
    <cellStyle name="Comma 5 6 3 2 4 2" xfId="16205" xr:uid="{00000000-0005-0000-0000-00000F030000}"/>
    <cellStyle name="Comma 5 6 3 2 5" xfId="12876" xr:uid="{00000000-0005-0000-0000-000010030000}"/>
    <cellStyle name="Comma 5 6 3 2 5 2" xfId="20914" xr:uid="{00000000-0005-0000-0000-000010030000}"/>
    <cellStyle name="Comma 5 6 3 2 6" xfId="6517" xr:uid="{00000000-0005-0000-0000-00000C030000}"/>
    <cellStyle name="Comma 5 6 3 2 7" xfId="14597" xr:uid="{00000000-0005-0000-0000-00000C030000}"/>
    <cellStyle name="Comma 5 6 3 3" xfId="2140" xr:uid="{00000000-0005-0000-0000-000056020000}"/>
    <cellStyle name="Comma 5 6 3 3 2" xfId="3790" xr:uid="{00000000-0005-0000-0000-000057020000}"/>
    <cellStyle name="Comma 5 6 3 3 2 2" xfId="10249" xr:uid="{00000000-0005-0000-0000-000012030000}"/>
    <cellStyle name="Comma 5 6 3 3 2 3" xfId="18327" xr:uid="{00000000-0005-0000-0000-000012030000}"/>
    <cellStyle name="Comma 5 6 3 3 3" xfId="5453" xr:uid="{00000000-0005-0000-0000-000058020000}"/>
    <cellStyle name="Comma 5 6 3 3 3 2" xfId="11840" xr:uid="{00000000-0005-0000-0000-000013030000}"/>
    <cellStyle name="Comma 5 6 3 3 3 3" xfId="19918" xr:uid="{00000000-0005-0000-0000-000013030000}"/>
    <cellStyle name="Comma 5 6 3 3 4" xfId="8654" xr:uid="{00000000-0005-0000-0000-000014030000}"/>
    <cellStyle name="Comma 5 6 3 3 4 2" xfId="16732" xr:uid="{00000000-0005-0000-0000-000014030000}"/>
    <cellStyle name="Comma 5 6 3 3 5" xfId="7044" xr:uid="{00000000-0005-0000-0000-000011030000}"/>
    <cellStyle name="Comma 5 6 3 3 6" xfId="15124" xr:uid="{00000000-0005-0000-0000-000011030000}"/>
    <cellStyle name="Comma 5 6 3 4" xfId="2745" xr:uid="{00000000-0005-0000-0000-000059020000}"/>
    <cellStyle name="Comma 5 6 3 4 2" xfId="9234" xr:uid="{00000000-0005-0000-0000-000015030000}"/>
    <cellStyle name="Comma 5 6 3 4 3" xfId="17312" xr:uid="{00000000-0005-0000-0000-000015030000}"/>
    <cellStyle name="Comma 5 6 3 5" xfId="4399" xr:uid="{00000000-0005-0000-0000-00005A020000}"/>
    <cellStyle name="Comma 5 6 3 5 2" xfId="10786" xr:uid="{00000000-0005-0000-0000-000016030000}"/>
    <cellStyle name="Comma 5 6 3 5 3" xfId="18864" xr:uid="{00000000-0005-0000-0000-000016030000}"/>
    <cellStyle name="Comma 5 6 3 6" xfId="7600" xr:uid="{00000000-0005-0000-0000-000017030000}"/>
    <cellStyle name="Comma 5 6 3 6 2" xfId="15678" xr:uid="{00000000-0005-0000-0000-000017030000}"/>
    <cellStyle name="Comma 5 6 3 7" xfId="12433" xr:uid="{00000000-0005-0000-0000-000018030000}"/>
    <cellStyle name="Comma 5 6 3 7 2" xfId="20502" xr:uid="{00000000-0005-0000-0000-000018030000}"/>
    <cellStyle name="Comma 5 6 3 8" xfId="5990" xr:uid="{00000000-0005-0000-0000-00000B030000}"/>
    <cellStyle name="Comma 5 6 3 9" xfId="14070" xr:uid="{00000000-0005-0000-0000-00000B030000}"/>
    <cellStyle name="Comma 5 6 4" xfId="1366" xr:uid="{00000000-0005-0000-0000-00005B020000}"/>
    <cellStyle name="Comma 5 6 4 2" xfId="3015" xr:uid="{00000000-0005-0000-0000-00005C020000}"/>
    <cellStyle name="Comma 5 6 4 2 2" xfId="9474" xr:uid="{00000000-0005-0000-0000-00001A030000}"/>
    <cellStyle name="Comma 5 6 4 2 3" xfId="17552" xr:uid="{00000000-0005-0000-0000-00001A030000}"/>
    <cellStyle name="Comma 5 6 4 3" xfId="4678" xr:uid="{00000000-0005-0000-0000-00005D020000}"/>
    <cellStyle name="Comma 5 6 4 3 2" xfId="11065" xr:uid="{00000000-0005-0000-0000-00001B030000}"/>
    <cellStyle name="Comma 5 6 4 3 3" xfId="19143" xr:uid="{00000000-0005-0000-0000-00001B030000}"/>
    <cellStyle name="Comma 5 6 4 4" xfId="7879" xr:uid="{00000000-0005-0000-0000-00001C030000}"/>
    <cellStyle name="Comma 5 6 4 4 2" xfId="15957" xr:uid="{00000000-0005-0000-0000-00001C030000}"/>
    <cellStyle name="Comma 5 6 4 5" xfId="12877" xr:uid="{00000000-0005-0000-0000-00001D030000}"/>
    <cellStyle name="Comma 5 6 4 5 2" xfId="20915" xr:uid="{00000000-0005-0000-0000-00001D030000}"/>
    <cellStyle name="Comma 5 6 4 6" xfId="6269" xr:uid="{00000000-0005-0000-0000-000019030000}"/>
    <cellStyle name="Comma 5 6 4 7" xfId="14349" xr:uid="{00000000-0005-0000-0000-000019030000}"/>
    <cellStyle name="Comma 5 6 5" xfId="1892" xr:uid="{00000000-0005-0000-0000-00005E020000}"/>
    <cellStyle name="Comma 5 6 5 2" xfId="3542" xr:uid="{00000000-0005-0000-0000-00005F020000}"/>
    <cellStyle name="Comma 5 6 5 2 2" xfId="10001" xr:uid="{00000000-0005-0000-0000-00001F030000}"/>
    <cellStyle name="Comma 5 6 5 2 3" xfId="18079" xr:uid="{00000000-0005-0000-0000-00001F030000}"/>
    <cellStyle name="Comma 5 6 5 3" xfId="5205" xr:uid="{00000000-0005-0000-0000-000060020000}"/>
    <cellStyle name="Comma 5 6 5 3 2" xfId="11592" xr:uid="{00000000-0005-0000-0000-000020030000}"/>
    <cellStyle name="Comma 5 6 5 3 3" xfId="19670" xr:uid="{00000000-0005-0000-0000-000020030000}"/>
    <cellStyle name="Comma 5 6 5 4" xfId="8406" xr:uid="{00000000-0005-0000-0000-000021030000}"/>
    <cellStyle name="Comma 5 6 5 4 2" xfId="16484" xr:uid="{00000000-0005-0000-0000-000021030000}"/>
    <cellStyle name="Comma 5 6 5 5" xfId="12671" xr:uid="{00000000-0005-0000-0000-000022030000}"/>
    <cellStyle name="Comma 5 6 5 5 2" xfId="20735" xr:uid="{00000000-0005-0000-0000-000022030000}"/>
    <cellStyle name="Comma 5 6 5 6" xfId="6796" xr:uid="{00000000-0005-0000-0000-00001E030000}"/>
    <cellStyle name="Comma 5 6 5 7" xfId="14876" xr:uid="{00000000-0005-0000-0000-00001E030000}"/>
    <cellStyle name="Comma 5 6 6" xfId="2423" xr:uid="{00000000-0005-0000-0000-000061020000}"/>
    <cellStyle name="Comma 5 6 6 2" xfId="8937" xr:uid="{00000000-0005-0000-0000-000023030000}"/>
    <cellStyle name="Comma 5 6 6 3" xfId="17015" xr:uid="{00000000-0005-0000-0000-000023030000}"/>
    <cellStyle name="Comma 5 6 7" xfId="4151" xr:uid="{00000000-0005-0000-0000-000062020000}"/>
    <cellStyle name="Comma 5 6 7 2" xfId="10538" xr:uid="{00000000-0005-0000-0000-000024030000}"/>
    <cellStyle name="Comma 5 6 7 3" xfId="18616" xr:uid="{00000000-0005-0000-0000-000024030000}"/>
    <cellStyle name="Comma 5 6 8" xfId="7352" xr:uid="{00000000-0005-0000-0000-000025030000}"/>
    <cellStyle name="Comma 5 6 8 2" xfId="15430" xr:uid="{00000000-0005-0000-0000-000025030000}"/>
    <cellStyle name="Comma 5 6 9" xfId="12127" xr:uid="{00000000-0005-0000-0000-000026030000}"/>
    <cellStyle name="Comma 5 6 9 2" xfId="20202" xr:uid="{00000000-0005-0000-0000-000026030000}"/>
    <cellStyle name="Comma 5 7" xfId="356" xr:uid="{00000000-0005-0000-0000-000063010000}"/>
    <cellStyle name="Comma 5 7 10" xfId="13523" xr:uid="{00000000-0005-0000-0000-000028030000}"/>
    <cellStyle name="Comma 5 7 10 2" xfId="21520" xr:uid="{00000000-0005-0000-0000-000028030000}"/>
    <cellStyle name="Comma 5 7 11" xfId="5743" xr:uid="{00000000-0005-0000-0000-000027030000}"/>
    <cellStyle name="Comma 5 7 12" xfId="13823" xr:uid="{00000000-0005-0000-0000-000027030000}"/>
    <cellStyle name="Comma 5 7 2" xfId="948" xr:uid="{00000000-0005-0000-0000-000064020000}"/>
    <cellStyle name="Comma 5 7 2 10" xfId="13981" xr:uid="{00000000-0005-0000-0000-000029030000}"/>
    <cellStyle name="Comma 5 7 2 2" xfId="1132" xr:uid="{00000000-0005-0000-0000-000065020000}"/>
    <cellStyle name="Comma 5 7 2 2 2" xfId="1790" xr:uid="{00000000-0005-0000-0000-000066020000}"/>
    <cellStyle name="Comma 5 7 2 2 2 2" xfId="3440" xr:uid="{00000000-0005-0000-0000-000067020000}"/>
    <cellStyle name="Comma 5 7 2 2 2 2 2" xfId="9899" xr:uid="{00000000-0005-0000-0000-00002C030000}"/>
    <cellStyle name="Comma 5 7 2 2 2 2 3" xfId="17977" xr:uid="{00000000-0005-0000-0000-00002C030000}"/>
    <cellStyle name="Comma 5 7 2 2 2 3" xfId="5103" xr:uid="{00000000-0005-0000-0000-000068020000}"/>
    <cellStyle name="Comma 5 7 2 2 2 3 2" xfId="11490" xr:uid="{00000000-0005-0000-0000-00002D030000}"/>
    <cellStyle name="Comma 5 7 2 2 2 3 3" xfId="19568" xr:uid="{00000000-0005-0000-0000-00002D030000}"/>
    <cellStyle name="Comma 5 7 2 2 2 4" xfId="8304" xr:uid="{00000000-0005-0000-0000-00002E030000}"/>
    <cellStyle name="Comma 5 7 2 2 2 4 2" xfId="16382" xr:uid="{00000000-0005-0000-0000-00002E030000}"/>
    <cellStyle name="Comma 5 7 2 2 2 5" xfId="6694" xr:uid="{00000000-0005-0000-0000-00002B030000}"/>
    <cellStyle name="Comma 5 7 2 2 2 6" xfId="14774" xr:uid="{00000000-0005-0000-0000-00002B030000}"/>
    <cellStyle name="Comma 5 7 2 2 3" xfId="2317" xr:uid="{00000000-0005-0000-0000-000069020000}"/>
    <cellStyle name="Comma 5 7 2 2 3 2" xfId="3967" xr:uid="{00000000-0005-0000-0000-00006A020000}"/>
    <cellStyle name="Comma 5 7 2 2 3 2 2" xfId="10426" xr:uid="{00000000-0005-0000-0000-000030030000}"/>
    <cellStyle name="Comma 5 7 2 2 3 2 3" xfId="18504" xr:uid="{00000000-0005-0000-0000-000030030000}"/>
    <cellStyle name="Comma 5 7 2 2 3 3" xfId="5630" xr:uid="{00000000-0005-0000-0000-00006B020000}"/>
    <cellStyle name="Comma 5 7 2 2 3 3 2" xfId="12017" xr:uid="{00000000-0005-0000-0000-000031030000}"/>
    <cellStyle name="Comma 5 7 2 2 3 3 3" xfId="20095" xr:uid="{00000000-0005-0000-0000-000031030000}"/>
    <cellStyle name="Comma 5 7 2 2 3 4" xfId="8831" xr:uid="{00000000-0005-0000-0000-000032030000}"/>
    <cellStyle name="Comma 5 7 2 2 3 4 2" xfId="16909" xr:uid="{00000000-0005-0000-0000-000032030000}"/>
    <cellStyle name="Comma 5 7 2 2 3 5" xfId="7221" xr:uid="{00000000-0005-0000-0000-00002F030000}"/>
    <cellStyle name="Comma 5 7 2 2 3 6" xfId="15301" xr:uid="{00000000-0005-0000-0000-00002F030000}"/>
    <cellStyle name="Comma 5 7 2 2 4" xfId="2883" xr:uid="{00000000-0005-0000-0000-00006C020000}"/>
    <cellStyle name="Comma 5 7 2 2 4 2" xfId="9372" xr:uid="{00000000-0005-0000-0000-000033030000}"/>
    <cellStyle name="Comma 5 7 2 2 4 3" xfId="17450" xr:uid="{00000000-0005-0000-0000-000033030000}"/>
    <cellStyle name="Comma 5 7 2 2 5" xfId="4576" xr:uid="{00000000-0005-0000-0000-00006D020000}"/>
    <cellStyle name="Comma 5 7 2 2 5 2" xfId="10963" xr:uid="{00000000-0005-0000-0000-000034030000}"/>
    <cellStyle name="Comma 5 7 2 2 5 3" xfId="19041" xr:uid="{00000000-0005-0000-0000-000034030000}"/>
    <cellStyle name="Comma 5 7 2 2 6" xfId="7777" xr:uid="{00000000-0005-0000-0000-000035030000}"/>
    <cellStyle name="Comma 5 7 2 2 6 2" xfId="15855" xr:uid="{00000000-0005-0000-0000-000035030000}"/>
    <cellStyle name="Comma 5 7 2 2 7" xfId="12878" xr:uid="{00000000-0005-0000-0000-000036030000}"/>
    <cellStyle name="Comma 5 7 2 2 7 2" xfId="20916" xr:uid="{00000000-0005-0000-0000-000036030000}"/>
    <cellStyle name="Comma 5 7 2 2 8" xfId="6167" xr:uid="{00000000-0005-0000-0000-00002A030000}"/>
    <cellStyle name="Comma 5 7 2 2 9" xfId="14247" xr:uid="{00000000-0005-0000-0000-00002A030000}"/>
    <cellStyle name="Comma 5 7 2 3" xfId="1525" xr:uid="{00000000-0005-0000-0000-00006E020000}"/>
    <cellStyle name="Comma 5 7 2 3 2" xfId="3174" xr:uid="{00000000-0005-0000-0000-00006F020000}"/>
    <cellStyle name="Comma 5 7 2 3 2 2" xfId="9633" xr:uid="{00000000-0005-0000-0000-000038030000}"/>
    <cellStyle name="Comma 5 7 2 3 2 3" xfId="17711" xr:uid="{00000000-0005-0000-0000-000038030000}"/>
    <cellStyle name="Comma 5 7 2 3 3" xfId="4837" xr:uid="{00000000-0005-0000-0000-000070020000}"/>
    <cellStyle name="Comma 5 7 2 3 3 2" xfId="11224" xr:uid="{00000000-0005-0000-0000-000039030000}"/>
    <cellStyle name="Comma 5 7 2 3 3 3" xfId="19302" xr:uid="{00000000-0005-0000-0000-000039030000}"/>
    <cellStyle name="Comma 5 7 2 3 4" xfId="8038" xr:uid="{00000000-0005-0000-0000-00003A030000}"/>
    <cellStyle name="Comma 5 7 2 3 4 2" xfId="16116" xr:uid="{00000000-0005-0000-0000-00003A030000}"/>
    <cellStyle name="Comma 5 7 2 3 5" xfId="6428" xr:uid="{00000000-0005-0000-0000-000037030000}"/>
    <cellStyle name="Comma 5 7 2 3 6" xfId="14508" xr:uid="{00000000-0005-0000-0000-000037030000}"/>
    <cellStyle name="Comma 5 7 2 4" xfId="2051" xr:uid="{00000000-0005-0000-0000-000071020000}"/>
    <cellStyle name="Comma 5 7 2 4 2" xfId="3701" xr:uid="{00000000-0005-0000-0000-000072020000}"/>
    <cellStyle name="Comma 5 7 2 4 2 2" xfId="10160" xr:uid="{00000000-0005-0000-0000-00003C030000}"/>
    <cellStyle name="Comma 5 7 2 4 2 3" xfId="18238" xr:uid="{00000000-0005-0000-0000-00003C030000}"/>
    <cellStyle name="Comma 5 7 2 4 3" xfId="5364" xr:uid="{00000000-0005-0000-0000-000073020000}"/>
    <cellStyle name="Comma 5 7 2 4 3 2" xfId="11751" xr:uid="{00000000-0005-0000-0000-00003D030000}"/>
    <cellStyle name="Comma 5 7 2 4 3 3" xfId="19829" xr:uid="{00000000-0005-0000-0000-00003D030000}"/>
    <cellStyle name="Comma 5 7 2 4 4" xfId="8565" xr:uid="{00000000-0005-0000-0000-00003E030000}"/>
    <cellStyle name="Comma 5 7 2 4 4 2" xfId="16643" xr:uid="{00000000-0005-0000-0000-00003E030000}"/>
    <cellStyle name="Comma 5 7 2 4 5" xfId="6955" xr:uid="{00000000-0005-0000-0000-00003B030000}"/>
    <cellStyle name="Comma 5 7 2 4 6" xfId="15035" xr:uid="{00000000-0005-0000-0000-00003B030000}"/>
    <cellStyle name="Comma 5 7 2 5" xfId="2713" xr:uid="{00000000-0005-0000-0000-000074020000}"/>
    <cellStyle name="Comma 5 7 2 5 2" xfId="9202" xr:uid="{00000000-0005-0000-0000-00003F030000}"/>
    <cellStyle name="Comma 5 7 2 5 3" xfId="17280" xr:uid="{00000000-0005-0000-0000-00003F030000}"/>
    <cellStyle name="Comma 5 7 2 6" xfId="4310" xr:uid="{00000000-0005-0000-0000-000075020000}"/>
    <cellStyle name="Comma 5 7 2 6 2" xfId="10697" xr:uid="{00000000-0005-0000-0000-000040030000}"/>
    <cellStyle name="Comma 5 7 2 6 3" xfId="18775" xr:uid="{00000000-0005-0000-0000-000040030000}"/>
    <cellStyle name="Comma 5 7 2 7" xfId="7511" xr:uid="{00000000-0005-0000-0000-000041030000}"/>
    <cellStyle name="Comma 5 7 2 7 2" xfId="15589" xr:uid="{00000000-0005-0000-0000-000041030000}"/>
    <cellStyle name="Comma 5 7 2 8" xfId="12435" xr:uid="{00000000-0005-0000-0000-000042030000}"/>
    <cellStyle name="Comma 5 7 2 8 2" xfId="20504" xr:uid="{00000000-0005-0000-0000-000042030000}"/>
    <cellStyle name="Comma 5 7 2 9" xfId="5901" xr:uid="{00000000-0005-0000-0000-000029030000}"/>
    <cellStyle name="Comma 5 7 3" xfId="981" xr:uid="{00000000-0005-0000-0000-000076020000}"/>
    <cellStyle name="Comma 5 7 3 2" xfId="1615" xr:uid="{00000000-0005-0000-0000-000077020000}"/>
    <cellStyle name="Comma 5 7 3 2 2" xfId="3264" xr:uid="{00000000-0005-0000-0000-000078020000}"/>
    <cellStyle name="Comma 5 7 3 2 2 2" xfId="9723" xr:uid="{00000000-0005-0000-0000-000045030000}"/>
    <cellStyle name="Comma 5 7 3 2 2 3" xfId="17801" xr:uid="{00000000-0005-0000-0000-000045030000}"/>
    <cellStyle name="Comma 5 7 3 2 3" xfId="4927" xr:uid="{00000000-0005-0000-0000-000079020000}"/>
    <cellStyle name="Comma 5 7 3 2 3 2" xfId="11314" xr:uid="{00000000-0005-0000-0000-000046030000}"/>
    <cellStyle name="Comma 5 7 3 2 3 3" xfId="19392" xr:uid="{00000000-0005-0000-0000-000046030000}"/>
    <cellStyle name="Comma 5 7 3 2 4" xfId="8128" xr:uid="{00000000-0005-0000-0000-000047030000}"/>
    <cellStyle name="Comma 5 7 3 2 4 2" xfId="16206" xr:uid="{00000000-0005-0000-0000-000047030000}"/>
    <cellStyle name="Comma 5 7 3 2 5" xfId="6518" xr:uid="{00000000-0005-0000-0000-000044030000}"/>
    <cellStyle name="Comma 5 7 3 2 6" xfId="14598" xr:uid="{00000000-0005-0000-0000-000044030000}"/>
    <cellStyle name="Comma 5 7 3 3" xfId="2141" xr:uid="{00000000-0005-0000-0000-00007A020000}"/>
    <cellStyle name="Comma 5 7 3 3 2" xfId="3791" xr:uid="{00000000-0005-0000-0000-00007B020000}"/>
    <cellStyle name="Comma 5 7 3 3 2 2" xfId="10250" xr:uid="{00000000-0005-0000-0000-000049030000}"/>
    <cellStyle name="Comma 5 7 3 3 2 3" xfId="18328" xr:uid="{00000000-0005-0000-0000-000049030000}"/>
    <cellStyle name="Comma 5 7 3 3 3" xfId="5454" xr:uid="{00000000-0005-0000-0000-00007C020000}"/>
    <cellStyle name="Comma 5 7 3 3 3 2" xfId="11841" xr:uid="{00000000-0005-0000-0000-00004A030000}"/>
    <cellStyle name="Comma 5 7 3 3 3 3" xfId="19919" xr:uid="{00000000-0005-0000-0000-00004A030000}"/>
    <cellStyle name="Comma 5 7 3 3 4" xfId="8655" xr:uid="{00000000-0005-0000-0000-00004B030000}"/>
    <cellStyle name="Comma 5 7 3 3 4 2" xfId="16733" xr:uid="{00000000-0005-0000-0000-00004B030000}"/>
    <cellStyle name="Comma 5 7 3 3 5" xfId="7045" xr:uid="{00000000-0005-0000-0000-000048030000}"/>
    <cellStyle name="Comma 5 7 3 3 6" xfId="15125" xr:uid="{00000000-0005-0000-0000-000048030000}"/>
    <cellStyle name="Comma 5 7 3 4" xfId="2746" xr:uid="{00000000-0005-0000-0000-00007D020000}"/>
    <cellStyle name="Comma 5 7 3 4 2" xfId="9235" xr:uid="{00000000-0005-0000-0000-00004C030000}"/>
    <cellStyle name="Comma 5 7 3 4 3" xfId="17313" xr:uid="{00000000-0005-0000-0000-00004C030000}"/>
    <cellStyle name="Comma 5 7 3 5" xfId="4400" xr:uid="{00000000-0005-0000-0000-00007E020000}"/>
    <cellStyle name="Comma 5 7 3 5 2" xfId="10787" xr:uid="{00000000-0005-0000-0000-00004D030000}"/>
    <cellStyle name="Comma 5 7 3 5 3" xfId="18865" xr:uid="{00000000-0005-0000-0000-00004D030000}"/>
    <cellStyle name="Comma 5 7 3 6" xfId="7601" xr:uid="{00000000-0005-0000-0000-00004E030000}"/>
    <cellStyle name="Comma 5 7 3 6 2" xfId="15679" xr:uid="{00000000-0005-0000-0000-00004E030000}"/>
    <cellStyle name="Comma 5 7 3 7" xfId="12879" xr:uid="{00000000-0005-0000-0000-00004F030000}"/>
    <cellStyle name="Comma 5 7 3 7 2" xfId="20917" xr:uid="{00000000-0005-0000-0000-00004F030000}"/>
    <cellStyle name="Comma 5 7 3 8" xfId="5991" xr:uid="{00000000-0005-0000-0000-000043030000}"/>
    <cellStyle name="Comma 5 7 3 9" xfId="14071" xr:uid="{00000000-0005-0000-0000-000043030000}"/>
    <cellStyle name="Comma 5 7 4" xfId="1367" xr:uid="{00000000-0005-0000-0000-00007F020000}"/>
    <cellStyle name="Comma 5 7 4 2" xfId="3016" xr:uid="{00000000-0005-0000-0000-000080020000}"/>
    <cellStyle name="Comma 5 7 4 2 2" xfId="9475" xr:uid="{00000000-0005-0000-0000-000051030000}"/>
    <cellStyle name="Comma 5 7 4 2 3" xfId="17553" xr:uid="{00000000-0005-0000-0000-000051030000}"/>
    <cellStyle name="Comma 5 7 4 3" xfId="4679" xr:uid="{00000000-0005-0000-0000-000081020000}"/>
    <cellStyle name="Comma 5 7 4 3 2" xfId="11066" xr:uid="{00000000-0005-0000-0000-000052030000}"/>
    <cellStyle name="Comma 5 7 4 3 3" xfId="19144" xr:uid="{00000000-0005-0000-0000-000052030000}"/>
    <cellStyle name="Comma 5 7 4 4" xfId="7880" xr:uid="{00000000-0005-0000-0000-000053030000}"/>
    <cellStyle name="Comma 5 7 4 4 2" xfId="15958" xr:uid="{00000000-0005-0000-0000-000053030000}"/>
    <cellStyle name="Comma 5 7 4 5" xfId="12672" xr:uid="{00000000-0005-0000-0000-000054030000}"/>
    <cellStyle name="Comma 5 7 4 5 2" xfId="20736" xr:uid="{00000000-0005-0000-0000-000054030000}"/>
    <cellStyle name="Comma 5 7 4 6" xfId="6270" xr:uid="{00000000-0005-0000-0000-000050030000}"/>
    <cellStyle name="Comma 5 7 4 7" xfId="14350" xr:uid="{00000000-0005-0000-0000-000050030000}"/>
    <cellStyle name="Comma 5 7 5" xfId="1893" xr:uid="{00000000-0005-0000-0000-000082020000}"/>
    <cellStyle name="Comma 5 7 5 2" xfId="3543" xr:uid="{00000000-0005-0000-0000-000083020000}"/>
    <cellStyle name="Comma 5 7 5 2 2" xfId="10002" xr:uid="{00000000-0005-0000-0000-000056030000}"/>
    <cellStyle name="Comma 5 7 5 2 3" xfId="18080" xr:uid="{00000000-0005-0000-0000-000056030000}"/>
    <cellStyle name="Comma 5 7 5 3" xfId="5206" xr:uid="{00000000-0005-0000-0000-000084020000}"/>
    <cellStyle name="Comma 5 7 5 3 2" xfId="11593" xr:uid="{00000000-0005-0000-0000-000057030000}"/>
    <cellStyle name="Comma 5 7 5 3 3" xfId="19671" xr:uid="{00000000-0005-0000-0000-000057030000}"/>
    <cellStyle name="Comma 5 7 5 4" xfId="8407" xr:uid="{00000000-0005-0000-0000-000058030000}"/>
    <cellStyle name="Comma 5 7 5 4 2" xfId="16485" xr:uid="{00000000-0005-0000-0000-000058030000}"/>
    <cellStyle name="Comma 5 7 5 5" xfId="6797" xr:uid="{00000000-0005-0000-0000-000055030000}"/>
    <cellStyle name="Comma 5 7 5 6" xfId="14877" xr:uid="{00000000-0005-0000-0000-000055030000}"/>
    <cellStyle name="Comma 5 7 6" xfId="2425" xr:uid="{00000000-0005-0000-0000-000085020000}"/>
    <cellStyle name="Comma 5 7 6 2" xfId="8939" xr:uid="{00000000-0005-0000-0000-000059030000}"/>
    <cellStyle name="Comma 5 7 6 3" xfId="17017" xr:uid="{00000000-0005-0000-0000-000059030000}"/>
    <cellStyle name="Comma 5 7 7" xfId="4152" xr:uid="{00000000-0005-0000-0000-000086020000}"/>
    <cellStyle name="Comma 5 7 7 2" xfId="10539" xr:uid="{00000000-0005-0000-0000-00005A030000}"/>
    <cellStyle name="Comma 5 7 7 3" xfId="18617" xr:uid="{00000000-0005-0000-0000-00005A030000}"/>
    <cellStyle name="Comma 5 7 8" xfId="7353" xr:uid="{00000000-0005-0000-0000-00005B030000}"/>
    <cellStyle name="Comma 5 7 8 2" xfId="15431" xr:uid="{00000000-0005-0000-0000-00005B030000}"/>
    <cellStyle name="Comma 5 7 9" xfId="12129" xr:uid="{00000000-0005-0000-0000-00005C030000}"/>
    <cellStyle name="Comma 5 7 9 2" xfId="20204" xr:uid="{00000000-0005-0000-0000-00005C030000}"/>
    <cellStyle name="Comma 5 8" xfId="357" xr:uid="{00000000-0005-0000-0000-000064010000}"/>
    <cellStyle name="Comma 5 8 10" xfId="5744" xr:uid="{00000000-0005-0000-0000-00005D030000}"/>
    <cellStyle name="Comma 5 8 11" xfId="13824" xr:uid="{00000000-0005-0000-0000-00005D030000}"/>
    <cellStyle name="Comma 5 8 2" xfId="982" xr:uid="{00000000-0005-0000-0000-000088020000}"/>
    <cellStyle name="Comma 5 8 2 2" xfId="1616" xr:uid="{00000000-0005-0000-0000-000089020000}"/>
    <cellStyle name="Comma 5 8 2 2 2" xfId="3265" xr:uid="{00000000-0005-0000-0000-00008A020000}"/>
    <cellStyle name="Comma 5 8 2 2 2 2" xfId="9724" xr:uid="{00000000-0005-0000-0000-000060030000}"/>
    <cellStyle name="Comma 5 8 2 2 2 3" xfId="17802" xr:uid="{00000000-0005-0000-0000-000060030000}"/>
    <cellStyle name="Comma 5 8 2 2 3" xfId="4928" xr:uid="{00000000-0005-0000-0000-00008B020000}"/>
    <cellStyle name="Comma 5 8 2 2 3 2" xfId="11315" xr:uid="{00000000-0005-0000-0000-000061030000}"/>
    <cellStyle name="Comma 5 8 2 2 3 3" xfId="19393" xr:uid="{00000000-0005-0000-0000-000061030000}"/>
    <cellStyle name="Comma 5 8 2 2 4" xfId="8129" xr:uid="{00000000-0005-0000-0000-000062030000}"/>
    <cellStyle name="Comma 5 8 2 2 4 2" xfId="16207" xr:uid="{00000000-0005-0000-0000-000062030000}"/>
    <cellStyle name="Comma 5 8 2 2 5" xfId="6519" xr:uid="{00000000-0005-0000-0000-00005F030000}"/>
    <cellStyle name="Comma 5 8 2 2 6" xfId="14599" xr:uid="{00000000-0005-0000-0000-00005F030000}"/>
    <cellStyle name="Comma 5 8 2 3" xfId="2142" xr:uid="{00000000-0005-0000-0000-00008C020000}"/>
    <cellStyle name="Comma 5 8 2 3 2" xfId="3792" xr:uid="{00000000-0005-0000-0000-00008D020000}"/>
    <cellStyle name="Comma 5 8 2 3 2 2" xfId="10251" xr:uid="{00000000-0005-0000-0000-000064030000}"/>
    <cellStyle name="Comma 5 8 2 3 2 3" xfId="18329" xr:uid="{00000000-0005-0000-0000-000064030000}"/>
    <cellStyle name="Comma 5 8 2 3 3" xfId="5455" xr:uid="{00000000-0005-0000-0000-00008E020000}"/>
    <cellStyle name="Comma 5 8 2 3 3 2" xfId="11842" xr:uid="{00000000-0005-0000-0000-000065030000}"/>
    <cellStyle name="Comma 5 8 2 3 3 3" xfId="19920" xr:uid="{00000000-0005-0000-0000-000065030000}"/>
    <cellStyle name="Comma 5 8 2 3 4" xfId="8656" xr:uid="{00000000-0005-0000-0000-000066030000}"/>
    <cellStyle name="Comma 5 8 2 3 4 2" xfId="16734" xr:uid="{00000000-0005-0000-0000-000066030000}"/>
    <cellStyle name="Comma 5 8 2 3 5" xfId="7046" xr:uid="{00000000-0005-0000-0000-000063030000}"/>
    <cellStyle name="Comma 5 8 2 3 6" xfId="15126" xr:uid="{00000000-0005-0000-0000-000063030000}"/>
    <cellStyle name="Comma 5 8 2 4" xfId="2747" xr:uid="{00000000-0005-0000-0000-00008F020000}"/>
    <cellStyle name="Comma 5 8 2 4 2" xfId="9236" xr:uid="{00000000-0005-0000-0000-000067030000}"/>
    <cellStyle name="Comma 5 8 2 4 3" xfId="17314" xr:uid="{00000000-0005-0000-0000-000067030000}"/>
    <cellStyle name="Comma 5 8 2 5" xfId="4401" xr:uid="{00000000-0005-0000-0000-000090020000}"/>
    <cellStyle name="Comma 5 8 2 5 2" xfId="10788" xr:uid="{00000000-0005-0000-0000-000068030000}"/>
    <cellStyle name="Comma 5 8 2 5 3" xfId="18866" xr:uid="{00000000-0005-0000-0000-000068030000}"/>
    <cellStyle name="Comma 5 8 2 6" xfId="7602" xr:uid="{00000000-0005-0000-0000-000069030000}"/>
    <cellStyle name="Comma 5 8 2 6 2" xfId="15680" xr:uid="{00000000-0005-0000-0000-000069030000}"/>
    <cellStyle name="Comma 5 8 2 7" xfId="12880" xr:uid="{00000000-0005-0000-0000-00006A030000}"/>
    <cellStyle name="Comma 5 8 2 7 2" xfId="20918" xr:uid="{00000000-0005-0000-0000-00006A030000}"/>
    <cellStyle name="Comma 5 8 2 8" xfId="5992" xr:uid="{00000000-0005-0000-0000-00005E030000}"/>
    <cellStyle name="Comma 5 8 2 9" xfId="14072" xr:uid="{00000000-0005-0000-0000-00005E030000}"/>
    <cellStyle name="Comma 5 8 3" xfId="1368" xr:uid="{00000000-0005-0000-0000-000091020000}"/>
    <cellStyle name="Comma 5 8 3 2" xfId="3017" xr:uid="{00000000-0005-0000-0000-000092020000}"/>
    <cellStyle name="Comma 5 8 3 2 2" xfId="9476" xr:uid="{00000000-0005-0000-0000-00006C030000}"/>
    <cellStyle name="Comma 5 8 3 2 3" xfId="17554" xr:uid="{00000000-0005-0000-0000-00006C030000}"/>
    <cellStyle name="Comma 5 8 3 3" xfId="4680" xr:uid="{00000000-0005-0000-0000-000093020000}"/>
    <cellStyle name="Comma 5 8 3 3 2" xfId="11067" xr:uid="{00000000-0005-0000-0000-00006D030000}"/>
    <cellStyle name="Comma 5 8 3 3 3" xfId="19145" xr:uid="{00000000-0005-0000-0000-00006D030000}"/>
    <cellStyle name="Comma 5 8 3 4" xfId="7881" xr:uid="{00000000-0005-0000-0000-00006E030000}"/>
    <cellStyle name="Comma 5 8 3 4 2" xfId="15959" xr:uid="{00000000-0005-0000-0000-00006E030000}"/>
    <cellStyle name="Comma 5 8 3 5" xfId="12673" xr:uid="{00000000-0005-0000-0000-00006F030000}"/>
    <cellStyle name="Comma 5 8 3 5 2" xfId="20737" xr:uid="{00000000-0005-0000-0000-00006F030000}"/>
    <cellStyle name="Comma 5 8 3 6" xfId="6271" xr:uid="{00000000-0005-0000-0000-00006B030000}"/>
    <cellStyle name="Comma 5 8 3 7" xfId="14351" xr:uid="{00000000-0005-0000-0000-00006B030000}"/>
    <cellStyle name="Comma 5 8 4" xfId="1894" xr:uid="{00000000-0005-0000-0000-000094020000}"/>
    <cellStyle name="Comma 5 8 4 2" xfId="3544" xr:uid="{00000000-0005-0000-0000-000095020000}"/>
    <cellStyle name="Comma 5 8 4 2 2" xfId="10003" xr:uid="{00000000-0005-0000-0000-000071030000}"/>
    <cellStyle name="Comma 5 8 4 2 3" xfId="18081" xr:uid="{00000000-0005-0000-0000-000071030000}"/>
    <cellStyle name="Comma 5 8 4 3" xfId="5207" xr:uid="{00000000-0005-0000-0000-000096020000}"/>
    <cellStyle name="Comma 5 8 4 3 2" xfId="11594" xr:uid="{00000000-0005-0000-0000-000072030000}"/>
    <cellStyle name="Comma 5 8 4 3 3" xfId="19672" xr:uid="{00000000-0005-0000-0000-000072030000}"/>
    <cellStyle name="Comma 5 8 4 4" xfId="8408" xr:uid="{00000000-0005-0000-0000-000073030000}"/>
    <cellStyle name="Comma 5 8 4 4 2" xfId="16486" xr:uid="{00000000-0005-0000-0000-000073030000}"/>
    <cellStyle name="Comma 5 8 4 5" xfId="6798" xr:uid="{00000000-0005-0000-0000-000070030000}"/>
    <cellStyle name="Comma 5 8 4 6" xfId="14878" xr:uid="{00000000-0005-0000-0000-000070030000}"/>
    <cellStyle name="Comma 5 8 5" xfId="2426" xr:uid="{00000000-0005-0000-0000-000097020000}"/>
    <cellStyle name="Comma 5 8 5 2" xfId="8940" xr:uid="{00000000-0005-0000-0000-000074030000}"/>
    <cellStyle name="Comma 5 8 5 3" xfId="17018" xr:uid="{00000000-0005-0000-0000-000074030000}"/>
    <cellStyle name="Comma 5 8 6" xfId="4153" xr:uid="{00000000-0005-0000-0000-000098020000}"/>
    <cellStyle name="Comma 5 8 6 2" xfId="10540" xr:uid="{00000000-0005-0000-0000-000075030000}"/>
    <cellStyle name="Comma 5 8 6 3" xfId="18618" xr:uid="{00000000-0005-0000-0000-000075030000}"/>
    <cellStyle name="Comma 5 8 7" xfId="7354" xr:uid="{00000000-0005-0000-0000-000076030000}"/>
    <cellStyle name="Comma 5 8 7 2" xfId="15432" xr:uid="{00000000-0005-0000-0000-000076030000}"/>
    <cellStyle name="Comma 5 8 8" xfId="12130" xr:uid="{00000000-0005-0000-0000-000077030000}"/>
    <cellStyle name="Comma 5 8 8 2" xfId="20205" xr:uid="{00000000-0005-0000-0000-000077030000}"/>
    <cellStyle name="Comma 5 8 9" xfId="13524" xr:uid="{00000000-0005-0000-0000-000078030000}"/>
    <cellStyle name="Comma 5 8 9 2" xfId="21521" xr:uid="{00000000-0005-0000-0000-000078030000}"/>
    <cellStyle name="Comma 5 9" xfId="358" xr:uid="{00000000-0005-0000-0000-000065010000}"/>
    <cellStyle name="Comma 5 9 10" xfId="5745" xr:uid="{00000000-0005-0000-0000-000079030000}"/>
    <cellStyle name="Comma 5 9 11" xfId="13825" xr:uid="{00000000-0005-0000-0000-000079030000}"/>
    <cellStyle name="Comma 5 9 2" xfId="983" xr:uid="{00000000-0005-0000-0000-00009A020000}"/>
    <cellStyle name="Comma 5 9 2 2" xfId="1617" xr:uid="{00000000-0005-0000-0000-00009B020000}"/>
    <cellStyle name="Comma 5 9 2 2 2" xfId="3266" xr:uid="{00000000-0005-0000-0000-00009C020000}"/>
    <cellStyle name="Comma 5 9 2 2 2 2" xfId="9725" xr:uid="{00000000-0005-0000-0000-00007C030000}"/>
    <cellStyle name="Comma 5 9 2 2 2 3" xfId="17803" xr:uid="{00000000-0005-0000-0000-00007C030000}"/>
    <cellStyle name="Comma 5 9 2 2 3" xfId="4929" xr:uid="{00000000-0005-0000-0000-00009D020000}"/>
    <cellStyle name="Comma 5 9 2 2 3 2" xfId="11316" xr:uid="{00000000-0005-0000-0000-00007D030000}"/>
    <cellStyle name="Comma 5 9 2 2 3 3" xfId="19394" xr:uid="{00000000-0005-0000-0000-00007D030000}"/>
    <cellStyle name="Comma 5 9 2 2 4" xfId="8130" xr:uid="{00000000-0005-0000-0000-00007E030000}"/>
    <cellStyle name="Comma 5 9 2 2 4 2" xfId="16208" xr:uid="{00000000-0005-0000-0000-00007E030000}"/>
    <cellStyle name="Comma 5 9 2 2 5" xfId="6520" xr:uid="{00000000-0005-0000-0000-00007B030000}"/>
    <cellStyle name="Comma 5 9 2 2 6" xfId="14600" xr:uid="{00000000-0005-0000-0000-00007B030000}"/>
    <cellStyle name="Comma 5 9 2 3" xfId="2143" xr:uid="{00000000-0005-0000-0000-00009E020000}"/>
    <cellStyle name="Comma 5 9 2 3 2" xfId="3793" xr:uid="{00000000-0005-0000-0000-00009F020000}"/>
    <cellStyle name="Comma 5 9 2 3 2 2" xfId="10252" xr:uid="{00000000-0005-0000-0000-000080030000}"/>
    <cellStyle name="Comma 5 9 2 3 2 3" xfId="18330" xr:uid="{00000000-0005-0000-0000-000080030000}"/>
    <cellStyle name="Comma 5 9 2 3 3" xfId="5456" xr:uid="{00000000-0005-0000-0000-0000A0020000}"/>
    <cellStyle name="Comma 5 9 2 3 3 2" xfId="11843" xr:uid="{00000000-0005-0000-0000-000081030000}"/>
    <cellStyle name="Comma 5 9 2 3 3 3" xfId="19921" xr:uid="{00000000-0005-0000-0000-000081030000}"/>
    <cellStyle name="Comma 5 9 2 3 4" xfId="8657" xr:uid="{00000000-0005-0000-0000-000082030000}"/>
    <cellStyle name="Comma 5 9 2 3 4 2" xfId="16735" xr:uid="{00000000-0005-0000-0000-000082030000}"/>
    <cellStyle name="Comma 5 9 2 3 5" xfId="7047" xr:uid="{00000000-0005-0000-0000-00007F030000}"/>
    <cellStyle name="Comma 5 9 2 3 6" xfId="15127" xr:uid="{00000000-0005-0000-0000-00007F030000}"/>
    <cellStyle name="Comma 5 9 2 4" xfId="2748" xr:uid="{00000000-0005-0000-0000-0000A1020000}"/>
    <cellStyle name="Comma 5 9 2 4 2" xfId="9237" xr:uid="{00000000-0005-0000-0000-000083030000}"/>
    <cellStyle name="Comma 5 9 2 4 3" xfId="17315" xr:uid="{00000000-0005-0000-0000-000083030000}"/>
    <cellStyle name="Comma 5 9 2 5" xfId="4402" xr:uid="{00000000-0005-0000-0000-0000A2020000}"/>
    <cellStyle name="Comma 5 9 2 5 2" xfId="10789" xr:uid="{00000000-0005-0000-0000-000084030000}"/>
    <cellStyle name="Comma 5 9 2 5 3" xfId="18867" xr:uid="{00000000-0005-0000-0000-000084030000}"/>
    <cellStyle name="Comma 5 9 2 6" xfId="7603" xr:uid="{00000000-0005-0000-0000-000085030000}"/>
    <cellStyle name="Comma 5 9 2 6 2" xfId="15681" xr:uid="{00000000-0005-0000-0000-000085030000}"/>
    <cellStyle name="Comma 5 9 2 7" xfId="12674" xr:uid="{00000000-0005-0000-0000-000086030000}"/>
    <cellStyle name="Comma 5 9 2 7 2" xfId="20738" xr:uid="{00000000-0005-0000-0000-000086030000}"/>
    <cellStyle name="Comma 5 9 2 8" xfId="5993" xr:uid="{00000000-0005-0000-0000-00007A030000}"/>
    <cellStyle name="Comma 5 9 2 9" xfId="14073" xr:uid="{00000000-0005-0000-0000-00007A030000}"/>
    <cellStyle name="Comma 5 9 3" xfId="1369" xr:uid="{00000000-0005-0000-0000-0000A3020000}"/>
    <cellStyle name="Comma 5 9 3 2" xfId="3018" xr:uid="{00000000-0005-0000-0000-0000A4020000}"/>
    <cellStyle name="Comma 5 9 3 2 2" xfId="9477" xr:uid="{00000000-0005-0000-0000-000088030000}"/>
    <cellStyle name="Comma 5 9 3 2 3" xfId="17555" xr:uid="{00000000-0005-0000-0000-000088030000}"/>
    <cellStyle name="Comma 5 9 3 3" xfId="4681" xr:uid="{00000000-0005-0000-0000-0000A5020000}"/>
    <cellStyle name="Comma 5 9 3 3 2" xfId="11068" xr:uid="{00000000-0005-0000-0000-000089030000}"/>
    <cellStyle name="Comma 5 9 3 3 3" xfId="19146" xr:uid="{00000000-0005-0000-0000-000089030000}"/>
    <cellStyle name="Comma 5 9 3 4" xfId="7882" xr:uid="{00000000-0005-0000-0000-00008A030000}"/>
    <cellStyle name="Comma 5 9 3 4 2" xfId="15960" xr:uid="{00000000-0005-0000-0000-00008A030000}"/>
    <cellStyle name="Comma 5 9 3 5" xfId="6272" xr:uid="{00000000-0005-0000-0000-000087030000}"/>
    <cellStyle name="Comma 5 9 3 6" xfId="14352" xr:uid="{00000000-0005-0000-0000-000087030000}"/>
    <cellStyle name="Comma 5 9 4" xfId="1895" xr:uid="{00000000-0005-0000-0000-0000A6020000}"/>
    <cellStyle name="Comma 5 9 4 2" xfId="3545" xr:uid="{00000000-0005-0000-0000-0000A7020000}"/>
    <cellStyle name="Comma 5 9 4 2 2" xfId="10004" xr:uid="{00000000-0005-0000-0000-00008C030000}"/>
    <cellStyle name="Comma 5 9 4 2 3" xfId="18082" xr:uid="{00000000-0005-0000-0000-00008C030000}"/>
    <cellStyle name="Comma 5 9 4 3" xfId="5208" xr:uid="{00000000-0005-0000-0000-0000A8020000}"/>
    <cellStyle name="Comma 5 9 4 3 2" xfId="11595" xr:uid="{00000000-0005-0000-0000-00008D030000}"/>
    <cellStyle name="Comma 5 9 4 3 3" xfId="19673" xr:uid="{00000000-0005-0000-0000-00008D030000}"/>
    <cellStyle name="Comma 5 9 4 4" xfId="8409" xr:uid="{00000000-0005-0000-0000-00008E030000}"/>
    <cellStyle name="Comma 5 9 4 4 2" xfId="16487" xr:uid="{00000000-0005-0000-0000-00008E030000}"/>
    <cellStyle name="Comma 5 9 4 5" xfId="6799" xr:uid="{00000000-0005-0000-0000-00008B030000}"/>
    <cellStyle name="Comma 5 9 4 6" xfId="14879" xr:uid="{00000000-0005-0000-0000-00008B030000}"/>
    <cellStyle name="Comma 5 9 5" xfId="2427" xr:uid="{00000000-0005-0000-0000-0000A9020000}"/>
    <cellStyle name="Comma 5 9 5 2" xfId="8941" xr:uid="{00000000-0005-0000-0000-00008F030000}"/>
    <cellStyle name="Comma 5 9 5 3" xfId="17019" xr:uid="{00000000-0005-0000-0000-00008F030000}"/>
    <cellStyle name="Comma 5 9 6" xfId="4154" xr:uid="{00000000-0005-0000-0000-0000AA020000}"/>
    <cellStyle name="Comma 5 9 6 2" xfId="10541" xr:uid="{00000000-0005-0000-0000-000090030000}"/>
    <cellStyle name="Comma 5 9 6 3" xfId="18619" xr:uid="{00000000-0005-0000-0000-000090030000}"/>
    <cellStyle name="Comma 5 9 7" xfId="7355" xr:uid="{00000000-0005-0000-0000-000091030000}"/>
    <cellStyle name="Comma 5 9 7 2" xfId="15433" xr:uid="{00000000-0005-0000-0000-000091030000}"/>
    <cellStyle name="Comma 5 9 8" xfId="12131" xr:uid="{00000000-0005-0000-0000-000092030000}"/>
    <cellStyle name="Comma 5 9 8 2" xfId="20206" xr:uid="{00000000-0005-0000-0000-000092030000}"/>
    <cellStyle name="Comma 5 9 9" xfId="13525" xr:uid="{00000000-0005-0000-0000-000093030000}"/>
    <cellStyle name="Comma 5 9 9 2" xfId="21522" xr:uid="{00000000-0005-0000-0000-000093030000}"/>
    <cellStyle name="Comma 6" xfId="359" xr:uid="{00000000-0005-0000-0000-000066010000}"/>
    <cellStyle name="Comma 6 2" xfId="360" xr:uid="{00000000-0005-0000-0000-000067010000}"/>
    <cellStyle name="Comma 6 3" xfId="361" xr:uid="{00000000-0005-0000-0000-000068010000}"/>
    <cellStyle name="Comma 6 4" xfId="362" xr:uid="{00000000-0005-0000-0000-000069010000}"/>
    <cellStyle name="Comma 6 4 10" xfId="13526" xr:uid="{00000000-0005-0000-0000-000098030000}"/>
    <cellStyle name="Comma 6 4 10 2" xfId="21523" xr:uid="{00000000-0005-0000-0000-000098030000}"/>
    <cellStyle name="Comma 6 4 11" xfId="5746" xr:uid="{00000000-0005-0000-0000-000097030000}"/>
    <cellStyle name="Comma 6 4 12" xfId="13826" xr:uid="{00000000-0005-0000-0000-000097030000}"/>
    <cellStyle name="Comma 6 4 2" xfId="363" xr:uid="{00000000-0005-0000-0000-00006A010000}"/>
    <cellStyle name="Comma 6 4 2 10" xfId="5962" xr:uid="{00000000-0005-0000-0000-000099030000}"/>
    <cellStyle name="Comma 6 4 2 11" xfId="14042" xr:uid="{00000000-0005-0000-0000-000099030000}"/>
    <cellStyle name="Comma 6 4 2 2" xfId="1133" xr:uid="{00000000-0005-0000-0000-0000B0020000}"/>
    <cellStyle name="Comma 6 4 2 2 2" xfId="1791" xr:uid="{00000000-0005-0000-0000-0000B1020000}"/>
    <cellStyle name="Comma 6 4 2 2 2 2" xfId="3441" xr:uid="{00000000-0005-0000-0000-0000B2020000}"/>
    <cellStyle name="Comma 6 4 2 2 2 2 2" xfId="9900" xr:uid="{00000000-0005-0000-0000-00009C030000}"/>
    <cellStyle name="Comma 6 4 2 2 2 2 3" xfId="17978" xr:uid="{00000000-0005-0000-0000-00009C030000}"/>
    <cellStyle name="Comma 6 4 2 2 2 3" xfId="5104" xr:uid="{00000000-0005-0000-0000-0000B3020000}"/>
    <cellStyle name="Comma 6 4 2 2 2 3 2" xfId="11491" xr:uid="{00000000-0005-0000-0000-00009D030000}"/>
    <cellStyle name="Comma 6 4 2 2 2 3 3" xfId="19569" xr:uid="{00000000-0005-0000-0000-00009D030000}"/>
    <cellStyle name="Comma 6 4 2 2 2 4" xfId="8305" xr:uid="{00000000-0005-0000-0000-00009E030000}"/>
    <cellStyle name="Comma 6 4 2 2 2 4 2" xfId="16383" xr:uid="{00000000-0005-0000-0000-00009E030000}"/>
    <cellStyle name="Comma 6 4 2 2 2 5" xfId="12882" xr:uid="{00000000-0005-0000-0000-00009F030000}"/>
    <cellStyle name="Comma 6 4 2 2 2 5 2" xfId="20920" xr:uid="{00000000-0005-0000-0000-00009F030000}"/>
    <cellStyle name="Comma 6 4 2 2 2 6" xfId="6695" xr:uid="{00000000-0005-0000-0000-00009B030000}"/>
    <cellStyle name="Comma 6 4 2 2 2 7" xfId="14775" xr:uid="{00000000-0005-0000-0000-00009B030000}"/>
    <cellStyle name="Comma 6 4 2 2 3" xfId="2318" xr:uid="{00000000-0005-0000-0000-0000B4020000}"/>
    <cellStyle name="Comma 6 4 2 2 3 2" xfId="3968" xr:uid="{00000000-0005-0000-0000-0000B5020000}"/>
    <cellStyle name="Comma 6 4 2 2 3 2 2" xfId="10427" xr:uid="{00000000-0005-0000-0000-0000A1030000}"/>
    <cellStyle name="Comma 6 4 2 2 3 2 3" xfId="18505" xr:uid="{00000000-0005-0000-0000-0000A1030000}"/>
    <cellStyle name="Comma 6 4 2 2 3 3" xfId="5631" xr:uid="{00000000-0005-0000-0000-0000B6020000}"/>
    <cellStyle name="Comma 6 4 2 2 3 3 2" xfId="12018" xr:uid="{00000000-0005-0000-0000-0000A2030000}"/>
    <cellStyle name="Comma 6 4 2 2 3 3 3" xfId="20096" xr:uid="{00000000-0005-0000-0000-0000A2030000}"/>
    <cellStyle name="Comma 6 4 2 2 3 4" xfId="8832" xr:uid="{00000000-0005-0000-0000-0000A3030000}"/>
    <cellStyle name="Comma 6 4 2 2 3 4 2" xfId="16910" xr:uid="{00000000-0005-0000-0000-0000A3030000}"/>
    <cellStyle name="Comma 6 4 2 2 3 5" xfId="7222" xr:uid="{00000000-0005-0000-0000-0000A0030000}"/>
    <cellStyle name="Comma 6 4 2 2 3 6" xfId="15302" xr:uid="{00000000-0005-0000-0000-0000A0030000}"/>
    <cellStyle name="Comma 6 4 2 2 4" xfId="2884" xr:uid="{00000000-0005-0000-0000-0000B7020000}"/>
    <cellStyle name="Comma 6 4 2 2 4 2" xfId="9373" xr:uid="{00000000-0005-0000-0000-0000A4030000}"/>
    <cellStyle name="Comma 6 4 2 2 4 3" xfId="17451" xr:uid="{00000000-0005-0000-0000-0000A4030000}"/>
    <cellStyle name="Comma 6 4 2 2 5" xfId="4577" xr:uid="{00000000-0005-0000-0000-0000B8020000}"/>
    <cellStyle name="Comma 6 4 2 2 5 2" xfId="10964" xr:uid="{00000000-0005-0000-0000-0000A5030000}"/>
    <cellStyle name="Comma 6 4 2 2 5 3" xfId="19042" xr:uid="{00000000-0005-0000-0000-0000A5030000}"/>
    <cellStyle name="Comma 6 4 2 2 6" xfId="7778" xr:uid="{00000000-0005-0000-0000-0000A6030000}"/>
    <cellStyle name="Comma 6 4 2 2 6 2" xfId="15856" xr:uid="{00000000-0005-0000-0000-0000A6030000}"/>
    <cellStyle name="Comma 6 4 2 2 7" xfId="12437" xr:uid="{00000000-0005-0000-0000-0000A7030000}"/>
    <cellStyle name="Comma 6 4 2 2 7 2" xfId="20506" xr:uid="{00000000-0005-0000-0000-0000A7030000}"/>
    <cellStyle name="Comma 6 4 2 2 8" xfId="6168" xr:uid="{00000000-0005-0000-0000-00009A030000}"/>
    <cellStyle name="Comma 6 4 2 2 9" xfId="14248" xr:uid="{00000000-0005-0000-0000-00009A030000}"/>
    <cellStyle name="Comma 6 4 2 3" xfId="1586" xr:uid="{00000000-0005-0000-0000-0000B9020000}"/>
    <cellStyle name="Comma 6 4 2 3 2" xfId="3235" xr:uid="{00000000-0005-0000-0000-0000BA020000}"/>
    <cellStyle name="Comma 6 4 2 3 2 2" xfId="9694" xr:uid="{00000000-0005-0000-0000-0000A9030000}"/>
    <cellStyle name="Comma 6 4 2 3 2 3" xfId="17772" xr:uid="{00000000-0005-0000-0000-0000A9030000}"/>
    <cellStyle name="Comma 6 4 2 3 3" xfId="4898" xr:uid="{00000000-0005-0000-0000-0000BB020000}"/>
    <cellStyle name="Comma 6 4 2 3 3 2" xfId="11285" xr:uid="{00000000-0005-0000-0000-0000AA030000}"/>
    <cellStyle name="Comma 6 4 2 3 3 3" xfId="19363" xr:uid="{00000000-0005-0000-0000-0000AA030000}"/>
    <cellStyle name="Comma 6 4 2 3 4" xfId="8099" xr:uid="{00000000-0005-0000-0000-0000AB030000}"/>
    <cellStyle name="Comma 6 4 2 3 4 2" xfId="16177" xr:uid="{00000000-0005-0000-0000-0000AB030000}"/>
    <cellStyle name="Comma 6 4 2 3 5" xfId="12883" xr:uid="{00000000-0005-0000-0000-0000AC030000}"/>
    <cellStyle name="Comma 6 4 2 3 5 2" xfId="20921" xr:uid="{00000000-0005-0000-0000-0000AC030000}"/>
    <cellStyle name="Comma 6 4 2 3 6" xfId="6489" xr:uid="{00000000-0005-0000-0000-0000A8030000}"/>
    <cellStyle name="Comma 6 4 2 3 7" xfId="14569" xr:uid="{00000000-0005-0000-0000-0000A8030000}"/>
    <cellStyle name="Comma 6 4 2 4" xfId="2112" xr:uid="{00000000-0005-0000-0000-0000BC020000}"/>
    <cellStyle name="Comma 6 4 2 4 2" xfId="3762" xr:uid="{00000000-0005-0000-0000-0000BD020000}"/>
    <cellStyle name="Comma 6 4 2 4 2 2" xfId="10221" xr:uid="{00000000-0005-0000-0000-0000AE030000}"/>
    <cellStyle name="Comma 6 4 2 4 2 3" xfId="18299" xr:uid="{00000000-0005-0000-0000-0000AE030000}"/>
    <cellStyle name="Comma 6 4 2 4 3" xfId="5425" xr:uid="{00000000-0005-0000-0000-0000BE020000}"/>
    <cellStyle name="Comma 6 4 2 4 3 2" xfId="11812" xr:uid="{00000000-0005-0000-0000-0000AF030000}"/>
    <cellStyle name="Comma 6 4 2 4 3 3" xfId="19890" xr:uid="{00000000-0005-0000-0000-0000AF030000}"/>
    <cellStyle name="Comma 6 4 2 4 4" xfId="8626" xr:uid="{00000000-0005-0000-0000-0000B0030000}"/>
    <cellStyle name="Comma 6 4 2 4 4 2" xfId="16704" xr:uid="{00000000-0005-0000-0000-0000B0030000}"/>
    <cellStyle name="Comma 6 4 2 4 5" xfId="12881" xr:uid="{00000000-0005-0000-0000-0000B1030000}"/>
    <cellStyle name="Comma 6 4 2 4 5 2" xfId="20919" xr:uid="{00000000-0005-0000-0000-0000B1030000}"/>
    <cellStyle name="Comma 6 4 2 4 6" xfId="7016" xr:uid="{00000000-0005-0000-0000-0000AD030000}"/>
    <cellStyle name="Comma 6 4 2 4 7" xfId="15096" xr:uid="{00000000-0005-0000-0000-0000AD030000}"/>
    <cellStyle name="Comma 6 4 2 5" xfId="2429" xr:uid="{00000000-0005-0000-0000-0000BF020000}"/>
    <cellStyle name="Comma 6 4 2 5 2" xfId="8943" xr:uid="{00000000-0005-0000-0000-0000B2030000}"/>
    <cellStyle name="Comma 6 4 2 5 3" xfId="17021" xr:uid="{00000000-0005-0000-0000-0000B2030000}"/>
    <cellStyle name="Comma 6 4 2 6" xfId="4371" xr:uid="{00000000-0005-0000-0000-0000C0020000}"/>
    <cellStyle name="Comma 6 4 2 6 2" xfId="10758" xr:uid="{00000000-0005-0000-0000-0000B3030000}"/>
    <cellStyle name="Comma 6 4 2 6 3" xfId="18836" xr:uid="{00000000-0005-0000-0000-0000B3030000}"/>
    <cellStyle name="Comma 6 4 2 7" xfId="7572" xr:uid="{00000000-0005-0000-0000-0000B4030000}"/>
    <cellStyle name="Comma 6 4 2 7 2" xfId="15650" xr:uid="{00000000-0005-0000-0000-0000B4030000}"/>
    <cellStyle name="Comma 6 4 2 8" xfId="12133" xr:uid="{00000000-0005-0000-0000-0000B5030000}"/>
    <cellStyle name="Comma 6 4 2 8 2" xfId="20208" xr:uid="{00000000-0005-0000-0000-0000B5030000}"/>
    <cellStyle name="Comma 6 4 2 9" xfId="13527" xr:uid="{00000000-0005-0000-0000-0000B6030000}"/>
    <cellStyle name="Comma 6 4 2 9 2" xfId="21524" xr:uid="{00000000-0005-0000-0000-0000B6030000}"/>
    <cellStyle name="Comma 6 4 3" xfId="984" xr:uid="{00000000-0005-0000-0000-0000C1020000}"/>
    <cellStyle name="Comma 6 4 3 2" xfId="1618" xr:uid="{00000000-0005-0000-0000-0000C2020000}"/>
    <cellStyle name="Comma 6 4 3 2 2" xfId="3267" xr:uid="{00000000-0005-0000-0000-0000C3020000}"/>
    <cellStyle name="Comma 6 4 3 2 2 2" xfId="12885" xr:uid="{00000000-0005-0000-0000-0000BA030000}"/>
    <cellStyle name="Comma 6 4 3 2 2 2 2" xfId="20923" xr:uid="{00000000-0005-0000-0000-0000BA030000}"/>
    <cellStyle name="Comma 6 4 3 2 2 3" xfId="9726" xr:uid="{00000000-0005-0000-0000-0000B9030000}"/>
    <cellStyle name="Comma 6 4 3 2 2 4" xfId="17804" xr:uid="{00000000-0005-0000-0000-0000B9030000}"/>
    <cellStyle name="Comma 6 4 3 2 3" xfId="4930" xr:uid="{00000000-0005-0000-0000-0000C4020000}"/>
    <cellStyle name="Comma 6 4 3 2 3 2" xfId="11317" xr:uid="{00000000-0005-0000-0000-0000BB030000}"/>
    <cellStyle name="Comma 6 4 3 2 3 3" xfId="19395" xr:uid="{00000000-0005-0000-0000-0000BB030000}"/>
    <cellStyle name="Comma 6 4 3 2 4" xfId="8131" xr:uid="{00000000-0005-0000-0000-0000BC030000}"/>
    <cellStyle name="Comma 6 4 3 2 4 2" xfId="16209" xr:uid="{00000000-0005-0000-0000-0000BC030000}"/>
    <cellStyle name="Comma 6 4 3 2 5" xfId="12438" xr:uid="{00000000-0005-0000-0000-0000BD030000}"/>
    <cellStyle name="Comma 6 4 3 2 5 2" xfId="20507" xr:uid="{00000000-0005-0000-0000-0000BD030000}"/>
    <cellStyle name="Comma 6 4 3 2 6" xfId="6521" xr:uid="{00000000-0005-0000-0000-0000B8030000}"/>
    <cellStyle name="Comma 6 4 3 2 7" xfId="14601" xr:uid="{00000000-0005-0000-0000-0000B8030000}"/>
    <cellStyle name="Comma 6 4 3 3" xfId="2144" xr:uid="{00000000-0005-0000-0000-0000C5020000}"/>
    <cellStyle name="Comma 6 4 3 3 2" xfId="3794" xr:uid="{00000000-0005-0000-0000-0000C6020000}"/>
    <cellStyle name="Comma 6 4 3 3 2 2" xfId="10253" xr:uid="{00000000-0005-0000-0000-0000BF030000}"/>
    <cellStyle name="Comma 6 4 3 3 2 3" xfId="18331" xr:uid="{00000000-0005-0000-0000-0000BF030000}"/>
    <cellStyle name="Comma 6 4 3 3 3" xfId="5457" xr:uid="{00000000-0005-0000-0000-0000C7020000}"/>
    <cellStyle name="Comma 6 4 3 3 3 2" xfId="11844" xr:uid="{00000000-0005-0000-0000-0000C0030000}"/>
    <cellStyle name="Comma 6 4 3 3 3 3" xfId="19922" xr:uid="{00000000-0005-0000-0000-0000C0030000}"/>
    <cellStyle name="Comma 6 4 3 3 4" xfId="8658" xr:uid="{00000000-0005-0000-0000-0000C1030000}"/>
    <cellStyle name="Comma 6 4 3 3 4 2" xfId="16736" xr:uid="{00000000-0005-0000-0000-0000C1030000}"/>
    <cellStyle name="Comma 6 4 3 3 5" xfId="12886" xr:uid="{00000000-0005-0000-0000-0000C2030000}"/>
    <cellStyle name="Comma 6 4 3 3 5 2" xfId="20924" xr:uid="{00000000-0005-0000-0000-0000C2030000}"/>
    <cellStyle name="Comma 6 4 3 3 6" xfId="7048" xr:uid="{00000000-0005-0000-0000-0000BE030000}"/>
    <cellStyle name="Comma 6 4 3 3 7" xfId="15128" xr:uid="{00000000-0005-0000-0000-0000BE030000}"/>
    <cellStyle name="Comma 6 4 3 4" xfId="2749" xr:uid="{00000000-0005-0000-0000-0000C8020000}"/>
    <cellStyle name="Comma 6 4 3 4 2" xfId="12884" xr:uid="{00000000-0005-0000-0000-0000C4030000}"/>
    <cellStyle name="Comma 6 4 3 4 2 2" xfId="20922" xr:uid="{00000000-0005-0000-0000-0000C4030000}"/>
    <cellStyle name="Comma 6 4 3 4 3" xfId="9238" xr:uid="{00000000-0005-0000-0000-0000C3030000}"/>
    <cellStyle name="Comma 6 4 3 4 4" xfId="17316" xr:uid="{00000000-0005-0000-0000-0000C3030000}"/>
    <cellStyle name="Comma 6 4 3 5" xfId="4403" xr:uid="{00000000-0005-0000-0000-0000C9020000}"/>
    <cellStyle name="Comma 6 4 3 5 2" xfId="10790" xr:uid="{00000000-0005-0000-0000-0000C5030000}"/>
    <cellStyle name="Comma 6 4 3 5 3" xfId="18868" xr:uid="{00000000-0005-0000-0000-0000C5030000}"/>
    <cellStyle name="Comma 6 4 3 6" xfId="7604" xr:uid="{00000000-0005-0000-0000-0000C6030000}"/>
    <cellStyle name="Comma 6 4 3 6 2" xfId="15682" xr:uid="{00000000-0005-0000-0000-0000C6030000}"/>
    <cellStyle name="Comma 6 4 3 7" xfId="12395" xr:uid="{00000000-0005-0000-0000-0000C7030000}"/>
    <cellStyle name="Comma 6 4 3 7 2" xfId="20466" xr:uid="{00000000-0005-0000-0000-0000C7030000}"/>
    <cellStyle name="Comma 6 4 3 8" xfId="5994" xr:uid="{00000000-0005-0000-0000-0000B7030000}"/>
    <cellStyle name="Comma 6 4 3 9" xfId="14074" xr:uid="{00000000-0005-0000-0000-0000B7030000}"/>
    <cellStyle name="Comma 6 4 4" xfId="1370" xr:uid="{00000000-0005-0000-0000-0000CA020000}"/>
    <cellStyle name="Comma 6 4 4 2" xfId="3019" xr:uid="{00000000-0005-0000-0000-0000CB020000}"/>
    <cellStyle name="Comma 6 4 4 2 2" xfId="12887" xr:uid="{00000000-0005-0000-0000-0000CA030000}"/>
    <cellStyle name="Comma 6 4 4 2 2 2" xfId="20925" xr:uid="{00000000-0005-0000-0000-0000CA030000}"/>
    <cellStyle name="Comma 6 4 4 2 3" xfId="9478" xr:uid="{00000000-0005-0000-0000-0000C9030000}"/>
    <cellStyle name="Comma 6 4 4 2 4" xfId="17556" xr:uid="{00000000-0005-0000-0000-0000C9030000}"/>
    <cellStyle name="Comma 6 4 4 3" xfId="4682" xr:uid="{00000000-0005-0000-0000-0000CC020000}"/>
    <cellStyle name="Comma 6 4 4 3 2" xfId="11069" xr:uid="{00000000-0005-0000-0000-0000CB030000}"/>
    <cellStyle name="Comma 6 4 4 3 3" xfId="19147" xr:uid="{00000000-0005-0000-0000-0000CB030000}"/>
    <cellStyle name="Comma 6 4 4 4" xfId="7883" xr:uid="{00000000-0005-0000-0000-0000CC030000}"/>
    <cellStyle name="Comma 6 4 4 4 2" xfId="15961" xr:uid="{00000000-0005-0000-0000-0000CC030000}"/>
    <cellStyle name="Comma 6 4 4 5" xfId="12436" xr:uid="{00000000-0005-0000-0000-0000CD030000}"/>
    <cellStyle name="Comma 6 4 4 5 2" xfId="20505" xr:uid="{00000000-0005-0000-0000-0000CD030000}"/>
    <cellStyle name="Comma 6 4 4 6" xfId="6273" xr:uid="{00000000-0005-0000-0000-0000C8030000}"/>
    <cellStyle name="Comma 6 4 4 7" xfId="14353" xr:uid="{00000000-0005-0000-0000-0000C8030000}"/>
    <cellStyle name="Comma 6 4 5" xfId="1896" xr:uid="{00000000-0005-0000-0000-0000CD020000}"/>
    <cellStyle name="Comma 6 4 5 2" xfId="3546" xr:uid="{00000000-0005-0000-0000-0000CE020000}"/>
    <cellStyle name="Comma 6 4 5 2 2" xfId="10005" xr:uid="{00000000-0005-0000-0000-0000CF030000}"/>
    <cellStyle name="Comma 6 4 5 2 3" xfId="18083" xr:uid="{00000000-0005-0000-0000-0000CF030000}"/>
    <cellStyle name="Comma 6 4 5 3" xfId="5209" xr:uid="{00000000-0005-0000-0000-0000CF020000}"/>
    <cellStyle name="Comma 6 4 5 3 2" xfId="11596" xr:uid="{00000000-0005-0000-0000-0000D0030000}"/>
    <cellStyle name="Comma 6 4 5 3 3" xfId="19674" xr:uid="{00000000-0005-0000-0000-0000D0030000}"/>
    <cellStyle name="Comma 6 4 5 4" xfId="8410" xr:uid="{00000000-0005-0000-0000-0000D1030000}"/>
    <cellStyle name="Comma 6 4 5 4 2" xfId="16488" xr:uid="{00000000-0005-0000-0000-0000D1030000}"/>
    <cellStyle name="Comma 6 4 5 5" xfId="12888" xr:uid="{00000000-0005-0000-0000-0000D2030000}"/>
    <cellStyle name="Comma 6 4 5 5 2" xfId="20926" xr:uid="{00000000-0005-0000-0000-0000D2030000}"/>
    <cellStyle name="Comma 6 4 5 6" xfId="6800" xr:uid="{00000000-0005-0000-0000-0000CE030000}"/>
    <cellStyle name="Comma 6 4 5 7" xfId="14880" xr:uid="{00000000-0005-0000-0000-0000CE030000}"/>
    <cellStyle name="Comma 6 4 6" xfId="2428" xr:uid="{00000000-0005-0000-0000-0000D0020000}"/>
    <cellStyle name="Comma 6 4 6 2" xfId="12675" xr:uid="{00000000-0005-0000-0000-0000D4030000}"/>
    <cellStyle name="Comma 6 4 6 2 2" xfId="20739" xr:uid="{00000000-0005-0000-0000-0000D4030000}"/>
    <cellStyle name="Comma 6 4 6 3" xfId="8942" xr:uid="{00000000-0005-0000-0000-0000D3030000}"/>
    <cellStyle name="Comma 6 4 6 4" xfId="17020" xr:uid="{00000000-0005-0000-0000-0000D3030000}"/>
    <cellStyle name="Comma 6 4 7" xfId="4155" xr:uid="{00000000-0005-0000-0000-0000D1020000}"/>
    <cellStyle name="Comma 6 4 7 2" xfId="10542" xr:uid="{00000000-0005-0000-0000-0000D5030000}"/>
    <cellStyle name="Comma 6 4 7 3" xfId="18620" xr:uid="{00000000-0005-0000-0000-0000D5030000}"/>
    <cellStyle name="Comma 6 4 8" xfId="7356" xr:uid="{00000000-0005-0000-0000-0000D6030000}"/>
    <cellStyle name="Comma 6 4 8 2" xfId="15434" xr:uid="{00000000-0005-0000-0000-0000D6030000}"/>
    <cellStyle name="Comma 6 4 9" xfId="12132" xr:uid="{00000000-0005-0000-0000-0000D7030000}"/>
    <cellStyle name="Comma 6 4 9 2" xfId="20207" xr:uid="{00000000-0005-0000-0000-0000D7030000}"/>
    <cellStyle name="Comma 6 5" xfId="12109" xr:uid="{00000000-0005-0000-0000-0000D8030000}"/>
    <cellStyle name="Comma 6 5 2" xfId="12439" xr:uid="{00000000-0005-0000-0000-0000D9030000}"/>
    <cellStyle name="Comma 6 5 2 2" xfId="12890" xr:uid="{00000000-0005-0000-0000-0000DA030000}"/>
    <cellStyle name="Comma 6 5 2 2 2" xfId="20928" xr:uid="{00000000-0005-0000-0000-0000DA030000}"/>
    <cellStyle name="Comma 6 5 2 3" xfId="20508" xr:uid="{00000000-0005-0000-0000-0000D9030000}"/>
    <cellStyle name="Comma 6 5 3" xfId="12891" xr:uid="{00000000-0005-0000-0000-0000DB030000}"/>
    <cellStyle name="Comma 6 5 3 2" xfId="20929" xr:uid="{00000000-0005-0000-0000-0000DB030000}"/>
    <cellStyle name="Comma 6 5 4" xfId="12889" xr:uid="{00000000-0005-0000-0000-0000DC030000}"/>
    <cellStyle name="Comma 6 5 4 2" xfId="20927" xr:uid="{00000000-0005-0000-0000-0000DC030000}"/>
    <cellStyle name="Comma 6 5 5" xfId="20187" xr:uid="{00000000-0005-0000-0000-0000D8030000}"/>
    <cellStyle name="Comma 7" xfId="364" xr:uid="{00000000-0005-0000-0000-00006B010000}"/>
    <cellStyle name="Comma 7 10" xfId="1107" xr:uid="{00000000-0005-0000-0000-0000D3020000}"/>
    <cellStyle name="Comma 7 10 2" xfId="1765" xr:uid="{00000000-0005-0000-0000-0000D4020000}"/>
    <cellStyle name="Comma 7 10 2 2" xfId="3415" xr:uid="{00000000-0005-0000-0000-0000D5020000}"/>
    <cellStyle name="Comma 7 10 2 2 2" xfId="9874" xr:uid="{00000000-0005-0000-0000-0000E0030000}"/>
    <cellStyle name="Comma 7 10 2 2 3" xfId="17952" xr:uid="{00000000-0005-0000-0000-0000E0030000}"/>
    <cellStyle name="Comma 7 10 2 3" xfId="5078" xr:uid="{00000000-0005-0000-0000-0000D6020000}"/>
    <cellStyle name="Comma 7 10 2 3 2" xfId="11465" xr:uid="{00000000-0005-0000-0000-0000E1030000}"/>
    <cellStyle name="Comma 7 10 2 3 3" xfId="19543" xr:uid="{00000000-0005-0000-0000-0000E1030000}"/>
    <cellStyle name="Comma 7 10 2 4" xfId="8279" xr:uid="{00000000-0005-0000-0000-0000E2030000}"/>
    <cellStyle name="Comma 7 10 2 4 2" xfId="16357" xr:uid="{00000000-0005-0000-0000-0000E2030000}"/>
    <cellStyle name="Comma 7 10 2 5" xfId="6669" xr:uid="{00000000-0005-0000-0000-0000DF030000}"/>
    <cellStyle name="Comma 7 10 2 6" xfId="14749" xr:uid="{00000000-0005-0000-0000-0000DF030000}"/>
    <cellStyle name="Comma 7 10 3" xfId="2292" xr:uid="{00000000-0005-0000-0000-0000D7020000}"/>
    <cellStyle name="Comma 7 10 3 2" xfId="3942" xr:uid="{00000000-0005-0000-0000-0000D8020000}"/>
    <cellStyle name="Comma 7 10 3 2 2" xfId="10401" xr:uid="{00000000-0005-0000-0000-0000E4030000}"/>
    <cellStyle name="Comma 7 10 3 2 3" xfId="18479" xr:uid="{00000000-0005-0000-0000-0000E4030000}"/>
    <cellStyle name="Comma 7 10 3 3" xfId="5605" xr:uid="{00000000-0005-0000-0000-0000D9020000}"/>
    <cellStyle name="Comma 7 10 3 3 2" xfId="11992" xr:uid="{00000000-0005-0000-0000-0000E5030000}"/>
    <cellStyle name="Comma 7 10 3 3 3" xfId="20070" xr:uid="{00000000-0005-0000-0000-0000E5030000}"/>
    <cellStyle name="Comma 7 10 3 4" xfId="8806" xr:uid="{00000000-0005-0000-0000-0000E6030000}"/>
    <cellStyle name="Comma 7 10 3 4 2" xfId="16884" xr:uid="{00000000-0005-0000-0000-0000E6030000}"/>
    <cellStyle name="Comma 7 10 3 5" xfId="7196" xr:uid="{00000000-0005-0000-0000-0000E3030000}"/>
    <cellStyle name="Comma 7 10 3 6" xfId="15276" xr:uid="{00000000-0005-0000-0000-0000E3030000}"/>
    <cellStyle name="Comma 7 10 4" xfId="2858" xr:uid="{00000000-0005-0000-0000-0000DA020000}"/>
    <cellStyle name="Comma 7 10 4 2" xfId="9347" xr:uid="{00000000-0005-0000-0000-0000E7030000}"/>
    <cellStyle name="Comma 7 10 4 3" xfId="17425" xr:uid="{00000000-0005-0000-0000-0000E7030000}"/>
    <cellStyle name="Comma 7 10 5" xfId="4551" xr:uid="{00000000-0005-0000-0000-0000DB020000}"/>
    <cellStyle name="Comma 7 10 5 2" xfId="10938" xr:uid="{00000000-0005-0000-0000-0000E8030000}"/>
    <cellStyle name="Comma 7 10 5 3" xfId="19016" xr:uid="{00000000-0005-0000-0000-0000E8030000}"/>
    <cellStyle name="Comma 7 10 6" xfId="7752" xr:uid="{00000000-0005-0000-0000-0000E9030000}"/>
    <cellStyle name="Comma 7 10 6 2" xfId="15830" xr:uid="{00000000-0005-0000-0000-0000E9030000}"/>
    <cellStyle name="Comma 7 10 7" xfId="12892" xr:uid="{00000000-0005-0000-0000-0000EA030000}"/>
    <cellStyle name="Comma 7 10 7 2" xfId="20930" xr:uid="{00000000-0005-0000-0000-0000EA030000}"/>
    <cellStyle name="Comma 7 10 8" xfId="6142" xr:uid="{00000000-0005-0000-0000-0000DE030000}"/>
    <cellStyle name="Comma 7 10 9" xfId="14222" xr:uid="{00000000-0005-0000-0000-0000DE030000}"/>
    <cellStyle name="Comma 7 11" xfId="1371" xr:uid="{00000000-0005-0000-0000-0000DC020000}"/>
    <cellStyle name="Comma 7 11 2" xfId="3020" xr:uid="{00000000-0005-0000-0000-0000DD020000}"/>
    <cellStyle name="Comma 7 11 2 2" xfId="9479" xr:uid="{00000000-0005-0000-0000-0000EC030000}"/>
    <cellStyle name="Comma 7 11 2 3" xfId="17557" xr:uid="{00000000-0005-0000-0000-0000EC030000}"/>
    <cellStyle name="Comma 7 11 3" xfId="4683" xr:uid="{00000000-0005-0000-0000-0000DE020000}"/>
    <cellStyle name="Comma 7 11 3 2" xfId="11070" xr:uid="{00000000-0005-0000-0000-0000ED030000}"/>
    <cellStyle name="Comma 7 11 3 3" xfId="19148" xr:uid="{00000000-0005-0000-0000-0000ED030000}"/>
    <cellStyle name="Comma 7 11 4" xfId="7884" xr:uid="{00000000-0005-0000-0000-0000EE030000}"/>
    <cellStyle name="Comma 7 11 4 2" xfId="15962" xr:uid="{00000000-0005-0000-0000-0000EE030000}"/>
    <cellStyle name="Comma 7 11 5" xfId="12676" xr:uid="{00000000-0005-0000-0000-0000EF030000}"/>
    <cellStyle name="Comma 7 11 5 2" xfId="20740" xr:uid="{00000000-0005-0000-0000-0000EF030000}"/>
    <cellStyle name="Comma 7 11 6" xfId="6274" xr:uid="{00000000-0005-0000-0000-0000EB030000}"/>
    <cellStyle name="Comma 7 11 7" xfId="14354" xr:uid="{00000000-0005-0000-0000-0000EB030000}"/>
    <cellStyle name="Comma 7 12" xfId="1897" xr:uid="{00000000-0005-0000-0000-0000DF020000}"/>
    <cellStyle name="Comma 7 12 2" xfId="3547" xr:uid="{00000000-0005-0000-0000-0000E0020000}"/>
    <cellStyle name="Comma 7 12 2 2" xfId="10006" xr:uid="{00000000-0005-0000-0000-0000F1030000}"/>
    <cellStyle name="Comma 7 12 2 3" xfId="18084" xr:uid="{00000000-0005-0000-0000-0000F1030000}"/>
    <cellStyle name="Comma 7 12 3" xfId="5210" xr:uid="{00000000-0005-0000-0000-0000E1020000}"/>
    <cellStyle name="Comma 7 12 3 2" xfId="11597" xr:uid="{00000000-0005-0000-0000-0000F2030000}"/>
    <cellStyle name="Comma 7 12 3 3" xfId="19675" xr:uid="{00000000-0005-0000-0000-0000F2030000}"/>
    <cellStyle name="Comma 7 12 4" xfId="8411" xr:uid="{00000000-0005-0000-0000-0000F3030000}"/>
    <cellStyle name="Comma 7 12 4 2" xfId="16489" xr:uid="{00000000-0005-0000-0000-0000F3030000}"/>
    <cellStyle name="Comma 7 12 5" xfId="6801" xr:uid="{00000000-0005-0000-0000-0000F0030000}"/>
    <cellStyle name="Comma 7 12 6" xfId="14881" xr:uid="{00000000-0005-0000-0000-0000F0030000}"/>
    <cellStyle name="Comma 7 13" xfId="2430" xr:uid="{00000000-0005-0000-0000-0000E2020000}"/>
    <cellStyle name="Comma 7 13 2" xfId="8944" xr:uid="{00000000-0005-0000-0000-0000F4030000}"/>
    <cellStyle name="Comma 7 13 3" xfId="17022" xr:uid="{00000000-0005-0000-0000-0000F4030000}"/>
    <cellStyle name="Comma 7 14" xfId="4156" xr:uid="{00000000-0005-0000-0000-0000E3020000}"/>
    <cellStyle name="Comma 7 14 2" xfId="10543" xr:uid="{00000000-0005-0000-0000-0000F5030000}"/>
    <cellStyle name="Comma 7 14 3" xfId="18621" xr:uid="{00000000-0005-0000-0000-0000F5030000}"/>
    <cellStyle name="Comma 7 15" xfId="7357" xr:uid="{00000000-0005-0000-0000-0000F6030000}"/>
    <cellStyle name="Comma 7 15 2" xfId="15435" xr:uid="{00000000-0005-0000-0000-0000F6030000}"/>
    <cellStyle name="Comma 7 16" xfId="12134" xr:uid="{00000000-0005-0000-0000-0000F7030000}"/>
    <cellStyle name="Comma 7 16 2" xfId="20209" xr:uid="{00000000-0005-0000-0000-0000F7030000}"/>
    <cellStyle name="Comma 7 17" xfId="13528" xr:uid="{00000000-0005-0000-0000-0000F8030000}"/>
    <cellStyle name="Comma 7 17 2" xfId="21525" xr:uid="{00000000-0005-0000-0000-0000F8030000}"/>
    <cellStyle name="Comma 7 18" xfId="5747" xr:uid="{00000000-0005-0000-0000-0000DD030000}"/>
    <cellStyle name="Comma 7 19" xfId="13827" xr:uid="{00000000-0005-0000-0000-0000DD030000}"/>
    <cellStyle name="Comma 7 2" xfId="365" xr:uid="{00000000-0005-0000-0000-00006C010000}"/>
    <cellStyle name="Comma 7 2 10" xfId="12135" xr:uid="{00000000-0005-0000-0000-0000FA030000}"/>
    <cellStyle name="Comma 7 2 10 2" xfId="20210" xr:uid="{00000000-0005-0000-0000-0000FA030000}"/>
    <cellStyle name="Comma 7 2 11" xfId="13529" xr:uid="{00000000-0005-0000-0000-0000FB030000}"/>
    <cellStyle name="Comma 7 2 11 2" xfId="21526" xr:uid="{00000000-0005-0000-0000-0000FB030000}"/>
    <cellStyle name="Comma 7 2 12" xfId="5748" xr:uid="{00000000-0005-0000-0000-0000F9030000}"/>
    <cellStyle name="Comma 7 2 13" xfId="13828" xr:uid="{00000000-0005-0000-0000-0000F9030000}"/>
    <cellStyle name="Comma 7 2 2" xfId="366" xr:uid="{00000000-0005-0000-0000-00006D010000}"/>
    <cellStyle name="Comma 7 2 2 10" xfId="5749" xr:uid="{00000000-0005-0000-0000-0000FC030000}"/>
    <cellStyle name="Comma 7 2 2 11" xfId="13829" xr:uid="{00000000-0005-0000-0000-0000FC030000}"/>
    <cellStyle name="Comma 7 2 2 2" xfId="367" xr:uid="{00000000-0005-0000-0000-00006E010000}"/>
    <cellStyle name="Comma 7 2 2 2 10" xfId="14077" xr:uid="{00000000-0005-0000-0000-0000FD030000}"/>
    <cellStyle name="Comma 7 2 2 2 2" xfId="1621" xr:uid="{00000000-0005-0000-0000-0000E7020000}"/>
    <cellStyle name="Comma 7 2 2 2 2 2" xfId="3270" xr:uid="{00000000-0005-0000-0000-0000E8020000}"/>
    <cellStyle name="Comma 7 2 2 2 2 2 2" xfId="12894" xr:uid="{00000000-0005-0000-0000-000000040000}"/>
    <cellStyle name="Comma 7 2 2 2 2 2 2 2" xfId="20932" xr:uid="{00000000-0005-0000-0000-000000040000}"/>
    <cellStyle name="Comma 7 2 2 2 2 2 3" xfId="9729" xr:uid="{00000000-0005-0000-0000-0000FF030000}"/>
    <cellStyle name="Comma 7 2 2 2 2 2 4" xfId="17807" xr:uid="{00000000-0005-0000-0000-0000FF030000}"/>
    <cellStyle name="Comma 7 2 2 2 2 3" xfId="4933" xr:uid="{00000000-0005-0000-0000-0000E9020000}"/>
    <cellStyle name="Comma 7 2 2 2 2 3 2" xfId="11320" xr:uid="{00000000-0005-0000-0000-000001040000}"/>
    <cellStyle name="Comma 7 2 2 2 2 3 3" xfId="19398" xr:uid="{00000000-0005-0000-0000-000001040000}"/>
    <cellStyle name="Comma 7 2 2 2 2 4" xfId="8134" xr:uid="{00000000-0005-0000-0000-000002040000}"/>
    <cellStyle name="Comma 7 2 2 2 2 4 2" xfId="16212" xr:uid="{00000000-0005-0000-0000-000002040000}"/>
    <cellStyle name="Comma 7 2 2 2 2 5" xfId="12442" xr:uid="{00000000-0005-0000-0000-000003040000}"/>
    <cellStyle name="Comma 7 2 2 2 2 5 2" xfId="20511" xr:uid="{00000000-0005-0000-0000-000003040000}"/>
    <cellStyle name="Comma 7 2 2 2 2 6" xfId="6524" xr:uid="{00000000-0005-0000-0000-0000FE030000}"/>
    <cellStyle name="Comma 7 2 2 2 2 7" xfId="14604" xr:uid="{00000000-0005-0000-0000-0000FE030000}"/>
    <cellStyle name="Comma 7 2 2 2 3" xfId="2147" xr:uid="{00000000-0005-0000-0000-0000EA020000}"/>
    <cellStyle name="Comma 7 2 2 2 3 2" xfId="3797" xr:uid="{00000000-0005-0000-0000-0000EB020000}"/>
    <cellStyle name="Comma 7 2 2 2 3 2 2" xfId="10256" xr:uid="{00000000-0005-0000-0000-000005040000}"/>
    <cellStyle name="Comma 7 2 2 2 3 2 3" xfId="18334" xr:uid="{00000000-0005-0000-0000-000005040000}"/>
    <cellStyle name="Comma 7 2 2 2 3 3" xfId="5460" xr:uid="{00000000-0005-0000-0000-0000EC020000}"/>
    <cellStyle name="Comma 7 2 2 2 3 3 2" xfId="11847" xr:uid="{00000000-0005-0000-0000-000006040000}"/>
    <cellStyle name="Comma 7 2 2 2 3 3 3" xfId="19925" xr:uid="{00000000-0005-0000-0000-000006040000}"/>
    <cellStyle name="Comma 7 2 2 2 3 4" xfId="8661" xr:uid="{00000000-0005-0000-0000-000007040000}"/>
    <cellStyle name="Comma 7 2 2 2 3 4 2" xfId="16739" xr:uid="{00000000-0005-0000-0000-000007040000}"/>
    <cellStyle name="Comma 7 2 2 2 3 5" xfId="12895" xr:uid="{00000000-0005-0000-0000-000008040000}"/>
    <cellStyle name="Comma 7 2 2 2 3 5 2" xfId="20933" xr:uid="{00000000-0005-0000-0000-000008040000}"/>
    <cellStyle name="Comma 7 2 2 2 3 6" xfId="7051" xr:uid="{00000000-0005-0000-0000-000004040000}"/>
    <cellStyle name="Comma 7 2 2 2 3 7" xfId="15131" xr:uid="{00000000-0005-0000-0000-000004040000}"/>
    <cellStyle name="Comma 7 2 2 2 4" xfId="2433" xr:uid="{00000000-0005-0000-0000-0000ED020000}"/>
    <cellStyle name="Comma 7 2 2 2 4 2" xfId="12893" xr:uid="{00000000-0005-0000-0000-00000A040000}"/>
    <cellStyle name="Comma 7 2 2 2 4 2 2" xfId="20931" xr:uid="{00000000-0005-0000-0000-00000A040000}"/>
    <cellStyle name="Comma 7 2 2 2 4 3" xfId="8947" xr:uid="{00000000-0005-0000-0000-000009040000}"/>
    <cellStyle name="Comma 7 2 2 2 4 4" xfId="17025" xr:uid="{00000000-0005-0000-0000-000009040000}"/>
    <cellStyle name="Comma 7 2 2 2 5" xfId="4406" xr:uid="{00000000-0005-0000-0000-0000EE020000}"/>
    <cellStyle name="Comma 7 2 2 2 5 2" xfId="10793" xr:uid="{00000000-0005-0000-0000-00000B040000}"/>
    <cellStyle name="Comma 7 2 2 2 5 3" xfId="18871" xr:uid="{00000000-0005-0000-0000-00000B040000}"/>
    <cellStyle name="Comma 7 2 2 2 6" xfId="7607" xr:uid="{00000000-0005-0000-0000-00000C040000}"/>
    <cellStyle name="Comma 7 2 2 2 6 2" xfId="15685" xr:uid="{00000000-0005-0000-0000-00000C040000}"/>
    <cellStyle name="Comma 7 2 2 2 7" xfId="12137" xr:uid="{00000000-0005-0000-0000-00000D040000}"/>
    <cellStyle name="Comma 7 2 2 2 7 2" xfId="20212" xr:uid="{00000000-0005-0000-0000-00000D040000}"/>
    <cellStyle name="Comma 7 2 2 2 8" xfId="13531" xr:uid="{00000000-0005-0000-0000-00000E040000}"/>
    <cellStyle name="Comma 7 2 2 2 8 2" xfId="21528" xr:uid="{00000000-0005-0000-0000-00000E040000}"/>
    <cellStyle name="Comma 7 2 2 2 9" xfId="5997" xr:uid="{00000000-0005-0000-0000-0000FD030000}"/>
    <cellStyle name="Comma 7 2 2 3" xfId="1373" xr:uid="{00000000-0005-0000-0000-0000EF020000}"/>
    <cellStyle name="Comma 7 2 2 3 2" xfId="3022" xr:uid="{00000000-0005-0000-0000-0000F0020000}"/>
    <cellStyle name="Comma 7 2 2 3 2 2" xfId="12896" xr:uid="{00000000-0005-0000-0000-000011040000}"/>
    <cellStyle name="Comma 7 2 2 3 2 2 2" xfId="20934" xr:uid="{00000000-0005-0000-0000-000011040000}"/>
    <cellStyle name="Comma 7 2 2 3 2 3" xfId="9481" xr:uid="{00000000-0005-0000-0000-000010040000}"/>
    <cellStyle name="Comma 7 2 2 3 2 4" xfId="17559" xr:uid="{00000000-0005-0000-0000-000010040000}"/>
    <cellStyle name="Comma 7 2 2 3 3" xfId="4685" xr:uid="{00000000-0005-0000-0000-0000F1020000}"/>
    <cellStyle name="Comma 7 2 2 3 3 2" xfId="11072" xr:uid="{00000000-0005-0000-0000-000012040000}"/>
    <cellStyle name="Comma 7 2 2 3 3 3" xfId="19150" xr:uid="{00000000-0005-0000-0000-000012040000}"/>
    <cellStyle name="Comma 7 2 2 3 4" xfId="7886" xr:uid="{00000000-0005-0000-0000-000013040000}"/>
    <cellStyle name="Comma 7 2 2 3 4 2" xfId="15964" xr:uid="{00000000-0005-0000-0000-000013040000}"/>
    <cellStyle name="Comma 7 2 2 3 5" xfId="12441" xr:uid="{00000000-0005-0000-0000-000014040000}"/>
    <cellStyle name="Comma 7 2 2 3 5 2" xfId="20510" xr:uid="{00000000-0005-0000-0000-000014040000}"/>
    <cellStyle name="Comma 7 2 2 3 6" xfId="6276" xr:uid="{00000000-0005-0000-0000-00000F040000}"/>
    <cellStyle name="Comma 7 2 2 3 7" xfId="14356" xr:uid="{00000000-0005-0000-0000-00000F040000}"/>
    <cellStyle name="Comma 7 2 2 4" xfId="1899" xr:uid="{00000000-0005-0000-0000-0000F2020000}"/>
    <cellStyle name="Comma 7 2 2 4 2" xfId="3549" xr:uid="{00000000-0005-0000-0000-0000F3020000}"/>
    <cellStyle name="Comma 7 2 2 4 2 2" xfId="10008" xr:uid="{00000000-0005-0000-0000-000016040000}"/>
    <cellStyle name="Comma 7 2 2 4 2 3" xfId="18086" xr:uid="{00000000-0005-0000-0000-000016040000}"/>
    <cellStyle name="Comma 7 2 2 4 3" xfId="5212" xr:uid="{00000000-0005-0000-0000-0000F4020000}"/>
    <cellStyle name="Comma 7 2 2 4 3 2" xfId="11599" xr:uid="{00000000-0005-0000-0000-000017040000}"/>
    <cellStyle name="Comma 7 2 2 4 3 3" xfId="19677" xr:uid="{00000000-0005-0000-0000-000017040000}"/>
    <cellStyle name="Comma 7 2 2 4 4" xfId="8413" xr:uid="{00000000-0005-0000-0000-000018040000}"/>
    <cellStyle name="Comma 7 2 2 4 4 2" xfId="16491" xr:uid="{00000000-0005-0000-0000-000018040000}"/>
    <cellStyle name="Comma 7 2 2 4 5" xfId="12897" xr:uid="{00000000-0005-0000-0000-000019040000}"/>
    <cellStyle name="Comma 7 2 2 4 5 2" xfId="20935" xr:uid="{00000000-0005-0000-0000-000019040000}"/>
    <cellStyle name="Comma 7 2 2 4 6" xfId="6803" xr:uid="{00000000-0005-0000-0000-000015040000}"/>
    <cellStyle name="Comma 7 2 2 4 7" xfId="14883" xr:uid="{00000000-0005-0000-0000-000015040000}"/>
    <cellStyle name="Comma 7 2 2 5" xfId="2432" xr:uid="{00000000-0005-0000-0000-0000F5020000}"/>
    <cellStyle name="Comma 7 2 2 5 2" xfId="12678" xr:uid="{00000000-0005-0000-0000-00001B040000}"/>
    <cellStyle name="Comma 7 2 2 5 2 2" xfId="20742" xr:uid="{00000000-0005-0000-0000-00001B040000}"/>
    <cellStyle name="Comma 7 2 2 5 3" xfId="8946" xr:uid="{00000000-0005-0000-0000-00001A040000}"/>
    <cellStyle name="Comma 7 2 2 5 4" xfId="17024" xr:uid="{00000000-0005-0000-0000-00001A040000}"/>
    <cellStyle name="Comma 7 2 2 6" xfId="4158" xr:uid="{00000000-0005-0000-0000-0000F6020000}"/>
    <cellStyle name="Comma 7 2 2 6 2" xfId="10545" xr:uid="{00000000-0005-0000-0000-00001C040000}"/>
    <cellStyle name="Comma 7 2 2 6 3" xfId="18623" xr:uid="{00000000-0005-0000-0000-00001C040000}"/>
    <cellStyle name="Comma 7 2 2 7" xfId="7359" xr:uid="{00000000-0005-0000-0000-00001D040000}"/>
    <cellStyle name="Comma 7 2 2 7 2" xfId="15437" xr:uid="{00000000-0005-0000-0000-00001D040000}"/>
    <cellStyle name="Comma 7 2 2 8" xfId="12136" xr:uid="{00000000-0005-0000-0000-00001E040000}"/>
    <cellStyle name="Comma 7 2 2 8 2" xfId="20211" xr:uid="{00000000-0005-0000-0000-00001E040000}"/>
    <cellStyle name="Comma 7 2 2 9" xfId="13530" xr:uid="{00000000-0005-0000-0000-00001F040000}"/>
    <cellStyle name="Comma 7 2 2 9 2" xfId="21527" xr:uid="{00000000-0005-0000-0000-00001F040000}"/>
    <cellStyle name="Comma 7 2 3" xfId="368" xr:uid="{00000000-0005-0000-0000-00006F010000}"/>
    <cellStyle name="Comma 7 2 3 10" xfId="14076" xr:uid="{00000000-0005-0000-0000-000020040000}"/>
    <cellStyle name="Comma 7 2 3 2" xfId="1620" xr:uid="{00000000-0005-0000-0000-0000F8020000}"/>
    <cellStyle name="Comma 7 2 3 2 2" xfId="3269" xr:uid="{00000000-0005-0000-0000-0000F9020000}"/>
    <cellStyle name="Comma 7 2 3 2 2 2" xfId="12899" xr:uid="{00000000-0005-0000-0000-000023040000}"/>
    <cellStyle name="Comma 7 2 3 2 2 2 2" xfId="20937" xr:uid="{00000000-0005-0000-0000-000023040000}"/>
    <cellStyle name="Comma 7 2 3 2 2 3" xfId="9728" xr:uid="{00000000-0005-0000-0000-000022040000}"/>
    <cellStyle name="Comma 7 2 3 2 2 4" xfId="17806" xr:uid="{00000000-0005-0000-0000-000022040000}"/>
    <cellStyle name="Comma 7 2 3 2 3" xfId="4932" xr:uid="{00000000-0005-0000-0000-0000FA020000}"/>
    <cellStyle name="Comma 7 2 3 2 3 2" xfId="11319" xr:uid="{00000000-0005-0000-0000-000024040000}"/>
    <cellStyle name="Comma 7 2 3 2 3 3" xfId="19397" xr:uid="{00000000-0005-0000-0000-000024040000}"/>
    <cellStyle name="Comma 7 2 3 2 4" xfId="8133" xr:uid="{00000000-0005-0000-0000-000025040000}"/>
    <cellStyle name="Comma 7 2 3 2 4 2" xfId="16211" xr:uid="{00000000-0005-0000-0000-000025040000}"/>
    <cellStyle name="Comma 7 2 3 2 5" xfId="12443" xr:uid="{00000000-0005-0000-0000-000026040000}"/>
    <cellStyle name="Comma 7 2 3 2 5 2" xfId="20512" xr:uid="{00000000-0005-0000-0000-000026040000}"/>
    <cellStyle name="Comma 7 2 3 2 6" xfId="6523" xr:uid="{00000000-0005-0000-0000-000021040000}"/>
    <cellStyle name="Comma 7 2 3 2 7" xfId="14603" xr:uid="{00000000-0005-0000-0000-000021040000}"/>
    <cellStyle name="Comma 7 2 3 3" xfId="2146" xr:uid="{00000000-0005-0000-0000-0000FB020000}"/>
    <cellStyle name="Comma 7 2 3 3 2" xfId="3796" xr:uid="{00000000-0005-0000-0000-0000FC020000}"/>
    <cellStyle name="Comma 7 2 3 3 2 2" xfId="10255" xr:uid="{00000000-0005-0000-0000-000028040000}"/>
    <cellStyle name="Comma 7 2 3 3 2 3" xfId="18333" xr:uid="{00000000-0005-0000-0000-000028040000}"/>
    <cellStyle name="Comma 7 2 3 3 3" xfId="5459" xr:uid="{00000000-0005-0000-0000-0000FD020000}"/>
    <cellStyle name="Comma 7 2 3 3 3 2" xfId="11846" xr:uid="{00000000-0005-0000-0000-000029040000}"/>
    <cellStyle name="Comma 7 2 3 3 3 3" xfId="19924" xr:uid="{00000000-0005-0000-0000-000029040000}"/>
    <cellStyle name="Comma 7 2 3 3 4" xfId="8660" xr:uid="{00000000-0005-0000-0000-00002A040000}"/>
    <cellStyle name="Comma 7 2 3 3 4 2" xfId="16738" xr:uid="{00000000-0005-0000-0000-00002A040000}"/>
    <cellStyle name="Comma 7 2 3 3 5" xfId="12900" xr:uid="{00000000-0005-0000-0000-00002B040000}"/>
    <cellStyle name="Comma 7 2 3 3 5 2" xfId="20938" xr:uid="{00000000-0005-0000-0000-00002B040000}"/>
    <cellStyle name="Comma 7 2 3 3 6" xfId="7050" xr:uid="{00000000-0005-0000-0000-000027040000}"/>
    <cellStyle name="Comma 7 2 3 3 7" xfId="15130" xr:uid="{00000000-0005-0000-0000-000027040000}"/>
    <cellStyle name="Comma 7 2 3 4" xfId="2434" xr:uid="{00000000-0005-0000-0000-0000FE020000}"/>
    <cellStyle name="Comma 7 2 3 4 2" xfId="12898" xr:uid="{00000000-0005-0000-0000-00002D040000}"/>
    <cellStyle name="Comma 7 2 3 4 2 2" xfId="20936" xr:uid="{00000000-0005-0000-0000-00002D040000}"/>
    <cellStyle name="Comma 7 2 3 4 3" xfId="8948" xr:uid="{00000000-0005-0000-0000-00002C040000}"/>
    <cellStyle name="Comma 7 2 3 4 4" xfId="17026" xr:uid="{00000000-0005-0000-0000-00002C040000}"/>
    <cellStyle name="Comma 7 2 3 5" xfId="4405" xr:uid="{00000000-0005-0000-0000-0000FF020000}"/>
    <cellStyle name="Comma 7 2 3 5 2" xfId="10792" xr:uid="{00000000-0005-0000-0000-00002E040000}"/>
    <cellStyle name="Comma 7 2 3 5 3" xfId="18870" xr:uid="{00000000-0005-0000-0000-00002E040000}"/>
    <cellStyle name="Comma 7 2 3 6" xfId="7606" xr:uid="{00000000-0005-0000-0000-00002F040000}"/>
    <cellStyle name="Comma 7 2 3 6 2" xfId="15684" xr:uid="{00000000-0005-0000-0000-00002F040000}"/>
    <cellStyle name="Comma 7 2 3 7" xfId="12138" xr:uid="{00000000-0005-0000-0000-000030040000}"/>
    <cellStyle name="Comma 7 2 3 7 2" xfId="20213" xr:uid="{00000000-0005-0000-0000-000030040000}"/>
    <cellStyle name="Comma 7 2 3 8" xfId="13532" xr:uid="{00000000-0005-0000-0000-000031040000}"/>
    <cellStyle name="Comma 7 2 3 8 2" xfId="21529" xr:uid="{00000000-0005-0000-0000-000031040000}"/>
    <cellStyle name="Comma 7 2 3 9" xfId="5996" xr:uid="{00000000-0005-0000-0000-000020040000}"/>
    <cellStyle name="Comma 7 2 4" xfId="1124" xr:uid="{00000000-0005-0000-0000-000000030000}"/>
    <cellStyle name="Comma 7 2 4 2" xfId="1782" xr:uid="{00000000-0005-0000-0000-000001030000}"/>
    <cellStyle name="Comma 7 2 4 2 2" xfId="3432" xr:uid="{00000000-0005-0000-0000-000002030000}"/>
    <cellStyle name="Comma 7 2 4 2 2 2" xfId="9891" xr:uid="{00000000-0005-0000-0000-000034040000}"/>
    <cellStyle name="Comma 7 2 4 2 2 3" xfId="17969" xr:uid="{00000000-0005-0000-0000-000034040000}"/>
    <cellStyle name="Comma 7 2 4 2 3" xfId="5095" xr:uid="{00000000-0005-0000-0000-000003030000}"/>
    <cellStyle name="Comma 7 2 4 2 3 2" xfId="11482" xr:uid="{00000000-0005-0000-0000-000035040000}"/>
    <cellStyle name="Comma 7 2 4 2 3 3" xfId="19560" xr:uid="{00000000-0005-0000-0000-000035040000}"/>
    <cellStyle name="Comma 7 2 4 2 4" xfId="8296" xr:uid="{00000000-0005-0000-0000-000036040000}"/>
    <cellStyle name="Comma 7 2 4 2 4 2" xfId="16374" xr:uid="{00000000-0005-0000-0000-000036040000}"/>
    <cellStyle name="Comma 7 2 4 2 5" xfId="12901" xr:uid="{00000000-0005-0000-0000-000037040000}"/>
    <cellStyle name="Comma 7 2 4 2 5 2" xfId="20939" xr:uid="{00000000-0005-0000-0000-000037040000}"/>
    <cellStyle name="Comma 7 2 4 2 6" xfId="6686" xr:uid="{00000000-0005-0000-0000-000033040000}"/>
    <cellStyle name="Comma 7 2 4 2 7" xfId="14766" xr:uid="{00000000-0005-0000-0000-000033040000}"/>
    <cellStyle name="Comma 7 2 4 3" xfId="2309" xr:uid="{00000000-0005-0000-0000-000004030000}"/>
    <cellStyle name="Comma 7 2 4 3 2" xfId="3959" xr:uid="{00000000-0005-0000-0000-000005030000}"/>
    <cellStyle name="Comma 7 2 4 3 2 2" xfId="10418" xr:uid="{00000000-0005-0000-0000-000039040000}"/>
    <cellStyle name="Comma 7 2 4 3 2 3" xfId="18496" xr:uid="{00000000-0005-0000-0000-000039040000}"/>
    <cellStyle name="Comma 7 2 4 3 3" xfId="5622" xr:uid="{00000000-0005-0000-0000-000006030000}"/>
    <cellStyle name="Comma 7 2 4 3 3 2" xfId="12009" xr:uid="{00000000-0005-0000-0000-00003A040000}"/>
    <cellStyle name="Comma 7 2 4 3 3 3" xfId="20087" xr:uid="{00000000-0005-0000-0000-00003A040000}"/>
    <cellStyle name="Comma 7 2 4 3 4" xfId="8823" xr:uid="{00000000-0005-0000-0000-00003B040000}"/>
    <cellStyle name="Comma 7 2 4 3 4 2" xfId="16901" xr:uid="{00000000-0005-0000-0000-00003B040000}"/>
    <cellStyle name="Comma 7 2 4 3 5" xfId="7213" xr:uid="{00000000-0005-0000-0000-000038040000}"/>
    <cellStyle name="Comma 7 2 4 3 6" xfId="15293" xr:uid="{00000000-0005-0000-0000-000038040000}"/>
    <cellStyle name="Comma 7 2 4 4" xfId="2875" xr:uid="{00000000-0005-0000-0000-000007030000}"/>
    <cellStyle name="Comma 7 2 4 4 2" xfId="9364" xr:uid="{00000000-0005-0000-0000-00003C040000}"/>
    <cellStyle name="Comma 7 2 4 4 3" xfId="17442" xr:uid="{00000000-0005-0000-0000-00003C040000}"/>
    <cellStyle name="Comma 7 2 4 5" xfId="4568" xr:uid="{00000000-0005-0000-0000-000008030000}"/>
    <cellStyle name="Comma 7 2 4 5 2" xfId="10955" xr:uid="{00000000-0005-0000-0000-00003D040000}"/>
    <cellStyle name="Comma 7 2 4 5 3" xfId="19033" xr:uid="{00000000-0005-0000-0000-00003D040000}"/>
    <cellStyle name="Comma 7 2 4 6" xfId="7769" xr:uid="{00000000-0005-0000-0000-00003E040000}"/>
    <cellStyle name="Comma 7 2 4 6 2" xfId="15847" xr:uid="{00000000-0005-0000-0000-00003E040000}"/>
    <cellStyle name="Comma 7 2 4 7" xfId="12440" xr:uid="{00000000-0005-0000-0000-00003F040000}"/>
    <cellStyle name="Comma 7 2 4 7 2" xfId="20509" xr:uid="{00000000-0005-0000-0000-00003F040000}"/>
    <cellStyle name="Comma 7 2 4 8" xfId="6159" xr:uid="{00000000-0005-0000-0000-000032040000}"/>
    <cellStyle name="Comma 7 2 4 9" xfId="14239" xr:uid="{00000000-0005-0000-0000-000032040000}"/>
    <cellStyle name="Comma 7 2 5" xfId="1372" xr:uid="{00000000-0005-0000-0000-000009030000}"/>
    <cellStyle name="Comma 7 2 5 2" xfId="3021" xr:uid="{00000000-0005-0000-0000-00000A030000}"/>
    <cellStyle name="Comma 7 2 5 2 2" xfId="9480" xr:uid="{00000000-0005-0000-0000-000041040000}"/>
    <cellStyle name="Comma 7 2 5 2 3" xfId="17558" xr:uid="{00000000-0005-0000-0000-000041040000}"/>
    <cellStyle name="Comma 7 2 5 3" xfId="4684" xr:uid="{00000000-0005-0000-0000-00000B030000}"/>
    <cellStyle name="Comma 7 2 5 3 2" xfId="11071" xr:uid="{00000000-0005-0000-0000-000042040000}"/>
    <cellStyle name="Comma 7 2 5 3 3" xfId="19149" xr:uid="{00000000-0005-0000-0000-000042040000}"/>
    <cellStyle name="Comma 7 2 5 4" xfId="7885" xr:uid="{00000000-0005-0000-0000-000043040000}"/>
    <cellStyle name="Comma 7 2 5 4 2" xfId="15963" xr:uid="{00000000-0005-0000-0000-000043040000}"/>
    <cellStyle name="Comma 7 2 5 5" xfId="12902" xr:uid="{00000000-0005-0000-0000-000044040000}"/>
    <cellStyle name="Comma 7 2 5 5 2" xfId="20940" xr:uid="{00000000-0005-0000-0000-000044040000}"/>
    <cellStyle name="Comma 7 2 5 6" xfId="6275" xr:uid="{00000000-0005-0000-0000-000040040000}"/>
    <cellStyle name="Comma 7 2 5 7" xfId="14355" xr:uid="{00000000-0005-0000-0000-000040040000}"/>
    <cellStyle name="Comma 7 2 6" xfId="1898" xr:uid="{00000000-0005-0000-0000-00000C030000}"/>
    <cellStyle name="Comma 7 2 6 2" xfId="3548" xr:uid="{00000000-0005-0000-0000-00000D030000}"/>
    <cellStyle name="Comma 7 2 6 2 2" xfId="10007" xr:uid="{00000000-0005-0000-0000-000046040000}"/>
    <cellStyle name="Comma 7 2 6 2 3" xfId="18085" xr:uid="{00000000-0005-0000-0000-000046040000}"/>
    <cellStyle name="Comma 7 2 6 3" xfId="5211" xr:uid="{00000000-0005-0000-0000-00000E030000}"/>
    <cellStyle name="Comma 7 2 6 3 2" xfId="11598" xr:uid="{00000000-0005-0000-0000-000047040000}"/>
    <cellStyle name="Comma 7 2 6 3 3" xfId="19676" xr:uid="{00000000-0005-0000-0000-000047040000}"/>
    <cellStyle name="Comma 7 2 6 4" xfId="8412" xr:uid="{00000000-0005-0000-0000-000048040000}"/>
    <cellStyle name="Comma 7 2 6 4 2" xfId="16490" xr:uid="{00000000-0005-0000-0000-000048040000}"/>
    <cellStyle name="Comma 7 2 6 5" xfId="12677" xr:uid="{00000000-0005-0000-0000-000049040000}"/>
    <cellStyle name="Comma 7 2 6 5 2" xfId="20741" xr:uid="{00000000-0005-0000-0000-000049040000}"/>
    <cellStyle name="Comma 7 2 6 6" xfId="6802" xr:uid="{00000000-0005-0000-0000-000045040000}"/>
    <cellStyle name="Comma 7 2 6 7" xfId="14882" xr:uid="{00000000-0005-0000-0000-000045040000}"/>
    <cellStyle name="Comma 7 2 7" xfId="2431" xr:uid="{00000000-0005-0000-0000-00000F030000}"/>
    <cellStyle name="Comma 7 2 7 2" xfId="8945" xr:uid="{00000000-0005-0000-0000-00004A040000}"/>
    <cellStyle name="Comma 7 2 7 3" xfId="17023" xr:uid="{00000000-0005-0000-0000-00004A040000}"/>
    <cellStyle name="Comma 7 2 8" xfId="4157" xr:uid="{00000000-0005-0000-0000-000010030000}"/>
    <cellStyle name="Comma 7 2 8 2" xfId="10544" xr:uid="{00000000-0005-0000-0000-00004B040000}"/>
    <cellStyle name="Comma 7 2 8 3" xfId="18622" xr:uid="{00000000-0005-0000-0000-00004B040000}"/>
    <cellStyle name="Comma 7 2 9" xfId="7358" xr:uid="{00000000-0005-0000-0000-00004C040000}"/>
    <cellStyle name="Comma 7 2 9 2" xfId="15436" xr:uid="{00000000-0005-0000-0000-00004C040000}"/>
    <cellStyle name="Comma 7 3" xfId="369" xr:uid="{00000000-0005-0000-0000-000070010000}"/>
    <cellStyle name="Comma 7 3 10" xfId="13533" xr:uid="{00000000-0005-0000-0000-00004E040000}"/>
    <cellStyle name="Comma 7 3 10 2" xfId="21530" xr:uid="{00000000-0005-0000-0000-00004E040000}"/>
    <cellStyle name="Comma 7 3 11" xfId="5750" xr:uid="{00000000-0005-0000-0000-00004D040000}"/>
    <cellStyle name="Comma 7 3 12" xfId="13830" xr:uid="{00000000-0005-0000-0000-00004D040000}"/>
    <cellStyle name="Comma 7 3 2" xfId="370" xr:uid="{00000000-0005-0000-0000-000071010000}"/>
    <cellStyle name="Comma 7 3 2 10" xfId="5964" xr:uid="{00000000-0005-0000-0000-00004F040000}"/>
    <cellStyle name="Comma 7 3 2 11" xfId="14044" xr:uid="{00000000-0005-0000-0000-00004F040000}"/>
    <cellStyle name="Comma 7 3 2 2" xfId="1134" xr:uid="{00000000-0005-0000-0000-000013030000}"/>
    <cellStyle name="Comma 7 3 2 2 2" xfId="1792" xr:uid="{00000000-0005-0000-0000-000014030000}"/>
    <cellStyle name="Comma 7 3 2 2 2 2" xfId="3442" xr:uid="{00000000-0005-0000-0000-000015030000}"/>
    <cellStyle name="Comma 7 3 2 2 2 2 2" xfId="9901" xr:uid="{00000000-0005-0000-0000-000052040000}"/>
    <cellStyle name="Comma 7 3 2 2 2 2 3" xfId="17979" xr:uid="{00000000-0005-0000-0000-000052040000}"/>
    <cellStyle name="Comma 7 3 2 2 2 3" xfId="5105" xr:uid="{00000000-0005-0000-0000-000016030000}"/>
    <cellStyle name="Comma 7 3 2 2 2 3 2" xfId="11492" xr:uid="{00000000-0005-0000-0000-000053040000}"/>
    <cellStyle name="Comma 7 3 2 2 2 3 3" xfId="19570" xr:uid="{00000000-0005-0000-0000-000053040000}"/>
    <cellStyle name="Comma 7 3 2 2 2 4" xfId="8306" xr:uid="{00000000-0005-0000-0000-000054040000}"/>
    <cellStyle name="Comma 7 3 2 2 2 4 2" xfId="16384" xr:uid="{00000000-0005-0000-0000-000054040000}"/>
    <cellStyle name="Comma 7 3 2 2 2 5" xfId="12904" xr:uid="{00000000-0005-0000-0000-000055040000}"/>
    <cellStyle name="Comma 7 3 2 2 2 5 2" xfId="20942" xr:uid="{00000000-0005-0000-0000-000055040000}"/>
    <cellStyle name="Comma 7 3 2 2 2 6" xfId="6696" xr:uid="{00000000-0005-0000-0000-000051040000}"/>
    <cellStyle name="Comma 7 3 2 2 2 7" xfId="14776" xr:uid="{00000000-0005-0000-0000-000051040000}"/>
    <cellStyle name="Comma 7 3 2 2 3" xfId="2319" xr:uid="{00000000-0005-0000-0000-000017030000}"/>
    <cellStyle name="Comma 7 3 2 2 3 2" xfId="3969" xr:uid="{00000000-0005-0000-0000-000018030000}"/>
    <cellStyle name="Comma 7 3 2 2 3 2 2" xfId="10428" xr:uid="{00000000-0005-0000-0000-000057040000}"/>
    <cellStyle name="Comma 7 3 2 2 3 2 3" xfId="18506" xr:uid="{00000000-0005-0000-0000-000057040000}"/>
    <cellStyle name="Comma 7 3 2 2 3 3" xfId="5632" xr:uid="{00000000-0005-0000-0000-000019030000}"/>
    <cellStyle name="Comma 7 3 2 2 3 3 2" xfId="12019" xr:uid="{00000000-0005-0000-0000-000058040000}"/>
    <cellStyle name="Comma 7 3 2 2 3 3 3" xfId="20097" xr:uid="{00000000-0005-0000-0000-000058040000}"/>
    <cellStyle name="Comma 7 3 2 2 3 4" xfId="8833" xr:uid="{00000000-0005-0000-0000-000059040000}"/>
    <cellStyle name="Comma 7 3 2 2 3 4 2" xfId="16911" xr:uid="{00000000-0005-0000-0000-000059040000}"/>
    <cellStyle name="Comma 7 3 2 2 3 5" xfId="7223" xr:uid="{00000000-0005-0000-0000-000056040000}"/>
    <cellStyle name="Comma 7 3 2 2 3 6" xfId="15303" xr:uid="{00000000-0005-0000-0000-000056040000}"/>
    <cellStyle name="Comma 7 3 2 2 4" xfId="2885" xr:uid="{00000000-0005-0000-0000-00001A030000}"/>
    <cellStyle name="Comma 7 3 2 2 4 2" xfId="9374" xr:uid="{00000000-0005-0000-0000-00005A040000}"/>
    <cellStyle name="Comma 7 3 2 2 4 3" xfId="17452" xr:uid="{00000000-0005-0000-0000-00005A040000}"/>
    <cellStyle name="Comma 7 3 2 2 5" xfId="4578" xr:uid="{00000000-0005-0000-0000-00001B030000}"/>
    <cellStyle name="Comma 7 3 2 2 5 2" xfId="10965" xr:uid="{00000000-0005-0000-0000-00005B040000}"/>
    <cellStyle name="Comma 7 3 2 2 5 3" xfId="19043" xr:uid="{00000000-0005-0000-0000-00005B040000}"/>
    <cellStyle name="Comma 7 3 2 2 6" xfId="7779" xr:uid="{00000000-0005-0000-0000-00005C040000}"/>
    <cellStyle name="Comma 7 3 2 2 6 2" xfId="15857" xr:uid="{00000000-0005-0000-0000-00005C040000}"/>
    <cellStyle name="Comma 7 3 2 2 7" xfId="12445" xr:uid="{00000000-0005-0000-0000-00005D040000}"/>
    <cellStyle name="Comma 7 3 2 2 7 2" xfId="20514" xr:uid="{00000000-0005-0000-0000-00005D040000}"/>
    <cellStyle name="Comma 7 3 2 2 8" xfId="6169" xr:uid="{00000000-0005-0000-0000-000050040000}"/>
    <cellStyle name="Comma 7 3 2 2 9" xfId="14249" xr:uid="{00000000-0005-0000-0000-000050040000}"/>
    <cellStyle name="Comma 7 3 2 3" xfId="1588" xr:uid="{00000000-0005-0000-0000-00001C030000}"/>
    <cellStyle name="Comma 7 3 2 3 2" xfId="3237" xr:uid="{00000000-0005-0000-0000-00001D030000}"/>
    <cellStyle name="Comma 7 3 2 3 2 2" xfId="9696" xr:uid="{00000000-0005-0000-0000-00005F040000}"/>
    <cellStyle name="Comma 7 3 2 3 2 3" xfId="17774" xr:uid="{00000000-0005-0000-0000-00005F040000}"/>
    <cellStyle name="Comma 7 3 2 3 3" xfId="4900" xr:uid="{00000000-0005-0000-0000-00001E030000}"/>
    <cellStyle name="Comma 7 3 2 3 3 2" xfId="11287" xr:uid="{00000000-0005-0000-0000-000060040000}"/>
    <cellStyle name="Comma 7 3 2 3 3 3" xfId="19365" xr:uid="{00000000-0005-0000-0000-000060040000}"/>
    <cellStyle name="Comma 7 3 2 3 4" xfId="8101" xr:uid="{00000000-0005-0000-0000-000061040000}"/>
    <cellStyle name="Comma 7 3 2 3 4 2" xfId="16179" xr:uid="{00000000-0005-0000-0000-000061040000}"/>
    <cellStyle name="Comma 7 3 2 3 5" xfId="12905" xr:uid="{00000000-0005-0000-0000-000062040000}"/>
    <cellStyle name="Comma 7 3 2 3 5 2" xfId="20943" xr:uid="{00000000-0005-0000-0000-000062040000}"/>
    <cellStyle name="Comma 7 3 2 3 6" xfId="6491" xr:uid="{00000000-0005-0000-0000-00005E040000}"/>
    <cellStyle name="Comma 7 3 2 3 7" xfId="14571" xr:uid="{00000000-0005-0000-0000-00005E040000}"/>
    <cellStyle name="Comma 7 3 2 4" xfId="2114" xr:uid="{00000000-0005-0000-0000-00001F030000}"/>
    <cellStyle name="Comma 7 3 2 4 2" xfId="3764" xr:uid="{00000000-0005-0000-0000-000020030000}"/>
    <cellStyle name="Comma 7 3 2 4 2 2" xfId="10223" xr:uid="{00000000-0005-0000-0000-000064040000}"/>
    <cellStyle name="Comma 7 3 2 4 2 3" xfId="18301" xr:uid="{00000000-0005-0000-0000-000064040000}"/>
    <cellStyle name="Comma 7 3 2 4 3" xfId="5427" xr:uid="{00000000-0005-0000-0000-000021030000}"/>
    <cellStyle name="Comma 7 3 2 4 3 2" xfId="11814" xr:uid="{00000000-0005-0000-0000-000065040000}"/>
    <cellStyle name="Comma 7 3 2 4 3 3" xfId="19892" xr:uid="{00000000-0005-0000-0000-000065040000}"/>
    <cellStyle name="Comma 7 3 2 4 4" xfId="8628" xr:uid="{00000000-0005-0000-0000-000066040000}"/>
    <cellStyle name="Comma 7 3 2 4 4 2" xfId="16706" xr:uid="{00000000-0005-0000-0000-000066040000}"/>
    <cellStyle name="Comma 7 3 2 4 5" xfId="12903" xr:uid="{00000000-0005-0000-0000-000067040000}"/>
    <cellStyle name="Comma 7 3 2 4 5 2" xfId="20941" xr:uid="{00000000-0005-0000-0000-000067040000}"/>
    <cellStyle name="Comma 7 3 2 4 6" xfId="7018" xr:uid="{00000000-0005-0000-0000-000063040000}"/>
    <cellStyle name="Comma 7 3 2 4 7" xfId="15098" xr:uid="{00000000-0005-0000-0000-000063040000}"/>
    <cellStyle name="Comma 7 3 2 5" xfId="2436" xr:uid="{00000000-0005-0000-0000-000022030000}"/>
    <cellStyle name="Comma 7 3 2 5 2" xfId="8950" xr:uid="{00000000-0005-0000-0000-000068040000}"/>
    <cellStyle name="Comma 7 3 2 5 3" xfId="17028" xr:uid="{00000000-0005-0000-0000-000068040000}"/>
    <cellStyle name="Comma 7 3 2 6" xfId="4373" xr:uid="{00000000-0005-0000-0000-000023030000}"/>
    <cellStyle name="Comma 7 3 2 6 2" xfId="10760" xr:uid="{00000000-0005-0000-0000-000069040000}"/>
    <cellStyle name="Comma 7 3 2 6 3" xfId="18838" xr:uid="{00000000-0005-0000-0000-000069040000}"/>
    <cellStyle name="Comma 7 3 2 7" xfId="7574" xr:uid="{00000000-0005-0000-0000-00006A040000}"/>
    <cellStyle name="Comma 7 3 2 7 2" xfId="15652" xr:uid="{00000000-0005-0000-0000-00006A040000}"/>
    <cellStyle name="Comma 7 3 2 8" xfId="12140" xr:uid="{00000000-0005-0000-0000-00006B040000}"/>
    <cellStyle name="Comma 7 3 2 8 2" xfId="20215" xr:uid="{00000000-0005-0000-0000-00006B040000}"/>
    <cellStyle name="Comma 7 3 2 9" xfId="13534" xr:uid="{00000000-0005-0000-0000-00006C040000}"/>
    <cellStyle name="Comma 7 3 2 9 2" xfId="21531" xr:uid="{00000000-0005-0000-0000-00006C040000}"/>
    <cellStyle name="Comma 7 3 3" xfId="985" xr:uid="{00000000-0005-0000-0000-000024030000}"/>
    <cellStyle name="Comma 7 3 3 2" xfId="1622" xr:uid="{00000000-0005-0000-0000-000025030000}"/>
    <cellStyle name="Comma 7 3 3 2 2" xfId="3271" xr:uid="{00000000-0005-0000-0000-000026030000}"/>
    <cellStyle name="Comma 7 3 3 2 2 2" xfId="12907" xr:uid="{00000000-0005-0000-0000-000070040000}"/>
    <cellStyle name="Comma 7 3 3 2 2 2 2" xfId="20945" xr:uid="{00000000-0005-0000-0000-000070040000}"/>
    <cellStyle name="Comma 7 3 3 2 2 3" xfId="9730" xr:uid="{00000000-0005-0000-0000-00006F040000}"/>
    <cellStyle name="Comma 7 3 3 2 2 4" xfId="17808" xr:uid="{00000000-0005-0000-0000-00006F040000}"/>
    <cellStyle name="Comma 7 3 3 2 3" xfId="4934" xr:uid="{00000000-0005-0000-0000-000027030000}"/>
    <cellStyle name="Comma 7 3 3 2 3 2" xfId="11321" xr:uid="{00000000-0005-0000-0000-000071040000}"/>
    <cellStyle name="Comma 7 3 3 2 3 3" xfId="19399" xr:uid="{00000000-0005-0000-0000-000071040000}"/>
    <cellStyle name="Comma 7 3 3 2 4" xfId="8135" xr:uid="{00000000-0005-0000-0000-000072040000}"/>
    <cellStyle name="Comma 7 3 3 2 4 2" xfId="16213" xr:uid="{00000000-0005-0000-0000-000072040000}"/>
    <cellStyle name="Comma 7 3 3 2 5" xfId="12446" xr:uid="{00000000-0005-0000-0000-000073040000}"/>
    <cellStyle name="Comma 7 3 3 2 5 2" xfId="20515" xr:uid="{00000000-0005-0000-0000-000073040000}"/>
    <cellStyle name="Comma 7 3 3 2 6" xfId="6525" xr:uid="{00000000-0005-0000-0000-00006E040000}"/>
    <cellStyle name="Comma 7 3 3 2 7" xfId="14605" xr:uid="{00000000-0005-0000-0000-00006E040000}"/>
    <cellStyle name="Comma 7 3 3 3" xfId="2148" xr:uid="{00000000-0005-0000-0000-000028030000}"/>
    <cellStyle name="Comma 7 3 3 3 2" xfId="3798" xr:uid="{00000000-0005-0000-0000-000029030000}"/>
    <cellStyle name="Comma 7 3 3 3 2 2" xfId="10257" xr:uid="{00000000-0005-0000-0000-000075040000}"/>
    <cellStyle name="Comma 7 3 3 3 2 3" xfId="18335" xr:uid="{00000000-0005-0000-0000-000075040000}"/>
    <cellStyle name="Comma 7 3 3 3 3" xfId="5461" xr:uid="{00000000-0005-0000-0000-00002A030000}"/>
    <cellStyle name="Comma 7 3 3 3 3 2" xfId="11848" xr:uid="{00000000-0005-0000-0000-000076040000}"/>
    <cellStyle name="Comma 7 3 3 3 3 3" xfId="19926" xr:uid="{00000000-0005-0000-0000-000076040000}"/>
    <cellStyle name="Comma 7 3 3 3 4" xfId="8662" xr:uid="{00000000-0005-0000-0000-000077040000}"/>
    <cellStyle name="Comma 7 3 3 3 4 2" xfId="16740" xr:uid="{00000000-0005-0000-0000-000077040000}"/>
    <cellStyle name="Comma 7 3 3 3 5" xfId="12908" xr:uid="{00000000-0005-0000-0000-000078040000}"/>
    <cellStyle name="Comma 7 3 3 3 5 2" xfId="20946" xr:uid="{00000000-0005-0000-0000-000078040000}"/>
    <cellStyle name="Comma 7 3 3 3 6" xfId="7052" xr:uid="{00000000-0005-0000-0000-000074040000}"/>
    <cellStyle name="Comma 7 3 3 3 7" xfId="15132" xr:uid="{00000000-0005-0000-0000-000074040000}"/>
    <cellStyle name="Comma 7 3 3 4" xfId="2750" xr:uid="{00000000-0005-0000-0000-00002B030000}"/>
    <cellStyle name="Comma 7 3 3 4 2" xfId="12906" xr:uid="{00000000-0005-0000-0000-00007A040000}"/>
    <cellStyle name="Comma 7 3 3 4 2 2" xfId="20944" xr:uid="{00000000-0005-0000-0000-00007A040000}"/>
    <cellStyle name="Comma 7 3 3 4 3" xfId="9239" xr:uid="{00000000-0005-0000-0000-000079040000}"/>
    <cellStyle name="Comma 7 3 3 4 4" xfId="17317" xr:uid="{00000000-0005-0000-0000-000079040000}"/>
    <cellStyle name="Comma 7 3 3 5" xfId="4407" xr:uid="{00000000-0005-0000-0000-00002C030000}"/>
    <cellStyle name="Comma 7 3 3 5 2" xfId="10794" xr:uid="{00000000-0005-0000-0000-00007B040000}"/>
    <cellStyle name="Comma 7 3 3 5 3" xfId="18872" xr:uid="{00000000-0005-0000-0000-00007B040000}"/>
    <cellStyle name="Comma 7 3 3 6" xfId="7608" xr:uid="{00000000-0005-0000-0000-00007C040000}"/>
    <cellStyle name="Comma 7 3 3 6 2" xfId="15686" xr:uid="{00000000-0005-0000-0000-00007C040000}"/>
    <cellStyle name="Comma 7 3 3 7" xfId="12397" xr:uid="{00000000-0005-0000-0000-00007D040000}"/>
    <cellStyle name="Comma 7 3 3 7 2" xfId="20468" xr:uid="{00000000-0005-0000-0000-00007D040000}"/>
    <cellStyle name="Comma 7 3 3 8" xfId="5998" xr:uid="{00000000-0005-0000-0000-00006D040000}"/>
    <cellStyle name="Comma 7 3 3 9" xfId="14078" xr:uid="{00000000-0005-0000-0000-00006D040000}"/>
    <cellStyle name="Comma 7 3 4" xfId="1374" xr:uid="{00000000-0005-0000-0000-00002D030000}"/>
    <cellStyle name="Comma 7 3 4 2" xfId="3023" xr:uid="{00000000-0005-0000-0000-00002E030000}"/>
    <cellStyle name="Comma 7 3 4 2 2" xfId="12909" xr:uid="{00000000-0005-0000-0000-000080040000}"/>
    <cellStyle name="Comma 7 3 4 2 2 2" xfId="20947" xr:uid="{00000000-0005-0000-0000-000080040000}"/>
    <cellStyle name="Comma 7 3 4 2 3" xfId="9482" xr:uid="{00000000-0005-0000-0000-00007F040000}"/>
    <cellStyle name="Comma 7 3 4 2 4" xfId="17560" xr:uid="{00000000-0005-0000-0000-00007F040000}"/>
    <cellStyle name="Comma 7 3 4 3" xfId="4686" xr:uid="{00000000-0005-0000-0000-00002F030000}"/>
    <cellStyle name="Comma 7 3 4 3 2" xfId="11073" xr:uid="{00000000-0005-0000-0000-000081040000}"/>
    <cellStyle name="Comma 7 3 4 3 3" xfId="19151" xr:uid="{00000000-0005-0000-0000-000081040000}"/>
    <cellStyle name="Comma 7 3 4 4" xfId="7887" xr:uid="{00000000-0005-0000-0000-000082040000}"/>
    <cellStyle name="Comma 7 3 4 4 2" xfId="15965" xr:uid="{00000000-0005-0000-0000-000082040000}"/>
    <cellStyle name="Comma 7 3 4 5" xfId="12444" xr:uid="{00000000-0005-0000-0000-000083040000}"/>
    <cellStyle name="Comma 7 3 4 5 2" xfId="20513" xr:uid="{00000000-0005-0000-0000-000083040000}"/>
    <cellStyle name="Comma 7 3 4 6" xfId="6277" xr:uid="{00000000-0005-0000-0000-00007E040000}"/>
    <cellStyle name="Comma 7 3 4 7" xfId="14357" xr:uid="{00000000-0005-0000-0000-00007E040000}"/>
    <cellStyle name="Comma 7 3 5" xfId="1900" xr:uid="{00000000-0005-0000-0000-000030030000}"/>
    <cellStyle name="Comma 7 3 5 2" xfId="3550" xr:uid="{00000000-0005-0000-0000-000031030000}"/>
    <cellStyle name="Comma 7 3 5 2 2" xfId="10009" xr:uid="{00000000-0005-0000-0000-000085040000}"/>
    <cellStyle name="Comma 7 3 5 2 3" xfId="18087" xr:uid="{00000000-0005-0000-0000-000085040000}"/>
    <cellStyle name="Comma 7 3 5 3" xfId="5213" xr:uid="{00000000-0005-0000-0000-000032030000}"/>
    <cellStyle name="Comma 7 3 5 3 2" xfId="11600" xr:uid="{00000000-0005-0000-0000-000086040000}"/>
    <cellStyle name="Comma 7 3 5 3 3" xfId="19678" xr:uid="{00000000-0005-0000-0000-000086040000}"/>
    <cellStyle name="Comma 7 3 5 4" xfId="8414" xr:uid="{00000000-0005-0000-0000-000087040000}"/>
    <cellStyle name="Comma 7 3 5 4 2" xfId="16492" xr:uid="{00000000-0005-0000-0000-000087040000}"/>
    <cellStyle name="Comma 7 3 5 5" xfId="12910" xr:uid="{00000000-0005-0000-0000-000088040000}"/>
    <cellStyle name="Comma 7 3 5 5 2" xfId="20948" xr:uid="{00000000-0005-0000-0000-000088040000}"/>
    <cellStyle name="Comma 7 3 5 6" xfId="6804" xr:uid="{00000000-0005-0000-0000-000084040000}"/>
    <cellStyle name="Comma 7 3 5 7" xfId="14884" xr:uid="{00000000-0005-0000-0000-000084040000}"/>
    <cellStyle name="Comma 7 3 6" xfId="2435" xr:uid="{00000000-0005-0000-0000-000033030000}"/>
    <cellStyle name="Comma 7 3 6 2" xfId="12679" xr:uid="{00000000-0005-0000-0000-00008A040000}"/>
    <cellStyle name="Comma 7 3 6 2 2" xfId="20743" xr:uid="{00000000-0005-0000-0000-00008A040000}"/>
    <cellStyle name="Comma 7 3 6 3" xfId="8949" xr:uid="{00000000-0005-0000-0000-000089040000}"/>
    <cellStyle name="Comma 7 3 6 4" xfId="17027" xr:uid="{00000000-0005-0000-0000-000089040000}"/>
    <cellStyle name="Comma 7 3 7" xfId="4159" xr:uid="{00000000-0005-0000-0000-000034030000}"/>
    <cellStyle name="Comma 7 3 7 2" xfId="10546" xr:uid="{00000000-0005-0000-0000-00008B040000}"/>
    <cellStyle name="Comma 7 3 7 3" xfId="18624" xr:uid="{00000000-0005-0000-0000-00008B040000}"/>
    <cellStyle name="Comma 7 3 8" xfId="7360" xr:uid="{00000000-0005-0000-0000-00008C040000}"/>
    <cellStyle name="Comma 7 3 8 2" xfId="15438" xr:uid="{00000000-0005-0000-0000-00008C040000}"/>
    <cellStyle name="Comma 7 3 9" xfId="12139" xr:uid="{00000000-0005-0000-0000-00008D040000}"/>
    <cellStyle name="Comma 7 3 9 2" xfId="20214" xr:uid="{00000000-0005-0000-0000-00008D040000}"/>
    <cellStyle name="Comma 7 4" xfId="371" xr:uid="{00000000-0005-0000-0000-000072010000}"/>
    <cellStyle name="Comma 7 4 10" xfId="13535" xr:uid="{00000000-0005-0000-0000-00008F040000}"/>
    <cellStyle name="Comma 7 4 10 2" xfId="21532" xr:uid="{00000000-0005-0000-0000-00008F040000}"/>
    <cellStyle name="Comma 7 4 11" xfId="5751" xr:uid="{00000000-0005-0000-0000-00008E040000}"/>
    <cellStyle name="Comma 7 4 12" xfId="13831" xr:uid="{00000000-0005-0000-0000-00008E040000}"/>
    <cellStyle name="Comma 7 4 2" xfId="372" xr:uid="{00000000-0005-0000-0000-000073010000}"/>
    <cellStyle name="Comma 7 4 2 10" xfId="5944" xr:uid="{00000000-0005-0000-0000-000090040000}"/>
    <cellStyle name="Comma 7 4 2 11" xfId="14024" xr:uid="{00000000-0005-0000-0000-000090040000}"/>
    <cellStyle name="Comma 7 4 2 2" xfId="1135" xr:uid="{00000000-0005-0000-0000-000037030000}"/>
    <cellStyle name="Comma 7 4 2 2 2" xfId="1793" xr:uid="{00000000-0005-0000-0000-000038030000}"/>
    <cellStyle name="Comma 7 4 2 2 2 2" xfId="3443" xr:uid="{00000000-0005-0000-0000-000039030000}"/>
    <cellStyle name="Comma 7 4 2 2 2 2 2" xfId="9902" xr:uid="{00000000-0005-0000-0000-000093040000}"/>
    <cellStyle name="Comma 7 4 2 2 2 2 3" xfId="17980" xr:uid="{00000000-0005-0000-0000-000093040000}"/>
    <cellStyle name="Comma 7 4 2 2 2 3" xfId="5106" xr:uid="{00000000-0005-0000-0000-00003A030000}"/>
    <cellStyle name="Comma 7 4 2 2 2 3 2" xfId="11493" xr:uid="{00000000-0005-0000-0000-000094040000}"/>
    <cellStyle name="Comma 7 4 2 2 2 3 3" xfId="19571" xr:uid="{00000000-0005-0000-0000-000094040000}"/>
    <cellStyle name="Comma 7 4 2 2 2 4" xfId="8307" xr:uid="{00000000-0005-0000-0000-000095040000}"/>
    <cellStyle name="Comma 7 4 2 2 2 4 2" xfId="16385" xr:uid="{00000000-0005-0000-0000-000095040000}"/>
    <cellStyle name="Comma 7 4 2 2 2 5" xfId="12912" xr:uid="{00000000-0005-0000-0000-000096040000}"/>
    <cellStyle name="Comma 7 4 2 2 2 5 2" xfId="20950" xr:uid="{00000000-0005-0000-0000-000096040000}"/>
    <cellStyle name="Comma 7 4 2 2 2 6" xfId="6697" xr:uid="{00000000-0005-0000-0000-000092040000}"/>
    <cellStyle name="Comma 7 4 2 2 2 7" xfId="14777" xr:uid="{00000000-0005-0000-0000-000092040000}"/>
    <cellStyle name="Comma 7 4 2 2 3" xfId="2320" xr:uid="{00000000-0005-0000-0000-00003B030000}"/>
    <cellStyle name="Comma 7 4 2 2 3 2" xfId="3970" xr:uid="{00000000-0005-0000-0000-00003C030000}"/>
    <cellStyle name="Comma 7 4 2 2 3 2 2" xfId="10429" xr:uid="{00000000-0005-0000-0000-000098040000}"/>
    <cellStyle name="Comma 7 4 2 2 3 2 3" xfId="18507" xr:uid="{00000000-0005-0000-0000-000098040000}"/>
    <cellStyle name="Comma 7 4 2 2 3 3" xfId="5633" xr:uid="{00000000-0005-0000-0000-00003D030000}"/>
    <cellStyle name="Comma 7 4 2 2 3 3 2" xfId="12020" xr:uid="{00000000-0005-0000-0000-000099040000}"/>
    <cellStyle name="Comma 7 4 2 2 3 3 3" xfId="20098" xr:uid="{00000000-0005-0000-0000-000099040000}"/>
    <cellStyle name="Comma 7 4 2 2 3 4" xfId="8834" xr:uid="{00000000-0005-0000-0000-00009A040000}"/>
    <cellStyle name="Comma 7 4 2 2 3 4 2" xfId="16912" xr:uid="{00000000-0005-0000-0000-00009A040000}"/>
    <cellStyle name="Comma 7 4 2 2 3 5" xfId="7224" xr:uid="{00000000-0005-0000-0000-000097040000}"/>
    <cellStyle name="Comma 7 4 2 2 3 6" xfId="15304" xr:uid="{00000000-0005-0000-0000-000097040000}"/>
    <cellStyle name="Comma 7 4 2 2 4" xfId="2886" xr:uid="{00000000-0005-0000-0000-00003E030000}"/>
    <cellStyle name="Comma 7 4 2 2 4 2" xfId="9375" xr:uid="{00000000-0005-0000-0000-00009B040000}"/>
    <cellStyle name="Comma 7 4 2 2 4 3" xfId="17453" xr:uid="{00000000-0005-0000-0000-00009B040000}"/>
    <cellStyle name="Comma 7 4 2 2 5" xfId="4579" xr:uid="{00000000-0005-0000-0000-00003F030000}"/>
    <cellStyle name="Comma 7 4 2 2 5 2" xfId="10966" xr:uid="{00000000-0005-0000-0000-00009C040000}"/>
    <cellStyle name="Comma 7 4 2 2 5 3" xfId="19044" xr:uid="{00000000-0005-0000-0000-00009C040000}"/>
    <cellStyle name="Comma 7 4 2 2 6" xfId="7780" xr:uid="{00000000-0005-0000-0000-00009D040000}"/>
    <cellStyle name="Comma 7 4 2 2 6 2" xfId="15858" xr:uid="{00000000-0005-0000-0000-00009D040000}"/>
    <cellStyle name="Comma 7 4 2 2 7" xfId="12448" xr:uid="{00000000-0005-0000-0000-00009E040000}"/>
    <cellStyle name="Comma 7 4 2 2 7 2" xfId="20517" xr:uid="{00000000-0005-0000-0000-00009E040000}"/>
    <cellStyle name="Comma 7 4 2 2 8" xfId="6170" xr:uid="{00000000-0005-0000-0000-000091040000}"/>
    <cellStyle name="Comma 7 4 2 2 9" xfId="14250" xr:uid="{00000000-0005-0000-0000-000091040000}"/>
    <cellStyle name="Comma 7 4 2 3" xfId="1568" xr:uid="{00000000-0005-0000-0000-000040030000}"/>
    <cellStyle name="Comma 7 4 2 3 2" xfId="3217" xr:uid="{00000000-0005-0000-0000-000041030000}"/>
    <cellStyle name="Comma 7 4 2 3 2 2" xfId="9676" xr:uid="{00000000-0005-0000-0000-0000A0040000}"/>
    <cellStyle name="Comma 7 4 2 3 2 3" xfId="17754" xr:uid="{00000000-0005-0000-0000-0000A0040000}"/>
    <cellStyle name="Comma 7 4 2 3 3" xfId="4880" xr:uid="{00000000-0005-0000-0000-000042030000}"/>
    <cellStyle name="Comma 7 4 2 3 3 2" xfId="11267" xr:uid="{00000000-0005-0000-0000-0000A1040000}"/>
    <cellStyle name="Comma 7 4 2 3 3 3" xfId="19345" xr:uid="{00000000-0005-0000-0000-0000A1040000}"/>
    <cellStyle name="Comma 7 4 2 3 4" xfId="8081" xr:uid="{00000000-0005-0000-0000-0000A2040000}"/>
    <cellStyle name="Comma 7 4 2 3 4 2" xfId="16159" xr:uid="{00000000-0005-0000-0000-0000A2040000}"/>
    <cellStyle name="Comma 7 4 2 3 5" xfId="12913" xr:uid="{00000000-0005-0000-0000-0000A3040000}"/>
    <cellStyle name="Comma 7 4 2 3 5 2" xfId="20951" xr:uid="{00000000-0005-0000-0000-0000A3040000}"/>
    <cellStyle name="Comma 7 4 2 3 6" xfId="6471" xr:uid="{00000000-0005-0000-0000-00009F040000}"/>
    <cellStyle name="Comma 7 4 2 3 7" xfId="14551" xr:uid="{00000000-0005-0000-0000-00009F040000}"/>
    <cellStyle name="Comma 7 4 2 4" xfId="2094" xr:uid="{00000000-0005-0000-0000-000043030000}"/>
    <cellStyle name="Comma 7 4 2 4 2" xfId="3744" xr:uid="{00000000-0005-0000-0000-000044030000}"/>
    <cellStyle name="Comma 7 4 2 4 2 2" xfId="10203" xr:uid="{00000000-0005-0000-0000-0000A5040000}"/>
    <cellStyle name="Comma 7 4 2 4 2 3" xfId="18281" xr:uid="{00000000-0005-0000-0000-0000A5040000}"/>
    <cellStyle name="Comma 7 4 2 4 3" xfId="5407" xr:uid="{00000000-0005-0000-0000-000045030000}"/>
    <cellStyle name="Comma 7 4 2 4 3 2" xfId="11794" xr:uid="{00000000-0005-0000-0000-0000A6040000}"/>
    <cellStyle name="Comma 7 4 2 4 3 3" xfId="19872" xr:uid="{00000000-0005-0000-0000-0000A6040000}"/>
    <cellStyle name="Comma 7 4 2 4 4" xfId="8608" xr:uid="{00000000-0005-0000-0000-0000A7040000}"/>
    <cellStyle name="Comma 7 4 2 4 4 2" xfId="16686" xr:uid="{00000000-0005-0000-0000-0000A7040000}"/>
    <cellStyle name="Comma 7 4 2 4 5" xfId="12911" xr:uid="{00000000-0005-0000-0000-0000A8040000}"/>
    <cellStyle name="Comma 7 4 2 4 5 2" xfId="20949" xr:uid="{00000000-0005-0000-0000-0000A8040000}"/>
    <cellStyle name="Comma 7 4 2 4 6" xfId="6998" xr:uid="{00000000-0005-0000-0000-0000A4040000}"/>
    <cellStyle name="Comma 7 4 2 4 7" xfId="15078" xr:uid="{00000000-0005-0000-0000-0000A4040000}"/>
    <cellStyle name="Comma 7 4 2 5" xfId="2438" xr:uid="{00000000-0005-0000-0000-000046030000}"/>
    <cellStyle name="Comma 7 4 2 5 2" xfId="8952" xr:uid="{00000000-0005-0000-0000-0000A9040000}"/>
    <cellStyle name="Comma 7 4 2 5 3" xfId="17030" xr:uid="{00000000-0005-0000-0000-0000A9040000}"/>
    <cellStyle name="Comma 7 4 2 6" xfId="4353" xr:uid="{00000000-0005-0000-0000-000047030000}"/>
    <cellStyle name="Comma 7 4 2 6 2" xfId="10740" xr:uid="{00000000-0005-0000-0000-0000AA040000}"/>
    <cellStyle name="Comma 7 4 2 6 3" xfId="18818" xr:uid="{00000000-0005-0000-0000-0000AA040000}"/>
    <cellStyle name="Comma 7 4 2 7" xfId="7554" xr:uid="{00000000-0005-0000-0000-0000AB040000}"/>
    <cellStyle name="Comma 7 4 2 7 2" xfId="15632" xr:uid="{00000000-0005-0000-0000-0000AB040000}"/>
    <cellStyle name="Comma 7 4 2 8" xfId="12142" xr:uid="{00000000-0005-0000-0000-0000AC040000}"/>
    <cellStyle name="Comma 7 4 2 8 2" xfId="20217" xr:uid="{00000000-0005-0000-0000-0000AC040000}"/>
    <cellStyle name="Comma 7 4 2 9" xfId="13536" xr:uid="{00000000-0005-0000-0000-0000AD040000}"/>
    <cellStyle name="Comma 7 4 2 9 2" xfId="21533" xr:uid="{00000000-0005-0000-0000-0000AD040000}"/>
    <cellStyle name="Comma 7 4 3" xfId="986" xr:uid="{00000000-0005-0000-0000-000048030000}"/>
    <cellStyle name="Comma 7 4 3 2" xfId="1623" xr:uid="{00000000-0005-0000-0000-000049030000}"/>
    <cellStyle name="Comma 7 4 3 2 2" xfId="3272" xr:uid="{00000000-0005-0000-0000-00004A030000}"/>
    <cellStyle name="Comma 7 4 3 2 2 2" xfId="9731" xr:uid="{00000000-0005-0000-0000-0000B0040000}"/>
    <cellStyle name="Comma 7 4 3 2 2 3" xfId="17809" xr:uid="{00000000-0005-0000-0000-0000B0040000}"/>
    <cellStyle name="Comma 7 4 3 2 3" xfId="4935" xr:uid="{00000000-0005-0000-0000-00004B030000}"/>
    <cellStyle name="Comma 7 4 3 2 3 2" xfId="11322" xr:uid="{00000000-0005-0000-0000-0000B1040000}"/>
    <cellStyle name="Comma 7 4 3 2 3 3" xfId="19400" xr:uid="{00000000-0005-0000-0000-0000B1040000}"/>
    <cellStyle name="Comma 7 4 3 2 4" xfId="8136" xr:uid="{00000000-0005-0000-0000-0000B2040000}"/>
    <cellStyle name="Comma 7 4 3 2 4 2" xfId="16214" xr:uid="{00000000-0005-0000-0000-0000B2040000}"/>
    <cellStyle name="Comma 7 4 3 2 5" xfId="12914" xr:uid="{00000000-0005-0000-0000-0000B3040000}"/>
    <cellStyle name="Comma 7 4 3 2 5 2" xfId="20952" xr:uid="{00000000-0005-0000-0000-0000B3040000}"/>
    <cellStyle name="Comma 7 4 3 2 6" xfId="6526" xr:uid="{00000000-0005-0000-0000-0000AF040000}"/>
    <cellStyle name="Comma 7 4 3 2 7" xfId="14606" xr:uid="{00000000-0005-0000-0000-0000AF040000}"/>
    <cellStyle name="Comma 7 4 3 3" xfId="2149" xr:uid="{00000000-0005-0000-0000-00004C030000}"/>
    <cellStyle name="Comma 7 4 3 3 2" xfId="3799" xr:uid="{00000000-0005-0000-0000-00004D030000}"/>
    <cellStyle name="Comma 7 4 3 3 2 2" xfId="10258" xr:uid="{00000000-0005-0000-0000-0000B5040000}"/>
    <cellStyle name="Comma 7 4 3 3 2 3" xfId="18336" xr:uid="{00000000-0005-0000-0000-0000B5040000}"/>
    <cellStyle name="Comma 7 4 3 3 3" xfId="5462" xr:uid="{00000000-0005-0000-0000-00004E030000}"/>
    <cellStyle name="Comma 7 4 3 3 3 2" xfId="11849" xr:uid="{00000000-0005-0000-0000-0000B6040000}"/>
    <cellStyle name="Comma 7 4 3 3 3 3" xfId="19927" xr:uid="{00000000-0005-0000-0000-0000B6040000}"/>
    <cellStyle name="Comma 7 4 3 3 4" xfId="8663" xr:uid="{00000000-0005-0000-0000-0000B7040000}"/>
    <cellStyle name="Comma 7 4 3 3 4 2" xfId="16741" xr:uid="{00000000-0005-0000-0000-0000B7040000}"/>
    <cellStyle name="Comma 7 4 3 3 5" xfId="7053" xr:uid="{00000000-0005-0000-0000-0000B4040000}"/>
    <cellStyle name="Comma 7 4 3 3 6" xfId="15133" xr:uid="{00000000-0005-0000-0000-0000B4040000}"/>
    <cellStyle name="Comma 7 4 3 4" xfId="2751" xr:uid="{00000000-0005-0000-0000-00004F030000}"/>
    <cellStyle name="Comma 7 4 3 4 2" xfId="9240" xr:uid="{00000000-0005-0000-0000-0000B8040000}"/>
    <cellStyle name="Comma 7 4 3 4 3" xfId="17318" xr:uid="{00000000-0005-0000-0000-0000B8040000}"/>
    <cellStyle name="Comma 7 4 3 5" xfId="4408" xr:uid="{00000000-0005-0000-0000-000050030000}"/>
    <cellStyle name="Comma 7 4 3 5 2" xfId="10795" xr:uid="{00000000-0005-0000-0000-0000B9040000}"/>
    <cellStyle name="Comma 7 4 3 5 3" xfId="18873" xr:uid="{00000000-0005-0000-0000-0000B9040000}"/>
    <cellStyle name="Comma 7 4 3 6" xfId="7609" xr:uid="{00000000-0005-0000-0000-0000BA040000}"/>
    <cellStyle name="Comma 7 4 3 6 2" xfId="15687" xr:uid="{00000000-0005-0000-0000-0000BA040000}"/>
    <cellStyle name="Comma 7 4 3 7" xfId="12447" xr:uid="{00000000-0005-0000-0000-0000BB040000}"/>
    <cellStyle name="Comma 7 4 3 7 2" xfId="20516" xr:uid="{00000000-0005-0000-0000-0000BB040000}"/>
    <cellStyle name="Comma 7 4 3 8" xfId="5999" xr:uid="{00000000-0005-0000-0000-0000AE040000}"/>
    <cellStyle name="Comma 7 4 3 9" xfId="14079" xr:uid="{00000000-0005-0000-0000-0000AE040000}"/>
    <cellStyle name="Comma 7 4 4" xfId="1375" xr:uid="{00000000-0005-0000-0000-000051030000}"/>
    <cellStyle name="Comma 7 4 4 2" xfId="3024" xr:uid="{00000000-0005-0000-0000-000052030000}"/>
    <cellStyle name="Comma 7 4 4 2 2" xfId="9483" xr:uid="{00000000-0005-0000-0000-0000BD040000}"/>
    <cellStyle name="Comma 7 4 4 2 3" xfId="17561" xr:uid="{00000000-0005-0000-0000-0000BD040000}"/>
    <cellStyle name="Comma 7 4 4 3" xfId="4687" xr:uid="{00000000-0005-0000-0000-000053030000}"/>
    <cellStyle name="Comma 7 4 4 3 2" xfId="11074" xr:uid="{00000000-0005-0000-0000-0000BE040000}"/>
    <cellStyle name="Comma 7 4 4 3 3" xfId="19152" xr:uid="{00000000-0005-0000-0000-0000BE040000}"/>
    <cellStyle name="Comma 7 4 4 4" xfId="7888" xr:uid="{00000000-0005-0000-0000-0000BF040000}"/>
    <cellStyle name="Comma 7 4 4 4 2" xfId="15966" xr:uid="{00000000-0005-0000-0000-0000BF040000}"/>
    <cellStyle name="Comma 7 4 4 5" xfId="12915" xr:uid="{00000000-0005-0000-0000-0000C0040000}"/>
    <cellStyle name="Comma 7 4 4 5 2" xfId="20953" xr:uid="{00000000-0005-0000-0000-0000C0040000}"/>
    <cellStyle name="Comma 7 4 4 6" xfId="6278" xr:uid="{00000000-0005-0000-0000-0000BC040000}"/>
    <cellStyle name="Comma 7 4 4 7" xfId="14358" xr:uid="{00000000-0005-0000-0000-0000BC040000}"/>
    <cellStyle name="Comma 7 4 5" xfId="1901" xr:uid="{00000000-0005-0000-0000-000054030000}"/>
    <cellStyle name="Comma 7 4 5 2" xfId="3551" xr:uid="{00000000-0005-0000-0000-000055030000}"/>
    <cellStyle name="Comma 7 4 5 2 2" xfId="10010" xr:uid="{00000000-0005-0000-0000-0000C2040000}"/>
    <cellStyle name="Comma 7 4 5 2 3" xfId="18088" xr:uid="{00000000-0005-0000-0000-0000C2040000}"/>
    <cellStyle name="Comma 7 4 5 3" xfId="5214" xr:uid="{00000000-0005-0000-0000-000056030000}"/>
    <cellStyle name="Comma 7 4 5 3 2" xfId="11601" xr:uid="{00000000-0005-0000-0000-0000C3040000}"/>
    <cellStyle name="Comma 7 4 5 3 3" xfId="19679" xr:uid="{00000000-0005-0000-0000-0000C3040000}"/>
    <cellStyle name="Comma 7 4 5 4" xfId="8415" xr:uid="{00000000-0005-0000-0000-0000C4040000}"/>
    <cellStyle name="Comma 7 4 5 4 2" xfId="16493" xr:uid="{00000000-0005-0000-0000-0000C4040000}"/>
    <cellStyle name="Comma 7 4 5 5" xfId="12680" xr:uid="{00000000-0005-0000-0000-0000C5040000}"/>
    <cellStyle name="Comma 7 4 5 5 2" xfId="20744" xr:uid="{00000000-0005-0000-0000-0000C5040000}"/>
    <cellStyle name="Comma 7 4 5 6" xfId="6805" xr:uid="{00000000-0005-0000-0000-0000C1040000}"/>
    <cellStyle name="Comma 7 4 5 7" xfId="14885" xr:uid="{00000000-0005-0000-0000-0000C1040000}"/>
    <cellStyle name="Comma 7 4 6" xfId="2437" xr:uid="{00000000-0005-0000-0000-000057030000}"/>
    <cellStyle name="Comma 7 4 6 2" xfId="8951" xr:uid="{00000000-0005-0000-0000-0000C6040000}"/>
    <cellStyle name="Comma 7 4 6 3" xfId="17029" xr:uid="{00000000-0005-0000-0000-0000C6040000}"/>
    <cellStyle name="Comma 7 4 7" xfId="4160" xr:uid="{00000000-0005-0000-0000-000058030000}"/>
    <cellStyle name="Comma 7 4 7 2" xfId="10547" xr:uid="{00000000-0005-0000-0000-0000C7040000}"/>
    <cellStyle name="Comma 7 4 7 3" xfId="18625" xr:uid="{00000000-0005-0000-0000-0000C7040000}"/>
    <cellStyle name="Comma 7 4 8" xfId="7361" xr:uid="{00000000-0005-0000-0000-0000C8040000}"/>
    <cellStyle name="Comma 7 4 8 2" xfId="15439" xr:uid="{00000000-0005-0000-0000-0000C8040000}"/>
    <cellStyle name="Comma 7 4 9" xfId="12141" xr:uid="{00000000-0005-0000-0000-0000C9040000}"/>
    <cellStyle name="Comma 7 4 9 2" xfId="20216" xr:uid="{00000000-0005-0000-0000-0000C9040000}"/>
    <cellStyle name="Comma 7 5" xfId="373" xr:uid="{00000000-0005-0000-0000-000074010000}"/>
    <cellStyle name="Comma 7 5 10" xfId="13537" xr:uid="{00000000-0005-0000-0000-0000CB040000}"/>
    <cellStyle name="Comma 7 5 10 2" xfId="21534" xr:uid="{00000000-0005-0000-0000-0000CB040000}"/>
    <cellStyle name="Comma 7 5 11" xfId="5752" xr:uid="{00000000-0005-0000-0000-0000CA040000}"/>
    <cellStyle name="Comma 7 5 12" xfId="13832" xr:uid="{00000000-0005-0000-0000-0000CA040000}"/>
    <cellStyle name="Comma 7 5 2" xfId="967" xr:uid="{00000000-0005-0000-0000-00005A030000}"/>
    <cellStyle name="Comma 7 5 2 10" xfId="14006" xr:uid="{00000000-0005-0000-0000-0000CC040000}"/>
    <cellStyle name="Comma 7 5 2 2" xfId="1136" xr:uid="{00000000-0005-0000-0000-00005B030000}"/>
    <cellStyle name="Comma 7 5 2 2 2" xfId="1794" xr:uid="{00000000-0005-0000-0000-00005C030000}"/>
    <cellStyle name="Comma 7 5 2 2 2 2" xfId="3444" xr:uid="{00000000-0005-0000-0000-00005D030000}"/>
    <cellStyle name="Comma 7 5 2 2 2 2 2" xfId="9903" xr:uid="{00000000-0005-0000-0000-0000CF040000}"/>
    <cellStyle name="Comma 7 5 2 2 2 2 3" xfId="17981" xr:uid="{00000000-0005-0000-0000-0000CF040000}"/>
    <cellStyle name="Comma 7 5 2 2 2 3" xfId="5107" xr:uid="{00000000-0005-0000-0000-00005E030000}"/>
    <cellStyle name="Comma 7 5 2 2 2 3 2" xfId="11494" xr:uid="{00000000-0005-0000-0000-0000D0040000}"/>
    <cellStyle name="Comma 7 5 2 2 2 3 3" xfId="19572" xr:uid="{00000000-0005-0000-0000-0000D0040000}"/>
    <cellStyle name="Comma 7 5 2 2 2 4" xfId="8308" xr:uid="{00000000-0005-0000-0000-0000D1040000}"/>
    <cellStyle name="Comma 7 5 2 2 2 4 2" xfId="16386" xr:uid="{00000000-0005-0000-0000-0000D1040000}"/>
    <cellStyle name="Comma 7 5 2 2 2 5" xfId="6698" xr:uid="{00000000-0005-0000-0000-0000CE040000}"/>
    <cellStyle name="Comma 7 5 2 2 2 6" xfId="14778" xr:uid="{00000000-0005-0000-0000-0000CE040000}"/>
    <cellStyle name="Comma 7 5 2 2 3" xfId="2321" xr:uid="{00000000-0005-0000-0000-00005F030000}"/>
    <cellStyle name="Comma 7 5 2 2 3 2" xfId="3971" xr:uid="{00000000-0005-0000-0000-000060030000}"/>
    <cellStyle name="Comma 7 5 2 2 3 2 2" xfId="10430" xr:uid="{00000000-0005-0000-0000-0000D3040000}"/>
    <cellStyle name="Comma 7 5 2 2 3 2 3" xfId="18508" xr:uid="{00000000-0005-0000-0000-0000D3040000}"/>
    <cellStyle name="Comma 7 5 2 2 3 3" xfId="5634" xr:uid="{00000000-0005-0000-0000-000061030000}"/>
    <cellStyle name="Comma 7 5 2 2 3 3 2" xfId="12021" xr:uid="{00000000-0005-0000-0000-0000D4040000}"/>
    <cellStyle name="Comma 7 5 2 2 3 3 3" xfId="20099" xr:uid="{00000000-0005-0000-0000-0000D4040000}"/>
    <cellStyle name="Comma 7 5 2 2 3 4" xfId="8835" xr:uid="{00000000-0005-0000-0000-0000D5040000}"/>
    <cellStyle name="Comma 7 5 2 2 3 4 2" xfId="16913" xr:uid="{00000000-0005-0000-0000-0000D5040000}"/>
    <cellStyle name="Comma 7 5 2 2 3 5" xfId="7225" xr:uid="{00000000-0005-0000-0000-0000D2040000}"/>
    <cellStyle name="Comma 7 5 2 2 3 6" xfId="15305" xr:uid="{00000000-0005-0000-0000-0000D2040000}"/>
    <cellStyle name="Comma 7 5 2 2 4" xfId="2887" xr:uid="{00000000-0005-0000-0000-000062030000}"/>
    <cellStyle name="Comma 7 5 2 2 4 2" xfId="9376" xr:uid="{00000000-0005-0000-0000-0000D6040000}"/>
    <cellStyle name="Comma 7 5 2 2 4 3" xfId="17454" xr:uid="{00000000-0005-0000-0000-0000D6040000}"/>
    <cellStyle name="Comma 7 5 2 2 5" xfId="4580" xr:uid="{00000000-0005-0000-0000-000063030000}"/>
    <cellStyle name="Comma 7 5 2 2 5 2" xfId="10967" xr:uid="{00000000-0005-0000-0000-0000D7040000}"/>
    <cellStyle name="Comma 7 5 2 2 5 3" xfId="19045" xr:uid="{00000000-0005-0000-0000-0000D7040000}"/>
    <cellStyle name="Comma 7 5 2 2 6" xfId="7781" xr:uid="{00000000-0005-0000-0000-0000D8040000}"/>
    <cellStyle name="Comma 7 5 2 2 6 2" xfId="15859" xr:uid="{00000000-0005-0000-0000-0000D8040000}"/>
    <cellStyle name="Comma 7 5 2 2 7" xfId="12916" xr:uid="{00000000-0005-0000-0000-0000D9040000}"/>
    <cellStyle name="Comma 7 5 2 2 7 2" xfId="20954" xr:uid="{00000000-0005-0000-0000-0000D9040000}"/>
    <cellStyle name="Comma 7 5 2 2 8" xfId="6171" xr:uid="{00000000-0005-0000-0000-0000CD040000}"/>
    <cellStyle name="Comma 7 5 2 2 9" xfId="14251" xr:uid="{00000000-0005-0000-0000-0000CD040000}"/>
    <cellStyle name="Comma 7 5 2 3" xfId="1550" xr:uid="{00000000-0005-0000-0000-000064030000}"/>
    <cellStyle name="Comma 7 5 2 3 2" xfId="3199" xr:uid="{00000000-0005-0000-0000-000065030000}"/>
    <cellStyle name="Comma 7 5 2 3 2 2" xfId="9658" xr:uid="{00000000-0005-0000-0000-0000DB040000}"/>
    <cellStyle name="Comma 7 5 2 3 2 3" xfId="17736" xr:uid="{00000000-0005-0000-0000-0000DB040000}"/>
    <cellStyle name="Comma 7 5 2 3 3" xfId="4862" xr:uid="{00000000-0005-0000-0000-000066030000}"/>
    <cellStyle name="Comma 7 5 2 3 3 2" xfId="11249" xr:uid="{00000000-0005-0000-0000-0000DC040000}"/>
    <cellStyle name="Comma 7 5 2 3 3 3" xfId="19327" xr:uid="{00000000-0005-0000-0000-0000DC040000}"/>
    <cellStyle name="Comma 7 5 2 3 4" xfId="8063" xr:uid="{00000000-0005-0000-0000-0000DD040000}"/>
    <cellStyle name="Comma 7 5 2 3 4 2" xfId="16141" xr:uid="{00000000-0005-0000-0000-0000DD040000}"/>
    <cellStyle name="Comma 7 5 2 3 5" xfId="6453" xr:uid="{00000000-0005-0000-0000-0000DA040000}"/>
    <cellStyle name="Comma 7 5 2 3 6" xfId="14533" xr:uid="{00000000-0005-0000-0000-0000DA040000}"/>
    <cellStyle name="Comma 7 5 2 4" xfId="2076" xr:uid="{00000000-0005-0000-0000-000067030000}"/>
    <cellStyle name="Comma 7 5 2 4 2" xfId="3726" xr:uid="{00000000-0005-0000-0000-000068030000}"/>
    <cellStyle name="Comma 7 5 2 4 2 2" xfId="10185" xr:uid="{00000000-0005-0000-0000-0000DF040000}"/>
    <cellStyle name="Comma 7 5 2 4 2 3" xfId="18263" xr:uid="{00000000-0005-0000-0000-0000DF040000}"/>
    <cellStyle name="Comma 7 5 2 4 3" xfId="5389" xr:uid="{00000000-0005-0000-0000-000069030000}"/>
    <cellStyle name="Comma 7 5 2 4 3 2" xfId="11776" xr:uid="{00000000-0005-0000-0000-0000E0040000}"/>
    <cellStyle name="Comma 7 5 2 4 3 3" xfId="19854" xr:uid="{00000000-0005-0000-0000-0000E0040000}"/>
    <cellStyle name="Comma 7 5 2 4 4" xfId="8590" xr:uid="{00000000-0005-0000-0000-0000E1040000}"/>
    <cellStyle name="Comma 7 5 2 4 4 2" xfId="16668" xr:uid="{00000000-0005-0000-0000-0000E1040000}"/>
    <cellStyle name="Comma 7 5 2 4 5" xfId="6980" xr:uid="{00000000-0005-0000-0000-0000DE040000}"/>
    <cellStyle name="Comma 7 5 2 4 6" xfId="15060" xr:uid="{00000000-0005-0000-0000-0000DE040000}"/>
    <cellStyle name="Comma 7 5 2 5" xfId="2732" xr:uid="{00000000-0005-0000-0000-00006A030000}"/>
    <cellStyle name="Comma 7 5 2 5 2" xfId="9221" xr:uid="{00000000-0005-0000-0000-0000E2040000}"/>
    <cellStyle name="Comma 7 5 2 5 3" xfId="17299" xr:uid="{00000000-0005-0000-0000-0000E2040000}"/>
    <cellStyle name="Comma 7 5 2 6" xfId="4335" xr:uid="{00000000-0005-0000-0000-00006B030000}"/>
    <cellStyle name="Comma 7 5 2 6 2" xfId="10722" xr:uid="{00000000-0005-0000-0000-0000E3040000}"/>
    <cellStyle name="Comma 7 5 2 6 3" xfId="18800" xr:uid="{00000000-0005-0000-0000-0000E3040000}"/>
    <cellStyle name="Comma 7 5 2 7" xfId="7536" xr:uid="{00000000-0005-0000-0000-0000E4040000}"/>
    <cellStyle name="Comma 7 5 2 7 2" xfId="15614" xr:uid="{00000000-0005-0000-0000-0000E4040000}"/>
    <cellStyle name="Comma 7 5 2 8" xfId="12449" xr:uid="{00000000-0005-0000-0000-0000E5040000}"/>
    <cellStyle name="Comma 7 5 2 8 2" xfId="20518" xr:uid="{00000000-0005-0000-0000-0000E5040000}"/>
    <cellStyle name="Comma 7 5 2 9" xfId="5926" xr:uid="{00000000-0005-0000-0000-0000CC040000}"/>
    <cellStyle name="Comma 7 5 3" xfId="987" xr:uid="{00000000-0005-0000-0000-00006C030000}"/>
    <cellStyle name="Comma 7 5 3 2" xfId="1624" xr:uid="{00000000-0005-0000-0000-00006D030000}"/>
    <cellStyle name="Comma 7 5 3 2 2" xfId="3273" xr:uid="{00000000-0005-0000-0000-00006E030000}"/>
    <cellStyle name="Comma 7 5 3 2 2 2" xfId="9732" xr:uid="{00000000-0005-0000-0000-0000E8040000}"/>
    <cellStyle name="Comma 7 5 3 2 2 3" xfId="17810" xr:uid="{00000000-0005-0000-0000-0000E8040000}"/>
    <cellStyle name="Comma 7 5 3 2 3" xfId="4936" xr:uid="{00000000-0005-0000-0000-00006F030000}"/>
    <cellStyle name="Comma 7 5 3 2 3 2" xfId="11323" xr:uid="{00000000-0005-0000-0000-0000E9040000}"/>
    <cellStyle name="Comma 7 5 3 2 3 3" xfId="19401" xr:uid="{00000000-0005-0000-0000-0000E9040000}"/>
    <cellStyle name="Comma 7 5 3 2 4" xfId="8137" xr:uid="{00000000-0005-0000-0000-0000EA040000}"/>
    <cellStyle name="Comma 7 5 3 2 4 2" xfId="16215" xr:uid="{00000000-0005-0000-0000-0000EA040000}"/>
    <cellStyle name="Comma 7 5 3 2 5" xfId="6527" xr:uid="{00000000-0005-0000-0000-0000E7040000}"/>
    <cellStyle name="Comma 7 5 3 2 6" xfId="14607" xr:uid="{00000000-0005-0000-0000-0000E7040000}"/>
    <cellStyle name="Comma 7 5 3 3" xfId="2150" xr:uid="{00000000-0005-0000-0000-000070030000}"/>
    <cellStyle name="Comma 7 5 3 3 2" xfId="3800" xr:uid="{00000000-0005-0000-0000-000071030000}"/>
    <cellStyle name="Comma 7 5 3 3 2 2" xfId="10259" xr:uid="{00000000-0005-0000-0000-0000EC040000}"/>
    <cellStyle name="Comma 7 5 3 3 2 3" xfId="18337" xr:uid="{00000000-0005-0000-0000-0000EC040000}"/>
    <cellStyle name="Comma 7 5 3 3 3" xfId="5463" xr:uid="{00000000-0005-0000-0000-000072030000}"/>
    <cellStyle name="Comma 7 5 3 3 3 2" xfId="11850" xr:uid="{00000000-0005-0000-0000-0000ED040000}"/>
    <cellStyle name="Comma 7 5 3 3 3 3" xfId="19928" xr:uid="{00000000-0005-0000-0000-0000ED040000}"/>
    <cellStyle name="Comma 7 5 3 3 4" xfId="8664" xr:uid="{00000000-0005-0000-0000-0000EE040000}"/>
    <cellStyle name="Comma 7 5 3 3 4 2" xfId="16742" xr:uid="{00000000-0005-0000-0000-0000EE040000}"/>
    <cellStyle name="Comma 7 5 3 3 5" xfId="7054" xr:uid="{00000000-0005-0000-0000-0000EB040000}"/>
    <cellStyle name="Comma 7 5 3 3 6" xfId="15134" xr:uid="{00000000-0005-0000-0000-0000EB040000}"/>
    <cellStyle name="Comma 7 5 3 4" xfId="2752" xr:uid="{00000000-0005-0000-0000-000073030000}"/>
    <cellStyle name="Comma 7 5 3 4 2" xfId="9241" xr:uid="{00000000-0005-0000-0000-0000EF040000}"/>
    <cellStyle name="Comma 7 5 3 4 3" xfId="17319" xr:uid="{00000000-0005-0000-0000-0000EF040000}"/>
    <cellStyle name="Comma 7 5 3 5" xfId="4409" xr:uid="{00000000-0005-0000-0000-000074030000}"/>
    <cellStyle name="Comma 7 5 3 5 2" xfId="10796" xr:uid="{00000000-0005-0000-0000-0000F0040000}"/>
    <cellStyle name="Comma 7 5 3 5 3" xfId="18874" xr:uid="{00000000-0005-0000-0000-0000F0040000}"/>
    <cellStyle name="Comma 7 5 3 6" xfId="7610" xr:uid="{00000000-0005-0000-0000-0000F1040000}"/>
    <cellStyle name="Comma 7 5 3 6 2" xfId="15688" xr:uid="{00000000-0005-0000-0000-0000F1040000}"/>
    <cellStyle name="Comma 7 5 3 7" xfId="12917" xr:uid="{00000000-0005-0000-0000-0000F2040000}"/>
    <cellStyle name="Comma 7 5 3 7 2" xfId="20955" xr:uid="{00000000-0005-0000-0000-0000F2040000}"/>
    <cellStyle name="Comma 7 5 3 8" xfId="6000" xr:uid="{00000000-0005-0000-0000-0000E6040000}"/>
    <cellStyle name="Comma 7 5 3 9" xfId="14080" xr:uid="{00000000-0005-0000-0000-0000E6040000}"/>
    <cellStyle name="Comma 7 5 4" xfId="1376" xr:uid="{00000000-0005-0000-0000-000075030000}"/>
    <cellStyle name="Comma 7 5 4 2" xfId="3025" xr:uid="{00000000-0005-0000-0000-000076030000}"/>
    <cellStyle name="Comma 7 5 4 2 2" xfId="9484" xr:uid="{00000000-0005-0000-0000-0000F4040000}"/>
    <cellStyle name="Comma 7 5 4 2 3" xfId="17562" xr:uid="{00000000-0005-0000-0000-0000F4040000}"/>
    <cellStyle name="Comma 7 5 4 3" xfId="4688" xr:uid="{00000000-0005-0000-0000-000077030000}"/>
    <cellStyle name="Comma 7 5 4 3 2" xfId="11075" xr:uid="{00000000-0005-0000-0000-0000F5040000}"/>
    <cellStyle name="Comma 7 5 4 3 3" xfId="19153" xr:uid="{00000000-0005-0000-0000-0000F5040000}"/>
    <cellStyle name="Comma 7 5 4 4" xfId="7889" xr:uid="{00000000-0005-0000-0000-0000F6040000}"/>
    <cellStyle name="Comma 7 5 4 4 2" xfId="15967" xr:uid="{00000000-0005-0000-0000-0000F6040000}"/>
    <cellStyle name="Comma 7 5 4 5" xfId="12681" xr:uid="{00000000-0005-0000-0000-0000F7040000}"/>
    <cellStyle name="Comma 7 5 4 5 2" xfId="20745" xr:uid="{00000000-0005-0000-0000-0000F7040000}"/>
    <cellStyle name="Comma 7 5 4 6" xfId="6279" xr:uid="{00000000-0005-0000-0000-0000F3040000}"/>
    <cellStyle name="Comma 7 5 4 7" xfId="14359" xr:uid="{00000000-0005-0000-0000-0000F3040000}"/>
    <cellStyle name="Comma 7 5 5" xfId="1902" xr:uid="{00000000-0005-0000-0000-000078030000}"/>
    <cellStyle name="Comma 7 5 5 2" xfId="3552" xr:uid="{00000000-0005-0000-0000-000079030000}"/>
    <cellStyle name="Comma 7 5 5 2 2" xfId="10011" xr:uid="{00000000-0005-0000-0000-0000F9040000}"/>
    <cellStyle name="Comma 7 5 5 2 3" xfId="18089" xr:uid="{00000000-0005-0000-0000-0000F9040000}"/>
    <cellStyle name="Comma 7 5 5 3" xfId="5215" xr:uid="{00000000-0005-0000-0000-00007A030000}"/>
    <cellStyle name="Comma 7 5 5 3 2" xfId="11602" xr:uid="{00000000-0005-0000-0000-0000FA040000}"/>
    <cellStyle name="Comma 7 5 5 3 3" xfId="19680" xr:uid="{00000000-0005-0000-0000-0000FA040000}"/>
    <cellStyle name="Comma 7 5 5 4" xfId="8416" xr:uid="{00000000-0005-0000-0000-0000FB040000}"/>
    <cellStyle name="Comma 7 5 5 4 2" xfId="16494" xr:uid="{00000000-0005-0000-0000-0000FB040000}"/>
    <cellStyle name="Comma 7 5 5 5" xfId="6806" xr:uid="{00000000-0005-0000-0000-0000F8040000}"/>
    <cellStyle name="Comma 7 5 5 6" xfId="14886" xr:uid="{00000000-0005-0000-0000-0000F8040000}"/>
    <cellStyle name="Comma 7 5 6" xfId="2439" xr:uid="{00000000-0005-0000-0000-00007B030000}"/>
    <cellStyle name="Comma 7 5 6 2" xfId="8953" xr:uid="{00000000-0005-0000-0000-0000FC040000}"/>
    <cellStyle name="Comma 7 5 6 3" xfId="17031" xr:uid="{00000000-0005-0000-0000-0000FC040000}"/>
    <cellStyle name="Comma 7 5 7" xfId="4161" xr:uid="{00000000-0005-0000-0000-00007C030000}"/>
    <cellStyle name="Comma 7 5 7 2" xfId="10548" xr:uid="{00000000-0005-0000-0000-0000FD040000}"/>
    <cellStyle name="Comma 7 5 7 3" xfId="18626" xr:uid="{00000000-0005-0000-0000-0000FD040000}"/>
    <cellStyle name="Comma 7 5 8" xfId="7362" xr:uid="{00000000-0005-0000-0000-0000FE040000}"/>
    <cellStyle name="Comma 7 5 8 2" xfId="15440" xr:uid="{00000000-0005-0000-0000-0000FE040000}"/>
    <cellStyle name="Comma 7 5 9" xfId="12143" xr:uid="{00000000-0005-0000-0000-0000FF040000}"/>
    <cellStyle name="Comma 7 5 9 2" xfId="20218" xr:uid="{00000000-0005-0000-0000-0000FF040000}"/>
    <cellStyle name="Comma 7 6" xfId="374" xr:uid="{00000000-0005-0000-0000-000075010000}"/>
    <cellStyle name="Comma 7 6 10" xfId="13538" xr:uid="{00000000-0005-0000-0000-000001050000}"/>
    <cellStyle name="Comma 7 6 10 2" xfId="21535" xr:uid="{00000000-0005-0000-0000-000001050000}"/>
    <cellStyle name="Comma 7 6 11" xfId="5753" xr:uid="{00000000-0005-0000-0000-000000050000}"/>
    <cellStyle name="Comma 7 6 12" xfId="13833" xr:uid="{00000000-0005-0000-0000-000000050000}"/>
    <cellStyle name="Comma 7 6 2" xfId="955" xr:uid="{00000000-0005-0000-0000-00007E030000}"/>
    <cellStyle name="Comma 7 6 2 10" xfId="13988" xr:uid="{00000000-0005-0000-0000-000002050000}"/>
    <cellStyle name="Comma 7 6 2 2" xfId="1137" xr:uid="{00000000-0005-0000-0000-00007F030000}"/>
    <cellStyle name="Comma 7 6 2 2 2" xfId="1795" xr:uid="{00000000-0005-0000-0000-000080030000}"/>
    <cellStyle name="Comma 7 6 2 2 2 2" xfId="3445" xr:uid="{00000000-0005-0000-0000-000081030000}"/>
    <cellStyle name="Comma 7 6 2 2 2 2 2" xfId="9904" xr:uid="{00000000-0005-0000-0000-000005050000}"/>
    <cellStyle name="Comma 7 6 2 2 2 2 3" xfId="17982" xr:uid="{00000000-0005-0000-0000-000005050000}"/>
    <cellStyle name="Comma 7 6 2 2 2 3" xfId="5108" xr:uid="{00000000-0005-0000-0000-000082030000}"/>
    <cellStyle name="Comma 7 6 2 2 2 3 2" xfId="11495" xr:uid="{00000000-0005-0000-0000-000006050000}"/>
    <cellStyle name="Comma 7 6 2 2 2 3 3" xfId="19573" xr:uid="{00000000-0005-0000-0000-000006050000}"/>
    <cellStyle name="Comma 7 6 2 2 2 4" xfId="8309" xr:uid="{00000000-0005-0000-0000-000007050000}"/>
    <cellStyle name="Comma 7 6 2 2 2 4 2" xfId="16387" xr:uid="{00000000-0005-0000-0000-000007050000}"/>
    <cellStyle name="Comma 7 6 2 2 2 5" xfId="6699" xr:uid="{00000000-0005-0000-0000-000004050000}"/>
    <cellStyle name="Comma 7 6 2 2 2 6" xfId="14779" xr:uid="{00000000-0005-0000-0000-000004050000}"/>
    <cellStyle name="Comma 7 6 2 2 3" xfId="2322" xr:uid="{00000000-0005-0000-0000-000083030000}"/>
    <cellStyle name="Comma 7 6 2 2 3 2" xfId="3972" xr:uid="{00000000-0005-0000-0000-000084030000}"/>
    <cellStyle name="Comma 7 6 2 2 3 2 2" xfId="10431" xr:uid="{00000000-0005-0000-0000-000009050000}"/>
    <cellStyle name="Comma 7 6 2 2 3 2 3" xfId="18509" xr:uid="{00000000-0005-0000-0000-000009050000}"/>
    <cellStyle name="Comma 7 6 2 2 3 3" xfId="5635" xr:uid="{00000000-0005-0000-0000-000085030000}"/>
    <cellStyle name="Comma 7 6 2 2 3 3 2" xfId="12022" xr:uid="{00000000-0005-0000-0000-00000A050000}"/>
    <cellStyle name="Comma 7 6 2 2 3 3 3" xfId="20100" xr:uid="{00000000-0005-0000-0000-00000A050000}"/>
    <cellStyle name="Comma 7 6 2 2 3 4" xfId="8836" xr:uid="{00000000-0005-0000-0000-00000B050000}"/>
    <cellStyle name="Comma 7 6 2 2 3 4 2" xfId="16914" xr:uid="{00000000-0005-0000-0000-00000B050000}"/>
    <cellStyle name="Comma 7 6 2 2 3 5" xfId="7226" xr:uid="{00000000-0005-0000-0000-000008050000}"/>
    <cellStyle name="Comma 7 6 2 2 3 6" xfId="15306" xr:uid="{00000000-0005-0000-0000-000008050000}"/>
    <cellStyle name="Comma 7 6 2 2 4" xfId="2888" xr:uid="{00000000-0005-0000-0000-000086030000}"/>
    <cellStyle name="Comma 7 6 2 2 4 2" xfId="9377" xr:uid="{00000000-0005-0000-0000-00000C050000}"/>
    <cellStyle name="Comma 7 6 2 2 4 3" xfId="17455" xr:uid="{00000000-0005-0000-0000-00000C050000}"/>
    <cellStyle name="Comma 7 6 2 2 5" xfId="4581" xr:uid="{00000000-0005-0000-0000-000087030000}"/>
    <cellStyle name="Comma 7 6 2 2 5 2" xfId="10968" xr:uid="{00000000-0005-0000-0000-00000D050000}"/>
    <cellStyle name="Comma 7 6 2 2 5 3" xfId="19046" xr:uid="{00000000-0005-0000-0000-00000D050000}"/>
    <cellStyle name="Comma 7 6 2 2 6" xfId="7782" xr:uid="{00000000-0005-0000-0000-00000E050000}"/>
    <cellStyle name="Comma 7 6 2 2 6 2" xfId="15860" xr:uid="{00000000-0005-0000-0000-00000E050000}"/>
    <cellStyle name="Comma 7 6 2 2 7" xfId="12918" xr:uid="{00000000-0005-0000-0000-00000F050000}"/>
    <cellStyle name="Comma 7 6 2 2 7 2" xfId="20956" xr:uid="{00000000-0005-0000-0000-00000F050000}"/>
    <cellStyle name="Comma 7 6 2 2 8" xfId="6172" xr:uid="{00000000-0005-0000-0000-000003050000}"/>
    <cellStyle name="Comma 7 6 2 2 9" xfId="14252" xr:uid="{00000000-0005-0000-0000-000003050000}"/>
    <cellStyle name="Comma 7 6 2 3" xfId="1532" xr:uid="{00000000-0005-0000-0000-000088030000}"/>
    <cellStyle name="Comma 7 6 2 3 2" xfId="3181" xr:uid="{00000000-0005-0000-0000-000089030000}"/>
    <cellStyle name="Comma 7 6 2 3 2 2" xfId="9640" xr:uid="{00000000-0005-0000-0000-000011050000}"/>
    <cellStyle name="Comma 7 6 2 3 2 3" xfId="17718" xr:uid="{00000000-0005-0000-0000-000011050000}"/>
    <cellStyle name="Comma 7 6 2 3 3" xfId="4844" xr:uid="{00000000-0005-0000-0000-00008A030000}"/>
    <cellStyle name="Comma 7 6 2 3 3 2" xfId="11231" xr:uid="{00000000-0005-0000-0000-000012050000}"/>
    <cellStyle name="Comma 7 6 2 3 3 3" xfId="19309" xr:uid="{00000000-0005-0000-0000-000012050000}"/>
    <cellStyle name="Comma 7 6 2 3 4" xfId="8045" xr:uid="{00000000-0005-0000-0000-000013050000}"/>
    <cellStyle name="Comma 7 6 2 3 4 2" xfId="16123" xr:uid="{00000000-0005-0000-0000-000013050000}"/>
    <cellStyle name="Comma 7 6 2 3 5" xfId="6435" xr:uid="{00000000-0005-0000-0000-000010050000}"/>
    <cellStyle name="Comma 7 6 2 3 6" xfId="14515" xr:uid="{00000000-0005-0000-0000-000010050000}"/>
    <cellStyle name="Comma 7 6 2 4" xfId="2058" xr:uid="{00000000-0005-0000-0000-00008B030000}"/>
    <cellStyle name="Comma 7 6 2 4 2" xfId="3708" xr:uid="{00000000-0005-0000-0000-00008C030000}"/>
    <cellStyle name="Comma 7 6 2 4 2 2" xfId="10167" xr:uid="{00000000-0005-0000-0000-000015050000}"/>
    <cellStyle name="Comma 7 6 2 4 2 3" xfId="18245" xr:uid="{00000000-0005-0000-0000-000015050000}"/>
    <cellStyle name="Comma 7 6 2 4 3" xfId="5371" xr:uid="{00000000-0005-0000-0000-00008D030000}"/>
    <cellStyle name="Comma 7 6 2 4 3 2" xfId="11758" xr:uid="{00000000-0005-0000-0000-000016050000}"/>
    <cellStyle name="Comma 7 6 2 4 3 3" xfId="19836" xr:uid="{00000000-0005-0000-0000-000016050000}"/>
    <cellStyle name="Comma 7 6 2 4 4" xfId="8572" xr:uid="{00000000-0005-0000-0000-000017050000}"/>
    <cellStyle name="Comma 7 6 2 4 4 2" xfId="16650" xr:uid="{00000000-0005-0000-0000-000017050000}"/>
    <cellStyle name="Comma 7 6 2 4 5" xfId="6962" xr:uid="{00000000-0005-0000-0000-000014050000}"/>
    <cellStyle name="Comma 7 6 2 4 6" xfId="15042" xr:uid="{00000000-0005-0000-0000-000014050000}"/>
    <cellStyle name="Comma 7 6 2 5" xfId="2720" xr:uid="{00000000-0005-0000-0000-00008E030000}"/>
    <cellStyle name="Comma 7 6 2 5 2" xfId="9209" xr:uid="{00000000-0005-0000-0000-000018050000}"/>
    <cellStyle name="Comma 7 6 2 5 3" xfId="17287" xr:uid="{00000000-0005-0000-0000-000018050000}"/>
    <cellStyle name="Comma 7 6 2 6" xfId="4317" xr:uid="{00000000-0005-0000-0000-00008F030000}"/>
    <cellStyle name="Comma 7 6 2 6 2" xfId="10704" xr:uid="{00000000-0005-0000-0000-000019050000}"/>
    <cellStyle name="Comma 7 6 2 6 3" xfId="18782" xr:uid="{00000000-0005-0000-0000-000019050000}"/>
    <cellStyle name="Comma 7 6 2 7" xfId="7518" xr:uid="{00000000-0005-0000-0000-00001A050000}"/>
    <cellStyle name="Comma 7 6 2 7 2" xfId="15596" xr:uid="{00000000-0005-0000-0000-00001A050000}"/>
    <cellStyle name="Comma 7 6 2 8" xfId="12450" xr:uid="{00000000-0005-0000-0000-00001B050000}"/>
    <cellStyle name="Comma 7 6 2 8 2" xfId="20519" xr:uid="{00000000-0005-0000-0000-00001B050000}"/>
    <cellStyle name="Comma 7 6 2 9" xfId="5908" xr:uid="{00000000-0005-0000-0000-000002050000}"/>
    <cellStyle name="Comma 7 6 3" xfId="988" xr:uid="{00000000-0005-0000-0000-000090030000}"/>
    <cellStyle name="Comma 7 6 3 2" xfId="1625" xr:uid="{00000000-0005-0000-0000-000091030000}"/>
    <cellStyle name="Comma 7 6 3 2 2" xfId="3274" xr:uid="{00000000-0005-0000-0000-000092030000}"/>
    <cellStyle name="Comma 7 6 3 2 2 2" xfId="9733" xr:uid="{00000000-0005-0000-0000-00001E050000}"/>
    <cellStyle name="Comma 7 6 3 2 2 3" xfId="17811" xr:uid="{00000000-0005-0000-0000-00001E050000}"/>
    <cellStyle name="Comma 7 6 3 2 3" xfId="4937" xr:uid="{00000000-0005-0000-0000-000093030000}"/>
    <cellStyle name="Comma 7 6 3 2 3 2" xfId="11324" xr:uid="{00000000-0005-0000-0000-00001F050000}"/>
    <cellStyle name="Comma 7 6 3 2 3 3" xfId="19402" xr:uid="{00000000-0005-0000-0000-00001F050000}"/>
    <cellStyle name="Comma 7 6 3 2 4" xfId="8138" xr:uid="{00000000-0005-0000-0000-000020050000}"/>
    <cellStyle name="Comma 7 6 3 2 4 2" xfId="16216" xr:uid="{00000000-0005-0000-0000-000020050000}"/>
    <cellStyle name="Comma 7 6 3 2 5" xfId="6528" xr:uid="{00000000-0005-0000-0000-00001D050000}"/>
    <cellStyle name="Comma 7 6 3 2 6" xfId="14608" xr:uid="{00000000-0005-0000-0000-00001D050000}"/>
    <cellStyle name="Comma 7 6 3 3" xfId="2151" xr:uid="{00000000-0005-0000-0000-000094030000}"/>
    <cellStyle name="Comma 7 6 3 3 2" xfId="3801" xr:uid="{00000000-0005-0000-0000-000095030000}"/>
    <cellStyle name="Comma 7 6 3 3 2 2" xfId="10260" xr:uid="{00000000-0005-0000-0000-000022050000}"/>
    <cellStyle name="Comma 7 6 3 3 2 3" xfId="18338" xr:uid="{00000000-0005-0000-0000-000022050000}"/>
    <cellStyle name="Comma 7 6 3 3 3" xfId="5464" xr:uid="{00000000-0005-0000-0000-000096030000}"/>
    <cellStyle name="Comma 7 6 3 3 3 2" xfId="11851" xr:uid="{00000000-0005-0000-0000-000023050000}"/>
    <cellStyle name="Comma 7 6 3 3 3 3" xfId="19929" xr:uid="{00000000-0005-0000-0000-000023050000}"/>
    <cellStyle name="Comma 7 6 3 3 4" xfId="8665" xr:uid="{00000000-0005-0000-0000-000024050000}"/>
    <cellStyle name="Comma 7 6 3 3 4 2" xfId="16743" xr:uid="{00000000-0005-0000-0000-000024050000}"/>
    <cellStyle name="Comma 7 6 3 3 5" xfId="7055" xr:uid="{00000000-0005-0000-0000-000021050000}"/>
    <cellStyle name="Comma 7 6 3 3 6" xfId="15135" xr:uid="{00000000-0005-0000-0000-000021050000}"/>
    <cellStyle name="Comma 7 6 3 4" xfId="2753" xr:uid="{00000000-0005-0000-0000-000097030000}"/>
    <cellStyle name="Comma 7 6 3 4 2" xfId="9242" xr:uid="{00000000-0005-0000-0000-000025050000}"/>
    <cellStyle name="Comma 7 6 3 4 3" xfId="17320" xr:uid="{00000000-0005-0000-0000-000025050000}"/>
    <cellStyle name="Comma 7 6 3 5" xfId="4410" xr:uid="{00000000-0005-0000-0000-000098030000}"/>
    <cellStyle name="Comma 7 6 3 5 2" xfId="10797" xr:uid="{00000000-0005-0000-0000-000026050000}"/>
    <cellStyle name="Comma 7 6 3 5 3" xfId="18875" xr:uid="{00000000-0005-0000-0000-000026050000}"/>
    <cellStyle name="Comma 7 6 3 6" xfId="7611" xr:uid="{00000000-0005-0000-0000-000027050000}"/>
    <cellStyle name="Comma 7 6 3 6 2" xfId="15689" xr:uid="{00000000-0005-0000-0000-000027050000}"/>
    <cellStyle name="Comma 7 6 3 7" xfId="12919" xr:uid="{00000000-0005-0000-0000-000028050000}"/>
    <cellStyle name="Comma 7 6 3 7 2" xfId="20957" xr:uid="{00000000-0005-0000-0000-000028050000}"/>
    <cellStyle name="Comma 7 6 3 8" xfId="6001" xr:uid="{00000000-0005-0000-0000-00001C050000}"/>
    <cellStyle name="Comma 7 6 3 9" xfId="14081" xr:uid="{00000000-0005-0000-0000-00001C050000}"/>
    <cellStyle name="Comma 7 6 4" xfId="1377" xr:uid="{00000000-0005-0000-0000-000099030000}"/>
    <cellStyle name="Comma 7 6 4 2" xfId="3026" xr:uid="{00000000-0005-0000-0000-00009A030000}"/>
    <cellStyle name="Comma 7 6 4 2 2" xfId="9485" xr:uid="{00000000-0005-0000-0000-00002A050000}"/>
    <cellStyle name="Comma 7 6 4 2 3" xfId="17563" xr:uid="{00000000-0005-0000-0000-00002A050000}"/>
    <cellStyle name="Comma 7 6 4 3" xfId="4689" xr:uid="{00000000-0005-0000-0000-00009B030000}"/>
    <cellStyle name="Comma 7 6 4 3 2" xfId="11076" xr:uid="{00000000-0005-0000-0000-00002B050000}"/>
    <cellStyle name="Comma 7 6 4 3 3" xfId="19154" xr:uid="{00000000-0005-0000-0000-00002B050000}"/>
    <cellStyle name="Comma 7 6 4 4" xfId="7890" xr:uid="{00000000-0005-0000-0000-00002C050000}"/>
    <cellStyle name="Comma 7 6 4 4 2" xfId="15968" xr:uid="{00000000-0005-0000-0000-00002C050000}"/>
    <cellStyle name="Comma 7 6 4 5" xfId="12682" xr:uid="{00000000-0005-0000-0000-00002D050000}"/>
    <cellStyle name="Comma 7 6 4 5 2" xfId="20746" xr:uid="{00000000-0005-0000-0000-00002D050000}"/>
    <cellStyle name="Comma 7 6 4 6" xfId="6280" xr:uid="{00000000-0005-0000-0000-000029050000}"/>
    <cellStyle name="Comma 7 6 4 7" xfId="14360" xr:uid="{00000000-0005-0000-0000-000029050000}"/>
    <cellStyle name="Comma 7 6 5" xfId="1903" xr:uid="{00000000-0005-0000-0000-00009C030000}"/>
    <cellStyle name="Comma 7 6 5 2" xfId="3553" xr:uid="{00000000-0005-0000-0000-00009D030000}"/>
    <cellStyle name="Comma 7 6 5 2 2" xfId="10012" xr:uid="{00000000-0005-0000-0000-00002F050000}"/>
    <cellStyle name="Comma 7 6 5 2 3" xfId="18090" xr:uid="{00000000-0005-0000-0000-00002F050000}"/>
    <cellStyle name="Comma 7 6 5 3" xfId="5216" xr:uid="{00000000-0005-0000-0000-00009E030000}"/>
    <cellStyle name="Comma 7 6 5 3 2" xfId="11603" xr:uid="{00000000-0005-0000-0000-000030050000}"/>
    <cellStyle name="Comma 7 6 5 3 3" xfId="19681" xr:uid="{00000000-0005-0000-0000-000030050000}"/>
    <cellStyle name="Comma 7 6 5 4" xfId="8417" xr:uid="{00000000-0005-0000-0000-000031050000}"/>
    <cellStyle name="Comma 7 6 5 4 2" xfId="16495" xr:uid="{00000000-0005-0000-0000-000031050000}"/>
    <cellStyle name="Comma 7 6 5 5" xfId="6807" xr:uid="{00000000-0005-0000-0000-00002E050000}"/>
    <cellStyle name="Comma 7 6 5 6" xfId="14887" xr:uid="{00000000-0005-0000-0000-00002E050000}"/>
    <cellStyle name="Comma 7 6 6" xfId="2440" xr:uid="{00000000-0005-0000-0000-00009F030000}"/>
    <cellStyle name="Comma 7 6 6 2" xfId="8954" xr:uid="{00000000-0005-0000-0000-000032050000}"/>
    <cellStyle name="Comma 7 6 6 3" xfId="17032" xr:uid="{00000000-0005-0000-0000-000032050000}"/>
    <cellStyle name="Comma 7 6 7" xfId="4162" xr:uid="{00000000-0005-0000-0000-0000A0030000}"/>
    <cellStyle name="Comma 7 6 7 2" xfId="10549" xr:uid="{00000000-0005-0000-0000-000033050000}"/>
    <cellStyle name="Comma 7 6 7 3" xfId="18627" xr:uid="{00000000-0005-0000-0000-000033050000}"/>
    <cellStyle name="Comma 7 6 8" xfId="7363" xr:uid="{00000000-0005-0000-0000-000034050000}"/>
    <cellStyle name="Comma 7 6 8 2" xfId="15441" xr:uid="{00000000-0005-0000-0000-000034050000}"/>
    <cellStyle name="Comma 7 6 9" xfId="12144" xr:uid="{00000000-0005-0000-0000-000035050000}"/>
    <cellStyle name="Comma 7 6 9 2" xfId="20219" xr:uid="{00000000-0005-0000-0000-000035050000}"/>
    <cellStyle name="Comma 7 7" xfId="375" xr:uid="{00000000-0005-0000-0000-000076010000}"/>
    <cellStyle name="Comma 7 7 10" xfId="5754" xr:uid="{00000000-0005-0000-0000-000036050000}"/>
    <cellStyle name="Comma 7 7 11" xfId="13834" xr:uid="{00000000-0005-0000-0000-000036050000}"/>
    <cellStyle name="Comma 7 7 2" xfId="989" xr:uid="{00000000-0005-0000-0000-0000A2030000}"/>
    <cellStyle name="Comma 7 7 2 2" xfId="1626" xr:uid="{00000000-0005-0000-0000-0000A3030000}"/>
    <cellStyle name="Comma 7 7 2 2 2" xfId="3275" xr:uid="{00000000-0005-0000-0000-0000A4030000}"/>
    <cellStyle name="Comma 7 7 2 2 2 2" xfId="9734" xr:uid="{00000000-0005-0000-0000-000039050000}"/>
    <cellStyle name="Comma 7 7 2 2 2 3" xfId="17812" xr:uid="{00000000-0005-0000-0000-000039050000}"/>
    <cellStyle name="Comma 7 7 2 2 3" xfId="4938" xr:uid="{00000000-0005-0000-0000-0000A5030000}"/>
    <cellStyle name="Comma 7 7 2 2 3 2" xfId="11325" xr:uid="{00000000-0005-0000-0000-00003A050000}"/>
    <cellStyle name="Comma 7 7 2 2 3 3" xfId="19403" xr:uid="{00000000-0005-0000-0000-00003A050000}"/>
    <cellStyle name="Comma 7 7 2 2 4" xfId="8139" xr:uid="{00000000-0005-0000-0000-00003B050000}"/>
    <cellStyle name="Comma 7 7 2 2 4 2" xfId="16217" xr:uid="{00000000-0005-0000-0000-00003B050000}"/>
    <cellStyle name="Comma 7 7 2 2 5" xfId="6529" xr:uid="{00000000-0005-0000-0000-000038050000}"/>
    <cellStyle name="Comma 7 7 2 2 6" xfId="14609" xr:uid="{00000000-0005-0000-0000-000038050000}"/>
    <cellStyle name="Comma 7 7 2 3" xfId="2152" xr:uid="{00000000-0005-0000-0000-0000A6030000}"/>
    <cellStyle name="Comma 7 7 2 3 2" xfId="3802" xr:uid="{00000000-0005-0000-0000-0000A7030000}"/>
    <cellStyle name="Comma 7 7 2 3 2 2" xfId="10261" xr:uid="{00000000-0005-0000-0000-00003D050000}"/>
    <cellStyle name="Comma 7 7 2 3 2 3" xfId="18339" xr:uid="{00000000-0005-0000-0000-00003D050000}"/>
    <cellStyle name="Comma 7 7 2 3 3" xfId="5465" xr:uid="{00000000-0005-0000-0000-0000A8030000}"/>
    <cellStyle name="Comma 7 7 2 3 3 2" xfId="11852" xr:uid="{00000000-0005-0000-0000-00003E050000}"/>
    <cellStyle name="Comma 7 7 2 3 3 3" xfId="19930" xr:uid="{00000000-0005-0000-0000-00003E050000}"/>
    <cellStyle name="Comma 7 7 2 3 4" xfId="8666" xr:uid="{00000000-0005-0000-0000-00003F050000}"/>
    <cellStyle name="Comma 7 7 2 3 4 2" xfId="16744" xr:uid="{00000000-0005-0000-0000-00003F050000}"/>
    <cellStyle name="Comma 7 7 2 3 5" xfId="7056" xr:uid="{00000000-0005-0000-0000-00003C050000}"/>
    <cellStyle name="Comma 7 7 2 3 6" xfId="15136" xr:uid="{00000000-0005-0000-0000-00003C050000}"/>
    <cellStyle name="Comma 7 7 2 4" xfId="2754" xr:uid="{00000000-0005-0000-0000-0000A9030000}"/>
    <cellStyle name="Comma 7 7 2 4 2" xfId="9243" xr:uid="{00000000-0005-0000-0000-000040050000}"/>
    <cellStyle name="Comma 7 7 2 4 3" xfId="17321" xr:uid="{00000000-0005-0000-0000-000040050000}"/>
    <cellStyle name="Comma 7 7 2 5" xfId="4411" xr:uid="{00000000-0005-0000-0000-0000AA030000}"/>
    <cellStyle name="Comma 7 7 2 5 2" xfId="10798" xr:uid="{00000000-0005-0000-0000-000041050000}"/>
    <cellStyle name="Comma 7 7 2 5 3" xfId="18876" xr:uid="{00000000-0005-0000-0000-000041050000}"/>
    <cellStyle name="Comma 7 7 2 6" xfId="7612" xr:uid="{00000000-0005-0000-0000-000042050000}"/>
    <cellStyle name="Comma 7 7 2 6 2" xfId="15690" xr:uid="{00000000-0005-0000-0000-000042050000}"/>
    <cellStyle name="Comma 7 7 2 7" xfId="12683" xr:uid="{00000000-0005-0000-0000-000043050000}"/>
    <cellStyle name="Comma 7 7 2 7 2" xfId="20747" xr:uid="{00000000-0005-0000-0000-000043050000}"/>
    <cellStyle name="Comma 7 7 2 8" xfId="6002" xr:uid="{00000000-0005-0000-0000-000037050000}"/>
    <cellStyle name="Comma 7 7 2 9" xfId="14082" xr:uid="{00000000-0005-0000-0000-000037050000}"/>
    <cellStyle name="Comma 7 7 3" xfId="1378" xr:uid="{00000000-0005-0000-0000-0000AB030000}"/>
    <cellStyle name="Comma 7 7 3 2" xfId="3027" xr:uid="{00000000-0005-0000-0000-0000AC030000}"/>
    <cellStyle name="Comma 7 7 3 2 2" xfId="9486" xr:uid="{00000000-0005-0000-0000-000045050000}"/>
    <cellStyle name="Comma 7 7 3 2 3" xfId="17564" xr:uid="{00000000-0005-0000-0000-000045050000}"/>
    <cellStyle name="Comma 7 7 3 3" xfId="4690" xr:uid="{00000000-0005-0000-0000-0000AD030000}"/>
    <cellStyle name="Comma 7 7 3 3 2" xfId="11077" xr:uid="{00000000-0005-0000-0000-000046050000}"/>
    <cellStyle name="Comma 7 7 3 3 3" xfId="19155" xr:uid="{00000000-0005-0000-0000-000046050000}"/>
    <cellStyle name="Comma 7 7 3 4" xfId="7891" xr:uid="{00000000-0005-0000-0000-000047050000}"/>
    <cellStyle name="Comma 7 7 3 4 2" xfId="15969" xr:uid="{00000000-0005-0000-0000-000047050000}"/>
    <cellStyle name="Comma 7 7 3 5" xfId="6281" xr:uid="{00000000-0005-0000-0000-000044050000}"/>
    <cellStyle name="Comma 7 7 3 6" xfId="14361" xr:uid="{00000000-0005-0000-0000-000044050000}"/>
    <cellStyle name="Comma 7 7 4" xfId="1904" xr:uid="{00000000-0005-0000-0000-0000AE030000}"/>
    <cellStyle name="Comma 7 7 4 2" xfId="3554" xr:uid="{00000000-0005-0000-0000-0000AF030000}"/>
    <cellStyle name="Comma 7 7 4 2 2" xfId="10013" xr:uid="{00000000-0005-0000-0000-000049050000}"/>
    <cellStyle name="Comma 7 7 4 2 3" xfId="18091" xr:uid="{00000000-0005-0000-0000-000049050000}"/>
    <cellStyle name="Comma 7 7 4 3" xfId="5217" xr:uid="{00000000-0005-0000-0000-0000B0030000}"/>
    <cellStyle name="Comma 7 7 4 3 2" xfId="11604" xr:uid="{00000000-0005-0000-0000-00004A050000}"/>
    <cellStyle name="Comma 7 7 4 3 3" xfId="19682" xr:uid="{00000000-0005-0000-0000-00004A050000}"/>
    <cellStyle name="Comma 7 7 4 4" xfId="8418" xr:uid="{00000000-0005-0000-0000-00004B050000}"/>
    <cellStyle name="Comma 7 7 4 4 2" xfId="16496" xr:uid="{00000000-0005-0000-0000-00004B050000}"/>
    <cellStyle name="Comma 7 7 4 5" xfId="6808" xr:uid="{00000000-0005-0000-0000-000048050000}"/>
    <cellStyle name="Comma 7 7 4 6" xfId="14888" xr:uid="{00000000-0005-0000-0000-000048050000}"/>
    <cellStyle name="Comma 7 7 5" xfId="2441" xr:uid="{00000000-0005-0000-0000-0000B1030000}"/>
    <cellStyle name="Comma 7 7 5 2" xfId="8955" xr:uid="{00000000-0005-0000-0000-00004C050000}"/>
    <cellStyle name="Comma 7 7 5 3" xfId="17033" xr:uid="{00000000-0005-0000-0000-00004C050000}"/>
    <cellStyle name="Comma 7 7 6" xfId="4163" xr:uid="{00000000-0005-0000-0000-0000B2030000}"/>
    <cellStyle name="Comma 7 7 6 2" xfId="10550" xr:uid="{00000000-0005-0000-0000-00004D050000}"/>
    <cellStyle name="Comma 7 7 6 3" xfId="18628" xr:uid="{00000000-0005-0000-0000-00004D050000}"/>
    <cellStyle name="Comma 7 7 7" xfId="7364" xr:uid="{00000000-0005-0000-0000-00004E050000}"/>
    <cellStyle name="Comma 7 7 7 2" xfId="15442" xr:uid="{00000000-0005-0000-0000-00004E050000}"/>
    <cellStyle name="Comma 7 7 8" xfId="12145" xr:uid="{00000000-0005-0000-0000-00004F050000}"/>
    <cellStyle name="Comma 7 7 8 2" xfId="20220" xr:uid="{00000000-0005-0000-0000-00004F050000}"/>
    <cellStyle name="Comma 7 7 9" xfId="13539" xr:uid="{00000000-0005-0000-0000-000050050000}"/>
    <cellStyle name="Comma 7 7 9 2" xfId="21536" xr:uid="{00000000-0005-0000-0000-000050050000}"/>
    <cellStyle name="Comma 7 8" xfId="376" xr:uid="{00000000-0005-0000-0000-000077010000}"/>
    <cellStyle name="Comma 7 8 10" xfId="5755" xr:uid="{00000000-0005-0000-0000-000051050000}"/>
    <cellStyle name="Comma 7 8 11" xfId="13835" xr:uid="{00000000-0005-0000-0000-000051050000}"/>
    <cellStyle name="Comma 7 8 2" xfId="990" xr:uid="{00000000-0005-0000-0000-0000B4030000}"/>
    <cellStyle name="Comma 7 8 2 2" xfId="1627" xr:uid="{00000000-0005-0000-0000-0000B5030000}"/>
    <cellStyle name="Comma 7 8 2 2 2" xfId="3276" xr:uid="{00000000-0005-0000-0000-0000B6030000}"/>
    <cellStyle name="Comma 7 8 2 2 2 2" xfId="9735" xr:uid="{00000000-0005-0000-0000-000054050000}"/>
    <cellStyle name="Comma 7 8 2 2 2 3" xfId="17813" xr:uid="{00000000-0005-0000-0000-000054050000}"/>
    <cellStyle name="Comma 7 8 2 2 3" xfId="4939" xr:uid="{00000000-0005-0000-0000-0000B7030000}"/>
    <cellStyle name="Comma 7 8 2 2 3 2" xfId="11326" xr:uid="{00000000-0005-0000-0000-000055050000}"/>
    <cellStyle name="Comma 7 8 2 2 3 3" xfId="19404" xr:uid="{00000000-0005-0000-0000-000055050000}"/>
    <cellStyle name="Comma 7 8 2 2 4" xfId="8140" xr:uid="{00000000-0005-0000-0000-000056050000}"/>
    <cellStyle name="Comma 7 8 2 2 4 2" xfId="16218" xr:uid="{00000000-0005-0000-0000-000056050000}"/>
    <cellStyle name="Comma 7 8 2 2 5" xfId="6530" xr:uid="{00000000-0005-0000-0000-000053050000}"/>
    <cellStyle name="Comma 7 8 2 2 6" xfId="14610" xr:uid="{00000000-0005-0000-0000-000053050000}"/>
    <cellStyle name="Comma 7 8 2 3" xfId="2153" xr:uid="{00000000-0005-0000-0000-0000B8030000}"/>
    <cellStyle name="Comma 7 8 2 3 2" xfId="3803" xr:uid="{00000000-0005-0000-0000-0000B9030000}"/>
    <cellStyle name="Comma 7 8 2 3 2 2" xfId="10262" xr:uid="{00000000-0005-0000-0000-000058050000}"/>
    <cellStyle name="Comma 7 8 2 3 2 3" xfId="18340" xr:uid="{00000000-0005-0000-0000-000058050000}"/>
    <cellStyle name="Comma 7 8 2 3 3" xfId="5466" xr:uid="{00000000-0005-0000-0000-0000BA030000}"/>
    <cellStyle name="Comma 7 8 2 3 3 2" xfId="11853" xr:uid="{00000000-0005-0000-0000-000059050000}"/>
    <cellStyle name="Comma 7 8 2 3 3 3" xfId="19931" xr:uid="{00000000-0005-0000-0000-000059050000}"/>
    <cellStyle name="Comma 7 8 2 3 4" xfId="8667" xr:uid="{00000000-0005-0000-0000-00005A050000}"/>
    <cellStyle name="Comma 7 8 2 3 4 2" xfId="16745" xr:uid="{00000000-0005-0000-0000-00005A050000}"/>
    <cellStyle name="Comma 7 8 2 3 5" xfId="7057" xr:uid="{00000000-0005-0000-0000-000057050000}"/>
    <cellStyle name="Comma 7 8 2 3 6" xfId="15137" xr:uid="{00000000-0005-0000-0000-000057050000}"/>
    <cellStyle name="Comma 7 8 2 4" xfId="2755" xr:uid="{00000000-0005-0000-0000-0000BB030000}"/>
    <cellStyle name="Comma 7 8 2 4 2" xfId="9244" xr:uid="{00000000-0005-0000-0000-00005B050000}"/>
    <cellStyle name="Comma 7 8 2 4 3" xfId="17322" xr:uid="{00000000-0005-0000-0000-00005B050000}"/>
    <cellStyle name="Comma 7 8 2 5" xfId="4412" xr:uid="{00000000-0005-0000-0000-0000BC030000}"/>
    <cellStyle name="Comma 7 8 2 5 2" xfId="10799" xr:uid="{00000000-0005-0000-0000-00005C050000}"/>
    <cellStyle name="Comma 7 8 2 5 3" xfId="18877" xr:uid="{00000000-0005-0000-0000-00005C050000}"/>
    <cellStyle name="Comma 7 8 2 6" xfId="7613" xr:uid="{00000000-0005-0000-0000-00005D050000}"/>
    <cellStyle name="Comma 7 8 2 6 2" xfId="15691" xr:uid="{00000000-0005-0000-0000-00005D050000}"/>
    <cellStyle name="Comma 7 8 2 7" xfId="12684" xr:uid="{00000000-0005-0000-0000-00005E050000}"/>
    <cellStyle name="Comma 7 8 2 7 2" xfId="20748" xr:uid="{00000000-0005-0000-0000-00005E050000}"/>
    <cellStyle name="Comma 7 8 2 8" xfId="6003" xr:uid="{00000000-0005-0000-0000-000052050000}"/>
    <cellStyle name="Comma 7 8 2 9" xfId="14083" xr:uid="{00000000-0005-0000-0000-000052050000}"/>
    <cellStyle name="Comma 7 8 3" xfId="1379" xr:uid="{00000000-0005-0000-0000-0000BD030000}"/>
    <cellStyle name="Comma 7 8 3 2" xfId="3028" xr:uid="{00000000-0005-0000-0000-0000BE030000}"/>
    <cellStyle name="Comma 7 8 3 2 2" xfId="9487" xr:uid="{00000000-0005-0000-0000-000060050000}"/>
    <cellStyle name="Comma 7 8 3 2 3" xfId="17565" xr:uid="{00000000-0005-0000-0000-000060050000}"/>
    <cellStyle name="Comma 7 8 3 3" xfId="4691" xr:uid="{00000000-0005-0000-0000-0000BF030000}"/>
    <cellStyle name="Comma 7 8 3 3 2" xfId="11078" xr:uid="{00000000-0005-0000-0000-000061050000}"/>
    <cellStyle name="Comma 7 8 3 3 3" xfId="19156" xr:uid="{00000000-0005-0000-0000-000061050000}"/>
    <cellStyle name="Comma 7 8 3 4" xfId="7892" xr:uid="{00000000-0005-0000-0000-000062050000}"/>
    <cellStyle name="Comma 7 8 3 4 2" xfId="15970" xr:uid="{00000000-0005-0000-0000-000062050000}"/>
    <cellStyle name="Comma 7 8 3 5" xfId="6282" xr:uid="{00000000-0005-0000-0000-00005F050000}"/>
    <cellStyle name="Comma 7 8 3 6" xfId="14362" xr:uid="{00000000-0005-0000-0000-00005F050000}"/>
    <cellStyle name="Comma 7 8 4" xfId="1905" xr:uid="{00000000-0005-0000-0000-0000C0030000}"/>
    <cellStyle name="Comma 7 8 4 2" xfId="3555" xr:uid="{00000000-0005-0000-0000-0000C1030000}"/>
    <cellStyle name="Comma 7 8 4 2 2" xfId="10014" xr:uid="{00000000-0005-0000-0000-000064050000}"/>
    <cellStyle name="Comma 7 8 4 2 3" xfId="18092" xr:uid="{00000000-0005-0000-0000-000064050000}"/>
    <cellStyle name="Comma 7 8 4 3" xfId="5218" xr:uid="{00000000-0005-0000-0000-0000C2030000}"/>
    <cellStyle name="Comma 7 8 4 3 2" xfId="11605" xr:uid="{00000000-0005-0000-0000-000065050000}"/>
    <cellStyle name="Comma 7 8 4 3 3" xfId="19683" xr:uid="{00000000-0005-0000-0000-000065050000}"/>
    <cellStyle name="Comma 7 8 4 4" xfId="8419" xr:uid="{00000000-0005-0000-0000-000066050000}"/>
    <cellStyle name="Comma 7 8 4 4 2" xfId="16497" xr:uid="{00000000-0005-0000-0000-000066050000}"/>
    <cellStyle name="Comma 7 8 4 5" xfId="6809" xr:uid="{00000000-0005-0000-0000-000063050000}"/>
    <cellStyle name="Comma 7 8 4 6" xfId="14889" xr:uid="{00000000-0005-0000-0000-000063050000}"/>
    <cellStyle name="Comma 7 8 5" xfId="2442" xr:uid="{00000000-0005-0000-0000-0000C3030000}"/>
    <cellStyle name="Comma 7 8 5 2" xfId="8956" xr:uid="{00000000-0005-0000-0000-000067050000}"/>
    <cellStyle name="Comma 7 8 5 3" xfId="17034" xr:uid="{00000000-0005-0000-0000-000067050000}"/>
    <cellStyle name="Comma 7 8 6" xfId="4164" xr:uid="{00000000-0005-0000-0000-0000C4030000}"/>
    <cellStyle name="Comma 7 8 6 2" xfId="10551" xr:uid="{00000000-0005-0000-0000-000068050000}"/>
    <cellStyle name="Comma 7 8 6 3" xfId="18629" xr:uid="{00000000-0005-0000-0000-000068050000}"/>
    <cellStyle name="Comma 7 8 7" xfId="7365" xr:uid="{00000000-0005-0000-0000-000069050000}"/>
    <cellStyle name="Comma 7 8 7 2" xfId="15443" xr:uid="{00000000-0005-0000-0000-000069050000}"/>
    <cellStyle name="Comma 7 8 8" xfId="12146" xr:uid="{00000000-0005-0000-0000-00006A050000}"/>
    <cellStyle name="Comma 7 8 8 2" xfId="20221" xr:uid="{00000000-0005-0000-0000-00006A050000}"/>
    <cellStyle name="Comma 7 8 9" xfId="13540" xr:uid="{00000000-0005-0000-0000-00006B050000}"/>
    <cellStyle name="Comma 7 8 9 2" xfId="21537" xr:uid="{00000000-0005-0000-0000-00006B050000}"/>
    <cellStyle name="Comma 7 9" xfId="377" xr:uid="{00000000-0005-0000-0000-000078010000}"/>
    <cellStyle name="Comma 7 9 10" xfId="14075" xr:uid="{00000000-0005-0000-0000-00006C050000}"/>
    <cellStyle name="Comma 7 9 2" xfId="1619" xr:uid="{00000000-0005-0000-0000-0000C6030000}"/>
    <cellStyle name="Comma 7 9 2 2" xfId="3268" xr:uid="{00000000-0005-0000-0000-0000C7030000}"/>
    <cellStyle name="Comma 7 9 2 2 2" xfId="9727" xr:uid="{00000000-0005-0000-0000-00006E050000}"/>
    <cellStyle name="Comma 7 9 2 2 3" xfId="17805" xr:uid="{00000000-0005-0000-0000-00006E050000}"/>
    <cellStyle name="Comma 7 9 2 3" xfId="4931" xr:uid="{00000000-0005-0000-0000-0000C8030000}"/>
    <cellStyle name="Comma 7 9 2 3 2" xfId="11318" xr:uid="{00000000-0005-0000-0000-00006F050000}"/>
    <cellStyle name="Comma 7 9 2 3 3" xfId="19396" xr:uid="{00000000-0005-0000-0000-00006F050000}"/>
    <cellStyle name="Comma 7 9 2 4" xfId="8132" xr:uid="{00000000-0005-0000-0000-000070050000}"/>
    <cellStyle name="Comma 7 9 2 4 2" xfId="16210" xr:uid="{00000000-0005-0000-0000-000070050000}"/>
    <cellStyle name="Comma 7 9 2 5" xfId="12920" xr:uid="{00000000-0005-0000-0000-000071050000}"/>
    <cellStyle name="Comma 7 9 2 5 2" xfId="20958" xr:uid="{00000000-0005-0000-0000-000071050000}"/>
    <cellStyle name="Comma 7 9 2 6" xfId="6522" xr:uid="{00000000-0005-0000-0000-00006D050000}"/>
    <cellStyle name="Comma 7 9 2 7" xfId="14602" xr:uid="{00000000-0005-0000-0000-00006D050000}"/>
    <cellStyle name="Comma 7 9 3" xfId="2145" xr:uid="{00000000-0005-0000-0000-0000C9030000}"/>
    <cellStyle name="Comma 7 9 3 2" xfId="3795" xr:uid="{00000000-0005-0000-0000-0000CA030000}"/>
    <cellStyle name="Comma 7 9 3 2 2" xfId="10254" xr:uid="{00000000-0005-0000-0000-000073050000}"/>
    <cellStyle name="Comma 7 9 3 2 3" xfId="18332" xr:uid="{00000000-0005-0000-0000-000073050000}"/>
    <cellStyle name="Comma 7 9 3 3" xfId="5458" xr:uid="{00000000-0005-0000-0000-0000CB030000}"/>
    <cellStyle name="Comma 7 9 3 3 2" xfId="11845" xr:uid="{00000000-0005-0000-0000-000074050000}"/>
    <cellStyle name="Comma 7 9 3 3 3" xfId="19923" xr:uid="{00000000-0005-0000-0000-000074050000}"/>
    <cellStyle name="Comma 7 9 3 4" xfId="8659" xr:uid="{00000000-0005-0000-0000-000075050000}"/>
    <cellStyle name="Comma 7 9 3 4 2" xfId="16737" xr:uid="{00000000-0005-0000-0000-000075050000}"/>
    <cellStyle name="Comma 7 9 3 5" xfId="7049" xr:uid="{00000000-0005-0000-0000-000072050000}"/>
    <cellStyle name="Comma 7 9 3 6" xfId="15129" xr:uid="{00000000-0005-0000-0000-000072050000}"/>
    <cellStyle name="Comma 7 9 4" xfId="2443" xr:uid="{00000000-0005-0000-0000-0000CC030000}"/>
    <cellStyle name="Comma 7 9 4 2" xfId="8957" xr:uid="{00000000-0005-0000-0000-000076050000}"/>
    <cellStyle name="Comma 7 9 4 3" xfId="17035" xr:uid="{00000000-0005-0000-0000-000076050000}"/>
    <cellStyle name="Comma 7 9 5" xfId="4404" xr:uid="{00000000-0005-0000-0000-0000CD030000}"/>
    <cellStyle name="Comma 7 9 5 2" xfId="10791" xr:uid="{00000000-0005-0000-0000-000077050000}"/>
    <cellStyle name="Comma 7 9 5 3" xfId="18869" xr:uid="{00000000-0005-0000-0000-000077050000}"/>
    <cellStyle name="Comma 7 9 6" xfId="7605" xr:uid="{00000000-0005-0000-0000-000078050000}"/>
    <cellStyle name="Comma 7 9 6 2" xfId="15683" xr:uid="{00000000-0005-0000-0000-000078050000}"/>
    <cellStyle name="Comma 7 9 7" xfId="12147" xr:uid="{00000000-0005-0000-0000-000079050000}"/>
    <cellStyle name="Comma 7 9 7 2" xfId="20222" xr:uid="{00000000-0005-0000-0000-000079050000}"/>
    <cellStyle name="Comma 7 9 8" xfId="13541" xr:uid="{00000000-0005-0000-0000-00007A050000}"/>
    <cellStyle name="Comma 7 9 8 2" xfId="21538" xr:uid="{00000000-0005-0000-0000-00007A050000}"/>
    <cellStyle name="Comma 7 9 9" xfId="5995" xr:uid="{00000000-0005-0000-0000-00006C050000}"/>
    <cellStyle name="Comma 8" xfId="378" xr:uid="{00000000-0005-0000-0000-000079010000}"/>
    <cellStyle name="Comma 9" xfId="379" xr:uid="{00000000-0005-0000-0000-00007A010000}"/>
    <cellStyle name="Comma 9 10" xfId="12148" xr:uid="{00000000-0005-0000-0000-00007D050000}"/>
    <cellStyle name="Comma 9 10 2" xfId="20223" xr:uid="{00000000-0005-0000-0000-00007D050000}"/>
    <cellStyle name="Comma 9 11" xfId="13542" xr:uid="{00000000-0005-0000-0000-00007E050000}"/>
    <cellStyle name="Comma 9 11 2" xfId="21539" xr:uid="{00000000-0005-0000-0000-00007E050000}"/>
    <cellStyle name="Comma 9 12" xfId="5756" xr:uid="{00000000-0005-0000-0000-00007C050000}"/>
    <cellStyle name="Comma 9 13" xfId="13836" xr:uid="{00000000-0005-0000-0000-00007C050000}"/>
    <cellStyle name="Comma 9 2" xfId="380" xr:uid="{00000000-0005-0000-0000-00007B010000}"/>
    <cellStyle name="Comma 9 2 10" xfId="5757" xr:uid="{00000000-0005-0000-0000-00007F050000}"/>
    <cellStyle name="Comma 9 2 11" xfId="13837" xr:uid="{00000000-0005-0000-0000-00007F050000}"/>
    <cellStyle name="Comma 9 2 2" xfId="381" xr:uid="{00000000-0005-0000-0000-00007C010000}"/>
    <cellStyle name="Comma 9 2 2 10" xfId="14085" xr:uid="{00000000-0005-0000-0000-000080050000}"/>
    <cellStyle name="Comma 9 2 2 2" xfId="1629" xr:uid="{00000000-0005-0000-0000-0000D2030000}"/>
    <cellStyle name="Comma 9 2 2 2 2" xfId="3278" xr:uid="{00000000-0005-0000-0000-0000D3030000}"/>
    <cellStyle name="Comma 9 2 2 2 2 2" xfId="12922" xr:uid="{00000000-0005-0000-0000-000083050000}"/>
    <cellStyle name="Comma 9 2 2 2 2 2 2" xfId="20960" xr:uid="{00000000-0005-0000-0000-000083050000}"/>
    <cellStyle name="Comma 9 2 2 2 2 3" xfId="9737" xr:uid="{00000000-0005-0000-0000-000082050000}"/>
    <cellStyle name="Comma 9 2 2 2 2 4" xfId="17815" xr:uid="{00000000-0005-0000-0000-000082050000}"/>
    <cellStyle name="Comma 9 2 2 2 3" xfId="4941" xr:uid="{00000000-0005-0000-0000-0000D4030000}"/>
    <cellStyle name="Comma 9 2 2 2 3 2" xfId="11328" xr:uid="{00000000-0005-0000-0000-000084050000}"/>
    <cellStyle name="Comma 9 2 2 2 3 3" xfId="19406" xr:uid="{00000000-0005-0000-0000-000084050000}"/>
    <cellStyle name="Comma 9 2 2 2 4" xfId="8142" xr:uid="{00000000-0005-0000-0000-000085050000}"/>
    <cellStyle name="Comma 9 2 2 2 4 2" xfId="16220" xr:uid="{00000000-0005-0000-0000-000085050000}"/>
    <cellStyle name="Comma 9 2 2 2 5" xfId="12453" xr:uid="{00000000-0005-0000-0000-000086050000}"/>
    <cellStyle name="Comma 9 2 2 2 5 2" xfId="20522" xr:uid="{00000000-0005-0000-0000-000086050000}"/>
    <cellStyle name="Comma 9 2 2 2 6" xfId="6532" xr:uid="{00000000-0005-0000-0000-000081050000}"/>
    <cellStyle name="Comma 9 2 2 2 7" xfId="14612" xr:uid="{00000000-0005-0000-0000-000081050000}"/>
    <cellStyle name="Comma 9 2 2 3" xfId="2155" xr:uid="{00000000-0005-0000-0000-0000D5030000}"/>
    <cellStyle name="Comma 9 2 2 3 2" xfId="3805" xr:uid="{00000000-0005-0000-0000-0000D6030000}"/>
    <cellStyle name="Comma 9 2 2 3 2 2" xfId="10264" xr:uid="{00000000-0005-0000-0000-000088050000}"/>
    <cellStyle name="Comma 9 2 2 3 2 3" xfId="18342" xr:uid="{00000000-0005-0000-0000-000088050000}"/>
    <cellStyle name="Comma 9 2 2 3 3" xfId="5468" xr:uid="{00000000-0005-0000-0000-0000D7030000}"/>
    <cellStyle name="Comma 9 2 2 3 3 2" xfId="11855" xr:uid="{00000000-0005-0000-0000-000089050000}"/>
    <cellStyle name="Comma 9 2 2 3 3 3" xfId="19933" xr:uid="{00000000-0005-0000-0000-000089050000}"/>
    <cellStyle name="Comma 9 2 2 3 4" xfId="8669" xr:uid="{00000000-0005-0000-0000-00008A050000}"/>
    <cellStyle name="Comma 9 2 2 3 4 2" xfId="16747" xr:uid="{00000000-0005-0000-0000-00008A050000}"/>
    <cellStyle name="Comma 9 2 2 3 5" xfId="12923" xr:uid="{00000000-0005-0000-0000-00008B050000}"/>
    <cellStyle name="Comma 9 2 2 3 5 2" xfId="20961" xr:uid="{00000000-0005-0000-0000-00008B050000}"/>
    <cellStyle name="Comma 9 2 2 3 6" xfId="7059" xr:uid="{00000000-0005-0000-0000-000087050000}"/>
    <cellStyle name="Comma 9 2 2 3 7" xfId="15139" xr:uid="{00000000-0005-0000-0000-000087050000}"/>
    <cellStyle name="Comma 9 2 2 4" xfId="2446" xr:uid="{00000000-0005-0000-0000-0000D8030000}"/>
    <cellStyle name="Comma 9 2 2 4 2" xfId="12921" xr:uid="{00000000-0005-0000-0000-00008D050000}"/>
    <cellStyle name="Comma 9 2 2 4 2 2" xfId="20959" xr:uid="{00000000-0005-0000-0000-00008D050000}"/>
    <cellStyle name="Comma 9 2 2 4 3" xfId="8960" xr:uid="{00000000-0005-0000-0000-00008C050000}"/>
    <cellStyle name="Comma 9 2 2 4 4" xfId="17038" xr:uid="{00000000-0005-0000-0000-00008C050000}"/>
    <cellStyle name="Comma 9 2 2 5" xfId="4414" xr:uid="{00000000-0005-0000-0000-0000D9030000}"/>
    <cellStyle name="Comma 9 2 2 5 2" xfId="10801" xr:uid="{00000000-0005-0000-0000-00008E050000}"/>
    <cellStyle name="Comma 9 2 2 5 3" xfId="18879" xr:uid="{00000000-0005-0000-0000-00008E050000}"/>
    <cellStyle name="Comma 9 2 2 6" xfId="7615" xr:uid="{00000000-0005-0000-0000-00008F050000}"/>
    <cellStyle name="Comma 9 2 2 6 2" xfId="15693" xr:uid="{00000000-0005-0000-0000-00008F050000}"/>
    <cellStyle name="Comma 9 2 2 7" xfId="12150" xr:uid="{00000000-0005-0000-0000-000090050000}"/>
    <cellStyle name="Comma 9 2 2 7 2" xfId="20225" xr:uid="{00000000-0005-0000-0000-000090050000}"/>
    <cellStyle name="Comma 9 2 2 8" xfId="13544" xr:uid="{00000000-0005-0000-0000-000091050000}"/>
    <cellStyle name="Comma 9 2 2 8 2" xfId="21541" xr:uid="{00000000-0005-0000-0000-000091050000}"/>
    <cellStyle name="Comma 9 2 2 9" xfId="6005" xr:uid="{00000000-0005-0000-0000-000080050000}"/>
    <cellStyle name="Comma 9 2 3" xfId="1381" xr:uid="{00000000-0005-0000-0000-0000DA030000}"/>
    <cellStyle name="Comma 9 2 3 2" xfId="3030" xr:uid="{00000000-0005-0000-0000-0000DB030000}"/>
    <cellStyle name="Comma 9 2 3 2 2" xfId="12924" xr:uid="{00000000-0005-0000-0000-000094050000}"/>
    <cellStyle name="Comma 9 2 3 2 2 2" xfId="20962" xr:uid="{00000000-0005-0000-0000-000094050000}"/>
    <cellStyle name="Comma 9 2 3 2 3" xfId="9489" xr:uid="{00000000-0005-0000-0000-000093050000}"/>
    <cellStyle name="Comma 9 2 3 2 4" xfId="17567" xr:uid="{00000000-0005-0000-0000-000093050000}"/>
    <cellStyle name="Comma 9 2 3 3" xfId="4693" xr:uid="{00000000-0005-0000-0000-0000DC030000}"/>
    <cellStyle name="Comma 9 2 3 3 2" xfId="11080" xr:uid="{00000000-0005-0000-0000-000095050000}"/>
    <cellStyle name="Comma 9 2 3 3 3" xfId="19158" xr:uid="{00000000-0005-0000-0000-000095050000}"/>
    <cellStyle name="Comma 9 2 3 4" xfId="7894" xr:uid="{00000000-0005-0000-0000-000096050000}"/>
    <cellStyle name="Comma 9 2 3 4 2" xfId="15972" xr:uid="{00000000-0005-0000-0000-000096050000}"/>
    <cellStyle name="Comma 9 2 3 5" xfId="12452" xr:uid="{00000000-0005-0000-0000-000097050000}"/>
    <cellStyle name="Comma 9 2 3 5 2" xfId="20521" xr:uid="{00000000-0005-0000-0000-000097050000}"/>
    <cellStyle name="Comma 9 2 3 6" xfId="6284" xr:uid="{00000000-0005-0000-0000-000092050000}"/>
    <cellStyle name="Comma 9 2 3 7" xfId="14364" xr:uid="{00000000-0005-0000-0000-000092050000}"/>
    <cellStyle name="Comma 9 2 4" xfId="1907" xr:uid="{00000000-0005-0000-0000-0000DD030000}"/>
    <cellStyle name="Comma 9 2 4 2" xfId="3557" xr:uid="{00000000-0005-0000-0000-0000DE030000}"/>
    <cellStyle name="Comma 9 2 4 2 2" xfId="10016" xr:uid="{00000000-0005-0000-0000-000099050000}"/>
    <cellStyle name="Comma 9 2 4 2 3" xfId="18094" xr:uid="{00000000-0005-0000-0000-000099050000}"/>
    <cellStyle name="Comma 9 2 4 3" xfId="5220" xr:uid="{00000000-0005-0000-0000-0000DF030000}"/>
    <cellStyle name="Comma 9 2 4 3 2" xfId="11607" xr:uid="{00000000-0005-0000-0000-00009A050000}"/>
    <cellStyle name="Comma 9 2 4 3 3" xfId="19685" xr:uid="{00000000-0005-0000-0000-00009A050000}"/>
    <cellStyle name="Comma 9 2 4 4" xfId="8421" xr:uid="{00000000-0005-0000-0000-00009B050000}"/>
    <cellStyle name="Comma 9 2 4 4 2" xfId="16499" xr:uid="{00000000-0005-0000-0000-00009B050000}"/>
    <cellStyle name="Comma 9 2 4 5" xfId="12925" xr:uid="{00000000-0005-0000-0000-00009C050000}"/>
    <cellStyle name="Comma 9 2 4 5 2" xfId="20963" xr:uid="{00000000-0005-0000-0000-00009C050000}"/>
    <cellStyle name="Comma 9 2 4 6" xfId="6811" xr:uid="{00000000-0005-0000-0000-000098050000}"/>
    <cellStyle name="Comma 9 2 4 7" xfId="14891" xr:uid="{00000000-0005-0000-0000-000098050000}"/>
    <cellStyle name="Comma 9 2 5" xfId="2445" xr:uid="{00000000-0005-0000-0000-0000E0030000}"/>
    <cellStyle name="Comma 9 2 5 2" xfId="12686" xr:uid="{00000000-0005-0000-0000-00009E050000}"/>
    <cellStyle name="Comma 9 2 5 2 2" xfId="20750" xr:uid="{00000000-0005-0000-0000-00009E050000}"/>
    <cellStyle name="Comma 9 2 5 3" xfId="8959" xr:uid="{00000000-0005-0000-0000-00009D050000}"/>
    <cellStyle name="Comma 9 2 5 4" xfId="17037" xr:uid="{00000000-0005-0000-0000-00009D050000}"/>
    <cellStyle name="Comma 9 2 6" xfId="4166" xr:uid="{00000000-0005-0000-0000-0000E1030000}"/>
    <cellStyle name="Comma 9 2 6 2" xfId="10553" xr:uid="{00000000-0005-0000-0000-00009F050000}"/>
    <cellStyle name="Comma 9 2 6 3" xfId="18631" xr:uid="{00000000-0005-0000-0000-00009F050000}"/>
    <cellStyle name="Comma 9 2 7" xfId="7367" xr:uid="{00000000-0005-0000-0000-0000A0050000}"/>
    <cellStyle name="Comma 9 2 7 2" xfId="15445" xr:uid="{00000000-0005-0000-0000-0000A0050000}"/>
    <cellStyle name="Comma 9 2 8" xfId="12149" xr:uid="{00000000-0005-0000-0000-0000A1050000}"/>
    <cellStyle name="Comma 9 2 8 2" xfId="20224" xr:uid="{00000000-0005-0000-0000-0000A1050000}"/>
    <cellStyle name="Comma 9 2 9" xfId="13543" xr:uid="{00000000-0005-0000-0000-0000A2050000}"/>
    <cellStyle name="Comma 9 2 9 2" xfId="21540" xr:uid="{00000000-0005-0000-0000-0000A2050000}"/>
    <cellStyle name="Comma 9 3" xfId="382" xr:uid="{00000000-0005-0000-0000-00007D010000}"/>
    <cellStyle name="Comma 9 3 10" xfId="14084" xr:uid="{00000000-0005-0000-0000-0000A3050000}"/>
    <cellStyle name="Comma 9 3 2" xfId="1628" xr:uid="{00000000-0005-0000-0000-0000E3030000}"/>
    <cellStyle name="Comma 9 3 2 2" xfId="3277" xr:uid="{00000000-0005-0000-0000-0000E4030000}"/>
    <cellStyle name="Comma 9 3 2 2 2" xfId="12927" xr:uid="{00000000-0005-0000-0000-0000A6050000}"/>
    <cellStyle name="Comma 9 3 2 2 2 2" xfId="20965" xr:uid="{00000000-0005-0000-0000-0000A6050000}"/>
    <cellStyle name="Comma 9 3 2 2 3" xfId="9736" xr:uid="{00000000-0005-0000-0000-0000A5050000}"/>
    <cellStyle name="Comma 9 3 2 2 4" xfId="17814" xr:uid="{00000000-0005-0000-0000-0000A5050000}"/>
    <cellStyle name="Comma 9 3 2 3" xfId="4940" xr:uid="{00000000-0005-0000-0000-0000E5030000}"/>
    <cellStyle name="Comma 9 3 2 3 2" xfId="11327" xr:uid="{00000000-0005-0000-0000-0000A7050000}"/>
    <cellStyle name="Comma 9 3 2 3 3" xfId="19405" xr:uid="{00000000-0005-0000-0000-0000A7050000}"/>
    <cellStyle name="Comma 9 3 2 4" xfId="8141" xr:uid="{00000000-0005-0000-0000-0000A8050000}"/>
    <cellStyle name="Comma 9 3 2 4 2" xfId="16219" xr:uid="{00000000-0005-0000-0000-0000A8050000}"/>
    <cellStyle name="Comma 9 3 2 5" xfId="12454" xr:uid="{00000000-0005-0000-0000-0000A9050000}"/>
    <cellStyle name="Comma 9 3 2 5 2" xfId="20523" xr:uid="{00000000-0005-0000-0000-0000A9050000}"/>
    <cellStyle name="Comma 9 3 2 6" xfId="6531" xr:uid="{00000000-0005-0000-0000-0000A4050000}"/>
    <cellStyle name="Comma 9 3 2 7" xfId="14611" xr:uid="{00000000-0005-0000-0000-0000A4050000}"/>
    <cellStyle name="Comma 9 3 3" xfId="2154" xr:uid="{00000000-0005-0000-0000-0000E6030000}"/>
    <cellStyle name="Comma 9 3 3 2" xfId="3804" xr:uid="{00000000-0005-0000-0000-0000E7030000}"/>
    <cellStyle name="Comma 9 3 3 2 2" xfId="10263" xr:uid="{00000000-0005-0000-0000-0000AB050000}"/>
    <cellStyle name="Comma 9 3 3 2 3" xfId="18341" xr:uid="{00000000-0005-0000-0000-0000AB050000}"/>
    <cellStyle name="Comma 9 3 3 3" xfId="5467" xr:uid="{00000000-0005-0000-0000-0000E8030000}"/>
    <cellStyle name="Comma 9 3 3 3 2" xfId="11854" xr:uid="{00000000-0005-0000-0000-0000AC050000}"/>
    <cellStyle name="Comma 9 3 3 3 3" xfId="19932" xr:uid="{00000000-0005-0000-0000-0000AC050000}"/>
    <cellStyle name="Comma 9 3 3 4" xfId="8668" xr:uid="{00000000-0005-0000-0000-0000AD050000}"/>
    <cellStyle name="Comma 9 3 3 4 2" xfId="16746" xr:uid="{00000000-0005-0000-0000-0000AD050000}"/>
    <cellStyle name="Comma 9 3 3 5" xfId="12928" xr:uid="{00000000-0005-0000-0000-0000AE050000}"/>
    <cellStyle name="Comma 9 3 3 5 2" xfId="20966" xr:uid="{00000000-0005-0000-0000-0000AE050000}"/>
    <cellStyle name="Comma 9 3 3 6" xfId="7058" xr:uid="{00000000-0005-0000-0000-0000AA050000}"/>
    <cellStyle name="Comma 9 3 3 7" xfId="15138" xr:uid="{00000000-0005-0000-0000-0000AA050000}"/>
    <cellStyle name="Comma 9 3 4" xfId="2447" xr:uid="{00000000-0005-0000-0000-0000E9030000}"/>
    <cellStyle name="Comma 9 3 4 2" xfId="12926" xr:uid="{00000000-0005-0000-0000-0000B0050000}"/>
    <cellStyle name="Comma 9 3 4 2 2" xfId="20964" xr:uid="{00000000-0005-0000-0000-0000B0050000}"/>
    <cellStyle name="Comma 9 3 4 3" xfId="8961" xr:uid="{00000000-0005-0000-0000-0000AF050000}"/>
    <cellStyle name="Comma 9 3 4 4" xfId="17039" xr:uid="{00000000-0005-0000-0000-0000AF050000}"/>
    <cellStyle name="Comma 9 3 5" xfId="4413" xr:uid="{00000000-0005-0000-0000-0000EA030000}"/>
    <cellStyle name="Comma 9 3 5 2" xfId="10800" xr:uid="{00000000-0005-0000-0000-0000B1050000}"/>
    <cellStyle name="Comma 9 3 5 3" xfId="18878" xr:uid="{00000000-0005-0000-0000-0000B1050000}"/>
    <cellStyle name="Comma 9 3 6" xfId="7614" xr:uid="{00000000-0005-0000-0000-0000B2050000}"/>
    <cellStyle name="Comma 9 3 6 2" xfId="15692" xr:uid="{00000000-0005-0000-0000-0000B2050000}"/>
    <cellStyle name="Comma 9 3 7" xfId="12151" xr:uid="{00000000-0005-0000-0000-0000B3050000}"/>
    <cellStyle name="Comma 9 3 7 2" xfId="20226" xr:uid="{00000000-0005-0000-0000-0000B3050000}"/>
    <cellStyle name="Comma 9 3 8" xfId="13545" xr:uid="{00000000-0005-0000-0000-0000B4050000}"/>
    <cellStyle name="Comma 9 3 8 2" xfId="21542" xr:uid="{00000000-0005-0000-0000-0000B4050000}"/>
    <cellStyle name="Comma 9 3 9" xfId="6004" xr:uid="{00000000-0005-0000-0000-0000A3050000}"/>
    <cellStyle name="Comma 9 4" xfId="1118" xr:uid="{00000000-0005-0000-0000-0000EB030000}"/>
    <cellStyle name="Comma 9 4 2" xfId="1776" xr:uid="{00000000-0005-0000-0000-0000EC030000}"/>
    <cellStyle name="Comma 9 4 2 2" xfId="3426" xr:uid="{00000000-0005-0000-0000-0000ED030000}"/>
    <cellStyle name="Comma 9 4 2 2 2" xfId="9885" xr:uid="{00000000-0005-0000-0000-0000B7050000}"/>
    <cellStyle name="Comma 9 4 2 2 3" xfId="17963" xr:uid="{00000000-0005-0000-0000-0000B7050000}"/>
    <cellStyle name="Comma 9 4 2 3" xfId="5089" xr:uid="{00000000-0005-0000-0000-0000EE030000}"/>
    <cellStyle name="Comma 9 4 2 3 2" xfId="11476" xr:uid="{00000000-0005-0000-0000-0000B8050000}"/>
    <cellStyle name="Comma 9 4 2 3 3" xfId="19554" xr:uid="{00000000-0005-0000-0000-0000B8050000}"/>
    <cellStyle name="Comma 9 4 2 4" xfId="8290" xr:uid="{00000000-0005-0000-0000-0000B9050000}"/>
    <cellStyle name="Comma 9 4 2 4 2" xfId="16368" xr:uid="{00000000-0005-0000-0000-0000B9050000}"/>
    <cellStyle name="Comma 9 4 2 5" xfId="12929" xr:uid="{00000000-0005-0000-0000-0000BA050000}"/>
    <cellStyle name="Comma 9 4 2 5 2" xfId="20967" xr:uid="{00000000-0005-0000-0000-0000BA050000}"/>
    <cellStyle name="Comma 9 4 2 6" xfId="6680" xr:uid="{00000000-0005-0000-0000-0000B6050000}"/>
    <cellStyle name="Comma 9 4 2 7" xfId="14760" xr:uid="{00000000-0005-0000-0000-0000B6050000}"/>
    <cellStyle name="Comma 9 4 3" xfId="2303" xr:uid="{00000000-0005-0000-0000-0000EF030000}"/>
    <cellStyle name="Comma 9 4 3 2" xfId="3953" xr:uid="{00000000-0005-0000-0000-0000F0030000}"/>
    <cellStyle name="Comma 9 4 3 2 2" xfId="10412" xr:uid="{00000000-0005-0000-0000-0000BC050000}"/>
    <cellStyle name="Comma 9 4 3 2 3" xfId="18490" xr:uid="{00000000-0005-0000-0000-0000BC050000}"/>
    <cellStyle name="Comma 9 4 3 3" xfId="5616" xr:uid="{00000000-0005-0000-0000-0000F1030000}"/>
    <cellStyle name="Comma 9 4 3 3 2" xfId="12003" xr:uid="{00000000-0005-0000-0000-0000BD050000}"/>
    <cellStyle name="Comma 9 4 3 3 3" xfId="20081" xr:uid="{00000000-0005-0000-0000-0000BD050000}"/>
    <cellStyle name="Comma 9 4 3 4" xfId="8817" xr:uid="{00000000-0005-0000-0000-0000BE050000}"/>
    <cellStyle name="Comma 9 4 3 4 2" xfId="16895" xr:uid="{00000000-0005-0000-0000-0000BE050000}"/>
    <cellStyle name="Comma 9 4 3 5" xfId="7207" xr:uid="{00000000-0005-0000-0000-0000BB050000}"/>
    <cellStyle name="Comma 9 4 3 6" xfId="15287" xr:uid="{00000000-0005-0000-0000-0000BB050000}"/>
    <cellStyle name="Comma 9 4 4" xfId="2869" xr:uid="{00000000-0005-0000-0000-0000F2030000}"/>
    <cellStyle name="Comma 9 4 4 2" xfId="9358" xr:uid="{00000000-0005-0000-0000-0000BF050000}"/>
    <cellStyle name="Comma 9 4 4 3" xfId="17436" xr:uid="{00000000-0005-0000-0000-0000BF050000}"/>
    <cellStyle name="Comma 9 4 5" xfId="4562" xr:uid="{00000000-0005-0000-0000-0000F3030000}"/>
    <cellStyle name="Comma 9 4 5 2" xfId="10949" xr:uid="{00000000-0005-0000-0000-0000C0050000}"/>
    <cellStyle name="Comma 9 4 5 3" xfId="19027" xr:uid="{00000000-0005-0000-0000-0000C0050000}"/>
    <cellStyle name="Comma 9 4 6" xfId="7763" xr:uid="{00000000-0005-0000-0000-0000C1050000}"/>
    <cellStyle name="Comma 9 4 6 2" xfId="15841" xr:uid="{00000000-0005-0000-0000-0000C1050000}"/>
    <cellStyle name="Comma 9 4 7" xfId="12451" xr:uid="{00000000-0005-0000-0000-0000C2050000}"/>
    <cellStyle name="Comma 9 4 7 2" xfId="20520" xr:uid="{00000000-0005-0000-0000-0000C2050000}"/>
    <cellStyle name="Comma 9 4 8" xfId="6153" xr:uid="{00000000-0005-0000-0000-0000B5050000}"/>
    <cellStyle name="Comma 9 4 9" xfId="14233" xr:uid="{00000000-0005-0000-0000-0000B5050000}"/>
    <cellStyle name="Comma 9 5" xfId="1380" xr:uid="{00000000-0005-0000-0000-0000F4030000}"/>
    <cellStyle name="Comma 9 5 2" xfId="3029" xr:uid="{00000000-0005-0000-0000-0000F5030000}"/>
    <cellStyle name="Comma 9 5 2 2" xfId="9488" xr:uid="{00000000-0005-0000-0000-0000C4050000}"/>
    <cellStyle name="Comma 9 5 2 3" xfId="17566" xr:uid="{00000000-0005-0000-0000-0000C4050000}"/>
    <cellStyle name="Comma 9 5 3" xfId="4692" xr:uid="{00000000-0005-0000-0000-0000F6030000}"/>
    <cellStyle name="Comma 9 5 3 2" xfId="11079" xr:uid="{00000000-0005-0000-0000-0000C5050000}"/>
    <cellStyle name="Comma 9 5 3 3" xfId="19157" xr:uid="{00000000-0005-0000-0000-0000C5050000}"/>
    <cellStyle name="Comma 9 5 4" xfId="7893" xr:uid="{00000000-0005-0000-0000-0000C6050000}"/>
    <cellStyle name="Comma 9 5 4 2" xfId="15971" xr:uid="{00000000-0005-0000-0000-0000C6050000}"/>
    <cellStyle name="Comma 9 5 5" xfId="12930" xr:uid="{00000000-0005-0000-0000-0000C7050000}"/>
    <cellStyle name="Comma 9 5 5 2" xfId="20968" xr:uid="{00000000-0005-0000-0000-0000C7050000}"/>
    <cellStyle name="Comma 9 5 6" xfId="6283" xr:uid="{00000000-0005-0000-0000-0000C3050000}"/>
    <cellStyle name="Comma 9 5 7" xfId="14363" xr:uid="{00000000-0005-0000-0000-0000C3050000}"/>
    <cellStyle name="Comma 9 6" xfId="1906" xr:uid="{00000000-0005-0000-0000-0000F7030000}"/>
    <cellStyle name="Comma 9 6 2" xfId="3556" xr:uid="{00000000-0005-0000-0000-0000F8030000}"/>
    <cellStyle name="Comma 9 6 2 2" xfId="10015" xr:uid="{00000000-0005-0000-0000-0000C9050000}"/>
    <cellStyle name="Comma 9 6 2 3" xfId="18093" xr:uid="{00000000-0005-0000-0000-0000C9050000}"/>
    <cellStyle name="Comma 9 6 3" xfId="5219" xr:uid="{00000000-0005-0000-0000-0000F9030000}"/>
    <cellStyle name="Comma 9 6 3 2" xfId="11606" xr:uid="{00000000-0005-0000-0000-0000CA050000}"/>
    <cellStyle name="Comma 9 6 3 3" xfId="19684" xr:uid="{00000000-0005-0000-0000-0000CA050000}"/>
    <cellStyle name="Comma 9 6 4" xfId="8420" xr:uid="{00000000-0005-0000-0000-0000CB050000}"/>
    <cellStyle name="Comma 9 6 4 2" xfId="16498" xr:uid="{00000000-0005-0000-0000-0000CB050000}"/>
    <cellStyle name="Comma 9 6 5" xfId="12685" xr:uid="{00000000-0005-0000-0000-0000CC050000}"/>
    <cellStyle name="Comma 9 6 5 2" xfId="20749" xr:uid="{00000000-0005-0000-0000-0000CC050000}"/>
    <cellStyle name="Comma 9 6 6" xfId="6810" xr:uid="{00000000-0005-0000-0000-0000C8050000}"/>
    <cellStyle name="Comma 9 6 7" xfId="14890" xr:uid="{00000000-0005-0000-0000-0000C8050000}"/>
    <cellStyle name="Comma 9 7" xfId="2444" xr:uid="{00000000-0005-0000-0000-0000FA030000}"/>
    <cellStyle name="Comma 9 7 2" xfId="8958" xr:uid="{00000000-0005-0000-0000-0000CD050000}"/>
    <cellStyle name="Comma 9 7 3" xfId="17036" xr:uid="{00000000-0005-0000-0000-0000CD050000}"/>
    <cellStyle name="Comma 9 8" xfId="4165" xr:uid="{00000000-0005-0000-0000-0000FB030000}"/>
    <cellStyle name="Comma 9 8 2" xfId="10552" xr:uid="{00000000-0005-0000-0000-0000CE050000}"/>
    <cellStyle name="Comma 9 8 3" xfId="18630" xr:uid="{00000000-0005-0000-0000-0000CE050000}"/>
    <cellStyle name="Comma 9 9" xfId="7366" xr:uid="{00000000-0005-0000-0000-0000CF050000}"/>
    <cellStyle name="Comma 9 9 2" xfId="15444" xr:uid="{00000000-0005-0000-0000-0000CF050000}"/>
    <cellStyle name="Currency" xfId="383" builtinId="4"/>
    <cellStyle name="Currency 2" xfId="384" xr:uid="{00000000-0005-0000-0000-00007F010000}"/>
    <cellStyle name="Currency 2 2" xfId="385" xr:uid="{00000000-0005-0000-0000-000080010000}"/>
    <cellStyle name="Currency 2 3" xfId="386" xr:uid="{00000000-0005-0000-0000-000081010000}"/>
    <cellStyle name="Currency 2 3 2" xfId="2449" xr:uid="{00000000-0005-0000-0000-0000FF030000}"/>
    <cellStyle name="Currency 2 3 2 2" xfId="8963" xr:uid="{00000000-0005-0000-0000-0000D3050000}"/>
    <cellStyle name="Currency 2 3 2 3" xfId="17041" xr:uid="{00000000-0005-0000-0000-0000D3050000}"/>
    <cellStyle name="Currency 2 3 3" xfId="919" xr:uid="{00000000-0005-0000-0000-000000040000}"/>
    <cellStyle name="Currency 2 3 4" xfId="7322" xr:uid="{00000000-0005-0000-0000-0000D5050000}"/>
    <cellStyle name="Currency 2 3 4 2" xfId="15401" xr:uid="{00000000-0005-0000-0000-0000D5050000}"/>
    <cellStyle name="Currency 2 3 5" xfId="893" xr:uid="{00000000-0005-0000-0000-0000FE030000}"/>
    <cellStyle name="Currency 2 4" xfId="387" xr:uid="{00000000-0005-0000-0000-000082010000}"/>
    <cellStyle name="Currency 2 4 10" xfId="13970" xr:uid="{00000000-0005-0000-0000-0000D6050000}"/>
    <cellStyle name="Currency 2 4 2" xfId="1514" xr:uid="{00000000-0005-0000-0000-000002040000}"/>
    <cellStyle name="Currency 2 4 2 2" xfId="3163" xr:uid="{00000000-0005-0000-0000-000003040000}"/>
    <cellStyle name="Currency 2 4 2 2 2" xfId="9622" xr:uid="{00000000-0005-0000-0000-0000D8050000}"/>
    <cellStyle name="Currency 2 4 2 2 3" xfId="17700" xr:uid="{00000000-0005-0000-0000-0000D8050000}"/>
    <cellStyle name="Currency 2 4 2 3" xfId="4826" xr:uid="{00000000-0005-0000-0000-000004040000}"/>
    <cellStyle name="Currency 2 4 2 3 2" xfId="11213" xr:uid="{00000000-0005-0000-0000-0000D9050000}"/>
    <cellStyle name="Currency 2 4 2 3 3" xfId="19291" xr:uid="{00000000-0005-0000-0000-0000D9050000}"/>
    <cellStyle name="Currency 2 4 2 4" xfId="8027" xr:uid="{00000000-0005-0000-0000-0000DA050000}"/>
    <cellStyle name="Currency 2 4 2 4 2" xfId="16105" xr:uid="{00000000-0005-0000-0000-0000DA050000}"/>
    <cellStyle name="Currency 2 4 2 5" xfId="6417" xr:uid="{00000000-0005-0000-0000-0000D7050000}"/>
    <cellStyle name="Currency 2 4 2 6" xfId="14497" xr:uid="{00000000-0005-0000-0000-0000D7050000}"/>
    <cellStyle name="Currency 2 4 3" xfId="2040" xr:uid="{00000000-0005-0000-0000-000005040000}"/>
    <cellStyle name="Currency 2 4 3 2" xfId="3690" xr:uid="{00000000-0005-0000-0000-000006040000}"/>
    <cellStyle name="Currency 2 4 3 2 2" xfId="10149" xr:uid="{00000000-0005-0000-0000-0000DC050000}"/>
    <cellStyle name="Currency 2 4 3 2 3" xfId="18227" xr:uid="{00000000-0005-0000-0000-0000DC050000}"/>
    <cellStyle name="Currency 2 4 3 3" xfId="5353" xr:uid="{00000000-0005-0000-0000-000007040000}"/>
    <cellStyle name="Currency 2 4 3 3 2" xfId="11740" xr:uid="{00000000-0005-0000-0000-0000DD050000}"/>
    <cellStyle name="Currency 2 4 3 3 3" xfId="19818" xr:uid="{00000000-0005-0000-0000-0000DD050000}"/>
    <cellStyle name="Currency 2 4 3 4" xfId="8554" xr:uid="{00000000-0005-0000-0000-0000DE050000}"/>
    <cellStyle name="Currency 2 4 3 4 2" xfId="16632" xr:uid="{00000000-0005-0000-0000-0000DE050000}"/>
    <cellStyle name="Currency 2 4 3 5" xfId="6944" xr:uid="{00000000-0005-0000-0000-0000DB050000}"/>
    <cellStyle name="Currency 2 4 3 6" xfId="15024" xr:uid="{00000000-0005-0000-0000-0000DB050000}"/>
    <cellStyle name="Currency 2 4 4" xfId="2710" xr:uid="{00000000-0005-0000-0000-000008040000}"/>
    <cellStyle name="Currency 2 4 4 2" xfId="9201" xr:uid="{00000000-0005-0000-0000-0000DF050000}"/>
    <cellStyle name="Currency 2 4 4 3" xfId="17279" xr:uid="{00000000-0005-0000-0000-0000DF050000}"/>
    <cellStyle name="Currency 2 4 5" xfId="4299" xr:uid="{00000000-0005-0000-0000-000009040000}"/>
    <cellStyle name="Currency 2 4 5 2" xfId="10686" xr:uid="{00000000-0005-0000-0000-0000E0050000}"/>
    <cellStyle name="Currency 2 4 5 3" xfId="18764" xr:uid="{00000000-0005-0000-0000-0000E0050000}"/>
    <cellStyle name="Currency 2 4 6" xfId="7500" xr:uid="{00000000-0005-0000-0000-0000E1050000}"/>
    <cellStyle name="Currency 2 4 6 2" xfId="15578" xr:uid="{00000000-0005-0000-0000-0000E1050000}"/>
    <cellStyle name="Currency 2 4 7" xfId="12153" xr:uid="{00000000-0005-0000-0000-0000E2050000}"/>
    <cellStyle name="Currency 2 4 7 2" xfId="20228" xr:uid="{00000000-0005-0000-0000-0000E2050000}"/>
    <cellStyle name="Currency 2 4 8" xfId="13547" xr:uid="{00000000-0005-0000-0000-0000E3050000}"/>
    <cellStyle name="Currency 2 4 8 2" xfId="21544" xr:uid="{00000000-0005-0000-0000-0000E3050000}"/>
    <cellStyle name="Currency 2 4 9" xfId="5890" xr:uid="{00000000-0005-0000-0000-0000D6050000}"/>
    <cellStyle name="Currency 2 5" xfId="901" xr:uid="{00000000-0005-0000-0000-00000A040000}"/>
    <cellStyle name="Currency 2 5 2" xfId="7333" xr:uid="{00000000-0005-0000-0000-0000E4050000}"/>
    <cellStyle name="Currency 2 5 3" xfId="15411" xr:uid="{00000000-0005-0000-0000-0000E4050000}"/>
    <cellStyle name="Currency 2 6" xfId="4132" xr:uid="{00000000-0005-0000-0000-00000B040000}"/>
    <cellStyle name="Currency 2 6 2" xfId="10519" xr:uid="{00000000-0005-0000-0000-0000E5050000}"/>
    <cellStyle name="Currency 2 6 3" xfId="18597" xr:uid="{00000000-0005-0000-0000-0000E5050000}"/>
    <cellStyle name="Currency 2 7" xfId="5723" xr:uid="{00000000-0005-0000-0000-0000D0050000}"/>
    <cellStyle name="Currency 2 8" xfId="13803" xr:uid="{00000000-0005-0000-0000-0000D0050000}"/>
    <cellStyle name="Currency 3" xfId="388" xr:uid="{00000000-0005-0000-0000-000083010000}"/>
    <cellStyle name="Currency 4" xfId="389" xr:uid="{00000000-0005-0000-0000-000084010000}"/>
    <cellStyle name="Currency 4 10" xfId="1108" xr:uid="{00000000-0005-0000-0000-00000E040000}"/>
    <cellStyle name="Currency 4 10 2" xfId="1766" xr:uid="{00000000-0005-0000-0000-00000F040000}"/>
    <cellStyle name="Currency 4 10 2 2" xfId="3416" xr:uid="{00000000-0005-0000-0000-000010040000}"/>
    <cellStyle name="Currency 4 10 2 2 2" xfId="9875" xr:uid="{00000000-0005-0000-0000-0000EA050000}"/>
    <cellStyle name="Currency 4 10 2 2 3" xfId="17953" xr:uid="{00000000-0005-0000-0000-0000EA050000}"/>
    <cellStyle name="Currency 4 10 2 3" xfId="5079" xr:uid="{00000000-0005-0000-0000-000011040000}"/>
    <cellStyle name="Currency 4 10 2 3 2" xfId="11466" xr:uid="{00000000-0005-0000-0000-0000EB050000}"/>
    <cellStyle name="Currency 4 10 2 3 3" xfId="19544" xr:uid="{00000000-0005-0000-0000-0000EB050000}"/>
    <cellStyle name="Currency 4 10 2 4" xfId="8280" xr:uid="{00000000-0005-0000-0000-0000EC050000}"/>
    <cellStyle name="Currency 4 10 2 4 2" xfId="16358" xr:uid="{00000000-0005-0000-0000-0000EC050000}"/>
    <cellStyle name="Currency 4 10 2 5" xfId="6670" xr:uid="{00000000-0005-0000-0000-0000E9050000}"/>
    <cellStyle name="Currency 4 10 2 6" xfId="14750" xr:uid="{00000000-0005-0000-0000-0000E9050000}"/>
    <cellStyle name="Currency 4 10 3" xfId="2293" xr:uid="{00000000-0005-0000-0000-000012040000}"/>
    <cellStyle name="Currency 4 10 3 2" xfId="3943" xr:uid="{00000000-0005-0000-0000-000013040000}"/>
    <cellStyle name="Currency 4 10 3 2 2" xfId="10402" xr:uid="{00000000-0005-0000-0000-0000EE050000}"/>
    <cellStyle name="Currency 4 10 3 2 3" xfId="18480" xr:uid="{00000000-0005-0000-0000-0000EE050000}"/>
    <cellStyle name="Currency 4 10 3 3" xfId="5606" xr:uid="{00000000-0005-0000-0000-000014040000}"/>
    <cellStyle name="Currency 4 10 3 3 2" xfId="11993" xr:uid="{00000000-0005-0000-0000-0000EF050000}"/>
    <cellStyle name="Currency 4 10 3 3 3" xfId="20071" xr:uid="{00000000-0005-0000-0000-0000EF050000}"/>
    <cellStyle name="Currency 4 10 3 4" xfId="8807" xr:uid="{00000000-0005-0000-0000-0000F0050000}"/>
    <cellStyle name="Currency 4 10 3 4 2" xfId="16885" xr:uid="{00000000-0005-0000-0000-0000F0050000}"/>
    <cellStyle name="Currency 4 10 3 5" xfId="7197" xr:uid="{00000000-0005-0000-0000-0000ED050000}"/>
    <cellStyle name="Currency 4 10 3 6" xfId="15277" xr:uid="{00000000-0005-0000-0000-0000ED050000}"/>
    <cellStyle name="Currency 4 10 4" xfId="2859" xr:uid="{00000000-0005-0000-0000-000015040000}"/>
    <cellStyle name="Currency 4 10 4 2" xfId="9348" xr:uid="{00000000-0005-0000-0000-0000F1050000}"/>
    <cellStyle name="Currency 4 10 4 3" xfId="17426" xr:uid="{00000000-0005-0000-0000-0000F1050000}"/>
    <cellStyle name="Currency 4 10 5" xfId="4552" xr:uid="{00000000-0005-0000-0000-000016040000}"/>
    <cellStyle name="Currency 4 10 5 2" xfId="10939" xr:uid="{00000000-0005-0000-0000-0000F2050000}"/>
    <cellStyle name="Currency 4 10 5 3" xfId="19017" xr:uid="{00000000-0005-0000-0000-0000F2050000}"/>
    <cellStyle name="Currency 4 10 6" xfId="7753" xr:uid="{00000000-0005-0000-0000-0000F3050000}"/>
    <cellStyle name="Currency 4 10 6 2" xfId="15831" xr:uid="{00000000-0005-0000-0000-0000F3050000}"/>
    <cellStyle name="Currency 4 10 7" xfId="12931" xr:uid="{00000000-0005-0000-0000-0000F4050000}"/>
    <cellStyle name="Currency 4 10 7 2" xfId="20969" xr:uid="{00000000-0005-0000-0000-0000F4050000}"/>
    <cellStyle name="Currency 4 10 8" xfId="6143" xr:uid="{00000000-0005-0000-0000-0000E8050000}"/>
    <cellStyle name="Currency 4 10 9" xfId="14223" xr:uid="{00000000-0005-0000-0000-0000E8050000}"/>
    <cellStyle name="Currency 4 11" xfId="1382" xr:uid="{00000000-0005-0000-0000-000017040000}"/>
    <cellStyle name="Currency 4 11 2" xfId="3031" xr:uid="{00000000-0005-0000-0000-000018040000}"/>
    <cellStyle name="Currency 4 11 2 2" xfId="9490" xr:uid="{00000000-0005-0000-0000-0000F6050000}"/>
    <cellStyle name="Currency 4 11 2 3" xfId="17568" xr:uid="{00000000-0005-0000-0000-0000F6050000}"/>
    <cellStyle name="Currency 4 11 3" xfId="4694" xr:uid="{00000000-0005-0000-0000-000019040000}"/>
    <cellStyle name="Currency 4 11 3 2" xfId="11081" xr:uid="{00000000-0005-0000-0000-0000F7050000}"/>
    <cellStyle name="Currency 4 11 3 3" xfId="19159" xr:uid="{00000000-0005-0000-0000-0000F7050000}"/>
    <cellStyle name="Currency 4 11 4" xfId="7895" xr:uid="{00000000-0005-0000-0000-0000F8050000}"/>
    <cellStyle name="Currency 4 11 4 2" xfId="15973" xr:uid="{00000000-0005-0000-0000-0000F8050000}"/>
    <cellStyle name="Currency 4 11 5" xfId="12687" xr:uid="{00000000-0005-0000-0000-0000F9050000}"/>
    <cellStyle name="Currency 4 11 5 2" xfId="20751" xr:uid="{00000000-0005-0000-0000-0000F9050000}"/>
    <cellStyle name="Currency 4 11 6" xfId="6285" xr:uid="{00000000-0005-0000-0000-0000F5050000}"/>
    <cellStyle name="Currency 4 11 7" xfId="14365" xr:uid="{00000000-0005-0000-0000-0000F5050000}"/>
    <cellStyle name="Currency 4 12" xfId="1908" xr:uid="{00000000-0005-0000-0000-00001A040000}"/>
    <cellStyle name="Currency 4 12 2" xfId="3558" xr:uid="{00000000-0005-0000-0000-00001B040000}"/>
    <cellStyle name="Currency 4 12 2 2" xfId="10017" xr:uid="{00000000-0005-0000-0000-0000FB050000}"/>
    <cellStyle name="Currency 4 12 2 3" xfId="18095" xr:uid="{00000000-0005-0000-0000-0000FB050000}"/>
    <cellStyle name="Currency 4 12 3" xfId="5221" xr:uid="{00000000-0005-0000-0000-00001C040000}"/>
    <cellStyle name="Currency 4 12 3 2" xfId="11608" xr:uid="{00000000-0005-0000-0000-0000FC050000}"/>
    <cellStyle name="Currency 4 12 3 3" xfId="19686" xr:uid="{00000000-0005-0000-0000-0000FC050000}"/>
    <cellStyle name="Currency 4 12 4" xfId="8422" xr:uid="{00000000-0005-0000-0000-0000FD050000}"/>
    <cellStyle name="Currency 4 12 4 2" xfId="16500" xr:uid="{00000000-0005-0000-0000-0000FD050000}"/>
    <cellStyle name="Currency 4 12 5" xfId="6812" xr:uid="{00000000-0005-0000-0000-0000FA050000}"/>
    <cellStyle name="Currency 4 12 6" xfId="14892" xr:uid="{00000000-0005-0000-0000-0000FA050000}"/>
    <cellStyle name="Currency 4 13" xfId="2450" xr:uid="{00000000-0005-0000-0000-00001D040000}"/>
    <cellStyle name="Currency 4 13 2" xfId="8964" xr:uid="{00000000-0005-0000-0000-0000FE050000}"/>
    <cellStyle name="Currency 4 13 3" xfId="17042" xr:uid="{00000000-0005-0000-0000-0000FE050000}"/>
    <cellStyle name="Currency 4 14" xfId="4167" xr:uid="{00000000-0005-0000-0000-00001E040000}"/>
    <cellStyle name="Currency 4 14 2" xfId="10554" xr:uid="{00000000-0005-0000-0000-0000FF050000}"/>
    <cellStyle name="Currency 4 14 3" xfId="18632" xr:uid="{00000000-0005-0000-0000-0000FF050000}"/>
    <cellStyle name="Currency 4 15" xfId="7368" xr:uid="{00000000-0005-0000-0000-000000060000}"/>
    <cellStyle name="Currency 4 15 2" xfId="15446" xr:uid="{00000000-0005-0000-0000-000000060000}"/>
    <cellStyle name="Currency 4 16" xfId="12154" xr:uid="{00000000-0005-0000-0000-000001060000}"/>
    <cellStyle name="Currency 4 16 2" xfId="20229" xr:uid="{00000000-0005-0000-0000-000001060000}"/>
    <cellStyle name="Currency 4 17" xfId="13548" xr:uid="{00000000-0005-0000-0000-000002060000}"/>
    <cellStyle name="Currency 4 17 2" xfId="21545" xr:uid="{00000000-0005-0000-0000-000002060000}"/>
    <cellStyle name="Currency 4 18" xfId="5758" xr:uid="{00000000-0005-0000-0000-0000E7050000}"/>
    <cellStyle name="Currency 4 19" xfId="13838" xr:uid="{00000000-0005-0000-0000-0000E7050000}"/>
    <cellStyle name="Currency 4 2" xfId="390" xr:uid="{00000000-0005-0000-0000-000085010000}"/>
    <cellStyle name="Currency 4 2 10" xfId="12155" xr:uid="{00000000-0005-0000-0000-000004060000}"/>
    <cellStyle name="Currency 4 2 10 2" xfId="20230" xr:uid="{00000000-0005-0000-0000-000004060000}"/>
    <cellStyle name="Currency 4 2 11" xfId="13549" xr:uid="{00000000-0005-0000-0000-000005060000}"/>
    <cellStyle name="Currency 4 2 11 2" xfId="21546" xr:uid="{00000000-0005-0000-0000-000005060000}"/>
    <cellStyle name="Currency 4 2 12" xfId="5759" xr:uid="{00000000-0005-0000-0000-000003060000}"/>
    <cellStyle name="Currency 4 2 13" xfId="13839" xr:uid="{00000000-0005-0000-0000-000003060000}"/>
    <cellStyle name="Currency 4 2 2" xfId="391" xr:uid="{00000000-0005-0000-0000-000086010000}"/>
    <cellStyle name="Currency 4 2 2 10" xfId="5760" xr:uid="{00000000-0005-0000-0000-000006060000}"/>
    <cellStyle name="Currency 4 2 2 11" xfId="13840" xr:uid="{00000000-0005-0000-0000-000006060000}"/>
    <cellStyle name="Currency 4 2 2 2" xfId="392" xr:uid="{00000000-0005-0000-0000-000087010000}"/>
    <cellStyle name="Currency 4 2 2 2 10" xfId="14089" xr:uid="{00000000-0005-0000-0000-000007060000}"/>
    <cellStyle name="Currency 4 2 2 2 2" xfId="1633" xr:uid="{00000000-0005-0000-0000-000022040000}"/>
    <cellStyle name="Currency 4 2 2 2 2 2" xfId="3282" xr:uid="{00000000-0005-0000-0000-000023040000}"/>
    <cellStyle name="Currency 4 2 2 2 2 2 2" xfId="12933" xr:uid="{00000000-0005-0000-0000-00000A060000}"/>
    <cellStyle name="Currency 4 2 2 2 2 2 2 2" xfId="20971" xr:uid="{00000000-0005-0000-0000-00000A060000}"/>
    <cellStyle name="Currency 4 2 2 2 2 2 3" xfId="9741" xr:uid="{00000000-0005-0000-0000-000009060000}"/>
    <cellStyle name="Currency 4 2 2 2 2 2 4" xfId="17819" xr:uid="{00000000-0005-0000-0000-000009060000}"/>
    <cellStyle name="Currency 4 2 2 2 2 3" xfId="4945" xr:uid="{00000000-0005-0000-0000-000024040000}"/>
    <cellStyle name="Currency 4 2 2 2 2 3 2" xfId="11332" xr:uid="{00000000-0005-0000-0000-00000B060000}"/>
    <cellStyle name="Currency 4 2 2 2 2 3 3" xfId="19410" xr:uid="{00000000-0005-0000-0000-00000B060000}"/>
    <cellStyle name="Currency 4 2 2 2 2 4" xfId="8146" xr:uid="{00000000-0005-0000-0000-00000C060000}"/>
    <cellStyle name="Currency 4 2 2 2 2 4 2" xfId="16224" xr:uid="{00000000-0005-0000-0000-00000C060000}"/>
    <cellStyle name="Currency 4 2 2 2 2 5" xfId="12458" xr:uid="{00000000-0005-0000-0000-00000D060000}"/>
    <cellStyle name="Currency 4 2 2 2 2 5 2" xfId="20527" xr:uid="{00000000-0005-0000-0000-00000D060000}"/>
    <cellStyle name="Currency 4 2 2 2 2 6" xfId="6536" xr:uid="{00000000-0005-0000-0000-000008060000}"/>
    <cellStyle name="Currency 4 2 2 2 2 7" xfId="14616" xr:uid="{00000000-0005-0000-0000-000008060000}"/>
    <cellStyle name="Currency 4 2 2 2 3" xfId="2159" xr:uid="{00000000-0005-0000-0000-000025040000}"/>
    <cellStyle name="Currency 4 2 2 2 3 2" xfId="3809" xr:uid="{00000000-0005-0000-0000-000026040000}"/>
    <cellStyle name="Currency 4 2 2 2 3 2 2" xfId="10268" xr:uid="{00000000-0005-0000-0000-00000F060000}"/>
    <cellStyle name="Currency 4 2 2 2 3 2 3" xfId="18346" xr:uid="{00000000-0005-0000-0000-00000F060000}"/>
    <cellStyle name="Currency 4 2 2 2 3 3" xfId="5472" xr:uid="{00000000-0005-0000-0000-000027040000}"/>
    <cellStyle name="Currency 4 2 2 2 3 3 2" xfId="11859" xr:uid="{00000000-0005-0000-0000-000010060000}"/>
    <cellStyle name="Currency 4 2 2 2 3 3 3" xfId="19937" xr:uid="{00000000-0005-0000-0000-000010060000}"/>
    <cellStyle name="Currency 4 2 2 2 3 4" xfId="8673" xr:uid="{00000000-0005-0000-0000-000011060000}"/>
    <cellStyle name="Currency 4 2 2 2 3 4 2" xfId="16751" xr:uid="{00000000-0005-0000-0000-000011060000}"/>
    <cellStyle name="Currency 4 2 2 2 3 5" xfId="12934" xr:uid="{00000000-0005-0000-0000-000012060000}"/>
    <cellStyle name="Currency 4 2 2 2 3 5 2" xfId="20972" xr:uid="{00000000-0005-0000-0000-000012060000}"/>
    <cellStyle name="Currency 4 2 2 2 3 6" xfId="7063" xr:uid="{00000000-0005-0000-0000-00000E060000}"/>
    <cellStyle name="Currency 4 2 2 2 3 7" xfId="15143" xr:uid="{00000000-0005-0000-0000-00000E060000}"/>
    <cellStyle name="Currency 4 2 2 2 4" xfId="2453" xr:uid="{00000000-0005-0000-0000-000028040000}"/>
    <cellStyle name="Currency 4 2 2 2 4 2" xfId="12932" xr:uid="{00000000-0005-0000-0000-000014060000}"/>
    <cellStyle name="Currency 4 2 2 2 4 2 2" xfId="20970" xr:uid="{00000000-0005-0000-0000-000014060000}"/>
    <cellStyle name="Currency 4 2 2 2 4 3" xfId="8967" xr:uid="{00000000-0005-0000-0000-000013060000}"/>
    <cellStyle name="Currency 4 2 2 2 4 4" xfId="17045" xr:uid="{00000000-0005-0000-0000-000013060000}"/>
    <cellStyle name="Currency 4 2 2 2 5" xfId="4418" xr:uid="{00000000-0005-0000-0000-000029040000}"/>
    <cellStyle name="Currency 4 2 2 2 5 2" xfId="10805" xr:uid="{00000000-0005-0000-0000-000015060000}"/>
    <cellStyle name="Currency 4 2 2 2 5 3" xfId="18883" xr:uid="{00000000-0005-0000-0000-000015060000}"/>
    <cellStyle name="Currency 4 2 2 2 6" xfId="7619" xr:uid="{00000000-0005-0000-0000-000016060000}"/>
    <cellStyle name="Currency 4 2 2 2 6 2" xfId="15697" xr:uid="{00000000-0005-0000-0000-000016060000}"/>
    <cellStyle name="Currency 4 2 2 2 7" xfId="12157" xr:uid="{00000000-0005-0000-0000-000017060000}"/>
    <cellStyle name="Currency 4 2 2 2 7 2" xfId="20232" xr:uid="{00000000-0005-0000-0000-000017060000}"/>
    <cellStyle name="Currency 4 2 2 2 8" xfId="13551" xr:uid="{00000000-0005-0000-0000-000018060000}"/>
    <cellStyle name="Currency 4 2 2 2 8 2" xfId="21548" xr:uid="{00000000-0005-0000-0000-000018060000}"/>
    <cellStyle name="Currency 4 2 2 2 9" xfId="6009" xr:uid="{00000000-0005-0000-0000-000007060000}"/>
    <cellStyle name="Currency 4 2 2 3" xfId="1384" xr:uid="{00000000-0005-0000-0000-00002A040000}"/>
    <cellStyle name="Currency 4 2 2 3 2" xfId="3033" xr:uid="{00000000-0005-0000-0000-00002B040000}"/>
    <cellStyle name="Currency 4 2 2 3 2 2" xfId="12935" xr:uid="{00000000-0005-0000-0000-00001B060000}"/>
    <cellStyle name="Currency 4 2 2 3 2 2 2" xfId="20973" xr:uid="{00000000-0005-0000-0000-00001B060000}"/>
    <cellStyle name="Currency 4 2 2 3 2 3" xfId="9492" xr:uid="{00000000-0005-0000-0000-00001A060000}"/>
    <cellStyle name="Currency 4 2 2 3 2 4" xfId="17570" xr:uid="{00000000-0005-0000-0000-00001A060000}"/>
    <cellStyle name="Currency 4 2 2 3 3" xfId="4696" xr:uid="{00000000-0005-0000-0000-00002C040000}"/>
    <cellStyle name="Currency 4 2 2 3 3 2" xfId="11083" xr:uid="{00000000-0005-0000-0000-00001C060000}"/>
    <cellStyle name="Currency 4 2 2 3 3 3" xfId="19161" xr:uid="{00000000-0005-0000-0000-00001C060000}"/>
    <cellStyle name="Currency 4 2 2 3 4" xfId="7897" xr:uid="{00000000-0005-0000-0000-00001D060000}"/>
    <cellStyle name="Currency 4 2 2 3 4 2" xfId="15975" xr:uid="{00000000-0005-0000-0000-00001D060000}"/>
    <cellStyle name="Currency 4 2 2 3 5" xfId="12457" xr:uid="{00000000-0005-0000-0000-00001E060000}"/>
    <cellStyle name="Currency 4 2 2 3 5 2" xfId="20526" xr:uid="{00000000-0005-0000-0000-00001E060000}"/>
    <cellStyle name="Currency 4 2 2 3 6" xfId="6287" xr:uid="{00000000-0005-0000-0000-000019060000}"/>
    <cellStyle name="Currency 4 2 2 3 7" xfId="14367" xr:uid="{00000000-0005-0000-0000-000019060000}"/>
    <cellStyle name="Currency 4 2 2 4" xfId="1910" xr:uid="{00000000-0005-0000-0000-00002D040000}"/>
    <cellStyle name="Currency 4 2 2 4 2" xfId="3560" xr:uid="{00000000-0005-0000-0000-00002E040000}"/>
    <cellStyle name="Currency 4 2 2 4 2 2" xfId="10019" xr:uid="{00000000-0005-0000-0000-000020060000}"/>
    <cellStyle name="Currency 4 2 2 4 2 3" xfId="18097" xr:uid="{00000000-0005-0000-0000-000020060000}"/>
    <cellStyle name="Currency 4 2 2 4 3" xfId="5223" xr:uid="{00000000-0005-0000-0000-00002F040000}"/>
    <cellStyle name="Currency 4 2 2 4 3 2" xfId="11610" xr:uid="{00000000-0005-0000-0000-000021060000}"/>
    <cellStyle name="Currency 4 2 2 4 3 3" xfId="19688" xr:uid="{00000000-0005-0000-0000-000021060000}"/>
    <cellStyle name="Currency 4 2 2 4 4" xfId="8424" xr:uid="{00000000-0005-0000-0000-000022060000}"/>
    <cellStyle name="Currency 4 2 2 4 4 2" xfId="16502" xr:uid="{00000000-0005-0000-0000-000022060000}"/>
    <cellStyle name="Currency 4 2 2 4 5" xfId="12936" xr:uid="{00000000-0005-0000-0000-000023060000}"/>
    <cellStyle name="Currency 4 2 2 4 5 2" xfId="20974" xr:uid="{00000000-0005-0000-0000-000023060000}"/>
    <cellStyle name="Currency 4 2 2 4 6" xfId="6814" xr:uid="{00000000-0005-0000-0000-00001F060000}"/>
    <cellStyle name="Currency 4 2 2 4 7" xfId="14894" xr:uid="{00000000-0005-0000-0000-00001F060000}"/>
    <cellStyle name="Currency 4 2 2 5" xfId="2452" xr:uid="{00000000-0005-0000-0000-000030040000}"/>
    <cellStyle name="Currency 4 2 2 5 2" xfId="12689" xr:uid="{00000000-0005-0000-0000-000025060000}"/>
    <cellStyle name="Currency 4 2 2 5 2 2" xfId="20753" xr:uid="{00000000-0005-0000-0000-000025060000}"/>
    <cellStyle name="Currency 4 2 2 5 3" xfId="8966" xr:uid="{00000000-0005-0000-0000-000024060000}"/>
    <cellStyle name="Currency 4 2 2 5 4" xfId="17044" xr:uid="{00000000-0005-0000-0000-000024060000}"/>
    <cellStyle name="Currency 4 2 2 6" xfId="4169" xr:uid="{00000000-0005-0000-0000-000031040000}"/>
    <cellStyle name="Currency 4 2 2 6 2" xfId="10556" xr:uid="{00000000-0005-0000-0000-000026060000}"/>
    <cellStyle name="Currency 4 2 2 6 3" xfId="18634" xr:uid="{00000000-0005-0000-0000-000026060000}"/>
    <cellStyle name="Currency 4 2 2 7" xfId="7370" xr:uid="{00000000-0005-0000-0000-000027060000}"/>
    <cellStyle name="Currency 4 2 2 7 2" xfId="15448" xr:uid="{00000000-0005-0000-0000-000027060000}"/>
    <cellStyle name="Currency 4 2 2 8" xfId="12156" xr:uid="{00000000-0005-0000-0000-000028060000}"/>
    <cellStyle name="Currency 4 2 2 8 2" xfId="20231" xr:uid="{00000000-0005-0000-0000-000028060000}"/>
    <cellStyle name="Currency 4 2 2 9" xfId="13550" xr:uid="{00000000-0005-0000-0000-000029060000}"/>
    <cellStyle name="Currency 4 2 2 9 2" xfId="21547" xr:uid="{00000000-0005-0000-0000-000029060000}"/>
    <cellStyle name="Currency 4 2 3" xfId="393" xr:uid="{00000000-0005-0000-0000-000088010000}"/>
    <cellStyle name="Currency 4 2 3 10" xfId="14088" xr:uid="{00000000-0005-0000-0000-00002A060000}"/>
    <cellStyle name="Currency 4 2 3 2" xfId="1632" xr:uid="{00000000-0005-0000-0000-000033040000}"/>
    <cellStyle name="Currency 4 2 3 2 2" xfId="3281" xr:uid="{00000000-0005-0000-0000-000034040000}"/>
    <cellStyle name="Currency 4 2 3 2 2 2" xfId="12938" xr:uid="{00000000-0005-0000-0000-00002D060000}"/>
    <cellStyle name="Currency 4 2 3 2 2 2 2" xfId="20976" xr:uid="{00000000-0005-0000-0000-00002D060000}"/>
    <cellStyle name="Currency 4 2 3 2 2 3" xfId="9740" xr:uid="{00000000-0005-0000-0000-00002C060000}"/>
    <cellStyle name="Currency 4 2 3 2 2 4" xfId="17818" xr:uid="{00000000-0005-0000-0000-00002C060000}"/>
    <cellStyle name="Currency 4 2 3 2 3" xfId="4944" xr:uid="{00000000-0005-0000-0000-000035040000}"/>
    <cellStyle name="Currency 4 2 3 2 3 2" xfId="11331" xr:uid="{00000000-0005-0000-0000-00002E060000}"/>
    <cellStyle name="Currency 4 2 3 2 3 3" xfId="19409" xr:uid="{00000000-0005-0000-0000-00002E060000}"/>
    <cellStyle name="Currency 4 2 3 2 4" xfId="8145" xr:uid="{00000000-0005-0000-0000-00002F060000}"/>
    <cellStyle name="Currency 4 2 3 2 4 2" xfId="16223" xr:uid="{00000000-0005-0000-0000-00002F060000}"/>
    <cellStyle name="Currency 4 2 3 2 5" xfId="12459" xr:uid="{00000000-0005-0000-0000-000030060000}"/>
    <cellStyle name="Currency 4 2 3 2 5 2" xfId="20528" xr:uid="{00000000-0005-0000-0000-000030060000}"/>
    <cellStyle name="Currency 4 2 3 2 6" xfId="6535" xr:uid="{00000000-0005-0000-0000-00002B060000}"/>
    <cellStyle name="Currency 4 2 3 2 7" xfId="14615" xr:uid="{00000000-0005-0000-0000-00002B060000}"/>
    <cellStyle name="Currency 4 2 3 3" xfId="2158" xr:uid="{00000000-0005-0000-0000-000036040000}"/>
    <cellStyle name="Currency 4 2 3 3 2" xfId="3808" xr:uid="{00000000-0005-0000-0000-000037040000}"/>
    <cellStyle name="Currency 4 2 3 3 2 2" xfId="10267" xr:uid="{00000000-0005-0000-0000-000032060000}"/>
    <cellStyle name="Currency 4 2 3 3 2 3" xfId="18345" xr:uid="{00000000-0005-0000-0000-000032060000}"/>
    <cellStyle name="Currency 4 2 3 3 3" xfId="5471" xr:uid="{00000000-0005-0000-0000-000038040000}"/>
    <cellStyle name="Currency 4 2 3 3 3 2" xfId="11858" xr:uid="{00000000-0005-0000-0000-000033060000}"/>
    <cellStyle name="Currency 4 2 3 3 3 3" xfId="19936" xr:uid="{00000000-0005-0000-0000-000033060000}"/>
    <cellStyle name="Currency 4 2 3 3 4" xfId="8672" xr:uid="{00000000-0005-0000-0000-000034060000}"/>
    <cellStyle name="Currency 4 2 3 3 4 2" xfId="16750" xr:uid="{00000000-0005-0000-0000-000034060000}"/>
    <cellStyle name="Currency 4 2 3 3 5" xfId="12939" xr:uid="{00000000-0005-0000-0000-000035060000}"/>
    <cellStyle name="Currency 4 2 3 3 5 2" xfId="20977" xr:uid="{00000000-0005-0000-0000-000035060000}"/>
    <cellStyle name="Currency 4 2 3 3 6" xfId="7062" xr:uid="{00000000-0005-0000-0000-000031060000}"/>
    <cellStyle name="Currency 4 2 3 3 7" xfId="15142" xr:uid="{00000000-0005-0000-0000-000031060000}"/>
    <cellStyle name="Currency 4 2 3 4" xfId="2454" xr:uid="{00000000-0005-0000-0000-000039040000}"/>
    <cellStyle name="Currency 4 2 3 4 2" xfId="12937" xr:uid="{00000000-0005-0000-0000-000037060000}"/>
    <cellStyle name="Currency 4 2 3 4 2 2" xfId="20975" xr:uid="{00000000-0005-0000-0000-000037060000}"/>
    <cellStyle name="Currency 4 2 3 4 3" xfId="8968" xr:uid="{00000000-0005-0000-0000-000036060000}"/>
    <cellStyle name="Currency 4 2 3 4 4" xfId="17046" xr:uid="{00000000-0005-0000-0000-000036060000}"/>
    <cellStyle name="Currency 4 2 3 5" xfId="4417" xr:uid="{00000000-0005-0000-0000-00003A040000}"/>
    <cellStyle name="Currency 4 2 3 5 2" xfId="10804" xr:uid="{00000000-0005-0000-0000-000038060000}"/>
    <cellStyle name="Currency 4 2 3 5 3" xfId="18882" xr:uid="{00000000-0005-0000-0000-000038060000}"/>
    <cellStyle name="Currency 4 2 3 6" xfId="7618" xr:uid="{00000000-0005-0000-0000-000039060000}"/>
    <cellStyle name="Currency 4 2 3 6 2" xfId="15696" xr:uid="{00000000-0005-0000-0000-000039060000}"/>
    <cellStyle name="Currency 4 2 3 7" xfId="12158" xr:uid="{00000000-0005-0000-0000-00003A060000}"/>
    <cellStyle name="Currency 4 2 3 7 2" xfId="20233" xr:uid="{00000000-0005-0000-0000-00003A060000}"/>
    <cellStyle name="Currency 4 2 3 8" xfId="13552" xr:uid="{00000000-0005-0000-0000-00003B060000}"/>
    <cellStyle name="Currency 4 2 3 8 2" xfId="21549" xr:uid="{00000000-0005-0000-0000-00003B060000}"/>
    <cellStyle name="Currency 4 2 3 9" xfId="6008" xr:uid="{00000000-0005-0000-0000-00002A060000}"/>
    <cellStyle name="Currency 4 2 4" xfId="1125" xr:uid="{00000000-0005-0000-0000-00003B040000}"/>
    <cellStyle name="Currency 4 2 4 2" xfId="1783" xr:uid="{00000000-0005-0000-0000-00003C040000}"/>
    <cellStyle name="Currency 4 2 4 2 2" xfId="3433" xr:uid="{00000000-0005-0000-0000-00003D040000}"/>
    <cellStyle name="Currency 4 2 4 2 2 2" xfId="9892" xr:uid="{00000000-0005-0000-0000-00003E060000}"/>
    <cellStyle name="Currency 4 2 4 2 2 3" xfId="17970" xr:uid="{00000000-0005-0000-0000-00003E060000}"/>
    <cellStyle name="Currency 4 2 4 2 3" xfId="5096" xr:uid="{00000000-0005-0000-0000-00003E040000}"/>
    <cellStyle name="Currency 4 2 4 2 3 2" xfId="11483" xr:uid="{00000000-0005-0000-0000-00003F060000}"/>
    <cellStyle name="Currency 4 2 4 2 3 3" xfId="19561" xr:uid="{00000000-0005-0000-0000-00003F060000}"/>
    <cellStyle name="Currency 4 2 4 2 4" xfId="8297" xr:uid="{00000000-0005-0000-0000-000040060000}"/>
    <cellStyle name="Currency 4 2 4 2 4 2" xfId="16375" xr:uid="{00000000-0005-0000-0000-000040060000}"/>
    <cellStyle name="Currency 4 2 4 2 5" xfId="12940" xr:uid="{00000000-0005-0000-0000-000041060000}"/>
    <cellStyle name="Currency 4 2 4 2 5 2" xfId="20978" xr:uid="{00000000-0005-0000-0000-000041060000}"/>
    <cellStyle name="Currency 4 2 4 2 6" xfId="6687" xr:uid="{00000000-0005-0000-0000-00003D060000}"/>
    <cellStyle name="Currency 4 2 4 2 7" xfId="14767" xr:uid="{00000000-0005-0000-0000-00003D060000}"/>
    <cellStyle name="Currency 4 2 4 3" xfId="2310" xr:uid="{00000000-0005-0000-0000-00003F040000}"/>
    <cellStyle name="Currency 4 2 4 3 2" xfId="3960" xr:uid="{00000000-0005-0000-0000-000040040000}"/>
    <cellStyle name="Currency 4 2 4 3 2 2" xfId="10419" xr:uid="{00000000-0005-0000-0000-000043060000}"/>
    <cellStyle name="Currency 4 2 4 3 2 3" xfId="18497" xr:uid="{00000000-0005-0000-0000-000043060000}"/>
    <cellStyle name="Currency 4 2 4 3 3" xfId="5623" xr:uid="{00000000-0005-0000-0000-000041040000}"/>
    <cellStyle name="Currency 4 2 4 3 3 2" xfId="12010" xr:uid="{00000000-0005-0000-0000-000044060000}"/>
    <cellStyle name="Currency 4 2 4 3 3 3" xfId="20088" xr:uid="{00000000-0005-0000-0000-000044060000}"/>
    <cellStyle name="Currency 4 2 4 3 4" xfId="8824" xr:uid="{00000000-0005-0000-0000-000045060000}"/>
    <cellStyle name="Currency 4 2 4 3 4 2" xfId="16902" xr:uid="{00000000-0005-0000-0000-000045060000}"/>
    <cellStyle name="Currency 4 2 4 3 5" xfId="7214" xr:uid="{00000000-0005-0000-0000-000042060000}"/>
    <cellStyle name="Currency 4 2 4 3 6" xfId="15294" xr:uid="{00000000-0005-0000-0000-000042060000}"/>
    <cellStyle name="Currency 4 2 4 4" xfId="2876" xr:uid="{00000000-0005-0000-0000-000042040000}"/>
    <cellStyle name="Currency 4 2 4 4 2" xfId="9365" xr:uid="{00000000-0005-0000-0000-000046060000}"/>
    <cellStyle name="Currency 4 2 4 4 3" xfId="17443" xr:uid="{00000000-0005-0000-0000-000046060000}"/>
    <cellStyle name="Currency 4 2 4 5" xfId="4569" xr:uid="{00000000-0005-0000-0000-000043040000}"/>
    <cellStyle name="Currency 4 2 4 5 2" xfId="10956" xr:uid="{00000000-0005-0000-0000-000047060000}"/>
    <cellStyle name="Currency 4 2 4 5 3" xfId="19034" xr:uid="{00000000-0005-0000-0000-000047060000}"/>
    <cellStyle name="Currency 4 2 4 6" xfId="7770" xr:uid="{00000000-0005-0000-0000-000048060000}"/>
    <cellStyle name="Currency 4 2 4 6 2" xfId="15848" xr:uid="{00000000-0005-0000-0000-000048060000}"/>
    <cellStyle name="Currency 4 2 4 7" xfId="12456" xr:uid="{00000000-0005-0000-0000-000049060000}"/>
    <cellStyle name="Currency 4 2 4 7 2" xfId="20525" xr:uid="{00000000-0005-0000-0000-000049060000}"/>
    <cellStyle name="Currency 4 2 4 8" xfId="6160" xr:uid="{00000000-0005-0000-0000-00003C060000}"/>
    <cellStyle name="Currency 4 2 4 9" xfId="14240" xr:uid="{00000000-0005-0000-0000-00003C060000}"/>
    <cellStyle name="Currency 4 2 5" xfId="1383" xr:uid="{00000000-0005-0000-0000-000044040000}"/>
    <cellStyle name="Currency 4 2 5 2" xfId="3032" xr:uid="{00000000-0005-0000-0000-000045040000}"/>
    <cellStyle name="Currency 4 2 5 2 2" xfId="9491" xr:uid="{00000000-0005-0000-0000-00004B060000}"/>
    <cellStyle name="Currency 4 2 5 2 3" xfId="17569" xr:uid="{00000000-0005-0000-0000-00004B060000}"/>
    <cellStyle name="Currency 4 2 5 3" xfId="4695" xr:uid="{00000000-0005-0000-0000-000046040000}"/>
    <cellStyle name="Currency 4 2 5 3 2" xfId="11082" xr:uid="{00000000-0005-0000-0000-00004C060000}"/>
    <cellStyle name="Currency 4 2 5 3 3" xfId="19160" xr:uid="{00000000-0005-0000-0000-00004C060000}"/>
    <cellStyle name="Currency 4 2 5 4" xfId="7896" xr:uid="{00000000-0005-0000-0000-00004D060000}"/>
    <cellStyle name="Currency 4 2 5 4 2" xfId="15974" xr:uid="{00000000-0005-0000-0000-00004D060000}"/>
    <cellStyle name="Currency 4 2 5 5" xfId="12941" xr:uid="{00000000-0005-0000-0000-00004E060000}"/>
    <cellStyle name="Currency 4 2 5 5 2" xfId="20979" xr:uid="{00000000-0005-0000-0000-00004E060000}"/>
    <cellStyle name="Currency 4 2 5 6" xfId="6286" xr:uid="{00000000-0005-0000-0000-00004A060000}"/>
    <cellStyle name="Currency 4 2 5 7" xfId="14366" xr:uid="{00000000-0005-0000-0000-00004A060000}"/>
    <cellStyle name="Currency 4 2 6" xfId="1909" xr:uid="{00000000-0005-0000-0000-000047040000}"/>
    <cellStyle name="Currency 4 2 6 2" xfId="3559" xr:uid="{00000000-0005-0000-0000-000048040000}"/>
    <cellStyle name="Currency 4 2 6 2 2" xfId="10018" xr:uid="{00000000-0005-0000-0000-000050060000}"/>
    <cellStyle name="Currency 4 2 6 2 3" xfId="18096" xr:uid="{00000000-0005-0000-0000-000050060000}"/>
    <cellStyle name="Currency 4 2 6 3" xfId="5222" xr:uid="{00000000-0005-0000-0000-000049040000}"/>
    <cellStyle name="Currency 4 2 6 3 2" xfId="11609" xr:uid="{00000000-0005-0000-0000-000051060000}"/>
    <cellStyle name="Currency 4 2 6 3 3" xfId="19687" xr:uid="{00000000-0005-0000-0000-000051060000}"/>
    <cellStyle name="Currency 4 2 6 4" xfId="8423" xr:uid="{00000000-0005-0000-0000-000052060000}"/>
    <cellStyle name="Currency 4 2 6 4 2" xfId="16501" xr:uid="{00000000-0005-0000-0000-000052060000}"/>
    <cellStyle name="Currency 4 2 6 5" xfId="12688" xr:uid="{00000000-0005-0000-0000-000053060000}"/>
    <cellStyle name="Currency 4 2 6 5 2" xfId="20752" xr:uid="{00000000-0005-0000-0000-000053060000}"/>
    <cellStyle name="Currency 4 2 6 6" xfId="6813" xr:uid="{00000000-0005-0000-0000-00004F060000}"/>
    <cellStyle name="Currency 4 2 6 7" xfId="14893" xr:uid="{00000000-0005-0000-0000-00004F060000}"/>
    <cellStyle name="Currency 4 2 7" xfId="2451" xr:uid="{00000000-0005-0000-0000-00004A040000}"/>
    <cellStyle name="Currency 4 2 7 2" xfId="8965" xr:uid="{00000000-0005-0000-0000-000054060000}"/>
    <cellStyle name="Currency 4 2 7 3" xfId="17043" xr:uid="{00000000-0005-0000-0000-000054060000}"/>
    <cellStyle name="Currency 4 2 8" xfId="4168" xr:uid="{00000000-0005-0000-0000-00004B040000}"/>
    <cellStyle name="Currency 4 2 8 2" xfId="10555" xr:uid="{00000000-0005-0000-0000-000055060000}"/>
    <cellStyle name="Currency 4 2 8 3" xfId="18633" xr:uid="{00000000-0005-0000-0000-000055060000}"/>
    <cellStyle name="Currency 4 2 9" xfId="7369" xr:uid="{00000000-0005-0000-0000-000056060000}"/>
    <cellStyle name="Currency 4 2 9 2" xfId="15447" xr:uid="{00000000-0005-0000-0000-000056060000}"/>
    <cellStyle name="Currency 4 3" xfId="394" xr:uid="{00000000-0005-0000-0000-000089010000}"/>
    <cellStyle name="Currency 4 3 10" xfId="13553" xr:uid="{00000000-0005-0000-0000-000058060000}"/>
    <cellStyle name="Currency 4 3 10 2" xfId="21550" xr:uid="{00000000-0005-0000-0000-000058060000}"/>
    <cellStyle name="Currency 4 3 11" xfId="5761" xr:uid="{00000000-0005-0000-0000-000057060000}"/>
    <cellStyle name="Currency 4 3 12" xfId="13841" xr:uid="{00000000-0005-0000-0000-000057060000}"/>
    <cellStyle name="Currency 4 3 2" xfId="395" xr:uid="{00000000-0005-0000-0000-00008A010000}"/>
    <cellStyle name="Currency 4 3 2 10" xfId="5965" xr:uid="{00000000-0005-0000-0000-000059060000}"/>
    <cellStyle name="Currency 4 3 2 11" xfId="14045" xr:uid="{00000000-0005-0000-0000-000059060000}"/>
    <cellStyle name="Currency 4 3 2 2" xfId="1138" xr:uid="{00000000-0005-0000-0000-00004E040000}"/>
    <cellStyle name="Currency 4 3 2 2 2" xfId="1796" xr:uid="{00000000-0005-0000-0000-00004F040000}"/>
    <cellStyle name="Currency 4 3 2 2 2 2" xfId="3446" xr:uid="{00000000-0005-0000-0000-000050040000}"/>
    <cellStyle name="Currency 4 3 2 2 2 2 2" xfId="9905" xr:uid="{00000000-0005-0000-0000-00005C060000}"/>
    <cellStyle name="Currency 4 3 2 2 2 2 3" xfId="17983" xr:uid="{00000000-0005-0000-0000-00005C060000}"/>
    <cellStyle name="Currency 4 3 2 2 2 3" xfId="5109" xr:uid="{00000000-0005-0000-0000-000051040000}"/>
    <cellStyle name="Currency 4 3 2 2 2 3 2" xfId="11496" xr:uid="{00000000-0005-0000-0000-00005D060000}"/>
    <cellStyle name="Currency 4 3 2 2 2 3 3" xfId="19574" xr:uid="{00000000-0005-0000-0000-00005D060000}"/>
    <cellStyle name="Currency 4 3 2 2 2 4" xfId="8310" xr:uid="{00000000-0005-0000-0000-00005E060000}"/>
    <cellStyle name="Currency 4 3 2 2 2 4 2" xfId="16388" xr:uid="{00000000-0005-0000-0000-00005E060000}"/>
    <cellStyle name="Currency 4 3 2 2 2 5" xfId="12943" xr:uid="{00000000-0005-0000-0000-00005F060000}"/>
    <cellStyle name="Currency 4 3 2 2 2 5 2" xfId="20981" xr:uid="{00000000-0005-0000-0000-00005F060000}"/>
    <cellStyle name="Currency 4 3 2 2 2 6" xfId="6700" xr:uid="{00000000-0005-0000-0000-00005B060000}"/>
    <cellStyle name="Currency 4 3 2 2 2 7" xfId="14780" xr:uid="{00000000-0005-0000-0000-00005B060000}"/>
    <cellStyle name="Currency 4 3 2 2 3" xfId="2323" xr:uid="{00000000-0005-0000-0000-000052040000}"/>
    <cellStyle name="Currency 4 3 2 2 3 2" xfId="3973" xr:uid="{00000000-0005-0000-0000-000053040000}"/>
    <cellStyle name="Currency 4 3 2 2 3 2 2" xfId="10432" xr:uid="{00000000-0005-0000-0000-000061060000}"/>
    <cellStyle name="Currency 4 3 2 2 3 2 3" xfId="18510" xr:uid="{00000000-0005-0000-0000-000061060000}"/>
    <cellStyle name="Currency 4 3 2 2 3 3" xfId="5636" xr:uid="{00000000-0005-0000-0000-000054040000}"/>
    <cellStyle name="Currency 4 3 2 2 3 3 2" xfId="12023" xr:uid="{00000000-0005-0000-0000-000062060000}"/>
    <cellStyle name="Currency 4 3 2 2 3 3 3" xfId="20101" xr:uid="{00000000-0005-0000-0000-000062060000}"/>
    <cellStyle name="Currency 4 3 2 2 3 4" xfId="8837" xr:uid="{00000000-0005-0000-0000-000063060000}"/>
    <cellStyle name="Currency 4 3 2 2 3 4 2" xfId="16915" xr:uid="{00000000-0005-0000-0000-000063060000}"/>
    <cellStyle name="Currency 4 3 2 2 3 5" xfId="7227" xr:uid="{00000000-0005-0000-0000-000060060000}"/>
    <cellStyle name="Currency 4 3 2 2 3 6" xfId="15307" xr:uid="{00000000-0005-0000-0000-000060060000}"/>
    <cellStyle name="Currency 4 3 2 2 4" xfId="2889" xr:uid="{00000000-0005-0000-0000-000055040000}"/>
    <cellStyle name="Currency 4 3 2 2 4 2" xfId="9378" xr:uid="{00000000-0005-0000-0000-000064060000}"/>
    <cellStyle name="Currency 4 3 2 2 4 3" xfId="17456" xr:uid="{00000000-0005-0000-0000-000064060000}"/>
    <cellStyle name="Currency 4 3 2 2 5" xfId="4582" xr:uid="{00000000-0005-0000-0000-000056040000}"/>
    <cellStyle name="Currency 4 3 2 2 5 2" xfId="10969" xr:uid="{00000000-0005-0000-0000-000065060000}"/>
    <cellStyle name="Currency 4 3 2 2 5 3" xfId="19047" xr:uid="{00000000-0005-0000-0000-000065060000}"/>
    <cellStyle name="Currency 4 3 2 2 6" xfId="7783" xr:uid="{00000000-0005-0000-0000-000066060000}"/>
    <cellStyle name="Currency 4 3 2 2 6 2" xfId="15861" xr:uid="{00000000-0005-0000-0000-000066060000}"/>
    <cellStyle name="Currency 4 3 2 2 7" xfId="12461" xr:uid="{00000000-0005-0000-0000-000067060000}"/>
    <cellStyle name="Currency 4 3 2 2 7 2" xfId="20530" xr:uid="{00000000-0005-0000-0000-000067060000}"/>
    <cellStyle name="Currency 4 3 2 2 8" xfId="6173" xr:uid="{00000000-0005-0000-0000-00005A060000}"/>
    <cellStyle name="Currency 4 3 2 2 9" xfId="14253" xr:uid="{00000000-0005-0000-0000-00005A060000}"/>
    <cellStyle name="Currency 4 3 2 3" xfId="1589" xr:uid="{00000000-0005-0000-0000-000057040000}"/>
    <cellStyle name="Currency 4 3 2 3 2" xfId="3238" xr:uid="{00000000-0005-0000-0000-000058040000}"/>
    <cellStyle name="Currency 4 3 2 3 2 2" xfId="9697" xr:uid="{00000000-0005-0000-0000-000069060000}"/>
    <cellStyle name="Currency 4 3 2 3 2 3" xfId="17775" xr:uid="{00000000-0005-0000-0000-000069060000}"/>
    <cellStyle name="Currency 4 3 2 3 3" xfId="4901" xr:uid="{00000000-0005-0000-0000-000059040000}"/>
    <cellStyle name="Currency 4 3 2 3 3 2" xfId="11288" xr:uid="{00000000-0005-0000-0000-00006A060000}"/>
    <cellStyle name="Currency 4 3 2 3 3 3" xfId="19366" xr:uid="{00000000-0005-0000-0000-00006A060000}"/>
    <cellStyle name="Currency 4 3 2 3 4" xfId="8102" xr:uid="{00000000-0005-0000-0000-00006B060000}"/>
    <cellStyle name="Currency 4 3 2 3 4 2" xfId="16180" xr:uid="{00000000-0005-0000-0000-00006B060000}"/>
    <cellStyle name="Currency 4 3 2 3 5" xfId="12944" xr:uid="{00000000-0005-0000-0000-00006C060000}"/>
    <cellStyle name="Currency 4 3 2 3 5 2" xfId="20982" xr:uid="{00000000-0005-0000-0000-00006C060000}"/>
    <cellStyle name="Currency 4 3 2 3 6" xfId="6492" xr:uid="{00000000-0005-0000-0000-000068060000}"/>
    <cellStyle name="Currency 4 3 2 3 7" xfId="14572" xr:uid="{00000000-0005-0000-0000-000068060000}"/>
    <cellStyle name="Currency 4 3 2 4" xfId="2115" xr:uid="{00000000-0005-0000-0000-00005A040000}"/>
    <cellStyle name="Currency 4 3 2 4 2" xfId="3765" xr:uid="{00000000-0005-0000-0000-00005B040000}"/>
    <cellStyle name="Currency 4 3 2 4 2 2" xfId="10224" xr:uid="{00000000-0005-0000-0000-00006E060000}"/>
    <cellStyle name="Currency 4 3 2 4 2 3" xfId="18302" xr:uid="{00000000-0005-0000-0000-00006E060000}"/>
    <cellStyle name="Currency 4 3 2 4 3" xfId="5428" xr:uid="{00000000-0005-0000-0000-00005C040000}"/>
    <cellStyle name="Currency 4 3 2 4 3 2" xfId="11815" xr:uid="{00000000-0005-0000-0000-00006F060000}"/>
    <cellStyle name="Currency 4 3 2 4 3 3" xfId="19893" xr:uid="{00000000-0005-0000-0000-00006F060000}"/>
    <cellStyle name="Currency 4 3 2 4 4" xfId="8629" xr:uid="{00000000-0005-0000-0000-000070060000}"/>
    <cellStyle name="Currency 4 3 2 4 4 2" xfId="16707" xr:uid="{00000000-0005-0000-0000-000070060000}"/>
    <cellStyle name="Currency 4 3 2 4 5" xfId="12942" xr:uid="{00000000-0005-0000-0000-000071060000}"/>
    <cellStyle name="Currency 4 3 2 4 5 2" xfId="20980" xr:uid="{00000000-0005-0000-0000-000071060000}"/>
    <cellStyle name="Currency 4 3 2 4 6" xfId="7019" xr:uid="{00000000-0005-0000-0000-00006D060000}"/>
    <cellStyle name="Currency 4 3 2 4 7" xfId="15099" xr:uid="{00000000-0005-0000-0000-00006D060000}"/>
    <cellStyle name="Currency 4 3 2 5" xfId="2456" xr:uid="{00000000-0005-0000-0000-00005D040000}"/>
    <cellStyle name="Currency 4 3 2 5 2" xfId="8970" xr:uid="{00000000-0005-0000-0000-000072060000}"/>
    <cellStyle name="Currency 4 3 2 5 3" xfId="17048" xr:uid="{00000000-0005-0000-0000-000072060000}"/>
    <cellStyle name="Currency 4 3 2 6" xfId="4374" xr:uid="{00000000-0005-0000-0000-00005E040000}"/>
    <cellStyle name="Currency 4 3 2 6 2" xfId="10761" xr:uid="{00000000-0005-0000-0000-000073060000}"/>
    <cellStyle name="Currency 4 3 2 6 3" xfId="18839" xr:uid="{00000000-0005-0000-0000-000073060000}"/>
    <cellStyle name="Currency 4 3 2 7" xfId="7575" xr:uid="{00000000-0005-0000-0000-000074060000}"/>
    <cellStyle name="Currency 4 3 2 7 2" xfId="15653" xr:uid="{00000000-0005-0000-0000-000074060000}"/>
    <cellStyle name="Currency 4 3 2 8" xfId="12160" xr:uid="{00000000-0005-0000-0000-000075060000}"/>
    <cellStyle name="Currency 4 3 2 8 2" xfId="20235" xr:uid="{00000000-0005-0000-0000-000075060000}"/>
    <cellStyle name="Currency 4 3 2 9" xfId="13554" xr:uid="{00000000-0005-0000-0000-000076060000}"/>
    <cellStyle name="Currency 4 3 2 9 2" xfId="21551" xr:uid="{00000000-0005-0000-0000-000076060000}"/>
    <cellStyle name="Currency 4 3 3" xfId="991" xr:uid="{00000000-0005-0000-0000-00005F040000}"/>
    <cellStyle name="Currency 4 3 3 2" xfId="1634" xr:uid="{00000000-0005-0000-0000-000060040000}"/>
    <cellStyle name="Currency 4 3 3 2 2" xfId="3283" xr:uid="{00000000-0005-0000-0000-000061040000}"/>
    <cellStyle name="Currency 4 3 3 2 2 2" xfId="12946" xr:uid="{00000000-0005-0000-0000-00007A060000}"/>
    <cellStyle name="Currency 4 3 3 2 2 2 2" xfId="20984" xr:uid="{00000000-0005-0000-0000-00007A060000}"/>
    <cellStyle name="Currency 4 3 3 2 2 3" xfId="9742" xr:uid="{00000000-0005-0000-0000-000079060000}"/>
    <cellStyle name="Currency 4 3 3 2 2 4" xfId="17820" xr:uid="{00000000-0005-0000-0000-000079060000}"/>
    <cellStyle name="Currency 4 3 3 2 3" xfId="4946" xr:uid="{00000000-0005-0000-0000-000062040000}"/>
    <cellStyle name="Currency 4 3 3 2 3 2" xfId="11333" xr:uid="{00000000-0005-0000-0000-00007B060000}"/>
    <cellStyle name="Currency 4 3 3 2 3 3" xfId="19411" xr:uid="{00000000-0005-0000-0000-00007B060000}"/>
    <cellStyle name="Currency 4 3 3 2 4" xfId="8147" xr:uid="{00000000-0005-0000-0000-00007C060000}"/>
    <cellStyle name="Currency 4 3 3 2 4 2" xfId="16225" xr:uid="{00000000-0005-0000-0000-00007C060000}"/>
    <cellStyle name="Currency 4 3 3 2 5" xfId="12462" xr:uid="{00000000-0005-0000-0000-00007D060000}"/>
    <cellStyle name="Currency 4 3 3 2 5 2" xfId="20531" xr:uid="{00000000-0005-0000-0000-00007D060000}"/>
    <cellStyle name="Currency 4 3 3 2 6" xfId="6537" xr:uid="{00000000-0005-0000-0000-000078060000}"/>
    <cellStyle name="Currency 4 3 3 2 7" xfId="14617" xr:uid="{00000000-0005-0000-0000-000078060000}"/>
    <cellStyle name="Currency 4 3 3 3" xfId="2160" xr:uid="{00000000-0005-0000-0000-000063040000}"/>
    <cellStyle name="Currency 4 3 3 3 2" xfId="3810" xr:uid="{00000000-0005-0000-0000-000064040000}"/>
    <cellStyle name="Currency 4 3 3 3 2 2" xfId="10269" xr:uid="{00000000-0005-0000-0000-00007F060000}"/>
    <cellStyle name="Currency 4 3 3 3 2 3" xfId="18347" xr:uid="{00000000-0005-0000-0000-00007F060000}"/>
    <cellStyle name="Currency 4 3 3 3 3" xfId="5473" xr:uid="{00000000-0005-0000-0000-000065040000}"/>
    <cellStyle name="Currency 4 3 3 3 3 2" xfId="11860" xr:uid="{00000000-0005-0000-0000-000080060000}"/>
    <cellStyle name="Currency 4 3 3 3 3 3" xfId="19938" xr:uid="{00000000-0005-0000-0000-000080060000}"/>
    <cellStyle name="Currency 4 3 3 3 4" xfId="8674" xr:uid="{00000000-0005-0000-0000-000081060000}"/>
    <cellStyle name="Currency 4 3 3 3 4 2" xfId="16752" xr:uid="{00000000-0005-0000-0000-000081060000}"/>
    <cellStyle name="Currency 4 3 3 3 5" xfId="12947" xr:uid="{00000000-0005-0000-0000-000082060000}"/>
    <cellStyle name="Currency 4 3 3 3 5 2" xfId="20985" xr:uid="{00000000-0005-0000-0000-000082060000}"/>
    <cellStyle name="Currency 4 3 3 3 6" xfId="7064" xr:uid="{00000000-0005-0000-0000-00007E060000}"/>
    <cellStyle name="Currency 4 3 3 3 7" xfId="15144" xr:uid="{00000000-0005-0000-0000-00007E060000}"/>
    <cellStyle name="Currency 4 3 3 4" xfId="2756" xr:uid="{00000000-0005-0000-0000-000066040000}"/>
    <cellStyle name="Currency 4 3 3 4 2" xfId="12945" xr:uid="{00000000-0005-0000-0000-000084060000}"/>
    <cellStyle name="Currency 4 3 3 4 2 2" xfId="20983" xr:uid="{00000000-0005-0000-0000-000084060000}"/>
    <cellStyle name="Currency 4 3 3 4 3" xfId="9245" xr:uid="{00000000-0005-0000-0000-000083060000}"/>
    <cellStyle name="Currency 4 3 3 4 4" xfId="17323" xr:uid="{00000000-0005-0000-0000-000083060000}"/>
    <cellStyle name="Currency 4 3 3 5" xfId="4419" xr:uid="{00000000-0005-0000-0000-000067040000}"/>
    <cellStyle name="Currency 4 3 3 5 2" xfId="10806" xr:uid="{00000000-0005-0000-0000-000085060000}"/>
    <cellStyle name="Currency 4 3 3 5 3" xfId="18884" xr:uid="{00000000-0005-0000-0000-000085060000}"/>
    <cellStyle name="Currency 4 3 3 6" xfId="7620" xr:uid="{00000000-0005-0000-0000-000086060000}"/>
    <cellStyle name="Currency 4 3 3 6 2" xfId="15698" xr:uid="{00000000-0005-0000-0000-000086060000}"/>
    <cellStyle name="Currency 4 3 3 7" xfId="12398" xr:uid="{00000000-0005-0000-0000-000087060000}"/>
    <cellStyle name="Currency 4 3 3 7 2" xfId="20469" xr:uid="{00000000-0005-0000-0000-000087060000}"/>
    <cellStyle name="Currency 4 3 3 8" xfId="6010" xr:uid="{00000000-0005-0000-0000-000077060000}"/>
    <cellStyle name="Currency 4 3 3 9" xfId="14090" xr:uid="{00000000-0005-0000-0000-000077060000}"/>
    <cellStyle name="Currency 4 3 4" xfId="1385" xr:uid="{00000000-0005-0000-0000-000068040000}"/>
    <cellStyle name="Currency 4 3 4 2" xfId="3034" xr:uid="{00000000-0005-0000-0000-000069040000}"/>
    <cellStyle name="Currency 4 3 4 2 2" xfId="12948" xr:uid="{00000000-0005-0000-0000-00008A060000}"/>
    <cellStyle name="Currency 4 3 4 2 2 2" xfId="20986" xr:uid="{00000000-0005-0000-0000-00008A060000}"/>
    <cellStyle name="Currency 4 3 4 2 3" xfId="9493" xr:uid="{00000000-0005-0000-0000-000089060000}"/>
    <cellStyle name="Currency 4 3 4 2 4" xfId="17571" xr:uid="{00000000-0005-0000-0000-000089060000}"/>
    <cellStyle name="Currency 4 3 4 3" xfId="4697" xr:uid="{00000000-0005-0000-0000-00006A040000}"/>
    <cellStyle name="Currency 4 3 4 3 2" xfId="11084" xr:uid="{00000000-0005-0000-0000-00008B060000}"/>
    <cellStyle name="Currency 4 3 4 3 3" xfId="19162" xr:uid="{00000000-0005-0000-0000-00008B060000}"/>
    <cellStyle name="Currency 4 3 4 4" xfId="7898" xr:uid="{00000000-0005-0000-0000-00008C060000}"/>
    <cellStyle name="Currency 4 3 4 4 2" xfId="15976" xr:uid="{00000000-0005-0000-0000-00008C060000}"/>
    <cellStyle name="Currency 4 3 4 5" xfId="12460" xr:uid="{00000000-0005-0000-0000-00008D060000}"/>
    <cellStyle name="Currency 4 3 4 5 2" xfId="20529" xr:uid="{00000000-0005-0000-0000-00008D060000}"/>
    <cellStyle name="Currency 4 3 4 6" xfId="6288" xr:uid="{00000000-0005-0000-0000-000088060000}"/>
    <cellStyle name="Currency 4 3 4 7" xfId="14368" xr:uid="{00000000-0005-0000-0000-000088060000}"/>
    <cellStyle name="Currency 4 3 5" xfId="1911" xr:uid="{00000000-0005-0000-0000-00006B040000}"/>
    <cellStyle name="Currency 4 3 5 2" xfId="3561" xr:uid="{00000000-0005-0000-0000-00006C040000}"/>
    <cellStyle name="Currency 4 3 5 2 2" xfId="10020" xr:uid="{00000000-0005-0000-0000-00008F060000}"/>
    <cellStyle name="Currency 4 3 5 2 3" xfId="18098" xr:uid="{00000000-0005-0000-0000-00008F060000}"/>
    <cellStyle name="Currency 4 3 5 3" xfId="5224" xr:uid="{00000000-0005-0000-0000-00006D040000}"/>
    <cellStyle name="Currency 4 3 5 3 2" xfId="11611" xr:uid="{00000000-0005-0000-0000-000090060000}"/>
    <cellStyle name="Currency 4 3 5 3 3" xfId="19689" xr:uid="{00000000-0005-0000-0000-000090060000}"/>
    <cellStyle name="Currency 4 3 5 4" xfId="8425" xr:uid="{00000000-0005-0000-0000-000091060000}"/>
    <cellStyle name="Currency 4 3 5 4 2" xfId="16503" xr:uid="{00000000-0005-0000-0000-000091060000}"/>
    <cellStyle name="Currency 4 3 5 5" xfId="12949" xr:uid="{00000000-0005-0000-0000-000092060000}"/>
    <cellStyle name="Currency 4 3 5 5 2" xfId="20987" xr:uid="{00000000-0005-0000-0000-000092060000}"/>
    <cellStyle name="Currency 4 3 5 6" xfId="6815" xr:uid="{00000000-0005-0000-0000-00008E060000}"/>
    <cellStyle name="Currency 4 3 5 7" xfId="14895" xr:uid="{00000000-0005-0000-0000-00008E060000}"/>
    <cellStyle name="Currency 4 3 6" xfId="2455" xr:uid="{00000000-0005-0000-0000-00006E040000}"/>
    <cellStyle name="Currency 4 3 6 2" xfId="12690" xr:uid="{00000000-0005-0000-0000-000094060000}"/>
    <cellStyle name="Currency 4 3 6 2 2" xfId="20754" xr:uid="{00000000-0005-0000-0000-000094060000}"/>
    <cellStyle name="Currency 4 3 6 3" xfId="8969" xr:uid="{00000000-0005-0000-0000-000093060000}"/>
    <cellStyle name="Currency 4 3 6 4" xfId="17047" xr:uid="{00000000-0005-0000-0000-000093060000}"/>
    <cellStyle name="Currency 4 3 7" xfId="4170" xr:uid="{00000000-0005-0000-0000-00006F040000}"/>
    <cellStyle name="Currency 4 3 7 2" xfId="10557" xr:uid="{00000000-0005-0000-0000-000095060000}"/>
    <cellStyle name="Currency 4 3 7 3" xfId="18635" xr:uid="{00000000-0005-0000-0000-000095060000}"/>
    <cellStyle name="Currency 4 3 8" xfId="7371" xr:uid="{00000000-0005-0000-0000-000096060000}"/>
    <cellStyle name="Currency 4 3 8 2" xfId="15449" xr:uid="{00000000-0005-0000-0000-000096060000}"/>
    <cellStyle name="Currency 4 3 9" xfId="12159" xr:uid="{00000000-0005-0000-0000-000097060000}"/>
    <cellStyle name="Currency 4 3 9 2" xfId="20234" xr:uid="{00000000-0005-0000-0000-000097060000}"/>
    <cellStyle name="Currency 4 4" xfId="396" xr:uid="{00000000-0005-0000-0000-00008B010000}"/>
    <cellStyle name="Currency 4 4 10" xfId="13555" xr:uid="{00000000-0005-0000-0000-000099060000}"/>
    <cellStyle name="Currency 4 4 10 2" xfId="21552" xr:uid="{00000000-0005-0000-0000-000099060000}"/>
    <cellStyle name="Currency 4 4 11" xfId="5762" xr:uid="{00000000-0005-0000-0000-000098060000}"/>
    <cellStyle name="Currency 4 4 12" xfId="13842" xr:uid="{00000000-0005-0000-0000-000098060000}"/>
    <cellStyle name="Currency 4 4 2" xfId="397" xr:uid="{00000000-0005-0000-0000-00008C010000}"/>
    <cellStyle name="Currency 4 4 2 10" xfId="5945" xr:uid="{00000000-0005-0000-0000-00009A060000}"/>
    <cellStyle name="Currency 4 4 2 11" xfId="14025" xr:uid="{00000000-0005-0000-0000-00009A060000}"/>
    <cellStyle name="Currency 4 4 2 2" xfId="1139" xr:uid="{00000000-0005-0000-0000-000072040000}"/>
    <cellStyle name="Currency 4 4 2 2 2" xfId="1797" xr:uid="{00000000-0005-0000-0000-000073040000}"/>
    <cellStyle name="Currency 4 4 2 2 2 2" xfId="3447" xr:uid="{00000000-0005-0000-0000-000074040000}"/>
    <cellStyle name="Currency 4 4 2 2 2 2 2" xfId="9906" xr:uid="{00000000-0005-0000-0000-00009D060000}"/>
    <cellStyle name="Currency 4 4 2 2 2 2 3" xfId="17984" xr:uid="{00000000-0005-0000-0000-00009D060000}"/>
    <cellStyle name="Currency 4 4 2 2 2 3" xfId="5110" xr:uid="{00000000-0005-0000-0000-000075040000}"/>
    <cellStyle name="Currency 4 4 2 2 2 3 2" xfId="11497" xr:uid="{00000000-0005-0000-0000-00009E060000}"/>
    <cellStyle name="Currency 4 4 2 2 2 3 3" xfId="19575" xr:uid="{00000000-0005-0000-0000-00009E060000}"/>
    <cellStyle name="Currency 4 4 2 2 2 4" xfId="8311" xr:uid="{00000000-0005-0000-0000-00009F060000}"/>
    <cellStyle name="Currency 4 4 2 2 2 4 2" xfId="16389" xr:uid="{00000000-0005-0000-0000-00009F060000}"/>
    <cellStyle name="Currency 4 4 2 2 2 5" xfId="12951" xr:uid="{00000000-0005-0000-0000-0000A0060000}"/>
    <cellStyle name="Currency 4 4 2 2 2 5 2" xfId="20989" xr:uid="{00000000-0005-0000-0000-0000A0060000}"/>
    <cellStyle name="Currency 4 4 2 2 2 6" xfId="6701" xr:uid="{00000000-0005-0000-0000-00009C060000}"/>
    <cellStyle name="Currency 4 4 2 2 2 7" xfId="14781" xr:uid="{00000000-0005-0000-0000-00009C060000}"/>
    <cellStyle name="Currency 4 4 2 2 3" xfId="2324" xr:uid="{00000000-0005-0000-0000-000076040000}"/>
    <cellStyle name="Currency 4 4 2 2 3 2" xfId="3974" xr:uid="{00000000-0005-0000-0000-000077040000}"/>
    <cellStyle name="Currency 4 4 2 2 3 2 2" xfId="10433" xr:uid="{00000000-0005-0000-0000-0000A2060000}"/>
    <cellStyle name="Currency 4 4 2 2 3 2 3" xfId="18511" xr:uid="{00000000-0005-0000-0000-0000A2060000}"/>
    <cellStyle name="Currency 4 4 2 2 3 3" xfId="5637" xr:uid="{00000000-0005-0000-0000-000078040000}"/>
    <cellStyle name="Currency 4 4 2 2 3 3 2" xfId="12024" xr:uid="{00000000-0005-0000-0000-0000A3060000}"/>
    <cellStyle name="Currency 4 4 2 2 3 3 3" xfId="20102" xr:uid="{00000000-0005-0000-0000-0000A3060000}"/>
    <cellStyle name="Currency 4 4 2 2 3 4" xfId="8838" xr:uid="{00000000-0005-0000-0000-0000A4060000}"/>
    <cellStyle name="Currency 4 4 2 2 3 4 2" xfId="16916" xr:uid="{00000000-0005-0000-0000-0000A4060000}"/>
    <cellStyle name="Currency 4 4 2 2 3 5" xfId="7228" xr:uid="{00000000-0005-0000-0000-0000A1060000}"/>
    <cellStyle name="Currency 4 4 2 2 3 6" xfId="15308" xr:uid="{00000000-0005-0000-0000-0000A1060000}"/>
    <cellStyle name="Currency 4 4 2 2 4" xfId="2890" xr:uid="{00000000-0005-0000-0000-000079040000}"/>
    <cellStyle name="Currency 4 4 2 2 4 2" xfId="9379" xr:uid="{00000000-0005-0000-0000-0000A5060000}"/>
    <cellStyle name="Currency 4 4 2 2 4 3" xfId="17457" xr:uid="{00000000-0005-0000-0000-0000A5060000}"/>
    <cellStyle name="Currency 4 4 2 2 5" xfId="4583" xr:uid="{00000000-0005-0000-0000-00007A040000}"/>
    <cellStyle name="Currency 4 4 2 2 5 2" xfId="10970" xr:uid="{00000000-0005-0000-0000-0000A6060000}"/>
    <cellStyle name="Currency 4 4 2 2 5 3" xfId="19048" xr:uid="{00000000-0005-0000-0000-0000A6060000}"/>
    <cellStyle name="Currency 4 4 2 2 6" xfId="7784" xr:uid="{00000000-0005-0000-0000-0000A7060000}"/>
    <cellStyle name="Currency 4 4 2 2 6 2" xfId="15862" xr:uid="{00000000-0005-0000-0000-0000A7060000}"/>
    <cellStyle name="Currency 4 4 2 2 7" xfId="12464" xr:uid="{00000000-0005-0000-0000-0000A8060000}"/>
    <cellStyle name="Currency 4 4 2 2 7 2" xfId="20533" xr:uid="{00000000-0005-0000-0000-0000A8060000}"/>
    <cellStyle name="Currency 4 4 2 2 8" xfId="6174" xr:uid="{00000000-0005-0000-0000-00009B060000}"/>
    <cellStyle name="Currency 4 4 2 2 9" xfId="14254" xr:uid="{00000000-0005-0000-0000-00009B060000}"/>
    <cellStyle name="Currency 4 4 2 3" xfId="1569" xr:uid="{00000000-0005-0000-0000-00007B040000}"/>
    <cellStyle name="Currency 4 4 2 3 2" xfId="3218" xr:uid="{00000000-0005-0000-0000-00007C040000}"/>
    <cellStyle name="Currency 4 4 2 3 2 2" xfId="9677" xr:uid="{00000000-0005-0000-0000-0000AA060000}"/>
    <cellStyle name="Currency 4 4 2 3 2 3" xfId="17755" xr:uid="{00000000-0005-0000-0000-0000AA060000}"/>
    <cellStyle name="Currency 4 4 2 3 3" xfId="4881" xr:uid="{00000000-0005-0000-0000-00007D040000}"/>
    <cellStyle name="Currency 4 4 2 3 3 2" xfId="11268" xr:uid="{00000000-0005-0000-0000-0000AB060000}"/>
    <cellStyle name="Currency 4 4 2 3 3 3" xfId="19346" xr:uid="{00000000-0005-0000-0000-0000AB060000}"/>
    <cellStyle name="Currency 4 4 2 3 4" xfId="8082" xr:uid="{00000000-0005-0000-0000-0000AC060000}"/>
    <cellStyle name="Currency 4 4 2 3 4 2" xfId="16160" xr:uid="{00000000-0005-0000-0000-0000AC060000}"/>
    <cellStyle name="Currency 4 4 2 3 5" xfId="12952" xr:uid="{00000000-0005-0000-0000-0000AD060000}"/>
    <cellStyle name="Currency 4 4 2 3 5 2" xfId="20990" xr:uid="{00000000-0005-0000-0000-0000AD060000}"/>
    <cellStyle name="Currency 4 4 2 3 6" xfId="6472" xr:uid="{00000000-0005-0000-0000-0000A9060000}"/>
    <cellStyle name="Currency 4 4 2 3 7" xfId="14552" xr:uid="{00000000-0005-0000-0000-0000A9060000}"/>
    <cellStyle name="Currency 4 4 2 4" xfId="2095" xr:uid="{00000000-0005-0000-0000-00007E040000}"/>
    <cellStyle name="Currency 4 4 2 4 2" xfId="3745" xr:uid="{00000000-0005-0000-0000-00007F040000}"/>
    <cellStyle name="Currency 4 4 2 4 2 2" xfId="10204" xr:uid="{00000000-0005-0000-0000-0000AF060000}"/>
    <cellStyle name="Currency 4 4 2 4 2 3" xfId="18282" xr:uid="{00000000-0005-0000-0000-0000AF060000}"/>
    <cellStyle name="Currency 4 4 2 4 3" xfId="5408" xr:uid="{00000000-0005-0000-0000-000080040000}"/>
    <cellStyle name="Currency 4 4 2 4 3 2" xfId="11795" xr:uid="{00000000-0005-0000-0000-0000B0060000}"/>
    <cellStyle name="Currency 4 4 2 4 3 3" xfId="19873" xr:uid="{00000000-0005-0000-0000-0000B0060000}"/>
    <cellStyle name="Currency 4 4 2 4 4" xfId="8609" xr:uid="{00000000-0005-0000-0000-0000B1060000}"/>
    <cellStyle name="Currency 4 4 2 4 4 2" xfId="16687" xr:uid="{00000000-0005-0000-0000-0000B1060000}"/>
    <cellStyle name="Currency 4 4 2 4 5" xfId="12950" xr:uid="{00000000-0005-0000-0000-0000B2060000}"/>
    <cellStyle name="Currency 4 4 2 4 5 2" xfId="20988" xr:uid="{00000000-0005-0000-0000-0000B2060000}"/>
    <cellStyle name="Currency 4 4 2 4 6" xfId="6999" xr:uid="{00000000-0005-0000-0000-0000AE060000}"/>
    <cellStyle name="Currency 4 4 2 4 7" xfId="15079" xr:uid="{00000000-0005-0000-0000-0000AE060000}"/>
    <cellStyle name="Currency 4 4 2 5" xfId="2458" xr:uid="{00000000-0005-0000-0000-000081040000}"/>
    <cellStyle name="Currency 4 4 2 5 2" xfId="8972" xr:uid="{00000000-0005-0000-0000-0000B3060000}"/>
    <cellStyle name="Currency 4 4 2 5 3" xfId="17050" xr:uid="{00000000-0005-0000-0000-0000B3060000}"/>
    <cellStyle name="Currency 4 4 2 6" xfId="4354" xr:uid="{00000000-0005-0000-0000-000082040000}"/>
    <cellStyle name="Currency 4 4 2 6 2" xfId="10741" xr:uid="{00000000-0005-0000-0000-0000B4060000}"/>
    <cellStyle name="Currency 4 4 2 6 3" xfId="18819" xr:uid="{00000000-0005-0000-0000-0000B4060000}"/>
    <cellStyle name="Currency 4 4 2 7" xfId="7555" xr:uid="{00000000-0005-0000-0000-0000B5060000}"/>
    <cellStyle name="Currency 4 4 2 7 2" xfId="15633" xr:uid="{00000000-0005-0000-0000-0000B5060000}"/>
    <cellStyle name="Currency 4 4 2 8" xfId="12162" xr:uid="{00000000-0005-0000-0000-0000B6060000}"/>
    <cellStyle name="Currency 4 4 2 8 2" xfId="20237" xr:uid="{00000000-0005-0000-0000-0000B6060000}"/>
    <cellStyle name="Currency 4 4 2 9" xfId="13556" xr:uid="{00000000-0005-0000-0000-0000B7060000}"/>
    <cellStyle name="Currency 4 4 2 9 2" xfId="21553" xr:uid="{00000000-0005-0000-0000-0000B7060000}"/>
    <cellStyle name="Currency 4 4 3" xfId="992" xr:uid="{00000000-0005-0000-0000-000083040000}"/>
    <cellStyle name="Currency 4 4 3 2" xfId="1635" xr:uid="{00000000-0005-0000-0000-000084040000}"/>
    <cellStyle name="Currency 4 4 3 2 2" xfId="3284" xr:uid="{00000000-0005-0000-0000-000085040000}"/>
    <cellStyle name="Currency 4 4 3 2 2 2" xfId="9743" xr:uid="{00000000-0005-0000-0000-0000BA060000}"/>
    <cellStyle name="Currency 4 4 3 2 2 3" xfId="17821" xr:uid="{00000000-0005-0000-0000-0000BA060000}"/>
    <cellStyle name="Currency 4 4 3 2 3" xfId="4947" xr:uid="{00000000-0005-0000-0000-000086040000}"/>
    <cellStyle name="Currency 4 4 3 2 3 2" xfId="11334" xr:uid="{00000000-0005-0000-0000-0000BB060000}"/>
    <cellStyle name="Currency 4 4 3 2 3 3" xfId="19412" xr:uid="{00000000-0005-0000-0000-0000BB060000}"/>
    <cellStyle name="Currency 4 4 3 2 4" xfId="8148" xr:uid="{00000000-0005-0000-0000-0000BC060000}"/>
    <cellStyle name="Currency 4 4 3 2 4 2" xfId="16226" xr:uid="{00000000-0005-0000-0000-0000BC060000}"/>
    <cellStyle name="Currency 4 4 3 2 5" xfId="12953" xr:uid="{00000000-0005-0000-0000-0000BD060000}"/>
    <cellStyle name="Currency 4 4 3 2 5 2" xfId="20991" xr:uid="{00000000-0005-0000-0000-0000BD060000}"/>
    <cellStyle name="Currency 4 4 3 2 6" xfId="6538" xr:uid="{00000000-0005-0000-0000-0000B9060000}"/>
    <cellStyle name="Currency 4 4 3 2 7" xfId="14618" xr:uid="{00000000-0005-0000-0000-0000B9060000}"/>
    <cellStyle name="Currency 4 4 3 3" xfId="2161" xr:uid="{00000000-0005-0000-0000-000087040000}"/>
    <cellStyle name="Currency 4 4 3 3 2" xfId="3811" xr:uid="{00000000-0005-0000-0000-000088040000}"/>
    <cellStyle name="Currency 4 4 3 3 2 2" xfId="10270" xr:uid="{00000000-0005-0000-0000-0000BF060000}"/>
    <cellStyle name="Currency 4 4 3 3 2 3" xfId="18348" xr:uid="{00000000-0005-0000-0000-0000BF060000}"/>
    <cellStyle name="Currency 4 4 3 3 3" xfId="5474" xr:uid="{00000000-0005-0000-0000-000089040000}"/>
    <cellStyle name="Currency 4 4 3 3 3 2" xfId="11861" xr:uid="{00000000-0005-0000-0000-0000C0060000}"/>
    <cellStyle name="Currency 4 4 3 3 3 3" xfId="19939" xr:uid="{00000000-0005-0000-0000-0000C0060000}"/>
    <cellStyle name="Currency 4 4 3 3 4" xfId="8675" xr:uid="{00000000-0005-0000-0000-0000C1060000}"/>
    <cellStyle name="Currency 4 4 3 3 4 2" xfId="16753" xr:uid="{00000000-0005-0000-0000-0000C1060000}"/>
    <cellStyle name="Currency 4 4 3 3 5" xfId="7065" xr:uid="{00000000-0005-0000-0000-0000BE060000}"/>
    <cellStyle name="Currency 4 4 3 3 6" xfId="15145" xr:uid="{00000000-0005-0000-0000-0000BE060000}"/>
    <cellStyle name="Currency 4 4 3 4" xfId="2757" xr:uid="{00000000-0005-0000-0000-00008A040000}"/>
    <cellStyle name="Currency 4 4 3 4 2" xfId="9246" xr:uid="{00000000-0005-0000-0000-0000C2060000}"/>
    <cellStyle name="Currency 4 4 3 4 3" xfId="17324" xr:uid="{00000000-0005-0000-0000-0000C2060000}"/>
    <cellStyle name="Currency 4 4 3 5" xfId="4420" xr:uid="{00000000-0005-0000-0000-00008B040000}"/>
    <cellStyle name="Currency 4 4 3 5 2" xfId="10807" xr:uid="{00000000-0005-0000-0000-0000C3060000}"/>
    <cellStyle name="Currency 4 4 3 5 3" xfId="18885" xr:uid="{00000000-0005-0000-0000-0000C3060000}"/>
    <cellStyle name="Currency 4 4 3 6" xfId="7621" xr:uid="{00000000-0005-0000-0000-0000C4060000}"/>
    <cellStyle name="Currency 4 4 3 6 2" xfId="15699" xr:uid="{00000000-0005-0000-0000-0000C4060000}"/>
    <cellStyle name="Currency 4 4 3 7" xfId="12463" xr:uid="{00000000-0005-0000-0000-0000C5060000}"/>
    <cellStyle name="Currency 4 4 3 7 2" xfId="20532" xr:uid="{00000000-0005-0000-0000-0000C5060000}"/>
    <cellStyle name="Currency 4 4 3 8" xfId="6011" xr:uid="{00000000-0005-0000-0000-0000B8060000}"/>
    <cellStyle name="Currency 4 4 3 9" xfId="14091" xr:uid="{00000000-0005-0000-0000-0000B8060000}"/>
    <cellStyle name="Currency 4 4 4" xfId="1386" xr:uid="{00000000-0005-0000-0000-00008C040000}"/>
    <cellStyle name="Currency 4 4 4 2" xfId="3035" xr:uid="{00000000-0005-0000-0000-00008D040000}"/>
    <cellStyle name="Currency 4 4 4 2 2" xfId="9494" xr:uid="{00000000-0005-0000-0000-0000C7060000}"/>
    <cellStyle name="Currency 4 4 4 2 3" xfId="17572" xr:uid="{00000000-0005-0000-0000-0000C7060000}"/>
    <cellStyle name="Currency 4 4 4 3" xfId="4698" xr:uid="{00000000-0005-0000-0000-00008E040000}"/>
    <cellStyle name="Currency 4 4 4 3 2" xfId="11085" xr:uid="{00000000-0005-0000-0000-0000C8060000}"/>
    <cellStyle name="Currency 4 4 4 3 3" xfId="19163" xr:uid="{00000000-0005-0000-0000-0000C8060000}"/>
    <cellStyle name="Currency 4 4 4 4" xfId="7899" xr:uid="{00000000-0005-0000-0000-0000C9060000}"/>
    <cellStyle name="Currency 4 4 4 4 2" xfId="15977" xr:uid="{00000000-0005-0000-0000-0000C9060000}"/>
    <cellStyle name="Currency 4 4 4 5" xfId="12954" xr:uid="{00000000-0005-0000-0000-0000CA060000}"/>
    <cellStyle name="Currency 4 4 4 5 2" xfId="20992" xr:uid="{00000000-0005-0000-0000-0000CA060000}"/>
    <cellStyle name="Currency 4 4 4 6" xfId="6289" xr:uid="{00000000-0005-0000-0000-0000C6060000}"/>
    <cellStyle name="Currency 4 4 4 7" xfId="14369" xr:uid="{00000000-0005-0000-0000-0000C6060000}"/>
    <cellStyle name="Currency 4 4 5" xfId="1912" xr:uid="{00000000-0005-0000-0000-00008F040000}"/>
    <cellStyle name="Currency 4 4 5 2" xfId="3562" xr:uid="{00000000-0005-0000-0000-000090040000}"/>
    <cellStyle name="Currency 4 4 5 2 2" xfId="10021" xr:uid="{00000000-0005-0000-0000-0000CC060000}"/>
    <cellStyle name="Currency 4 4 5 2 3" xfId="18099" xr:uid="{00000000-0005-0000-0000-0000CC060000}"/>
    <cellStyle name="Currency 4 4 5 3" xfId="5225" xr:uid="{00000000-0005-0000-0000-000091040000}"/>
    <cellStyle name="Currency 4 4 5 3 2" xfId="11612" xr:uid="{00000000-0005-0000-0000-0000CD060000}"/>
    <cellStyle name="Currency 4 4 5 3 3" xfId="19690" xr:uid="{00000000-0005-0000-0000-0000CD060000}"/>
    <cellStyle name="Currency 4 4 5 4" xfId="8426" xr:uid="{00000000-0005-0000-0000-0000CE060000}"/>
    <cellStyle name="Currency 4 4 5 4 2" xfId="16504" xr:uid="{00000000-0005-0000-0000-0000CE060000}"/>
    <cellStyle name="Currency 4 4 5 5" xfId="12691" xr:uid="{00000000-0005-0000-0000-0000CF060000}"/>
    <cellStyle name="Currency 4 4 5 5 2" xfId="20755" xr:uid="{00000000-0005-0000-0000-0000CF060000}"/>
    <cellStyle name="Currency 4 4 5 6" xfId="6816" xr:uid="{00000000-0005-0000-0000-0000CB060000}"/>
    <cellStyle name="Currency 4 4 5 7" xfId="14896" xr:uid="{00000000-0005-0000-0000-0000CB060000}"/>
    <cellStyle name="Currency 4 4 6" xfId="2457" xr:uid="{00000000-0005-0000-0000-000092040000}"/>
    <cellStyle name="Currency 4 4 6 2" xfId="8971" xr:uid="{00000000-0005-0000-0000-0000D0060000}"/>
    <cellStyle name="Currency 4 4 6 3" xfId="17049" xr:uid="{00000000-0005-0000-0000-0000D0060000}"/>
    <cellStyle name="Currency 4 4 7" xfId="4171" xr:uid="{00000000-0005-0000-0000-000093040000}"/>
    <cellStyle name="Currency 4 4 7 2" xfId="10558" xr:uid="{00000000-0005-0000-0000-0000D1060000}"/>
    <cellStyle name="Currency 4 4 7 3" xfId="18636" xr:uid="{00000000-0005-0000-0000-0000D1060000}"/>
    <cellStyle name="Currency 4 4 8" xfId="7372" xr:uid="{00000000-0005-0000-0000-0000D2060000}"/>
    <cellStyle name="Currency 4 4 8 2" xfId="15450" xr:uid="{00000000-0005-0000-0000-0000D2060000}"/>
    <cellStyle name="Currency 4 4 9" xfId="12161" xr:uid="{00000000-0005-0000-0000-0000D3060000}"/>
    <cellStyle name="Currency 4 4 9 2" xfId="20236" xr:uid="{00000000-0005-0000-0000-0000D3060000}"/>
    <cellStyle name="Currency 4 5" xfId="398" xr:uid="{00000000-0005-0000-0000-00008D010000}"/>
    <cellStyle name="Currency 4 5 10" xfId="13557" xr:uid="{00000000-0005-0000-0000-0000D5060000}"/>
    <cellStyle name="Currency 4 5 10 2" xfId="21554" xr:uid="{00000000-0005-0000-0000-0000D5060000}"/>
    <cellStyle name="Currency 4 5 11" xfId="5763" xr:uid="{00000000-0005-0000-0000-0000D4060000}"/>
    <cellStyle name="Currency 4 5 12" xfId="13843" xr:uid="{00000000-0005-0000-0000-0000D4060000}"/>
    <cellStyle name="Currency 4 5 2" xfId="968" xr:uid="{00000000-0005-0000-0000-000095040000}"/>
    <cellStyle name="Currency 4 5 2 10" xfId="14007" xr:uid="{00000000-0005-0000-0000-0000D6060000}"/>
    <cellStyle name="Currency 4 5 2 2" xfId="1140" xr:uid="{00000000-0005-0000-0000-000096040000}"/>
    <cellStyle name="Currency 4 5 2 2 2" xfId="1798" xr:uid="{00000000-0005-0000-0000-000097040000}"/>
    <cellStyle name="Currency 4 5 2 2 2 2" xfId="3448" xr:uid="{00000000-0005-0000-0000-000098040000}"/>
    <cellStyle name="Currency 4 5 2 2 2 2 2" xfId="9907" xr:uid="{00000000-0005-0000-0000-0000D9060000}"/>
    <cellStyle name="Currency 4 5 2 2 2 2 3" xfId="17985" xr:uid="{00000000-0005-0000-0000-0000D9060000}"/>
    <cellStyle name="Currency 4 5 2 2 2 3" xfId="5111" xr:uid="{00000000-0005-0000-0000-000099040000}"/>
    <cellStyle name="Currency 4 5 2 2 2 3 2" xfId="11498" xr:uid="{00000000-0005-0000-0000-0000DA060000}"/>
    <cellStyle name="Currency 4 5 2 2 2 3 3" xfId="19576" xr:uid="{00000000-0005-0000-0000-0000DA060000}"/>
    <cellStyle name="Currency 4 5 2 2 2 4" xfId="8312" xr:uid="{00000000-0005-0000-0000-0000DB060000}"/>
    <cellStyle name="Currency 4 5 2 2 2 4 2" xfId="16390" xr:uid="{00000000-0005-0000-0000-0000DB060000}"/>
    <cellStyle name="Currency 4 5 2 2 2 5" xfId="6702" xr:uid="{00000000-0005-0000-0000-0000D8060000}"/>
    <cellStyle name="Currency 4 5 2 2 2 6" xfId="14782" xr:uid="{00000000-0005-0000-0000-0000D8060000}"/>
    <cellStyle name="Currency 4 5 2 2 3" xfId="2325" xr:uid="{00000000-0005-0000-0000-00009A040000}"/>
    <cellStyle name="Currency 4 5 2 2 3 2" xfId="3975" xr:uid="{00000000-0005-0000-0000-00009B040000}"/>
    <cellStyle name="Currency 4 5 2 2 3 2 2" xfId="10434" xr:uid="{00000000-0005-0000-0000-0000DD060000}"/>
    <cellStyle name="Currency 4 5 2 2 3 2 3" xfId="18512" xr:uid="{00000000-0005-0000-0000-0000DD060000}"/>
    <cellStyle name="Currency 4 5 2 2 3 3" xfId="5638" xr:uid="{00000000-0005-0000-0000-00009C040000}"/>
    <cellStyle name="Currency 4 5 2 2 3 3 2" xfId="12025" xr:uid="{00000000-0005-0000-0000-0000DE060000}"/>
    <cellStyle name="Currency 4 5 2 2 3 3 3" xfId="20103" xr:uid="{00000000-0005-0000-0000-0000DE060000}"/>
    <cellStyle name="Currency 4 5 2 2 3 4" xfId="8839" xr:uid="{00000000-0005-0000-0000-0000DF060000}"/>
    <cellStyle name="Currency 4 5 2 2 3 4 2" xfId="16917" xr:uid="{00000000-0005-0000-0000-0000DF060000}"/>
    <cellStyle name="Currency 4 5 2 2 3 5" xfId="7229" xr:uid="{00000000-0005-0000-0000-0000DC060000}"/>
    <cellStyle name="Currency 4 5 2 2 3 6" xfId="15309" xr:uid="{00000000-0005-0000-0000-0000DC060000}"/>
    <cellStyle name="Currency 4 5 2 2 4" xfId="2891" xr:uid="{00000000-0005-0000-0000-00009D040000}"/>
    <cellStyle name="Currency 4 5 2 2 4 2" xfId="9380" xr:uid="{00000000-0005-0000-0000-0000E0060000}"/>
    <cellStyle name="Currency 4 5 2 2 4 3" xfId="17458" xr:uid="{00000000-0005-0000-0000-0000E0060000}"/>
    <cellStyle name="Currency 4 5 2 2 5" xfId="4584" xr:uid="{00000000-0005-0000-0000-00009E040000}"/>
    <cellStyle name="Currency 4 5 2 2 5 2" xfId="10971" xr:uid="{00000000-0005-0000-0000-0000E1060000}"/>
    <cellStyle name="Currency 4 5 2 2 5 3" xfId="19049" xr:uid="{00000000-0005-0000-0000-0000E1060000}"/>
    <cellStyle name="Currency 4 5 2 2 6" xfId="7785" xr:uid="{00000000-0005-0000-0000-0000E2060000}"/>
    <cellStyle name="Currency 4 5 2 2 6 2" xfId="15863" xr:uid="{00000000-0005-0000-0000-0000E2060000}"/>
    <cellStyle name="Currency 4 5 2 2 7" xfId="12955" xr:uid="{00000000-0005-0000-0000-0000E3060000}"/>
    <cellStyle name="Currency 4 5 2 2 7 2" xfId="20993" xr:uid="{00000000-0005-0000-0000-0000E3060000}"/>
    <cellStyle name="Currency 4 5 2 2 8" xfId="6175" xr:uid="{00000000-0005-0000-0000-0000D7060000}"/>
    <cellStyle name="Currency 4 5 2 2 9" xfId="14255" xr:uid="{00000000-0005-0000-0000-0000D7060000}"/>
    <cellStyle name="Currency 4 5 2 3" xfId="1551" xr:uid="{00000000-0005-0000-0000-00009F040000}"/>
    <cellStyle name="Currency 4 5 2 3 2" xfId="3200" xr:uid="{00000000-0005-0000-0000-0000A0040000}"/>
    <cellStyle name="Currency 4 5 2 3 2 2" xfId="9659" xr:uid="{00000000-0005-0000-0000-0000E5060000}"/>
    <cellStyle name="Currency 4 5 2 3 2 3" xfId="17737" xr:uid="{00000000-0005-0000-0000-0000E5060000}"/>
    <cellStyle name="Currency 4 5 2 3 3" xfId="4863" xr:uid="{00000000-0005-0000-0000-0000A1040000}"/>
    <cellStyle name="Currency 4 5 2 3 3 2" xfId="11250" xr:uid="{00000000-0005-0000-0000-0000E6060000}"/>
    <cellStyle name="Currency 4 5 2 3 3 3" xfId="19328" xr:uid="{00000000-0005-0000-0000-0000E6060000}"/>
    <cellStyle name="Currency 4 5 2 3 4" xfId="8064" xr:uid="{00000000-0005-0000-0000-0000E7060000}"/>
    <cellStyle name="Currency 4 5 2 3 4 2" xfId="16142" xr:uid="{00000000-0005-0000-0000-0000E7060000}"/>
    <cellStyle name="Currency 4 5 2 3 5" xfId="6454" xr:uid="{00000000-0005-0000-0000-0000E4060000}"/>
    <cellStyle name="Currency 4 5 2 3 6" xfId="14534" xr:uid="{00000000-0005-0000-0000-0000E4060000}"/>
    <cellStyle name="Currency 4 5 2 4" xfId="2077" xr:uid="{00000000-0005-0000-0000-0000A2040000}"/>
    <cellStyle name="Currency 4 5 2 4 2" xfId="3727" xr:uid="{00000000-0005-0000-0000-0000A3040000}"/>
    <cellStyle name="Currency 4 5 2 4 2 2" xfId="10186" xr:uid="{00000000-0005-0000-0000-0000E9060000}"/>
    <cellStyle name="Currency 4 5 2 4 2 3" xfId="18264" xr:uid="{00000000-0005-0000-0000-0000E9060000}"/>
    <cellStyle name="Currency 4 5 2 4 3" xfId="5390" xr:uid="{00000000-0005-0000-0000-0000A4040000}"/>
    <cellStyle name="Currency 4 5 2 4 3 2" xfId="11777" xr:uid="{00000000-0005-0000-0000-0000EA060000}"/>
    <cellStyle name="Currency 4 5 2 4 3 3" xfId="19855" xr:uid="{00000000-0005-0000-0000-0000EA060000}"/>
    <cellStyle name="Currency 4 5 2 4 4" xfId="8591" xr:uid="{00000000-0005-0000-0000-0000EB060000}"/>
    <cellStyle name="Currency 4 5 2 4 4 2" xfId="16669" xr:uid="{00000000-0005-0000-0000-0000EB060000}"/>
    <cellStyle name="Currency 4 5 2 4 5" xfId="6981" xr:uid="{00000000-0005-0000-0000-0000E8060000}"/>
    <cellStyle name="Currency 4 5 2 4 6" xfId="15061" xr:uid="{00000000-0005-0000-0000-0000E8060000}"/>
    <cellStyle name="Currency 4 5 2 5" xfId="2733" xr:uid="{00000000-0005-0000-0000-0000A5040000}"/>
    <cellStyle name="Currency 4 5 2 5 2" xfId="9222" xr:uid="{00000000-0005-0000-0000-0000EC060000}"/>
    <cellStyle name="Currency 4 5 2 5 3" xfId="17300" xr:uid="{00000000-0005-0000-0000-0000EC060000}"/>
    <cellStyle name="Currency 4 5 2 6" xfId="4336" xr:uid="{00000000-0005-0000-0000-0000A6040000}"/>
    <cellStyle name="Currency 4 5 2 6 2" xfId="10723" xr:uid="{00000000-0005-0000-0000-0000ED060000}"/>
    <cellStyle name="Currency 4 5 2 6 3" xfId="18801" xr:uid="{00000000-0005-0000-0000-0000ED060000}"/>
    <cellStyle name="Currency 4 5 2 7" xfId="7537" xr:uid="{00000000-0005-0000-0000-0000EE060000}"/>
    <cellStyle name="Currency 4 5 2 7 2" xfId="15615" xr:uid="{00000000-0005-0000-0000-0000EE060000}"/>
    <cellStyle name="Currency 4 5 2 8" xfId="12465" xr:uid="{00000000-0005-0000-0000-0000EF060000}"/>
    <cellStyle name="Currency 4 5 2 8 2" xfId="20534" xr:uid="{00000000-0005-0000-0000-0000EF060000}"/>
    <cellStyle name="Currency 4 5 2 9" xfId="5927" xr:uid="{00000000-0005-0000-0000-0000D6060000}"/>
    <cellStyle name="Currency 4 5 3" xfId="993" xr:uid="{00000000-0005-0000-0000-0000A7040000}"/>
    <cellStyle name="Currency 4 5 3 2" xfId="1636" xr:uid="{00000000-0005-0000-0000-0000A8040000}"/>
    <cellStyle name="Currency 4 5 3 2 2" xfId="3285" xr:uid="{00000000-0005-0000-0000-0000A9040000}"/>
    <cellStyle name="Currency 4 5 3 2 2 2" xfId="9744" xr:uid="{00000000-0005-0000-0000-0000F2060000}"/>
    <cellStyle name="Currency 4 5 3 2 2 3" xfId="17822" xr:uid="{00000000-0005-0000-0000-0000F2060000}"/>
    <cellStyle name="Currency 4 5 3 2 3" xfId="4948" xr:uid="{00000000-0005-0000-0000-0000AA040000}"/>
    <cellStyle name="Currency 4 5 3 2 3 2" xfId="11335" xr:uid="{00000000-0005-0000-0000-0000F3060000}"/>
    <cellStyle name="Currency 4 5 3 2 3 3" xfId="19413" xr:uid="{00000000-0005-0000-0000-0000F3060000}"/>
    <cellStyle name="Currency 4 5 3 2 4" xfId="8149" xr:uid="{00000000-0005-0000-0000-0000F4060000}"/>
    <cellStyle name="Currency 4 5 3 2 4 2" xfId="16227" xr:uid="{00000000-0005-0000-0000-0000F4060000}"/>
    <cellStyle name="Currency 4 5 3 2 5" xfId="6539" xr:uid="{00000000-0005-0000-0000-0000F1060000}"/>
    <cellStyle name="Currency 4 5 3 2 6" xfId="14619" xr:uid="{00000000-0005-0000-0000-0000F1060000}"/>
    <cellStyle name="Currency 4 5 3 3" xfId="2162" xr:uid="{00000000-0005-0000-0000-0000AB040000}"/>
    <cellStyle name="Currency 4 5 3 3 2" xfId="3812" xr:uid="{00000000-0005-0000-0000-0000AC040000}"/>
    <cellStyle name="Currency 4 5 3 3 2 2" xfId="10271" xr:uid="{00000000-0005-0000-0000-0000F6060000}"/>
    <cellStyle name="Currency 4 5 3 3 2 3" xfId="18349" xr:uid="{00000000-0005-0000-0000-0000F6060000}"/>
    <cellStyle name="Currency 4 5 3 3 3" xfId="5475" xr:uid="{00000000-0005-0000-0000-0000AD040000}"/>
    <cellStyle name="Currency 4 5 3 3 3 2" xfId="11862" xr:uid="{00000000-0005-0000-0000-0000F7060000}"/>
    <cellStyle name="Currency 4 5 3 3 3 3" xfId="19940" xr:uid="{00000000-0005-0000-0000-0000F7060000}"/>
    <cellStyle name="Currency 4 5 3 3 4" xfId="8676" xr:uid="{00000000-0005-0000-0000-0000F8060000}"/>
    <cellStyle name="Currency 4 5 3 3 4 2" xfId="16754" xr:uid="{00000000-0005-0000-0000-0000F8060000}"/>
    <cellStyle name="Currency 4 5 3 3 5" xfId="7066" xr:uid="{00000000-0005-0000-0000-0000F5060000}"/>
    <cellStyle name="Currency 4 5 3 3 6" xfId="15146" xr:uid="{00000000-0005-0000-0000-0000F5060000}"/>
    <cellStyle name="Currency 4 5 3 4" xfId="2758" xr:uid="{00000000-0005-0000-0000-0000AE040000}"/>
    <cellStyle name="Currency 4 5 3 4 2" xfId="9247" xr:uid="{00000000-0005-0000-0000-0000F9060000}"/>
    <cellStyle name="Currency 4 5 3 4 3" xfId="17325" xr:uid="{00000000-0005-0000-0000-0000F9060000}"/>
    <cellStyle name="Currency 4 5 3 5" xfId="4421" xr:uid="{00000000-0005-0000-0000-0000AF040000}"/>
    <cellStyle name="Currency 4 5 3 5 2" xfId="10808" xr:uid="{00000000-0005-0000-0000-0000FA060000}"/>
    <cellStyle name="Currency 4 5 3 5 3" xfId="18886" xr:uid="{00000000-0005-0000-0000-0000FA060000}"/>
    <cellStyle name="Currency 4 5 3 6" xfId="7622" xr:uid="{00000000-0005-0000-0000-0000FB060000}"/>
    <cellStyle name="Currency 4 5 3 6 2" xfId="15700" xr:uid="{00000000-0005-0000-0000-0000FB060000}"/>
    <cellStyle name="Currency 4 5 3 7" xfId="12956" xr:uid="{00000000-0005-0000-0000-0000FC060000}"/>
    <cellStyle name="Currency 4 5 3 7 2" xfId="20994" xr:uid="{00000000-0005-0000-0000-0000FC060000}"/>
    <cellStyle name="Currency 4 5 3 8" xfId="6012" xr:uid="{00000000-0005-0000-0000-0000F0060000}"/>
    <cellStyle name="Currency 4 5 3 9" xfId="14092" xr:uid="{00000000-0005-0000-0000-0000F0060000}"/>
    <cellStyle name="Currency 4 5 4" xfId="1387" xr:uid="{00000000-0005-0000-0000-0000B0040000}"/>
    <cellStyle name="Currency 4 5 4 2" xfId="3036" xr:uid="{00000000-0005-0000-0000-0000B1040000}"/>
    <cellStyle name="Currency 4 5 4 2 2" xfId="9495" xr:uid="{00000000-0005-0000-0000-0000FE060000}"/>
    <cellStyle name="Currency 4 5 4 2 3" xfId="17573" xr:uid="{00000000-0005-0000-0000-0000FE060000}"/>
    <cellStyle name="Currency 4 5 4 3" xfId="4699" xr:uid="{00000000-0005-0000-0000-0000B2040000}"/>
    <cellStyle name="Currency 4 5 4 3 2" xfId="11086" xr:uid="{00000000-0005-0000-0000-0000FF060000}"/>
    <cellStyle name="Currency 4 5 4 3 3" xfId="19164" xr:uid="{00000000-0005-0000-0000-0000FF060000}"/>
    <cellStyle name="Currency 4 5 4 4" xfId="7900" xr:uid="{00000000-0005-0000-0000-000000070000}"/>
    <cellStyle name="Currency 4 5 4 4 2" xfId="15978" xr:uid="{00000000-0005-0000-0000-000000070000}"/>
    <cellStyle name="Currency 4 5 4 5" xfId="12692" xr:uid="{00000000-0005-0000-0000-000001070000}"/>
    <cellStyle name="Currency 4 5 4 5 2" xfId="20756" xr:uid="{00000000-0005-0000-0000-000001070000}"/>
    <cellStyle name="Currency 4 5 4 6" xfId="6290" xr:uid="{00000000-0005-0000-0000-0000FD060000}"/>
    <cellStyle name="Currency 4 5 4 7" xfId="14370" xr:uid="{00000000-0005-0000-0000-0000FD060000}"/>
    <cellStyle name="Currency 4 5 5" xfId="1913" xr:uid="{00000000-0005-0000-0000-0000B3040000}"/>
    <cellStyle name="Currency 4 5 5 2" xfId="3563" xr:uid="{00000000-0005-0000-0000-0000B4040000}"/>
    <cellStyle name="Currency 4 5 5 2 2" xfId="10022" xr:uid="{00000000-0005-0000-0000-000003070000}"/>
    <cellStyle name="Currency 4 5 5 2 3" xfId="18100" xr:uid="{00000000-0005-0000-0000-000003070000}"/>
    <cellStyle name="Currency 4 5 5 3" xfId="5226" xr:uid="{00000000-0005-0000-0000-0000B5040000}"/>
    <cellStyle name="Currency 4 5 5 3 2" xfId="11613" xr:uid="{00000000-0005-0000-0000-000004070000}"/>
    <cellStyle name="Currency 4 5 5 3 3" xfId="19691" xr:uid="{00000000-0005-0000-0000-000004070000}"/>
    <cellStyle name="Currency 4 5 5 4" xfId="8427" xr:uid="{00000000-0005-0000-0000-000005070000}"/>
    <cellStyle name="Currency 4 5 5 4 2" xfId="16505" xr:uid="{00000000-0005-0000-0000-000005070000}"/>
    <cellStyle name="Currency 4 5 5 5" xfId="6817" xr:uid="{00000000-0005-0000-0000-000002070000}"/>
    <cellStyle name="Currency 4 5 5 6" xfId="14897" xr:uid="{00000000-0005-0000-0000-000002070000}"/>
    <cellStyle name="Currency 4 5 6" xfId="2459" xr:uid="{00000000-0005-0000-0000-0000B6040000}"/>
    <cellStyle name="Currency 4 5 6 2" xfId="8973" xr:uid="{00000000-0005-0000-0000-000006070000}"/>
    <cellStyle name="Currency 4 5 6 3" xfId="17051" xr:uid="{00000000-0005-0000-0000-000006070000}"/>
    <cellStyle name="Currency 4 5 7" xfId="4172" xr:uid="{00000000-0005-0000-0000-0000B7040000}"/>
    <cellStyle name="Currency 4 5 7 2" xfId="10559" xr:uid="{00000000-0005-0000-0000-000007070000}"/>
    <cellStyle name="Currency 4 5 7 3" xfId="18637" xr:uid="{00000000-0005-0000-0000-000007070000}"/>
    <cellStyle name="Currency 4 5 8" xfId="7373" xr:uid="{00000000-0005-0000-0000-000008070000}"/>
    <cellStyle name="Currency 4 5 8 2" xfId="15451" xr:uid="{00000000-0005-0000-0000-000008070000}"/>
    <cellStyle name="Currency 4 5 9" xfId="12163" xr:uid="{00000000-0005-0000-0000-000009070000}"/>
    <cellStyle name="Currency 4 5 9 2" xfId="20238" xr:uid="{00000000-0005-0000-0000-000009070000}"/>
    <cellStyle name="Currency 4 6" xfId="399" xr:uid="{00000000-0005-0000-0000-00008E010000}"/>
    <cellStyle name="Currency 4 6 10" xfId="13558" xr:uid="{00000000-0005-0000-0000-00000B070000}"/>
    <cellStyle name="Currency 4 6 10 2" xfId="21555" xr:uid="{00000000-0005-0000-0000-00000B070000}"/>
    <cellStyle name="Currency 4 6 11" xfId="5764" xr:uid="{00000000-0005-0000-0000-00000A070000}"/>
    <cellStyle name="Currency 4 6 12" xfId="13844" xr:uid="{00000000-0005-0000-0000-00000A070000}"/>
    <cellStyle name="Currency 4 6 2" xfId="956" xr:uid="{00000000-0005-0000-0000-0000B9040000}"/>
    <cellStyle name="Currency 4 6 2 10" xfId="13989" xr:uid="{00000000-0005-0000-0000-00000C070000}"/>
    <cellStyle name="Currency 4 6 2 2" xfId="1141" xr:uid="{00000000-0005-0000-0000-0000BA040000}"/>
    <cellStyle name="Currency 4 6 2 2 2" xfId="1799" xr:uid="{00000000-0005-0000-0000-0000BB040000}"/>
    <cellStyle name="Currency 4 6 2 2 2 2" xfId="3449" xr:uid="{00000000-0005-0000-0000-0000BC040000}"/>
    <cellStyle name="Currency 4 6 2 2 2 2 2" xfId="9908" xr:uid="{00000000-0005-0000-0000-00000F070000}"/>
    <cellStyle name="Currency 4 6 2 2 2 2 3" xfId="17986" xr:uid="{00000000-0005-0000-0000-00000F070000}"/>
    <cellStyle name="Currency 4 6 2 2 2 3" xfId="5112" xr:uid="{00000000-0005-0000-0000-0000BD040000}"/>
    <cellStyle name="Currency 4 6 2 2 2 3 2" xfId="11499" xr:uid="{00000000-0005-0000-0000-000010070000}"/>
    <cellStyle name="Currency 4 6 2 2 2 3 3" xfId="19577" xr:uid="{00000000-0005-0000-0000-000010070000}"/>
    <cellStyle name="Currency 4 6 2 2 2 4" xfId="8313" xr:uid="{00000000-0005-0000-0000-000011070000}"/>
    <cellStyle name="Currency 4 6 2 2 2 4 2" xfId="16391" xr:uid="{00000000-0005-0000-0000-000011070000}"/>
    <cellStyle name="Currency 4 6 2 2 2 5" xfId="6703" xr:uid="{00000000-0005-0000-0000-00000E070000}"/>
    <cellStyle name="Currency 4 6 2 2 2 6" xfId="14783" xr:uid="{00000000-0005-0000-0000-00000E070000}"/>
    <cellStyle name="Currency 4 6 2 2 3" xfId="2326" xr:uid="{00000000-0005-0000-0000-0000BE040000}"/>
    <cellStyle name="Currency 4 6 2 2 3 2" xfId="3976" xr:uid="{00000000-0005-0000-0000-0000BF040000}"/>
    <cellStyle name="Currency 4 6 2 2 3 2 2" xfId="10435" xr:uid="{00000000-0005-0000-0000-000013070000}"/>
    <cellStyle name="Currency 4 6 2 2 3 2 3" xfId="18513" xr:uid="{00000000-0005-0000-0000-000013070000}"/>
    <cellStyle name="Currency 4 6 2 2 3 3" xfId="5639" xr:uid="{00000000-0005-0000-0000-0000C0040000}"/>
    <cellStyle name="Currency 4 6 2 2 3 3 2" xfId="12026" xr:uid="{00000000-0005-0000-0000-000014070000}"/>
    <cellStyle name="Currency 4 6 2 2 3 3 3" xfId="20104" xr:uid="{00000000-0005-0000-0000-000014070000}"/>
    <cellStyle name="Currency 4 6 2 2 3 4" xfId="8840" xr:uid="{00000000-0005-0000-0000-000015070000}"/>
    <cellStyle name="Currency 4 6 2 2 3 4 2" xfId="16918" xr:uid="{00000000-0005-0000-0000-000015070000}"/>
    <cellStyle name="Currency 4 6 2 2 3 5" xfId="7230" xr:uid="{00000000-0005-0000-0000-000012070000}"/>
    <cellStyle name="Currency 4 6 2 2 3 6" xfId="15310" xr:uid="{00000000-0005-0000-0000-000012070000}"/>
    <cellStyle name="Currency 4 6 2 2 4" xfId="2892" xr:uid="{00000000-0005-0000-0000-0000C1040000}"/>
    <cellStyle name="Currency 4 6 2 2 4 2" xfId="9381" xr:uid="{00000000-0005-0000-0000-000016070000}"/>
    <cellStyle name="Currency 4 6 2 2 4 3" xfId="17459" xr:uid="{00000000-0005-0000-0000-000016070000}"/>
    <cellStyle name="Currency 4 6 2 2 5" xfId="4585" xr:uid="{00000000-0005-0000-0000-0000C2040000}"/>
    <cellStyle name="Currency 4 6 2 2 5 2" xfId="10972" xr:uid="{00000000-0005-0000-0000-000017070000}"/>
    <cellStyle name="Currency 4 6 2 2 5 3" xfId="19050" xr:uid="{00000000-0005-0000-0000-000017070000}"/>
    <cellStyle name="Currency 4 6 2 2 6" xfId="7786" xr:uid="{00000000-0005-0000-0000-000018070000}"/>
    <cellStyle name="Currency 4 6 2 2 6 2" xfId="15864" xr:uid="{00000000-0005-0000-0000-000018070000}"/>
    <cellStyle name="Currency 4 6 2 2 7" xfId="12957" xr:uid="{00000000-0005-0000-0000-000019070000}"/>
    <cellStyle name="Currency 4 6 2 2 7 2" xfId="20995" xr:uid="{00000000-0005-0000-0000-000019070000}"/>
    <cellStyle name="Currency 4 6 2 2 8" xfId="6176" xr:uid="{00000000-0005-0000-0000-00000D070000}"/>
    <cellStyle name="Currency 4 6 2 2 9" xfId="14256" xr:uid="{00000000-0005-0000-0000-00000D070000}"/>
    <cellStyle name="Currency 4 6 2 3" xfId="1533" xr:uid="{00000000-0005-0000-0000-0000C3040000}"/>
    <cellStyle name="Currency 4 6 2 3 2" xfId="3182" xr:uid="{00000000-0005-0000-0000-0000C4040000}"/>
    <cellStyle name="Currency 4 6 2 3 2 2" xfId="9641" xr:uid="{00000000-0005-0000-0000-00001B070000}"/>
    <cellStyle name="Currency 4 6 2 3 2 3" xfId="17719" xr:uid="{00000000-0005-0000-0000-00001B070000}"/>
    <cellStyle name="Currency 4 6 2 3 3" xfId="4845" xr:uid="{00000000-0005-0000-0000-0000C5040000}"/>
    <cellStyle name="Currency 4 6 2 3 3 2" xfId="11232" xr:uid="{00000000-0005-0000-0000-00001C070000}"/>
    <cellStyle name="Currency 4 6 2 3 3 3" xfId="19310" xr:uid="{00000000-0005-0000-0000-00001C070000}"/>
    <cellStyle name="Currency 4 6 2 3 4" xfId="8046" xr:uid="{00000000-0005-0000-0000-00001D070000}"/>
    <cellStyle name="Currency 4 6 2 3 4 2" xfId="16124" xr:uid="{00000000-0005-0000-0000-00001D070000}"/>
    <cellStyle name="Currency 4 6 2 3 5" xfId="6436" xr:uid="{00000000-0005-0000-0000-00001A070000}"/>
    <cellStyle name="Currency 4 6 2 3 6" xfId="14516" xr:uid="{00000000-0005-0000-0000-00001A070000}"/>
    <cellStyle name="Currency 4 6 2 4" xfId="2059" xr:uid="{00000000-0005-0000-0000-0000C6040000}"/>
    <cellStyle name="Currency 4 6 2 4 2" xfId="3709" xr:uid="{00000000-0005-0000-0000-0000C7040000}"/>
    <cellStyle name="Currency 4 6 2 4 2 2" xfId="10168" xr:uid="{00000000-0005-0000-0000-00001F070000}"/>
    <cellStyle name="Currency 4 6 2 4 2 3" xfId="18246" xr:uid="{00000000-0005-0000-0000-00001F070000}"/>
    <cellStyle name="Currency 4 6 2 4 3" xfId="5372" xr:uid="{00000000-0005-0000-0000-0000C8040000}"/>
    <cellStyle name="Currency 4 6 2 4 3 2" xfId="11759" xr:uid="{00000000-0005-0000-0000-000020070000}"/>
    <cellStyle name="Currency 4 6 2 4 3 3" xfId="19837" xr:uid="{00000000-0005-0000-0000-000020070000}"/>
    <cellStyle name="Currency 4 6 2 4 4" xfId="8573" xr:uid="{00000000-0005-0000-0000-000021070000}"/>
    <cellStyle name="Currency 4 6 2 4 4 2" xfId="16651" xr:uid="{00000000-0005-0000-0000-000021070000}"/>
    <cellStyle name="Currency 4 6 2 4 5" xfId="6963" xr:uid="{00000000-0005-0000-0000-00001E070000}"/>
    <cellStyle name="Currency 4 6 2 4 6" xfId="15043" xr:uid="{00000000-0005-0000-0000-00001E070000}"/>
    <cellStyle name="Currency 4 6 2 5" xfId="2721" xr:uid="{00000000-0005-0000-0000-0000C9040000}"/>
    <cellStyle name="Currency 4 6 2 5 2" xfId="9210" xr:uid="{00000000-0005-0000-0000-000022070000}"/>
    <cellStyle name="Currency 4 6 2 5 3" xfId="17288" xr:uid="{00000000-0005-0000-0000-000022070000}"/>
    <cellStyle name="Currency 4 6 2 6" xfId="4318" xr:uid="{00000000-0005-0000-0000-0000CA040000}"/>
    <cellStyle name="Currency 4 6 2 6 2" xfId="10705" xr:uid="{00000000-0005-0000-0000-000023070000}"/>
    <cellStyle name="Currency 4 6 2 6 3" xfId="18783" xr:uid="{00000000-0005-0000-0000-000023070000}"/>
    <cellStyle name="Currency 4 6 2 7" xfId="7519" xr:uid="{00000000-0005-0000-0000-000024070000}"/>
    <cellStyle name="Currency 4 6 2 7 2" xfId="15597" xr:uid="{00000000-0005-0000-0000-000024070000}"/>
    <cellStyle name="Currency 4 6 2 8" xfId="12466" xr:uid="{00000000-0005-0000-0000-000025070000}"/>
    <cellStyle name="Currency 4 6 2 8 2" xfId="20535" xr:uid="{00000000-0005-0000-0000-000025070000}"/>
    <cellStyle name="Currency 4 6 2 9" xfId="5909" xr:uid="{00000000-0005-0000-0000-00000C070000}"/>
    <cellStyle name="Currency 4 6 3" xfId="994" xr:uid="{00000000-0005-0000-0000-0000CB040000}"/>
    <cellStyle name="Currency 4 6 3 2" xfId="1637" xr:uid="{00000000-0005-0000-0000-0000CC040000}"/>
    <cellStyle name="Currency 4 6 3 2 2" xfId="3286" xr:uid="{00000000-0005-0000-0000-0000CD040000}"/>
    <cellStyle name="Currency 4 6 3 2 2 2" xfId="9745" xr:uid="{00000000-0005-0000-0000-000028070000}"/>
    <cellStyle name="Currency 4 6 3 2 2 3" xfId="17823" xr:uid="{00000000-0005-0000-0000-000028070000}"/>
    <cellStyle name="Currency 4 6 3 2 3" xfId="4949" xr:uid="{00000000-0005-0000-0000-0000CE040000}"/>
    <cellStyle name="Currency 4 6 3 2 3 2" xfId="11336" xr:uid="{00000000-0005-0000-0000-000029070000}"/>
    <cellStyle name="Currency 4 6 3 2 3 3" xfId="19414" xr:uid="{00000000-0005-0000-0000-000029070000}"/>
    <cellStyle name="Currency 4 6 3 2 4" xfId="8150" xr:uid="{00000000-0005-0000-0000-00002A070000}"/>
    <cellStyle name="Currency 4 6 3 2 4 2" xfId="16228" xr:uid="{00000000-0005-0000-0000-00002A070000}"/>
    <cellStyle name="Currency 4 6 3 2 5" xfId="6540" xr:uid="{00000000-0005-0000-0000-000027070000}"/>
    <cellStyle name="Currency 4 6 3 2 6" xfId="14620" xr:uid="{00000000-0005-0000-0000-000027070000}"/>
    <cellStyle name="Currency 4 6 3 3" xfId="2163" xr:uid="{00000000-0005-0000-0000-0000CF040000}"/>
    <cellStyle name="Currency 4 6 3 3 2" xfId="3813" xr:uid="{00000000-0005-0000-0000-0000D0040000}"/>
    <cellStyle name="Currency 4 6 3 3 2 2" xfId="10272" xr:uid="{00000000-0005-0000-0000-00002C070000}"/>
    <cellStyle name="Currency 4 6 3 3 2 3" xfId="18350" xr:uid="{00000000-0005-0000-0000-00002C070000}"/>
    <cellStyle name="Currency 4 6 3 3 3" xfId="5476" xr:uid="{00000000-0005-0000-0000-0000D1040000}"/>
    <cellStyle name="Currency 4 6 3 3 3 2" xfId="11863" xr:uid="{00000000-0005-0000-0000-00002D070000}"/>
    <cellStyle name="Currency 4 6 3 3 3 3" xfId="19941" xr:uid="{00000000-0005-0000-0000-00002D070000}"/>
    <cellStyle name="Currency 4 6 3 3 4" xfId="8677" xr:uid="{00000000-0005-0000-0000-00002E070000}"/>
    <cellStyle name="Currency 4 6 3 3 4 2" xfId="16755" xr:uid="{00000000-0005-0000-0000-00002E070000}"/>
    <cellStyle name="Currency 4 6 3 3 5" xfId="7067" xr:uid="{00000000-0005-0000-0000-00002B070000}"/>
    <cellStyle name="Currency 4 6 3 3 6" xfId="15147" xr:uid="{00000000-0005-0000-0000-00002B070000}"/>
    <cellStyle name="Currency 4 6 3 4" xfId="2759" xr:uid="{00000000-0005-0000-0000-0000D2040000}"/>
    <cellStyle name="Currency 4 6 3 4 2" xfId="9248" xr:uid="{00000000-0005-0000-0000-00002F070000}"/>
    <cellStyle name="Currency 4 6 3 4 3" xfId="17326" xr:uid="{00000000-0005-0000-0000-00002F070000}"/>
    <cellStyle name="Currency 4 6 3 5" xfId="4422" xr:uid="{00000000-0005-0000-0000-0000D3040000}"/>
    <cellStyle name="Currency 4 6 3 5 2" xfId="10809" xr:uid="{00000000-0005-0000-0000-000030070000}"/>
    <cellStyle name="Currency 4 6 3 5 3" xfId="18887" xr:uid="{00000000-0005-0000-0000-000030070000}"/>
    <cellStyle name="Currency 4 6 3 6" xfId="7623" xr:uid="{00000000-0005-0000-0000-000031070000}"/>
    <cellStyle name="Currency 4 6 3 6 2" xfId="15701" xr:uid="{00000000-0005-0000-0000-000031070000}"/>
    <cellStyle name="Currency 4 6 3 7" xfId="12958" xr:uid="{00000000-0005-0000-0000-000032070000}"/>
    <cellStyle name="Currency 4 6 3 7 2" xfId="20996" xr:uid="{00000000-0005-0000-0000-000032070000}"/>
    <cellStyle name="Currency 4 6 3 8" xfId="6013" xr:uid="{00000000-0005-0000-0000-000026070000}"/>
    <cellStyle name="Currency 4 6 3 9" xfId="14093" xr:uid="{00000000-0005-0000-0000-000026070000}"/>
    <cellStyle name="Currency 4 6 4" xfId="1388" xr:uid="{00000000-0005-0000-0000-0000D4040000}"/>
    <cellStyle name="Currency 4 6 4 2" xfId="3037" xr:uid="{00000000-0005-0000-0000-0000D5040000}"/>
    <cellStyle name="Currency 4 6 4 2 2" xfId="9496" xr:uid="{00000000-0005-0000-0000-000034070000}"/>
    <cellStyle name="Currency 4 6 4 2 3" xfId="17574" xr:uid="{00000000-0005-0000-0000-000034070000}"/>
    <cellStyle name="Currency 4 6 4 3" xfId="4700" xr:uid="{00000000-0005-0000-0000-0000D6040000}"/>
    <cellStyle name="Currency 4 6 4 3 2" xfId="11087" xr:uid="{00000000-0005-0000-0000-000035070000}"/>
    <cellStyle name="Currency 4 6 4 3 3" xfId="19165" xr:uid="{00000000-0005-0000-0000-000035070000}"/>
    <cellStyle name="Currency 4 6 4 4" xfId="7901" xr:uid="{00000000-0005-0000-0000-000036070000}"/>
    <cellStyle name="Currency 4 6 4 4 2" xfId="15979" xr:uid="{00000000-0005-0000-0000-000036070000}"/>
    <cellStyle name="Currency 4 6 4 5" xfId="12693" xr:uid="{00000000-0005-0000-0000-000037070000}"/>
    <cellStyle name="Currency 4 6 4 5 2" xfId="20757" xr:uid="{00000000-0005-0000-0000-000037070000}"/>
    <cellStyle name="Currency 4 6 4 6" xfId="6291" xr:uid="{00000000-0005-0000-0000-000033070000}"/>
    <cellStyle name="Currency 4 6 4 7" xfId="14371" xr:uid="{00000000-0005-0000-0000-000033070000}"/>
    <cellStyle name="Currency 4 6 5" xfId="1914" xr:uid="{00000000-0005-0000-0000-0000D7040000}"/>
    <cellStyle name="Currency 4 6 5 2" xfId="3564" xr:uid="{00000000-0005-0000-0000-0000D8040000}"/>
    <cellStyle name="Currency 4 6 5 2 2" xfId="10023" xr:uid="{00000000-0005-0000-0000-000039070000}"/>
    <cellStyle name="Currency 4 6 5 2 3" xfId="18101" xr:uid="{00000000-0005-0000-0000-000039070000}"/>
    <cellStyle name="Currency 4 6 5 3" xfId="5227" xr:uid="{00000000-0005-0000-0000-0000D9040000}"/>
    <cellStyle name="Currency 4 6 5 3 2" xfId="11614" xr:uid="{00000000-0005-0000-0000-00003A070000}"/>
    <cellStyle name="Currency 4 6 5 3 3" xfId="19692" xr:uid="{00000000-0005-0000-0000-00003A070000}"/>
    <cellStyle name="Currency 4 6 5 4" xfId="8428" xr:uid="{00000000-0005-0000-0000-00003B070000}"/>
    <cellStyle name="Currency 4 6 5 4 2" xfId="16506" xr:uid="{00000000-0005-0000-0000-00003B070000}"/>
    <cellStyle name="Currency 4 6 5 5" xfId="6818" xr:uid="{00000000-0005-0000-0000-000038070000}"/>
    <cellStyle name="Currency 4 6 5 6" xfId="14898" xr:uid="{00000000-0005-0000-0000-000038070000}"/>
    <cellStyle name="Currency 4 6 6" xfId="2460" xr:uid="{00000000-0005-0000-0000-0000DA040000}"/>
    <cellStyle name="Currency 4 6 6 2" xfId="8974" xr:uid="{00000000-0005-0000-0000-00003C070000}"/>
    <cellStyle name="Currency 4 6 6 3" xfId="17052" xr:uid="{00000000-0005-0000-0000-00003C070000}"/>
    <cellStyle name="Currency 4 6 7" xfId="4173" xr:uid="{00000000-0005-0000-0000-0000DB040000}"/>
    <cellStyle name="Currency 4 6 7 2" xfId="10560" xr:uid="{00000000-0005-0000-0000-00003D070000}"/>
    <cellStyle name="Currency 4 6 7 3" xfId="18638" xr:uid="{00000000-0005-0000-0000-00003D070000}"/>
    <cellStyle name="Currency 4 6 8" xfId="7374" xr:uid="{00000000-0005-0000-0000-00003E070000}"/>
    <cellStyle name="Currency 4 6 8 2" xfId="15452" xr:uid="{00000000-0005-0000-0000-00003E070000}"/>
    <cellStyle name="Currency 4 6 9" xfId="12164" xr:uid="{00000000-0005-0000-0000-00003F070000}"/>
    <cellStyle name="Currency 4 6 9 2" xfId="20239" xr:uid="{00000000-0005-0000-0000-00003F070000}"/>
    <cellStyle name="Currency 4 7" xfId="400" xr:uid="{00000000-0005-0000-0000-00008F010000}"/>
    <cellStyle name="Currency 4 7 10" xfId="5765" xr:uid="{00000000-0005-0000-0000-000040070000}"/>
    <cellStyle name="Currency 4 7 11" xfId="13845" xr:uid="{00000000-0005-0000-0000-000040070000}"/>
    <cellStyle name="Currency 4 7 2" xfId="995" xr:uid="{00000000-0005-0000-0000-0000DD040000}"/>
    <cellStyle name="Currency 4 7 2 2" xfId="1638" xr:uid="{00000000-0005-0000-0000-0000DE040000}"/>
    <cellStyle name="Currency 4 7 2 2 2" xfId="3287" xr:uid="{00000000-0005-0000-0000-0000DF040000}"/>
    <cellStyle name="Currency 4 7 2 2 2 2" xfId="9746" xr:uid="{00000000-0005-0000-0000-000043070000}"/>
    <cellStyle name="Currency 4 7 2 2 2 3" xfId="17824" xr:uid="{00000000-0005-0000-0000-000043070000}"/>
    <cellStyle name="Currency 4 7 2 2 3" xfId="4950" xr:uid="{00000000-0005-0000-0000-0000E0040000}"/>
    <cellStyle name="Currency 4 7 2 2 3 2" xfId="11337" xr:uid="{00000000-0005-0000-0000-000044070000}"/>
    <cellStyle name="Currency 4 7 2 2 3 3" xfId="19415" xr:uid="{00000000-0005-0000-0000-000044070000}"/>
    <cellStyle name="Currency 4 7 2 2 4" xfId="8151" xr:uid="{00000000-0005-0000-0000-000045070000}"/>
    <cellStyle name="Currency 4 7 2 2 4 2" xfId="16229" xr:uid="{00000000-0005-0000-0000-000045070000}"/>
    <cellStyle name="Currency 4 7 2 2 5" xfId="6541" xr:uid="{00000000-0005-0000-0000-000042070000}"/>
    <cellStyle name="Currency 4 7 2 2 6" xfId="14621" xr:uid="{00000000-0005-0000-0000-000042070000}"/>
    <cellStyle name="Currency 4 7 2 3" xfId="2164" xr:uid="{00000000-0005-0000-0000-0000E1040000}"/>
    <cellStyle name="Currency 4 7 2 3 2" xfId="3814" xr:uid="{00000000-0005-0000-0000-0000E2040000}"/>
    <cellStyle name="Currency 4 7 2 3 2 2" xfId="10273" xr:uid="{00000000-0005-0000-0000-000047070000}"/>
    <cellStyle name="Currency 4 7 2 3 2 3" xfId="18351" xr:uid="{00000000-0005-0000-0000-000047070000}"/>
    <cellStyle name="Currency 4 7 2 3 3" xfId="5477" xr:uid="{00000000-0005-0000-0000-0000E3040000}"/>
    <cellStyle name="Currency 4 7 2 3 3 2" xfId="11864" xr:uid="{00000000-0005-0000-0000-000048070000}"/>
    <cellStyle name="Currency 4 7 2 3 3 3" xfId="19942" xr:uid="{00000000-0005-0000-0000-000048070000}"/>
    <cellStyle name="Currency 4 7 2 3 4" xfId="8678" xr:uid="{00000000-0005-0000-0000-000049070000}"/>
    <cellStyle name="Currency 4 7 2 3 4 2" xfId="16756" xr:uid="{00000000-0005-0000-0000-000049070000}"/>
    <cellStyle name="Currency 4 7 2 3 5" xfId="7068" xr:uid="{00000000-0005-0000-0000-000046070000}"/>
    <cellStyle name="Currency 4 7 2 3 6" xfId="15148" xr:uid="{00000000-0005-0000-0000-000046070000}"/>
    <cellStyle name="Currency 4 7 2 4" xfId="2760" xr:uid="{00000000-0005-0000-0000-0000E4040000}"/>
    <cellStyle name="Currency 4 7 2 4 2" xfId="9249" xr:uid="{00000000-0005-0000-0000-00004A070000}"/>
    <cellStyle name="Currency 4 7 2 4 3" xfId="17327" xr:uid="{00000000-0005-0000-0000-00004A070000}"/>
    <cellStyle name="Currency 4 7 2 5" xfId="4423" xr:uid="{00000000-0005-0000-0000-0000E5040000}"/>
    <cellStyle name="Currency 4 7 2 5 2" xfId="10810" xr:uid="{00000000-0005-0000-0000-00004B070000}"/>
    <cellStyle name="Currency 4 7 2 5 3" xfId="18888" xr:uid="{00000000-0005-0000-0000-00004B070000}"/>
    <cellStyle name="Currency 4 7 2 6" xfId="7624" xr:uid="{00000000-0005-0000-0000-00004C070000}"/>
    <cellStyle name="Currency 4 7 2 6 2" xfId="15702" xr:uid="{00000000-0005-0000-0000-00004C070000}"/>
    <cellStyle name="Currency 4 7 2 7" xfId="12694" xr:uid="{00000000-0005-0000-0000-00004D070000}"/>
    <cellStyle name="Currency 4 7 2 7 2" xfId="20758" xr:uid="{00000000-0005-0000-0000-00004D070000}"/>
    <cellStyle name="Currency 4 7 2 8" xfId="6014" xr:uid="{00000000-0005-0000-0000-000041070000}"/>
    <cellStyle name="Currency 4 7 2 9" xfId="14094" xr:uid="{00000000-0005-0000-0000-000041070000}"/>
    <cellStyle name="Currency 4 7 3" xfId="1389" xr:uid="{00000000-0005-0000-0000-0000E6040000}"/>
    <cellStyle name="Currency 4 7 3 2" xfId="3038" xr:uid="{00000000-0005-0000-0000-0000E7040000}"/>
    <cellStyle name="Currency 4 7 3 2 2" xfId="9497" xr:uid="{00000000-0005-0000-0000-00004F070000}"/>
    <cellStyle name="Currency 4 7 3 2 3" xfId="17575" xr:uid="{00000000-0005-0000-0000-00004F070000}"/>
    <cellStyle name="Currency 4 7 3 3" xfId="4701" xr:uid="{00000000-0005-0000-0000-0000E8040000}"/>
    <cellStyle name="Currency 4 7 3 3 2" xfId="11088" xr:uid="{00000000-0005-0000-0000-000050070000}"/>
    <cellStyle name="Currency 4 7 3 3 3" xfId="19166" xr:uid="{00000000-0005-0000-0000-000050070000}"/>
    <cellStyle name="Currency 4 7 3 4" xfId="7902" xr:uid="{00000000-0005-0000-0000-000051070000}"/>
    <cellStyle name="Currency 4 7 3 4 2" xfId="15980" xr:uid="{00000000-0005-0000-0000-000051070000}"/>
    <cellStyle name="Currency 4 7 3 5" xfId="6292" xr:uid="{00000000-0005-0000-0000-00004E070000}"/>
    <cellStyle name="Currency 4 7 3 6" xfId="14372" xr:uid="{00000000-0005-0000-0000-00004E070000}"/>
    <cellStyle name="Currency 4 7 4" xfId="1915" xr:uid="{00000000-0005-0000-0000-0000E9040000}"/>
    <cellStyle name="Currency 4 7 4 2" xfId="3565" xr:uid="{00000000-0005-0000-0000-0000EA040000}"/>
    <cellStyle name="Currency 4 7 4 2 2" xfId="10024" xr:uid="{00000000-0005-0000-0000-000053070000}"/>
    <cellStyle name="Currency 4 7 4 2 3" xfId="18102" xr:uid="{00000000-0005-0000-0000-000053070000}"/>
    <cellStyle name="Currency 4 7 4 3" xfId="5228" xr:uid="{00000000-0005-0000-0000-0000EB040000}"/>
    <cellStyle name="Currency 4 7 4 3 2" xfId="11615" xr:uid="{00000000-0005-0000-0000-000054070000}"/>
    <cellStyle name="Currency 4 7 4 3 3" xfId="19693" xr:uid="{00000000-0005-0000-0000-000054070000}"/>
    <cellStyle name="Currency 4 7 4 4" xfId="8429" xr:uid="{00000000-0005-0000-0000-000055070000}"/>
    <cellStyle name="Currency 4 7 4 4 2" xfId="16507" xr:uid="{00000000-0005-0000-0000-000055070000}"/>
    <cellStyle name="Currency 4 7 4 5" xfId="6819" xr:uid="{00000000-0005-0000-0000-000052070000}"/>
    <cellStyle name="Currency 4 7 4 6" xfId="14899" xr:uid="{00000000-0005-0000-0000-000052070000}"/>
    <cellStyle name="Currency 4 7 5" xfId="2461" xr:uid="{00000000-0005-0000-0000-0000EC040000}"/>
    <cellStyle name="Currency 4 7 5 2" xfId="8975" xr:uid="{00000000-0005-0000-0000-000056070000}"/>
    <cellStyle name="Currency 4 7 5 3" xfId="17053" xr:uid="{00000000-0005-0000-0000-000056070000}"/>
    <cellStyle name="Currency 4 7 6" xfId="4174" xr:uid="{00000000-0005-0000-0000-0000ED040000}"/>
    <cellStyle name="Currency 4 7 6 2" xfId="10561" xr:uid="{00000000-0005-0000-0000-000057070000}"/>
    <cellStyle name="Currency 4 7 6 3" xfId="18639" xr:uid="{00000000-0005-0000-0000-000057070000}"/>
    <cellStyle name="Currency 4 7 7" xfId="7375" xr:uid="{00000000-0005-0000-0000-000058070000}"/>
    <cellStyle name="Currency 4 7 7 2" xfId="15453" xr:uid="{00000000-0005-0000-0000-000058070000}"/>
    <cellStyle name="Currency 4 7 8" xfId="12165" xr:uid="{00000000-0005-0000-0000-000059070000}"/>
    <cellStyle name="Currency 4 7 8 2" xfId="20240" xr:uid="{00000000-0005-0000-0000-000059070000}"/>
    <cellStyle name="Currency 4 7 9" xfId="13559" xr:uid="{00000000-0005-0000-0000-00005A070000}"/>
    <cellStyle name="Currency 4 7 9 2" xfId="21556" xr:uid="{00000000-0005-0000-0000-00005A070000}"/>
    <cellStyle name="Currency 4 8" xfId="401" xr:uid="{00000000-0005-0000-0000-000090010000}"/>
    <cellStyle name="Currency 4 8 10" xfId="5766" xr:uid="{00000000-0005-0000-0000-00005B070000}"/>
    <cellStyle name="Currency 4 8 11" xfId="13846" xr:uid="{00000000-0005-0000-0000-00005B070000}"/>
    <cellStyle name="Currency 4 8 2" xfId="996" xr:uid="{00000000-0005-0000-0000-0000EF040000}"/>
    <cellStyle name="Currency 4 8 2 2" xfId="1639" xr:uid="{00000000-0005-0000-0000-0000F0040000}"/>
    <cellStyle name="Currency 4 8 2 2 2" xfId="3288" xr:uid="{00000000-0005-0000-0000-0000F1040000}"/>
    <cellStyle name="Currency 4 8 2 2 2 2" xfId="9747" xr:uid="{00000000-0005-0000-0000-00005E070000}"/>
    <cellStyle name="Currency 4 8 2 2 2 3" xfId="17825" xr:uid="{00000000-0005-0000-0000-00005E070000}"/>
    <cellStyle name="Currency 4 8 2 2 3" xfId="4951" xr:uid="{00000000-0005-0000-0000-0000F2040000}"/>
    <cellStyle name="Currency 4 8 2 2 3 2" xfId="11338" xr:uid="{00000000-0005-0000-0000-00005F070000}"/>
    <cellStyle name="Currency 4 8 2 2 3 3" xfId="19416" xr:uid="{00000000-0005-0000-0000-00005F070000}"/>
    <cellStyle name="Currency 4 8 2 2 4" xfId="8152" xr:uid="{00000000-0005-0000-0000-000060070000}"/>
    <cellStyle name="Currency 4 8 2 2 4 2" xfId="16230" xr:uid="{00000000-0005-0000-0000-000060070000}"/>
    <cellStyle name="Currency 4 8 2 2 5" xfId="6542" xr:uid="{00000000-0005-0000-0000-00005D070000}"/>
    <cellStyle name="Currency 4 8 2 2 6" xfId="14622" xr:uid="{00000000-0005-0000-0000-00005D070000}"/>
    <cellStyle name="Currency 4 8 2 3" xfId="2165" xr:uid="{00000000-0005-0000-0000-0000F3040000}"/>
    <cellStyle name="Currency 4 8 2 3 2" xfId="3815" xr:uid="{00000000-0005-0000-0000-0000F4040000}"/>
    <cellStyle name="Currency 4 8 2 3 2 2" xfId="10274" xr:uid="{00000000-0005-0000-0000-000062070000}"/>
    <cellStyle name="Currency 4 8 2 3 2 3" xfId="18352" xr:uid="{00000000-0005-0000-0000-000062070000}"/>
    <cellStyle name="Currency 4 8 2 3 3" xfId="5478" xr:uid="{00000000-0005-0000-0000-0000F5040000}"/>
    <cellStyle name="Currency 4 8 2 3 3 2" xfId="11865" xr:uid="{00000000-0005-0000-0000-000063070000}"/>
    <cellStyle name="Currency 4 8 2 3 3 3" xfId="19943" xr:uid="{00000000-0005-0000-0000-000063070000}"/>
    <cellStyle name="Currency 4 8 2 3 4" xfId="8679" xr:uid="{00000000-0005-0000-0000-000064070000}"/>
    <cellStyle name="Currency 4 8 2 3 4 2" xfId="16757" xr:uid="{00000000-0005-0000-0000-000064070000}"/>
    <cellStyle name="Currency 4 8 2 3 5" xfId="7069" xr:uid="{00000000-0005-0000-0000-000061070000}"/>
    <cellStyle name="Currency 4 8 2 3 6" xfId="15149" xr:uid="{00000000-0005-0000-0000-000061070000}"/>
    <cellStyle name="Currency 4 8 2 4" xfId="2761" xr:uid="{00000000-0005-0000-0000-0000F6040000}"/>
    <cellStyle name="Currency 4 8 2 4 2" xfId="9250" xr:uid="{00000000-0005-0000-0000-000065070000}"/>
    <cellStyle name="Currency 4 8 2 4 3" xfId="17328" xr:uid="{00000000-0005-0000-0000-000065070000}"/>
    <cellStyle name="Currency 4 8 2 5" xfId="4424" xr:uid="{00000000-0005-0000-0000-0000F7040000}"/>
    <cellStyle name="Currency 4 8 2 5 2" xfId="10811" xr:uid="{00000000-0005-0000-0000-000066070000}"/>
    <cellStyle name="Currency 4 8 2 5 3" xfId="18889" xr:uid="{00000000-0005-0000-0000-000066070000}"/>
    <cellStyle name="Currency 4 8 2 6" xfId="7625" xr:uid="{00000000-0005-0000-0000-000067070000}"/>
    <cellStyle name="Currency 4 8 2 6 2" xfId="15703" xr:uid="{00000000-0005-0000-0000-000067070000}"/>
    <cellStyle name="Currency 4 8 2 7" xfId="12695" xr:uid="{00000000-0005-0000-0000-000068070000}"/>
    <cellStyle name="Currency 4 8 2 7 2" xfId="20759" xr:uid="{00000000-0005-0000-0000-000068070000}"/>
    <cellStyle name="Currency 4 8 2 8" xfId="6015" xr:uid="{00000000-0005-0000-0000-00005C070000}"/>
    <cellStyle name="Currency 4 8 2 9" xfId="14095" xr:uid="{00000000-0005-0000-0000-00005C070000}"/>
    <cellStyle name="Currency 4 8 3" xfId="1390" xr:uid="{00000000-0005-0000-0000-0000F8040000}"/>
    <cellStyle name="Currency 4 8 3 2" xfId="3039" xr:uid="{00000000-0005-0000-0000-0000F9040000}"/>
    <cellStyle name="Currency 4 8 3 2 2" xfId="9498" xr:uid="{00000000-0005-0000-0000-00006A070000}"/>
    <cellStyle name="Currency 4 8 3 2 3" xfId="17576" xr:uid="{00000000-0005-0000-0000-00006A070000}"/>
    <cellStyle name="Currency 4 8 3 3" xfId="4702" xr:uid="{00000000-0005-0000-0000-0000FA040000}"/>
    <cellStyle name="Currency 4 8 3 3 2" xfId="11089" xr:uid="{00000000-0005-0000-0000-00006B070000}"/>
    <cellStyle name="Currency 4 8 3 3 3" xfId="19167" xr:uid="{00000000-0005-0000-0000-00006B070000}"/>
    <cellStyle name="Currency 4 8 3 4" xfId="7903" xr:uid="{00000000-0005-0000-0000-00006C070000}"/>
    <cellStyle name="Currency 4 8 3 4 2" xfId="15981" xr:uid="{00000000-0005-0000-0000-00006C070000}"/>
    <cellStyle name="Currency 4 8 3 5" xfId="6293" xr:uid="{00000000-0005-0000-0000-000069070000}"/>
    <cellStyle name="Currency 4 8 3 6" xfId="14373" xr:uid="{00000000-0005-0000-0000-000069070000}"/>
    <cellStyle name="Currency 4 8 4" xfId="1916" xr:uid="{00000000-0005-0000-0000-0000FB040000}"/>
    <cellStyle name="Currency 4 8 4 2" xfId="3566" xr:uid="{00000000-0005-0000-0000-0000FC040000}"/>
    <cellStyle name="Currency 4 8 4 2 2" xfId="10025" xr:uid="{00000000-0005-0000-0000-00006E070000}"/>
    <cellStyle name="Currency 4 8 4 2 3" xfId="18103" xr:uid="{00000000-0005-0000-0000-00006E070000}"/>
    <cellStyle name="Currency 4 8 4 3" xfId="5229" xr:uid="{00000000-0005-0000-0000-0000FD040000}"/>
    <cellStyle name="Currency 4 8 4 3 2" xfId="11616" xr:uid="{00000000-0005-0000-0000-00006F070000}"/>
    <cellStyle name="Currency 4 8 4 3 3" xfId="19694" xr:uid="{00000000-0005-0000-0000-00006F070000}"/>
    <cellStyle name="Currency 4 8 4 4" xfId="8430" xr:uid="{00000000-0005-0000-0000-000070070000}"/>
    <cellStyle name="Currency 4 8 4 4 2" xfId="16508" xr:uid="{00000000-0005-0000-0000-000070070000}"/>
    <cellStyle name="Currency 4 8 4 5" xfId="6820" xr:uid="{00000000-0005-0000-0000-00006D070000}"/>
    <cellStyle name="Currency 4 8 4 6" xfId="14900" xr:uid="{00000000-0005-0000-0000-00006D070000}"/>
    <cellStyle name="Currency 4 8 5" xfId="2462" xr:uid="{00000000-0005-0000-0000-0000FE040000}"/>
    <cellStyle name="Currency 4 8 5 2" xfId="8976" xr:uid="{00000000-0005-0000-0000-000071070000}"/>
    <cellStyle name="Currency 4 8 5 3" xfId="17054" xr:uid="{00000000-0005-0000-0000-000071070000}"/>
    <cellStyle name="Currency 4 8 6" xfId="4175" xr:uid="{00000000-0005-0000-0000-0000FF040000}"/>
    <cellStyle name="Currency 4 8 6 2" xfId="10562" xr:uid="{00000000-0005-0000-0000-000072070000}"/>
    <cellStyle name="Currency 4 8 6 3" xfId="18640" xr:uid="{00000000-0005-0000-0000-000072070000}"/>
    <cellStyle name="Currency 4 8 7" xfId="7376" xr:uid="{00000000-0005-0000-0000-000073070000}"/>
    <cellStyle name="Currency 4 8 7 2" xfId="15454" xr:uid="{00000000-0005-0000-0000-000073070000}"/>
    <cellStyle name="Currency 4 8 8" xfId="12166" xr:uid="{00000000-0005-0000-0000-000074070000}"/>
    <cellStyle name="Currency 4 8 8 2" xfId="20241" xr:uid="{00000000-0005-0000-0000-000074070000}"/>
    <cellStyle name="Currency 4 8 9" xfId="13560" xr:uid="{00000000-0005-0000-0000-000075070000}"/>
    <cellStyle name="Currency 4 8 9 2" xfId="21557" xr:uid="{00000000-0005-0000-0000-000075070000}"/>
    <cellStyle name="Currency 4 9" xfId="402" xr:uid="{00000000-0005-0000-0000-000091010000}"/>
    <cellStyle name="Currency 4 9 10" xfId="14087" xr:uid="{00000000-0005-0000-0000-000076070000}"/>
    <cellStyle name="Currency 4 9 2" xfId="1631" xr:uid="{00000000-0005-0000-0000-000001050000}"/>
    <cellStyle name="Currency 4 9 2 2" xfId="3280" xr:uid="{00000000-0005-0000-0000-000002050000}"/>
    <cellStyle name="Currency 4 9 2 2 2" xfId="9739" xr:uid="{00000000-0005-0000-0000-000078070000}"/>
    <cellStyle name="Currency 4 9 2 2 3" xfId="17817" xr:uid="{00000000-0005-0000-0000-000078070000}"/>
    <cellStyle name="Currency 4 9 2 3" xfId="4943" xr:uid="{00000000-0005-0000-0000-000003050000}"/>
    <cellStyle name="Currency 4 9 2 3 2" xfId="11330" xr:uid="{00000000-0005-0000-0000-000079070000}"/>
    <cellStyle name="Currency 4 9 2 3 3" xfId="19408" xr:uid="{00000000-0005-0000-0000-000079070000}"/>
    <cellStyle name="Currency 4 9 2 4" xfId="8144" xr:uid="{00000000-0005-0000-0000-00007A070000}"/>
    <cellStyle name="Currency 4 9 2 4 2" xfId="16222" xr:uid="{00000000-0005-0000-0000-00007A070000}"/>
    <cellStyle name="Currency 4 9 2 5" xfId="12959" xr:uid="{00000000-0005-0000-0000-00007B070000}"/>
    <cellStyle name="Currency 4 9 2 5 2" xfId="20997" xr:uid="{00000000-0005-0000-0000-00007B070000}"/>
    <cellStyle name="Currency 4 9 2 6" xfId="6534" xr:uid="{00000000-0005-0000-0000-000077070000}"/>
    <cellStyle name="Currency 4 9 2 7" xfId="14614" xr:uid="{00000000-0005-0000-0000-000077070000}"/>
    <cellStyle name="Currency 4 9 3" xfId="2157" xr:uid="{00000000-0005-0000-0000-000004050000}"/>
    <cellStyle name="Currency 4 9 3 2" xfId="3807" xr:uid="{00000000-0005-0000-0000-000005050000}"/>
    <cellStyle name="Currency 4 9 3 2 2" xfId="10266" xr:uid="{00000000-0005-0000-0000-00007D070000}"/>
    <cellStyle name="Currency 4 9 3 2 3" xfId="18344" xr:uid="{00000000-0005-0000-0000-00007D070000}"/>
    <cellStyle name="Currency 4 9 3 3" xfId="5470" xr:uid="{00000000-0005-0000-0000-000006050000}"/>
    <cellStyle name="Currency 4 9 3 3 2" xfId="11857" xr:uid="{00000000-0005-0000-0000-00007E070000}"/>
    <cellStyle name="Currency 4 9 3 3 3" xfId="19935" xr:uid="{00000000-0005-0000-0000-00007E070000}"/>
    <cellStyle name="Currency 4 9 3 4" xfId="8671" xr:uid="{00000000-0005-0000-0000-00007F070000}"/>
    <cellStyle name="Currency 4 9 3 4 2" xfId="16749" xr:uid="{00000000-0005-0000-0000-00007F070000}"/>
    <cellStyle name="Currency 4 9 3 5" xfId="7061" xr:uid="{00000000-0005-0000-0000-00007C070000}"/>
    <cellStyle name="Currency 4 9 3 6" xfId="15141" xr:uid="{00000000-0005-0000-0000-00007C070000}"/>
    <cellStyle name="Currency 4 9 4" xfId="2463" xr:uid="{00000000-0005-0000-0000-000007050000}"/>
    <cellStyle name="Currency 4 9 4 2" xfId="8977" xr:uid="{00000000-0005-0000-0000-000080070000}"/>
    <cellStyle name="Currency 4 9 4 3" xfId="17055" xr:uid="{00000000-0005-0000-0000-000080070000}"/>
    <cellStyle name="Currency 4 9 5" xfId="4416" xr:uid="{00000000-0005-0000-0000-000008050000}"/>
    <cellStyle name="Currency 4 9 5 2" xfId="10803" xr:uid="{00000000-0005-0000-0000-000081070000}"/>
    <cellStyle name="Currency 4 9 5 3" xfId="18881" xr:uid="{00000000-0005-0000-0000-000081070000}"/>
    <cellStyle name="Currency 4 9 6" xfId="7617" xr:uid="{00000000-0005-0000-0000-000082070000}"/>
    <cellStyle name="Currency 4 9 6 2" xfId="15695" xr:uid="{00000000-0005-0000-0000-000082070000}"/>
    <cellStyle name="Currency 4 9 7" xfId="12167" xr:uid="{00000000-0005-0000-0000-000083070000}"/>
    <cellStyle name="Currency 4 9 7 2" xfId="20242" xr:uid="{00000000-0005-0000-0000-000083070000}"/>
    <cellStyle name="Currency 4 9 8" xfId="13561" xr:uid="{00000000-0005-0000-0000-000084070000}"/>
    <cellStyle name="Currency 4 9 8 2" xfId="21558" xr:uid="{00000000-0005-0000-0000-000084070000}"/>
    <cellStyle name="Currency 4 9 9" xfId="6007" xr:uid="{00000000-0005-0000-0000-000076070000}"/>
    <cellStyle name="Currency 5" xfId="403" xr:uid="{00000000-0005-0000-0000-000092010000}"/>
    <cellStyle name="Currency 5 10" xfId="12168" xr:uid="{00000000-0005-0000-0000-000086070000}"/>
    <cellStyle name="Currency 5 10 2" xfId="20243" xr:uid="{00000000-0005-0000-0000-000086070000}"/>
    <cellStyle name="Currency 5 11" xfId="13562" xr:uid="{00000000-0005-0000-0000-000087070000}"/>
    <cellStyle name="Currency 5 11 2" xfId="21559" xr:uid="{00000000-0005-0000-0000-000087070000}"/>
    <cellStyle name="Currency 5 12" xfId="5767" xr:uid="{00000000-0005-0000-0000-000085070000}"/>
    <cellStyle name="Currency 5 13" xfId="13847" xr:uid="{00000000-0005-0000-0000-000085070000}"/>
    <cellStyle name="Currency 5 2" xfId="404" xr:uid="{00000000-0005-0000-0000-000093010000}"/>
    <cellStyle name="Currency 5 2 10" xfId="5768" xr:uid="{00000000-0005-0000-0000-000088070000}"/>
    <cellStyle name="Currency 5 2 11" xfId="13848" xr:uid="{00000000-0005-0000-0000-000088070000}"/>
    <cellStyle name="Currency 5 2 2" xfId="405" xr:uid="{00000000-0005-0000-0000-000094010000}"/>
    <cellStyle name="Currency 5 2 2 10" xfId="14097" xr:uid="{00000000-0005-0000-0000-000089070000}"/>
    <cellStyle name="Currency 5 2 2 2" xfId="1641" xr:uid="{00000000-0005-0000-0000-00000C050000}"/>
    <cellStyle name="Currency 5 2 2 2 2" xfId="3290" xr:uid="{00000000-0005-0000-0000-00000D050000}"/>
    <cellStyle name="Currency 5 2 2 2 2 2" xfId="12961" xr:uid="{00000000-0005-0000-0000-00008C070000}"/>
    <cellStyle name="Currency 5 2 2 2 2 2 2" xfId="20999" xr:uid="{00000000-0005-0000-0000-00008C070000}"/>
    <cellStyle name="Currency 5 2 2 2 2 3" xfId="9749" xr:uid="{00000000-0005-0000-0000-00008B070000}"/>
    <cellStyle name="Currency 5 2 2 2 2 4" xfId="17827" xr:uid="{00000000-0005-0000-0000-00008B070000}"/>
    <cellStyle name="Currency 5 2 2 2 3" xfId="4953" xr:uid="{00000000-0005-0000-0000-00000E050000}"/>
    <cellStyle name="Currency 5 2 2 2 3 2" xfId="11340" xr:uid="{00000000-0005-0000-0000-00008D070000}"/>
    <cellStyle name="Currency 5 2 2 2 3 3" xfId="19418" xr:uid="{00000000-0005-0000-0000-00008D070000}"/>
    <cellStyle name="Currency 5 2 2 2 4" xfId="8154" xr:uid="{00000000-0005-0000-0000-00008E070000}"/>
    <cellStyle name="Currency 5 2 2 2 4 2" xfId="16232" xr:uid="{00000000-0005-0000-0000-00008E070000}"/>
    <cellStyle name="Currency 5 2 2 2 5" xfId="12469" xr:uid="{00000000-0005-0000-0000-00008F070000}"/>
    <cellStyle name="Currency 5 2 2 2 5 2" xfId="20538" xr:uid="{00000000-0005-0000-0000-00008F070000}"/>
    <cellStyle name="Currency 5 2 2 2 6" xfId="6544" xr:uid="{00000000-0005-0000-0000-00008A070000}"/>
    <cellStyle name="Currency 5 2 2 2 7" xfId="14624" xr:uid="{00000000-0005-0000-0000-00008A070000}"/>
    <cellStyle name="Currency 5 2 2 3" xfId="2167" xr:uid="{00000000-0005-0000-0000-00000F050000}"/>
    <cellStyle name="Currency 5 2 2 3 2" xfId="3817" xr:uid="{00000000-0005-0000-0000-000010050000}"/>
    <cellStyle name="Currency 5 2 2 3 2 2" xfId="10276" xr:uid="{00000000-0005-0000-0000-000091070000}"/>
    <cellStyle name="Currency 5 2 2 3 2 3" xfId="18354" xr:uid="{00000000-0005-0000-0000-000091070000}"/>
    <cellStyle name="Currency 5 2 2 3 3" xfId="5480" xr:uid="{00000000-0005-0000-0000-000011050000}"/>
    <cellStyle name="Currency 5 2 2 3 3 2" xfId="11867" xr:uid="{00000000-0005-0000-0000-000092070000}"/>
    <cellStyle name="Currency 5 2 2 3 3 3" xfId="19945" xr:uid="{00000000-0005-0000-0000-000092070000}"/>
    <cellStyle name="Currency 5 2 2 3 4" xfId="8681" xr:uid="{00000000-0005-0000-0000-000093070000}"/>
    <cellStyle name="Currency 5 2 2 3 4 2" xfId="16759" xr:uid="{00000000-0005-0000-0000-000093070000}"/>
    <cellStyle name="Currency 5 2 2 3 5" xfId="12962" xr:uid="{00000000-0005-0000-0000-000094070000}"/>
    <cellStyle name="Currency 5 2 2 3 5 2" xfId="21000" xr:uid="{00000000-0005-0000-0000-000094070000}"/>
    <cellStyle name="Currency 5 2 2 3 6" xfId="7071" xr:uid="{00000000-0005-0000-0000-000090070000}"/>
    <cellStyle name="Currency 5 2 2 3 7" xfId="15151" xr:uid="{00000000-0005-0000-0000-000090070000}"/>
    <cellStyle name="Currency 5 2 2 4" xfId="2466" xr:uid="{00000000-0005-0000-0000-000012050000}"/>
    <cellStyle name="Currency 5 2 2 4 2" xfId="12960" xr:uid="{00000000-0005-0000-0000-000096070000}"/>
    <cellStyle name="Currency 5 2 2 4 2 2" xfId="20998" xr:uid="{00000000-0005-0000-0000-000096070000}"/>
    <cellStyle name="Currency 5 2 2 4 3" xfId="8980" xr:uid="{00000000-0005-0000-0000-000095070000}"/>
    <cellStyle name="Currency 5 2 2 4 4" xfId="17058" xr:uid="{00000000-0005-0000-0000-000095070000}"/>
    <cellStyle name="Currency 5 2 2 5" xfId="4426" xr:uid="{00000000-0005-0000-0000-000013050000}"/>
    <cellStyle name="Currency 5 2 2 5 2" xfId="10813" xr:uid="{00000000-0005-0000-0000-000097070000}"/>
    <cellStyle name="Currency 5 2 2 5 3" xfId="18891" xr:uid="{00000000-0005-0000-0000-000097070000}"/>
    <cellStyle name="Currency 5 2 2 6" xfId="7627" xr:uid="{00000000-0005-0000-0000-000098070000}"/>
    <cellStyle name="Currency 5 2 2 6 2" xfId="15705" xr:uid="{00000000-0005-0000-0000-000098070000}"/>
    <cellStyle name="Currency 5 2 2 7" xfId="12170" xr:uid="{00000000-0005-0000-0000-000099070000}"/>
    <cellStyle name="Currency 5 2 2 7 2" xfId="20245" xr:uid="{00000000-0005-0000-0000-000099070000}"/>
    <cellStyle name="Currency 5 2 2 8" xfId="13564" xr:uid="{00000000-0005-0000-0000-00009A070000}"/>
    <cellStyle name="Currency 5 2 2 8 2" xfId="21561" xr:uid="{00000000-0005-0000-0000-00009A070000}"/>
    <cellStyle name="Currency 5 2 2 9" xfId="6017" xr:uid="{00000000-0005-0000-0000-000089070000}"/>
    <cellStyle name="Currency 5 2 3" xfId="1392" xr:uid="{00000000-0005-0000-0000-000014050000}"/>
    <cellStyle name="Currency 5 2 3 2" xfId="3041" xr:uid="{00000000-0005-0000-0000-000015050000}"/>
    <cellStyle name="Currency 5 2 3 2 2" xfId="12963" xr:uid="{00000000-0005-0000-0000-00009D070000}"/>
    <cellStyle name="Currency 5 2 3 2 2 2" xfId="21001" xr:uid="{00000000-0005-0000-0000-00009D070000}"/>
    <cellStyle name="Currency 5 2 3 2 3" xfId="9500" xr:uid="{00000000-0005-0000-0000-00009C070000}"/>
    <cellStyle name="Currency 5 2 3 2 4" xfId="17578" xr:uid="{00000000-0005-0000-0000-00009C070000}"/>
    <cellStyle name="Currency 5 2 3 3" xfId="4704" xr:uid="{00000000-0005-0000-0000-000016050000}"/>
    <cellStyle name="Currency 5 2 3 3 2" xfId="11091" xr:uid="{00000000-0005-0000-0000-00009E070000}"/>
    <cellStyle name="Currency 5 2 3 3 3" xfId="19169" xr:uid="{00000000-0005-0000-0000-00009E070000}"/>
    <cellStyle name="Currency 5 2 3 4" xfId="7905" xr:uid="{00000000-0005-0000-0000-00009F070000}"/>
    <cellStyle name="Currency 5 2 3 4 2" xfId="15983" xr:uid="{00000000-0005-0000-0000-00009F070000}"/>
    <cellStyle name="Currency 5 2 3 5" xfId="12468" xr:uid="{00000000-0005-0000-0000-0000A0070000}"/>
    <cellStyle name="Currency 5 2 3 5 2" xfId="20537" xr:uid="{00000000-0005-0000-0000-0000A0070000}"/>
    <cellStyle name="Currency 5 2 3 6" xfId="6295" xr:uid="{00000000-0005-0000-0000-00009B070000}"/>
    <cellStyle name="Currency 5 2 3 7" xfId="14375" xr:uid="{00000000-0005-0000-0000-00009B070000}"/>
    <cellStyle name="Currency 5 2 4" xfId="1918" xr:uid="{00000000-0005-0000-0000-000017050000}"/>
    <cellStyle name="Currency 5 2 4 2" xfId="3568" xr:uid="{00000000-0005-0000-0000-000018050000}"/>
    <cellStyle name="Currency 5 2 4 2 2" xfId="10027" xr:uid="{00000000-0005-0000-0000-0000A2070000}"/>
    <cellStyle name="Currency 5 2 4 2 3" xfId="18105" xr:uid="{00000000-0005-0000-0000-0000A2070000}"/>
    <cellStyle name="Currency 5 2 4 3" xfId="5231" xr:uid="{00000000-0005-0000-0000-000019050000}"/>
    <cellStyle name="Currency 5 2 4 3 2" xfId="11618" xr:uid="{00000000-0005-0000-0000-0000A3070000}"/>
    <cellStyle name="Currency 5 2 4 3 3" xfId="19696" xr:uid="{00000000-0005-0000-0000-0000A3070000}"/>
    <cellStyle name="Currency 5 2 4 4" xfId="8432" xr:uid="{00000000-0005-0000-0000-0000A4070000}"/>
    <cellStyle name="Currency 5 2 4 4 2" xfId="16510" xr:uid="{00000000-0005-0000-0000-0000A4070000}"/>
    <cellStyle name="Currency 5 2 4 5" xfId="12964" xr:uid="{00000000-0005-0000-0000-0000A5070000}"/>
    <cellStyle name="Currency 5 2 4 5 2" xfId="21002" xr:uid="{00000000-0005-0000-0000-0000A5070000}"/>
    <cellStyle name="Currency 5 2 4 6" xfId="6822" xr:uid="{00000000-0005-0000-0000-0000A1070000}"/>
    <cellStyle name="Currency 5 2 4 7" xfId="14902" xr:uid="{00000000-0005-0000-0000-0000A1070000}"/>
    <cellStyle name="Currency 5 2 5" xfId="2465" xr:uid="{00000000-0005-0000-0000-00001A050000}"/>
    <cellStyle name="Currency 5 2 5 2" xfId="12697" xr:uid="{00000000-0005-0000-0000-0000A7070000}"/>
    <cellStyle name="Currency 5 2 5 2 2" xfId="20761" xr:uid="{00000000-0005-0000-0000-0000A7070000}"/>
    <cellStyle name="Currency 5 2 5 3" xfId="8979" xr:uid="{00000000-0005-0000-0000-0000A6070000}"/>
    <cellStyle name="Currency 5 2 5 4" xfId="17057" xr:uid="{00000000-0005-0000-0000-0000A6070000}"/>
    <cellStyle name="Currency 5 2 6" xfId="4177" xr:uid="{00000000-0005-0000-0000-00001B050000}"/>
    <cellStyle name="Currency 5 2 6 2" xfId="10564" xr:uid="{00000000-0005-0000-0000-0000A8070000}"/>
    <cellStyle name="Currency 5 2 6 3" xfId="18642" xr:uid="{00000000-0005-0000-0000-0000A8070000}"/>
    <cellStyle name="Currency 5 2 7" xfId="7378" xr:uid="{00000000-0005-0000-0000-0000A9070000}"/>
    <cellStyle name="Currency 5 2 7 2" xfId="15456" xr:uid="{00000000-0005-0000-0000-0000A9070000}"/>
    <cellStyle name="Currency 5 2 8" xfId="12169" xr:uid="{00000000-0005-0000-0000-0000AA070000}"/>
    <cellStyle name="Currency 5 2 8 2" xfId="20244" xr:uid="{00000000-0005-0000-0000-0000AA070000}"/>
    <cellStyle name="Currency 5 2 9" xfId="13563" xr:uid="{00000000-0005-0000-0000-0000AB070000}"/>
    <cellStyle name="Currency 5 2 9 2" xfId="21560" xr:uid="{00000000-0005-0000-0000-0000AB070000}"/>
    <cellStyle name="Currency 5 3" xfId="406" xr:uid="{00000000-0005-0000-0000-000095010000}"/>
    <cellStyle name="Currency 5 3 10" xfId="14096" xr:uid="{00000000-0005-0000-0000-0000AC070000}"/>
    <cellStyle name="Currency 5 3 2" xfId="1640" xr:uid="{00000000-0005-0000-0000-00001D050000}"/>
    <cellStyle name="Currency 5 3 2 2" xfId="3289" xr:uid="{00000000-0005-0000-0000-00001E050000}"/>
    <cellStyle name="Currency 5 3 2 2 2" xfId="12966" xr:uid="{00000000-0005-0000-0000-0000AF070000}"/>
    <cellStyle name="Currency 5 3 2 2 2 2" xfId="21004" xr:uid="{00000000-0005-0000-0000-0000AF070000}"/>
    <cellStyle name="Currency 5 3 2 2 3" xfId="9748" xr:uid="{00000000-0005-0000-0000-0000AE070000}"/>
    <cellStyle name="Currency 5 3 2 2 4" xfId="17826" xr:uid="{00000000-0005-0000-0000-0000AE070000}"/>
    <cellStyle name="Currency 5 3 2 3" xfId="4952" xr:uid="{00000000-0005-0000-0000-00001F050000}"/>
    <cellStyle name="Currency 5 3 2 3 2" xfId="11339" xr:uid="{00000000-0005-0000-0000-0000B0070000}"/>
    <cellStyle name="Currency 5 3 2 3 3" xfId="19417" xr:uid="{00000000-0005-0000-0000-0000B0070000}"/>
    <cellStyle name="Currency 5 3 2 4" xfId="8153" xr:uid="{00000000-0005-0000-0000-0000B1070000}"/>
    <cellStyle name="Currency 5 3 2 4 2" xfId="16231" xr:uid="{00000000-0005-0000-0000-0000B1070000}"/>
    <cellStyle name="Currency 5 3 2 5" xfId="12470" xr:uid="{00000000-0005-0000-0000-0000B2070000}"/>
    <cellStyle name="Currency 5 3 2 5 2" xfId="20539" xr:uid="{00000000-0005-0000-0000-0000B2070000}"/>
    <cellStyle name="Currency 5 3 2 6" xfId="6543" xr:uid="{00000000-0005-0000-0000-0000AD070000}"/>
    <cellStyle name="Currency 5 3 2 7" xfId="14623" xr:uid="{00000000-0005-0000-0000-0000AD070000}"/>
    <cellStyle name="Currency 5 3 3" xfId="2166" xr:uid="{00000000-0005-0000-0000-000020050000}"/>
    <cellStyle name="Currency 5 3 3 2" xfId="3816" xr:uid="{00000000-0005-0000-0000-000021050000}"/>
    <cellStyle name="Currency 5 3 3 2 2" xfId="10275" xr:uid="{00000000-0005-0000-0000-0000B4070000}"/>
    <cellStyle name="Currency 5 3 3 2 3" xfId="18353" xr:uid="{00000000-0005-0000-0000-0000B4070000}"/>
    <cellStyle name="Currency 5 3 3 3" xfId="5479" xr:uid="{00000000-0005-0000-0000-000022050000}"/>
    <cellStyle name="Currency 5 3 3 3 2" xfId="11866" xr:uid="{00000000-0005-0000-0000-0000B5070000}"/>
    <cellStyle name="Currency 5 3 3 3 3" xfId="19944" xr:uid="{00000000-0005-0000-0000-0000B5070000}"/>
    <cellStyle name="Currency 5 3 3 4" xfId="8680" xr:uid="{00000000-0005-0000-0000-0000B6070000}"/>
    <cellStyle name="Currency 5 3 3 4 2" xfId="16758" xr:uid="{00000000-0005-0000-0000-0000B6070000}"/>
    <cellStyle name="Currency 5 3 3 5" xfId="12967" xr:uid="{00000000-0005-0000-0000-0000B7070000}"/>
    <cellStyle name="Currency 5 3 3 5 2" xfId="21005" xr:uid="{00000000-0005-0000-0000-0000B7070000}"/>
    <cellStyle name="Currency 5 3 3 6" xfId="7070" xr:uid="{00000000-0005-0000-0000-0000B3070000}"/>
    <cellStyle name="Currency 5 3 3 7" xfId="15150" xr:uid="{00000000-0005-0000-0000-0000B3070000}"/>
    <cellStyle name="Currency 5 3 4" xfId="2467" xr:uid="{00000000-0005-0000-0000-000023050000}"/>
    <cellStyle name="Currency 5 3 4 2" xfId="12965" xr:uid="{00000000-0005-0000-0000-0000B9070000}"/>
    <cellStyle name="Currency 5 3 4 2 2" xfId="21003" xr:uid="{00000000-0005-0000-0000-0000B9070000}"/>
    <cellStyle name="Currency 5 3 4 3" xfId="8981" xr:uid="{00000000-0005-0000-0000-0000B8070000}"/>
    <cellStyle name="Currency 5 3 4 4" xfId="17059" xr:uid="{00000000-0005-0000-0000-0000B8070000}"/>
    <cellStyle name="Currency 5 3 5" xfId="4425" xr:uid="{00000000-0005-0000-0000-000024050000}"/>
    <cellStyle name="Currency 5 3 5 2" xfId="10812" xr:uid="{00000000-0005-0000-0000-0000BA070000}"/>
    <cellStyle name="Currency 5 3 5 3" xfId="18890" xr:uid="{00000000-0005-0000-0000-0000BA070000}"/>
    <cellStyle name="Currency 5 3 6" xfId="7626" xr:uid="{00000000-0005-0000-0000-0000BB070000}"/>
    <cellStyle name="Currency 5 3 6 2" xfId="15704" xr:uid="{00000000-0005-0000-0000-0000BB070000}"/>
    <cellStyle name="Currency 5 3 7" xfId="12171" xr:uid="{00000000-0005-0000-0000-0000BC070000}"/>
    <cellStyle name="Currency 5 3 7 2" xfId="20246" xr:uid="{00000000-0005-0000-0000-0000BC070000}"/>
    <cellStyle name="Currency 5 3 8" xfId="13565" xr:uid="{00000000-0005-0000-0000-0000BD070000}"/>
    <cellStyle name="Currency 5 3 8 2" xfId="21562" xr:uid="{00000000-0005-0000-0000-0000BD070000}"/>
    <cellStyle name="Currency 5 3 9" xfId="6016" xr:uid="{00000000-0005-0000-0000-0000AC070000}"/>
    <cellStyle name="Currency 5 4" xfId="1119" xr:uid="{00000000-0005-0000-0000-000025050000}"/>
    <cellStyle name="Currency 5 4 2" xfId="1777" xr:uid="{00000000-0005-0000-0000-000026050000}"/>
    <cellStyle name="Currency 5 4 2 2" xfId="3427" xr:uid="{00000000-0005-0000-0000-000027050000}"/>
    <cellStyle name="Currency 5 4 2 2 2" xfId="9886" xr:uid="{00000000-0005-0000-0000-0000C0070000}"/>
    <cellStyle name="Currency 5 4 2 2 3" xfId="17964" xr:uid="{00000000-0005-0000-0000-0000C0070000}"/>
    <cellStyle name="Currency 5 4 2 3" xfId="5090" xr:uid="{00000000-0005-0000-0000-000028050000}"/>
    <cellStyle name="Currency 5 4 2 3 2" xfId="11477" xr:uid="{00000000-0005-0000-0000-0000C1070000}"/>
    <cellStyle name="Currency 5 4 2 3 3" xfId="19555" xr:uid="{00000000-0005-0000-0000-0000C1070000}"/>
    <cellStyle name="Currency 5 4 2 4" xfId="8291" xr:uid="{00000000-0005-0000-0000-0000C2070000}"/>
    <cellStyle name="Currency 5 4 2 4 2" xfId="16369" xr:uid="{00000000-0005-0000-0000-0000C2070000}"/>
    <cellStyle name="Currency 5 4 2 5" xfId="12968" xr:uid="{00000000-0005-0000-0000-0000C3070000}"/>
    <cellStyle name="Currency 5 4 2 5 2" xfId="21006" xr:uid="{00000000-0005-0000-0000-0000C3070000}"/>
    <cellStyle name="Currency 5 4 2 6" xfId="6681" xr:uid="{00000000-0005-0000-0000-0000BF070000}"/>
    <cellStyle name="Currency 5 4 2 7" xfId="14761" xr:uid="{00000000-0005-0000-0000-0000BF070000}"/>
    <cellStyle name="Currency 5 4 3" xfId="2304" xr:uid="{00000000-0005-0000-0000-000029050000}"/>
    <cellStyle name="Currency 5 4 3 2" xfId="3954" xr:uid="{00000000-0005-0000-0000-00002A050000}"/>
    <cellStyle name="Currency 5 4 3 2 2" xfId="10413" xr:uid="{00000000-0005-0000-0000-0000C5070000}"/>
    <cellStyle name="Currency 5 4 3 2 3" xfId="18491" xr:uid="{00000000-0005-0000-0000-0000C5070000}"/>
    <cellStyle name="Currency 5 4 3 3" xfId="5617" xr:uid="{00000000-0005-0000-0000-00002B050000}"/>
    <cellStyle name="Currency 5 4 3 3 2" xfId="12004" xr:uid="{00000000-0005-0000-0000-0000C6070000}"/>
    <cellStyle name="Currency 5 4 3 3 3" xfId="20082" xr:uid="{00000000-0005-0000-0000-0000C6070000}"/>
    <cellStyle name="Currency 5 4 3 4" xfId="8818" xr:uid="{00000000-0005-0000-0000-0000C7070000}"/>
    <cellStyle name="Currency 5 4 3 4 2" xfId="16896" xr:uid="{00000000-0005-0000-0000-0000C7070000}"/>
    <cellStyle name="Currency 5 4 3 5" xfId="7208" xr:uid="{00000000-0005-0000-0000-0000C4070000}"/>
    <cellStyle name="Currency 5 4 3 6" xfId="15288" xr:uid="{00000000-0005-0000-0000-0000C4070000}"/>
    <cellStyle name="Currency 5 4 4" xfId="2870" xr:uid="{00000000-0005-0000-0000-00002C050000}"/>
    <cellStyle name="Currency 5 4 4 2" xfId="9359" xr:uid="{00000000-0005-0000-0000-0000C8070000}"/>
    <cellStyle name="Currency 5 4 4 3" xfId="17437" xr:uid="{00000000-0005-0000-0000-0000C8070000}"/>
    <cellStyle name="Currency 5 4 5" xfId="4563" xr:uid="{00000000-0005-0000-0000-00002D050000}"/>
    <cellStyle name="Currency 5 4 5 2" xfId="10950" xr:uid="{00000000-0005-0000-0000-0000C9070000}"/>
    <cellStyle name="Currency 5 4 5 3" xfId="19028" xr:uid="{00000000-0005-0000-0000-0000C9070000}"/>
    <cellStyle name="Currency 5 4 6" xfId="7764" xr:uid="{00000000-0005-0000-0000-0000CA070000}"/>
    <cellStyle name="Currency 5 4 6 2" xfId="15842" xr:uid="{00000000-0005-0000-0000-0000CA070000}"/>
    <cellStyle name="Currency 5 4 7" xfId="12467" xr:uid="{00000000-0005-0000-0000-0000CB070000}"/>
    <cellStyle name="Currency 5 4 7 2" xfId="20536" xr:uid="{00000000-0005-0000-0000-0000CB070000}"/>
    <cellStyle name="Currency 5 4 8" xfId="6154" xr:uid="{00000000-0005-0000-0000-0000BE070000}"/>
    <cellStyle name="Currency 5 4 9" xfId="14234" xr:uid="{00000000-0005-0000-0000-0000BE070000}"/>
    <cellStyle name="Currency 5 5" xfId="1391" xr:uid="{00000000-0005-0000-0000-00002E050000}"/>
    <cellStyle name="Currency 5 5 2" xfId="3040" xr:uid="{00000000-0005-0000-0000-00002F050000}"/>
    <cellStyle name="Currency 5 5 2 2" xfId="9499" xr:uid="{00000000-0005-0000-0000-0000CD070000}"/>
    <cellStyle name="Currency 5 5 2 3" xfId="17577" xr:uid="{00000000-0005-0000-0000-0000CD070000}"/>
    <cellStyle name="Currency 5 5 3" xfId="4703" xr:uid="{00000000-0005-0000-0000-000030050000}"/>
    <cellStyle name="Currency 5 5 3 2" xfId="11090" xr:uid="{00000000-0005-0000-0000-0000CE070000}"/>
    <cellStyle name="Currency 5 5 3 3" xfId="19168" xr:uid="{00000000-0005-0000-0000-0000CE070000}"/>
    <cellStyle name="Currency 5 5 4" xfId="7904" xr:uid="{00000000-0005-0000-0000-0000CF070000}"/>
    <cellStyle name="Currency 5 5 4 2" xfId="15982" xr:uid="{00000000-0005-0000-0000-0000CF070000}"/>
    <cellStyle name="Currency 5 5 5" xfId="12969" xr:uid="{00000000-0005-0000-0000-0000D0070000}"/>
    <cellStyle name="Currency 5 5 5 2" xfId="21007" xr:uid="{00000000-0005-0000-0000-0000D0070000}"/>
    <cellStyle name="Currency 5 5 6" xfId="6294" xr:uid="{00000000-0005-0000-0000-0000CC070000}"/>
    <cellStyle name="Currency 5 5 7" xfId="14374" xr:uid="{00000000-0005-0000-0000-0000CC070000}"/>
    <cellStyle name="Currency 5 6" xfId="1917" xr:uid="{00000000-0005-0000-0000-000031050000}"/>
    <cellStyle name="Currency 5 6 2" xfId="3567" xr:uid="{00000000-0005-0000-0000-000032050000}"/>
    <cellStyle name="Currency 5 6 2 2" xfId="10026" xr:uid="{00000000-0005-0000-0000-0000D2070000}"/>
    <cellStyle name="Currency 5 6 2 3" xfId="18104" xr:uid="{00000000-0005-0000-0000-0000D2070000}"/>
    <cellStyle name="Currency 5 6 3" xfId="5230" xr:uid="{00000000-0005-0000-0000-000033050000}"/>
    <cellStyle name="Currency 5 6 3 2" xfId="11617" xr:uid="{00000000-0005-0000-0000-0000D3070000}"/>
    <cellStyle name="Currency 5 6 3 3" xfId="19695" xr:uid="{00000000-0005-0000-0000-0000D3070000}"/>
    <cellStyle name="Currency 5 6 4" xfId="8431" xr:uid="{00000000-0005-0000-0000-0000D4070000}"/>
    <cellStyle name="Currency 5 6 4 2" xfId="16509" xr:uid="{00000000-0005-0000-0000-0000D4070000}"/>
    <cellStyle name="Currency 5 6 5" xfId="12696" xr:uid="{00000000-0005-0000-0000-0000D5070000}"/>
    <cellStyle name="Currency 5 6 5 2" xfId="20760" xr:uid="{00000000-0005-0000-0000-0000D5070000}"/>
    <cellStyle name="Currency 5 6 6" xfId="6821" xr:uid="{00000000-0005-0000-0000-0000D1070000}"/>
    <cellStyle name="Currency 5 6 7" xfId="14901" xr:uid="{00000000-0005-0000-0000-0000D1070000}"/>
    <cellStyle name="Currency 5 7" xfId="2464" xr:uid="{00000000-0005-0000-0000-000034050000}"/>
    <cellStyle name="Currency 5 7 2" xfId="8978" xr:uid="{00000000-0005-0000-0000-0000D6070000}"/>
    <cellStyle name="Currency 5 7 3" xfId="17056" xr:uid="{00000000-0005-0000-0000-0000D6070000}"/>
    <cellStyle name="Currency 5 8" xfId="4176" xr:uid="{00000000-0005-0000-0000-000035050000}"/>
    <cellStyle name="Currency 5 8 2" xfId="10563" xr:uid="{00000000-0005-0000-0000-0000D7070000}"/>
    <cellStyle name="Currency 5 8 3" xfId="18641" xr:uid="{00000000-0005-0000-0000-0000D7070000}"/>
    <cellStyle name="Currency 5 9" xfId="7377" xr:uid="{00000000-0005-0000-0000-0000D8070000}"/>
    <cellStyle name="Currency 5 9 2" xfId="15455" xr:uid="{00000000-0005-0000-0000-0000D8070000}"/>
    <cellStyle name="Currency 6" xfId="407" xr:uid="{00000000-0005-0000-0000-000096010000}"/>
    <cellStyle name="Currency 6 10" xfId="14086" xr:uid="{00000000-0005-0000-0000-0000D9070000}"/>
    <cellStyle name="Currency 6 2" xfId="1630" xr:uid="{00000000-0005-0000-0000-000037050000}"/>
    <cellStyle name="Currency 6 2 2" xfId="3279" xr:uid="{00000000-0005-0000-0000-000038050000}"/>
    <cellStyle name="Currency 6 2 2 2" xfId="12971" xr:uid="{00000000-0005-0000-0000-0000DC070000}"/>
    <cellStyle name="Currency 6 2 2 2 2" xfId="21009" xr:uid="{00000000-0005-0000-0000-0000DC070000}"/>
    <cellStyle name="Currency 6 2 2 3" xfId="9738" xr:uid="{00000000-0005-0000-0000-0000DB070000}"/>
    <cellStyle name="Currency 6 2 2 4" xfId="17816" xr:uid="{00000000-0005-0000-0000-0000DB070000}"/>
    <cellStyle name="Currency 6 2 3" xfId="4942" xr:uid="{00000000-0005-0000-0000-000039050000}"/>
    <cellStyle name="Currency 6 2 3 2" xfId="11329" xr:uid="{00000000-0005-0000-0000-0000DD070000}"/>
    <cellStyle name="Currency 6 2 3 3" xfId="19407" xr:uid="{00000000-0005-0000-0000-0000DD070000}"/>
    <cellStyle name="Currency 6 2 4" xfId="8143" xr:uid="{00000000-0005-0000-0000-0000DE070000}"/>
    <cellStyle name="Currency 6 2 4 2" xfId="16221" xr:uid="{00000000-0005-0000-0000-0000DE070000}"/>
    <cellStyle name="Currency 6 2 5" xfId="12471" xr:uid="{00000000-0005-0000-0000-0000DF070000}"/>
    <cellStyle name="Currency 6 2 5 2" xfId="20540" xr:uid="{00000000-0005-0000-0000-0000DF070000}"/>
    <cellStyle name="Currency 6 2 6" xfId="6533" xr:uid="{00000000-0005-0000-0000-0000DA070000}"/>
    <cellStyle name="Currency 6 2 7" xfId="14613" xr:uid="{00000000-0005-0000-0000-0000DA070000}"/>
    <cellStyle name="Currency 6 3" xfId="2156" xr:uid="{00000000-0005-0000-0000-00003A050000}"/>
    <cellStyle name="Currency 6 3 2" xfId="3806" xr:uid="{00000000-0005-0000-0000-00003B050000}"/>
    <cellStyle name="Currency 6 3 2 2" xfId="10265" xr:uid="{00000000-0005-0000-0000-0000E1070000}"/>
    <cellStyle name="Currency 6 3 2 3" xfId="18343" xr:uid="{00000000-0005-0000-0000-0000E1070000}"/>
    <cellStyle name="Currency 6 3 3" xfId="5469" xr:uid="{00000000-0005-0000-0000-00003C050000}"/>
    <cellStyle name="Currency 6 3 3 2" xfId="11856" xr:uid="{00000000-0005-0000-0000-0000E2070000}"/>
    <cellStyle name="Currency 6 3 3 3" xfId="19934" xr:uid="{00000000-0005-0000-0000-0000E2070000}"/>
    <cellStyle name="Currency 6 3 4" xfId="8670" xr:uid="{00000000-0005-0000-0000-0000E3070000}"/>
    <cellStyle name="Currency 6 3 4 2" xfId="16748" xr:uid="{00000000-0005-0000-0000-0000E3070000}"/>
    <cellStyle name="Currency 6 3 5" xfId="12972" xr:uid="{00000000-0005-0000-0000-0000E4070000}"/>
    <cellStyle name="Currency 6 3 5 2" xfId="21010" xr:uid="{00000000-0005-0000-0000-0000E4070000}"/>
    <cellStyle name="Currency 6 3 6" xfId="7060" xr:uid="{00000000-0005-0000-0000-0000E0070000}"/>
    <cellStyle name="Currency 6 3 7" xfId="15140" xr:uid="{00000000-0005-0000-0000-0000E0070000}"/>
    <cellStyle name="Currency 6 4" xfId="2468" xr:uid="{00000000-0005-0000-0000-00003D050000}"/>
    <cellStyle name="Currency 6 4 2" xfId="12970" xr:uid="{00000000-0005-0000-0000-0000E6070000}"/>
    <cellStyle name="Currency 6 4 2 2" xfId="21008" xr:uid="{00000000-0005-0000-0000-0000E6070000}"/>
    <cellStyle name="Currency 6 4 3" xfId="8982" xr:uid="{00000000-0005-0000-0000-0000E5070000}"/>
    <cellStyle name="Currency 6 4 4" xfId="17060" xr:uid="{00000000-0005-0000-0000-0000E5070000}"/>
    <cellStyle name="Currency 6 5" xfId="4415" xr:uid="{00000000-0005-0000-0000-00003E050000}"/>
    <cellStyle name="Currency 6 5 2" xfId="10802" xr:uid="{00000000-0005-0000-0000-0000E7070000}"/>
    <cellStyle name="Currency 6 5 3" xfId="18880" xr:uid="{00000000-0005-0000-0000-0000E7070000}"/>
    <cellStyle name="Currency 6 6" xfId="7616" xr:uid="{00000000-0005-0000-0000-0000E8070000}"/>
    <cellStyle name="Currency 6 6 2" xfId="15694" xr:uid="{00000000-0005-0000-0000-0000E8070000}"/>
    <cellStyle name="Currency 6 7" xfId="12172" xr:uid="{00000000-0005-0000-0000-0000E9070000}"/>
    <cellStyle name="Currency 6 7 2" xfId="20247" xr:uid="{00000000-0005-0000-0000-0000E9070000}"/>
    <cellStyle name="Currency 6 8" xfId="13566" xr:uid="{00000000-0005-0000-0000-0000EA070000}"/>
    <cellStyle name="Currency 6 8 2" xfId="21563" xr:uid="{00000000-0005-0000-0000-0000EA070000}"/>
    <cellStyle name="Currency 6 9" xfId="6006" xr:uid="{00000000-0005-0000-0000-0000D9070000}"/>
    <cellStyle name="Currency 7" xfId="2448" xr:uid="{00000000-0005-0000-0000-00003F050000}"/>
    <cellStyle name="Currency 7 2" xfId="12973" xr:uid="{00000000-0005-0000-0000-0000EC070000}"/>
    <cellStyle name="Currency 7 2 2" xfId="21011" xr:uid="{00000000-0005-0000-0000-0000EC070000}"/>
    <cellStyle name="Currency 7 3" xfId="12455" xr:uid="{00000000-0005-0000-0000-0000ED070000}"/>
    <cellStyle name="Currency 7 3 2" xfId="20524" xr:uid="{00000000-0005-0000-0000-0000ED070000}"/>
    <cellStyle name="Currency 7 4" xfId="8962" xr:uid="{00000000-0005-0000-0000-0000EB070000}"/>
    <cellStyle name="Currency 7 5" xfId="17040" xr:uid="{00000000-0005-0000-0000-0000EB070000}"/>
    <cellStyle name="Currency 8" xfId="12152" xr:uid="{00000000-0005-0000-0000-0000EE070000}"/>
    <cellStyle name="Currency 8 2" xfId="20227" xr:uid="{00000000-0005-0000-0000-0000EE070000}"/>
    <cellStyle name="Currency 9" xfId="13546" xr:uid="{00000000-0005-0000-0000-0000EF070000}"/>
    <cellStyle name="Currency 9 2" xfId="21543" xr:uid="{00000000-0005-0000-0000-0000EF070000}"/>
    <cellStyle name="Emphasis 1" xfId="408" xr:uid="{00000000-0005-0000-0000-000097010000}"/>
    <cellStyle name="Emphasis 2" xfId="409" xr:uid="{00000000-0005-0000-0000-000098010000}"/>
    <cellStyle name="Emphasis 3" xfId="410" xr:uid="{00000000-0005-0000-0000-000099010000}"/>
    <cellStyle name="Good 2" xfId="411" xr:uid="{00000000-0005-0000-0000-00009A010000}"/>
    <cellStyle name="Good 3" xfId="412" xr:uid="{00000000-0005-0000-0000-00009B010000}"/>
    <cellStyle name="Heading 1 2" xfId="413" xr:uid="{00000000-0005-0000-0000-00009C010000}"/>
    <cellStyle name="Heading 1 3" xfId="414" xr:uid="{00000000-0005-0000-0000-00009D010000}"/>
    <cellStyle name="Heading 2 2" xfId="415" xr:uid="{00000000-0005-0000-0000-00009E010000}"/>
    <cellStyle name="Heading 2 3" xfId="416" xr:uid="{00000000-0005-0000-0000-00009F010000}"/>
    <cellStyle name="Heading 3 2" xfId="417" xr:uid="{00000000-0005-0000-0000-0000A0010000}"/>
    <cellStyle name="Heading 3 3" xfId="418" xr:uid="{00000000-0005-0000-0000-0000A1010000}"/>
    <cellStyle name="Heading 4 2" xfId="419" xr:uid="{00000000-0005-0000-0000-0000A2010000}"/>
    <cellStyle name="Heading 4 3" xfId="420" xr:uid="{00000000-0005-0000-0000-0000A3010000}"/>
    <cellStyle name="Hyperlink" xfId="421" builtinId="8"/>
    <cellStyle name="Hyperlink 2" xfId="422" xr:uid="{00000000-0005-0000-0000-0000A5010000}"/>
    <cellStyle name="Hyperlink 3" xfId="423" xr:uid="{00000000-0005-0000-0000-0000A6010000}"/>
    <cellStyle name="Hyperlink 4" xfId="424" xr:uid="{00000000-0005-0000-0000-0000A7010000}"/>
    <cellStyle name="Input 2" xfId="425" xr:uid="{00000000-0005-0000-0000-0000A8010000}"/>
    <cellStyle name="Input 3" xfId="426" xr:uid="{00000000-0005-0000-0000-0000A9010000}"/>
    <cellStyle name="Linked Cell 2" xfId="427" xr:uid="{00000000-0005-0000-0000-0000AA010000}"/>
    <cellStyle name="Linked Cell 3" xfId="428" xr:uid="{00000000-0005-0000-0000-0000AB010000}"/>
    <cellStyle name="Neutral 2" xfId="429" xr:uid="{00000000-0005-0000-0000-0000AC010000}"/>
    <cellStyle name="Neutral 3" xfId="430" xr:uid="{00000000-0005-0000-0000-0000AD010000}"/>
    <cellStyle name="Normal" xfId="0" builtinId="0"/>
    <cellStyle name="Normal 10" xfId="431" xr:uid="{00000000-0005-0000-0000-0000AF010000}"/>
    <cellStyle name="Normal 10 10" xfId="920" xr:uid="{00000000-0005-0000-0000-000058050000}"/>
    <cellStyle name="Normal 10 10 2" xfId="2708" xr:uid="{00000000-0005-0000-0000-000059050000}"/>
    <cellStyle name="Normal 10 10 2 2" xfId="12974" xr:uid="{00000000-0005-0000-0000-00000A080000}"/>
    <cellStyle name="Normal 10 10 2 2 2" xfId="21012" xr:uid="{00000000-0005-0000-0000-00000A080000}"/>
    <cellStyle name="Normal 10 10 2 3" xfId="9199" xr:uid="{00000000-0005-0000-0000-000009080000}"/>
    <cellStyle name="Normal 10 10 2 4" xfId="17277" xr:uid="{00000000-0005-0000-0000-000009080000}"/>
    <cellStyle name="Normal 10 10 3" xfId="2470" xr:uid="{00000000-0005-0000-0000-00005A050000}"/>
    <cellStyle name="Normal 10 10 4" xfId="4178" xr:uid="{00000000-0005-0000-0000-00005B050000}"/>
    <cellStyle name="Normal 10 10 4 2" xfId="10565" xr:uid="{00000000-0005-0000-0000-00000C080000}"/>
    <cellStyle name="Normal 10 10 4 3" xfId="18643" xr:uid="{00000000-0005-0000-0000-00000C080000}"/>
    <cellStyle name="Normal 10 10 5" xfId="7379" xr:uid="{00000000-0005-0000-0000-00000D080000}"/>
    <cellStyle name="Normal 10 10 5 2" xfId="15457" xr:uid="{00000000-0005-0000-0000-00000D080000}"/>
    <cellStyle name="Normal 10 10 6" xfId="12656" xr:uid="{00000000-0005-0000-0000-00000E080000}"/>
    <cellStyle name="Normal 10 10 6 2" xfId="20720" xr:uid="{00000000-0005-0000-0000-00000E080000}"/>
    <cellStyle name="Normal 10 10 7" xfId="5769" xr:uid="{00000000-0005-0000-0000-000008080000}"/>
    <cellStyle name="Normal 10 10 8" xfId="13849" xr:uid="{00000000-0005-0000-0000-000008080000}"/>
    <cellStyle name="Normal 10 11" xfId="1393" xr:uid="{00000000-0005-0000-0000-00005C050000}"/>
    <cellStyle name="Normal 10 11 2" xfId="3042" xr:uid="{00000000-0005-0000-0000-00005D050000}"/>
    <cellStyle name="Normal 10 11 2 2" xfId="9501" xr:uid="{00000000-0005-0000-0000-000010080000}"/>
    <cellStyle name="Normal 10 11 2 3" xfId="17579" xr:uid="{00000000-0005-0000-0000-000010080000}"/>
    <cellStyle name="Normal 10 11 3" xfId="4705" xr:uid="{00000000-0005-0000-0000-00005E050000}"/>
    <cellStyle name="Normal 10 11 3 2" xfId="11092" xr:uid="{00000000-0005-0000-0000-000011080000}"/>
    <cellStyle name="Normal 10 11 3 3" xfId="19170" xr:uid="{00000000-0005-0000-0000-000011080000}"/>
    <cellStyle name="Normal 10 11 4" xfId="7906" xr:uid="{00000000-0005-0000-0000-000012080000}"/>
    <cellStyle name="Normal 10 11 4 2" xfId="15984" xr:uid="{00000000-0005-0000-0000-000012080000}"/>
    <cellStyle name="Normal 10 11 5" xfId="12698" xr:uid="{00000000-0005-0000-0000-000013080000}"/>
    <cellStyle name="Normal 10 11 5 2" xfId="20762" xr:uid="{00000000-0005-0000-0000-000013080000}"/>
    <cellStyle name="Normal 10 11 6" xfId="6296" xr:uid="{00000000-0005-0000-0000-00000F080000}"/>
    <cellStyle name="Normal 10 11 7" xfId="14376" xr:uid="{00000000-0005-0000-0000-00000F080000}"/>
    <cellStyle name="Normal 10 12" xfId="1919" xr:uid="{00000000-0005-0000-0000-00005F050000}"/>
    <cellStyle name="Normal 10 12 2" xfId="3569" xr:uid="{00000000-0005-0000-0000-000060050000}"/>
    <cellStyle name="Normal 10 12 2 2" xfId="10028" xr:uid="{00000000-0005-0000-0000-000015080000}"/>
    <cellStyle name="Normal 10 12 2 3" xfId="18106" xr:uid="{00000000-0005-0000-0000-000015080000}"/>
    <cellStyle name="Normal 10 12 3" xfId="5232" xr:uid="{00000000-0005-0000-0000-000061050000}"/>
    <cellStyle name="Normal 10 12 3 2" xfId="11619" xr:uid="{00000000-0005-0000-0000-000016080000}"/>
    <cellStyle name="Normal 10 12 3 3" xfId="19697" xr:uid="{00000000-0005-0000-0000-000016080000}"/>
    <cellStyle name="Normal 10 12 4" xfId="8433" xr:uid="{00000000-0005-0000-0000-000017080000}"/>
    <cellStyle name="Normal 10 12 4 2" xfId="16511" xr:uid="{00000000-0005-0000-0000-000017080000}"/>
    <cellStyle name="Normal 10 12 5" xfId="6823" xr:uid="{00000000-0005-0000-0000-000014080000}"/>
    <cellStyle name="Normal 10 12 6" xfId="14903" xr:uid="{00000000-0005-0000-0000-000014080000}"/>
    <cellStyle name="Normal 10 13" xfId="2469" xr:uid="{00000000-0005-0000-0000-000062050000}"/>
    <cellStyle name="Normal 10 13 2" xfId="8983" xr:uid="{00000000-0005-0000-0000-000018080000}"/>
    <cellStyle name="Normal 10 13 3" xfId="17061" xr:uid="{00000000-0005-0000-0000-000018080000}"/>
    <cellStyle name="Normal 10 14" xfId="12173" xr:uid="{00000000-0005-0000-0000-000019080000}"/>
    <cellStyle name="Normal 10 14 2" xfId="20248" xr:uid="{00000000-0005-0000-0000-000019080000}"/>
    <cellStyle name="Normal 10 15" xfId="13567" xr:uid="{00000000-0005-0000-0000-00001A080000}"/>
    <cellStyle name="Normal 10 15 2" xfId="21564" xr:uid="{00000000-0005-0000-0000-00001A080000}"/>
    <cellStyle name="Normal 10 2" xfId="432" xr:uid="{00000000-0005-0000-0000-0000B0010000}"/>
    <cellStyle name="Normal 10 2 10" xfId="13568" xr:uid="{00000000-0005-0000-0000-00001C080000}"/>
    <cellStyle name="Normal 10 2 10 2" xfId="21565" xr:uid="{00000000-0005-0000-0000-00001C080000}"/>
    <cellStyle name="Normal 10 2 11" xfId="5770" xr:uid="{00000000-0005-0000-0000-00001B080000}"/>
    <cellStyle name="Normal 10 2 12" xfId="13850" xr:uid="{00000000-0005-0000-0000-00001B080000}"/>
    <cellStyle name="Normal 10 2 2" xfId="433" xr:uid="{00000000-0005-0000-0000-0000B1010000}"/>
    <cellStyle name="Normal 10 2 2 10" xfId="5986" xr:uid="{00000000-0005-0000-0000-00001D080000}"/>
    <cellStyle name="Normal 10 2 2 11" xfId="14066" xr:uid="{00000000-0005-0000-0000-00001D080000}"/>
    <cellStyle name="Normal 10 2 2 2" xfId="1142" xr:uid="{00000000-0005-0000-0000-000065050000}"/>
    <cellStyle name="Normal 10 2 2 2 10" xfId="14257" xr:uid="{00000000-0005-0000-0000-00001E080000}"/>
    <cellStyle name="Normal 10 2 2 2 2" xfId="1328" xr:uid="{00000000-0005-0000-0000-000066050000}"/>
    <cellStyle name="Normal 10 2 2 2 2 2" xfId="1875" xr:uid="{00000000-0005-0000-0000-000067050000}"/>
    <cellStyle name="Normal 10 2 2 2 2 2 2" xfId="3525" xr:uid="{00000000-0005-0000-0000-000068050000}"/>
    <cellStyle name="Normal 10 2 2 2 2 2 2 2" xfId="9984" xr:uid="{00000000-0005-0000-0000-000021080000}"/>
    <cellStyle name="Normal 10 2 2 2 2 2 2 3" xfId="18062" xr:uid="{00000000-0005-0000-0000-000021080000}"/>
    <cellStyle name="Normal 10 2 2 2 2 2 3" xfId="5188" xr:uid="{00000000-0005-0000-0000-000069050000}"/>
    <cellStyle name="Normal 10 2 2 2 2 2 3 2" xfId="11575" xr:uid="{00000000-0005-0000-0000-000022080000}"/>
    <cellStyle name="Normal 10 2 2 2 2 2 3 3" xfId="19653" xr:uid="{00000000-0005-0000-0000-000022080000}"/>
    <cellStyle name="Normal 10 2 2 2 2 2 4" xfId="8389" xr:uid="{00000000-0005-0000-0000-000023080000}"/>
    <cellStyle name="Normal 10 2 2 2 2 2 4 2" xfId="16467" xr:uid="{00000000-0005-0000-0000-000023080000}"/>
    <cellStyle name="Normal 10 2 2 2 2 2 5" xfId="12977" xr:uid="{00000000-0005-0000-0000-000024080000}"/>
    <cellStyle name="Normal 10 2 2 2 2 2 5 2" xfId="21015" xr:uid="{00000000-0005-0000-0000-000024080000}"/>
    <cellStyle name="Normal 10 2 2 2 2 2 6" xfId="6779" xr:uid="{00000000-0005-0000-0000-000020080000}"/>
    <cellStyle name="Normal 10 2 2 2 2 2 7" xfId="14859" xr:uid="{00000000-0005-0000-0000-000020080000}"/>
    <cellStyle name="Normal 10 2 2 2 2 3" xfId="2402" xr:uid="{00000000-0005-0000-0000-00006A050000}"/>
    <cellStyle name="Normal 10 2 2 2 2 3 2" xfId="4052" xr:uid="{00000000-0005-0000-0000-00006B050000}"/>
    <cellStyle name="Normal 10 2 2 2 2 3 2 2" xfId="10511" xr:uid="{00000000-0005-0000-0000-000026080000}"/>
    <cellStyle name="Normal 10 2 2 2 2 3 2 3" xfId="18589" xr:uid="{00000000-0005-0000-0000-000026080000}"/>
    <cellStyle name="Normal 10 2 2 2 2 3 3" xfId="5715" xr:uid="{00000000-0005-0000-0000-00006C050000}"/>
    <cellStyle name="Normal 10 2 2 2 2 3 3 2" xfId="12102" xr:uid="{00000000-0005-0000-0000-000027080000}"/>
    <cellStyle name="Normal 10 2 2 2 2 3 3 3" xfId="20180" xr:uid="{00000000-0005-0000-0000-000027080000}"/>
    <cellStyle name="Normal 10 2 2 2 2 3 4" xfId="8916" xr:uid="{00000000-0005-0000-0000-000028080000}"/>
    <cellStyle name="Normal 10 2 2 2 2 3 4 2" xfId="16994" xr:uid="{00000000-0005-0000-0000-000028080000}"/>
    <cellStyle name="Normal 10 2 2 2 2 3 5" xfId="7306" xr:uid="{00000000-0005-0000-0000-000025080000}"/>
    <cellStyle name="Normal 10 2 2 2 2 3 6" xfId="15386" xr:uid="{00000000-0005-0000-0000-000025080000}"/>
    <cellStyle name="Normal 10 2 2 2 2 4" xfId="2998" xr:uid="{00000000-0005-0000-0000-00006D050000}"/>
    <cellStyle name="Normal 10 2 2 2 2 4 2" xfId="9457" xr:uid="{00000000-0005-0000-0000-000029080000}"/>
    <cellStyle name="Normal 10 2 2 2 2 4 3" xfId="17535" xr:uid="{00000000-0005-0000-0000-000029080000}"/>
    <cellStyle name="Normal 10 2 2 2 2 5" xfId="4661" xr:uid="{00000000-0005-0000-0000-00006E050000}"/>
    <cellStyle name="Normal 10 2 2 2 2 5 2" xfId="11048" xr:uid="{00000000-0005-0000-0000-00002A080000}"/>
    <cellStyle name="Normal 10 2 2 2 2 5 3" xfId="19126" xr:uid="{00000000-0005-0000-0000-00002A080000}"/>
    <cellStyle name="Normal 10 2 2 2 2 6" xfId="7862" xr:uid="{00000000-0005-0000-0000-00002B080000}"/>
    <cellStyle name="Normal 10 2 2 2 2 6 2" xfId="15940" xr:uid="{00000000-0005-0000-0000-00002B080000}"/>
    <cellStyle name="Normal 10 2 2 2 2 7" xfId="12474" xr:uid="{00000000-0005-0000-0000-00002C080000}"/>
    <cellStyle name="Normal 10 2 2 2 2 7 2" xfId="20543" xr:uid="{00000000-0005-0000-0000-00002C080000}"/>
    <cellStyle name="Normal 10 2 2 2 2 8" xfId="6252" xr:uid="{00000000-0005-0000-0000-00001F080000}"/>
    <cellStyle name="Normal 10 2 2 2 2 9" xfId="14332" xr:uid="{00000000-0005-0000-0000-00001F080000}"/>
    <cellStyle name="Normal 10 2 2 2 3" xfId="1800" xr:uid="{00000000-0005-0000-0000-00006F050000}"/>
    <cellStyle name="Normal 10 2 2 2 3 2" xfId="3450" xr:uid="{00000000-0005-0000-0000-000070050000}"/>
    <cellStyle name="Normal 10 2 2 2 3 2 2" xfId="9909" xr:uid="{00000000-0005-0000-0000-00002E080000}"/>
    <cellStyle name="Normal 10 2 2 2 3 2 3" xfId="17987" xr:uid="{00000000-0005-0000-0000-00002E080000}"/>
    <cellStyle name="Normal 10 2 2 2 3 3" xfId="5113" xr:uid="{00000000-0005-0000-0000-000071050000}"/>
    <cellStyle name="Normal 10 2 2 2 3 3 2" xfId="11500" xr:uid="{00000000-0005-0000-0000-00002F080000}"/>
    <cellStyle name="Normal 10 2 2 2 3 3 3" xfId="19578" xr:uid="{00000000-0005-0000-0000-00002F080000}"/>
    <cellStyle name="Normal 10 2 2 2 3 4" xfId="8314" xr:uid="{00000000-0005-0000-0000-000030080000}"/>
    <cellStyle name="Normal 10 2 2 2 3 4 2" xfId="16392" xr:uid="{00000000-0005-0000-0000-000030080000}"/>
    <cellStyle name="Normal 10 2 2 2 3 5" xfId="12978" xr:uid="{00000000-0005-0000-0000-000031080000}"/>
    <cellStyle name="Normal 10 2 2 2 3 5 2" xfId="21016" xr:uid="{00000000-0005-0000-0000-000031080000}"/>
    <cellStyle name="Normal 10 2 2 2 3 6" xfId="6704" xr:uid="{00000000-0005-0000-0000-00002D080000}"/>
    <cellStyle name="Normal 10 2 2 2 3 7" xfId="14784" xr:uid="{00000000-0005-0000-0000-00002D080000}"/>
    <cellStyle name="Normal 10 2 2 2 4" xfId="2327" xr:uid="{00000000-0005-0000-0000-000072050000}"/>
    <cellStyle name="Normal 10 2 2 2 4 2" xfId="3977" xr:uid="{00000000-0005-0000-0000-000073050000}"/>
    <cellStyle name="Normal 10 2 2 2 4 2 2" xfId="10436" xr:uid="{00000000-0005-0000-0000-000033080000}"/>
    <cellStyle name="Normal 10 2 2 2 4 2 3" xfId="18514" xr:uid="{00000000-0005-0000-0000-000033080000}"/>
    <cellStyle name="Normal 10 2 2 2 4 3" xfId="5640" xr:uid="{00000000-0005-0000-0000-000074050000}"/>
    <cellStyle name="Normal 10 2 2 2 4 3 2" xfId="12027" xr:uid="{00000000-0005-0000-0000-000034080000}"/>
    <cellStyle name="Normal 10 2 2 2 4 3 3" xfId="20105" xr:uid="{00000000-0005-0000-0000-000034080000}"/>
    <cellStyle name="Normal 10 2 2 2 4 4" xfId="8841" xr:uid="{00000000-0005-0000-0000-000035080000}"/>
    <cellStyle name="Normal 10 2 2 2 4 4 2" xfId="16919" xr:uid="{00000000-0005-0000-0000-000035080000}"/>
    <cellStyle name="Normal 10 2 2 2 4 5" xfId="12976" xr:uid="{00000000-0005-0000-0000-000036080000}"/>
    <cellStyle name="Normal 10 2 2 2 4 5 2" xfId="21014" xr:uid="{00000000-0005-0000-0000-000036080000}"/>
    <cellStyle name="Normal 10 2 2 2 4 6" xfId="7231" xr:uid="{00000000-0005-0000-0000-000032080000}"/>
    <cellStyle name="Normal 10 2 2 2 4 7" xfId="15311" xr:uid="{00000000-0005-0000-0000-000032080000}"/>
    <cellStyle name="Normal 10 2 2 2 5" xfId="2893" xr:uid="{00000000-0005-0000-0000-000075050000}"/>
    <cellStyle name="Normal 10 2 2 2 5 2" xfId="9382" xr:uid="{00000000-0005-0000-0000-000037080000}"/>
    <cellStyle name="Normal 10 2 2 2 5 3" xfId="17460" xr:uid="{00000000-0005-0000-0000-000037080000}"/>
    <cellStyle name="Normal 10 2 2 2 6" xfId="4586" xr:uid="{00000000-0005-0000-0000-000076050000}"/>
    <cellStyle name="Normal 10 2 2 2 6 2" xfId="10973" xr:uid="{00000000-0005-0000-0000-000038080000}"/>
    <cellStyle name="Normal 10 2 2 2 6 3" xfId="19051" xr:uid="{00000000-0005-0000-0000-000038080000}"/>
    <cellStyle name="Normal 10 2 2 2 7" xfId="7787" xr:uid="{00000000-0005-0000-0000-000039080000}"/>
    <cellStyle name="Normal 10 2 2 2 7 2" xfId="15865" xr:uid="{00000000-0005-0000-0000-000039080000}"/>
    <cellStyle name="Normal 10 2 2 2 8" xfId="12420" xr:uid="{00000000-0005-0000-0000-00003A080000}"/>
    <cellStyle name="Normal 10 2 2 2 8 2" xfId="20491" xr:uid="{00000000-0005-0000-0000-00003A080000}"/>
    <cellStyle name="Normal 10 2 2 2 9" xfId="6177" xr:uid="{00000000-0005-0000-0000-00001E080000}"/>
    <cellStyle name="Normal 10 2 2 3" xfId="1610" xr:uid="{00000000-0005-0000-0000-000077050000}"/>
    <cellStyle name="Normal 10 2 2 3 2" xfId="3259" xr:uid="{00000000-0005-0000-0000-000078050000}"/>
    <cellStyle name="Normal 10 2 2 3 2 2" xfId="12979" xr:uid="{00000000-0005-0000-0000-00003D080000}"/>
    <cellStyle name="Normal 10 2 2 3 2 2 2" xfId="21017" xr:uid="{00000000-0005-0000-0000-00003D080000}"/>
    <cellStyle name="Normal 10 2 2 3 2 3" xfId="9718" xr:uid="{00000000-0005-0000-0000-00003C080000}"/>
    <cellStyle name="Normal 10 2 2 3 2 4" xfId="17796" xr:uid="{00000000-0005-0000-0000-00003C080000}"/>
    <cellStyle name="Normal 10 2 2 3 3" xfId="4922" xr:uid="{00000000-0005-0000-0000-000079050000}"/>
    <cellStyle name="Normal 10 2 2 3 3 2" xfId="11309" xr:uid="{00000000-0005-0000-0000-00003E080000}"/>
    <cellStyle name="Normal 10 2 2 3 3 3" xfId="19387" xr:uid="{00000000-0005-0000-0000-00003E080000}"/>
    <cellStyle name="Normal 10 2 2 3 4" xfId="8123" xr:uid="{00000000-0005-0000-0000-00003F080000}"/>
    <cellStyle name="Normal 10 2 2 3 4 2" xfId="16201" xr:uid="{00000000-0005-0000-0000-00003F080000}"/>
    <cellStyle name="Normal 10 2 2 3 5" xfId="12473" xr:uid="{00000000-0005-0000-0000-000040080000}"/>
    <cellStyle name="Normal 10 2 2 3 5 2" xfId="20542" xr:uid="{00000000-0005-0000-0000-000040080000}"/>
    <cellStyle name="Normal 10 2 2 3 6" xfId="6513" xr:uid="{00000000-0005-0000-0000-00003B080000}"/>
    <cellStyle name="Normal 10 2 2 3 7" xfId="14593" xr:uid="{00000000-0005-0000-0000-00003B080000}"/>
    <cellStyle name="Normal 10 2 2 4" xfId="2136" xr:uid="{00000000-0005-0000-0000-00007A050000}"/>
    <cellStyle name="Normal 10 2 2 4 2" xfId="3786" xr:uid="{00000000-0005-0000-0000-00007B050000}"/>
    <cellStyle name="Normal 10 2 2 4 2 2" xfId="10245" xr:uid="{00000000-0005-0000-0000-000042080000}"/>
    <cellStyle name="Normal 10 2 2 4 2 3" xfId="18323" xr:uid="{00000000-0005-0000-0000-000042080000}"/>
    <cellStyle name="Normal 10 2 2 4 3" xfId="5449" xr:uid="{00000000-0005-0000-0000-00007C050000}"/>
    <cellStyle name="Normal 10 2 2 4 3 2" xfId="11836" xr:uid="{00000000-0005-0000-0000-000043080000}"/>
    <cellStyle name="Normal 10 2 2 4 3 3" xfId="19914" xr:uid="{00000000-0005-0000-0000-000043080000}"/>
    <cellStyle name="Normal 10 2 2 4 4" xfId="8650" xr:uid="{00000000-0005-0000-0000-000044080000}"/>
    <cellStyle name="Normal 10 2 2 4 4 2" xfId="16728" xr:uid="{00000000-0005-0000-0000-000044080000}"/>
    <cellStyle name="Normal 10 2 2 4 5" xfId="12980" xr:uid="{00000000-0005-0000-0000-000045080000}"/>
    <cellStyle name="Normal 10 2 2 4 5 2" xfId="21018" xr:uid="{00000000-0005-0000-0000-000045080000}"/>
    <cellStyle name="Normal 10 2 2 4 6" xfId="7040" xr:uid="{00000000-0005-0000-0000-000041080000}"/>
    <cellStyle name="Normal 10 2 2 4 7" xfId="15120" xr:uid="{00000000-0005-0000-0000-000041080000}"/>
    <cellStyle name="Normal 10 2 2 5" xfId="2472" xr:uid="{00000000-0005-0000-0000-00007D050000}"/>
    <cellStyle name="Normal 10 2 2 5 2" xfId="12975" xr:uid="{00000000-0005-0000-0000-000047080000}"/>
    <cellStyle name="Normal 10 2 2 5 2 2" xfId="21013" xr:uid="{00000000-0005-0000-0000-000047080000}"/>
    <cellStyle name="Normal 10 2 2 5 3" xfId="8985" xr:uid="{00000000-0005-0000-0000-000046080000}"/>
    <cellStyle name="Normal 10 2 2 5 4" xfId="17063" xr:uid="{00000000-0005-0000-0000-000046080000}"/>
    <cellStyle name="Normal 10 2 2 6" xfId="4395" xr:uid="{00000000-0005-0000-0000-00007E050000}"/>
    <cellStyle name="Normal 10 2 2 6 2" xfId="10782" xr:uid="{00000000-0005-0000-0000-000048080000}"/>
    <cellStyle name="Normal 10 2 2 6 3" xfId="18860" xr:uid="{00000000-0005-0000-0000-000048080000}"/>
    <cellStyle name="Normal 10 2 2 7" xfId="7596" xr:uid="{00000000-0005-0000-0000-000049080000}"/>
    <cellStyle name="Normal 10 2 2 7 2" xfId="15674" xr:uid="{00000000-0005-0000-0000-000049080000}"/>
    <cellStyle name="Normal 10 2 2 8" xfId="12175" xr:uid="{00000000-0005-0000-0000-00004A080000}"/>
    <cellStyle name="Normal 10 2 2 8 2" xfId="20250" xr:uid="{00000000-0005-0000-0000-00004A080000}"/>
    <cellStyle name="Normal 10 2 2 9" xfId="13569" xr:uid="{00000000-0005-0000-0000-00004B080000}"/>
    <cellStyle name="Normal 10 2 2 9 2" xfId="21566" xr:uid="{00000000-0005-0000-0000-00004B080000}"/>
    <cellStyle name="Normal 10 2 3" xfId="434" xr:uid="{00000000-0005-0000-0000-0000B2010000}"/>
    <cellStyle name="Normal 10 2 3 10" xfId="14099" xr:uid="{00000000-0005-0000-0000-00004C080000}"/>
    <cellStyle name="Normal 10 2 3 2" xfId="1642" xr:uid="{00000000-0005-0000-0000-000080050000}"/>
    <cellStyle name="Normal 10 2 3 2 2" xfId="3292" xr:uid="{00000000-0005-0000-0000-000081050000}"/>
    <cellStyle name="Normal 10 2 3 2 2 2" xfId="12982" xr:uid="{00000000-0005-0000-0000-00004F080000}"/>
    <cellStyle name="Normal 10 2 3 2 2 2 2" xfId="21020" xr:uid="{00000000-0005-0000-0000-00004F080000}"/>
    <cellStyle name="Normal 10 2 3 2 2 3" xfId="9751" xr:uid="{00000000-0005-0000-0000-00004E080000}"/>
    <cellStyle name="Normal 10 2 3 2 2 4" xfId="17829" xr:uid="{00000000-0005-0000-0000-00004E080000}"/>
    <cellStyle name="Normal 10 2 3 2 3" xfId="4955" xr:uid="{00000000-0005-0000-0000-000082050000}"/>
    <cellStyle name="Normal 10 2 3 2 3 2" xfId="11342" xr:uid="{00000000-0005-0000-0000-000050080000}"/>
    <cellStyle name="Normal 10 2 3 2 3 3" xfId="19420" xr:uid="{00000000-0005-0000-0000-000050080000}"/>
    <cellStyle name="Normal 10 2 3 2 4" xfId="8156" xr:uid="{00000000-0005-0000-0000-000051080000}"/>
    <cellStyle name="Normal 10 2 3 2 4 2" xfId="16234" xr:uid="{00000000-0005-0000-0000-000051080000}"/>
    <cellStyle name="Normal 10 2 3 2 5" xfId="12475" xr:uid="{00000000-0005-0000-0000-000052080000}"/>
    <cellStyle name="Normal 10 2 3 2 5 2" xfId="20544" xr:uid="{00000000-0005-0000-0000-000052080000}"/>
    <cellStyle name="Normal 10 2 3 2 6" xfId="6546" xr:uid="{00000000-0005-0000-0000-00004D080000}"/>
    <cellStyle name="Normal 10 2 3 2 7" xfId="14626" xr:uid="{00000000-0005-0000-0000-00004D080000}"/>
    <cellStyle name="Normal 10 2 3 3" xfId="2169" xr:uid="{00000000-0005-0000-0000-000083050000}"/>
    <cellStyle name="Normal 10 2 3 3 2" xfId="3819" xr:uid="{00000000-0005-0000-0000-000084050000}"/>
    <cellStyle name="Normal 10 2 3 3 2 2" xfId="10278" xr:uid="{00000000-0005-0000-0000-000054080000}"/>
    <cellStyle name="Normal 10 2 3 3 2 3" xfId="18356" xr:uid="{00000000-0005-0000-0000-000054080000}"/>
    <cellStyle name="Normal 10 2 3 3 3" xfId="5482" xr:uid="{00000000-0005-0000-0000-000085050000}"/>
    <cellStyle name="Normal 10 2 3 3 3 2" xfId="11869" xr:uid="{00000000-0005-0000-0000-000055080000}"/>
    <cellStyle name="Normal 10 2 3 3 3 3" xfId="19947" xr:uid="{00000000-0005-0000-0000-000055080000}"/>
    <cellStyle name="Normal 10 2 3 3 4" xfId="8683" xr:uid="{00000000-0005-0000-0000-000056080000}"/>
    <cellStyle name="Normal 10 2 3 3 4 2" xfId="16761" xr:uid="{00000000-0005-0000-0000-000056080000}"/>
    <cellStyle name="Normal 10 2 3 3 5" xfId="12983" xr:uid="{00000000-0005-0000-0000-000057080000}"/>
    <cellStyle name="Normal 10 2 3 3 5 2" xfId="21021" xr:uid="{00000000-0005-0000-0000-000057080000}"/>
    <cellStyle name="Normal 10 2 3 3 6" xfId="7073" xr:uid="{00000000-0005-0000-0000-000053080000}"/>
    <cellStyle name="Normal 10 2 3 3 7" xfId="15153" xr:uid="{00000000-0005-0000-0000-000053080000}"/>
    <cellStyle name="Normal 10 2 3 4" xfId="2473" xr:uid="{00000000-0005-0000-0000-000086050000}"/>
    <cellStyle name="Normal 10 2 3 4 2" xfId="12981" xr:uid="{00000000-0005-0000-0000-000059080000}"/>
    <cellStyle name="Normal 10 2 3 4 2 2" xfId="21019" xr:uid="{00000000-0005-0000-0000-000059080000}"/>
    <cellStyle name="Normal 10 2 3 4 3" xfId="8986" xr:uid="{00000000-0005-0000-0000-000058080000}"/>
    <cellStyle name="Normal 10 2 3 4 4" xfId="17064" xr:uid="{00000000-0005-0000-0000-000058080000}"/>
    <cellStyle name="Normal 10 2 3 5" xfId="4428" xr:uid="{00000000-0005-0000-0000-000087050000}"/>
    <cellStyle name="Normal 10 2 3 5 2" xfId="10815" xr:uid="{00000000-0005-0000-0000-00005A080000}"/>
    <cellStyle name="Normal 10 2 3 5 3" xfId="18893" xr:uid="{00000000-0005-0000-0000-00005A080000}"/>
    <cellStyle name="Normal 10 2 3 6" xfId="7629" xr:uid="{00000000-0005-0000-0000-00005B080000}"/>
    <cellStyle name="Normal 10 2 3 6 2" xfId="15707" xr:uid="{00000000-0005-0000-0000-00005B080000}"/>
    <cellStyle name="Normal 10 2 3 7" xfId="12176" xr:uid="{00000000-0005-0000-0000-00005C080000}"/>
    <cellStyle name="Normal 10 2 3 7 2" xfId="20251" xr:uid="{00000000-0005-0000-0000-00005C080000}"/>
    <cellStyle name="Normal 10 2 3 8" xfId="13570" xr:uid="{00000000-0005-0000-0000-00005D080000}"/>
    <cellStyle name="Normal 10 2 3 8 2" xfId="21567" xr:uid="{00000000-0005-0000-0000-00005D080000}"/>
    <cellStyle name="Normal 10 2 3 9" xfId="6019" xr:uid="{00000000-0005-0000-0000-00004C080000}"/>
    <cellStyle name="Normal 10 2 4" xfId="1394" xr:uid="{00000000-0005-0000-0000-000088050000}"/>
    <cellStyle name="Normal 10 2 4 2" xfId="3043" xr:uid="{00000000-0005-0000-0000-000089050000}"/>
    <cellStyle name="Normal 10 2 4 2 2" xfId="12984" xr:uid="{00000000-0005-0000-0000-000060080000}"/>
    <cellStyle name="Normal 10 2 4 2 2 2" xfId="21022" xr:uid="{00000000-0005-0000-0000-000060080000}"/>
    <cellStyle name="Normal 10 2 4 2 3" xfId="9502" xr:uid="{00000000-0005-0000-0000-00005F080000}"/>
    <cellStyle name="Normal 10 2 4 2 4" xfId="17580" xr:uid="{00000000-0005-0000-0000-00005F080000}"/>
    <cellStyle name="Normal 10 2 4 3" xfId="4706" xr:uid="{00000000-0005-0000-0000-00008A050000}"/>
    <cellStyle name="Normal 10 2 4 3 2" xfId="11093" xr:uid="{00000000-0005-0000-0000-000061080000}"/>
    <cellStyle name="Normal 10 2 4 3 3" xfId="19171" xr:uid="{00000000-0005-0000-0000-000061080000}"/>
    <cellStyle name="Normal 10 2 4 4" xfId="7907" xr:uid="{00000000-0005-0000-0000-000062080000}"/>
    <cellStyle name="Normal 10 2 4 4 2" xfId="15985" xr:uid="{00000000-0005-0000-0000-000062080000}"/>
    <cellStyle name="Normal 10 2 4 5" xfId="12472" xr:uid="{00000000-0005-0000-0000-000063080000}"/>
    <cellStyle name="Normal 10 2 4 5 2" xfId="20541" xr:uid="{00000000-0005-0000-0000-000063080000}"/>
    <cellStyle name="Normal 10 2 4 6" xfId="6297" xr:uid="{00000000-0005-0000-0000-00005E080000}"/>
    <cellStyle name="Normal 10 2 4 7" xfId="14377" xr:uid="{00000000-0005-0000-0000-00005E080000}"/>
    <cellStyle name="Normal 10 2 5" xfId="1920" xr:uid="{00000000-0005-0000-0000-00008B050000}"/>
    <cellStyle name="Normal 10 2 5 2" xfId="3570" xr:uid="{00000000-0005-0000-0000-00008C050000}"/>
    <cellStyle name="Normal 10 2 5 2 2" xfId="10029" xr:uid="{00000000-0005-0000-0000-000065080000}"/>
    <cellStyle name="Normal 10 2 5 2 3" xfId="18107" xr:uid="{00000000-0005-0000-0000-000065080000}"/>
    <cellStyle name="Normal 10 2 5 3" xfId="5233" xr:uid="{00000000-0005-0000-0000-00008D050000}"/>
    <cellStyle name="Normal 10 2 5 3 2" xfId="11620" xr:uid="{00000000-0005-0000-0000-000066080000}"/>
    <cellStyle name="Normal 10 2 5 3 3" xfId="19698" xr:uid="{00000000-0005-0000-0000-000066080000}"/>
    <cellStyle name="Normal 10 2 5 4" xfId="8434" xr:uid="{00000000-0005-0000-0000-000067080000}"/>
    <cellStyle name="Normal 10 2 5 4 2" xfId="16512" xr:uid="{00000000-0005-0000-0000-000067080000}"/>
    <cellStyle name="Normal 10 2 5 5" xfId="12985" xr:uid="{00000000-0005-0000-0000-000068080000}"/>
    <cellStyle name="Normal 10 2 5 5 2" xfId="21023" xr:uid="{00000000-0005-0000-0000-000068080000}"/>
    <cellStyle name="Normal 10 2 5 6" xfId="6824" xr:uid="{00000000-0005-0000-0000-000064080000}"/>
    <cellStyle name="Normal 10 2 5 7" xfId="14904" xr:uid="{00000000-0005-0000-0000-000064080000}"/>
    <cellStyle name="Normal 10 2 6" xfId="2471" xr:uid="{00000000-0005-0000-0000-00008E050000}"/>
    <cellStyle name="Normal 10 2 6 2" xfId="12699" xr:uid="{00000000-0005-0000-0000-00006A080000}"/>
    <cellStyle name="Normal 10 2 6 2 2" xfId="20763" xr:uid="{00000000-0005-0000-0000-00006A080000}"/>
    <cellStyle name="Normal 10 2 6 3" xfId="8984" xr:uid="{00000000-0005-0000-0000-000069080000}"/>
    <cellStyle name="Normal 10 2 6 4" xfId="17062" xr:uid="{00000000-0005-0000-0000-000069080000}"/>
    <cellStyle name="Normal 10 2 7" xfId="4179" xr:uid="{00000000-0005-0000-0000-00008F050000}"/>
    <cellStyle name="Normal 10 2 7 2" xfId="10566" xr:uid="{00000000-0005-0000-0000-00006B080000}"/>
    <cellStyle name="Normal 10 2 7 3" xfId="18644" xr:uid="{00000000-0005-0000-0000-00006B080000}"/>
    <cellStyle name="Normal 10 2 8" xfId="7380" xr:uid="{00000000-0005-0000-0000-00006C080000}"/>
    <cellStyle name="Normal 10 2 8 2" xfId="15458" xr:uid="{00000000-0005-0000-0000-00006C080000}"/>
    <cellStyle name="Normal 10 2 9" xfId="12174" xr:uid="{00000000-0005-0000-0000-00006D080000}"/>
    <cellStyle name="Normal 10 2 9 2" xfId="20249" xr:uid="{00000000-0005-0000-0000-00006D080000}"/>
    <cellStyle name="Normal 10 3" xfId="435" xr:uid="{00000000-0005-0000-0000-0000B3010000}"/>
    <cellStyle name="Normal 10 3 10" xfId="13571" xr:uid="{00000000-0005-0000-0000-00006F080000}"/>
    <cellStyle name="Normal 10 3 10 2" xfId="21568" xr:uid="{00000000-0005-0000-0000-00006F080000}"/>
    <cellStyle name="Normal 10 3 11" xfId="5771" xr:uid="{00000000-0005-0000-0000-00006E080000}"/>
    <cellStyle name="Normal 10 3 12" xfId="13851" xr:uid="{00000000-0005-0000-0000-00006E080000}"/>
    <cellStyle name="Normal 10 3 2" xfId="436" xr:uid="{00000000-0005-0000-0000-0000B4010000}"/>
    <cellStyle name="Normal 10 3 2 10" xfId="5972" xr:uid="{00000000-0005-0000-0000-000070080000}"/>
    <cellStyle name="Normal 10 3 2 11" xfId="14052" xr:uid="{00000000-0005-0000-0000-000070080000}"/>
    <cellStyle name="Normal 10 3 2 2" xfId="1143" xr:uid="{00000000-0005-0000-0000-000092050000}"/>
    <cellStyle name="Normal 10 3 2 2 2" xfId="1801" xr:uid="{00000000-0005-0000-0000-000093050000}"/>
    <cellStyle name="Normal 10 3 2 2 2 2" xfId="3451" xr:uid="{00000000-0005-0000-0000-000094050000}"/>
    <cellStyle name="Normal 10 3 2 2 2 2 2" xfId="9910" xr:uid="{00000000-0005-0000-0000-000073080000}"/>
    <cellStyle name="Normal 10 3 2 2 2 2 3" xfId="17988" xr:uid="{00000000-0005-0000-0000-000073080000}"/>
    <cellStyle name="Normal 10 3 2 2 2 3" xfId="5114" xr:uid="{00000000-0005-0000-0000-000095050000}"/>
    <cellStyle name="Normal 10 3 2 2 2 3 2" xfId="11501" xr:uid="{00000000-0005-0000-0000-000074080000}"/>
    <cellStyle name="Normal 10 3 2 2 2 3 3" xfId="19579" xr:uid="{00000000-0005-0000-0000-000074080000}"/>
    <cellStyle name="Normal 10 3 2 2 2 4" xfId="8315" xr:uid="{00000000-0005-0000-0000-000075080000}"/>
    <cellStyle name="Normal 10 3 2 2 2 4 2" xfId="16393" xr:uid="{00000000-0005-0000-0000-000075080000}"/>
    <cellStyle name="Normal 10 3 2 2 2 5" xfId="12987" xr:uid="{00000000-0005-0000-0000-000076080000}"/>
    <cellStyle name="Normal 10 3 2 2 2 5 2" xfId="21025" xr:uid="{00000000-0005-0000-0000-000076080000}"/>
    <cellStyle name="Normal 10 3 2 2 2 6" xfId="6705" xr:uid="{00000000-0005-0000-0000-000072080000}"/>
    <cellStyle name="Normal 10 3 2 2 2 7" xfId="14785" xr:uid="{00000000-0005-0000-0000-000072080000}"/>
    <cellStyle name="Normal 10 3 2 2 3" xfId="2328" xr:uid="{00000000-0005-0000-0000-000096050000}"/>
    <cellStyle name="Normal 10 3 2 2 3 2" xfId="3978" xr:uid="{00000000-0005-0000-0000-000097050000}"/>
    <cellStyle name="Normal 10 3 2 2 3 2 2" xfId="10437" xr:uid="{00000000-0005-0000-0000-000078080000}"/>
    <cellStyle name="Normal 10 3 2 2 3 2 3" xfId="18515" xr:uid="{00000000-0005-0000-0000-000078080000}"/>
    <cellStyle name="Normal 10 3 2 2 3 3" xfId="5641" xr:uid="{00000000-0005-0000-0000-000098050000}"/>
    <cellStyle name="Normal 10 3 2 2 3 3 2" xfId="12028" xr:uid="{00000000-0005-0000-0000-000079080000}"/>
    <cellStyle name="Normal 10 3 2 2 3 3 3" xfId="20106" xr:uid="{00000000-0005-0000-0000-000079080000}"/>
    <cellStyle name="Normal 10 3 2 2 3 4" xfId="8842" xr:uid="{00000000-0005-0000-0000-00007A080000}"/>
    <cellStyle name="Normal 10 3 2 2 3 4 2" xfId="16920" xr:uid="{00000000-0005-0000-0000-00007A080000}"/>
    <cellStyle name="Normal 10 3 2 2 3 5" xfId="7232" xr:uid="{00000000-0005-0000-0000-000077080000}"/>
    <cellStyle name="Normal 10 3 2 2 3 6" xfId="15312" xr:uid="{00000000-0005-0000-0000-000077080000}"/>
    <cellStyle name="Normal 10 3 2 2 4" xfId="2894" xr:uid="{00000000-0005-0000-0000-000099050000}"/>
    <cellStyle name="Normal 10 3 2 2 4 2" xfId="9383" xr:uid="{00000000-0005-0000-0000-00007B080000}"/>
    <cellStyle name="Normal 10 3 2 2 4 3" xfId="17461" xr:uid="{00000000-0005-0000-0000-00007B080000}"/>
    <cellStyle name="Normal 10 3 2 2 5" xfId="4587" xr:uid="{00000000-0005-0000-0000-00009A050000}"/>
    <cellStyle name="Normal 10 3 2 2 5 2" xfId="10974" xr:uid="{00000000-0005-0000-0000-00007C080000}"/>
    <cellStyle name="Normal 10 3 2 2 5 3" xfId="19052" xr:uid="{00000000-0005-0000-0000-00007C080000}"/>
    <cellStyle name="Normal 10 3 2 2 6" xfId="7788" xr:uid="{00000000-0005-0000-0000-00007D080000}"/>
    <cellStyle name="Normal 10 3 2 2 6 2" xfId="15866" xr:uid="{00000000-0005-0000-0000-00007D080000}"/>
    <cellStyle name="Normal 10 3 2 2 7" xfId="12477" xr:uid="{00000000-0005-0000-0000-00007E080000}"/>
    <cellStyle name="Normal 10 3 2 2 7 2" xfId="20546" xr:uid="{00000000-0005-0000-0000-00007E080000}"/>
    <cellStyle name="Normal 10 3 2 2 8" xfId="6178" xr:uid="{00000000-0005-0000-0000-000071080000}"/>
    <cellStyle name="Normal 10 3 2 2 9" xfId="14258" xr:uid="{00000000-0005-0000-0000-000071080000}"/>
    <cellStyle name="Normal 10 3 2 3" xfId="1596" xr:uid="{00000000-0005-0000-0000-00009B050000}"/>
    <cellStyle name="Normal 10 3 2 3 2" xfId="3245" xr:uid="{00000000-0005-0000-0000-00009C050000}"/>
    <cellStyle name="Normal 10 3 2 3 2 2" xfId="9704" xr:uid="{00000000-0005-0000-0000-000080080000}"/>
    <cellStyle name="Normal 10 3 2 3 2 3" xfId="17782" xr:uid="{00000000-0005-0000-0000-000080080000}"/>
    <cellStyle name="Normal 10 3 2 3 3" xfId="4908" xr:uid="{00000000-0005-0000-0000-00009D050000}"/>
    <cellStyle name="Normal 10 3 2 3 3 2" xfId="11295" xr:uid="{00000000-0005-0000-0000-000081080000}"/>
    <cellStyle name="Normal 10 3 2 3 3 3" xfId="19373" xr:uid="{00000000-0005-0000-0000-000081080000}"/>
    <cellStyle name="Normal 10 3 2 3 4" xfId="8109" xr:uid="{00000000-0005-0000-0000-000082080000}"/>
    <cellStyle name="Normal 10 3 2 3 4 2" xfId="16187" xr:uid="{00000000-0005-0000-0000-000082080000}"/>
    <cellStyle name="Normal 10 3 2 3 5" xfId="12988" xr:uid="{00000000-0005-0000-0000-000083080000}"/>
    <cellStyle name="Normal 10 3 2 3 5 2" xfId="21026" xr:uid="{00000000-0005-0000-0000-000083080000}"/>
    <cellStyle name="Normal 10 3 2 3 6" xfId="6499" xr:uid="{00000000-0005-0000-0000-00007F080000}"/>
    <cellStyle name="Normal 10 3 2 3 7" xfId="14579" xr:uid="{00000000-0005-0000-0000-00007F080000}"/>
    <cellStyle name="Normal 10 3 2 4" xfId="2122" xr:uid="{00000000-0005-0000-0000-00009E050000}"/>
    <cellStyle name="Normal 10 3 2 4 2" xfId="3772" xr:uid="{00000000-0005-0000-0000-00009F050000}"/>
    <cellStyle name="Normal 10 3 2 4 2 2" xfId="10231" xr:uid="{00000000-0005-0000-0000-000085080000}"/>
    <cellStyle name="Normal 10 3 2 4 2 3" xfId="18309" xr:uid="{00000000-0005-0000-0000-000085080000}"/>
    <cellStyle name="Normal 10 3 2 4 3" xfId="5435" xr:uid="{00000000-0005-0000-0000-0000A0050000}"/>
    <cellStyle name="Normal 10 3 2 4 3 2" xfId="11822" xr:uid="{00000000-0005-0000-0000-000086080000}"/>
    <cellStyle name="Normal 10 3 2 4 3 3" xfId="19900" xr:uid="{00000000-0005-0000-0000-000086080000}"/>
    <cellStyle name="Normal 10 3 2 4 4" xfId="8636" xr:uid="{00000000-0005-0000-0000-000087080000}"/>
    <cellStyle name="Normal 10 3 2 4 4 2" xfId="16714" xr:uid="{00000000-0005-0000-0000-000087080000}"/>
    <cellStyle name="Normal 10 3 2 4 5" xfId="12986" xr:uid="{00000000-0005-0000-0000-000088080000}"/>
    <cellStyle name="Normal 10 3 2 4 5 2" xfId="21024" xr:uid="{00000000-0005-0000-0000-000088080000}"/>
    <cellStyle name="Normal 10 3 2 4 6" xfId="7026" xr:uid="{00000000-0005-0000-0000-000084080000}"/>
    <cellStyle name="Normal 10 3 2 4 7" xfId="15106" xr:uid="{00000000-0005-0000-0000-000084080000}"/>
    <cellStyle name="Normal 10 3 2 5" xfId="2475" xr:uid="{00000000-0005-0000-0000-0000A1050000}"/>
    <cellStyle name="Normal 10 3 2 5 2" xfId="8988" xr:uid="{00000000-0005-0000-0000-000089080000}"/>
    <cellStyle name="Normal 10 3 2 5 3" xfId="17066" xr:uid="{00000000-0005-0000-0000-000089080000}"/>
    <cellStyle name="Normal 10 3 2 6" xfId="4381" xr:uid="{00000000-0005-0000-0000-0000A2050000}"/>
    <cellStyle name="Normal 10 3 2 6 2" xfId="10768" xr:uid="{00000000-0005-0000-0000-00008A080000}"/>
    <cellStyle name="Normal 10 3 2 6 3" xfId="18846" xr:uid="{00000000-0005-0000-0000-00008A080000}"/>
    <cellStyle name="Normal 10 3 2 7" xfId="7582" xr:uid="{00000000-0005-0000-0000-00008B080000}"/>
    <cellStyle name="Normal 10 3 2 7 2" xfId="15660" xr:uid="{00000000-0005-0000-0000-00008B080000}"/>
    <cellStyle name="Normal 10 3 2 8" xfId="12178" xr:uid="{00000000-0005-0000-0000-00008C080000}"/>
    <cellStyle name="Normal 10 3 2 8 2" xfId="20253" xr:uid="{00000000-0005-0000-0000-00008C080000}"/>
    <cellStyle name="Normal 10 3 2 9" xfId="13572" xr:uid="{00000000-0005-0000-0000-00008D080000}"/>
    <cellStyle name="Normal 10 3 2 9 2" xfId="21569" xr:uid="{00000000-0005-0000-0000-00008D080000}"/>
    <cellStyle name="Normal 10 3 3" xfId="997" xr:uid="{00000000-0005-0000-0000-0000A3050000}"/>
    <cellStyle name="Normal 10 3 3 2" xfId="1643" xr:uid="{00000000-0005-0000-0000-0000A4050000}"/>
    <cellStyle name="Normal 10 3 3 2 2" xfId="3293" xr:uid="{00000000-0005-0000-0000-0000A5050000}"/>
    <cellStyle name="Normal 10 3 3 2 2 2" xfId="12990" xr:uid="{00000000-0005-0000-0000-000091080000}"/>
    <cellStyle name="Normal 10 3 3 2 2 2 2" xfId="21028" xr:uid="{00000000-0005-0000-0000-000091080000}"/>
    <cellStyle name="Normal 10 3 3 2 2 3" xfId="9752" xr:uid="{00000000-0005-0000-0000-000090080000}"/>
    <cellStyle name="Normal 10 3 3 2 2 4" xfId="17830" xr:uid="{00000000-0005-0000-0000-000090080000}"/>
    <cellStyle name="Normal 10 3 3 2 3" xfId="4956" xr:uid="{00000000-0005-0000-0000-0000A6050000}"/>
    <cellStyle name="Normal 10 3 3 2 3 2" xfId="11343" xr:uid="{00000000-0005-0000-0000-000092080000}"/>
    <cellStyle name="Normal 10 3 3 2 3 3" xfId="19421" xr:uid="{00000000-0005-0000-0000-000092080000}"/>
    <cellStyle name="Normal 10 3 3 2 4" xfId="8157" xr:uid="{00000000-0005-0000-0000-000093080000}"/>
    <cellStyle name="Normal 10 3 3 2 4 2" xfId="16235" xr:uid="{00000000-0005-0000-0000-000093080000}"/>
    <cellStyle name="Normal 10 3 3 2 5" xfId="12478" xr:uid="{00000000-0005-0000-0000-000094080000}"/>
    <cellStyle name="Normal 10 3 3 2 5 2" xfId="20547" xr:uid="{00000000-0005-0000-0000-000094080000}"/>
    <cellStyle name="Normal 10 3 3 2 6" xfId="6547" xr:uid="{00000000-0005-0000-0000-00008F080000}"/>
    <cellStyle name="Normal 10 3 3 2 7" xfId="14627" xr:uid="{00000000-0005-0000-0000-00008F080000}"/>
    <cellStyle name="Normal 10 3 3 3" xfId="2170" xr:uid="{00000000-0005-0000-0000-0000A7050000}"/>
    <cellStyle name="Normal 10 3 3 3 2" xfId="3820" xr:uid="{00000000-0005-0000-0000-0000A8050000}"/>
    <cellStyle name="Normal 10 3 3 3 2 2" xfId="10279" xr:uid="{00000000-0005-0000-0000-000096080000}"/>
    <cellStyle name="Normal 10 3 3 3 2 3" xfId="18357" xr:uid="{00000000-0005-0000-0000-000096080000}"/>
    <cellStyle name="Normal 10 3 3 3 3" xfId="5483" xr:uid="{00000000-0005-0000-0000-0000A9050000}"/>
    <cellStyle name="Normal 10 3 3 3 3 2" xfId="11870" xr:uid="{00000000-0005-0000-0000-000097080000}"/>
    <cellStyle name="Normal 10 3 3 3 3 3" xfId="19948" xr:uid="{00000000-0005-0000-0000-000097080000}"/>
    <cellStyle name="Normal 10 3 3 3 4" xfId="8684" xr:uid="{00000000-0005-0000-0000-000098080000}"/>
    <cellStyle name="Normal 10 3 3 3 4 2" xfId="16762" xr:uid="{00000000-0005-0000-0000-000098080000}"/>
    <cellStyle name="Normal 10 3 3 3 5" xfId="12991" xr:uid="{00000000-0005-0000-0000-000099080000}"/>
    <cellStyle name="Normal 10 3 3 3 5 2" xfId="21029" xr:uid="{00000000-0005-0000-0000-000099080000}"/>
    <cellStyle name="Normal 10 3 3 3 6" xfId="7074" xr:uid="{00000000-0005-0000-0000-000095080000}"/>
    <cellStyle name="Normal 10 3 3 3 7" xfId="15154" xr:uid="{00000000-0005-0000-0000-000095080000}"/>
    <cellStyle name="Normal 10 3 3 4" xfId="2762" xr:uid="{00000000-0005-0000-0000-0000AA050000}"/>
    <cellStyle name="Normal 10 3 3 4 2" xfId="12989" xr:uid="{00000000-0005-0000-0000-00009B080000}"/>
    <cellStyle name="Normal 10 3 3 4 2 2" xfId="21027" xr:uid="{00000000-0005-0000-0000-00009B080000}"/>
    <cellStyle name="Normal 10 3 3 4 3" xfId="9251" xr:uid="{00000000-0005-0000-0000-00009A080000}"/>
    <cellStyle name="Normal 10 3 3 4 4" xfId="17329" xr:uid="{00000000-0005-0000-0000-00009A080000}"/>
    <cellStyle name="Normal 10 3 3 5" xfId="4429" xr:uid="{00000000-0005-0000-0000-0000AB050000}"/>
    <cellStyle name="Normal 10 3 3 5 2" xfId="10816" xr:uid="{00000000-0005-0000-0000-00009C080000}"/>
    <cellStyle name="Normal 10 3 3 5 3" xfId="18894" xr:uid="{00000000-0005-0000-0000-00009C080000}"/>
    <cellStyle name="Normal 10 3 3 6" xfId="7630" xr:uid="{00000000-0005-0000-0000-00009D080000}"/>
    <cellStyle name="Normal 10 3 3 6 2" xfId="15708" xr:uid="{00000000-0005-0000-0000-00009D080000}"/>
    <cellStyle name="Normal 10 3 3 7" xfId="12406" xr:uid="{00000000-0005-0000-0000-00009E080000}"/>
    <cellStyle name="Normal 10 3 3 7 2" xfId="20477" xr:uid="{00000000-0005-0000-0000-00009E080000}"/>
    <cellStyle name="Normal 10 3 3 8" xfId="6020" xr:uid="{00000000-0005-0000-0000-00008E080000}"/>
    <cellStyle name="Normal 10 3 3 9" xfId="14100" xr:uid="{00000000-0005-0000-0000-00008E080000}"/>
    <cellStyle name="Normal 10 3 4" xfId="1395" xr:uid="{00000000-0005-0000-0000-0000AC050000}"/>
    <cellStyle name="Normal 10 3 4 2" xfId="3044" xr:uid="{00000000-0005-0000-0000-0000AD050000}"/>
    <cellStyle name="Normal 10 3 4 2 2" xfId="12992" xr:uid="{00000000-0005-0000-0000-0000A1080000}"/>
    <cellStyle name="Normal 10 3 4 2 2 2" xfId="21030" xr:uid="{00000000-0005-0000-0000-0000A1080000}"/>
    <cellStyle name="Normal 10 3 4 2 3" xfId="9503" xr:uid="{00000000-0005-0000-0000-0000A0080000}"/>
    <cellStyle name="Normal 10 3 4 2 4" xfId="17581" xr:uid="{00000000-0005-0000-0000-0000A0080000}"/>
    <cellStyle name="Normal 10 3 4 3" xfId="4707" xr:uid="{00000000-0005-0000-0000-0000AE050000}"/>
    <cellStyle name="Normal 10 3 4 3 2" xfId="11094" xr:uid="{00000000-0005-0000-0000-0000A2080000}"/>
    <cellStyle name="Normal 10 3 4 3 3" xfId="19172" xr:uid="{00000000-0005-0000-0000-0000A2080000}"/>
    <cellStyle name="Normal 10 3 4 4" xfId="7908" xr:uid="{00000000-0005-0000-0000-0000A3080000}"/>
    <cellStyle name="Normal 10 3 4 4 2" xfId="15986" xr:uid="{00000000-0005-0000-0000-0000A3080000}"/>
    <cellStyle name="Normal 10 3 4 5" xfId="12476" xr:uid="{00000000-0005-0000-0000-0000A4080000}"/>
    <cellStyle name="Normal 10 3 4 5 2" xfId="20545" xr:uid="{00000000-0005-0000-0000-0000A4080000}"/>
    <cellStyle name="Normal 10 3 4 6" xfId="6298" xr:uid="{00000000-0005-0000-0000-00009F080000}"/>
    <cellStyle name="Normal 10 3 4 7" xfId="14378" xr:uid="{00000000-0005-0000-0000-00009F080000}"/>
    <cellStyle name="Normal 10 3 5" xfId="1921" xr:uid="{00000000-0005-0000-0000-0000AF050000}"/>
    <cellStyle name="Normal 10 3 5 2" xfId="3571" xr:uid="{00000000-0005-0000-0000-0000B0050000}"/>
    <cellStyle name="Normal 10 3 5 2 2" xfId="10030" xr:uid="{00000000-0005-0000-0000-0000A6080000}"/>
    <cellStyle name="Normal 10 3 5 2 3" xfId="18108" xr:uid="{00000000-0005-0000-0000-0000A6080000}"/>
    <cellStyle name="Normal 10 3 5 3" xfId="5234" xr:uid="{00000000-0005-0000-0000-0000B1050000}"/>
    <cellStyle name="Normal 10 3 5 3 2" xfId="11621" xr:uid="{00000000-0005-0000-0000-0000A7080000}"/>
    <cellStyle name="Normal 10 3 5 3 3" xfId="19699" xr:uid="{00000000-0005-0000-0000-0000A7080000}"/>
    <cellStyle name="Normal 10 3 5 4" xfId="8435" xr:uid="{00000000-0005-0000-0000-0000A8080000}"/>
    <cellStyle name="Normal 10 3 5 4 2" xfId="16513" xr:uid="{00000000-0005-0000-0000-0000A8080000}"/>
    <cellStyle name="Normal 10 3 5 5" xfId="12993" xr:uid="{00000000-0005-0000-0000-0000A9080000}"/>
    <cellStyle name="Normal 10 3 5 5 2" xfId="21031" xr:uid="{00000000-0005-0000-0000-0000A9080000}"/>
    <cellStyle name="Normal 10 3 5 6" xfId="6825" xr:uid="{00000000-0005-0000-0000-0000A5080000}"/>
    <cellStyle name="Normal 10 3 5 7" xfId="14905" xr:uid="{00000000-0005-0000-0000-0000A5080000}"/>
    <cellStyle name="Normal 10 3 6" xfId="2474" xr:uid="{00000000-0005-0000-0000-0000B2050000}"/>
    <cellStyle name="Normal 10 3 6 2" xfId="12700" xr:uid="{00000000-0005-0000-0000-0000AB080000}"/>
    <cellStyle name="Normal 10 3 6 2 2" xfId="20764" xr:uid="{00000000-0005-0000-0000-0000AB080000}"/>
    <cellStyle name="Normal 10 3 6 3" xfId="8987" xr:uid="{00000000-0005-0000-0000-0000AA080000}"/>
    <cellStyle name="Normal 10 3 6 4" xfId="17065" xr:uid="{00000000-0005-0000-0000-0000AA080000}"/>
    <cellStyle name="Normal 10 3 7" xfId="4180" xr:uid="{00000000-0005-0000-0000-0000B3050000}"/>
    <cellStyle name="Normal 10 3 7 2" xfId="10567" xr:uid="{00000000-0005-0000-0000-0000AC080000}"/>
    <cellStyle name="Normal 10 3 7 3" xfId="18645" xr:uid="{00000000-0005-0000-0000-0000AC080000}"/>
    <cellStyle name="Normal 10 3 8" xfId="7381" xr:uid="{00000000-0005-0000-0000-0000AD080000}"/>
    <cellStyle name="Normal 10 3 8 2" xfId="15459" xr:uid="{00000000-0005-0000-0000-0000AD080000}"/>
    <cellStyle name="Normal 10 3 9" xfId="12177" xr:uid="{00000000-0005-0000-0000-0000AE080000}"/>
    <cellStyle name="Normal 10 3 9 2" xfId="20252" xr:uid="{00000000-0005-0000-0000-0000AE080000}"/>
    <cellStyle name="Normal 10 4" xfId="437" xr:uid="{00000000-0005-0000-0000-0000B5010000}"/>
    <cellStyle name="Normal 10 4 10" xfId="13573" xr:uid="{00000000-0005-0000-0000-0000B0080000}"/>
    <cellStyle name="Normal 10 4 10 2" xfId="21570" xr:uid="{00000000-0005-0000-0000-0000B0080000}"/>
    <cellStyle name="Normal 10 4 11" xfId="5772" xr:uid="{00000000-0005-0000-0000-0000AF080000}"/>
    <cellStyle name="Normal 10 4 12" xfId="13852" xr:uid="{00000000-0005-0000-0000-0000AF080000}"/>
    <cellStyle name="Normal 10 4 2" xfId="438" xr:uid="{00000000-0005-0000-0000-0000B6010000}"/>
    <cellStyle name="Normal 10 4 2 10" xfId="5953" xr:uid="{00000000-0005-0000-0000-0000B1080000}"/>
    <cellStyle name="Normal 10 4 2 11" xfId="14033" xr:uid="{00000000-0005-0000-0000-0000B1080000}"/>
    <cellStyle name="Normal 10 4 2 2" xfId="1144" xr:uid="{00000000-0005-0000-0000-0000B6050000}"/>
    <cellStyle name="Normal 10 4 2 2 2" xfId="1802" xr:uid="{00000000-0005-0000-0000-0000B7050000}"/>
    <cellStyle name="Normal 10 4 2 2 2 2" xfId="3452" xr:uid="{00000000-0005-0000-0000-0000B8050000}"/>
    <cellStyle name="Normal 10 4 2 2 2 2 2" xfId="9911" xr:uid="{00000000-0005-0000-0000-0000B4080000}"/>
    <cellStyle name="Normal 10 4 2 2 2 2 3" xfId="17989" xr:uid="{00000000-0005-0000-0000-0000B4080000}"/>
    <cellStyle name="Normal 10 4 2 2 2 3" xfId="5115" xr:uid="{00000000-0005-0000-0000-0000B9050000}"/>
    <cellStyle name="Normal 10 4 2 2 2 3 2" xfId="11502" xr:uid="{00000000-0005-0000-0000-0000B5080000}"/>
    <cellStyle name="Normal 10 4 2 2 2 3 3" xfId="19580" xr:uid="{00000000-0005-0000-0000-0000B5080000}"/>
    <cellStyle name="Normal 10 4 2 2 2 4" xfId="8316" xr:uid="{00000000-0005-0000-0000-0000B6080000}"/>
    <cellStyle name="Normal 10 4 2 2 2 4 2" xfId="16394" xr:uid="{00000000-0005-0000-0000-0000B6080000}"/>
    <cellStyle name="Normal 10 4 2 2 2 5" xfId="12995" xr:uid="{00000000-0005-0000-0000-0000B7080000}"/>
    <cellStyle name="Normal 10 4 2 2 2 5 2" xfId="21033" xr:uid="{00000000-0005-0000-0000-0000B7080000}"/>
    <cellStyle name="Normal 10 4 2 2 2 6" xfId="6706" xr:uid="{00000000-0005-0000-0000-0000B3080000}"/>
    <cellStyle name="Normal 10 4 2 2 2 7" xfId="14786" xr:uid="{00000000-0005-0000-0000-0000B3080000}"/>
    <cellStyle name="Normal 10 4 2 2 3" xfId="2329" xr:uid="{00000000-0005-0000-0000-0000BA050000}"/>
    <cellStyle name="Normal 10 4 2 2 3 2" xfId="3979" xr:uid="{00000000-0005-0000-0000-0000BB050000}"/>
    <cellStyle name="Normal 10 4 2 2 3 2 2" xfId="10438" xr:uid="{00000000-0005-0000-0000-0000B9080000}"/>
    <cellStyle name="Normal 10 4 2 2 3 2 3" xfId="18516" xr:uid="{00000000-0005-0000-0000-0000B9080000}"/>
    <cellStyle name="Normal 10 4 2 2 3 3" xfId="5642" xr:uid="{00000000-0005-0000-0000-0000BC050000}"/>
    <cellStyle name="Normal 10 4 2 2 3 3 2" xfId="12029" xr:uid="{00000000-0005-0000-0000-0000BA080000}"/>
    <cellStyle name="Normal 10 4 2 2 3 3 3" xfId="20107" xr:uid="{00000000-0005-0000-0000-0000BA080000}"/>
    <cellStyle name="Normal 10 4 2 2 3 4" xfId="8843" xr:uid="{00000000-0005-0000-0000-0000BB080000}"/>
    <cellStyle name="Normal 10 4 2 2 3 4 2" xfId="16921" xr:uid="{00000000-0005-0000-0000-0000BB080000}"/>
    <cellStyle name="Normal 10 4 2 2 3 5" xfId="7233" xr:uid="{00000000-0005-0000-0000-0000B8080000}"/>
    <cellStyle name="Normal 10 4 2 2 3 6" xfId="15313" xr:uid="{00000000-0005-0000-0000-0000B8080000}"/>
    <cellStyle name="Normal 10 4 2 2 4" xfId="2895" xr:uid="{00000000-0005-0000-0000-0000BD050000}"/>
    <cellStyle name="Normal 10 4 2 2 4 2" xfId="9384" xr:uid="{00000000-0005-0000-0000-0000BC080000}"/>
    <cellStyle name="Normal 10 4 2 2 4 3" xfId="17462" xr:uid="{00000000-0005-0000-0000-0000BC080000}"/>
    <cellStyle name="Normal 10 4 2 2 5" xfId="4588" xr:uid="{00000000-0005-0000-0000-0000BE050000}"/>
    <cellStyle name="Normal 10 4 2 2 5 2" xfId="10975" xr:uid="{00000000-0005-0000-0000-0000BD080000}"/>
    <cellStyle name="Normal 10 4 2 2 5 3" xfId="19053" xr:uid="{00000000-0005-0000-0000-0000BD080000}"/>
    <cellStyle name="Normal 10 4 2 2 6" xfId="7789" xr:uid="{00000000-0005-0000-0000-0000BE080000}"/>
    <cellStyle name="Normal 10 4 2 2 6 2" xfId="15867" xr:uid="{00000000-0005-0000-0000-0000BE080000}"/>
    <cellStyle name="Normal 10 4 2 2 7" xfId="12480" xr:uid="{00000000-0005-0000-0000-0000BF080000}"/>
    <cellStyle name="Normal 10 4 2 2 7 2" xfId="20549" xr:uid="{00000000-0005-0000-0000-0000BF080000}"/>
    <cellStyle name="Normal 10 4 2 2 8" xfId="6179" xr:uid="{00000000-0005-0000-0000-0000B2080000}"/>
    <cellStyle name="Normal 10 4 2 2 9" xfId="14259" xr:uid="{00000000-0005-0000-0000-0000B2080000}"/>
    <cellStyle name="Normal 10 4 2 3" xfId="1577" xr:uid="{00000000-0005-0000-0000-0000BF050000}"/>
    <cellStyle name="Normal 10 4 2 3 2" xfId="3226" xr:uid="{00000000-0005-0000-0000-0000C0050000}"/>
    <cellStyle name="Normal 10 4 2 3 2 2" xfId="9685" xr:uid="{00000000-0005-0000-0000-0000C1080000}"/>
    <cellStyle name="Normal 10 4 2 3 2 3" xfId="17763" xr:uid="{00000000-0005-0000-0000-0000C1080000}"/>
    <cellStyle name="Normal 10 4 2 3 3" xfId="4889" xr:uid="{00000000-0005-0000-0000-0000C1050000}"/>
    <cellStyle name="Normal 10 4 2 3 3 2" xfId="11276" xr:uid="{00000000-0005-0000-0000-0000C2080000}"/>
    <cellStyle name="Normal 10 4 2 3 3 3" xfId="19354" xr:uid="{00000000-0005-0000-0000-0000C2080000}"/>
    <cellStyle name="Normal 10 4 2 3 4" xfId="8090" xr:uid="{00000000-0005-0000-0000-0000C3080000}"/>
    <cellStyle name="Normal 10 4 2 3 4 2" xfId="16168" xr:uid="{00000000-0005-0000-0000-0000C3080000}"/>
    <cellStyle name="Normal 10 4 2 3 5" xfId="12996" xr:uid="{00000000-0005-0000-0000-0000C4080000}"/>
    <cellStyle name="Normal 10 4 2 3 5 2" xfId="21034" xr:uid="{00000000-0005-0000-0000-0000C4080000}"/>
    <cellStyle name="Normal 10 4 2 3 6" xfId="6480" xr:uid="{00000000-0005-0000-0000-0000C0080000}"/>
    <cellStyle name="Normal 10 4 2 3 7" xfId="14560" xr:uid="{00000000-0005-0000-0000-0000C0080000}"/>
    <cellStyle name="Normal 10 4 2 4" xfId="2103" xr:uid="{00000000-0005-0000-0000-0000C2050000}"/>
    <cellStyle name="Normal 10 4 2 4 2" xfId="3753" xr:uid="{00000000-0005-0000-0000-0000C3050000}"/>
    <cellStyle name="Normal 10 4 2 4 2 2" xfId="10212" xr:uid="{00000000-0005-0000-0000-0000C6080000}"/>
    <cellStyle name="Normal 10 4 2 4 2 3" xfId="18290" xr:uid="{00000000-0005-0000-0000-0000C6080000}"/>
    <cellStyle name="Normal 10 4 2 4 3" xfId="5416" xr:uid="{00000000-0005-0000-0000-0000C4050000}"/>
    <cellStyle name="Normal 10 4 2 4 3 2" xfId="11803" xr:uid="{00000000-0005-0000-0000-0000C7080000}"/>
    <cellStyle name="Normal 10 4 2 4 3 3" xfId="19881" xr:uid="{00000000-0005-0000-0000-0000C7080000}"/>
    <cellStyle name="Normal 10 4 2 4 4" xfId="8617" xr:uid="{00000000-0005-0000-0000-0000C8080000}"/>
    <cellStyle name="Normal 10 4 2 4 4 2" xfId="16695" xr:uid="{00000000-0005-0000-0000-0000C8080000}"/>
    <cellStyle name="Normal 10 4 2 4 5" xfId="12994" xr:uid="{00000000-0005-0000-0000-0000C9080000}"/>
    <cellStyle name="Normal 10 4 2 4 5 2" xfId="21032" xr:uid="{00000000-0005-0000-0000-0000C9080000}"/>
    <cellStyle name="Normal 10 4 2 4 6" xfId="7007" xr:uid="{00000000-0005-0000-0000-0000C5080000}"/>
    <cellStyle name="Normal 10 4 2 4 7" xfId="15087" xr:uid="{00000000-0005-0000-0000-0000C5080000}"/>
    <cellStyle name="Normal 10 4 2 5" xfId="2477" xr:uid="{00000000-0005-0000-0000-0000C5050000}"/>
    <cellStyle name="Normal 10 4 2 5 2" xfId="8990" xr:uid="{00000000-0005-0000-0000-0000CA080000}"/>
    <cellStyle name="Normal 10 4 2 5 3" xfId="17068" xr:uid="{00000000-0005-0000-0000-0000CA080000}"/>
    <cellStyle name="Normal 10 4 2 6" xfId="4362" xr:uid="{00000000-0005-0000-0000-0000C6050000}"/>
    <cellStyle name="Normal 10 4 2 6 2" xfId="10749" xr:uid="{00000000-0005-0000-0000-0000CB080000}"/>
    <cellStyle name="Normal 10 4 2 6 3" xfId="18827" xr:uid="{00000000-0005-0000-0000-0000CB080000}"/>
    <cellStyle name="Normal 10 4 2 7" xfId="7563" xr:uid="{00000000-0005-0000-0000-0000CC080000}"/>
    <cellStyle name="Normal 10 4 2 7 2" xfId="15641" xr:uid="{00000000-0005-0000-0000-0000CC080000}"/>
    <cellStyle name="Normal 10 4 2 8" xfId="12180" xr:uid="{00000000-0005-0000-0000-0000CD080000}"/>
    <cellStyle name="Normal 10 4 2 8 2" xfId="20255" xr:uid="{00000000-0005-0000-0000-0000CD080000}"/>
    <cellStyle name="Normal 10 4 2 9" xfId="13574" xr:uid="{00000000-0005-0000-0000-0000CE080000}"/>
    <cellStyle name="Normal 10 4 2 9 2" xfId="21571" xr:uid="{00000000-0005-0000-0000-0000CE080000}"/>
    <cellStyle name="Normal 10 4 3" xfId="998" xr:uid="{00000000-0005-0000-0000-0000C7050000}"/>
    <cellStyle name="Normal 10 4 3 2" xfId="1644" xr:uid="{00000000-0005-0000-0000-0000C8050000}"/>
    <cellStyle name="Normal 10 4 3 2 2" xfId="3294" xr:uid="{00000000-0005-0000-0000-0000C9050000}"/>
    <cellStyle name="Normal 10 4 3 2 2 2" xfId="9753" xr:uid="{00000000-0005-0000-0000-0000D1080000}"/>
    <cellStyle name="Normal 10 4 3 2 2 3" xfId="17831" xr:uid="{00000000-0005-0000-0000-0000D1080000}"/>
    <cellStyle name="Normal 10 4 3 2 3" xfId="4957" xr:uid="{00000000-0005-0000-0000-0000CA050000}"/>
    <cellStyle name="Normal 10 4 3 2 3 2" xfId="11344" xr:uid="{00000000-0005-0000-0000-0000D2080000}"/>
    <cellStyle name="Normal 10 4 3 2 3 3" xfId="19422" xr:uid="{00000000-0005-0000-0000-0000D2080000}"/>
    <cellStyle name="Normal 10 4 3 2 4" xfId="8158" xr:uid="{00000000-0005-0000-0000-0000D3080000}"/>
    <cellStyle name="Normal 10 4 3 2 4 2" xfId="16236" xr:uid="{00000000-0005-0000-0000-0000D3080000}"/>
    <cellStyle name="Normal 10 4 3 2 5" xfId="12997" xr:uid="{00000000-0005-0000-0000-0000D4080000}"/>
    <cellStyle name="Normal 10 4 3 2 5 2" xfId="21035" xr:uid="{00000000-0005-0000-0000-0000D4080000}"/>
    <cellStyle name="Normal 10 4 3 2 6" xfId="6548" xr:uid="{00000000-0005-0000-0000-0000D0080000}"/>
    <cellStyle name="Normal 10 4 3 2 7" xfId="14628" xr:uid="{00000000-0005-0000-0000-0000D0080000}"/>
    <cellStyle name="Normal 10 4 3 3" xfId="2171" xr:uid="{00000000-0005-0000-0000-0000CB050000}"/>
    <cellStyle name="Normal 10 4 3 3 2" xfId="3821" xr:uid="{00000000-0005-0000-0000-0000CC050000}"/>
    <cellStyle name="Normal 10 4 3 3 2 2" xfId="10280" xr:uid="{00000000-0005-0000-0000-0000D6080000}"/>
    <cellStyle name="Normal 10 4 3 3 2 3" xfId="18358" xr:uid="{00000000-0005-0000-0000-0000D6080000}"/>
    <cellStyle name="Normal 10 4 3 3 3" xfId="5484" xr:uid="{00000000-0005-0000-0000-0000CD050000}"/>
    <cellStyle name="Normal 10 4 3 3 3 2" xfId="11871" xr:uid="{00000000-0005-0000-0000-0000D7080000}"/>
    <cellStyle name="Normal 10 4 3 3 3 3" xfId="19949" xr:uid="{00000000-0005-0000-0000-0000D7080000}"/>
    <cellStyle name="Normal 10 4 3 3 4" xfId="8685" xr:uid="{00000000-0005-0000-0000-0000D8080000}"/>
    <cellStyle name="Normal 10 4 3 3 4 2" xfId="16763" xr:uid="{00000000-0005-0000-0000-0000D8080000}"/>
    <cellStyle name="Normal 10 4 3 3 5" xfId="7075" xr:uid="{00000000-0005-0000-0000-0000D5080000}"/>
    <cellStyle name="Normal 10 4 3 3 6" xfId="15155" xr:uid="{00000000-0005-0000-0000-0000D5080000}"/>
    <cellStyle name="Normal 10 4 3 4" xfId="2763" xr:uid="{00000000-0005-0000-0000-0000CE050000}"/>
    <cellStyle name="Normal 10 4 3 4 2" xfId="9252" xr:uid="{00000000-0005-0000-0000-0000D9080000}"/>
    <cellStyle name="Normal 10 4 3 4 3" xfId="17330" xr:uid="{00000000-0005-0000-0000-0000D9080000}"/>
    <cellStyle name="Normal 10 4 3 5" xfId="4430" xr:uid="{00000000-0005-0000-0000-0000CF050000}"/>
    <cellStyle name="Normal 10 4 3 5 2" xfId="10817" xr:uid="{00000000-0005-0000-0000-0000DA080000}"/>
    <cellStyle name="Normal 10 4 3 5 3" xfId="18895" xr:uid="{00000000-0005-0000-0000-0000DA080000}"/>
    <cellStyle name="Normal 10 4 3 6" xfId="7631" xr:uid="{00000000-0005-0000-0000-0000DB080000}"/>
    <cellStyle name="Normal 10 4 3 6 2" xfId="15709" xr:uid="{00000000-0005-0000-0000-0000DB080000}"/>
    <cellStyle name="Normal 10 4 3 7" xfId="12479" xr:uid="{00000000-0005-0000-0000-0000DC080000}"/>
    <cellStyle name="Normal 10 4 3 7 2" xfId="20548" xr:uid="{00000000-0005-0000-0000-0000DC080000}"/>
    <cellStyle name="Normal 10 4 3 8" xfId="6021" xr:uid="{00000000-0005-0000-0000-0000CF080000}"/>
    <cellStyle name="Normal 10 4 3 9" xfId="14101" xr:uid="{00000000-0005-0000-0000-0000CF080000}"/>
    <cellStyle name="Normal 10 4 4" xfId="1396" xr:uid="{00000000-0005-0000-0000-0000D0050000}"/>
    <cellStyle name="Normal 10 4 4 2" xfId="3045" xr:uid="{00000000-0005-0000-0000-0000D1050000}"/>
    <cellStyle name="Normal 10 4 4 2 2" xfId="9504" xr:uid="{00000000-0005-0000-0000-0000DE080000}"/>
    <cellStyle name="Normal 10 4 4 2 3" xfId="17582" xr:uid="{00000000-0005-0000-0000-0000DE080000}"/>
    <cellStyle name="Normal 10 4 4 3" xfId="4708" xr:uid="{00000000-0005-0000-0000-0000D2050000}"/>
    <cellStyle name="Normal 10 4 4 3 2" xfId="11095" xr:uid="{00000000-0005-0000-0000-0000DF080000}"/>
    <cellStyle name="Normal 10 4 4 3 3" xfId="19173" xr:uid="{00000000-0005-0000-0000-0000DF080000}"/>
    <cellStyle name="Normal 10 4 4 4" xfId="7909" xr:uid="{00000000-0005-0000-0000-0000E0080000}"/>
    <cellStyle name="Normal 10 4 4 4 2" xfId="15987" xr:uid="{00000000-0005-0000-0000-0000E0080000}"/>
    <cellStyle name="Normal 10 4 4 5" xfId="12998" xr:uid="{00000000-0005-0000-0000-0000E1080000}"/>
    <cellStyle name="Normal 10 4 4 5 2" xfId="21036" xr:uid="{00000000-0005-0000-0000-0000E1080000}"/>
    <cellStyle name="Normal 10 4 4 6" xfId="6299" xr:uid="{00000000-0005-0000-0000-0000DD080000}"/>
    <cellStyle name="Normal 10 4 4 7" xfId="14379" xr:uid="{00000000-0005-0000-0000-0000DD080000}"/>
    <cellStyle name="Normal 10 4 5" xfId="1922" xr:uid="{00000000-0005-0000-0000-0000D3050000}"/>
    <cellStyle name="Normal 10 4 5 2" xfId="3572" xr:uid="{00000000-0005-0000-0000-0000D4050000}"/>
    <cellStyle name="Normal 10 4 5 2 2" xfId="10031" xr:uid="{00000000-0005-0000-0000-0000E3080000}"/>
    <cellStyle name="Normal 10 4 5 2 3" xfId="18109" xr:uid="{00000000-0005-0000-0000-0000E3080000}"/>
    <cellStyle name="Normal 10 4 5 3" xfId="5235" xr:uid="{00000000-0005-0000-0000-0000D5050000}"/>
    <cellStyle name="Normal 10 4 5 3 2" xfId="11622" xr:uid="{00000000-0005-0000-0000-0000E4080000}"/>
    <cellStyle name="Normal 10 4 5 3 3" xfId="19700" xr:uid="{00000000-0005-0000-0000-0000E4080000}"/>
    <cellStyle name="Normal 10 4 5 4" xfId="8436" xr:uid="{00000000-0005-0000-0000-0000E5080000}"/>
    <cellStyle name="Normal 10 4 5 4 2" xfId="16514" xr:uid="{00000000-0005-0000-0000-0000E5080000}"/>
    <cellStyle name="Normal 10 4 5 5" xfId="12701" xr:uid="{00000000-0005-0000-0000-0000E6080000}"/>
    <cellStyle name="Normal 10 4 5 5 2" xfId="20765" xr:uid="{00000000-0005-0000-0000-0000E6080000}"/>
    <cellStyle name="Normal 10 4 5 6" xfId="6826" xr:uid="{00000000-0005-0000-0000-0000E2080000}"/>
    <cellStyle name="Normal 10 4 5 7" xfId="14906" xr:uid="{00000000-0005-0000-0000-0000E2080000}"/>
    <cellStyle name="Normal 10 4 6" xfId="2476" xr:uid="{00000000-0005-0000-0000-0000D6050000}"/>
    <cellStyle name="Normal 10 4 6 2" xfId="8989" xr:uid="{00000000-0005-0000-0000-0000E7080000}"/>
    <cellStyle name="Normal 10 4 6 3" xfId="17067" xr:uid="{00000000-0005-0000-0000-0000E7080000}"/>
    <cellStyle name="Normal 10 4 7" xfId="4181" xr:uid="{00000000-0005-0000-0000-0000D7050000}"/>
    <cellStyle name="Normal 10 4 7 2" xfId="10568" xr:uid="{00000000-0005-0000-0000-0000E8080000}"/>
    <cellStyle name="Normal 10 4 7 3" xfId="18646" xr:uid="{00000000-0005-0000-0000-0000E8080000}"/>
    <cellStyle name="Normal 10 4 8" xfId="7382" xr:uid="{00000000-0005-0000-0000-0000E9080000}"/>
    <cellStyle name="Normal 10 4 8 2" xfId="15460" xr:uid="{00000000-0005-0000-0000-0000E9080000}"/>
    <cellStyle name="Normal 10 4 9" xfId="12179" xr:uid="{00000000-0005-0000-0000-0000EA080000}"/>
    <cellStyle name="Normal 10 4 9 2" xfId="20254" xr:uid="{00000000-0005-0000-0000-0000EA080000}"/>
    <cellStyle name="Normal 10 5" xfId="439" xr:uid="{00000000-0005-0000-0000-0000B7010000}"/>
    <cellStyle name="Normal 10 5 10" xfId="13575" xr:uid="{00000000-0005-0000-0000-0000EC080000}"/>
    <cellStyle name="Normal 10 5 10 2" xfId="21572" xr:uid="{00000000-0005-0000-0000-0000EC080000}"/>
    <cellStyle name="Normal 10 5 11" xfId="5773" xr:uid="{00000000-0005-0000-0000-0000EB080000}"/>
    <cellStyle name="Normal 10 5 12" xfId="13853" xr:uid="{00000000-0005-0000-0000-0000EB080000}"/>
    <cellStyle name="Normal 10 5 2" xfId="977" xr:uid="{00000000-0005-0000-0000-0000D9050000}"/>
    <cellStyle name="Normal 10 5 2 10" xfId="14016" xr:uid="{00000000-0005-0000-0000-0000ED080000}"/>
    <cellStyle name="Normal 10 5 2 2" xfId="1145" xr:uid="{00000000-0005-0000-0000-0000DA050000}"/>
    <cellStyle name="Normal 10 5 2 2 2" xfId="1803" xr:uid="{00000000-0005-0000-0000-0000DB050000}"/>
    <cellStyle name="Normal 10 5 2 2 2 2" xfId="3453" xr:uid="{00000000-0005-0000-0000-0000DC050000}"/>
    <cellStyle name="Normal 10 5 2 2 2 2 2" xfId="9912" xr:uid="{00000000-0005-0000-0000-0000F0080000}"/>
    <cellStyle name="Normal 10 5 2 2 2 2 3" xfId="17990" xr:uid="{00000000-0005-0000-0000-0000F0080000}"/>
    <cellStyle name="Normal 10 5 2 2 2 3" xfId="5116" xr:uid="{00000000-0005-0000-0000-0000DD050000}"/>
    <cellStyle name="Normal 10 5 2 2 2 3 2" xfId="11503" xr:uid="{00000000-0005-0000-0000-0000F1080000}"/>
    <cellStyle name="Normal 10 5 2 2 2 3 3" xfId="19581" xr:uid="{00000000-0005-0000-0000-0000F1080000}"/>
    <cellStyle name="Normal 10 5 2 2 2 4" xfId="8317" xr:uid="{00000000-0005-0000-0000-0000F2080000}"/>
    <cellStyle name="Normal 10 5 2 2 2 4 2" xfId="16395" xr:uid="{00000000-0005-0000-0000-0000F2080000}"/>
    <cellStyle name="Normal 10 5 2 2 2 5" xfId="6707" xr:uid="{00000000-0005-0000-0000-0000EF080000}"/>
    <cellStyle name="Normal 10 5 2 2 2 6" xfId="14787" xr:uid="{00000000-0005-0000-0000-0000EF080000}"/>
    <cellStyle name="Normal 10 5 2 2 3" xfId="2330" xr:uid="{00000000-0005-0000-0000-0000DE050000}"/>
    <cellStyle name="Normal 10 5 2 2 3 2" xfId="3980" xr:uid="{00000000-0005-0000-0000-0000DF050000}"/>
    <cellStyle name="Normal 10 5 2 2 3 2 2" xfId="10439" xr:uid="{00000000-0005-0000-0000-0000F4080000}"/>
    <cellStyle name="Normal 10 5 2 2 3 2 3" xfId="18517" xr:uid="{00000000-0005-0000-0000-0000F4080000}"/>
    <cellStyle name="Normal 10 5 2 2 3 3" xfId="5643" xr:uid="{00000000-0005-0000-0000-0000E0050000}"/>
    <cellStyle name="Normal 10 5 2 2 3 3 2" xfId="12030" xr:uid="{00000000-0005-0000-0000-0000F5080000}"/>
    <cellStyle name="Normal 10 5 2 2 3 3 3" xfId="20108" xr:uid="{00000000-0005-0000-0000-0000F5080000}"/>
    <cellStyle name="Normal 10 5 2 2 3 4" xfId="8844" xr:uid="{00000000-0005-0000-0000-0000F6080000}"/>
    <cellStyle name="Normal 10 5 2 2 3 4 2" xfId="16922" xr:uid="{00000000-0005-0000-0000-0000F6080000}"/>
    <cellStyle name="Normal 10 5 2 2 3 5" xfId="7234" xr:uid="{00000000-0005-0000-0000-0000F3080000}"/>
    <cellStyle name="Normal 10 5 2 2 3 6" xfId="15314" xr:uid="{00000000-0005-0000-0000-0000F3080000}"/>
    <cellStyle name="Normal 10 5 2 2 4" xfId="2896" xr:uid="{00000000-0005-0000-0000-0000E1050000}"/>
    <cellStyle name="Normal 10 5 2 2 4 2" xfId="9385" xr:uid="{00000000-0005-0000-0000-0000F7080000}"/>
    <cellStyle name="Normal 10 5 2 2 4 3" xfId="17463" xr:uid="{00000000-0005-0000-0000-0000F7080000}"/>
    <cellStyle name="Normal 10 5 2 2 5" xfId="4589" xr:uid="{00000000-0005-0000-0000-0000E2050000}"/>
    <cellStyle name="Normal 10 5 2 2 5 2" xfId="10976" xr:uid="{00000000-0005-0000-0000-0000F8080000}"/>
    <cellStyle name="Normal 10 5 2 2 5 3" xfId="19054" xr:uid="{00000000-0005-0000-0000-0000F8080000}"/>
    <cellStyle name="Normal 10 5 2 2 6" xfId="7790" xr:uid="{00000000-0005-0000-0000-0000F9080000}"/>
    <cellStyle name="Normal 10 5 2 2 6 2" xfId="15868" xr:uid="{00000000-0005-0000-0000-0000F9080000}"/>
    <cellStyle name="Normal 10 5 2 2 7" xfId="12999" xr:uid="{00000000-0005-0000-0000-0000FA080000}"/>
    <cellStyle name="Normal 10 5 2 2 7 2" xfId="21037" xr:uid="{00000000-0005-0000-0000-0000FA080000}"/>
    <cellStyle name="Normal 10 5 2 2 8" xfId="6180" xr:uid="{00000000-0005-0000-0000-0000EE080000}"/>
    <cellStyle name="Normal 10 5 2 2 9" xfId="14260" xr:uid="{00000000-0005-0000-0000-0000EE080000}"/>
    <cellStyle name="Normal 10 5 2 3" xfId="1560" xr:uid="{00000000-0005-0000-0000-0000E3050000}"/>
    <cellStyle name="Normal 10 5 2 3 2" xfId="3209" xr:uid="{00000000-0005-0000-0000-0000E4050000}"/>
    <cellStyle name="Normal 10 5 2 3 2 2" xfId="9668" xr:uid="{00000000-0005-0000-0000-0000FC080000}"/>
    <cellStyle name="Normal 10 5 2 3 2 3" xfId="17746" xr:uid="{00000000-0005-0000-0000-0000FC080000}"/>
    <cellStyle name="Normal 10 5 2 3 3" xfId="4872" xr:uid="{00000000-0005-0000-0000-0000E5050000}"/>
    <cellStyle name="Normal 10 5 2 3 3 2" xfId="11259" xr:uid="{00000000-0005-0000-0000-0000FD080000}"/>
    <cellStyle name="Normal 10 5 2 3 3 3" xfId="19337" xr:uid="{00000000-0005-0000-0000-0000FD080000}"/>
    <cellStyle name="Normal 10 5 2 3 4" xfId="8073" xr:uid="{00000000-0005-0000-0000-0000FE080000}"/>
    <cellStyle name="Normal 10 5 2 3 4 2" xfId="16151" xr:uid="{00000000-0005-0000-0000-0000FE080000}"/>
    <cellStyle name="Normal 10 5 2 3 5" xfId="6463" xr:uid="{00000000-0005-0000-0000-0000FB080000}"/>
    <cellStyle name="Normal 10 5 2 3 6" xfId="14543" xr:uid="{00000000-0005-0000-0000-0000FB080000}"/>
    <cellStyle name="Normal 10 5 2 4" xfId="2086" xr:uid="{00000000-0005-0000-0000-0000E6050000}"/>
    <cellStyle name="Normal 10 5 2 4 2" xfId="3736" xr:uid="{00000000-0005-0000-0000-0000E7050000}"/>
    <cellStyle name="Normal 10 5 2 4 2 2" xfId="10195" xr:uid="{00000000-0005-0000-0000-000000090000}"/>
    <cellStyle name="Normal 10 5 2 4 2 3" xfId="18273" xr:uid="{00000000-0005-0000-0000-000000090000}"/>
    <cellStyle name="Normal 10 5 2 4 3" xfId="5399" xr:uid="{00000000-0005-0000-0000-0000E8050000}"/>
    <cellStyle name="Normal 10 5 2 4 3 2" xfId="11786" xr:uid="{00000000-0005-0000-0000-000001090000}"/>
    <cellStyle name="Normal 10 5 2 4 3 3" xfId="19864" xr:uid="{00000000-0005-0000-0000-000001090000}"/>
    <cellStyle name="Normal 10 5 2 4 4" xfId="8600" xr:uid="{00000000-0005-0000-0000-000002090000}"/>
    <cellStyle name="Normal 10 5 2 4 4 2" xfId="16678" xr:uid="{00000000-0005-0000-0000-000002090000}"/>
    <cellStyle name="Normal 10 5 2 4 5" xfId="6990" xr:uid="{00000000-0005-0000-0000-0000FF080000}"/>
    <cellStyle name="Normal 10 5 2 4 6" xfId="15070" xr:uid="{00000000-0005-0000-0000-0000FF080000}"/>
    <cellStyle name="Normal 10 5 2 5" xfId="2742" xr:uid="{00000000-0005-0000-0000-0000E9050000}"/>
    <cellStyle name="Normal 10 5 2 5 2" xfId="9231" xr:uid="{00000000-0005-0000-0000-000003090000}"/>
    <cellStyle name="Normal 10 5 2 5 3" xfId="17309" xr:uid="{00000000-0005-0000-0000-000003090000}"/>
    <cellStyle name="Normal 10 5 2 6" xfId="4345" xr:uid="{00000000-0005-0000-0000-0000EA050000}"/>
    <cellStyle name="Normal 10 5 2 6 2" xfId="10732" xr:uid="{00000000-0005-0000-0000-000004090000}"/>
    <cellStyle name="Normal 10 5 2 6 3" xfId="18810" xr:uid="{00000000-0005-0000-0000-000004090000}"/>
    <cellStyle name="Normal 10 5 2 7" xfId="7546" xr:uid="{00000000-0005-0000-0000-000005090000}"/>
    <cellStyle name="Normal 10 5 2 7 2" xfId="15624" xr:uid="{00000000-0005-0000-0000-000005090000}"/>
    <cellStyle name="Normal 10 5 2 8" xfId="12481" xr:uid="{00000000-0005-0000-0000-000006090000}"/>
    <cellStyle name="Normal 10 5 2 8 2" xfId="20550" xr:uid="{00000000-0005-0000-0000-000006090000}"/>
    <cellStyle name="Normal 10 5 2 9" xfId="5936" xr:uid="{00000000-0005-0000-0000-0000ED080000}"/>
    <cellStyle name="Normal 10 5 3" xfId="999" xr:uid="{00000000-0005-0000-0000-0000EB050000}"/>
    <cellStyle name="Normal 10 5 3 2" xfId="1645" xr:uid="{00000000-0005-0000-0000-0000EC050000}"/>
    <cellStyle name="Normal 10 5 3 2 2" xfId="3295" xr:uid="{00000000-0005-0000-0000-0000ED050000}"/>
    <cellStyle name="Normal 10 5 3 2 2 2" xfId="9754" xr:uid="{00000000-0005-0000-0000-000009090000}"/>
    <cellStyle name="Normal 10 5 3 2 2 3" xfId="17832" xr:uid="{00000000-0005-0000-0000-000009090000}"/>
    <cellStyle name="Normal 10 5 3 2 3" xfId="4958" xr:uid="{00000000-0005-0000-0000-0000EE050000}"/>
    <cellStyle name="Normal 10 5 3 2 3 2" xfId="11345" xr:uid="{00000000-0005-0000-0000-00000A090000}"/>
    <cellStyle name="Normal 10 5 3 2 3 3" xfId="19423" xr:uid="{00000000-0005-0000-0000-00000A090000}"/>
    <cellStyle name="Normal 10 5 3 2 4" xfId="8159" xr:uid="{00000000-0005-0000-0000-00000B090000}"/>
    <cellStyle name="Normal 10 5 3 2 4 2" xfId="16237" xr:uid="{00000000-0005-0000-0000-00000B090000}"/>
    <cellStyle name="Normal 10 5 3 2 5" xfId="6549" xr:uid="{00000000-0005-0000-0000-000008090000}"/>
    <cellStyle name="Normal 10 5 3 2 6" xfId="14629" xr:uid="{00000000-0005-0000-0000-000008090000}"/>
    <cellStyle name="Normal 10 5 3 3" xfId="2172" xr:uid="{00000000-0005-0000-0000-0000EF050000}"/>
    <cellStyle name="Normal 10 5 3 3 2" xfId="3822" xr:uid="{00000000-0005-0000-0000-0000F0050000}"/>
    <cellStyle name="Normal 10 5 3 3 2 2" xfId="10281" xr:uid="{00000000-0005-0000-0000-00000D090000}"/>
    <cellStyle name="Normal 10 5 3 3 2 3" xfId="18359" xr:uid="{00000000-0005-0000-0000-00000D090000}"/>
    <cellStyle name="Normal 10 5 3 3 3" xfId="5485" xr:uid="{00000000-0005-0000-0000-0000F1050000}"/>
    <cellStyle name="Normal 10 5 3 3 3 2" xfId="11872" xr:uid="{00000000-0005-0000-0000-00000E090000}"/>
    <cellStyle name="Normal 10 5 3 3 3 3" xfId="19950" xr:uid="{00000000-0005-0000-0000-00000E090000}"/>
    <cellStyle name="Normal 10 5 3 3 4" xfId="8686" xr:uid="{00000000-0005-0000-0000-00000F090000}"/>
    <cellStyle name="Normal 10 5 3 3 4 2" xfId="16764" xr:uid="{00000000-0005-0000-0000-00000F090000}"/>
    <cellStyle name="Normal 10 5 3 3 5" xfId="7076" xr:uid="{00000000-0005-0000-0000-00000C090000}"/>
    <cellStyle name="Normal 10 5 3 3 6" xfId="15156" xr:uid="{00000000-0005-0000-0000-00000C090000}"/>
    <cellStyle name="Normal 10 5 3 4" xfId="2764" xr:uid="{00000000-0005-0000-0000-0000F2050000}"/>
    <cellStyle name="Normal 10 5 3 4 2" xfId="9253" xr:uid="{00000000-0005-0000-0000-000010090000}"/>
    <cellStyle name="Normal 10 5 3 4 3" xfId="17331" xr:uid="{00000000-0005-0000-0000-000010090000}"/>
    <cellStyle name="Normal 10 5 3 5" xfId="4431" xr:uid="{00000000-0005-0000-0000-0000F3050000}"/>
    <cellStyle name="Normal 10 5 3 5 2" xfId="10818" xr:uid="{00000000-0005-0000-0000-000011090000}"/>
    <cellStyle name="Normal 10 5 3 5 3" xfId="18896" xr:uid="{00000000-0005-0000-0000-000011090000}"/>
    <cellStyle name="Normal 10 5 3 6" xfId="7632" xr:uid="{00000000-0005-0000-0000-000012090000}"/>
    <cellStyle name="Normal 10 5 3 6 2" xfId="15710" xr:uid="{00000000-0005-0000-0000-000012090000}"/>
    <cellStyle name="Normal 10 5 3 7" xfId="13000" xr:uid="{00000000-0005-0000-0000-000013090000}"/>
    <cellStyle name="Normal 10 5 3 7 2" xfId="21038" xr:uid="{00000000-0005-0000-0000-000013090000}"/>
    <cellStyle name="Normal 10 5 3 8" xfId="6022" xr:uid="{00000000-0005-0000-0000-000007090000}"/>
    <cellStyle name="Normal 10 5 3 9" xfId="14102" xr:uid="{00000000-0005-0000-0000-000007090000}"/>
    <cellStyle name="Normal 10 5 4" xfId="1397" xr:uid="{00000000-0005-0000-0000-0000F4050000}"/>
    <cellStyle name="Normal 10 5 4 2" xfId="3046" xr:uid="{00000000-0005-0000-0000-0000F5050000}"/>
    <cellStyle name="Normal 10 5 4 2 2" xfId="9505" xr:uid="{00000000-0005-0000-0000-000015090000}"/>
    <cellStyle name="Normal 10 5 4 2 3" xfId="17583" xr:uid="{00000000-0005-0000-0000-000015090000}"/>
    <cellStyle name="Normal 10 5 4 3" xfId="4709" xr:uid="{00000000-0005-0000-0000-0000F6050000}"/>
    <cellStyle name="Normal 10 5 4 3 2" xfId="11096" xr:uid="{00000000-0005-0000-0000-000016090000}"/>
    <cellStyle name="Normal 10 5 4 3 3" xfId="19174" xr:uid="{00000000-0005-0000-0000-000016090000}"/>
    <cellStyle name="Normal 10 5 4 4" xfId="7910" xr:uid="{00000000-0005-0000-0000-000017090000}"/>
    <cellStyle name="Normal 10 5 4 4 2" xfId="15988" xr:uid="{00000000-0005-0000-0000-000017090000}"/>
    <cellStyle name="Normal 10 5 4 5" xfId="12702" xr:uid="{00000000-0005-0000-0000-000018090000}"/>
    <cellStyle name="Normal 10 5 4 5 2" xfId="20766" xr:uid="{00000000-0005-0000-0000-000018090000}"/>
    <cellStyle name="Normal 10 5 4 6" xfId="6300" xr:uid="{00000000-0005-0000-0000-000014090000}"/>
    <cellStyle name="Normal 10 5 4 7" xfId="14380" xr:uid="{00000000-0005-0000-0000-000014090000}"/>
    <cellStyle name="Normal 10 5 5" xfId="1923" xr:uid="{00000000-0005-0000-0000-0000F7050000}"/>
    <cellStyle name="Normal 10 5 5 2" xfId="3573" xr:uid="{00000000-0005-0000-0000-0000F8050000}"/>
    <cellStyle name="Normal 10 5 5 2 2" xfId="10032" xr:uid="{00000000-0005-0000-0000-00001A090000}"/>
    <cellStyle name="Normal 10 5 5 2 3" xfId="18110" xr:uid="{00000000-0005-0000-0000-00001A090000}"/>
    <cellStyle name="Normal 10 5 5 3" xfId="5236" xr:uid="{00000000-0005-0000-0000-0000F9050000}"/>
    <cellStyle name="Normal 10 5 5 3 2" xfId="11623" xr:uid="{00000000-0005-0000-0000-00001B090000}"/>
    <cellStyle name="Normal 10 5 5 3 3" xfId="19701" xr:uid="{00000000-0005-0000-0000-00001B090000}"/>
    <cellStyle name="Normal 10 5 5 4" xfId="8437" xr:uid="{00000000-0005-0000-0000-00001C090000}"/>
    <cellStyle name="Normal 10 5 5 4 2" xfId="16515" xr:uid="{00000000-0005-0000-0000-00001C090000}"/>
    <cellStyle name="Normal 10 5 5 5" xfId="6827" xr:uid="{00000000-0005-0000-0000-000019090000}"/>
    <cellStyle name="Normal 10 5 5 6" xfId="14907" xr:uid="{00000000-0005-0000-0000-000019090000}"/>
    <cellStyle name="Normal 10 5 6" xfId="2478" xr:uid="{00000000-0005-0000-0000-0000FA050000}"/>
    <cellStyle name="Normal 10 5 6 2" xfId="8991" xr:uid="{00000000-0005-0000-0000-00001D090000}"/>
    <cellStyle name="Normal 10 5 6 3" xfId="17069" xr:uid="{00000000-0005-0000-0000-00001D090000}"/>
    <cellStyle name="Normal 10 5 7" xfId="4182" xr:uid="{00000000-0005-0000-0000-0000FB050000}"/>
    <cellStyle name="Normal 10 5 7 2" xfId="10569" xr:uid="{00000000-0005-0000-0000-00001E090000}"/>
    <cellStyle name="Normal 10 5 7 3" xfId="18647" xr:uid="{00000000-0005-0000-0000-00001E090000}"/>
    <cellStyle name="Normal 10 5 8" xfId="7383" xr:uid="{00000000-0005-0000-0000-00001F090000}"/>
    <cellStyle name="Normal 10 5 8 2" xfId="15461" xr:uid="{00000000-0005-0000-0000-00001F090000}"/>
    <cellStyle name="Normal 10 5 9" xfId="12181" xr:uid="{00000000-0005-0000-0000-000020090000}"/>
    <cellStyle name="Normal 10 5 9 2" xfId="20256" xr:uid="{00000000-0005-0000-0000-000020090000}"/>
    <cellStyle name="Normal 10 6" xfId="440" xr:uid="{00000000-0005-0000-0000-0000B8010000}"/>
    <cellStyle name="Normal 10 6 10" xfId="13576" xr:uid="{00000000-0005-0000-0000-000022090000}"/>
    <cellStyle name="Normal 10 6 10 2" xfId="21573" xr:uid="{00000000-0005-0000-0000-000022090000}"/>
    <cellStyle name="Normal 10 6 11" xfId="5774" xr:uid="{00000000-0005-0000-0000-000021090000}"/>
    <cellStyle name="Normal 10 6 12" xfId="13854" xr:uid="{00000000-0005-0000-0000-000021090000}"/>
    <cellStyle name="Normal 10 6 2" xfId="965" xr:uid="{00000000-0005-0000-0000-0000FD050000}"/>
    <cellStyle name="Normal 10 6 2 10" xfId="13998" xr:uid="{00000000-0005-0000-0000-000023090000}"/>
    <cellStyle name="Normal 10 6 2 2" xfId="1146" xr:uid="{00000000-0005-0000-0000-0000FE050000}"/>
    <cellStyle name="Normal 10 6 2 2 2" xfId="1804" xr:uid="{00000000-0005-0000-0000-0000FF050000}"/>
    <cellStyle name="Normal 10 6 2 2 2 2" xfId="3454" xr:uid="{00000000-0005-0000-0000-000000060000}"/>
    <cellStyle name="Normal 10 6 2 2 2 2 2" xfId="9913" xr:uid="{00000000-0005-0000-0000-000026090000}"/>
    <cellStyle name="Normal 10 6 2 2 2 2 3" xfId="17991" xr:uid="{00000000-0005-0000-0000-000026090000}"/>
    <cellStyle name="Normal 10 6 2 2 2 3" xfId="5117" xr:uid="{00000000-0005-0000-0000-000001060000}"/>
    <cellStyle name="Normal 10 6 2 2 2 3 2" xfId="11504" xr:uid="{00000000-0005-0000-0000-000027090000}"/>
    <cellStyle name="Normal 10 6 2 2 2 3 3" xfId="19582" xr:uid="{00000000-0005-0000-0000-000027090000}"/>
    <cellStyle name="Normal 10 6 2 2 2 4" xfId="8318" xr:uid="{00000000-0005-0000-0000-000028090000}"/>
    <cellStyle name="Normal 10 6 2 2 2 4 2" xfId="16396" xr:uid="{00000000-0005-0000-0000-000028090000}"/>
    <cellStyle name="Normal 10 6 2 2 2 5" xfId="6708" xr:uid="{00000000-0005-0000-0000-000025090000}"/>
    <cellStyle name="Normal 10 6 2 2 2 6" xfId="14788" xr:uid="{00000000-0005-0000-0000-000025090000}"/>
    <cellStyle name="Normal 10 6 2 2 3" xfId="2331" xr:uid="{00000000-0005-0000-0000-000002060000}"/>
    <cellStyle name="Normal 10 6 2 2 3 2" xfId="3981" xr:uid="{00000000-0005-0000-0000-000003060000}"/>
    <cellStyle name="Normal 10 6 2 2 3 2 2" xfId="10440" xr:uid="{00000000-0005-0000-0000-00002A090000}"/>
    <cellStyle name="Normal 10 6 2 2 3 2 3" xfId="18518" xr:uid="{00000000-0005-0000-0000-00002A090000}"/>
    <cellStyle name="Normal 10 6 2 2 3 3" xfId="5644" xr:uid="{00000000-0005-0000-0000-000004060000}"/>
    <cellStyle name="Normal 10 6 2 2 3 3 2" xfId="12031" xr:uid="{00000000-0005-0000-0000-00002B090000}"/>
    <cellStyle name="Normal 10 6 2 2 3 3 3" xfId="20109" xr:uid="{00000000-0005-0000-0000-00002B090000}"/>
    <cellStyle name="Normal 10 6 2 2 3 4" xfId="8845" xr:uid="{00000000-0005-0000-0000-00002C090000}"/>
    <cellStyle name="Normal 10 6 2 2 3 4 2" xfId="16923" xr:uid="{00000000-0005-0000-0000-00002C090000}"/>
    <cellStyle name="Normal 10 6 2 2 3 5" xfId="7235" xr:uid="{00000000-0005-0000-0000-000029090000}"/>
    <cellStyle name="Normal 10 6 2 2 3 6" xfId="15315" xr:uid="{00000000-0005-0000-0000-000029090000}"/>
    <cellStyle name="Normal 10 6 2 2 4" xfId="2897" xr:uid="{00000000-0005-0000-0000-000005060000}"/>
    <cellStyle name="Normal 10 6 2 2 4 2" xfId="9386" xr:uid="{00000000-0005-0000-0000-00002D090000}"/>
    <cellStyle name="Normal 10 6 2 2 4 3" xfId="17464" xr:uid="{00000000-0005-0000-0000-00002D090000}"/>
    <cellStyle name="Normal 10 6 2 2 5" xfId="4590" xr:uid="{00000000-0005-0000-0000-000006060000}"/>
    <cellStyle name="Normal 10 6 2 2 5 2" xfId="10977" xr:uid="{00000000-0005-0000-0000-00002E090000}"/>
    <cellStyle name="Normal 10 6 2 2 5 3" xfId="19055" xr:uid="{00000000-0005-0000-0000-00002E090000}"/>
    <cellStyle name="Normal 10 6 2 2 6" xfId="7791" xr:uid="{00000000-0005-0000-0000-00002F090000}"/>
    <cellStyle name="Normal 10 6 2 2 6 2" xfId="15869" xr:uid="{00000000-0005-0000-0000-00002F090000}"/>
    <cellStyle name="Normal 10 6 2 2 7" xfId="13001" xr:uid="{00000000-0005-0000-0000-000030090000}"/>
    <cellStyle name="Normal 10 6 2 2 7 2" xfId="21039" xr:uid="{00000000-0005-0000-0000-000030090000}"/>
    <cellStyle name="Normal 10 6 2 2 8" xfId="6181" xr:uid="{00000000-0005-0000-0000-000024090000}"/>
    <cellStyle name="Normal 10 6 2 2 9" xfId="14261" xr:uid="{00000000-0005-0000-0000-000024090000}"/>
    <cellStyle name="Normal 10 6 2 3" xfId="1542" xr:uid="{00000000-0005-0000-0000-000007060000}"/>
    <cellStyle name="Normal 10 6 2 3 2" xfId="3191" xr:uid="{00000000-0005-0000-0000-000008060000}"/>
    <cellStyle name="Normal 10 6 2 3 2 2" xfId="9650" xr:uid="{00000000-0005-0000-0000-000032090000}"/>
    <cellStyle name="Normal 10 6 2 3 2 3" xfId="17728" xr:uid="{00000000-0005-0000-0000-000032090000}"/>
    <cellStyle name="Normal 10 6 2 3 3" xfId="4854" xr:uid="{00000000-0005-0000-0000-000009060000}"/>
    <cellStyle name="Normal 10 6 2 3 3 2" xfId="11241" xr:uid="{00000000-0005-0000-0000-000033090000}"/>
    <cellStyle name="Normal 10 6 2 3 3 3" xfId="19319" xr:uid="{00000000-0005-0000-0000-000033090000}"/>
    <cellStyle name="Normal 10 6 2 3 4" xfId="8055" xr:uid="{00000000-0005-0000-0000-000034090000}"/>
    <cellStyle name="Normal 10 6 2 3 4 2" xfId="16133" xr:uid="{00000000-0005-0000-0000-000034090000}"/>
    <cellStyle name="Normal 10 6 2 3 5" xfId="6445" xr:uid="{00000000-0005-0000-0000-000031090000}"/>
    <cellStyle name="Normal 10 6 2 3 6" xfId="14525" xr:uid="{00000000-0005-0000-0000-000031090000}"/>
    <cellStyle name="Normal 10 6 2 4" xfId="2068" xr:uid="{00000000-0005-0000-0000-00000A060000}"/>
    <cellStyle name="Normal 10 6 2 4 2" xfId="3718" xr:uid="{00000000-0005-0000-0000-00000B060000}"/>
    <cellStyle name="Normal 10 6 2 4 2 2" xfId="10177" xr:uid="{00000000-0005-0000-0000-000036090000}"/>
    <cellStyle name="Normal 10 6 2 4 2 3" xfId="18255" xr:uid="{00000000-0005-0000-0000-000036090000}"/>
    <cellStyle name="Normal 10 6 2 4 3" xfId="5381" xr:uid="{00000000-0005-0000-0000-00000C060000}"/>
    <cellStyle name="Normal 10 6 2 4 3 2" xfId="11768" xr:uid="{00000000-0005-0000-0000-000037090000}"/>
    <cellStyle name="Normal 10 6 2 4 3 3" xfId="19846" xr:uid="{00000000-0005-0000-0000-000037090000}"/>
    <cellStyle name="Normal 10 6 2 4 4" xfId="8582" xr:uid="{00000000-0005-0000-0000-000038090000}"/>
    <cellStyle name="Normal 10 6 2 4 4 2" xfId="16660" xr:uid="{00000000-0005-0000-0000-000038090000}"/>
    <cellStyle name="Normal 10 6 2 4 5" xfId="6972" xr:uid="{00000000-0005-0000-0000-000035090000}"/>
    <cellStyle name="Normal 10 6 2 4 6" xfId="15052" xr:uid="{00000000-0005-0000-0000-000035090000}"/>
    <cellStyle name="Normal 10 6 2 5" xfId="2730" xr:uid="{00000000-0005-0000-0000-00000D060000}"/>
    <cellStyle name="Normal 10 6 2 5 2" xfId="9219" xr:uid="{00000000-0005-0000-0000-000039090000}"/>
    <cellStyle name="Normal 10 6 2 5 3" xfId="17297" xr:uid="{00000000-0005-0000-0000-000039090000}"/>
    <cellStyle name="Normal 10 6 2 6" xfId="4327" xr:uid="{00000000-0005-0000-0000-00000E060000}"/>
    <cellStyle name="Normal 10 6 2 6 2" xfId="10714" xr:uid="{00000000-0005-0000-0000-00003A090000}"/>
    <cellStyle name="Normal 10 6 2 6 3" xfId="18792" xr:uid="{00000000-0005-0000-0000-00003A090000}"/>
    <cellStyle name="Normal 10 6 2 7" xfId="7528" xr:uid="{00000000-0005-0000-0000-00003B090000}"/>
    <cellStyle name="Normal 10 6 2 7 2" xfId="15606" xr:uid="{00000000-0005-0000-0000-00003B090000}"/>
    <cellStyle name="Normal 10 6 2 8" xfId="12482" xr:uid="{00000000-0005-0000-0000-00003C090000}"/>
    <cellStyle name="Normal 10 6 2 8 2" xfId="20551" xr:uid="{00000000-0005-0000-0000-00003C090000}"/>
    <cellStyle name="Normal 10 6 2 9" xfId="5918" xr:uid="{00000000-0005-0000-0000-000023090000}"/>
    <cellStyle name="Normal 10 6 3" xfId="1000" xr:uid="{00000000-0005-0000-0000-00000F060000}"/>
    <cellStyle name="Normal 10 6 3 2" xfId="1646" xr:uid="{00000000-0005-0000-0000-000010060000}"/>
    <cellStyle name="Normal 10 6 3 2 2" xfId="3296" xr:uid="{00000000-0005-0000-0000-000011060000}"/>
    <cellStyle name="Normal 10 6 3 2 2 2" xfId="9755" xr:uid="{00000000-0005-0000-0000-00003F090000}"/>
    <cellStyle name="Normal 10 6 3 2 2 3" xfId="17833" xr:uid="{00000000-0005-0000-0000-00003F090000}"/>
    <cellStyle name="Normal 10 6 3 2 3" xfId="4959" xr:uid="{00000000-0005-0000-0000-000012060000}"/>
    <cellStyle name="Normal 10 6 3 2 3 2" xfId="11346" xr:uid="{00000000-0005-0000-0000-000040090000}"/>
    <cellStyle name="Normal 10 6 3 2 3 3" xfId="19424" xr:uid="{00000000-0005-0000-0000-000040090000}"/>
    <cellStyle name="Normal 10 6 3 2 4" xfId="8160" xr:uid="{00000000-0005-0000-0000-000041090000}"/>
    <cellStyle name="Normal 10 6 3 2 4 2" xfId="16238" xr:uid="{00000000-0005-0000-0000-000041090000}"/>
    <cellStyle name="Normal 10 6 3 2 5" xfId="6550" xr:uid="{00000000-0005-0000-0000-00003E090000}"/>
    <cellStyle name="Normal 10 6 3 2 6" xfId="14630" xr:uid="{00000000-0005-0000-0000-00003E090000}"/>
    <cellStyle name="Normal 10 6 3 3" xfId="2173" xr:uid="{00000000-0005-0000-0000-000013060000}"/>
    <cellStyle name="Normal 10 6 3 3 2" xfId="3823" xr:uid="{00000000-0005-0000-0000-000014060000}"/>
    <cellStyle name="Normal 10 6 3 3 2 2" xfId="10282" xr:uid="{00000000-0005-0000-0000-000043090000}"/>
    <cellStyle name="Normal 10 6 3 3 2 3" xfId="18360" xr:uid="{00000000-0005-0000-0000-000043090000}"/>
    <cellStyle name="Normal 10 6 3 3 3" xfId="5486" xr:uid="{00000000-0005-0000-0000-000015060000}"/>
    <cellStyle name="Normal 10 6 3 3 3 2" xfId="11873" xr:uid="{00000000-0005-0000-0000-000044090000}"/>
    <cellStyle name="Normal 10 6 3 3 3 3" xfId="19951" xr:uid="{00000000-0005-0000-0000-000044090000}"/>
    <cellStyle name="Normal 10 6 3 3 4" xfId="8687" xr:uid="{00000000-0005-0000-0000-000045090000}"/>
    <cellStyle name="Normal 10 6 3 3 4 2" xfId="16765" xr:uid="{00000000-0005-0000-0000-000045090000}"/>
    <cellStyle name="Normal 10 6 3 3 5" xfId="7077" xr:uid="{00000000-0005-0000-0000-000042090000}"/>
    <cellStyle name="Normal 10 6 3 3 6" xfId="15157" xr:uid="{00000000-0005-0000-0000-000042090000}"/>
    <cellStyle name="Normal 10 6 3 4" xfId="2765" xr:uid="{00000000-0005-0000-0000-000016060000}"/>
    <cellStyle name="Normal 10 6 3 4 2" xfId="9254" xr:uid="{00000000-0005-0000-0000-000046090000}"/>
    <cellStyle name="Normal 10 6 3 4 3" xfId="17332" xr:uid="{00000000-0005-0000-0000-000046090000}"/>
    <cellStyle name="Normal 10 6 3 5" xfId="4432" xr:uid="{00000000-0005-0000-0000-000017060000}"/>
    <cellStyle name="Normal 10 6 3 5 2" xfId="10819" xr:uid="{00000000-0005-0000-0000-000047090000}"/>
    <cellStyle name="Normal 10 6 3 5 3" xfId="18897" xr:uid="{00000000-0005-0000-0000-000047090000}"/>
    <cellStyle name="Normal 10 6 3 6" xfId="7633" xr:uid="{00000000-0005-0000-0000-000048090000}"/>
    <cellStyle name="Normal 10 6 3 6 2" xfId="15711" xr:uid="{00000000-0005-0000-0000-000048090000}"/>
    <cellStyle name="Normal 10 6 3 7" xfId="13002" xr:uid="{00000000-0005-0000-0000-000049090000}"/>
    <cellStyle name="Normal 10 6 3 7 2" xfId="21040" xr:uid="{00000000-0005-0000-0000-000049090000}"/>
    <cellStyle name="Normal 10 6 3 8" xfId="6023" xr:uid="{00000000-0005-0000-0000-00003D090000}"/>
    <cellStyle name="Normal 10 6 3 9" xfId="14103" xr:uid="{00000000-0005-0000-0000-00003D090000}"/>
    <cellStyle name="Normal 10 6 4" xfId="1398" xr:uid="{00000000-0005-0000-0000-000018060000}"/>
    <cellStyle name="Normal 10 6 4 2" xfId="3047" xr:uid="{00000000-0005-0000-0000-000019060000}"/>
    <cellStyle name="Normal 10 6 4 2 2" xfId="9506" xr:uid="{00000000-0005-0000-0000-00004B090000}"/>
    <cellStyle name="Normal 10 6 4 2 3" xfId="17584" xr:uid="{00000000-0005-0000-0000-00004B090000}"/>
    <cellStyle name="Normal 10 6 4 3" xfId="4710" xr:uid="{00000000-0005-0000-0000-00001A060000}"/>
    <cellStyle name="Normal 10 6 4 3 2" xfId="11097" xr:uid="{00000000-0005-0000-0000-00004C090000}"/>
    <cellStyle name="Normal 10 6 4 3 3" xfId="19175" xr:uid="{00000000-0005-0000-0000-00004C090000}"/>
    <cellStyle name="Normal 10 6 4 4" xfId="7911" xr:uid="{00000000-0005-0000-0000-00004D090000}"/>
    <cellStyle name="Normal 10 6 4 4 2" xfId="15989" xr:uid="{00000000-0005-0000-0000-00004D090000}"/>
    <cellStyle name="Normal 10 6 4 5" xfId="12703" xr:uid="{00000000-0005-0000-0000-00004E090000}"/>
    <cellStyle name="Normal 10 6 4 5 2" xfId="20767" xr:uid="{00000000-0005-0000-0000-00004E090000}"/>
    <cellStyle name="Normal 10 6 4 6" xfId="6301" xr:uid="{00000000-0005-0000-0000-00004A090000}"/>
    <cellStyle name="Normal 10 6 4 7" xfId="14381" xr:uid="{00000000-0005-0000-0000-00004A090000}"/>
    <cellStyle name="Normal 10 6 5" xfId="1924" xr:uid="{00000000-0005-0000-0000-00001B060000}"/>
    <cellStyle name="Normal 10 6 5 2" xfId="3574" xr:uid="{00000000-0005-0000-0000-00001C060000}"/>
    <cellStyle name="Normal 10 6 5 2 2" xfId="10033" xr:uid="{00000000-0005-0000-0000-000050090000}"/>
    <cellStyle name="Normal 10 6 5 2 3" xfId="18111" xr:uid="{00000000-0005-0000-0000-000050090000}"/>
    <cellStyle name="Normal 10 6 5 3" xfId="5237" xr:uid="{00000000-0005-0000-0000-00001D060000}"/>
    <cellStyle name="Normal 10 6 5 3 2" xfId="11624" xr:uid="{00000000-0005-0000-0000-000051090000}"/>
    <cellStyle name="Normal 10 6 5 3 3" xfId="19702" xr:uid="{00000000-0005-0000-0000-000051090000}"/>
    <cellStyle name="Normal 10 6 5 4" xfId="8438" xr:uid="{00000000-0005-0000-0000-000052090000}"/>
    <cellStyle name="Normal 10 6 5 4 2" xfId="16516" xr:uid="{00000000-0005-0000-0000-000052090000}"/>
    <cellStyle name="Normal 10 6 5 5" xfId="6828" xr:uid="{00000000-0005-0000-0000-00004F090000}"/>
    <cellStyle name="Normal 10 6 5 6" xfId="14908" xr:uid="{00000000-0005-0000-0000-00004F090000}"/>
    <cellStyle name="Normal 10 6 6" xfId="2479" xr:uid="{00000000-0005-0000-0000-00001E060000}"/>
    <cellStyle name="Normal 10 6 6 2" xfId="8992" xr:uid="{00000000-0005-0000-0000-000053090000}"/>
    <cellStyle name="Normal 10 6 6 3" xfId="17070" xr:uid="{00000000-0005-0000-0000-000053090000}"/>
    <cellStyle name="Normal 10 6 7" xfId="4183" xr:uid="{00000000-0005-0000-0000-00001F060000}"/>
    <cellStyle name="Normal 10 6 7 2" xfId="10570" xr:uid="{00000000-0005-0000-0000-000054090000}"/>
    <cellStyle name="Normal 10 6 7 3" xfId="18648" xr:uid="{00000000-0005-0000-0000-000054090000}"/>
    <cellStyle name="Normal 10 6 8" xfId="7384" xr:uid="{00000000-0005-0000-0000-000055090000}"/>
    <cellStyle name="Normal 10 6 8 2" xfId="15462" xr:uid="{00000000-0005-0000-0000-000055090000}"/>
    <cellStyle name="Normal 10 6 9" xfId="12182" xr:uid="{00000000-0005-0000-0000-000056090000}"/>
    <cellStyle name="Normal 10 6 9 2" xfId="20257" xr:uid="{00000000-0005-0000-0000-000056090000}"/>
    <cellStyle name="Normal 10 7" xfId="441" xr:uid="{00000000-0005-0000-0000-0000B9010000}"/>
    <cellStyle name="Normal 10 7 10" xfId="5775" xr:uid="{00000000-0005-0000-0000-000057090000}"/>
    <cellStyle name="Normal 10 7 11" xfId="13855" xr:uid="{00000000-0005-0000-0000-000057090000}"/>
    <cellStyle name="Normal 10 7 2" xfId="1001" xr:uid="{00000000-0005-0000-0000-000021060000}"/>
    <cellStyle name="Normal 10 7 2 2" xfId="1647" xr:uid="{00000000-0005-0000-0000-000022060000}"/>
    <cellStyle name="Normal 10 7 2 2 2" xfId="3297" xr:uid="{00000000-0005-0000-0000-000023060000}"/>
    <cellStyle name="Normal 10 7 2 2 2 2" xfId="9756" xr:uid="{00000000-0005-0000-0000-00005A090000}"/>
    <cellStyle name="Normal 10 7 2 2 2 3" xfId="17834" xr:uid="{00000000-0005-0000-0000-00005A090000}"/>
    <cellStyle name="Normal 10 7 2 2 3" xfId="4960" xr:uid="{00000000-0005-0000-0000-000024060000}"/>
    <cellStyle name="Normal 10 7 2 2 3 2" xfId="11347" xr:uid="{00000000-0005-0000-0000-00005B090000}"/>
    <cellStyle name="Normal 10 7 2 2 3 3" xfId="19425" xr:uid="{00000000-0005-0000-0000-00005B090000}"/>
    <cellStyle name="Normal 10 7 2 2 4" xfId="8161" xr:uid="{00000000-0005-0000-0000-00005C090000}"/>
    <cellStyle name="Normal 10 7 2 2 4 2" xfId="16239" xr:uid="{00000000-0005-0000-0000-00005C090000}"/>
    <cellStyle name="Normal 10 7 2 2 5" xfId="6551" xr:uid="{00000000-0005-0000-0000-000059090000}"/>
    <cellStyle name="Normal 10 7 2 2 6" xfId="14631" xr:uid="{00000000-0005-0000-0000-000059090000}"/>
    <cellStyle name="Normal 10 7 2 3" xfId="2174" xr:uid="{00000000-0005-0000-0000-000025060000}"/>
    <cellStyle name="Normal 10 7 2 3 2" xfId="3824" xr:uid="{00000000-0005-0000-0000-000026060000}"/>
    <cellStyle name="Normal 10 7 2 3 2 2" xfId="10283" xr:uid="{00000000-0005-0000-0000-00005E090000}"/>
    <cellStyle name="Normal 10 7 2 3 2 3" xfId="18361" xr:uid="{00000000-0005-0000-0000-00005E090000}"/>
    <cellStyle name="Normal 10 7 2 3 3" xfId="5487" xr:uid="{00000000-0005-0000-0000-000027060000}"/>
    <cellStyle name="Normal 10 7 2 3 3 2" xfId="11874" xr:uid="{00000000-0005-0000-0000-00005F090000}"/>
    <cellStyle name="Normal 10 7 2 3 3 3" xfId="19952" xr:uid="{00000000-0005-0000-0000-00005F090000}"/>
    <cellStyle name="Normal 10 7 2 3 4" xfId="8688" xr:uid="{00000000-0005-0000-0000-000060090000}"/>
    <cellStyle name="Normal 10 7 2 3 4 2" xfId="16766" xr:uid="{00000000-0005-0000-0000-000060090000}"/>
    <cellStyle name="Normal 10 7 2 3 5" xfId="7078" xr:uid="{00000000-0005-0000-0000-00005D090000}"/>
    <cellStyle name="Normal 10 7 2 3 6" xfId="15158" xr:uid="{00000000-0005-0000-0000-00005D090000}"/>
    <cellStyle name="Normal 10 7 2 4" xfId="2766" xr:uid="{00000000-0005-0000-0000-000028060000}"/>
    <cellStyle name="Normal 10 7 2 4 2" xfId="9255" xr:uid="{00000000-0005-0000-0000-000061090000}"/>
    <cellStyle name="Normal 10 7 2 4 3" xfId="17333" xr:uid="{00000000-0005-0000-0000-000061090000}"/>
    <cellStyle name="Normal 10 7 2 5" xfId="4433" xr:uid="{00000000-0005-0000-0000-000029060000}"/>
    <cellStyle name="Normal 10 7 2 5 2" xfId="10820" xr:uid="{00000000-0005-0000-0000-000062090000}"/>
    <cellStyle name="Normal 10 7 2 5 3" xfId="18898" xr:uid="{00000000-0005-0000-0000-000062090000}"/>
    <cellStyle name="Normal 10 7 2 6" xfId="7634" xr:uid="{00000000-0005-0000-0000-000063090000}"/>
    <cellStyle name="Normal 10 7 2 6 2" xfId="15712" xr:uid="{00000000-0005-0000-0000-000063090000}"/>
    <cellStyle name="Normal 10 7 2 7" xfId="12704" xr:uid="{00000000-0005-0000-0000-000064090000}"/>
    <cellStyle name="Normal 10 7 2 7 2" xfId="20768" xr:uid="{00000000-0005-0000-0000-000064090000}"/>
    <cellStyle name="Normal 10 7 2 8" xfId="6024" xr:uid="{00000000-0005-0000-0000-000058090000}"/>
    <cellStyle name="Normal 10 7 2 9" xfId="14104" xr:uid="{00000000-0005-0000-0000-000058090000}"/>
    <cellStyle name="Normal 10 7 3" xfId="1399" xr:uid="{00000000-0005-0000-0000-00002A060000}"/>
    <cellStyle name="Normal 10 7 3 2" xfId="3048" xr:uid="{00000000-0005-0000-0000-00002B060000}"/>
    <cellStyle name="Normal 10 7 3 2 2" xfId="9507" xr:uid="{00000000-0005-0000-0000-000066090000}"/>
    <cellStyle name="Normal 10 7 3 2 3" xfId="17585" xr:uid="{00000000-0005-0000-0000-000066090000}"/>
    <cellStyle name="Normal 10 7 3 3" xfId="4711" xr:uid="{00000000-0005-0000-0000-00002C060000}"/>
    <cellStyle name="Normal 10 7 3 3 2" xfId="11098" xr:uid="{00000000-0005-0000-0000-000067090000}"/>
    <cellStyle name="Normal 10 7 3 3 3" xfId="19176" xr:uid="{00000000-0005-0000-0000-000067090000}"/>
    <cellStyle name="Normal 10 7 3 4" xfId="7912" xr:uid="{00000000-0005-0000-0000-000068090000}"/>
    <cellStyle name="Normal 10 7 3 4 2" xfId="15990" xr:uid="{00000000-0005-0000-0000-000068090000}"/>
    <cellStyle name="Normal 10 7 3 5" xfId="6302" xr:uid="{00000000-0005-0000-0000-000065090000}"/>
    <cellStyle name="Normal 10 7 3 6" xfId="14382" xr:uid="{00000000-0005-0000-0000-000065090000}"/>
    <cellStyle name="Normal 10 7 4" xfId="1925" xr:uid="{00000000-0005-0000-0000-00002D060000}"/>
    <cellStyle name="Normal 10 7 4 2" xfId="3575" xr:uid="{00000000-0005-0000-0000-00002E060000}"/>
    <cellStyle name="Normal 10 7 4 2 2" xfId="10034" xr:uid="{00000000-0005-0000-0000-00006A090000}"/>
    <cellStyle name="Normal 10 7 4 2 3" xfId="18112" xr:uid="{00000000-0005-0000-0000-00006A090000}"/>
    <cellStyle name="Normal 10 7 4 3" xfId="5238" xr:uid="{00000000-0005-0000-0000-00002F060000}"/>
    <cellStyle name="Normal 10 7 4 3 2" xfId="11625" xr:uid="{00000000-0005-0000-0000-00006B090000}"/>
    <cellStyle name="Normal 10 7 4 3 3" xfId="19703" xr:uid="{00000000-0005-0000-0000-00006B090000}"/>
    <cellStyle name="Normal 10 7 4 4" xfId="8439" xr:uid="{00000000-0005-0000-0000-00006C090000}"/>
    <cellStyle name="Normal 10 7 4 4 2" xfId="16517" xr:uid="{00000000-0005-0000-0000-00006C090000}"/>
    <cellStyle name="Normal 10 7 4 5" xfId="6829" xr:uid="{00000000-0005-0000-0000-000069090000}"/>
    <cellStyle name="Normal 10 7 4 6" xfId="14909" xr:uid="{00000000-0005-0000-0000-000069090000}"/>
    <cellStyle name="Normal 10 7 5" xfId="2480" xr:uid="{00000000-0005-0000-0000-000030060000}"/>
    <cellStyle name="Normal 10 7 5 2" xfId="8993" xr:uid="{00000000-0005-0000-0000-00006D090000}"/>
    <cellStyle name="Normal 10 7 5 3" xfId="17071" xr:uid="{00000000-0005-0000-0000-00006D090000}"/>
    <cellStyle name="Normal 10 7 6" xfId="4184" xr:uid="{00000000-0005-0000-0000-000031060000}"/>
    <cellStyle name="Normal 10 7 6 2" xfId="10571" xr:uid="{00000000-0005-0000-0000-00006E090000}"/>
    <cellStyle name="Normal 10 7 6 3" xfId="18649" xr:uid="{00000000-0005-0000-0000-00006E090000}"/>
    <cellStyle name="Normal 10 7 7" xfId="7385" xr:uid="{00000000-0005-0000-0000-00006F090000}"/>
    <cellStyle name="Normal 10 7 7 2" xfId="15463" xr:uid="{00000000-0005-0000-0000-00006F090000}"/>
    <cellStyle name="Normal 10 7 8" xfId="12183" xr:uid="{00000000-0005-0000-0000-000070090000}"/>
    <cellStyle name="Normal 10 7 8 2" xfId="20258" xr:uid="{00000000-0005-0000-0000-000070090000}"/>
    <cellStyle name="Normal 10 7 9" xfId="13577" xr:uid="{00000000-0005-0000-0000-000071090000}"/>
    <cellStyle name="Normal 10 7 9 2" xfId="21574" xr:uid="{00000000-0005-0000-0000-000071090000}"/>
    <cellStyle name="Normal 10 8" xfId="442" xr:uid="{00000000-0005-0000-0000-0000BA010000}"/>
    <cellStyle name="Normal 10 8 10" xfId="5776" xr:uid="{00000000-0005-0000-0000-000072090000}"/>
    <cellStyle name="Normal 10 8 11" xfId="13856" xr:uid="{00000000-0005-0000-0000-000072090000}"/>
    <cellStyle name="Normal 10 8 2" xfId="1002" xr:uid="{00000000-0005-0000-0000-000033060000}"/>
    <cellStyle name="Normal 10 8 2 2" xfId="1648" xr:uid="{00000000-0005-0000-0000-000034060000}"/>
    <cellStyle name="Normal 10 8 2 2 2" xfId="3298" xr:uid="{00000000-0005-0000-0000-000035060000}"/>
    <cellStyle name="Normal 10 8 2 2 2 2" xfId="9757" xr:uid="{00000000-0005-0000-0000-000075090000}"/>
    <cellStyle name="Normal 10 8 2 2 2 3" xfId="17835" xr:uid="{00000000-0005-0000-0000-000075090000}"/>
    <cellStyle name="Normal 10 8 2 2 3" xfId="4961" xr:uid="{00000000-0005-0000-0000-000036060000}"/>
    <cellStyle name="Normal 10 8 2 2 3 2" xfId="11348" xr:uid="{00000000-0005-0000-0000-000076090000}"/>
    <cellStyle name="Normal 10 8 2 2 3 3" xfId="19426" xr:uid="{00000000-0005-0000-0000-000076090000}"/>
    <cellStyle name="Normal 10 8 2 2 4" xfId="8162" xr:uid="{00000000-0005-0000-0000-000077090000}"/>
    <cellStyle name="Normal 10 8 2 2 4 2" xfId="16240" xr:uid="{00000000-0005-0000-0000-000077090000}"/>
    <cellStyle name="Normal 10 8 2 2 5" xfId="6552" xr:uid="{00000000-0005-0000-0000-000074090000}"/>
    <cellStyle name="Normal 10 8 2 2 6" xfId="14632" xr:uid="{00000000-0005-0000-0000-000074090000}"/>
    <cellStyle name="Normal 10 8 2 3" xfId="2175" xr:uid="{00000000-0005-0000-0000-000037060000}"/>
    <cellStyle name="Normal 10 8 2 3 2" xfId="3825" xr:uid="{00000000-0005-0000-0000-000038060000}"/>
    <cellStyle name="Normal 10 8 2 3 2 2" xfId="10284" xr:uid="{00000000-0005-0000-0000-000079090000}"/>
    <cellStyle name="Normal 10 8 2 3 2 3" xfId="18362" xr:uid="{00000000-0005-0000-0000-000079090000}"/>
    <cellStyle name="Normal 10 8 2 3 3" xfId="5488" xr:uid="{00000000-0005-0000-0000-000039060000}"/>
    <cellStyle name="Normal 10 8 2 3 3 2" xfId="11875" xr:uid="{00000000-0005-0000-0000-00007A090000}"/>
    <cellStyle name="Normal 10 8 2 3 3 3" xfId="19953" xr:uid="{00000000-0005-0000-0000-00007A090000}"/>
    <cellStyle name="Normal 10 8 2 3 4" xfId="8689" xr:uid="{00000000-0005-0000-0000-00007B090000}"/>
    <cellStyle name="Normal 10 8 2 3 4 2" xfId="16767" xr:uid="{00000000-0005-0000-0000-00007B090000}"/>
    <cellStyle name="Normal 10 8 2 3 5" xfId="7079" xr:uid="{00000000-0005-0000-0000-000078090000}"/>
    <cellStyle name="Normal 10 8 2 3 6" xfId="15159" xr:uid="{00000000-0005-0000-0000-000078090000}"/>
    <cellStyle name="Normal 10 8 2 4" xfId="2767" xr:uid="{00000000-0005-0000-0000-00003A060000}"/>
    <cellStyle name="Normal 10 8 2 4 2" xfId="9256" xr:uid="{00000000-0005-0000-0000-00007C090000}"/>
    <cellStyle name="Normal 10 8 2 4 3" xfId="17334" xr:uid="{00000000-0005-0000-0000-00007C090000}"/>
    <cellStyle name="Normal 10 8 2 5" xfId="4434" xr:uid="{00000000-0005-0000-0000-00003B060000}"/>
    <cellStyle name="Normal 10 8 2 5 2" xfId="10821" xr:uid="{00000000-0005-0000-0000-00007D090000}"/>
    <cellStyle name="Normal 10 8 2 5 3" xfId="18899" xr:uid="{00000000-0005-0000-0000-00007D090000}"/>
    <cellStyle name="Normal 10 8 2 6" xfId="7635" xr:uid="{00000000-0005-0000-0000-00007E090000}"/>
    <cellStyle name="Normal 10 8 2 6 2" xfId="15713" xr:uid="{00000000-0005-0000-0000-00007E090000}"/>
    <cellStyle name="Normal 10 8 2 7" xfId="12705" xr:uid="{00000000-0005-0000-0000-00007F090000}"/>
    <cellStyle name="Normal 10 8 2 7 2" xfId="20769" xr:uid="{00000000-0005-0000-0000-00007F090000}"/>
    <cellStyle name="Normal 10 8 2 8" xfId="6025" xr:uid="{00000000-0005-0000-0000-000073090000}"/>
    <cellStyle name="Normal 10 8 2 9" xfId="14105" xr:uid="{00000000-0005-0000-0000-000073090000}"/>
    <cellStyle name="Normal 10 8 3" xfId="1400" xr:uid="{00000000-0005-0000-0000-00003C060000}"/>
    <cellStyle name="Normal 10 8 3 2" xfId="3049" xr:uid="{00000000-0005-0000-0000-00003D060000}"/>
    <cellStyle name="Normal 10 8 3 2 2" xfId="9508" xr:uid="{00000000-0005-0000-0000-000081090000}"/>
    <cellStyle name="Normal 10 8 3 2 3" xfId="17586" xr:uid="{00000000-0005-0000-0000-000081090000}"/>
    <cellStyle name="Normal 10 8 3 3" xfId="4712" xr:uid="{00000000-0005-0000-0000-00003E060000}"/>
    <cellStyle name="Normal 10 8 3 3 2" xfId="11099" xr:uid="{00000000-0005-0000-0000-000082090000}"/>
    <cellStyle name="Normal 10 8 3 3 3" xfId="19177" xr:uid="{00000000-0005-0000-0000-000082090000}"/>
    <cellStyle name="Normal 10 8 3 4" xfId="7913" xr:uid="{00000000-0005-0000-0000-000083090000}"/>
    <cellStyle name="Normal 10 8 3 4 2" xfId="15991" xr:uid="{00000000-0005-0000-0000-000083090000}"/>
    <cellStyle name="Normal 10 8 3 5" xfId="6303" xr:uid="{00000000-0005-0000-0000-000080090000}"/>
    <cellStyle name="Normal 10 8 3 6" xfId="14383" xr:uid="{00000000-0005-0000-0000-000080090000}"/>
    <cellStyle name="Normal 10 8 4" xfId="1926" xr:uid="{00000000-0005-0000-0000-00003F060000}"/>
    <cellStyle name="Normal 10 8 4 2" xfId="3576" xr:uid="{00000000-0005-0000-0000-000040060000}"/>
    <cellStyle name="Normal 10 8 4 2 2" xfId="10035" xr:uid="{00000000-0005-0000-0000-000085090000}"/>
    <cellStyle name="Normal 10 8 4 2 3" xfId="18113" xr:uid="{00000000-0005-0000-0000-000085090000}"/>
    <cellStyle name="Normal 10 8 4 3" xfId="5239" xr:uid="{00000000-0005-0000-0000-000041060000}"/>
    <cellStyle name="Normal 10 8 4 3 2" xfId="11626" xr:uid="{00000000-0005-0000-0000-000086090000}"/>
    <cellStyle name="Normal 10 8 4 3 3" xfId="19704" xr:uid="{00000000-0005-0000-0000-000086090000}"/>
    <cellStyle name="Normal 10 8 4 4" xfId="8440" xr:uid="{00000000-0005-0000-0000-000087090000}"/>
    <cellStyle name="Normal 10 8 4 4 2" xfId="16518" xr:uid="{00000000-0005-0000-0000-000087090000}"/>
    <cellStyle name="Normal 10 8 4 5" xfId="6830" xr:uid="{00000000-0005-0000-0000-000084090000}"/>
    <cellStyle name="Normal 10 8 4 6" xfId="14910" xr:uid="{00000000-0005-0000-0000-000084090000}"/>
    <cellStyle name="Normal 10 8 5" xfId="2481" xr:uid="{00000000-0005-0000-0000-000042060000}"/>
    <cellStyle name="Normal 10 8 5 2" xfId="8994" xr:uid="{00000000-0005-0000-0000-000088090000}"/>
    <cellStyle name="Normal 10 8 5 3" xfId="17072" xr:uid="{00000000-0005-0000-0000-000088090000}"/>
    <cellStyle name="Normal 10 8 6" xfId="4185" xr:uid="{00000000-0005-0000-0000-000043060000}"/>
    <cellStyle name="Normal 10 8 6 2" xfId="10572" xr:uid="{00000000-0005-0000-0000-000089090000}"/>
    <cellStyle name="Normal 10 8 6 3" xfId="18650" xr:uid="{00000000-0005-0000-0000-000089090000}"/>
    <cellStyle name="Normal 10 8 7" xfId="7386" xr:uid="{00000000-0005-0000-0000-00008A090000}"/>
    <cellStyle name="Normal 10 8 7 2" xfId="15464" xr:uid="{00000000-0005-0000-0000-00008A090000}"/>
    <cellStyle name="Normal 10 8 8" xfId="12184" xr:uid="{00000000-0005-0000-0000-00008B090000}"/>
    <cellStyle name="Normal 10 8 8 2" xfId="20259" xr:uid="{00000000-0005-0000-0000-00008B090000}"/>
    <cellStyle name="Normal 10 8 9" xfId="13578" xr:uid="{00000000-0005-0000-0000-00008C090000}"/>
    <cellStyle name="Normal 10 8 9 2" xfId="21575" xr:uid="{00000000-0005-0000-0000-00008C090000}"/>
    <cellStyle name="Normal 10 9" xfId="443" xr:uid="{00000000-0005-0000-0000-0000BB010000}"/>
    <cellStyle name="Normal 10 9 2" xfId="444" xr:uid="{00000000-0005-0000-0000-0000BC010000}"/>
    <cellStyle name="Normal 10 9 2 2" xfId="3291" xr:uid="{00000000-0005-0000-0000-000046060000}"/>
    <cellStyle name="Normal 10 9 2 2 2" xfId="9750" xr:uid="{00000000-0005-0000-0000-00008F090000}"/>
    <cellStyle name="Normal 10 9 2 2 3" xfId="17828" xr:uid="{00000000-0005-0000-0000-00008F090000}"/>
    <cellStyle name="Normal 10 9 2 3" xfId="4954" xr:uid="{00000000-0005-0000-0000-000047060000}"/>
    <cellStyle name="Normal 10 9 2 3 2" xfId="11341" xr:uid="{00000000-0005-0000-0000-000090090000}"/>
    <cellStyle name="Normal 10 9 2 3 3" xfId="19419" xr:uid="{00000000-0005-0000-0000-000090090000}"/>
    <cellStyle name="Normal 10 9 2 4" xfId="8155" xr:uid="{00000000-0005-0000-0000-000091090000}"/>
    <cellStyle name="Normal 10 9 2 4 2" xfId="16233" xr:uid="{00000000-0005-0000-0000-000091090000}"/>
    <cellStyle name="Normal 10 9 2 5" xfId="12186" xr:uid="{00000000-0005-0000-0000-000092090000}"/>
    <cellStyle name="Normal 10 9 2 5 2" xfId="20261" xr:uid="{00000000-0005-0000-0000-000092090000}"/>
    <cellStyle name="Normal 10 9 2 6" xfId="13579" xr:uid="{00000000-0005-0000-0000-000093090000}"/>
    <cellStyle name="Normal 10 9 2 6 2" xfId="21576" xr:uid="{00000000-0005-0000-0000-000093090000}"/>
    <cellStyle name="Normal 10 9 2 7" xfId="6545" xr:uid="{00000000-0005-0000-0000-00008E090000}"/>
    <cellStyle name="Normal 10 9 2 8" xfId="14625" xr:uid="{00000000-0005-0000-0000-00008E090000}"/>
    <cellStyle name="Normal 10 9 3" xfId="445" xr:uid="{00000000-0005-0000-0000-0000BD010000}"/>
    <cellStyle name="Normal 10 9 3 2" xfId="3818" xr:uid="{00000000-0005-0000-0000-000049060000}"/>
    <cellStyle name="Normal 10 9 3 2 2" xfId="10277" xr:uid="{00000000-0005-0000-0000-000095090000}"/>
    <cellStyle name="Normal 10 9 3 2 3" xfId="18355" xr:uid="{00000000-0005-0000-0000-000095090000}"/>
    <cellStyle name="Normal 10 9 3 3" xfId="5481" xr:uid="{00000000-0005-0000-0000-00004A060000}"/>
    <cellStyle name="Normal 10 9 3 3 2" xfId="11868" xr:uid="{00000000-0005-0000-0000-000096090000}"/>
    <cellStyle name="Normal 10 9 3 3 3" xfId="19946" xr:uid="{00000000-0005-0000-0000-000096090000}"/>
    <cellStyle name="Normal 10 9 3 4" xfId="8682" xr:uid="{00000000-0005-0000-0000-000097090000}"/>
    <cellStyle name="Normal 10 9 3 4 2" xfId="16760" xr:uid="{00000000-0005-0000-0000-000097090000}"/>
    <cellStyle name="Normal 10 9 3 5" xfId="12187" xr:uid="{00000000-0005-0000-0000-000098090000}"/>
    <cellStyle name="Normal 10 9 3 6" xfId="7072" xr:uid="{00000000-0005-0000-0000-000094090000}"/>
    <cellStyle name="Normal 10 9 3 7" xfId="15152" xr:uid="{00000000-0005-0000-0000-000094090000}"/>
    <cellStyle name="Normal 10 9 3 8" xfId="2168" xr:uid="{00000000-0005-0000-0000-000048060000}"/>
    <cellStyle name="Normal 10 9 4" xfId="2482" xr:uid="{00000000-0005-0000-0000-00004B060000}"/>
    <cellStyle name="Normal 10 9 4 2" xfId="8995" xr:uid="{00000000-0005-0000-0000-000099090000}"/>
    <cellStyle name="Normal 10 9 4 3" xfId="17073" xr:uid="{00000000-0005-0000-0000-000099090000}"/>
    <cellStyle name="Normal 10 9 5" xfId="4427" xr:uid="{00000000-0005-0000-0000-00004C060000}"/>
    <cellStyle name="Normal 10 9 5 2" xfId="10814" xr:uid="{00000000-0005-0000-0000-00009A090000}"/>
    <cellStyle name="Normal 10 9 5 3" xfId="18892" xr:uid="{00000000-0005-0000-0000-00009A090000}"/>
    <cellStyle name="Normal 10 9 6" xfId="7628" xr:uid="{00000000-0005-0000-0000-00009B090000}"/>
    <cellStyle name="Normal 10 9 6 2" xfId="15706" xr:uid="{00000000-0005-0000-0000-00009B090000}"/>
    <cellStyle name="Normal 10 9 7" xfId="12185" xr:uid="{00000000-0005-0000-0000-00009C090000}"/>
    <cellStyle name="Normal 10 9 7 2" xfId="20260" xr:uid="{00000000-0005-0000-0000-00009C090000}"/>
    <cellStyle name="Normal 10 9 8" xfId="6018" xr:uid="{00000000-0005-0000-0000-00008D090000}"/>
    <cellStyle name="Normal 10 9 9" xfId="14098" xr:uid="{00000000-0005-0000-0000-00008D090000}"/>
    <cellStyle name="Normal 11" xfId="446" xr:uid="{00000000-0005-0000-0000-0000BE010000}"/>
    <cellStyle name="Normal 11 10" xfId="4186" xr:uid="{00000000-0005-0000-0000-00004E060000}"/>
    <cellStyle name="Normal 11 10 2" xfId="10573" xr:uid="{00000000-0005-0000-0000-00009E090000}"/>
    <cellStyle name="Normal 11 10 3" xfId="18651" xr:uid="{00000000-0005-0000-0000-00009E090000}"/>
    <cellStyle name="Normal 11 11" xfId="7387" xr:uid="{00000000-0005-0000-0000-00009F090000}"/>
    <cellStyle name="Normal 11 11 2" xfId="15465" xr:uid="{00000000-0005-0000-0000-00009F090000}"/>
    <cellStyle name="Normal 11 12" xfId="12188" xr:uid="{00000000-0005-0000-0000-0000A0090000}"/>
    <cellStyle name="Normal 11 12 2" xfId="20262" xr:uid="{00000000-0005-0000-0000-0000A0090000}"/>
    <cellStyle name="Normal 11 13" xfId="13580" xr:uid="{00000000-0005-0000-0000-0000A1090000}"/>
    <cellStyle name="Normal 11 13 2" xfId="21577" xr:uid="{00000000-0005-0000-0000-0000A1090000}"/>
    <cellStyle name="Normal 11 14" xfId="5777" xr:uid="{00000000-0005-0000-0000-00009D090000}"/>
    <cellStyle name="Normal 11 15" xfId="13857" xr:uid="{00000000-0005-0000-0000-00009D090000}"/>
    <cellStyle name="Normal 11 2" xfId="447" xr:uid="{00000000-0005-0000-0000-0000BF010000}"/>
    <cellStyle name="Normal 11 2 10" xfId="13581" xr:uid="{00000000-0005-0000-0000-0000A3090000}"/>
    <cellStyle name="Normal 11 2 10 2" xfId="21578" xr:uid="{00000000-0005-0000-0000-0000A3090000}"/>
    <cellStyle name="Normal 11 2 11" xfId="5778" xr:uid="{00000000-0005-0000-0000-0000A2090000}"/>
    <cellStyle name="Normal 11 2 12" xfId="13858" xr:uid="{00000000-0005-0000-0000-0000A2090000}"/>
    <cellStyle name="Normal 11 2 2" xfId="976" xr:uid="{00000000-0005-0000-0000-000050060000}"/>
    <cellStyle name="Normal 11 2 2 10" xfId="14015" xr:uid="{00000000-0005-0000-0000-0000A4090000}"/>
    <cellStyle name="Normal 11 2 2 2" xfId="1148" xr:uid="{00000000-0005-0000-0000-000051060000}"/>
    <cellStyle name="Normal 11 2 2 2 2" xfId="1806" xr:uid="{00000000-0005-0000-0000-000052060000}"/>
    <cellStyle name="Normal 11 2 2 2 2 2" xfId="3456" xr:uid="{00000000-0005-0000-0000-000053060000}"/>
    <cellStyle name="Normal 11 2 2 2 2 2 2" xfId="9915" xr:uid="{00000000-0005-0000-0000-0000A7090000}"/>
    <cellStyle name="Normal 11 2 2 2 2 2 3" xfId="17993" xr:uid="{00000000-0005-0000-0000-0000A7090000}"/>
    <cellStyle name="Normal 11 2 2 2 2 3" xfId="5119" xr:uid="{00000000-0005-0000-0000-000054060000}"/>
    <cellStyle name="Normal 11 2 2 2 2 3 2" xfId="11506" xr:uid="{00000000-0005-0000-0000-0000A8090000}"/>
    <cellStyle name="Normal 11 2 2 2 2 3 3" xfId="19584" xr:uid="{00000000-0005-0000-0000-0000A8090000}"/>
    <cellStyle name="Normal 11 2 2 2 2 4" xfId="8320" xr:uid="{00000000-0005-0000-0000-0000A9090000}"/>
    <cellStyle name="Normal 11 2 2 2 2 4 2" xfId="16398" xr:uid="{00000000-0005-0000-0000-0000A9090000}"/>
    <cellStyle name="Normal 11 2 2 2 2 5" xfId="6710" xr:uid="{00000000-0005-0000-0000-0000A6090000}"/>
    <cellStyle name="Normal 11 2 2 2 2 6" xfId="14790" xr:uid="{00000000-0005-0000-0000-0000A6090000}"/>
    <cellStyle name="Normal 11 2 2 2 3" xfId="2333" xr:uid="{00000000-0005-0000-0000-000055060000}"/>
    <cellStyle name="Normal 11 2 2 2 3 2" xfId="3983" xr:uid="{00000000-0005-0000-0000-000056060000}"/>
    <cellStyle name="Normal 11 2 2 2 3 2 2" xfId="10442" xr:uid="{00000000-0005-0000-0000-0000AB090000}"/>
    <cellStyle name="Normal 11 2 2 2 3 2 3" xfId="18520" xr:uid="{00000000-0005-0000-0000-0000AB090000}"/>
    <cellStyle name="Normal 11 2 2 2 3 3" xfId="5646" xr:uid="{00000000-0005-0000-0000-000057060000}"/>
    <cellStyle name="Normal 11 2 2 2 3 3 2" xfId="12033" xr:uid="{00000000-0005-0000-0000-0000AC090000}"/>
    <cellStyle name="Normal 11 2 2 2 3 3 3" xfId="20111" xr:uid="{00000000-0005-0000-0000-0000AC090000}"/>
    <cellStyle name="Normal 11 2 2 2 3 4" xfId="8847" xr:uid="{00000000-0005-0000-0000-0000AD090000}"/>
    <cellStyle name="Normal 11 2 2 2 3 4 2" xfId="16925" xr:uid="{00000000-0005-0000-0000-0000AD090000}"/>
    <cellStyle name="Normal 11 2 2 2 3 5" xfId="7237" xr:uid="{00000000-0005-0000-0000-0000AA090000}"/>
    <cellStyle name="Normal 11 2 2 2 3 6" xfId="15317" xr:uid="{00000000-0005-0000-0000-0000AA090000}"/>
    <cellStyle name="Normal 11 2 2 2 4" xfId="2899" xr:uid="{00000000-0005-0000-0000-000058060000}"/>
    <cellStyle name="Normal 11 2 2 2 4 2" xfId="9388" xr:uid="{00000000-0005-0000-0000-0000AE090000}"/>
    <cellStyle name="Normal 11 2 2 2 4 3" xfId="17466" xr:uid="{00000000-0005-0000-0000-0000AE090000}"/>
    <cellStyle name="Normal 11 2 2 2 5" xfId="4592" xr:uid="{00000000-0005-0000-0000-000059060000}"/>
    <cellStyle name="Normal 11 2 2 2 5 2" xfId="10979" xr:uid="{00000000-0005-0000-0000-0000AF090000}"/>
    <cellStyle name="Normal 11 2 2 2 5 3" xfId="19057" xr:uid="{00000000-0005-0000-0000-0000AF090000}"/>
    <cellStyle name="Normal 11 2 2 2 6" xfId="7793" xr:uid="{00000000-0005-0000-0000-0000B0090000}"/>
    <cellStyle name="Normal 11 2 2 2 6 2" xfId="15871" xr:uid="{00000000-0005-0000-0000-0000B0090000}"/>
    <cellStyle name="Normal 11 2 2 2 7" xfId="6183" xr:uid="{00000000-0005-0000-0000-0000A5090000}"/>
    <cellStyle name="Normal 11 2 2 2 8" xfId="14263" xr:uid="{00000000-0005-0000-0000-0000A5090000}"/>
    <cellStyle name="Normal 11 2 2 3" xfId="1559" xr:uid="{00000000-0005-0000-0000-00005A060000}"/>
    <cellStyle name="Normal 11 2 2 3 2" xfId="3208" xr:uid="{00000000-0005-0000-0000-00005B060000}"/>
    <cellStyle name="Normal 11 2 2 3 2 2" xfId="9667" xr:uid="{00000000-0005-0000-0000-0000B2090000}"/>
    <cellStyle name="Normal 11 2 2 3 2 3" xfId="17745" xr:uid="{00000000-0005-0000-0000-0000B2090000}"/>
    <cellStyle name="Normal 11 2 2 3 3" xfId="4871" xr:uid="{00000000-0005-0000-0000-00005C060000}"/>
    <cellStyle name="Normal 11 2 2 3 3 2" xfId="11258" xr:uid="{00000000-0005-0000-0000-0000B3090000}"/>
    <cellStyle name="Normal 11 2 2 3 3 3" xfId="19336" xr:uid="{00000000-0005-0000-0000-0000B3090000}"/>
    <cellStyle name="Normal 11 2 2 3 4" xfId="8072" xr:uid="{00000000-0005-0000-0000-0000B4090000}"/>
    <cellStyle name="Normal 11 2 2 3 4 2" xfId="16150" xr:uid="{00000000-0005-0000-0000-0000B4090000}"/>
    <cellStyle name="Normal 11 2 2 3 5" xfId="6462" xr:uid="{00000000-0005-0000-0000-0000B1090000}"/>
    <cellStyle name="Normal 11 2 2 3 6" xfId="14542" xr:uid="{00000000-0005-0000-0000-0000B1090000}"/>
    <cellStyle name="Normal 11 2 2 4" xfId="2085" xr:uid="{00000000-0005-0000-0000-00005D060000}"/>
    <cellStyle name="Normal 11 2 2 4 2" xfId="3735" xr:uid="{00000000-0005-0000-0000-00005E060000}"/>
    <cellStyle name="Normal 11 2 2 4 2 2" xfId="10194" xr:uid="{00000000-0005-0000-0000-0000B6090000}"/>
    <cellStyle name="Normal 11 2 2 4 2 3" xfId="18272" xr:uid="{00000000-0005-0000-0000-0000B6090000}"/>
    <cellStyle name="Normal 11 2 2 4 3" xfId="5398" xr:uid="{00000000-0005-0000-0000-00005F060000}"/>
    <cellStyle name="Normal 11 2 2 4 3 2" xfId="11785" xr:uid="{00000000-0005-0000-0000-0000B7090000}"/>
    <cellStyle name="Normal 11 2 2 4 3 3" xfId="19863" xr:uid="{00000000-0005-0000-0000-0000B7090000}"/>
    <cellStyle name="Normal 11 2 2 4 4" xfId="8599" xr:uid="{00000000-0005-0000-0000-0000B8090000}"/>
    <cellStyle name="Normal 11 2 2 4 4 2" xfId="16677" xr:uid="{00000000-0005-0000-0000-0000B8090000}"/>
    <cellStyle name="Normal 11 2 2 4 5" xfId="6989" xr:uid="{00000000-0005-0000-0000-0000B5090000}"/>
    <cellStyle name="Normal 11 2 2 4 6" xfId="15069" xr:uid="{00000000-0005-0000-0000-0000B5090000}"/>
    <cellStyle name="Normal 11 2 2 5" xfId="2741" xr:uid="{00000000-0005-0000-0000-000060060000}"/>
    <cellStyle name="Normal 11 2 2 5 2" xfId="9230" xr:uid="{00000000-0005-0000-0000-0000B9090000}"/>
    <cellStyle name="Normal 11 2 2 5 3" xfId="17308" xr:uid="{00000000-0005-0000-0000-0000B9090000}"/>
    <cellStyle name="Normal 11 2 2 6" xfId="4344" xr:uid="{00000000-0005-0000-0000-000061060000}"/>
    <cellStyle name="Normal 11 2 2 6 2" xfId="10731" xr:uid="{00000000-0005-0000-0000-0000BA090000}"/>
    <cellStyle name="Normal 11 2 2 6 3" xfId="18809" xr:uid="{00000000-0005-0000-0000-0000BA090000}"/>
    <cellStyle name="Normal 11 2 2 7" xfId="7545" xr:uid="{00000000-0005-0000-0000-0000BB090000}"/>
    <cellStyle name="Normal 11 2 2 7 2" xfId="15623" xr:uid="{00000000-0005-0000-0000-0000BB090000}"/>
    <cellStyle name="Normal 11 2 2 8" xfId="12707" xr:uid="{00000000-0005-0000-0000-0000BC090000}"/>
    <cellStyle name="Normal 11 2 2 8 2" xfId="20771" xr:uid="{00000000-0005-0000-0000-0000BC090000}"/>
    <cellStyle name="Normal 11 2 2 9" xfId="5935" xr:uid="{00000000-0005-0000-0000-0000A4090000}"/>
    <cellStyle name="Normal 11 2 3" xfId="1004" xr:uid="{00000000-0005-0000-0000-000062060000}"/>
    <cellStyle name="Normal 11 2 3 2" xfId="1650" xr:uid="{00000000-0005-0000-0000-000063060000}"/>
    <cellStyle name="Normal 11 2 3 2 2" xfId="3300" xr:uid="{00000000-0005-0000-0000-000064060000}"/>
    <cellStyle name="Normal 11 2 3 2 2 2" xfId="9759" xr:uid="{00000000-0005-0000-0000-0000BF090000}"/>
    <cellStyle name="Normal 11 2 3 2 2 3" xfId="17837" xr:uid="{00000000-0005-0000-0000-0000BF090000}"/>
    <cellStyle name="Normal 11 2 3 2 3" xfId="4963" xr:uid="{00000000-0005-0000-0000-000065060000}"/>
    <cellStyle name="Normal 11 2 3 2 3 2" xfId="11350" xr:uid="{00000000-0005-0000-0000-0000C0090000}"/>
    <cellStyle name="Normal 11 2 3 2 3 3" xfId="19428" xr:uid="{00000000-0005-0000-0000-0000C0090000}"/>
    <cellStyle name="Normal 11 2 3 2 4" xfId="8164" xr:uid="{00000000-0005-0000-0000-0000C1090000}"/>
    <cellStyle name="Normal 11 2 3 2 4 2" xfId="16242" xr:uid="{00000000-0005-0000-0000-0000C1090000}"/>
    <cellStyle name="Normal 11 2 3 2 5" xfId="6554" xr:uid="{00000000-0005-0000-0000-0000BE090000}"/>
    <cellStyle name="Normal 11 2 3 2 6" xfId="14634" xr:uid="{00000000-0005-0000-0000-0000BE090000}"/>
    <cellStyle name="Normal 11 2 3 3" xfId="2177" xr:uid="{00000000-0005-0000-0000-000066060000}"/>
    <cellStyle name="Normal 11 2 3 3 2" xfId="3827" xr:uid="{00000000-0005-0000-0000-000067060000}"/>
    <cellStyle name="Normal 11 2 3 3 2 2" xfId="10286" xr:uid="{00000000-0005-0000-0000-0000C3090000}"/>
    <cellStyle name="Normal 11 2 3 3 2 3" xfId="18364" xr:uid="{00000000-0005-0000-0000-0000C3090000}"/>
    <cellStyle name="Normal 11 2 3 3 3" xfId="5490" xr:uid="{00000000-0005-0000-0000-000068060000}"/>
    <cellStyle name="Normal 11 2 3 3 3 2" xfId="11877" xr:uid="{00000000-0005-0000-0000-0000C4090000}"/>
    <cellStyle name="Normal 11 2 3 3 3 3" xfId="19955" xr:uid="{00000000-0005-0000-0000-0000C4090000}"/>
    <cellStyle name="Normal 11 2 3 3 4" xfId="8691" xr:uid="{00000000-0005-0000-0000-0000C5090000}"/>
    <cellStyle name="Normal 11 2 3 3 4 2" xfId="16769" xr:uid="{00000000-0005-0000-0000-0000C5090000}"/>
    <cellStyle name="Normal 11 2 3 3 5" xfId="7081" xr:uid="{00000000-0005-0000-0000-0000C2090000}"/>
    <cellStyle name="Normal 11 2 3 3 6" xfId="15161" xr:uid="{00000000-0005-0000-0000-0000C2090000}"/>
    <cellStyle name="Normal 11 2 3 4" xfId="2769" xr:uid="{00000000-0005-0000-0000-000069060000}"/>
    <cellStyle name="Normal 11 2 3 4 2" xfId="9258" xr:uid="{00000000-0005-0000-0000-0000C6090000}"/>
    <cellStyle name="Normal 11 2 3 4 3" xfId="17336" xr:uid="{00000000-0005-0000-0000-0000C6090000}"/>
    <cellStyle name="Normal 11 2 3 5" xfId="4436" xr:uid="{00000000-0005-0000-0000-00006A060000}"/>
    <cellStyle name="Normal 11 2 3 5 2" xfId="10823" xr:uid="{00000000-0005-0000-0000-0000C7090000}"/>
    <cellStyle name="Normal 11 2 3 5 3" xfId="18901" xr:uid="{00000000-0005-0000-0000-0000C7090000}"/>
    <cellStyle name="Normal 11 2 3 6" xfId="7637" xr:uid="{00000000-0005-0000-0000-0000C8090000}"/>
    <cellStyle name="Normal 11 2 3 6 2" xfId="15715" xr:uid="{00000000-0005-0000-0000-0000C8090000}"/>
    <cellStyle name="Normal 11 2 3 7" xfId="6027" xr:uid="{00000000-0005-0000-0000-0000BD090000}"/>
    <cellStyle name="Normal 11 2 3 8" xfId="14107" xr:uid="{00000000-0005-0000-0000-0000BD090000}"/>
    <cellStyle name="Normal 11 2 4" xfId="1402" xr:uid="{00000000-0005-0000-0000-00006B060000}"/>
    <cellStyle name="Normal 11 2 4 2" xfId="3051" xr:uid="{00000000-0005-0000-0000-00006C060000}"/>
    <cellStyle name="Normal 11 2 4 2 2" xfId="9510" xr:uid="{00000000-0005-0000-0000-0000CA090000}"/>
    <cellStyle name="Normal 11 2 4 2 3" xfId="17588" xr:uid="{00000000-0005-0000-0000-0000CA090000}"/>
    <cellStyle name="Normal 11 2 4 3" xfId="4714" xr:uid="{00000000-0005-0000-0000-00006D060000}"/>
    <cellStyle name="Normal 11 2 4 3 2" xfId="11101" xr:uid="{00000000-0005-0000-0000-0000CB090000}"/>
    <cellStyle name="Normal 11 2 4 3 3" xfId="19179" xr:uid="{00000000-0005-0000-0000-0000CB090000}"/>
    <cellStyle name="Normal 11 2 4 4" xfId="7915" xr:uid="{00000000-0005-0000-0000-0000CC090000}"/>
    <cellStyle name="Normal 11 2 4 4 2" xfId="15993" xr:uid="{00000000-0005-0000-0000-0000CC090000}"/>
    <cellStyle name="Normal 11 2 4 5" xfId="6305" xr:uid="{00000000-0005-0000-0000-0000C9090000}"/>
    <cellStyle name="Normal 11 2 4 6" xfId="14385" xr:uid="{00000000-0005-0000-0000-0000C9090000}"/>
    <cellStyle name="Normal 11 2 5" xfId="1928" xr:uid="{00000000-0005-0000-0000-00006E060000}"/>
    <cellStyle name="Normal 11 2 5 2" xfId="3578" xr:uid="{00000000-0005-0000-0000-00006F060000}"/>
    <cellStyle name="Normal 11 2 5 2 2" xfId="10037" xr:uid="{00000000-0005-0000-0000-0000CE090000}"/>
    <cellStyle name="Normal 11 2 5 2 3" xfId="18115" xr:uid="{00000000-0005-0000-0000-0000CE090000}"/>
    <cellStyle name="Normal 11 2 5 3" xfId="5241" xr:uid="{00000000-0005-0000-0000-000070060000}"/>
    <cellStyle name="Normal 11 2 5 3 2" xfId="11628" xr:uid="{00000000-0005-0000-0000-0000CF090000}"/>
    <cellStyle name="Normal 11 2 5 3 3" xfId="19706" xr:uid="{00000000-0005-0000-0000-0000CF090000}"/>
    <cellStyle name="Normal 11 2 5 4" xfId="8442" xr:uid="{00000000-0005-0000-0000-0000D0090000}"/>
    <cellStyle name="Normal 11 2 5 4 2" xfId="16520" xr:uid="{00000000-0005-0000-0000-0000D0090000}"/>
    <cellStyle name="Normal 11 2 5 5" xfId="6832" xr:uid="{00000000-0005-0000-0000-0000CD090000}"/>
    <cellStyle name="Normal 11 2 5 6" xfId="14912" xr:uid="{00000000-0005-0000-0000-0000CD090000}"/>
    <cellStyle name="Normal 11 2 6" xfId="2484" xr:uid="{00000000-0005-0000-0000-000071060000}"/>
    <cellStyle name="Normal 11 2 6 2" xfId="8997" xr:uid="{00000000-0005-0000-0000-0000D1090000}"/>
    <cellStyle name="Normal 11 2 6 3" xfId="17075" xr:uid="{00000000-0005-0000-0000-0000D1090000}"/>
    <cellStyle name="Normal 11 2 7" xfId="4187" xr:uid="{00000000-0005-0000-0000-000072060000}"/>
    <cellStyle name="Normal 11 2 7 2" xfId="10574" xr:uid="{00000000-0005-0000-0000-0000D2090000}"/>
    <cellStyle name="Normal 11 2 7 3" xfId="18652" xr:uid="{00000000-0005-0000-0000-0000D2090000}"/>
    <cellStyle name="Normal 11 2 8" xfId="7388" xr:uid="{00000000-0005-0000-0000-0000D3090000}"/>
    <cellStyle name="Normal 11 2 8 2" xfId="15466" xr:uid="{00000000-0005-0000-0000-0000D3090000}"/>
    <cellStyle name="Normal 11 2 9" xfId="12189" xr:uid="{00000000-0005-0000-0000-0000D4090000}"/>
    <cellStyle name="Normal 11 2 9 2" xfId="20263" xr:uid="{00000000-0005-0000-0000-0000D4090000}"/>
    <cellStyle name="Normal 11 3" xfId="448" xr:uid="{00000000-0005-0000-0000-0000C0010000}"/>
    <cellStyle name="Normal 11 3 10" xfId="13582" xr:uid="{00000000-0005-0000-0000-0000D6090000}"/>
    <cellStyle name="Normal 11 3 10 2" xfId="21579" xr:uid="{00000000-0005-0000-0000-0000D6090000}"/>
    <cellStyle name="Normal 11 3 11" xfId="5779" xr:uid="{00000000-0005-0000-0000-0000D5090000}"/>
    <cellStyle name="Normal 11 3 12" xfId="13859" xr:uid="{00000000-0005-0000-0000-0000D5090000}"/>
    <cellStyle name="Normal 11 3 2" xfId="964" xr:uid="{00000000-0005-0000-0000-000074060000}"/>
    <cellStyle name="Normal 11 3 2 10" xfId="13997" xr:uid="{00000000-0005-0000-0000-0000D7090000}"/>
    <cellStyle name="Normal 11 3 2 2" xfId="1149" xr:uid="{00000000-0005-0000-0000-000075060000}"/>
    <cellStyle name="Normal 11 3 2 2 2" xfId="1807" xr:uid="{00000000-0005-0000-0000-000076060000}"/>
    <cellStyle name="Normal 11 3 2 2 2 2" xfId="3457" xr:uid="{00000000-0005-0000-0000-000077060000}"/>
    <cellStyle name="Normal 11 3 2 2 2 2 2" xfId="9916" xr:uid="{00000000-0005-0000-0000-0000DA090000}"/>
    <cellStyle name="Normal 11 3 2 2 2 2 3" xfId="17994" xr:uid="{00000000-0005-0000-0000-0000DA090000}"/>
    <cellStyle name="Normal 11 3 2 2 2 3" xfId="5120" xr:uid="{00000000-0005-0000-0000-000078060000}"/>
    <cellStyle name="Normal 11 3 2 2 2 3 2" xfId="11507" xr:uid="{00000000-0005-0000-0000-0000DB090000}"/>
    <cellStyle name="Normal 11 3 2 2 2 3 3" xfId="19585" xr:uid="{00000000-0005-0000-0000-0000DB090000}"/>
    <cellStyle name="Normal 11 3 2 2 2 4" xfId="8321" xr:uid="{00000000-0005-0000-0000-0000DC090000}"/>
    <cellStyle name="Normal 11 3 2 2 2 4 2" xfId="16399" xr:uid="{00000000-0005-0000-0000-0000DC090000}"/>
    <cellStyle name="Normal 11 3 2 2 2 5" xfId="6711" xr:uid="{00000000-0005-0000-0000-0000D9090000}"/>
    <cellStyle name="Normal 11 3 2 2 2 6" xfId="14791" xr:uid="{00000000-0005-0000-0000-0000D9090000}"/>
    <cellStyle name="Normal 11 3 2 2 3" xfId="2334" xr:uid="{00000000-0005-0000-0000-000079060000}"/>
    <cellStyle name="Normal 11 3 2 2 3 2" xfId="3984" xr:uid="{00000000-0005-0000-0000-00007A060000}"/>
    <cellStyle name="Normal 11 3 2 2 3 2 2" xfId="10443" xr:uid="{00000000-0005-0000-0000-0000DE090000}"/>
    <cellStyle name="Normal 11 3 2 2 3 2 3" xfId="18521" xr:uid="{00000000-0005-0000-0000-0000DE090000}"/>
    <cellStyle name="Normal 11 3 2 2 3 3" xfId="5647" xr:uid="{00000000-0005-0000-0000-00007B060000}"/>
    <cellStyle name="Normal 11 3 2 2 3 3 2" xfId="12034" xr:uid="{00000000-0005-0000-0000-0000DF090000}"/>
    <cellStyle name="Normal 11 3 2 2 3 3 3" xfId="20112" xr:uid="{00000000-0005-0000-0000-0000DF090000}"/>
    <cellStyle name="Normal 11 3 2 2 3 4" xfId="8848" xr:uid="{00000000-0005-0000-0000-0000E0090000}"/>
    <cellStyle name="Normal 11 3 2 2 3 4 2" xfId="16926" xr:uid="{00000000-0005-0000-0000-0000E0090000}"/>
    <cellStyle name="Normal 11 3 2 2 3 5" xfId="7238" xr:uid="{00000000-0005-0000-0000-0000DD090000}"/>
    <cellStyle name="Normal 11 3 2 2 3 6" xfId="15318" xr:uid="{00000000-0005-0000-0000-0000DD090000}"/>
    <cellStyle name="Normal 11 3 2 2 4" xfId="2900" xr:uid="{00000000-0005-0000-0000-00007C060000}"/>
    <cellStyle name="Normal 11 3 2 2 4 2" xfId="9389" xr:uid="{00000000-0005-0000-0000-0000E1090000}"/>
    <cellStyle name="Normal 11 3 2 2 4 3" xfId="17467" xr:uid="{00000000-0005-0000-0000-0000E1090000}"/>
    <cellStyle name="Normal 11 3 2 2 5" xfId="4593" xr:uid="{00000000-0005-0000-0000-00007D060000}"/>
    <cellStyle name="Normal 11 3 2 2 5 2" xfId="10980" xr:uid="{00000000-0005-0000-0000-0000E2090000}"/>
    <cellStyle name="Normal 11 3 2 2 5 3" xfId="19058" xr:uid="{00000000-0005-0000-0000-0000E2090000}"/>
    <cellStyle name="Normal 11 3 2 2 6" xfId="7794" xr:uid="{00000000-0005-0000-0000-0000E3090000}"/>
    <cellStyle name="Normal 11 3 2 2 6 2" xfId="15872" xr:uid="{00000000-0005-0000-0000-0000E3090000}"/>
    <cellStyle name="Normal 11 3 2 2 7" xfId="6184" xr:uid="{00000000-0005-0000-0000-0000D8090000}"/>
    <cellStyle name="Normal 11 3 2 2 8" xfId="14264" xr:uid="{00000000-0005-0000-0000-0000D8090000}"/>
    <cellStyle name="Normal 11 3 2 3" xfId="1541" xr:uid="{00000000-0005-0000-0000-00007E060000}"/>
    <cellStyle name="Normal 11 3 2 3 2" xfId="3190" xr:uid="{00000000-0005-0000-0000-00007F060000}"/>
    <cellStyle name="Normal 11 3 2 3 2 2" xfId="9649" xr:uid="{00000000-0005-0000-0000-0000E5090000}"/>
    <cellStyle name="Normal 11 3 2 3 2 3" xfId="17727" xr:uid="{00000000-0005-0000-0000-0000E5090000}"/>
    <cellStyle name="Normal 11 3 2 3 3" xfId="4853" xr:uid="{00000000-0005-0000-0000-000080060000}"/>
    <cellStyle name="Normal 11 3 2 3 3 2" xfId="11240" xr:uid="{00000000-0005-0000-0000-0000E6090000}"/>
    <cellStyle name="Normal 11 3 2 3 3 3" xfId="19318" xr:uid="{00000000-0005-0000-0000-0000E6090000}"/>
    <cellStyle name="Normal 11 3 2 3 4" xfId="8054" xr:uid="{00000000-0005-0000-0000-0000E7090000}"/>
    <cellStyle name="Normal 11 3 2 3 4 2" xfId="16132" xr:uid="{00000000-0005-0000-0000-0000E7090000}"/>
    <cellStyle name="Normal 11 3 2 3 5" xfId="6444" xr:uid="{00000000-0005-0000-0000-0000E4090000}"/>
    <cellStyle name="Normal 11 3 2 3 6" xfId="14524" xr:uid="{00000000-0005-0000-0000-0000E4090000}"/>
    <cellStyle name="Normal 11 3 2 4" xfId="2067" xr:uid="{00000000-0005-0000-0000-000081060000}"/>
    <cellStyle name="Normal 11 3 2 4 2" xfId="3717" xr:uid="{00000000-0005-0000-0000-000082060000}"/>
    <cellStyle name="Normal 11 3 2 4 2 2" xfId="10176" xr:uid="{00000000-0005-0000-0000-0000E9090000}"/>
    <cellStyle name="Normal 11 3 2 4 2 3" xfId="18254" xr:uid="{00000000-0005-0000-0000-0000E9090000}"/>
    <cellStyle name="Normal 11 3 2 4 3" xfId="5380" xr:uid="{00000000-0005-0000-0000-000083060000}"/>
    <cellStyle name="Normal 11 3 2 4 3 2" xfId="11767" xr:uid="{00000000-0005-0000-0000-0000EA090000}"/>
    <cellStyle name="Normal 11 3 2 4 3 3" xfId="19845" xr:uid="{00000000-0005-0000-0000-0000EA090000}"/>
    <cellStyle name="Normal 11 3 2 4 4" xfId="8581" xr:uid="{00000000-0005-0000-0000-0000EB090000}"/>
    <cellStyle name="Normal 11 3 2 4 4 2" xfId="16659" xr:uid="{00000000-0005-0000-0000-0000EB090000}"/>
    <cellStyle name="Normal 11 3 2 4 5" xfId="6971" xr:uid="{00000000-0005-0000-0000-0000E8090000}"/>
    <cellStyle name="Normal 11 3 2 4 6" xfId="15051" xr:uid="{00000000-0005-0000-0000-0000E8090000}"/>
    <cellStyle name="Normal 11 3 2 5" xfId="2729" xr:uid="{00000000-0005-0000-0000-000084060000}"/>
    <cellStyle name="Normal 11 3 2 5 2" xfId="9218" xr:uid="{00000000-0005-0000-0000-0000EC090000}"/>
    <cellStyle name="Normal 11 3 2 5 3" xfId="17296" xr:uid="{00000000-0005-0000-0000-0000EC090000}"/>
    <cellStyle name="Normal 11 3 2 6" xfId="4326" xr:uid="{00000000-0005-0000-0000-000085060000}"/>
    <cellStyle name="Normal 11 3 2 6 2" xfId="10713" xr:uid="{00000000-0005-0000-0000-0000ED090000}"/>
    <cellStyle name="Normal 11 3 2 6 3" xfId="18791" xr:uid="{00000000-0005-0000-0000-0000ED090000}"/>
    <cellStyle name="Normal 11 3 2 7" xfId="7527" xr:uid="{00000000-0005-0000-0000-0000EE090000}"/>
    <cellStyle name="Normal 11 3 2 7 2" xfId="15605" xr:uid="{00000000-0005-0000-0000-0000EE090000}"/>
    <cellStyle name="Normal 11 3 2 8" xfId="12708" xr:uid="{00000000-0005-0000-0000-0000EF090000}"/>
    <cellStyle name="Normal 11 3 2 8 2" xfId="20772" xr:uid="{00000000-0005-0000-0000-0000EF090000}"/>
    <cellStyle name="Normal 11 3 2 9" xfId="5917" xr:uid="{00000000-0005-0000-0000-0000D7090000}"/>
    <cellStyle name="Normal 11 3 3" xfId="1005" xr:uid="{00000000-0005-0000-0000-000086060000}"/>
    <cellStyle name="Normal 11 3 3 2" xfId="1651" xr:uid="{00000000-0005-0000-0000-000087060000}"/>
    <cellStyle name="Normal 11 3 3 2 2" xfId="3301" xr:uid="{00000000-0005-0000-0000-000088060000}"/>
    <cellStyle name="Normal 11 3 3 2 2 2" xfId="9760" xr:uid="{00000000-0005-0000-0000-0000F2090000}"/>
    <cellStyle name="Normal 11 3 3 2 2 3" xfId="17838" xr:uid="{00000000-0005-0000-0000-0000F2090000}"/>
    <cellStyle name="Normal 11 3 3 2 3" xfId="4964" xr:uid="{00000000-0005-0000-0000-000089060000}"/>
    <cellStyle name="Normal 11 3 3 2 3 2" xfId="11351" xr:uid="{00000000-0005-0000-0000-0000F3090000}"/>
    <cellStyle name="Normal 11 3 3 2 3 3" xfId="19429" xr:uid="{00000000-0005-0000-0000-0000F3090000}"/>
    <cellStyle name="Normal 11 3 3 2 4" xfId="8165" xr:uid="{00000000-0005-0000-0000-0000F4090000}"/>
    <cellStyle name="Normal 11 3 3 2 4 2" xfId="16243" xr:uid="{00000000-0005-0000-0000-0000F4090000}"/>
    <cellStyle name="Normal 11 3 3 2 5" xfId="6555" xr:uid="{00000000-0005-0000-0000-0000F1090000}"/>
    <cellStyle name="Normal 11 3 3 2 6" xfId="14635" xr:uid="{00000000-0005-0000-0000-0000F1090000}"/>
    <cellStyle name="Normal 11 3 3 3" xfId="2178" xr:uid="{00000000-0005-0000-0000-00008A060000}"/>
    <cellStyle name="Normal 11 3 3 3 2" xfId="3828" xr:uid="{00000000-0005-0000-0000-00008B060000}"/>
    <cellStyle name="Normal 11 3 3 3 2 2" xfId="10287" xr:uid="{00000000-0005-0000-0000-0000F6090000}"/>
    <cellStyle name="Normal 11 3 3 3 2 3" xfId="18365" xr:uid="{00000000-0005-0000-0000-0000F6090000}"/>
    <cellStyle name="Normal 11 3 3 3 3" xfId="5491" xr:uid="{00000000-0005-0000-0000-00008C060000}"/>
    <cellStyle name="Normal 11 3 3 3 3 2" xfId="11878" xr:uid="{00000000-0005-0000-0000-0000F7090000}"/>
    <cellStyle name="Normal 11 3 3 3 3 3" xfId="19956" xr:uid="{00000000-0005-0000-0000-0000F7090000}"/>
    <cellStyle name="Normal 11 3 3 3 4" xfId="8692" xr:uid="{00000000-0005-0000-0000-0000F8090000}"/>
    <cellStyle name="Normal 11 3 3 3 4 2" xfId="16770" xr:uid="{00000000-0005-0000-0000-0000F8090000}"/>
    <cellStyle name="Normal 11 3 3 3 5" xfId="7082" xr:uid="{00000000-0005-0000-0000-0000F5090000}"/>
    <cellStyle name="Normal 11 3 3 3 6" xfId="15162" xr:uid="{00000000-0005-0000-0000-0000F5090000}"/>
    <cellStyle name="Normal 11 3 3 4" xfId="2770" xr:uid="{00000000-0005-0000-0000-00008D060000}"/>
    <cellStyle name="Normal 11 3 3 4 2" xfId="9259" xr:uid="{00000000-0005-0000-0000-0000F9090000}"/>
    <cellStyle name="Normal 11 3 3 4 3" xfId="17337" xr:uid="{00000000-0005-0000-0000-0000F9090000}"/>
    <cellStyle name="Normal 11 3 3 5" xfId="4437" xr:uid="{00000000-0005-0000-0000-00008E060000}"/>
    <cellStyle name="Normal 11 3 3 5 2" xfId="10824" xr:uid="{00000000-0005-0000-0000-0000FA090000}"/>
    <cellStyle name="Normal 11 3 3 5 3" xfId="18902" xr:uid="{00000000-0005-0000-0000-0000FA090000}"/>
    <cellStyle name="Normal 11 3 3 6" xfId="7638" xr:uid="{00000000-0005-0000-0000-0000FB090000}"/>
    <cellStyle name="Normal 11 3 3 6 2" xfId="15716" xr:uid="{00000000-0005-0000-0000-0000FB090000}"/>
    <cellStyle name="Normal 11 3 3 7" xfId="6028" xr:uid="{00000000-0005-0000-0000-0000F0090000}"/>
    <cellStyle name="Normal 11 3 3 8" xfId="14108" xr:uid="{00000000-0005-0000-0000-0000F0090000}"/>
    <cellStyle name="Normal 11 3 4" xfId="1403" xr:uid="{00000000-0005-0000-0000-00008F060000}"/>
    <cellStyle name="Normal 11 3 4 2" xfId="3052" xr:uid="{00000000-0005-0000-0000-000090060000}"/>
    <cellStyle name="Normal 11 3 4 2 2" xfId="9511" xr:uid="{00000000-0005-0000-0000-0000FD090000}"/>
    <cellStyle name="Normal 11 3 4 2 3" xfId="17589" xr:uid="{00000000-0005-0000-0000-0000FD090000}"/>
    <cellStyle name="Normal 11 3 4 3" xfId="4715" xr:uid="{00000000-0005-0000-0000-000091060000}"/>
    <cellStyle name="Normal 11 3 4 3 2" xfId="11102" xr:uid="{00000000-0005-0000-0000-0000FE090000}"/>
    <cellStyle name="Normal 11 3 4 3 3" xfId="19180" xr:uid="{00000000-0005-0000-0000-0000FE090000}"/>
    <cellStyle name="Normal 11 3 4 4" xfId="7916" xr:uid="{00000000-0005-0000-0000-0000FF090000}"/>
    <cellStyle name="Normal 11 3 4 4 2" xfId="15994" xr:uid="{00000000-0005-0000-0000-0000FF090000}"/>
    <cellStyle name="Normal 11 3 4 5" xfId="6306" xr:uid="{00000000-0005-0000-0000-0000FC090000}"/>
    <cellStyle name="Normal 11 3 4 6" xfId="14386" xr:uid="{00000000-0005-0000-0000-0000FC090000}"/>
    <cellStyle name="Normal 11 3 5" xfId="1929" xr:uid="{00000000-0005-0000-0000-000092060000}"/>
    <cellStyle name="Normal 11 3 5 2" xfId="3579" xr:uid="{00000000-0005-0000-0000-000093060000}"/>
    <cellStyle name="Normal 11 3 5 2 2" xfId="10038" xr:uid="{00000000-0005-0000-0000-0000010A0000}"/>
    <cellStyle name="Normal 11 3 5 2 3" xfId="18116" xr:uid="{00000000-0005-0000-0000-0000010A0000}"/>
    <cellStyle name="Normal 11 3 5 3" xfId="5242" xr:uid="{00000000-0005-0000-0000-000094060000}"/>
    <cellStyle name="Normal 11 3 5 3 2" xfId="11629" xr:uid="{00000000-0005-0000-0000-0000020A0000}"/>
    <cellStyle name="Normal 11 3 5 3 3" xfId="19707" xr:uid="{00000000-0005-0000-0000-0000020A0000}"/>
    <cellStyle name="Normal 11 3 5 4" xfId="8443" xr:uid="{00000000-0005-0000-0000-0000030A0000}"/>
    <cellStyle name="Normal 11 3 5 4 2" xfId="16521" xr:uid="{00000000-0005-0000-0000-0000030A0000}"/>
    <cellStyle name="Normal 11 3 5 5" xfId="6833" xr:uid="{00000000-0005-0000-0000-0000000A0000}"/>
    <cellStyle name="Normal 11 3 5 6" xfId="14913" xr:uid="{00000000-0005-0000-0000-0000000A0000}"/>
    <cellStyle name="Normal 11 3 6" xfId="2485" xr:uid="{00000000-0005-0000-0000-000095060000}"/>
    <cellStyle name="Normal 11 3 6 2" xfId="8998" xr:uid="{00000000-0005-0000-0000-0000040A0000}"/>
    <cellStyle name="Normal 11 3 6 3" xfId="17076" xr:uid="{00000000-0005-0000-0000-0000040A0000}"/>
    <cellStyle name="Normal 11 3 7" xfId="4188" xr:uid="{00000000-0005-0000-0000-000096060000}"/>
    <cellStyle name="Normal 11 3 7 2" xfId="10575" xr:uid="{00000000-0005-0000-0000-0000050A0000}"/>
    <cellStyle name="Normal 11 3 7 3" xfId="18653" xr:uid="{00000000-0005-0000-0000-0000050A0000}"/>
    <cellStyle name="Normal 11 3 8" xfId="7389" xr:uid="{00000000-0005-0000-0000-0000060A0000}"/>
    <cellStyle name="Normal 11 3 8 2" xfId="15467" xr:uid="{00000000-0005-0000-0000-0000060A0000}"/>
    <cellStyle name="Normal 11 3 9" xfId="12190" xr:uid="{00000000-0005-0000-0000-0000070A0000}"/>
    <cellStyle name="Normal 11 3 9 2" xfId="20264" xr:uid="{00000000-0005-0000-0000-0000070A0000}"/>
    <cellStyle name="Normal 11 4" xfId="449" xr:uid="{00000000-0005-0000-0000-0000C1010000}"/>
    <cellStyle name="Normal 11 4 10" xfId="5780" xr:uid="{00000000-0005-0000-0000-0000080A0000}"/>
    <cellStyle name="Normal 11 4 11" xfId="13860" xr:uid="{00000000-0005-0000-0000-0000080A0000}"/>
    <cellStyle name="Normal 11 4 2" xfId="1006" xr:uid="{00000000-0005-0000-0000-000098060000}"/>
    <cellStyle name="Normal 11 4 2 2" xfId="1652" xr:uid="{00000000-0005-0000-0000-000099060000}"/>
    <cellStyle name="Normal 11 4 2 2 2" xfId="3302" xr:uid="{00000000-0005-0000-0000-00009A060000}"/>
    <cellStyle name="Normal 11 4 2 2 2 2" xfId="9761" xr:uid="{00000000-0005-0000-0000-00000B0A0000}"/>
    <cellStyle name="Normal 11 4 2 2 2 3" xfId="17839" xr:uid="{00000000-0005-0000-0000-00000B0A0000}"/>
    <cellStyle name="Normal 11 4 2 2 3" xfId="4965" xr:uid="{00000000-0005-0000-0000-00009B060000}"/>
    <cellStyle name="Normal 11 4 2 2 3 2" xfId="11352" xr:uid="{00000000-0005-0000-0000-00000C0A0000}"/>
    <cellStyle name="Normal 11 4 2 2 3 3" xfId="19430" xr:uid="{00000000-0005-0000-0000-00000C0A0000}"/>
    <cellStyle name="Normal 11 4 2 2 4" xfId="8166" xr:uid="{00000000-0005-0000-0000-00000D0A0000}"/>
    <cellStyle name="Normal 11 4 2 2 4 2" xfId="16244" xr:uid="{00000000-0005-0000-0000-00000D0A0000}"/>
    <cellStyle name="Normal 11 4 2 2 5" xfId="6556" xr:uid="{00000000-0005-0000-0000-00000A0A0000}"/>
    <cellStyle name="Normal 11 4 2 2 6" xfId="14636" xr:uid="{00000000-0005-0000-0000-00000A0A0000}"/>
    <cellStyle name="Normal 11 4 2 3" xfId="2179" xr:uid="{00000000-0005-0000-0000-00009C060000}"/>
    <cellStyle name="Normal 11 4 2 3 2" xfId="3829" xr:uid="{00000000-0005-0000-0000-00009D060000}"/>
    <cellStyle name="Normal 11 4 2 3 2 2" xfId="10288" xr:uid="{00000000-0005-0000-0000-00000F0A0000}"/>
    <cellStyle name="Normal 11 4 2 3 2 3" xfId="18366" xr:uid="{00000000-0005-0000-0000-00000F0A0000}"/>
    <cellStyle name="Normal 11 4 2 3 3" xfId="5492" xr:uid="{00000000-0005-0000-0000-00009E060000}"/>
    <cellStyle name="Normal 11 4 2 3 3 2" xfId="11879" xr:uid="{00000000-0005-0000-0000-0000100A0000}"/>
    <cellStyle name="Normal 11 4 2 3 3 3" xfId="19957" xr:uid="{00000000-0005-0000-0000-0000100A0000}"/>
    <cellStyle name="Normal 11 4 2 3 4" xfId="8693" xr:uid="{00000000-0005-0000-0000-0000110A0000}"/>
    <cellStyle name="Normal 11 4 2 3 4 2" xfId="16771" xr:uid="{00000000-0005-0000-0000-0000110A0000}"/>
    <cellStyle name="Normal 11 4 2 3 5" xfId="7083" xr:uid="{00000000-0005-0000-0000-00000E0A0000}"/>
    <cellStyle name="Normal 11 4 2 3 6" xfId="15163" xr:uid="{00000000-0005-0000-0000-00000E0A0000}"/>
    <cellStyle name="Normal 11 4 2 4" xfId="2771" xr:uid="{00000000-0005-0000-0000-00009F060000}"/>
    <cellStyle name="Normal 11 4 2 4 2" xfId="9260" xr:uid="{00000000-0005-0000-0000-0000120A0000}"/>
    <cellStyle name="Normal 11 4 2 4 3" xfId="17338" xr:uid="{00000000-0005-0000-0000-0000120A0000}"/>
    <cellStyle name="Normal 11 4 2 5" xfId="4438" xr:uid="{00000000-0005-0000-0000-0000A0060000}"/>
    <cellStyle name="Normal 11 4 2 5 2" xfId="10825" xr:uid="{00000000-0005-0000-0000-0000130A0000}"/>
    <cellStyle name="Normal 11 4 2 5 3" xfId="18903" xr:uid="{00000000-0005-0000-0000-0000130A0000}"/>
    <cellStyle name="Normal 11 4 2 6" xfId="7639" xr:uid="{00000000-0005-0000-0000-0000140A0000}"/>
    <cellStyle name="Normal 11 4 2 6 2" xfId="15717" xr:uid="{00000000-0005-0000-0000-0000140A0000}"/>
    <cellStyle name="Normal 11 4 2 7" xfId="12709" xr:uid="{00000000-0005-0000-0000-0000150A0000}"/>
    <cellStyle name="Normal 11 4 2 7 2" xfId="20773" xr:uid="{00000000-0005-0000-0000-0000150A0000}"/>
    <cellStyle name="Normal 11 4 2 8" xfId="6029" xr:uid="{00000000-0005-0000-0000-0000090A0000}"/>
    <cellStyle name="Normal 11 4 2 9" xfId="14109" xr:uid="{00000000-0005-0000-0000-0000090A0000}"/>
    <cellStyle name="Normal 11 4 3" xfId="1404" xr:uid="{00000000-0005-0000-0000-0000A1060000}"/>
    <cellStyle name="Normal 11 4 3 2" xfId="3053" xr:uid="{00000000-0005-0000-0000-0000A2060000}"/>
    <cellStyle name="Normal 11 4 3 2 2" xfId="9512" xr:uid="{00000000-0005-0000-0000-0000170A0000}"/>
    <cellStyle name="Normal 11 4 3 2 3" xfId="17590" xr:uid="{00000000-0005-0000-0000-0000170A0000}"/>
    <cellStyle name="Normal 11 4 3 3" xfId="4716" xr:uid="{00000000-0005-0000-0000-0000A3060000}"/>
    <cellStyle name="Normal 11 4 3 3 2" xfId="11103" xr:uid="{00000000-0005-0000-0000-0000180A0000}"/>
    <cellStyle name="Normal 11 4 3 3 3" xfId="19181" xr:uid="{00000000-0005-0000-0000-0000180A0000}"/>
    <cellStyle name="Normal 11 4 3 4" xfId="7917" xr:uid="{00000000-0005-0000-0000-0000190A0000}"/>
    <cellStyle name="Normal 11 4 3 4 2" xfId="15995" xr:uid="{00000000-0005-0000-0000-0000190A0000}"/>
    <cellStyle name="Normal 11 4 3 5" xfId="6307" xr:uid="{00000000-0005-0000-0000-0000160A0000}"/>
    <cellStyle name="Normal 11 4 3 6" xfId="14387" xr:uid="{00000000-0005-0000-0000-0000160A0000}"/>
    <cellStyle name="Normal 11 4 4" xfId="1930" xr:uid="{00000000-0005-0000-0000-0000A4060000}"/>
    <cellStyle name="Normal 11 4 4 2" xfId="3580" xr:uid="{00000000-0005-0000-0000-0000A5060000}"/>
    <cellStyle name="Normal 11 4 4 2 2" xfId="10039" xr:uid="{00000000-0005-0000-0000-00001B0A0000}"/>
    <cellStyle name="Normal 11 4 4 2 3" xfId="18117" xr:uid="{00000000-0005-0000-0000-00001B0A0000}"/>
    <cellStyle name="Normal 11 4 4 3" xfId="5243" xr:uid="{00000000-0005-0000-0000-0000A6060000}"/>
    <cellStyle name="Normal 11 4 4 3 2" xfId="11630" xr:uid="{00000000-0005-0000-0000-00001C0A0000}"/>
    <cellStyle name="Normal 11 4 4 3 3" xfId="19708" xr:uid="{00000000-0005-0000-0000-00001C0A0000}"/>
    <cellStyle name="Normal 11 4 4 4" xfId="8444" xr:uid="{00000000-0005-0000-0000-00001D0A0000}"/>
    <cellStyle name="Normal 11 4 4 4 2" xfId="16522" xr:uid="{00000000-0005-0000-0000-00001D0A0000}"/>
    <cellStyle name="Normal 11 4 4 5" xfId="6834" xr:uid="{00000000-0005-0000-0000-00001A0A0000}"/>
    <cellStyle name="Normal 11 4 4 6" xfId="14914" xr:uid="{00000000-0005-0000-0000-00001A0A0000}"/>
    <cellStyle name="Normal 11 4 5" xfId="2486" xr:uid="{00000000-0005-0000-0000-0000A7060000}"/>
    <cellStyle name="Normal 11 4 5 2" xfId="8999" xr:uid="{00000000-0005-0000-0000-00001E0A0000}"/>
    <cellStyle name="Normal 11 4 5 3" xfId="17077" xr:uid="{00000000-0005-0000-0000-00001E0A0000}"/>
    <cellStyle name="Normal 11 4 6" xfId="4189" xr:uid="{00000000-0005-0000-0000-0000A8060000}"/>
    <cellStyle name="Normal 11 4 6 2" xfId="10576" xr:uid="{00000000-0005-0000-0000-00001F0A0000}"/>
    <cellStyle name="Normal 11 4 6 3" xfId="18654" xr:uid="{00000000-0005-0000-0000-00001F0A0000}"/>
    <cellStyle name="Normal 11 4 7" xfId="7390" xr:uid="{00000000-0005-0000-0000-0000200A0000}"/>
    <cellStyle name="Normal 11 4 7 2" xfId="15468" xr:uid="{00000000-0005-0000-0000-0000200A0000}"/>
    <cellStyle name="Normal 11 4 8" xfId="12191" xr:uid="{00000000-0005-0000-0000-0000210A0000}"/>
    <cellStyle name="Normal 11 4 8 2" xfId="20265" xr:uid="{00000000-0005-0000-0000-0000210A0000}"/>
    <cellStyle name="Normal 11 4 9" xfId="13583" xr:uid="{00000000-0005-0000-0000-0000220A0000}"/>
    <cellStyle name="Normal 11 4 9 2" xfId="21580" xr:uid="{00000000-0005-0000-0000-0000220A0000}"/>
    <cellStyle name="Normal 11 5" xfId="450" xr:uid="{00000000-0005-0000-0000-0000C2010000}"/>
    <cellStyle name="Normal 11 5 10" xfId="5900" xr:uid="{00000000-0005-0000-0000-0000230A0000}"/>
    <cellStyle name="Normal 11 5 11" xfId="13980" xr:uid="{00000000-0005-0000-0000-0000230A0000}"/>
    <cellStyle name="Normal 11 5 2" xfId="1147" xr:uid="{00000000-0005-0000-0000-0000AA060000}"/>
    <cellStyle name="Normal 11 5 2 2" xfId="1805" xr:uid="{00000000-0005-0000-0000-0000AB060000}"/>
    <cellStyle name="Normal 11 5 2 2 2" xfId="3455" xr:uid="{00000000-0005-0000-0000-0000AC060000}"/>
    <cellStyle name="Normal 11 5 2 2 2 2" xfId="9914" xr:uid="{00000000-0005-0000-0000-0000260A0000}"/>
    <cellStyle name="Normal 11 5 2 2 2 3" xfId="17992" xr:uid="{00000000-0005-0000-0000-0000260A0000}"/>
    <cellStyle name="Normal 11 5 2 2 3" xfId="5118" xr:uid="{00000000-0005-0000-0000-0000AD060000}"/>
    <cellStyle name="Normal 11 5 2 2 3 2" xfId="11505" xr:uid="{00000000-0005-0000-0000-0000270A0000}"/>
    <cellStyle name="Normal 11 5 2 2 3 3" xfId="19583" xr:uid="{00000000-0005-0000-0000-0000270A0000}"/>
    <cellStyle name="Normal 11 5 2 2 4" xfId="8319" xr:uid="{00000000-0005-0000-0000-0000280A0000}"/>
    <cellStyle name="Normal 11 5 2 2 4 2" xfId="16397" xr:uid="{00000000-0005-0000-0000-0000280A0000}"/>
    <cellStyle name="Normal 11 5 2 2 5" xfId="6709" xr:uid="{00000000-0005-0000-0000-0000250A0000}"/>
    <cellStyle name="Normal 11 5 2 2 6" xfId="14789" xr:uid="{00000000-0005-0000-0000-0000250A0000}"/>
    <cellStyle name="Normal 11 5 2 3" xfId="2332" xr:uid="{00000000-0005-0000-0000-0000AE060000}"/>
    <cellStyle name="Normal 11 5 2 3 2" xfId="3982" xr:uid="{00000000-0005-0000-0000-0000AF060000}"/>
    <cellStyle name="Normal 11 5 2 3 2 2" xfId="10441" xr:uid="{00000000-0005-0000-0000-00002A0A0000}"/>
    <cellStyle name="Normal 11 5 2 3 2 3" xfId="18519" xr:uid="{00000000-0005-0000-0000-00002A0A0000}"/>
    <cellStyle name="Normal 11 5 2 3 3" xfId="5645" xr:uid="{00000000-0005-0000-0000-0000B0060000}"/>
    <cellStyle name="Normal 11 5 2 3 3 2" xfId="12032" xr:uid="{00000000-0005-0000-0000-00002B0A0000}"/>
    <cellStyle name="Normal 11 5 2 3 3 3" xfId="20110" xr:uid="{00000000-0005-0000-0000-00002B0A0000}"/>
    <cellStyle name="Normal 11 5 2 3 4" xfId="8846" xr:uid="{00000000-0005-0000-0000-00002C0A0000}"/>
    <cellStyle name="Normal 11 5 2 3 4 2" xfId="16924" xr:uid="{00000000-0005-0000-0000-00002C0A0000}"/>
    <cellStyle name="Normal 11 5 2 3 5" xfId="7236" xr:uid="{00000000-0005-0000-0000-0000290A0000}"/>
    <cellStyle name="Normal 11 5 2 3 6" xfId="15316" xr:uid="{00000000-0005-0000-0000-0000290A0000}"/>
    <cellStyle name="Normal 11 5 2 4" xfId="2898" xr:uid="{00000000-0005-0000-0000-0000B1060000}"/>
    <cellStyle name="Normal 11 5 2 4 2" xfId="9387" xr:uid="{00000000-0005-0000-0000-00002D0A0000}"/>
    <cellStyle name="Normal 11 5 2 4 3" xfId="17465" xr:uid="{00000000-0005-0000-0000-00002D0A0000}"/>
    <cellStyle name="Normal 11 5 2 5" xfId="4591" xr:uid="{00000000-0005-0000-0000-0000B2060000}"/>
    <cellStyle name="Normal 11 5 2 5 2" xfId="10978" xr:uid="{00000000-0005-0000-0000-00002E0A0000}"/>
    <cellStyle name="Normal 11 5 2 5 3" xfId="19056" xr:uid="{00000000-0005-0000-0000-00002E0A0000}"/>
    <cellStyle name="Normal 11 5 2 6" xfId="7792" xr:uid="{00000000-0005-0000-0000-00002F0A0000}"/>
    <cellStyle name="Normal 11 5 2 6 2" xfId="15870" xr:uid="{00000000-0005-0000-0000-00002F0A0000}"/>
    <cellStyle name="Normal 11 5 2 7" xfId="13003" xr:uid="{00000000-0005-0000-0000-0000300A0000}"/>
    <cellStyle name="Normal 11 5 2 7 2" xfId="21041" xr:uid="{00000000-0005-0000-0000-0000300A0000}"/>
    <cellStyle name="Normal 11 5 2 8" xfId="6182" xr:uid="{00000000-0005-0000-0000-0000240A0000}"/>
    <cellStyle name="Normal 11 5 2 9" xfId="14262" xr:uid="{00000000-0005-0000-0000-0000240A0000}"/>
    <cellStyle name="Normal 11 5 3" xfId="1524" xr:uid="{00000000-0005-0000-0000-0000B3060000}"/>
    <cellStyle name="Normal 11 5 3 2" xfId="3173" xr:uid="{00000000-0005-0000-0000-0000B4060000}"/>
    <cellStyle name="Normal 11 5 3 2 2" xfId="9632" xr:uid="{00000000-0005-0000-0000-0000320A0000}"/>
    <cellStyle name="Normal 11 5 3 2 3" xfId="17710" xr:uid="{00000000-0005-0000-0000-0000320A0000}"/>
    <cellStyle name="Normal 11 5 3 3" xfId="4836" xr:uid="{00000000-0005-0000-0000-0000B5060000}"/>
    <cellStyle name="Normal 11 5 3 3 2" xfId="11223" xr:uid="{00000000-0005-0000-0000-0000330A0000}"/>
    <cellStyle name="Normal 11 5 3 3 3" xfId="19301" xr:uid="{00000000-0005-0000-0000-0000330A0000}"/>
    <cellStyle name="Normal 11 5 3 4" xfId="8037" xr:uid="{00000000-0005-0000-0000-0000340A0000}"/>
    <cellStyle name="Normal 11 5 3 4 2" xfId="16115" xr:uid="{00000000-0005-0000-0000-0000340A0000}"/>
    <cellStyle name="Normal 11 5 3 5" xfId="6427" xr:uid="{00000000-0005-0000-0000-0000310A0000}"/>
    <cellStyle name="Normal 11 5 3 6" xfId="14507" xr:uid="{00000000-0005-0000-0000-0000310A0000}"/>
    <cellStyle name="Normal 11 5 4" xfId="2050" xr:uid="{00000000-0005-0000-0000-0000B6060000}"/>
    <cellStyle name="Normal 11 5 4 2" xfId="3700" xr:uid="{00000000-0005-0000-0000-0000B7060000}"/>
    <cellStyle name="Normal 11 5 4 2 2" xfId="10159" xr:uid="{00000000-0005-0000-0000-0000360A0000}"/>
    <cellStyle name="Normal 11 5 4 2 3" xfId="18237" xr:uid="{00000000-0005-0000-0000-0000360A0000}"/>
    <cellStyle name="Normal 11 5 4 3" xfId="5363" xr:uid="{00000000-0005-0000-0000-0000B8060000}"/>
    <cellStyle name="Normal 11 5 4 3 2" xfId="11750" xr:uid="{00000000-0005-0000-0000-0000370A0000}"/>
    <cellStyle name="Normal 11 5 4 3 3" xfId="19828" xr:uid="{00000000-0005-0000-0000-0000370A0000}"/>
    <cellStyle name="Normal 11 5 4 4" xfId="8564" xr:uid="{00000000-0005-0000-0000-0000380A0000}"/>
    <cellStyle name="Normal 11 5 4 4 2" xfId="16642" xr:uid="{00000000-0005-0000-0000-0000380A0000}"/>
    <cellStyle name="Normal 11 5 4 5" xfId="6954" xr:uid="{00000000-0005-0000-0000-0000350A0000}"/>
    <cellStyle name="Normal 11 5 4 6" xfId="15034" xr:uid="{00000000-0005-0000-0000-0000350A0000}"/>
    <cellStyle name="Normal 11 5 5" xfId="2487" xr:uid="{00000000-0005-0000-0000-0000B9060000}"/>
    <cellStyle name="Normal 11 5 5 2" xfId="9000" xr:uid="{00000000-0005-0000-0000-0000390A0000}"/>
    <cellStyle name="Normal 11 5 5 3" xfId="17078" xr:uid="{00000000-0005-0000-0000-0000390A0000}"/>
    <cellStyle name="Normal 11 5 6" xfId="4309" xr:uid="{00000000-0005-0000-0000-0000BA060000}"/>
    <cellStyle name="Normal 11 5 6 2" xfId="10696" xr:uid="{00000000-0005-0000-0000-00003A0A0000}"/>
    <cellStyle name="Normal 11 5 6 3" xfId="18774" xr:uid="{00000000-0005-0000-0000-00003A0A0000}"/>
    <cellStyle name="Normal 11 5 7" xfId="7510" xr:uid="{00000000-0005-0000-0000-00003B0A0000}"/>
    <cellStyle name="Normal 11 5 7 2" xfId="15588" xr:uid="{00000000-0005-0000-0000-00003B0A0000}"/>
    <cellStyle name="Normal 11 5 8" xfId="12192" xr:uid="{00000000-0005-0000-0000-00003C0A0000}"/>
    <cellStyle name="Normal 11 5 8 2" xfId="20266" xr:uid="{00000000-0005-0000-0000-00003C0A0000}"/>
    <cellStyle name="Normal 11 5 9" xfId="13584" xr:uid="{00000000-0005-0000-0000-00003D0A0000}"/>
    <cellStyle name="Normal 11 5 9 2" xfId="21581" xr:uid="{00000000-0005-0000-0000-00003D0A0000}"/>
    <cellStyle name="Normal 11 6" xfId="1003" xr:uid="{00000000-0005-0000-0000-0000BB060000}"/>
    <cellStyle name="Normal 11 6 2" xfId="1649" xr:uid="{00000000-0005-0000-0000-0000BC060000}"/>
    <cellStyle name="Normal 11 6 2 2" xfId="3299" xr:uid="{00000000-0005-0000-0000-0000BD060000}"/>
    <cellStyle name="Normal 11 6 2 2 2" xfId="9758" xr:uid="{00000000-0005-0000-0000-0000400A0000}"/>
    <cellStyle name="Normal 11 6 2 2 3" xfId="17836" xr:uid="{00000000-0005-0000-0000-0000400A0000}"/>
    <cellStyle name="Normal 11 6 2 3" xfId="4962" xr:uid="{00000000-0005-0000-0000-0000BE060000}"/>
    <cellStyle name="Normal 11 6 2 3 2" xfId="11349" xr:uid="{00000000-0005-0000-0000-0000410A0000}"/>
    <cellStyle name="Normal 11 6 2 3 3" xfId="19427" xr:uid="{00000000-0005-0000-0000-0000410A0000}"/>
    <cellStyle name="Normal 11 6 2 4" xfId="8163" xr:uid="{00000000-0005-0000-0000-0000420A0000}"/>
    <cellStyle name="Normal 11 6 2 4 2" xfId="16241" xr:uid="{00000000-0005-0000-0000-0000420A0000}"/>
    <cellStyle name="Normal 11 6 2 5" xfId="13004" xr:uid="{00000000-0005-0000-0000-0000430A0000}"/>
    <cellStyle name="Normal 11 6 2 5 2" xfId="21042" xr:uid="{00000000-0005-0000-0000-0000430A0000}"/>
    <cellStyle name="Normal 11 6 2 6" xfId="6553" xr:uid="{00000000-0005-0000-0000-00003F0A0000}"/>
    <cellStyle name="Normal 11 6 2 7" xfId="14633" xr:uid="{00000000-0005-0000-0000-00003F0A0000}"/>
    <cellStyle name="Normal 11 6 3" xfId="2176" xr:uid="{00000000-0005-0000-0000-0000BF060000}"/>
    <cellStyle name="Normal 11 6 3 2" xfId="3826" xr:uid="{00000000-0005-0000-0000-0000C0060000}"/>
    <cellStyle name="Normal 11 6 3 2 2" xfId="10285" xr:uid="{00000000-0005-0000-0000-0000450A0000}"/>
    <cellStyle name="Normal 11 6 3 2 3" xfId="18363" xr:uid="{00000000-0005-0000-0000-0000450A0000}"/>
    <cellStyle name="Normal 11 6 3 3" xfId="5489" xr:uid="{00000000-0005-0000-0000-0000C1060000}"/>
    <cellStyle name="Normal 11 6 3 3 2" xfId="11876" xr:uid="{00000000-0005-0000-0000-0000460A0000}"/>
    <cellStyle name="Normal 11 6 3 3 3" xfId="19954" xr:uid="{00000000-0005-0000-0000-0000460A0000}"/>
    <cellStyle name="Normal 11 6 3 4" xfId="8690" xr:uid="{00000000-0005-0000-0000-0000470A0000}"/>
    <cellStyle name="Normal 11 6 3 4 2" xfId="16768" xr:uid="{00000000-0005-0000-0000-0000470A0000}"/>
    <cellStyle name="Normal 11 6 3 5" xfId="7080" xr:uid="{00000000-0005-0000-0000-0000440A0000}"/>
    <cellStyle name="Normal 11 6 3 6" xfId="15160" xr:uid="{00000000-0005-0000-0000-0000440A0000}"/>
    <cellStyle name="Normal 11 6 4" xfId="2768" xr:uid="{00000000-0005-0000-0000-0000C2060000}"/>
    <cellStyle name="Normal 11 6 4 2" xfId="9257" xr:uid="{00000000-0005-0000-0000-0000480A0000}"/>
    <cellStyle name="Normal 11 6 4 3" xfId="17335" xr:uid="{00000000-0005-0000-0000-0000480A0000}"/>
    <cellStyle name="Normal 11 6 5" xfId="4435" xr:uid="{00000000-0005-0000-0000-0000C3060000}"/>
    <cellStyle name="Normal 11 6 5 2" xfId="10822" xr:uid="{00000000-0005-0000-0000-0000490A0000}"/>
    <cellStyle name="Normal 11 6 5 3" xfId="18900" xr:uid="{00000000-0005-0000-0000-0000490A0000}"/>
    <cellStyle name="Normal 11 6 6" xfId="7636" xr:uid="{00000000-0005-0000-0000-00004A0A0000}"/>
    <cellStyle name="Normal 11 6 6 2" xfId="15714" xr:uid="{00000000-0005-0000-0000-00004A0A0000}"/>
    <cellStyle name="Normal 11 6 7" xfId="12657" xr:uid="{00000000-0005-0000-0000-00004B0A0000}"/>
    <cellStyle name="Normal 11 6 7 2" xfId="20721" xr:uid="{00000000-0005-0000-0000-00004B0A0000}"/>
    <cellStyle name="Normal 11 6 8" xfId="6026" xr:uid="{00000000-0005-0000-0000-00003E0A0000}"/>
    <cellStyle name="Normal 11 6 9" xfId="14106" xr:uid="{00000000-0005-0000-0000-00003E0A0000}"/>
    <cellStyle name="Normal 11 7" xfId="1401" xr:uid="{00000000-0005-0000-0000-0000C4060000}"/>
    <cellStyle name="Normal 11 7 2" xfId="3050" xr:uid="{00000000-0005-0000-0000-0000C5060000}"/>
    <cellStyle name="Normal 11 7 2 2" xfId="9509" xr:uid="{00000000-0005-0000-0000-00004D0A0000}"/>
    <cellStyle name="Normal 11 7 2 3" xfId="17587" xr:uid="{00000000-0005-0000-0000-00004D0A0000}"/>
    <cellStyle name="Normal 11 7 3" xfId="4713" xr:uid="{00000000-0005-0000-0000-0000C6060000}"/>
    <cellStyle name="Normal 11 7 3 2" xfId="11100" xr:uid="{00000000-0005-0000-0000-00004E0A0000}"/>
    <cellStyle name="Normal 11 7 3 3" xfId="19178" xr:uid="{00000000-0005-0000-0000-00004E0A0000}"/>
    <cellStyle name="Normal 11 7 4" xfId="7914" xr:uid="{00000000-0005-0000-0000-00004F0A0000}"/>
    <cellStyle name="Normal 11 7 4 2" xfId="15992" xr:uid="{00000000-0005-0000-0000-00004F0A0000}"/>
    <cellStyle name="Normal 11 7 5" xfId="12706" xr:uid="{00000000-0005-0000-0000-0000500A0000}"/>
    <cellStyle name="Normal 11 7 5 2" xfId="20770" xr:uid="{00000000-0005-0000-0000-0000500A0000}"/>
    <cellStyle name="Normal 11 7 6" xfId="6304" xr:uid="{00000000-0005-0000-0000-00004C0A0000}"/>
    <cellStyle name="Normal 11 7 7" xfId="14384" xr:uid="{00000000-0005-0000-0000-00004C0A0000}"/>
    <cellStyle name="Normal 11 8" xfId="1927" xr:uid="{00000000-0005-0000-0000-0000C7060000}"/>
    <cellStyle name="Normal 11 8 2" xfId="3577" xr:uid="{00000000-0005-0000-0000-0000C8060000}"/>
    <cellStyle name="Normal 11 8 2 2" xfId="10036" xr:uid="{00000000-0005-0000-0000-0000520A0000}"/>
    <cellStyle name="Normal 11 8 2 3" xfId="18114" xr:uid="{00000000-0005-0000-0000-0000520A0000}"/>
    <cellStyle name="Normal 11 8 3" xfId="5240" xr:uid="{00000000-0005-0000-0000-0000C9060000}"/>
    <cellStyle name="Normal 11 8 3 2" xfId="11627" xr:uid="{00000000-0005-0000-0000-0000530A0000}"/>
    <cellStyle name="Normal 11 8 3 3" xfId="19705" xr:uid="{00000000-0005-0000-0000-0000530A0000}"/>
    <cellStyle name="Normal 11 8 4" xfId="8441" xr:uid="{00000000-0005-0000-0000-0000540A0000}"/>
    <cellStyle name="Normal 11 8 4 2" xfId="16519" xr:uid="{00000000-0005-0000-0000-0000540A0000}"/>
    <cellStyle name="Normal 11 8 5" xfId="6831" xr:uid="{00000000-0005-0000-0000-0000510A0000}"/>
    <cellStyle name="Normal 11 8 6" xfId="14911" xr:uid="{00000000-0005-0000-0000-0000510A0000}"/>
    <cellStyle name="Normal 11 9" xfId="2483" xr:uid="{00000000-0005-0000-0000-0000CA060000}"/>
    <cellStyle name="Normal 11 9 2" xfId="8996" xr:uid="{00000000-0005-0000-0000-0000550A0000}"/>
    <cellStyle name="Normal 11 9 3" xfId="17074" xr:uid="{00000000-0005-0000-0000-0000550A0000}"/>
    <cellStyle name="Normal 12" xfId="451" xr:uid="{00000000-0005-0000-0000-0000C3010000}"/>
    <cellStyle name="Normal 12 10" xfId="13971" xr:uid="{00000000-0005-0000-0000-0000560A0000}"/>
    <cellStyle name="Normal 12 2" xfId="1515" xr:uid="{00000000-0005-0000-0000-0000CC060000}"/>
    <cellStyle name="Normal 12 2 2" xfId="3164" xr:uid="{00000000-0005-0000-0000-0000CD060000}"/>
    <cellStyle name="Normal 12 2 2 2" xfId="9623" xr:uid="{00000000-0005-0000-0000-0000580A0000}"/>
    <cellStyle name="Normal 12 2 2 3" xfId="17701" xr:uid="{00000000-0005-0000-0000-0000580A0000}"/>
    <cellStyle name="Normal 12 2 3" xfId="4827" xr:uid="{00000000-0005-0000-0000-0000CE060000}"/>
    <cellStyle name="Normal 12 2 3 2" xfId="11214" xr:uid="{00000000-0005-0000-0000-0000590A0000}"/>
    <cellStyle name="Normal 12 2 3 3" xfId="19292" xr:uid="{00000000-0005-0000-0000-0000590A0000}"/>
    <cellStyle name="Normal 12 2 4" xfId="8028" xr:uid="{00000000-0005-0000-0000-00005A0A0000}"/>
    <cellStyle name="Normal 12 2 4 2" xfId="16106" xr:uid="{00000000-0005-0000-0000-00005A0A0000}"/>
    <cellStyle name="Normal 12 2 5" xfId="12658" xr:uid="{00000000-0005-0000-0000-00005B0A0000}"/>
    <cellStyle name="Normal 12 2 5 2" xfId="20722" xr:uid="{00000000-0005-0000-0000-00005B0A0000}"/>
    <cellStyle name="Normal 12 2 6" xfId="6418" xr:uid="{00000000-0005-0000-0000-0000570A0000}"/>
    <cellStyle name="Normal 12 2 7" xfId="14498" xr:uid="{00000000-0005-0000-0000-0000570A0000}"/>
    <cellStyle name="Normal 12 3" xfId="2041" xr:uid="{00000000-0005-0000-0000-0000CF060000}"/>
    <cellStyle name="Normal 12 3 2" xfId="3691" xr:uid="{00000000-0005-0000-0000-0000D0060000}"/>
    <cellStyle name="Normal 12 3 2 2" xfId="10150" xr:uid="{00000000-0005-0000-0000-00005D0A0000}"/>
    <cellStyle name="Normal 12 3 2 3" xfId="18228" xr:uid="{00000000-0005-0000-0000-00005D0A0000}"/>
    <cellStyle name="Normal 12 3 3" xfId="5354" xr:uid="{00000000-0005-0000-0000-0000D1060000}"/>
    <cellStyle name="Normal 12 3 3 2" xfId="11741" xr:uid="{00000000-0005-0000-0000-00005E0A0000}"/>
    <cellStyle name="Normal 12 3 3 3" xfId="19819" xr:uid="{00000000-0005-0000-0000-00005E0A0000}"/>
    <cellStyle name="Normal 12 3 4" xfId="8555" xr:uid="{00000000-0005-0000-0000-00005F0A0000}"/>
    <cellStyle name="Normal 12 3 4 2" xfId="16633" xr:uid="{00000000-0005-0000-0000-00005F0A0000}"/>
    <cellStyle name="Normal 12 3 5" xfId="13005" xr:uid="{00000000-0005-0000-0000-0000600A0000}"/>
    <cellStyle name="Normal 12 3 5 2" xfId="21043" xr:uid="{00000000-0005-0000-0000-0000600A0000}"/>
    <cellStyle name="Normal 12 3 6" xfId="6945" xr:uid="{00000000-0005-0000-0000-00005C0A0000}"/>
    <cellStyle name="Normal 12 3 7" xfId="15025" xr:uid="{00000000-0005-0000-0000-00005C0A0000}"/>
    <cellStyle name="Normal 12 4" xfId="2488" xr:uid="{00000000-0005-0000-0000-0000D2060000}"/>
    <cellStyle name="Normal 12 4 2" xfId="9001" xr:uid="{00000000-0005-0000-0000-0000610A0000}"/>
    <cellStyle name="Normal 12 4 3" xfId="17079" xr:uid="{00000000-0005-0000-0000-0000610A0000}"/>
    <cellStyle name="Normal 12 5" xfId="4300" xr:uid="{00000000-0005-0000-0000-0000D3060000}"/>
    <cellStyle name="Normal 12 5 2" xfId="10687" xr:uid="{00000000-0005-0000-0000-0000620A0000}"/>
    <cellStyle name="Normal 12 5 3" xfId="18765" xr:uid="{00000000-0005-0000-0000-0000620A0000}"/>
    <cellStyle name="Normal 12 6" xfId="7501" xr:uid="{00000000-0005-0000-0000-0000630A0000}"/>
    <cellStyle name="Normal 12 6 2" xfId="15579" xr:uid="{00000000-0005-0000-0000-0000630A0000}"/>
    <cellStyle name="Normal 12 7" xfId="12193" xr:uid="{00000000-0005-0000-0000-0000640A0000}"/>
    <cellStyle name="Normal 12 7 2" xfId="20267" xr:uid="{00000000-0005-0000-0000-0000640A0000}"/>
    <cellStyle name="Normal 12 8" xfId="13585" xr:uid="{00000000-0005-0000-0000-0000650A0000}"/>
    <cellStyle name="Normal 12 8 2" xfId="21582" xr:uid="{00000000-0005-0000-0000-0000650A0000}"/>
    <cellStyle name="Normal 12 9" xfId="5891" xr:uid="{00000000-0005-0000-0000-0000560A0000}"/>
    <cellStyle name="Normal 13" xfId="1100" xr:uid="{00000000-0005-0000-0000-0000D4060000}"/>
    <cellStyle name="Normal 13 2" xfId="1757" xr:uid="{00000000-0005-0000-0000-0000D5060000}"/>
    <cellStyle name="Normal 13 2 2" xfId="3407" xr:uid="{00000000-0005-0000-0000-0000D6060000}"/>
    <cellStyle name="Normal 13 2 2 2" xfId="9866" xr:uid="{00000000-0005-0000-0000-0000680A0000}"/>
    <cellStyle name="Normal 13 2 2 3" xfId="17944" xr:uid="{00000000-0005-0000-0000-0000680A0000}"/>
    <cellStyle name="Normal 13 2 3" xfId="5070" xr:uid="{00000000-0005-0000-0000-0000D7060000}"/>
    <cellStyle name="Normal 13 2 3 2" xfId="11457" xr:uid="{00000000-0005-0000-0000-0000690A0000}"/>
    <cellStyle name="Normal 13 2 3 3" xfId="19535" xr:uid="{00000000-0005-0000-0000-0000690A0000}"/>
    <cellStyle name="Normal 13 2 4" xfId="8271" xr:uid="{00000000-0005-0000-0000-00006A0A0000}"/>
    <cellStyle name="Normal 13 2 4 2" xfId="16349" xr:uid="{00000000-0005-0000-0000-00006A0A0000}"/>
    <cellStyle name="Normal 13 2 5" xfId="6661" xr:uid="{00000000-0005-0000-0000-0000670A0000}"/>
    <cellStyle name="Normal 13 2 6" xfId="14741" xr:uid="{00000000-0005-0000-0000-0000670A0000}"/>
    <cellStyle name="Normal 13 3" xfId="2284" xr:uid="{00000000-0005-0000-0000-0000D8060000}"/>
    <cellStyle name="Normal 13 3 2" xfId="3934" xr:uid="{00000000-0005-0000-0000-0000D9060000}"/>
    <cellStyle name="Normal 13 3 2 2" xfId="10393" xr:uid="{00000000-0005-0000-0000-00006C0A0000}"/>
    <cellStyle name="Normal 13 3 2 3" xfId="18471" xr:uid="{00000000-0005-0000-0000-00006C0A0000}"/>
    <cellStyle name="Normal 13 3 3" xfId="5597" xr:uid="{00000000-0005-0000-0000-0000DA060000}"/>
    <cellStyle name="Normal 13 3 3 2" xfId="11984" xr:uid="{00000000-0005-0000-0000-00006D0A0000}"/>
    <cellStyle name="Normal 13 3 3 3" xfId="20062" xr:uid="{00000000-0005-0000-0000-00006D0A0000}"/>
    <cellStyle name="Normal 13 3 4" xfId="8798" xr:uid="{00000000-0005-0000-0000-00006E0A0000}"/>
    <cellStyle name="Normal 13 3 4 2" xfId="16876" xr:uid="{00000000-0005-0000-0000-00006E0A0000}"/>
    <cellStyle name="Normal 13 3 5" xfId="7188" xr:uid="{00000000-0005-0000-0000-00006B0A0000}"/>
    <cellStyle name="Normal 13 3 6" xfId="15268" xr:uid="{00000000-0005-0000-0000-00006B0A0000}"/>
    <cellStyle name="Normal 13 4" xfId="2851" xr:uid="{00000000-0005-0000-0000-0000DB060000}"/>
    <cellStyle name="Normal 13 4 2" xfId="9340" xr:uid="{00000000-0005-0000-0000-00006F0A0000}"/>
    <cellStyle name="Normal 13 4 3" xfId="17418" xr:uid="{00000000-0005-0000-0000-00006F0A0000}"/>
    <cellStyle name="Normal 13 5" xfId="4543" xr:uid="{00000000-0005-0000-0000-0000DC060000}"/>
    <cellStyle name="Normal 13 5 2" xfId="10930" xr:uid="{00000000-0005-0000-0000-0000700A0000}"/>
    <cellStyle name="Normal 13 5 3" xfId="19008" xr:uid="{00000000-0005-0000-0000-0000700A0000}"/>
    <cellStyle name="Normal 13 6" xfId="7744" xr:uid="{00000000-0005-0000-0000-0000710A0000}"/>
    <cellStyle name="Normal 13 6 2" xfId="15822" xr:uid="{00000000-0005-0000-0000-0000710A0000}"/>
    <cellStyle name="Normal 13 7" xfId="12655" xr:uid="{00000000-0005-0000-0000-0000720A0000}"/>
    <cellStyle name="Normal 13 7 2" xfId="20719" xr:uid="{00000000-0005-0000-0000-0000720A0000}"/>
    <cellStyle name="Normal 13 8" xfId="6134" xr:uid="{00000000-0005-0000-0000-0000660A0000}"/>
    <cellStyle name="Normal 13 9" xfId="14214" xr:uid="{00000000-0005-0000-0000-0000660A0000}"/>
    <cellStyle name="Normal 14" xfId="909" xr:uid="{00000000-0005-0000-0000-0000DD060000}"/>
    <cellStyle name="Normal 14 2" xfId="2701" xr:uid="{00000000-0005-0000-0000-0000DE060000}"/>
    <cellStyle name="Normal 14 2 2" xfId="9192" xr:uid="{00000000-0005-0000-0000-0000740A0000}"/>
    <cellStyle name="Normal 14 2 3" xfId="17270" xr:uid="{00000000-0005-0000-0000-0000740A0000}"/>
    <cellStyle name="Normal 14 3" xfId="4140" xr:uid="{00000000-0005-0000-0000-0000DF060000}"/>
    <cellStyle name="Normal 14 3 2" xfId="10527" xr:uid="{00000000-0005-0000-0000-0000750A0000}"/>
    <cellStyle name="Normal 14 3 3" xfId="18605" xr:uid="{00000000-0005-0000-0000-0000750A0000}"/>
    <cellStyle name="Normal 14 4" xfId="7341" xr:uid="{00000000-0005-0000-0000-0000760A0000}"/>
    <cellStyle name="Normal 14 4 2" xfId="15419" xr:uid="{00000000-0005-0000-0000-0000760A0000}"/>
    <cellStyle name="Normal 14 5" xfId="12660" xr:uid="{00000000-0005-0000-0000-0000770A0000}"/>
    <cellStyle name="Normal 14 5 2" xfId="20724" xr:uid="{00000000-0005-0000-0000-0000770A0000}"/>
    <cellStyle name="Normal 14 6" xfId="5731" xr:uid="{00000000-0005-0000-0000-0000730A0000}"/>
    <cellStyle name="Normal 14 7" xfId="13811" xr:uid="{00000000-0005-0000-0000-0000730A0000}"/>
    <cellStyle name="Normal 15" xfId="1355" xr:uid="{00000000-0005-0000-0000-0000E0060000}"/>
    <cellStyle name="Normal 15 2" xfId="3004" xr:uid="{00000000-0005-0000-0000-0000E1060000}"/>
    <cellStyle name="Normal 15 2 2" xfId="9463" xr:uid="{00000000-0005-0000-0000-0000790A0000}"/>
    <cellStyle name="Normal 15 2 3" xfId="17541" xr:uid="{00000000-0005-0000-0000-0000790A0000}"/>
    <cellStyle name="Normal 15 3" xfId="4667" xr:uid="{00000000-0005-0000-0000-0000E2060000}"/>
    <cellStyle name="Normal 15 3 2" xfId="11054" xr:uid="{00000000-0005-0000-0000-00007A0A0000}"/>
    <cellStyle name="Normal 15 3 3" xfId="19132" xr:uid="{00000000-0005-0000-0000-00007A0A0000}"/>
    <cellStyle name="Normal 15 4" xfId="7868" xr:uid="{00000000-0005-0000-0000-00007B0A0000}"/>
    <cellStyle name="Normal 15 4 2" xfId="15946" xr:uid="{00000000-0005-0000-0000-00007B0A0000}"/>
    <cellStyle name="Normal 15 5" xfId="12329" xr:uid="{00000000-0005-0000-0000-00007C0A0000}"/>
    <cellStyle name="Normal 15 6" xfId="6258" xr:uid="{00000000-0005-0000-0000-0000780A0000}"/>
    <cellStyle name="Normal 15 7" xfId="14338" xr:uid="{00000000-0005-0000-0000-0000780A0000}"/>
    <cellStyle name="Normal 16" xfId="1881" xr:uid="{00000000-0005-0000-0000-0000E3060000}"/>
    <cellStyle name="Normal 16 2" xfId="3531" xr:uid="{00000000-0005-0000-0000-0000E4060000}"/>
    <cellStyle name="Normal 16 2 2" xfId="9990" xr:uid="{00000000-0005-0000-0000-00007E0A0000}"/>
    <cellStyle name="Normal 16 2 3" xfId="18068" xr:uid="{00000000-0005-0000-0000-00007E0A0000}"/>
    <cellStyle name="Normal 16 3" xfId="5194" xr:uid="{00000000-0005-0000-0000-0000E5060000}"/>
    <cellStyle name="Normal 16 3 2" xfId="11581" xr:uid="{00000000-0005-0000-0000-00007F0A0000}"/>
    <cellStyle name="Normal 16 3 3" xfId="19659" xr:uid="{00000000-0005-0000-0000-00007F0A0000}"/>
    <cellStyle name="Normal 16 4" xfId="8395" xr:uid="{00000000-0005-0000-0000-0000800A0000}"/>
    <cellStyle name="Normal 16 4 2" xfId="16473" xr:uid="{00000000-0005-0000-0000-0000800A0000}"/>
    <cellStyle name="Normal 16 5" xfId="6785" xr:uid="{00000000-0005-0000-0000-00007D0A0000}"/>
    <cellStyle name="Normal 16 6" xfId="14865" xr:uid="{00000000-0005-0000-0000-00007D0A0000}"/>
    <cellStyle name="Normal 17" xfId="2408" xr:uid="{00000000-0005-0000-0000-0000E6060000}"/>
    <cellStyle name="Normal 17 2" xfId="8922" xr:uid="{00000000-0005-0000-0000-0000810A0000}"/>
    <cellStyle name="Normal 17 3" xfId="17000" xr:uid="{00000000-0005-0000-0000-0000810A0000}"/>
    <cellStyle name="Normal 18" xfId="12108" xr:uid="{00000000-0005-0000-0000-0000820A0000}"/>
    <cellStyle name="Normal 18 2" xfId="20186" xr:uid="{00000000-0005-0000-0000-0000820A0000}"/>
    <cellStyle name="Normal 19" xfId="13507" xr:uid="{00000000-0005-0000-0000-0000830A0000}"/>
    <cellStyle name="Normal 19 2" xfId="21504" xr:uid="{00000000-0005-0000-0000-0000830A0000}"/>
    <cellStyle name="Normal 2" xfId="452" xr:uid="{00000000-0005-0000-0000-0000C4010000}"/>
    <cellStyle name="Normal 2 10" xfId="453" xr:uid="{00000000-0005-0000-0000-0000C5010000}"/>
    <cellStyle name="Normal 2 10 10" xfId="13586" xr:uid="{00000000-0005-0000-0000-0000860A0000}"/>
    <cellStyle name="Normal 2 10 10 2" xfId="21583" xr:uid="{00000000-0005-0000-0000-0000860A0000}"/>
    <cellStyle name="Normal 2 10 11" xfId="5781" xr:uid="{00000000-0005-0000-0000-0000850A0000}"/>
    <cellStyle name="Normal 2 10 12" xfId="13861" xr:uid="{00000000-0005-0000-0000-0000850A0000}"/>
    <cellStyle name="Normal 2 10 2" xfId="454" xr:uid="{00000000-0005-0000-0000-0000C6010000}"/>
    <cellStyle name="Normal 2 10 2 10" xfId="5920" xr:uid="{00000000-0005-0000-0000-0000870A0000}"/>
    <cellStyle name="Normal 2 10 2 11" xfId="14000" xr:uid="{00000000-0005-0000-0000-0000870A0000}"/>
    <cellStyle name="Normal 2 10 2 2" xfId="1150" xr:uid="{00000000-0005-0000-0000-0000EA060000}"/>
    <cellStyle name="Normal 2 10 2 2 2" xfId="1808" xr:uid="{00000000-0005-0000-0000-0000EB060000}"/>
    <cellStyle name="Normal 2 10 2 2 2 2" xfId="3458" xr:uid="{00000000-0005-0000-0000-0000EC060000}"/>
    <cellStyle name="Normal 2 10 2 2 2 2 2" xfId="9917" xr:uid="{00000000-0005-0000-0000-00008A0A0000}"/>
    <cellStyle name="Normal 2 10 2 2 2 2 3" xfId="17995" xr:uid="{00000000-0005-0000-0000-00008A0A0000}"/>
    <cellStyle name="Normal 2 10 2 2 2 3" xfId="5121" xr:uid="{00000000-0005-0000-0000-0000ED060000}"/>
    <cellStyle name="Normal 2 10 2 2 2 3 2" xfId="11508" xr:uid="{00000000-0005-0000-0000-00008B0A0000}"/>
    <cellStyle name="Normal 2 10 2 2 2 3 3" xfId="19586" xr:uid="{00000000-0005-0000-0000-00008B0A0000}"/>
    <cellStyle name="Normal 2 10 2 2 2 4" xfId="8322" xr:uid="{00000000-0005-0000-0000-00008C0A0000}"/>
    <cellStyle name="Normal 2 10 2 2 2 4 2" xfId="16400" xr:uid="{00000000-0005-0000-0000-00008C0A0000}"/>
    <cellStyle name="Normal 2 10 2 2 2 5" xfId="6712" xr:uid="{00000000-0005-0000-0000-0000890A0000}"/>
    <cellStyle name="Normal 2 10 2 2 2 6" xfId="14792" xr:uid="{00000000-0005-0000-0000-0000890A0000}"/>
    <cellStyle name="Normal 2 10 2 2 3" xfId="2335" xr:uid="{00000000-0005-0000-0000-0000EE060000}"/>
    <cellStyle name="Normal 2 10 2 2 3 2" xfId="3985" xr:uid="{00000000-0005-0000-0000-0000EF060000}"/>
    <cellStyle name="Normal 2 10 2 2 3 2 2" xfId="10444" xr:uid="{00000000-0005-0000-0000-00008E0A0000}"/>
    <cellStyle name="Normal 2 10 2 2 3 2 3" xfId="18522" xr:uid="{00000000-0005-0000-0000-00008E0A0000}"/>
    <cellStyle name="Normal 2 10 2 2 3 3" xfId="5648" xr:uid="{00000000-0005-0000-0000-0000F0060000}"/>
    <cellStyle name="Normal 2 10 2 2 3 3 2" xfId="12035" xr:uid="{00000000-0005-0000-0000-00008F0A0000}"/>
    <cellStyle name="Normal 2 10 2 2 3 3 3" xfId="20113" xr:uid="{00000000-0005-0000-0000-00008F0A0000}"/>
    <cellStyle name="Normal 2 10 2 2 3 4" xfId="8849" xr:uid="{00000000-0005-0000-0000-0000900A0000}"/>
    <cellStyle name="Normal 2 10 2 2 3 4 2" xfId="16927" xr:uid="{00000000-0005-0000-0000-0000900A0000}"/>
    <cellStyle name="Normal 2 10 2 2 3 5" xfId="7239" xr:uid="{00000000-0005-0000-0000-00008D0A0000}"/>
    <cellStyle name="Normal 2 10 2 2 3 6" xfId="15319" xr:uid="{00000000-0005-0000-0000-00008D0A0000}"/>
    <cellStyle name="Normal 2 10 2 2 4" xfId="2901" xr:uid="{00000000-0005-0000-0000-0000F1060000}"/>
    <cellStyle name="Normal 2 10 2 2 4 2" xfId="9390" xr:uid="{00000000-0005-0000-0000-0000910A0000}"/>
    <cellStyle name="Normal 2 10 2 2 4 3" xfId="17468" xr:uid="{00000000-0005-0000-0000-0000910A0000}"/>
    <cellStyle name="Normal 2 10 2 2 5" xfId="4594" xr:uid="{00000000-0005-0000-0000-0000F2060000}"/>
    <cellStyle name="Normal 2 10 2 2 5 2" xfId="10981" xr:uid="{00000000-0005-0000-0000-0000920A0000}"/>
    <cellStyle name="Normal 2 10 2 2 5 3" xfId="19059" xr:uid="{00000000-0005-0000-0000-0000920A0000}"/>
    <cellStyle name="Normal 2 10 2 2 6" xfId="7795" xr:uid="{00000000-0005-0000-0000-0000930A0000}"/>
    <cellStyle name="Normal 2 10 2 2 6 2" xfId="15873" xr:uid="{00000000-0005-0000-0000-0000930A0000}"/>
    <cellStyle name="Normal 2 10 2 2 7" xfId="13006" xr:uid="{00000000-0005-0000-0000-0000940A0000}"/>
    <cellStyle name="Normal 2 10 2 2 7 2" xfId="21044" xr:uid="{00000000-0005-0000-0000-0000940A0000}"/>
    <cellStyle name="Normal 2 10 2 2 8" xfId="6185" xr:uid="{00000000-0005-0000-0000-0000880A0000}"/>
    <cellStyle name="Normal 2 10 2 2 9" xfId="14265" xr:uid="{00000000-0005-0000-0000-0000880A0000}"/>
    <cellStyle name="Normal 2 10 2 3" xfId="1544" xr:uid="{00000000-0005-0000-0000-0000F3060000}"/>
    <cellStyle name="Normal 2 10 2 3 2" xfId="3193" xr:uid="{00000000-0005-0000-0000-0000F4060000}"/>
    <cellStyle name="Normal 2 10 2 3 2 2" xfId="9652" xr:uid="{00000000-0005-0000-0000-0000960A0000}"/>
    <cellStyle name="Normal 2 10 2 3 2 3" xfId="17730" xr:uid="{00000000-0005-0000-0000-0000960A0000}"/>
    <cellStyle name="Normal 2 10 2 3 3" xfId="4856" xr:uid="{00000000-0005-0000-0000-0000F5060000}"/>
    <cellStyle name="Normal 2 10 2 3 3 2" xfId="11243" xr:uid="{00000000-0005-0000-0000-0000970A0000}"/>
    <cellStyle name="Normal 2 10 2 3 3 3" xfId="19321" xr:uid="{00000000-0005-0000-0000-0000970A0000}"/>
    <cellStyle name="Normal 2 10 2 3 4" xfId="8057" xr:uid="{00000000-0005-0000-0000-0000980A0000}"/>
    <cellStyle name="Normal 2 10 2 3 4 2" xfId="16135" xr:uid="{00000000-0005-0000-0000-0000980A0000}"/>
    <cellStyle name="Normal 2 10 2 3 5" xfId="6447" xr:uid="{00000000-0005-0000-0000-0000950A0000}"/>
    <cellStyle name="Normal 2 10 2 3 6" xfId="14527" xr:uid="{00000000-0005-0000-0000-0000950A0000}"/>
    <cellStyle name="Normal 2 10 2 4" xfId="2070" xr:uid="{00000000-0005-0000-0000-0000F6060000}"/>
    <cellStyle name="Normal 2 10 2 4 2" xfId="3720" xr:uid="{00000000-0005-0000-0000-0000F7060000}"/>
    <cellStyle name="Normal 2 10 2 4 2 2" xfId="10179" xr:uid="{00000000-0005-0000-0000-00009A0A0000}"/>
    <cellStyle name="Normal 2 10 2 4 2 3" xfId="18257" xr:uid="{00000000-0005-0000-0000-00009A0A0000}"/>
    <cellStyle name="Normal 2 10 2 4 3" xfId="5383" xr:uid="{00000000-0005-0000-0000-0000F8060000}"/>
    <cellStyle name="Normal 2 10 2 4 3 2" xfId="11770" xr:uid="{00000000-0005-0000-0000-00009B0A0000}"/>
    <cellStyle name="Normal 2 10 2 4 3 3" xfId="19848" xr:uid="{00000000-0005-0000-0000-00009B0A0000}"/>
    <cellStyle name="Normal 2 10 2 4 4" xfId="8584" xr:uid="{00000000-0005-0000-0000-00009C0A0000}"/>
    <cellStyle name="Normal 2 10 2 4 4 2" xfId="16662" xr:uid="{00000000-0005-0000-0000-00009C0A0000}"/>
    <cellStyle name="Normal 2 10 2 4 5" xfId="6974" xr:uid="{00000000-0005-0000-0000-0000990A0000}"/>
    <cellStyle name="Normal 2 10 2 4 6" xfId="15054" xr:uid="{00000000-0005-0000-0000-0000990A0000}"/>
    <cellStyle name="Normal 2 10 2 5" xfId="2490" xr:uid="{00000000-0005-0000-0000-0000F9060000}"/>
    <cellStyle name="Normal 2 10 2 5 2" xfId="9003" xr:uid="{00000000-0005-0000-0000-00009D0A0000}"/>
    <cellStyle name="Normal 2 10 2 5 3" xfId="17081" xr:uid="{00000000-0005-0000-0000-00009D0A0000}"/>
    <cellStyle name="Normal 2 10 2 6" xfId="4329" xr:uid="{00000000-0005-0000-0000-0000FA060000}"/>
    <cellStyle name="Normal 2 10 2 6 2" xfId="10716" xr:uid="{00000000-0005-0000-0000-00009E0A0000}"/>
    <cellStyle name="Normal 2 10 2 6 3" xfId="18794" xr:uid="{00000000-0005-0000-0000-00009E0A0000}"/>
    <cellStyle name="Normal 2 10 2 7" xfId="7530" xr:uid="{00000000-0005-0000-0000-00009F0A0000}"/>
    <cellStyle name="Normal 2 10 2 7 2" xfId="15608" xr:uid="{00000000-0005-0000-0000-00009F0A0000}"/>
    <cellStyle name="Normal 2 10 2 8" xfId="12195" xr:uid="{00000000-0005-0000-0000-0000A00A0000}"/>
    <cellStyle name="Normal 2 10 2 8 2" xfId="20269" xr:uid="{00000000-0005-0000-0000-0000A00A0000}"/>
    <cellStyle name="Normal 2 10 2 9" xfId="13587" xr:uid="{00000000-0005-0000-0000-0000A10A0000}"/>
    <cellStyle name="Normal 2 10 2 9 2" xfId="21584" xr:uid="{00000000-0005-0000-0000-0000A10A0000}"/>
    <cellStyle name="Normal 2 10 3" xfId="1007" xr:uid="{00000000-0005-0000-0000-0000FB060000}"/>
    <cellStyle name="Normal 2 10 3 2" xfId="1653" xr:uid="{00000000-0005-0000-0000-0000FC060000}"/>
    <cellStyle name="Normal 2 10 3 2 2" xfId="3303" xr:uid="{00000000-0005-0000-0000-0000FD060000}"/>
    <cellStyle name="Normal 2 10 3 2 2 2" xfId="9762" xr:uid="{00000000-0005-0000-0000-0000A40A0000}"/>
    <cellStyle name="Normal 2 10 3 2 2 3" xfId="17840" xr:uid="{00000000-0005-0000-0000-0000A40A0000}"/>
    <cellStyle name="Normal 2 10 3 2 3" xfId="4966" xr:uid="{00000000-0005-0000-0000-0000FE060000}"/>
    <cellStyle name="Normal 2 10 3 2 3 2" xfId="11353" xr:uid="{00000000-0005-0000-0000-0000A50A0000}"/>
    <cellStyle name="Normal 2 10 3 2 3 3" xfId="19431" xr:uid="{00000000-0005-0000-0000-0000A50A0000}"/>
    <cellStyle name="Normal 2 10 3 2 4" xfId="8167" xr:uid="{00000000-0005-0000-0000-0000A60A0000}"/>
    <cellStyle name="Normal 2 10 3 2 4 2" xfId="16245" xr:uid="{00000000-0005-0000-0000-0000A60A0000}"/>
    <cellStyle name="Normal 2 10 3 2 5" xfId="6557" xr:uid="{00000000-0005-0000-0000-0000A30A0000}"/>
    <cellStyle name="Normal 2 10 3 2 6" xfId="14637" xr:uid="{00000000-0005-0000-0000-0000A30A0000}"/>
    <cellStyle name="Normal 2 10 3 3" xfId="2180" xr:uid="{00000000-0005-0000-0000-0000FF060000}"/>
    <cellStyle name="Normal 2 10 3 3 2" xfId="3830" xr:uid="{00000000-0005-0000-0000-000000070000}"/>
    <cellStyle name="Normal 2 10 3 3 2 2" xfId="10289" xr:uid="{00000000-0005-0000-0000-0000A80A0000}"/>
    <cellStyle name="Normal 2 10 3 3 2 3" xfId="18367" xr:uid="{00000000-0005-0000-0000-0000A80A0000}"/>
    <cellStyle name="Normal 2 10 3 3 3" xfId="5493" xr:uid="{00000000-0005-0000-0000-000001070000}"/>
    <cellStyle name="Normal 2 10 3 3 3 2" xfId="11880" xr:uid="{00000000-0005-0000-0000-0000A90A0000}"/>
    <cellStyle name="Normal 2 10 3 3 3 3" xfId="19958" xr:uid="{00000000-0005-0000-0000-0000A90A0000}"/>
    <cellStyle name="Normal 2 10 3 3 4" xfId="8694" xr:uid="{00000000-0005-0000-0000-0000AA0A0000}"/>
    <cellStyle name="Normal 2 10 3 3 4 2" xfId="16772" xr:uid="{00000000-0005-0000-0000-0000AA0A0000}"/>
    <cellStyle name="Normal 2 10 3 3 5" xfId="7084" xr:uid="{00000000-0005-0000-0000-0000A70A0000}"/>
    <cellStyle name="Normal 2 10 3 3 6" xfId="15164" xr:uid="{00000000-0005-0000-0000-0000A70A0000}"/>
    <cellStyle name="Normal 2 10 3 4" xfId="2772" xr:uid="{00000000-0005-0000-0000-000002070000}"/>
    <cellStyle name="Normal 2 10 3 4 2" xfId="9261" xr:uid="{00000000-0005-0000-0000-0000AB0A0000}"/>
    <cellStyle name="Normal 2 10 3 4 3" xfId="17339" xr:uid="{00000000-0005-0000-0000-0000AB0A0000}"/>
    <cellStyle name="Normal 2 10 3 5" xfId="4439" xr:uid="{00000000-0005-0000-0000-000003070000}"/>
    <cellStyle name="Normal 2 10 3 5 2" xfId="10826" xr:uid="{00000000-0005-0000-0000-0000AC0A0000}"/>
    <cellStyle name="Normal 2 10 3 5 3" xfId="18904" xr:uid="{00000000-0005-0000-0000-0000AC0A0000}"/>
    <cellStyle name="Normal 2 10 3 6" xfId="7640" xr:uid="{00000000-0005-0000-0000-0000AD0A0000}"/>
    <cellStyle name="Normal 2 10 3 6 2" xfId="15718" xr:uid="{00000000-0005-0000-0000-0000AD0A0000}"/>
    <cellStyle name="Normal 2 10 3 7" xfId="13007" xr:uid="{00000000-0005-0000-0000-0000AE0A0000}"/>
    <cellStyle name="Normal 2 10 3 7 2" xfId="21045" xr:uid="{00000000-0005-0000-0000-0000AE0A0000}"/>
    <cellStyle name="Normal 2 10 3 8" xfId="6030" xr:uid="{00000000-0005-0000-0000-0000A20A0000}"/>
    <cellStyle name="Normal 2 10 3 9" xfId="14110" xr:uid="{00000000-0005-0000-0000-0000A20A0000}"/>
    <cellStyle name="Normal 2 10 4" xfId="1405" xr:uid="{00000000-0005-0000-0000-000004070000}"/>
    <cellStyle name="Normal 2 10 4 2" xfId="3054" xr:uid="{00000000-0005-0000-0000-000005070000}"/>
    <cellStyle name="Normal 2 10 4 2 2" xfId="9513" xr:uid="{00000000-0005-0000-0000-0000B00A0000}"/>
    <cellStyle name="Normal 2 10 4 2 3" xfId="17591" xr:uid="{00000000-0005-0000-0000-0000B00A0000}"/>
    <cellStyle name="Normal 2 10 4 3" xfId="4717" xr:uid="{00000000-0005-0000-0000-000006070000}"/>
    <cellStyle name="Normal 2 10 4 3 2" xfId="11104" xr:uid="{00000000-0005-0000-0000-0000B10A0000}"/>
    <cellStyle name="Normal 2 10 4 3 3" xfId="19182" xr:uid="{00000000-0005-0000-0000-0000B10A0000}"/>
    <cellStyle name="Normal 2 10 4 4" xfId="7918" xr:uid="{00000000-0005-0000-0000-0000B20A0000}"/>
    <cellStyle name="Normal 2 10 4 4 2" xfId="15996" xr:uid="{00000000-0005-0000-0000-0000B20A0000}"/>
    <cellStyle name="Normal 2 10 4 5" xfId="12710" xr:uid="{00000000-0005-0000-0000-0000B30A0000}"/>
    <cellStyle name="Normal 2 10 4 5 2" xfId="20774" xr:uid="{00000000-0005-0000-0000-0000B30A0000}"/>
    <cellStyle name="Normal 2 10 4 6" xfId="6308" xr:uid="{00000000-0005-0000-0000-0000AF0A0000}"/>
    <cellStyle name="Normal 2 10 4 7" xfId="14388" xr:uid="{00000000-0005-0000-0000-0000AF0A0000}"/>
    <cellStyle name="Normal 2 10 5" xfId="1931" xr:uid="{00000000-0005-0000-0000-000007070000}"/>
    <cellStyle name="Normal 2 10 5 2" xfId="3581" xr:uid="{00000000-0005-0000-0000-000008070000}"/>
    <cellStyle name="Normal 2 10 5 2 2" xfId="10040" xr:uid="{00000000-0005-0000-0000-0000B50A0000}"/>
    <cellStyle name="Normal 2 10 5 2 3" xfId="18118" xr:uid="{00000000-0005-0000-0000-0000B50A0000}"/>
    <cellStyle name="Normal 2 10 5 3" xfId="5244" xr:uid="{00000000-0005-0000-0000-000009070000}"/>
    <cellStyle name="Normal 2 10 5 3 2" xfId="11631" xr:uid="{00000000-0005-0000-0000-0000B60A0000}"/>
    <cellStyle name="Normal 2 10 5 3 3" xfId="19709" xr:uid="{00000000-0005-0000-0000-0000B60A0000}"/>
    <cellStyle name="Normal 2 10 5 4" xfId="8445" xr:uid="{00000000-0005-0000-0000-0000B70A0000}"/>
    <cellStyle name="Normal 2 10 5 4 2" xfId="16523" xr:uid="{00000000-0005-0000-0000-0000B70A0000}"/>
    <cellStyle name="Normal 2 10 5 5" xfId="6835" xr:uid="{00000000-0005-0000-0000-0000B40A0000}"/>
    <cellStyle name="Normal 2 10 5 6" xfId="14915" xr:uid="{00000000-0005-0000-0000-0000B40A0000}"/>
    <cellStyle name="Normal 2 10 6" xfId="2489" xr:uid="{00000000-0005-0000-0000-00000A070000}"/>
    <cellStyle name="Normal 2 10 6 2" xfId="9002" xr:uid="{00000000-0005-0000-0000-0000B80A0000}"/>
    <cellStyle name="Normal 2 10 6 3" xfId="17080" xr:uid="{00000000-0005-0000-0000-0000B80A0000}"/>
    <cellStyle name="Normal 2 10 7" xfId="4190" xr:uid="{00000000-0005-0000-0000-00000B070000}"/>
    <cellStyle name="Normal 2 10 7 2" xfId="10577" xr:uid="{00000000-0005-0000-0000-0000B90A0000}"/>
    <cellStyle name="Normal 2 10 7 3" xfId="18655" xr:uid="{00000000-0005-0000-0000-0000B90A0000}"/>
    <cellStyle name="Normal 2 10 8" xfId="7391" xr:uid="{00000000-0005-0000-0000-0000BA0A0000}"/>
    <cellStyle name="Normal 2 10 8 2" xfId="15469" xr:uid="{00000000-0005-0000-0000-0000BA0A0000}"/>
    <cellStyle name="Normal 2 10 9" xfId="12194" xr:uid="{00000000-0005-0000-0000-0000BB0A0000}"/>
    <cellStyle name="Normal 2 10 9 2" xfId="20268" xr:uid="{00000000-0005-0000-0000-0000BB0A0000}"/>
    <cellStyle name="Normal 2 11" xfId="455" xr:uid="{00000000-0005-0000-0000-0000C7010000}"/>
    <cellStyle name="Normal 2 11 10" xfId="13588" xr:uid="{00000000-0005-0000-0000-0000BD0A0000}"/>
    <cellStyle name="Normal 2 11 10 2" xfId="21585" xr:uid="{00000000-0005-0000-0000-0000BD0A0000}"/>
    <cellStyle name="Normal 2 11 11" xfId="5782" xr:uid="{00000000-0005-0000-0000-0000BC0A0000}"/>
    <cellStyle name="Normal 2 11 12" xfId="13862" xr:uid="{00000000-0005-0000-0000-0000BC0A0000}"/>
    <cellStyle name="Normal 2 11 2" xfId="949" xr:uid="{00000000-0005-0000-0000-00000D070000}"/>
    <cellStyle name="Normal 2 11 2 10" xfId="13982" xr:uid="{00000000-0005-0000-0000-0000BE0A0000}"/>
    <cellStyle name="Normal 2 11 2 2" xfId="1151" xr:uid="{00000000-0005-0000-0000-00000E070000}"/>
    <cellStyle name="Normal 2 11 2 2 2" xfId="1809" xr:uid="{00000000-0005-0000-0000-00000F070000}"/>
    <cellStyle name="Normal 2 11 2 2 2 2" xfId="3459" xr:uid="{00000000-0005-0000-0000-000010070000}"/>
    <cellStyle name="Normal 2 11 2 2 2 2 2" xfId="9918" xr:uid="{00000000-0005-0000-0000-0000C10A0000}"/>
    <cellStyle name="Normal 2 11 2 2 2 2 3" xfId="17996" xr:uid="{00000000-0005-0000-0000-0000C10A0000}"/>
    <cellStyle name="Normal 2 11 2 2 2 3" xfId="5122" xr:uid="{00000000-0005-0000-0000-000011070000}"/>
    <cellStyle name="Normal 2 11 2 2 2 3 2" xfId="11509" xr:uid="{00000000-0005-0000-0000-0000C20A0000}"/>
    <cellStyle name="Normal 2 11 2 2 2 3 3" xfId="19587" xr:uid="{00000000-0005-0000-0000-0000C20A0000}"/>
    <cellStyle name="Normal 2 11 2 2 2 4" xfId="8323" xr:uid="{00000000-0005-0000-0000-0000C30A0000}"/>
    <cellStyle name="Normal 2 11 2 2 2 4 2" xfId="16401" xr:uid="{00000000-0005-0000-0000-0000C30A0000}"/>
    <cellStyle name="Normal 2 11 2 2 2 5" xfId="6713" xr:uid="{00000000-0005-0000-0000-0000C00A0000}"/>
    <cellStyle name="Normal 2 11 2 2 2 6" xfId="14793" xr:uid="{00000000-0005-0000-0000-0000C00A0000}"/>
    <cellStyle name="Normal 2 11 2 2 3" xfId="2336" xr:uid="{00000000-0005-0000-0000-000012070000}"/>
    <cellStyle name="Normal 2 11 2 2 3 2" xfId="3986" xr:uid="{00000000-0005-0000-0000-000013070000}"/>
    <cellStyle name="Normal 2 11 2 2 3 2 2" xfId="10445" xr:uid="{00000000-0005-0000-0000-0000C50A0000}"/>
    <cellStyle name="Normal 2 11 2 2 3 2 3" xfId="18523" xr:uid="{00000000-0005-0000-0000-0000C50A0000}"/>
    <cellStyle name="Normal 2 11 2 2 3 3" xfId="5649" xr:uid="{00000000-0005-0000-0000-000014070000}"/>
    <cellStyle name="Normal 2 11 2 2 3 3 2" xfId="12036" xr:uid="{00000000-0005-0000-0000-0000C60A0000}"/>
    <cellStyle name="Normal 2 11 2 2 3 3 3" xfId="20114" xr:uid="{00000000-0005-0000-0000-0000C60A0000}"/>
    <cellStyle name="Normal 2 11 2 2 3 4" xfId="8850" xr:uid="{00000000-0005-0000-0000-0000C70A0000}"/>
    <cellStyle name="Normal 2 11 2 2 3 4 2" xfId="16928" xr:uid="{00000000-0005-0000-0000-0000C70A0000}"/>
    <cellStyle name="Normal 2 11 2 2 3 5" xfId="7240" xr:uid="{00000000-0005-0000-0000-0000C40A0000}"/>
    <cellStyle name="Normal 2 11 2 2 3 6" xfId="15320" xr:uid="{00000000-0005-0000-0000-0000C40A0000}"/>
    <cellStyle name="Normal 2 11 2 2 4" xfId="2902" xr:uid="{00000000-0005-0000-0000-000015070000}"/>
    <cellStyle name="Normal 2 11 2 2 4 2" xfId="9391" xr:uid="{00000000-0005-0000-0000-0000C80A0000}"/>
    <cellStyle name="Normal 2 11 2 2 4 3" xfId="17469" xr:uid="{00000000-0005-0000-0000-0000C80A0000}"/>
    <cellStyle name="Normal 2 11 2 2 5" xfId="4595" xr:uid="{00000000-0005-0000-0000-000016070000}"/>
    <cellStyle name="Normal 2 11 2 2 5 2" xfId="10982" xr:uid="{00000000-0005-0000-0000-0000C90A0000}"/>
    <cellStyle name="Normal 2 11 2 2 5 3" xfId="19060" xr:uid="{00000000-0005-0000-0000-0000C90A0000}"/>
    <cellStyle name="Normal 2 11 2 2 6" xfId="7796" xr:uid="{00000000-0005-0000-0000-0000CA0A0000}"/>
    <cellStyle name="Normal 2 11 2 2 6 2" xfId="15874" xr:uid="{00000000-0005-0000-0000-0000CA0A0000}"/>
    <cellStyle name="Normal 2 11 2 2 7" xfId="13008" xr:uid="{00000000-0005-0000-0000-0000CB0A0000}"/>
    <cellStyle name="Normal 2 11 2 2 7 2" xfId="21046" xr:uid="{00000000-0005-0000-0000-0000CB0A0000}"/>
    <cellStyle name="Normal 2 11 2 2 8" xfId="6186" xr:uid="{00000000-0005-0000-0000-0000BF0A0000}"/>
    <cellStyle name="Normal 2 11 2 2 9" xfId="14266" xr:uid="{00000000-0005-0000-0000-0000BF0A0000}"/>
    <cellStyle name="Normal 2 11 2 3" xfId="1526" xr:uid="{00000000-0005-0000-0000-000017070000}"/>
    <cellStyle name="Normal 2 11 2 3 2" xfId="3175" xr:uid="{00000000-0005-0000-0000-000018070000}"/>
    <cellStyle name="Normal 2 11 2 3 2 2" xfId="9634" xr:uid="{00000000-0005-0000-0000-0000CD0A0000}"/>
    <cellStyle name="Normal 2 11 2 3 2 3" xfId="17712" xr:uid="{00000000-0005-0000-0000-0000CD0A0000}"/>
    <cellStyle name="Normal 2 11 2 3 3" xfId="4838" xr:uid="{00000000-0005-0000-0000-000019070000}"/>
    <cellStyle name="Normal 2 11 2 3 3 2" xfId="11225" xr:uid="{00000000-0005-0000-0000-0000CE0A0000}"/>
    <cellStyle name="Normal 2 11 2 3 3 3" xfId="19303" xr:uid="{00000000-0005-0000-0000-0000CE0A0000}"/>
    <cellStyle name="Normal 2 11 2 3 4" xfId="8039" xr:uid="{00000000-0005-0000-0000-0000CF0A0000}"/>
    <cellStyle name="Normal 2 11 2 3 4 2" xfId="16117" xr:uid="{00000000-0005-0000-0000-0000CF0A0000}"/>
    <cellStyle name="Normal 2 11 2 3 5" xfId="6429" xr:uid="{00000000-0005-0000-0000-0000CC0A0000}"/>
    <cellStyle name="Normal 2 11 2 3 6" xfId="14509" xr:uid="{00000000-0005-0000-0000-0000CC0A0000}"/>
    <cellStyle name="Normal 2 11 2 4" xfId="2052" xr:uid="{00000000-0005-0000-0000-00001A070000}"/>
    <cellStyle name="Normal 2 11 2 4 2" xfId="3702" xr:uid="{00000000-0005-0000-0000-00001B070000}"/>
    <cellStyle name="Normal 2 11 2 4 2 2" xfId="10161" xr:uid="{00000000-0005-0000-0000-0000D10A0000}"/>
    <cellStyle name="Normal 2 11 2 4 2 3" xfId="18239" xr:uid="{00000000-0005-0000-0000-0000D10A0000}"/>
    <cellStyle name="Normal 2 11 2 4 3" xfId="5365" xr:uid="{00000000-0005-0000-0000-00001C070000}"/>
    <cellStyle name="Normal 2 11 2 4 3 2" xfId="11752" xr:uid="{00000000-0005-0000-0000-0000D20A0000}"/>
    <cellStyle name="Normal 2 11 2 4 3 3" xfId="19830" xr:uid="{00000000-0005-0000-0000-0000D20A0000}"/>
    <cellStyle name="Normal 2 11 2 4 4" xfId="8566" xr:uid="{00000000-0005-0000-0000-0000D30A0000}"/>
    <cellStyle name="Normal 2 11 2 4 4 2" xfId="16644" xr:uid="{00000000-0005-0000-0000-0000D30A0000}"/>
    <cellStyle name="Normal 2 11 2 4 5" xfId="6956" xr:uid="{00000000-0005-0000-0000-0000D00A0000}"/>
    <cellStyle name="Normal 2 11 2 4 6" xfId="15036" xr:uid="{00000000-0005-0000-0000-0000D00A0000}"/>
    <cellStyle name="Normal 2 11 2 5" xfId="2714" xr:uid="{00000000-0005-0000-0000-00001D070000}"/>
    <cellStyle name="Normal 2 11 2 5 2" xfId="9203" xr:uid="{00000000-0005-0000-0000-0000D40A0000}"/>
    <cellStyle name="Normal 2 11 2 5 3" xfId="17281" xr:uid="{00000000-0005-0000-0000-0000D40A0000}"/>
    <cellStyle name="Normal 2 11 2 6" xfId="4311" xr:uid="{00000000-0005-0000-0000-00001E070000}"/>
    <cellStyle name="Normal 2 11 2 6 2" xfId="10698" xr:uid="{00000000-0005-0000-0000-0000D50A0000}"/>
    <cellStyle name="Normal 2 11 2 6 3" xfId="18776" xr:uid="{00000000-0005-0000-0000-0000D50A0000}"/>
    <cellStyle name="Normal 2 11 2 7" xfId="7512" xr:uid="{00000000-0005-0000-0000-0000D60A0000}"/>
    <cellStyle name="Normal 2 11 2 7 2" xfId="15590" xr:uid="{00000000-0005-0000-0000-0000D60A0000}"/>
    <cellStyle name="Normal 2 11 2 8" xfId="12483" xr:uid="{00000000-0005-0000-0000-0000D70A0000}"/>
    <cellStyle name="Normal 2 11 2 8 2" xfId="20552" xr:uid="{00000000-0005-0000-0000-0000D70A0000}"/>
    <cellStyle name="Normal 2 11 2 9" xfId="5902" xr:uid="{00000000-0005-0000-0000-0000BE0A0000}"/>
    <cellStyle name="Normal 2 11 3" xfId="1008" xr:uid="{00000000-0005-0000-0000-00001F070000}"/>
    <cellStyle name="Normal 2 11 3 2" xfId="1654" xr:uid="{00000000-0005-0000-0000-000020070000}"/>
    <cellStyle name="Normal 2 11 3 2 2" xfId="3304" xr:uid="{00000000-0005-0000-0000-000021070000}"/>
    <cellStyle name="Normal 2 11 3 2 2 2" xfId="9763" xr:uid="{00000000-0005-0000-0000-0000DA0A0000}"/>
    <cellStyle name="Normal 2 11 3 2 2 3" xfId="17841" xr:uid="{00000000-0005-0000-0000-0000DA0A0000}"/>
    <cellStyle name="Normal 2 11 3 2 3" xfId="4967" xr:uid="{00000000-0005-0000-0000-000022070000}"/>
    <cellStyle name="Normal 2 11 3 2 3 2" xfId="11354" xr:uid="{00000000-0005-0000-0000-0000DB0A0000}"/>
    <cellStyle name="Normal 2 11 3 2 3 3" xfId="19432" xr:uid="{00000000-0005-0000-0000-0000DB0A0000}"/>
    <cellStyle name="Normal 2 11 3 2 4" xfId="8168" xr:uid="{00000000-0005-0000-0000-0000DC0A0000}"/>
    <cellStyle name="Normal 2 11 3 2 4 2" xfId="16246" xr:uid="{00000000-0005-0000-0000-0000DC0A0000}"/>
    <cellStyle name="Normal 2 11 3 2 5" xfId="6558" xr:uid="{00000000-0005-0000-0000-0000D90A0000}"/>
    <cellStyle name="Normal 2 11 3 2 6" xfId="14638" xr:uid="{00000000-0005-0000-0000-0000D90A0000}"/>
    <cellStyle name="Normal 2 11 3 3" xfId="2181" xr:uid="{00000000-0005-0000-0000-000023070000}"/>
    <cellStyle name="Normal 2 11 3 3 2" xfId="3831" xr:uid="{00000000-0005-0000-0000-000024070000}"/>
    <cellStyle name="Normal 2 11 3 3 2 2" xfId="10290" xr:uid="{00000000-0005-0000-0000-0000DE0A0000}"/>
    <cellStyle name="Normal 2 11 3 3 2 3" xfId="18368" xr:uid="{00000000-0005-0000-0000-0000DE0A0000}"/>
    <cellStyle name="Normal 2 11 3 3 3" xfId="5494" xr:uid="{00000000-0005-0000-0000-000025070000}"/>
    <cellStyle name="Normal 2 11 3 3 3 2" xfId="11881" xr:uid="{00000000-0005-0000-0000-0000DF0A0000}"/>
    <cellStyle name="Normal 2 11 3 3 3 3" xfId="19959" xr:uid="{00000000-0005-0000-0000-0000DF0A0000}"/>
    <cellStyle name="Normal 2 11 3 3 4" xfId="8695" xr:uid="{00000000-0005-0000-0000-0000E00A0000}"/>
    <cellStyle name="Normal 2 11 3 3 4 2" xfId="16773" xr:uid="{00000000-0005-0000-0000-0000E00A0000}"/>
    <cellStyle name="Normal 2 11 3 3 5" xfId="7085" xr:uid="{00000000-0005-0000-0000-0000DD0A0000}"/>
    <cellStyle name="Normal 2 11 3 3 6" xfId="15165" xr:uid="{00000000-0005-0000-0000-0000DD0A0000}"/>
    <cellStyle name="Normal 2 11 3 4" xfId="2773" xr:uid="{00000000-0005-0000-0000-000026070000}"/>
    <cellStyle name="Normal 2 11 3 4 2" xfId="9262" xr:uid="{00000000-0005-0000-0000-0000E10A0000}"/>
    <cellStyle name="Normal 2 11 3 4 3" xfId="17340" xr:uid="{00000000-0005-0000-0000-0000E10A0000}"/>
    <cellStyle name="Normal 2 11 3 5" xfId="4440" xr:uid="{00000000-0005-0000-0000-000027070000}"/>
    <cellStyle name="Normal 2 11 3 5 2" xfId="10827" xr:uid="{00000000-0005-0000-0000-0000E20A0000}"/>
    <cellStyle name="Normal 2 11 3 5 3" xfId="18905" xr:uid="{00000000-0005-0000-0000-0000E20A0000}"/>
    <cellStyle name="Normal 2 11 3 6" xfId="7641" xr:uid="{00000000-0005-0000-0000-0000E30A0000}"/>
    <cellStyle name="Normal 2 11 3 6 2" xfId="15719" xr:uid="{00000000-0005-0000-0000-0000E30A0000}"/>
    <cellStyle name="Normal 2 11 3 7" xfId="13009" xr:uid="{00000000-0005-0000-0000-0000E40A0000}"/>
    <cellStyle name="Normal 2 11 3 7 2" xfId="21047" xr:uid="{00000000-0005-0000-0000-0000E40A0000}"/>
    <cellStyle name="Normal 2 11 3 8" xfId="6031" xr:uid="{00000000-0005-0000-0000-0000D80A0000}"/>
    <cellStyle name="Normal 2 11 3 9" xfId="14111" xr:uid="{00000000-0005-0000-0000-0000D80A0000}"/>
    <cellStyle name="Normal 2 11 4" xfId="1406" xr:uid="{00000000-0005-0000-0000-000028070000}"/>
    <cellStyle name="Normal 2 11 4 2" xfId="3055" xr:uid="{00000000-0005-0000-0000-000029070000}"/>
    <cellStyle name="Normal 2 11 4 2 2" xfId="9514" xr:uid="{00000000-0005-0000-0000-0000E60A0000}"/>
    <cellStyle name="Normal 2 11 4 2 3" xfId="17592" xr:uid="{00000000-0005-0000-0000-0000E60A0000}"/>
    <cellStyle name="Normal 2 11 4 3" xfId="4718" xr:uid="{00000000-0005-0000-0000-00002A070000}"/>
    <cellStyle name="Normal 2 11 4 3 2" xfId="11105" xr:uid="{00000000-0005-0000-0000-0000E70A0000}"/>
    <cellStyle name="Normal 2 11 4 3 3" xfId="19183" xr:uid="{00000000-0005-0000-0000-0000E70A0000}"/>
    <cellStyle name="Normal 2 11 4 4" xfId="7919" xr:uid="{00000000-0005-0000-0000-0000E80A0000}"/>
    <cellStyle name="Normal 2 11 4 4 2" xfId="15997" xr:uid="{00000000-0005-0000-0000-0000E80A0000}"/>
    <cellStyle name="Normal 2 11 4 5" xfId="12711" xr:uid="{00000000-0005-0000-0000-0000E90A0000}"/>
    <cellStyle name="Normal 2 11 4 5 2" xfId="20775" xr:uid="{00000000-0005-0000-0000-0000E90A0000}"/>
    <cellStyle name="Normal 2 11 4 6" xfId="6309" xr:uid="{00000000-0005-0000-0000-0000E50A0000}"/>
    <cellStyle name="Normal 2 11 4 7" xfId="14389" xr:uid="{00000000-0005-0000-0000-0000E50A0000}"/>
    <cellStyle name="Normal 2 11 5" xfId="1932" xr:uid="{00000000-0005-0000-0000-00002B070000}"/>
    <cellStyle name="Normal 2 11 5 2" xfId="3582" xr:uid="{00000000-0005-0000-0000-00002C070000}"/>
    <cellStyle name="Normal 2 11 5 2 2" xfId="10041" xr:uid="{00000000-0005-0000-0000-0000EB0A0000}"/>
    <cellStyle name="Normal 2 11 5 2 3" xfId="18119" xr:uid="{00000000-0005-0000-0000-0000EB0A0000}"/>
    <cellStyle name="Normal 2 11 5 3" xfId="5245" xr:uid="{00000000-0005-0000-0000-00002D070000}"/>
    <cellStyle name="Normal 2 11 5 3 2" xfId="11632" xr:uid="{00000000-0005-0000-0000-0000EC0A0000}"/>
    <cellStyle name="Normal 2 11 5 3 3" xfId="19710" xr:uid="{00000000-0005-0000-0000-0000EC0A0000}"/>
    <cellStyle name="Normal 2 11 5 4" xfId="8446" xr:uid="{00000000-0005-0000-0000-0000ED0A0000}"/>
    <cellStyle name="Normal 2 11 5 4 2" xfId="16524" xr:uid="{00000000-0005-0000-0000-0000ED0A0000}"/>
    <cellStyle name="Normal 2 11 5 5" xfId="6836" xr:uid="{00000000-0005-0000-0000-0000EA0A0000}"/>
    <cellStyle name="Normal 2 11 5 6" xfId="14916" xr:uid="{00000000-0005-0000-0000-0000EA0A0000}"/>
    <cellStyle name="Normal 2 11 6" xfId="2491" xr:uid="{00000000-0005-0000-0000-00002E070000}"/>
    <cellStyle name="Normal 2 11 6 2" xfId="9004" xr:uid="{00000000-0005-0000-0000-0000EE0A0000}"/>
    <cellStyle name="Normal 2 11 6 3" xfId="17082" xr:uid="{00000000-0005-0000-0000-0000EE0A0000}"/>
    <cellStyle name="Normal 2 11 7" xfId="4191" xr:uid="{00000000-0005-0000-0000-00002F070000}"/>
    <cellStyle name="Normal 2 11 7 2" xfId="10578" xr:uid="{00000000-0005-0000-0000-0000EF0A0000}"/>
    <cellStyle name="Normal 2 11 7 3" xfId="18656" xr:uid="{00000000-0005-0000-0000-0000EF0A0000}"/>
    <cellStyle name="Normal 2 11 8" xfId="7392" xr:uid="{00000000-0005-0000-0000-0000F00A0000}"/>
    <cellStyle name="Normal 2 11 8 2" xfId="15470" xr:uid="{00000000-0005-0000-0000-0000F00A0000}"/>
    <cellStyle name="Normal 2 11 9" xfId="12196" xr:uid="{00000000-0005-0000-0000-0000F10A0000}"/>
    <cellStyle name="Normal 2 11 9 2" xfId="20270" xr:uid="{00000000-0005-0000-0000-0000F10A0000}"/>
    <cellStyle name="Normal 2 12" xfId="456" xr:uid="{00000000-0005-0000-0000-0000C8010000}"/>
    <cellStyle name="Normal 2 12 10" xfId="5783" xr:uid="{00000000-0005-0000-0000-0000F20A0000}"/>
    <cellStyle name="Normal 2 12 11" xfId="13863" xr:uid="{00000000-0005-0000-0000-0000F20A0000}"/>
    <cellStyle name="Normal 2 12 2" xfId="1009" xr:uid="{00000000-0005-0000-0000-000031070000}"/>
    <cellStyle name="Normal 2 12 2 2" xfId="1655" xr:uid="{00000000-0005-0000-0000-000032070000}"/>
    <cellStyle name="Normal 2 12 2 2 2" xfId="3305" xr:uid="{00000000-0005-0000-0000-000033070000}"/>
    <cellStyle name="Normal 2 12 2 2 2 2" xfId="9764" xr:uid="{00000000-0005-0000-0000-0000F50A0000}"/>
    <cellStyle name="Normal 2 12 2 2 2 3" xfId="17842" xr:uid="{00000000-0005-0000-0000-0000F50A0000}"/>
    <cellStyle name="Normal 2 12 2 2 3" xfId="4968" xr:uid="{00000000-0005-0000-0000-000034070000}"/>
    <cellStyle name="Normal 2 12 2 2 3 2" xfId="11355" xr:uid="{00000000-0005-0000-0000-0000F60A0000}"/>
    <cellStyle name="Normal 2 12 2 2 3 3" xfId="19433" xr:uid="{00000000-0005-0000-0000-0000F60A0000}"/>
    <cellStyle name="Normal 2 12 2 2 4" xfId="8169" xr:uid="{00000000-0005-0000-0000-0000F70A0000}"/>
    <cellStyle name="Normal 2 12 2 2 4 2" xfId="16247" xr:uid="{00000000-0005-0000-0000-0000F70A0000}"/>
    <cellStyle name="Normal 2 12 2 2 5" xfId="6559" xr:uid="{00000000-0005-0000-0000-0000F40A0000}"/>
    <cellStyle name="Normal 2 12 2 2 6" xfId="14639" xr:uid="{00000000-0005-0000-0000-0000F40A0000}"/>
    <cellStyle name="Normal 2 12 2 3" xfId="2182" xr:uid="{00000000-0005-0000-0000-000035070000}"/>
    <cellStyle name="Normal 2 12 2 3 2" xfId="3832" xr:uid="{00000000-0005-0000-0000-000036070000}"/>
    <cellStyle name="Normal 2 12 2 3 2 2" xfId="10291" xr:uid="{00000000-0005-0000-0000-0000F90A0000}"/>
    <cellStyle name="Normal 2 12 2 3 2 3" xfId="18369" xr:uid="{00000000-0005-0000-0000-0000F90A0000}"/>
    <cellStyle name="Normal 2 12 2 3 3" xfId="5495" xr:uid="{00000000-0005-0000-0000-000037070000}"/>
    <cellStyle name="Normal 2 12 2 3 3 2" xfId="11882" xr:uid="{00000000-0005-0000-0000-0000FA0A0000}"/>
    <cellStyle name="Normal 2 12 2 3 3 3" xfId="19960" xr:uid="{00000000-0005-0000-0000-0000FA0A0000}"/>
    <cellStyle name="Normal 2 12 2 3 4" xfId="8696" xr:uid="{00000000-0005-0000-0000-0000FB0A0000}"/>
    <cellStyle name="Normal 2 12 2 3 4 2" xfId="16774" xr:uid="{00000000-0005-0000-0000-0000FB0A0000}"/>
    <cellStyle name="Normal 2 12 2 3 5" xfId="7086" xr:uid="{00000000-0005-0000-0000-0000F80A0000}"/>
    <cellStyle name="Normal 2 12 2 3 6" xfId="15166" xr:uid="{00000000-0005-0000-0000-0000F80A0000}"/>
    <cellStyle name="Normal 2 12 2 4" xfId="2774" xr:uid="{00000000-0005-0000-0000-000038070000}"/>
    <cellStyle name="Normal 2 12 2 4 2" xfId="9263" xr:uid="{00000000-0005-0000-0000-0000FC0A0000}"/>
    <cellStyle name="Normal 2 12 2 4 3" xfId="17341" xr:uid="{00000000-0005-0000-0000-0000FC0A0000}"/>
    <cellStyle name="Normal 2 12 2 5" xfId="4441" xr:uid="{00000000-0005-0000-0000-000039070000}"/>
    <cellStyle name="Normal 2 12 2 5 2" xfId="10828" xr:uid="{00000000-0005-0000-0000-0000FD0A0000}"/>
    <cellStyle name="Normal 2 12 2 5 3" xfId="18906" xr:uid="{00000000-0005-0000-0000-0000FD0A0000}"/>
    <cellStyle name="Normal 2 12 2 6" xfId="7642" xr:uid="{00000000-0005-0000-0000-0000FE0A0000}"/>
    <cellStyle name="Normal 2 12 2 6 2" xfId="15720" xr:uid="{00000000-0005-0000-0000-0000FE0A0000}"/>
    <cellStyle name="Normal 2 12 2 7" xfId="13010" xr:uid="{00000000-0005-0000-0000-0000FF0A0000}"/>
    <cellStyle name="Normal 2 12 2 7 2" xfId="21048" xr:uid="{00000000-0005-0000-0000-0000FF0A0000}"/>
    <cellStyle name="Normal 2 12 2 8" xfId="6032" xr:uid="{00000000-0005-0000-0000-0000F30A0000}"/>
    <cellStyle name="Normal 2 12 2 9" xfId="14112" xr:uid="{00000000-0005-0000-0000-0000F30A0000}"/>
    <cellStyle name="Normal 2 12 3" xfId="1407" xr:uid="{00000000-0005-0000-0000-00003A070000}"/>
    <cellStyle name="Normal 2 12 3 2" xfId="3056" xr:uid="{00000000-0005-0000-0000-00003B070000}"/>
    <cellStyle name="Normal 2 12 3 2 2" xfId="9515" xr:uid="{00000000-0005-0000-0000-0000010B0000}"/>
    <cellStyle name="Normal 2 12 3 2 3" xfId="17593" xr:uid="{00000000-0005-0000-0000-0000010B0000}"/>
    <cellStyle name="Normal 2 12 3 3" xfId="4719" xr:uid="{00000000-0005-0000-0000-00003C070000}"/>
    <cellStyle name="Normal 2 12 3 3 2" xfId="11106" xr:uid="{00000000-0005-0000-0000-0000020B0000}"/>
    <cellStyle name="Normal 2 12 3 3 3" xfId="19184" xr:uid="{00000000-0005-0000-0000-0000020B0000}"/>
    <cellStyle name="Normal 2 12 3 4" xfId="7920" xr:uid="{00000000-0005-0000-0000-0000030B0000}"/>
    <cellStyle name="Normal 2 12 3 4 2" xfId="15998" xr:uid="{00000000-0005-0000-0000-0000030B0000}"/>
    <cellStyle name="Normal 2 12 3 5" xfId="12712" xr:uid="{00000000-0005-0000-0000-0000040B0000}"/>
    <cellStyle name="Normal 2 12 3 5 2" xfId="20776" xr:uid="{00000000-0005-0000-0000-0000040B0000}"/>
    <cellStyle name="Normal 2 12 3 6" xfId="6310" xr:uid="{00000000-0005-0000-0000-0000000B0000}"/>
    <cellStyle name="Normal 2 12 3 7" xfId="14390" xr:uid="{00000000-0005-0000-0000-0000000B0000}"/>
    <cellStyle name="Normal 2 12 4" xfId="1933" xr:uid="{00000000-0005-0000-0000-00003D070000}"/>
    <cellStyle name="Normal 2 12 4 2" xfId="3583" xr:uid="{00000000-0005-0000-0000-00003E070000}"/>
    <cellStyle name="Normal 2 12 4 2 2" xfId="10042" xr:uid="{00000000-0005-0000-0000-0000060B0000}"/>
    <cellStyle name="Normal 2 12 4 2 3" xfId="18120" xr:uid="{00000000-0005-0000-0000-0000060B0000}"/>
    <cellStyle name="Normal 2 12 4 3" xfId="5246" xr:uid="{00000000-0005-0000-0000-00003F070000}"/>
    <cellStyle name="Normal 2 12 4 3 2" xfId="11633" xr:uid="{00000000-0005-0000-0000-0000070B0000}"/>
    <cellStyle name="Normal 2 12 4 3 3" xfId="19711" xr:uid="{00000000-0005-0000-0000-0000070B0000}"/>
    <cellStyle name="Normal 2 12 4 4" xfId="8447" xr:uid="{00000000-0005-0000-0000-0000080B0000}"/>
    <cellStyle name="Normal 2 12 4 4 2" xfId="16525" xr:uid="{00000000-0005-0000-0000-0000080B0000}"/>
    <cellStyle name="Normal 2 12 4 5" xfId="6837" xr:uid="{00000000-0005-0000-0000-0000050B0000}"/>
    <cellStyle name="Normal 2 12 4 6" xfId="14917" xr:uid="{00000000-0005-0000-0000-0000050B0000}"/>
    <cellStyle name="Normal 2 12 5" xfId="2492" xr:uid="{00000000-0005-0000-0000-000040070000}"/>
    <cellStyle name="Normal 2 12 5 2" xfId="9005" xr:uid="{00000000-0005-0000-0000-0000090B0000}"/>
    <cellStyle name="Normal 2 12 5 3" xfId="17083" xr:uid="{00000000-0005-0000-0000-0000090B0000}"/>
    <cellStyle name="Normal 2 12 6" xfId="4192" xr:uid="{00000000-0005-0000-0000-000041070000}"/>
    <cellStyle name="Normal 2 12 6 2" xfId="10579" xr:uid="{00000000-0005-0000-0000-00000A0B0000}"/>
    <cellStyle name="Normal 2 12 6 3" xfId="18657" xr:uid="{00000000-0005-0000-0000-00000A0B0000}"/>
    <cellStyle name="Normal 2 12 7" xfId="7393" xr:uid="{00000000-0005-0000-0000-00000B0B0000}"/>
    <cellStyle name="Normal 2 12 7 2" xfId="15471" xr:uid="{00000000-0005-0000-0000-00000B0B0000}"/>
    <cellStyle name="Normal 2 12 8" xfId="12197" xr:uid="{00000000-0005-0000-0000-00000C0B0000}"/>
    <cellStyle name="Normal 2 12 8 2" xfId="20271" xr:uid="{00000000-0005-0000-0000-00000C0B0000}"/>
    <cellStyle name="Normal 2 12 9" xfId="13589" xr:uid="{00000000-0005-0000-0000-00000D0B0000}"/>
    <cellStyle name="Normal 2 12 9 2" xfId="21586" xr:uid="{00000000-0005-0000-0000-00000D0B0000}"/>
    <cellStyle name="Normal 2 13" xfId="457" xr:uid="{00000000-0005-0000-0000-0000C9010000}"/>
    <cellStyle name="Normal 2 13 10" xfId="5784" xr:uid="{00000000-0005-0000-0000-00000E0B0000}"/>
    <cellStyle name="Normal 2 13 11" xfId="13864" xr:uid="{00000000-0005-0000-0000-00000E0B0000}"/>
    <cellStyle name="Normal 2 13 2" xfId="1010" xr:uid="{00000000-0005-0000-0000-000043070000}"/>
    <cellStyle name="Normal 2 13 2 2" xfId="1656" xr:uid="{00000000-0005-0000-0000-000044070000}"/>
    <cellStyle name="Normal 2 13 2 2 2" xfId="3306" xr:uid="{00000000-0005-0000-0000-000045070000}"/>
    <cellStyle name="Normal 2 13 2 2 2 2" xfId="9765" xr:uid="{00000000-0005-0000-0000-0000110B0000}"/>
    <cellStyle name="Normal 2 13 2 2 2 3" xfId="17843" xr:uid="{00000000-0005-0000-0000-0000110B0000}"/>
    <cellStyle name="Normal 2 13 2 2 3" xfId="4969" xr:uid="{00000000-0005-0000-0000-000046070000}"/>
    <cellStyle name="Normal 2 13 2 2 3 2" xfId="11356" xr:uid="{00000000-0005-0000-0000-0000120B0000}"/>
    <cellStyle name="Normal 2 13 2 2 3 3" xfId="19434" xr:uid="{00000000-0005-0000-0000-0000120B0000}"/>
    <cellStyle name="Normal 2 13 2 2 4" xfId="8170" xr:uid="{00000000-0005-0000-0000-0000130B0000}"/>
    <cellStyle name="Normal 2 13 2 2 4 2" xfId="16248" xr:uid="{00000000-0005-0000-0000-0000130B0000}"/>
    <cellStyle name="Normal 2 13 2 2 5" xfId="6560" xr:uid="{00000000-0005-0000-0000-0000100B0000}"/>
    <cellStyle name="Normal 2 13 2 2 6" xfId="14640" xr:uid="{00000000-0005-0000-0000-0000100B0000}"/>
    <cellStyle name="Normal 2 13 2 3" xfId="2183" xr:uid="{00000000-0005-0000-0000-000047070000}"/>
    <cellStyle name="Normal 2 13 2 3 2" xfId="3833" xr:uid="{00000000-0005-0000-0000-000048070000}"/>
    <cellStyle name="Normal 2 13 2 3 2 2" xfId="10292" xr:uid="{00000000-0005-0000-0000-0000150B0000}"/>
    <cellStyle name="Normal 2 13 2 3 2 3" xfId="18370" xr:uid="{00000000-0005-0000-0000-0000150B0000}"/>
    <cellStyle name="Normal 2 13 2 3 3" xfId="5496" xr:uid="{00000000-0005-0000-0000-000049070000}"/>
    <cellStyle name="Normal 2 13 2 3 3 2" xfId="11883" xr:uid="{00000000-0005-0000-0000-0000160B0000}"/>
    <cellStyle name="Normal 2 13 2 3 3 3" xfId="19961" xr:uid="{00000000-0005-0000-0000-0000160B0000}"/>
    <cellStyle name="Normal 2 13 2 3 4" xfId="8697" xr:uid="{00000000-0005-0000-0000-0000170B0000}"/>
    <cellStyle name="Normal 2 13 2 3 4 2" xfId="16775" xr:uid="{00000000-0005-0000-0000-0000170B0000}"/>
    <cellStyle name="Normal 2 13 2 3 5" xfId="7087" xr:uid="{00000000-0005-0000-0000-0000140B0000}"/>
    <cellStyle name="Normal 2 13 2 3 6" xfId="15167" xr:uid="{00000000-0005-0000-0000-0000140B0000}"/>
    <cellStyle name="Normal 2 13 2 4" xfId="2775" xr:uid="{00000000-0005-0000-0000-00004A070000}"/>
    <cellStyle name="Normal 2 13 2 4 2" xfId="9264" xr:uid="{00000000-0005-0000-0000-0000180B0000}"/>
    <cellStyle name="Normal 2 13 2 4 3" xfId="17342" xr:uid="{00000000-0005-0000-0000-0000180B0000}"/>
    <cellStyle name="Normal 2 13 2 5" xfId="4442" xr:uid="{00000000-0005-0000-0000-00004B070000}"/>
    <cellStyle name="Normal 2 13 2 5 2" xfId="10829" xr:uid="{00000000-0005-0000-0000-0000190B0000}"/>
    <cellStyle name="Normal 2 13 2 5 3" xfId="18907" xr:uid="{00000000-0005-0000-0000-0000190B0000}"/>
    <cellStyle name="Normal 2 13 2 6" xfId="7643" xr:uid="{00000000-0005-0000-0000-00001A0B0000}"/>
    <cellStyle name="Normal 2 13 2 6 2" xfId="15721" xr:uid="{00000000-0005-0000-0000-00001A0B0000}"/>
    <cellStyle name="Normal 2 13 2 7" xfId="12713" xr:uid="{00000000-0005-0000-0000-00001B0B0000}"/>
    <cellStyle name="Normal 2 13 2 7 2" xfId="20777" xr:uid="{00000000-0005-0000-0000-00001B0B0000}"/>
    <cellStyle name="Normal 2 13 2 8" xfId="6033" xr:uid="{00000000-0005-0000-0000-00000F0B0000}"/>
    <cellStyle name="Normal 2 13 2 9" xfId="14113" xr:uid="{00000000-0005-0000-0000-00000F0B0000}"/>
    <cellStyle name="Normal 2 13 3" xfId="1408" xr:uid="{00000000-0005-0000-0000-00004C070000}"/>
    <cellStyle name="Normal 2 13 3 2" xfId="3057" xr:uid="{00000000-0005-0000-0000-00004D070000}"/>
    <cellStyle name="Normal 2 13 3 2 2" xfId="9516" xr:uid="{00000000-0005-0000-0000-00001D0B0000}"/>
    <cellStyle name="Normal 2 13 3 2 3" xfId="17594" xr:uid="{00000000-0005-0000-0000-00001D0B0000}"/>
    <cellStyle name="Normal 2 13 3 3" xfId="4720" xr:uid="{00000000-0005-0000-0000-00004E070000}"/>
    <cellStyle name="Normal 2 13 3 3 2" xfId="11107" xr:uid="{00000000-0005-0000-0000-00001E0B0000}"/>
    <cellStyle name="Normal 2 13 3 3 3" xfId="19185" xr:uid="{00000000-0005-0000-0000-00001E0B0000}"/>
    <cellStyle name="Normal 2 13 3 4" xfId="7921" xr:uid="{00000000-0005-0000-0000-00001F0B0000}"/>
    <cellStyle name="Normal 2 13 3 4 2" xfId="15999" xr:uid="{00000000-0005-0000-0000-00001F0B0000}"/>
    <cellStyle name="Normal 2 13 3 5" xfId="6311" xr:uid="{00000000-0005-0000-0000-00001C0B0000}"/>
    <cellStyle name="Normal 2 13 3 6" xfId="14391" xr:uid="{00000000-0005-0000-0000-00001C0B0000}"/>
    <cellStyle name="Normal 2 13 4" xfId="1934" xr:uid="{00000000-0005-0000-0000-00004F070000}"/>
    <cellStyle name="Normal 2 13 4 2" xfId="3584" xr:uid="{00000000-0005-0000-0000-000050070000}"/>
    <cellStyle name="Normal 2 13 4 2 2" xfId="10043" xr:uid="{00000000-0005-0000-0000-0000210B0000}"/>
    <cellStyle name="Normal 2 13 4 2 3" xfId="18121" xr:uid="{00000000-0005-0000-0000-0000210B0000}"/>
    <cellStyle name="Normal 2 13 4 3" xfId="5247" xr:uid="{00000000-0005-0000-0000-000051070000}"/>
    <cellStyle name="Normal 2 13 4 3 2" xfId="11634" xr:uid="{00000000-0005-0000-0000-0000220B0000}"/>
    <cellStyle name="Normal 2 13 4 3 3" xfId="19712" xr:uid="{00000000-0005-0000-0000-0000220B0000}"/>
    <cellStyle name="Normal 2 13 4 4" xfId="8448" xr:uid="{00000000-0005-0000-0000-0000230B0000}"/>
    <cellStyle name="Normal 2 13 4 4 2" xfId="16526" xr:uid="{00000000-0005-0000-0000-0000230B0000}"/>
    <cellStyle name="Normal 2 13 4 5" xfId="6838" xr:uid="{00000000-0005-0000-0000-0000200B0000}"/>
    <cellStyle name="Normal 2 13 4 6" xfId="14918" xr:uid="{00000000-0005-0000-0000-0000200B0000}"/>
    <cellStyle name="Normal 2 13 5" xfId="2493" xr:uid="{00000000-0005-0000-0000-000052070000}"/>
    <cellStyle name="Normal 2 13 5 2" xfId="9006" xr:uid="{00000000-0005-0000-0000-0000240B0000}"/>
    <cellStyle name="Normal 2 13 5 3" xfId="17084" xr:uid="{00000000-0005-0000-0000-0000240B0000}"/>
    <cellStyle name="Normal 2 13 6" xfId="4193" xr:uid="{00000000-0005-0000-0000-000053070000}"/>
    <cellStyle name="Normal 2 13 6 2" xfId="10580" xr:uid="{00000000-0005-0000-0000-0000250B0000}"/>
    <cellStyle name="Normal 2 13 6 3" xfId="18658" xr:uid="{00000000-0005-0000-0000-0000250B0000}"/>
    <cellStyle name="Normal 2 13 7" xfId="7394" xr:uid="{00000000-0005-0000-0000-0000260B0000}"/>
    <cellStyle name="Normal 2 13 7 2" xfId="15472" xr:uid="{00000000-0005-0000-0000-0000260B0000}"/>
    <cellStyle name="Normal 2 13 8" xfId="12198" xr:uid="{00000000-0005-0000-0000-0000270B0000}"/>
    <cellStyle name="Normal 2 13 8 2" xfId="20272" xr:uid="{00000000-0005-0000-0000-0000270B0000}"/>
    <cellStyle name="Normal 2 13 9" xfId="13590" xr:uid="{00000000-0005-0000-0000-0000280B0000}"/>
    <cellStyle name="Normal 2 13 9 2" xfId="21587" xr:uid="{00000000-0005-0000-0000-0000280B0000}"/>
    <cellStyle name="Normal 2 14" xfId="458" xr:uid="{00000000-0005-0000-0000-0000CA010000}"/>
    <cellStyle name="Normal 2 14 10" xfId="14216" xr:uid="{00000000-0005-0000-0000-0000290B0000}"/>
    <cellStyle name="Normal 2 14 2" xfId="1759" xr:uid="{00000000-0005-0000-0000-000055070000}"/>
    <cellStyle name="Normal 2 14 2 2" xfId="3409" xr:uid="{00000000-0005-0000-0000-000056070000}"/>
    <cellStyle name="Normal 2 14 2 2 2" xfId="9868" xr:uid="{00000000-0005-0000-0000-00002B0B0000}"/>
    <cellStyle name="Normal 2 14 2 2 3" xfId="17946" xr:uid="{00000000-0005-0000-0000-00002B0B0000}"/>
    <cellStyle name="Normal 2 14 2 3" xfId="5072" xr:uid="{00000000-0005-0000-0000-000057070000}"/>
    <cellStyle name="Normal 2 14 2 3 2" xfId="11459" xr:uid="{00000000-0005-0000-0000-00002C0B0000}"/>
    <cellStyle name="Normal 2 14 2 3 3" xfId="19537" xr:uid="{00000000-0005-0000-0000-00002C0B0000}"/>
    <cellStyle name="Normal 2 14 2 4" xfId="8273" xr:uid="{00000000-0005-0000-0000-00002D0B0000}"/>
    <cellStyle name="Normal 2 14 2 4 2" xfId="16351" xr:uid="{00000000-0005-0000-0000-00002D0B0000}"/>
    <cellStyle name="Normal 2 14 2 5" xfId="13011" xr:uid="{00000000-0005-0000-0000-00002E0B0000}"/>
    <cellStyle name="Normal 2 14 2 5 2" xfId="21049" xr:uid="{00000000-0005-0000-0000-00002E0B0000}"/>
    <cellStyle name="Normal 2 14 2 6" xfId="6663" xr:uid="{00000000-0005-0000-0000-00002A0B0000}"/>
    <cellStyle name="Normal 2 14 2 7" xfId="14743" xr:uid="{00000000-0005-0000-0000-00002A0B0000}"/>
    <cellStyle name="Normal 2 14 3" xfId="2286" xr:uid="{00000000-0005-0000-0000-000058070000}"/>
    <cellStyle name="Normal 2 14 3 2" xfId="3936" xr:uid="{00000000-0005-0000-0000-000059070000}"/>
    <cellStyle name="Normal 2 14 3 2 2" xfId="10395" xr:uid="{00000000-0005-0000-0000-0000300B0000}"/>
    <cellStyle name="Normal 2 14 3 2 3" xfId="18473" xr:uid="{00000000-0005-0000-0000-0000300B0000}"/>
    <cellStyle name="Normal 2 14 3 3" xfId="5599" xr:uid="{00000000-0005-0000-0000-00005A070000}"/>
    <cellStyle name="Normal 2 14 3 3 2" xfId="11986" xr:uid="{00000000-0005-0000-0000-0000310B0000}"/>
    <cellStyle name="Normal 2 14 3 3 3" xfId="20064" xr:uid="{00000000-0005-0000-0000-0000310B0000}"/>
    <cellStyle name="Normal 2 14 3 4" xfId="8800" xr:uid="{00000000-0005-0000-0000-0000320B0000}"/>
    <cellStyle name="Normal 2 14 3 4 2" xfId="16878" xr:uid="{00000000-0005-0000-0000-0000320B0000}"/>
    <cellStyle name="Normal 2 14 3 5" xfId="7190" xr:uid="{00000000-0005-0000-0000-00002F0B0000}"/>
    <cellStyle name="Normal 2 14 3 6" xfId="15270" xr:uid="{00000000-0005-0000-0000-00002F0B0000}"/>
    <cellStyle name="Normal 2 14 4" xfId="2494" xr:uid="{00000000-0005-0000-0000-00005B070000}"/>
    <cellStyle name="Normal 2 14 4 2" xfId="9007" xr:uid="{00000000-0005-0000-0000-0000330B0000}"/>
    <cellStyle name="Normal 2 14 4 3" xfId="17085" xr:uid="{00000000-0005-0000-0000-0000330B0000}"/>
    <cellStyle name="Normal 2 14 5" xfId="4545" xr:uid="{00000000-0005-0000-0000-00005C070000}"/>
    <cellStyle name="Normal 2 14 5 2" xfId="10932" xr:uid="{00000000-0005-0000-0000-0000340B0000}"/>
    <cellStyle name="Normal 2 14 5 3" xfId="19010" xr:uid="{00000000-0005-0000-0000-0000340B0000}"/>
    <cellStyle name="Normal 2 14 6" xfId="7746" xr:uid="{00000000-0005-0000-0000-0000350B0000}"/>
    <cellStyle name="Normal 2 14 6 2" xfId="15824" xr:uid="{00000000-0005-0000-0000-0000350B0000}"/>
    <cellStyle name="Normal 2 14 7" xfId="12199" xr:uid="{00000000-0005-0000-0000-0000360B0000}"/>
    <cellStyle name="Normal 2 14 7 2" xfId="20273" xr:uid="{00000000-0005-0000-0000-0000360B0000}"/>
    <cellStyle name="Normal 2 14 8" xfId="13591" xr:uid="{00000000-0005-0000-0000-0000370B0000}"/>
    <cellStyle name="Normal 2 14 8 2" xfId="21588" xr:uid="{00000000-0005-0000-0000-0000370B0000}"/>
    <cellStyle name="Normal 2 14 9" xfId="6136" xr:uid="{00000000-0005-0000-0000-0000290B0000}"/>
    <cellStyle name="Normal 2 15" xfId="1313" xr:uid="{00000000-0005-0000-0000-00005D070000}"/>
    <cellStyle name="Normal 2 15 2" xfId="1873" xr:uid="{00000000-0005-0000-0000-00005E070000}"/>
    <cellStyle name="Normal 2 15 2 2" xfId="3523" xr:uid="{00000000-0005-0000-0000-00005F070000}"/>
    <cellStyle name="Normal 2 15 2 2 2" xfId="9982" xr:uid="{00000000-0005-0000-0000-00003A0B0000}"/>
    <cellStyle name="Normal 2 15 2 2 3" xfId="18060" xr:uid="{00000000-0005-0000-0000-00003A0B0000}"/>
    <cellStyle name="Normal 2 15 2 3" xfId="5186" xr:uid="{00000000-0005-0000-0000-000060070000}"/>
    <cellStyle name="Normal 2 15 2 3 2" xfId="11573" xr:uid="{00000000-0005-0000-0000-00003B0B0000}"/>
    <cellStyle name="Normal 2 15 2 3 3" xfId="19651" xr:uid="{00000000-0005-0000-0000-00003B0B0000}"/>
    <cellStyle name="Normal 2 15 2 4" xfId="8387" xr:uid="{00000000-0005-0000-0000-00003C0B0000}"/>
    <cellStyle name="Normal 2 15 2 4 2" xfId="16465" xr:uid="{00000000-0005-0000-0000-00003C0B0000}"/>
    <cellStyle name="Normal 2 15 2 5" xfId="6777" xr:uid="{00000000-0005-0000-0000-0000390B0000}"/>
    <cellStyle name="Normal 2 15 2 6" xfId="14857" xr:uid="{00000000-0005-0000-0000-0000390B0000}"/>
    <cellStyle name="Normal 2 15 3" xfId="2400" xr:uid="{00000000-0005-0000-0000-000061070000}"/>
    <cellStyle name="Normal 2 15 3 2" xfId="4050" xr:uid="{00000000-0005-0000-0000-000062070000}"/>
    <cellStyle name="Normal 2 15 3 2 2" xfId="10509" xr:uid="{00000000-0005-0000-0000-00003E0B0000}"/>
    <cellStyle name="Normal 2 15 3 2 3" xfId="18587" xr:uid="{00000000-0005-0000-0000-00003E0B0000}"/>
    <cellStyle name="Normal 2 15 3 3" xfId="5713" xr:uid="{00000000-0005-0000-0000-000063070000}"/>
    <cellStyle name="Normal 2 15 3 3 2" xfId="12100" xr:uid="{00000000-0005-0000-0000-00003F0B0000}"/>
    <cellStyle name="Normal 2 15 3 3 3" xfId="20178" xr:uid="{00000000-0005-0000-0000-00003F0B0000}"/>
    <cellStyle name="Normal 2 15 3 4" xfId="8914" xr:uid="{00000000-0005-0000-0000-0000400B0000}"/>
    <cellStyle name="Normal 2 15 3 4 2" xfId="16992" xr:uid="{00000000-0005-0000-0000-0000400B0000}"/>
    <cellStyle name="Normal 2 15 3 5" xfId="7304" xr:uid="{00000000-0005-0000-0000-00003D0B0000}"/>
    <cellStyle name="Normal 2 15 3 6" xfId="15384" xr:uid="{00000000-0005-0000-0000-00003D0B0000}"/>
    <cellStyle name="Normal 2 15 4" xfId="2996" xr:uid="{00000000-0005-0000-0000-000064070000}"/>
    <cellStyle name="Normal 2 15 4 2" xfId="9455" xr:uid="{00000000-0005-0000-0000-0000410B0000}"/>
    <cellStyle name="Normal 2 15 4 3" xfId="17533" xr:uid="{00000000-0005-0000-0000-0000410B0000}"/>
    <cellStyle name="Normal 2 15 5" xfId="4659" xr:uid="{00000000-0005-0000-0000-000065070000}"/>
    <cellStyle name="Normal 2 15 5 2" xfId="11046" xr:uid="{00000000-0005-0000-0000-0000420B0000}"/>
    <cellStyle name="Normal 2 15 5 3" xfId="19124" xr:uid="{00000000-0005-0000-0000-0000420B0000}"/>
    <cellStyle name="Normal 2 15 6" xfId="7860" xr:uid="{00000000-0005-0000-0000-0000430B0000}"/>
    <cellStyle name="Normal 2 15 6 2" xfId="15938" xr:uid="{00000000-0005-0000-0000-0000430B0000}"/>
    <cellStyle name="Normal 2 15 7" xfId="12661" xr:uid="{00000000-0005-0000-0000-0000440B0000}"/>
    <cellStyle name="Normal 2 15 7 2" xfId="20725" xr:uid="{00000000-0005-0000-0000-0000440B0000}"/>
    <cellStyle name="Normal 2 15 8" xfId="6250" xr:uid="{00000000-0005-0000-0000-0000380B0000}"/>
    <cellStyle name="Normal 2 15 9" xfId="14330" xr:uid="{00000000-0005-0000-0000-0000380B0000}"/>
    <cellStyle name="Normal 2 16" xfId="910" xr:uid="{00000000-0005-0000-0000-000066070000}"/>
    <cellStyle name="Normal 2 16 2" xfId="2702" xr:uid="{00000000-0005-0000-0000-000067070000}"/>
    <cellStyle name="Normal 2 16 2 2" xfId="9193" xr:uid="{00000000-0005-0000-0000-0000460B0000}"/>
    <cellStyle name="Normal 2 16 2 3" xfId="17271" xr:uid="{00000000-0005-0000-0000-0000460B0000}"/>
    <cellStyle name="Normal 2 16 3" xfId="4141" xr:uid="{00000000-0005-0000-0000-000068070000}"/>
    <cellStyle name="Normal 2 16 3 2" xfId="10528" xr:uid="{00000000-0005-0000-0000-0000470B0000}"/>
    <cellStyle name="Normal 2 16 3 3" xfId="18606" xr:uid="{00000000-0005-0000-0000-0000470B0000}"/>
    <cellStyle name="Normal 2 16 4" xfId="7342" xr:uid="{00000000-0005-0000-0000-0000480B0000}"/>
    <cellStyle name="Normal 2 16 4 2" xfId="15420" xr:uid="{00000000-0005-0000-0000-0000480B0000}"/>
    <cellStyle name="Normal 2 16 5" xfId="5732" xr:uid="{00000000-0005-0000-0000-0000450B0000}"/>
    <cellStyle name="Normal 2 16 6" xfId="13812" xr:uid="{00000000-0005-0000-0000-0000450B0000}"/>
    <cellStyle name="Normal 2 17" xfId="1356" xr:uid="{00000000-0005-0000-0000-000069070000}"/>
    <cellStyle name="Normal 2 17 2" xfId="3005" xr:uid="{00000000-0005-0000-0000-00006A070000}"/>
    <cellStyle name="Normal 2 17 2 2" xfId="9464" xr:uid="{00000000-0005-0000-0000-00004A0B0000}"/>
    <cellStyle name="Normal 2 17 2 3" xfId="17542" xr:uid="{00000000-0005-0000-0000-00004A0B0000}"/>
    <cellStyle name="Normal 2 17 3" xfId="4668" xr:uid="{00000000-0005-0000-0000-00006B070000}"/>
    <cellStyle name="Normal 2 17 3 2" xfId="11055" xr:uid="{00000000-0005-0000-0000-00004B0B0000}"/>
    <cellStyle name="Normal 2 17 3 3" xfId="19133" xr:uid="{00000000-0005-0000-0000-00004B0B0000}"/>
    <cellStyle name="Normal 2 17 4" xfId="7869" xr:uid="{00000000-0005-0000-0000-00004C0B0000}"/>
    <cellStyle name="Normal 2 17 4 2" xfId="15947" xr:uid="{00000000-0005-0000-0000-00004C0B0000}"/>
    <cellStyle name="Normal 2 17 5" xfId="6259" xr:uid="{00000000-0005-0000-0000-0000490B0000}"/>
    <cellStyle name="Normal 2 17 6" xfId="14339" xr:uid="{00000000-0005-0000-0000-0000490B0000}"/>
    <cellStyle name="Normal 2 18" xfId="1882" xr:uid="{00000000-0005-0000-0000-00006C070000}"/>
    <cellStyle name="Normal 2 18 2" xfId="3532" xr:uid="{00000000-0005-0000-0000-00006D070000}"/>
    <cellStyle name="Normal 2 18 2 2" xfId="9991" xr:uid="{00000000-0005-0000-0000-00004E0B0000}"/>
    <cellStyle name="Normal 2 18 2 3" xfId="18069" xr:uid="{00000000-0005-0000-0000-00004E0B0000}"/>
    <cellStyle name="Normal 2 18 3" xfId="5195" xr:uid="{00000000-0005-0000-0000-00006E070000}"/>
    <cellStyle name="Normal 2 18 3 2" xfId="11582" xr:uid="{00000000-0005-0000-0000-00004F0B0000}"/>
    <cellStyle name="Normal 2 18 3 3" xfId="19660" xr:uid="{00000000-0005-0000-0000-00004F0B0000}"/>
    <cellStyle name="Normal 2 18 4" xfId="8396" xr:uid="{00000000-0005-0000-0000-0000500B0000}"/>
    <cellStyle name="Normal 2 18 4 2" xfId="16474" xr:uid="{00000000-0005-0000-0000-0000500B0000}"/>
    <cellStyle name="Normal 2 18 5" xfId="6786" xr:uid="{00000000-0005-0000-0000-00004D0B0000}"/>
    <cellStyle name="Normal 2 18 6" xfId="14866" xr:uid="{00000000-0005-0000-0000-00004D0B0000}"/>
    <cellStyle name="Normal 2 19" xfId="902" xr:uid="{00000000-0005-0000-0000-00006F070000}"/>
    <cellStyle name="Normal 2 19 2" xfId="7334" xr:uid="{00000000-0005-0000-0000-0000510B0000}"/>
    <cellStyle name="Normal 2 19 3" xfId="15412" xr:uid="{00000000-0005-0000-0000-0000510B0000}"/>
    <cellStyle name="Normal 2 2" xfId="459" xr:uid="{00000000-0005-0000-0000-0000CB010000}"/>
    <cellStyle name="Normal 2 2 10" xfId="460" xr:uid="{00000000-0005-0000-0000-0000CC010000}"/>
    <cellStyle name="Normal 2 2 10 10" xfId="13593" xr:uid="{00000000-0005-0000-0000-0000540B0000}"/>
    <cellStyle name="Normal 2 2 10 10 2" xfId="21590" xr:uid="{00000000-0005-0000-0000-0000540B0000}"/>
    <cellStyle name="Normal 2 2 10 11" xfId="5785" xr:uid="{00000000-0005-0000-0000-0000530B0000}"/>
    <cellStyle name="Normal 2 2 10 12" xfId="13865" xr:uid="{00000000-0005-0000-0000-0000530B0000}"/>
    <cellStyle name="Normal 2 2 10 2" xfId="950" xr:uid="{00000000-0005-0000-0000-000072070000}"/>
    <cellStyle name="Normal 2 2 10 2 10" xfId="13983" xr:uid="{00000000-0005-0000-0000-0000550B0000}"/>
    <cellStyle name="Normal 2 2 10 2 2" xfId="1152" xr:uid="{00000000-0005-0000-0000-000073070000}"/>
    <cellStyle name="Normal 2 2 10 2 2 2" xfId="1810" xr:uid="{00000000-0005-0000-0000-000074070000}"/>
    <cellStyle name="Normal 2 2 10 2 2 2 2" xfId="3460" xr:uid="{00000000-0005-0000-0000-000075070000}"/>
    <cellStyle name="Normal 2 2 10 2 2 2 2 2" xfId="9919" xr:uid="{00000000-0005-0000-0000-0000580B0000}"/>
    <cellStyle name="Normal 2 2 10 2 2 2 2 3" xfId="17997" xr:uid="{00000000-0005-0000-0000-0000580B0000}"/>
    <cellStyle name="Normal 2 2 10 2 2 2 3" xfId="5123" xr:uid="{00000000-0005-0000-0000-000076070000}"/>
    <cellStyle name="Normal 2 2 10 2 2 2 3 2" xfId="11510" xr:uid="{00000000-0005-0000-0000-0000590B0000}"/>
    <cellStyle name="Normal 2 2 10 2 2 2 3 3" xfId="19588" xr:uid="{00000000-0005-0000-0000-0000590B0000}"/>
    <cellStyle name="Normal 2 2 10 2 2 2 4" xfId="8324" xr:uid="{00000000-0005-0000-0000-00005A0B0000}"/>
    <cellStyle name="Normal 2 2 10 2 2 2 4 2" xfId="16402" xr:uid="{00000000-0005-0000-0000-00005A0B0000}"/>
    <cellStyle name="Normal 2 2 10 2 2 2 5" xfId="6714" xr:uid="{00000000-0005-0000-0000-0000570B0000}"/>
    <cellStyle name="Normal 2 2 10 2 2 2 6" xfId="14794" xr:uid="{00000000-0005-0000-0000-0000570B0000}"/>
    <cellStyle name="Normal 2 2 10 2 2 3" xfId="2337" xr:uid="{00000000-0005-0000-0000-000077070000}"/>
    <cellStyle name="Normal 2 2 10 2 2 3 2" xfId="3987" xr:uid="{00000000-0005-0000-0000-000078070000}"/>
    <cellStyle name="Normal 2 2 10 2 2 3 2 2" xfId="10446" xr:uid="{00000000-0005-0000-0000-00005C0B0000}"/>
    <cellStyle name="Normal 2 2 10 2 2 3 2 3" xfId="18524" xr:uid="{00000000-0005-0000-0000-00005C0B0000}"/>
    <cellStyle name="Normal 2 2 10 2 2 3 3" xfId="5650" xr:uid="{00000000-0005-0000-0000-000079070000}"/>
    <cellStyle name="Normal 2 2 10 2 2 3 3 2" xfId="12037" xr:uid="{00000000-0005-0000-0000-00005D0B0000}"/>
    <cellStyle name="Normal 2 2 10 2 2 3 3 3" xfId="20115" xr:uid="{00000000-0005-0000-0000-00005D0B0000}"/>
    <cellStyle name="Normal 2 2 10 2 2 3 4" xfId="8851" xr:uid="{00000000-0005-0000-0000-00005E0B0000}"/>
    <cellStyle name="Normal 2 2 10 2 2 3 4 2" xfId="16929" xr:uid="{00000000-0005-0000-0000-00005E0B0000}"/>
    <cellStyle name="Normal 2 2 10 2 2 3 5" xfId="7241" xr:uid="{00000000-0005-0000-0000-00005B0B0000}"/>
    <cellStyle name="Normal 2 2 10 2 2 3 6" xfId="15321" xr:uid="{00000000-0005-0000-0000-00005B0B0000}"/>
    <cellStyle name="Normal 2 2 10 2 2 4" xfId="2903" xr:uid="{00000000-0005-0000-0000-00007A070000}"/>
    <cellStyle name="Normal 2 2 10 2 2 4 2" xfId="9392" xr:uid="{00000000-0005-0000-0000-00005F0B0000}"/>
    <cellStyle name="Normal 2 2 10 2 2 4 3" xfId="17470" xr:uid="{00000000-0005-0000-0000-00005F0B0000}"/>
    <cellStyle name="Normal 2 2 10 2 2 5" xfId="4596" xr:uid="{00000000-0005-0000-0000-00007B070000}"/>
    <cellStyle name="Normal 2 2 10 2 2 5 2" xfId="10983" xr:uid="{00000000-0005-0000-0000-0000600B0000}"/>
    <cellStyle name="Normal 2 2 10 2 2 5 3" xfId="19061" xr:uid="{00000000-0005-0000-0000-0000600B0000}"/>
    <cellStyle name="Normal 2 2 10 2 2 6" xfId="7797" xr:uid="{00000000-0005-0000-0000-0000610B0000}"/>
    <cellStyle name="Normal 2 2 10 2 2 6 2" xfId="15875" xr:uid="{00000000-0005-0000-0000-0000610B0000}"/>
    <cellStyle name="Normal 2 2 10 2 2 7" xfId="13012" xr:uid="{00000000-0005-0000-0000-0000620B0000}"/>
    <cellStyle name="Normal 2 2 10 2 2 7 2" xfId="21050" xr:uid="{00000000-0005-0000-0000-0000620B0000}"/>
    <cellStyle name="Normal 2 2 10 2 2 8" xfId="6187" xr:uid="{00000000-0005-0000-0000-0000560B0000}"/>
    <cellStyle name="Normal 2 2 10 2 2 9" xfId="14267" xr:uid="{00000000-0005-0000-0000-0000560B0000}"/>
    <cellStyle name="Normal 2 2 10 2 3" xfId="1527" xr:uid="{00000000-0005-0000-0000-00007C070000}"/>
    <cellStyle name="Normal 2 2 10 2 3 2" xfId="3176" xr:uid="{00000000-0005-0000-0000-00007D070000}"/>
    <cellStyle name="Normal 2 2 10 2 3 2 2" xfId="9635" xr:uid="{00000000-0005-0000-0000-0000640B0000}"/>
    <cellStyle name="Normal 2 2 10 2 3 2 3" xfId="17713" xr:uid="{00000000-0005-0000-0000-0000640B0000}"/>
    <cellStyle name="Normal 2 2 10 2 3 3" xfId="4839" xr:uid="{00000000-0005-0000-0000-00007E070000}"/>
    <cellStyle name="Normal 2 2 10 2 3 3 2" xfId="11226" xr:uid="{00000000-0005-0000-0000-0000650B0000}"/>
    <cellStyle name="Normal 2 2 10 2 3 3 3" xfId="19304" xr:uid="{00000000-0005-0000-0000-0000650B0000}"/>
    <cellStyle name="Normal 2 2 10 2 3 4" xfId="8040" xr:uid="{00000000-0005-0000-0000-0000660B0000}"/>
    <cellStyle name="Normal 2 2 10 2 3 4 2" xfId="16118" xr:uid="{00000000-0005-0000-0000-0000660B0000}"/>
    <cellStyle name="Normal 2 2 10 2 3 5" xfId="6430" xr:uid="{00000000-0005-0000-0000-0000630B0000}"/>
    <cellStyle name="Normal 2 2 10 2 3 6" xfId="14510" xr:uid="{00000000-0005-0000-0000-0000630B0000}"/>
    <cellStyle name="Normal 2 2 10 2 4" xfId="2053" xr:uid="{00000000-0005-0000-0000-00007F070000}"/>
    <cellStyle name="Normal 2 2 10 2 4 2" xfId="3703" xr:uid="{00000000-0005-0000-0000-000080070000}"/>
    <cellStyle name="Normal 2 2 10 2 4 2 2" xfId="10162" xr:uid="{00000000-0005-0000-0000-0000680B0000}"/>
    <cellStyle name="Normal 2 2 10 2 4 2 3" xfId="18240" xr:uid="{00000000-0005-0000-0000-0000680B0000}"/>
    <cellStyle name="Normal 2 2 10 2 4 3" xfId="5366" xr:uid="{00000000-0005-0000-0000-000081070000}"/>
    <cellStyle name="Normal 2 2 10 2 4 3 2" xfId="11753" xr:uid="{00000000-0005-0000-0000-0000690B0000}"/>
    <cellStyle name="Normal 2 2 10 2 4 3 3" xfId="19831" xr:uid="{00000000-0005-0000-0000-0000690B0000}"/>
    <cellStyle name="Normal 2 2 10 2 4 4" xfId="8567" xr:uid="{00000000-0005-0000-0000-00006A0B0000}"/>
    <cellStyle name="Normal 2 2 10 2 4 4 2" xfId="16645" xr:uid="{00000000-0005-0000-0000-00006A0B0000}"/>
    <cellStyle name="Normal 2 2 10 2 4 5" xfId="6957" xr:uid="{00000000-0005-0000-0000-0000670B0000}"/>
    <cellStyle name="Normal 2 2 10 2 4 6" xfId="15037" xr:uid="{00000000-0005-0000-0000-0000670B0000}"/>
    <cellStyle name="Normal 2 2 10 2 5" xfId="2715" xr:uid="{00000000-0005-0000-0000-000082070000}"/>
    <cellStyle name="Normal 2 2 10 2 5 2" xfId="9204" xr:uid="{00000000-0005-0000-0000-00006B0B0000}"/>
    <cellStyle name="Normal 2 2 10 2 5 3" xfId="17282" xr:uid="{00000000-0005-0000-0000-00006B0B0000}"/>
    <cellStyle name="Normal 2 2 10 2 6" xfId="4312" xr:uid="{00000000-0005-0000-0000-000083070000}"/>
    <cellStyle name="Normal 2 2 10 2 6 2" xfId="10699" xr:uid="{00000000-0005-0000-0000-00006C0B0000}"/>
    <cellStyle name="Normal 2 2 10 2 6 3" xfId="18777" xr:uid="{00000000-0005-0000-0000-00006C0B0000}"/>
    <cellStyle name="Normal 2 2 10 2 7" xfId="7513" xr:uid="{00000000-0005-0000-0000-00006D0B0000}"/>
    <cellStyle name="Normal 2 2 10 2 7 2" xfId="15591" xr:uid="{00000000-0005-0000-0000-00006D0B0000}"/>
    <cellStyle name="Normal 2 2 10 2 8" xfId="12484" xr:uid="{00000000-0005-0000-0000-00006E0B0000}"/>
    <cellStyle name="Normal 2 2 10 2 8 2" xfId="20553" xr:uid="{00000000-0005-0000-0000-00006E0B0000}"/>
    <cellStyle name="Normal 2 2 10 2 9" xfId="5903" xr:uid="{00000000-0005-0000-0000-0000550B0000}"/>
    <cellStyle name="Normal 2 2 10 3" xfId="1011" xr:uid="{00000000-0005-0000-0000-000084070000}"/>
    <cellStyle name="Normal 2 2 10 3 2" xfId="1657" xr:uid="{00000000-0005-0000-0000-000085070000}"/>
    <cellStyle name="Normal 2 2 10 3 2 2" xfId="3307" xr:uid="{00000000-0005-0000-0000-000086070000}"/>
    <cellStyle name="Normal 2 2 10 3 2 2 2" xfId="9766" xr:uid="{00000000-0005-0000-0000-0000710B0000}"/>
    <cellStyle name="Normal 2 2 10 3 2 2 3" xfId="17844" xr:uid="{00000000-0005-0000-0000-0000710B0000}"/>
    <cellStyle name="Normal 2 2 10 3 2 3" xfId="4970" xr:uid="{00000000-0005-0000-0000-000087070000}"/>
    <cellStyle name="Normal 2 2 10 3 2 3 2" xfId="11357" xr:uid="{00000000-0005-0000-0000-0000720B0000}"/>
    <cellStyle name="Normal 2 2 10 3 2 3 3" xfId="19435" xr:uid="{00000000-0005-0000-0000-0000720B0000}"/>
    <cellStyle name="Normal 2 2 10 3 2 4" xfId="8171" xr:uid="{00000000-0005-0000-0000-0000730B0000}"/>
    <cellStyle name="Normal 2 2 10 3 2 4 2" xfId="16249" xr:uid="{00000000-0005-0000-0000-0000730B0000}"/>
    <cellStyle name="Normal 2 2 10 3 2 5" xfId="6561" xr:uid="{00000000-0005-0000-0000-0000700B0000}"/>
    <cellStyle name="Normal 2 2 10 3 2 6" xfId="14641" xr:uid="{00000000-0005-0000-0000-0000700B0000}"/>
    <cellStyle name="Normal 2 2 10 3 3" xfId="2184" xr:uid="{00000000-0005-0000-0000-000088070000}"/>
    <cellStyle name="Normal 2 2 10 3 3 2" xfId="3834" xr:uid="{00000000-0005-0000-0000-000089070000}"/>
    <cellStyle name="Normal 2 2 10 3 3 2 2" xfId="10293" xr:uid="{00000000-0005-0000-0000-0000750B0000}"/>
    <cellStyle name="Normal 2 2 10 3 3 2 3" xfId="18371" xr:uid="{00000000-0005-0000-0000-0000750B0000}"/>
    <cellStyle name="Normal 2 2 10 3 3 3" xfId="5497" xr:uid="{00000000-0005-0000-0000-00008A070000}"/>
    <cellStyle name="Normal 2 2 10 3 3 3 2" xfId="11884" xr:uid="{00000000-0005-0000-0000-0000760B0000}"/>
    <cellStyle name="Normal 2 2 10 3 3 3 3" xfId="19962" xr:uid="{00000000-0005-0000-0000-0000760B0000}"/>
    <cellStyle name="Normal 2 2 10 3 3 4" xfId="8698" xr:uid="{00000000-0005-0000-0000-0000770B0000}"/>
    <cellStyle name="Normal 2 2 10 3 3 4 2" xfId="16776" xr:uid="{00000000-0005-0000-0000-0000770B0000}"/>
    <cellStyle name="Normal 2 2 10 3 3 5" xfId="7088" xr:uid="{00000000-0005-0000-0000-0000740B0000}"/>
    <cellStyle name="Normal 2 2 10 3 3 6" xfId="15168" xr:uid="{00000000-0005-0000-0000-0000740B0000}"/>
    <cellStyle name="Normal 2 2 10 3 4" xfId="2776" xr:uid="{00000000-0005-0000-0000-00008B070000}"/>
    <cellStyle name="Normal 2 2 10 3 4 2" xfId="9265" xr:uid="{00000000-0005-0000-0000-0000780B0000}"/>
    <cellStyle name="Normal 2 2 10 3 4 3" xfId="17343" xr:uid="{00000000-0005-0000-0000-0000780B0000}"/>
    <cellStyle name="Normal 2 2 10 3 5" xfId="4443" xr:uid="{00000000-0005-0000-0000-00008C070000}"/>
    <cellStyle name="Normal 2 2 10 3 5 2" xfId="10830" xr:uid="{00000000-0005-0000-0000-0000790B0000}"/>
    <cellStyle name="Normal 2 2 10 3 5 3" xfId="18908" xr:uid="{00000000-0005-0000-0000-0000790B0000}"/>
    <cellStyle name="Normal 2 2 10 3 6" xfId="7644" xr:uid="{00000000-0005-0000-0000-00007A0B0000}"/>
    <cellStyle name="Normal 2 2 10 3 6 2" xfId="15722" xr:uid="{00000000-0005-0000-0000-00007A0B0000}"/>
    <cellStyle name="Normal 2 2 10 3 7" xfId="13013" xr:uid="{00000000-0005-0000-0000-00007B0B0000}"/>
    <cellStyle name="Normal 2 2 10 3 7 2" xfId="21051" xr:uid="{00000000-0005-0000-0000-00007B0B0000}"/>
    <cellStyle name="Normal 2 2 10 3 8" xfId="6034" xr:uid="{00000000-0005-0000-0000-00006F0B0000}"/>
    <cellStyle name="Normal 2 2 10 3 9" xfId="14114" xr:uid="{00000000-0005-0000-0000-00006F0B0000}"/>
    <cellStyle name="Normal 2 2 10 4" xfId="1409" xr:uid="{00000000-0005-0000-0000-00008D070000}"/>
    <cellStyle name="Normal 2 2 10 4 2" xfId="3058" xr:uid="{00000000-0005-0000-0000-00008E070000}"/>
    <cellStyle name="Normal 2 2 10 4 2 2" xfId="9517" xr:uid="{00000000-0005-0000-0000-00007D0B0000}"/>
    <cellStyle name="Normal 2 2 10 4 2 3" xfId="17595" xr:uid="{00000000-0005-0000-0000-00007D0B0000}"/>
    <cellStyle name="Normal 2 2 10 4 3" xfId="4721" xr:uid="{00000000-0005-0000-0000-00008F070000}"/>
    <cellStyle name="Normal 2 2 10 4 3 2" xfId="11108" xr:uid="{00000000-0005-0000-0000-00007E0B0000}"/>
    <cellStyle name="Normal 2 2 10 4 3 3" xfId="19186" xr:uid="{00000000-0005-0000-0000-00007E0B0000}"/>
    <cellStyle name="Normal 2 2 10 4 4" xfId="7922" xr:uid="{00000000-0005-0000-0000-00007F0B0000}"/>
    <cellStyle name="Normal 2 2 10 4 4 2" xfId="16000" xr:uid="{00000000-0005-0000-0000-00007F0B0000}"/>
    <cellStyle name="Normal 2 2 10 4 5" xfId="12714" xr:uid="{00000000-0005-0000-0000-0000800B0000}"/>
    <cellStyle name="Normal 2 2 10 4 5 2" xfId="20778" xr:uid="{00000000-0005-0000-0000-0000800B0000}"/>
    <cellStyle name="Normal 2 2 10 4 6" xfId="6312" xr:uid="{00000000-0005-0000-0000-00007C0B0000}"/>
    <cellStyle name="Normal 2 2 10 4 7" xfId="14392" xr:uid="{00000000-0005-0000-0000-00007C0B0000}"/>
    <cellStyle name="Normal 2 2 10 5" xfId="1935" xr:uid="{00000000-0005-0000-0000-000090070000}"/>
    <cellStyle name="Normal 2 2 10 5 2" xfId="3585" xr:uid="{00000000-0005-0000-0000-000091070000}"/>
    <cellStyle name="Normal 2 2 10 5 2 2" xfId="10044" xr:uid="{00000000-0005-0000-0000-0000820B0000}"/>
    <cellStyle name="Normal 2 2 10 5 2 3" xfId="18122" xr:uid="{00000000-0005-0000-0000-0000820B0000}"/>
    <cellStyle name="Normal 2 2 10 5 3" xfId="5248" xr:uid="{00000000-0005-0000-0000-000092070000}"/>
    <cellStyle name="Normal 2 2 10 5 3 2" xfId="11635" xr:uid="{00000000-0005-0000-0000-0000830B0000}"/>
    <cellStyle name="Normal 2 2 10 5 3 3" xfId="19713" xr:uid="{00000000-0005-0000-0000-0000830B0000}"/>
    <cellStyle name="Normal 2 2 10 5 4" xfId="8449" xr:uid="{00000000-0005-0000-0000-0000840B0000}"/>
    <cellStyle name="Normal 2 2 10 5 4 2" xfId="16527" xr:uid="{00000000-0005-0000-0000-0000840B0000}"/>
    <cellStyle name="Normal 2 2 10 5 5" xfId="6839" xr:uid="{00000000-0005-0000-0000-0000810B0000}"/>
    <cellStyle name="Normal 2 2 10 5 6" xfId="14919" xr:uid="{00000000-0005-0000-0000-0000810B0000}"/>
    <cellStyle name="Normal 2 2 10 6" xfId="2496" xr:uid="{00000000-0005-0000-0000-000093070000}"/>
    <cellStyle name="Normal 2 2 10 6 2" xfId="9009" xr:uid="{00000000-0005-0000-0000-0000850B0000}"/>
    <cellStyle name="Normal 2 2 10 6 3" xfId="17087" xr:uid="{00000000-0005-0000-0000-0000850B0000}"/>
    <cellStyle name="Normal 2 2 10 7" xfId="4194" xr:uid="{00000000-0005-0000-0000-000094070000}"/>
    <cellStyle name="Normal 2 2 10 7 2" xfId="10581" xr:uid="{00000000-0005-0000-0000-0000860B0000}"/>
    <cellStyle name="Normal 2 2 10 7 3" xfId="18659" xr:uid="{00000000-0005-0000-0000-0000860B0000}"/>
    <cellStyle name="Normal 2 2 10 8" xfId="7395" xr:uid="{00000000-0005-0000-0000-0000870B0000}"/>
    <cellStyle name="Normal 2 2 10 8 2" xfId="15473" xr:uid="{00000000-0005-0000-0000-0000870B0000}"/>
    <cellStyle name="Normal 2 2 10 9" xfId="12201" xr:uid="{00000000-0005-0000-0000-0000880B0000}"/>
    <cellStyle name="Normal 2 2 10 9 2" xfId="20275" xr:uid="{00000000-0005-0000-0000-0000880B0000}"/>
    <cellStyle name="Normal 2 2 11" xfId="461" xr:uid="{00000000-0005-0000-0000-0000CD010000}"/>
    <cellStyle name="Normal 2 2 11 10" xfId="5786" xr:uid="{00000000-0005-0000-0000-0000890B0000}"/>
    <cellStyle name="Normal 2 2 11 11" xfId="13866" xr:uid="{00000000-0005-0000-0000-0000890B0000}"/>
    <cellStyle name="Normal 2 2 11 2" xfId="1012" xr:uid="{00000000-0005-0000-0000-000096070000}"/>
    <cellStyle name="Normal 2 2 11 2 2" xfId="1658" xr:uid="{00000000-0005-0000-0000-000097070000}"/>
    <cellStyle name="Normal 2 2 11 2 2 2" xfId="3308" xr:uid="{00000000-0005-0000-0000-000098070000}"/>
    <cellStyle name="Normal 2 2 11 2 2 2 2" xfId="9767" xr:uid="{00000000-0005-0000-0000-00008C0B0000}"/>
    <cellStyle name="Normal 2 2 11 2 2 2 3" xfId="17845" xr:uid="{00000000-0005-0000-0000-00008C0B0000}"/>
    <cellStyle name="Normal 2 2 11 2 2 3" xfId="4971" xr:uid="{00000000-0005-0000-0000-000099070000}"/>
    <cellStyle name="Normal 2 2 11 2 2 3 2" xfId="11358" xr:uid="{00000000-0005-0000-0000-00008D0B0000}"/>
    <cellStyle name="Normal 2 2 11 2 2 3 3" xfId="19436" xr:uid="{00000000-0005-0000-0000-00008D0B0000}"/>
    <cellStyle name="Normal 2 2 11 2 2 4" xfId="8172" xr:uid="{00000000-0005-0000-0000-00008E0B0000}"/>
    <cellStyle name="Normal 2 2 11 2 2 4 2" xfId="16250" xr:uid="{00000000-0005-0000-0000-00008E0B0000}"/>
    <cellStyle name="Normal 2 2 11 2 2 5" xfId="6562" xr:uid="{00000000-0005-0000-0000-00008B0B0000}"/>
    <cellStyle name="Normal 2 2 11 2 2 6" xfId="14642" xr:uid="{00000000-0005-0000-0000-00008B0B0000}"/>
    <cellStyle name="Normal 2 2 11 2 3" xfId="2185" xr:uid="{00000000-0005-0000-0000-00009A070000}"/>
    <cellStyle name="Normal 2 2 11 2 3 2" xfId="3835" xr:uid="{00000000-0005-0000-0000-00009B070000}"/>
    <cellStyle name="Normal 2 2 11 2 3 2 2" xfId="10294" xr:uid="{00000000-0005-0000-0000-0000900B0000}"/>
    <cellStyle name="Normal 2 2 11 2 3 2 3" xfId="18372" xr:uid="{00000000-0005-0000-0000-0000900B0000}"/>
    <cellStyle name="Normal 2 2 11 2 3 3" xfId="5498" xr:uid="{00000000-0005-0000-0000-00009C070000}"/>
    <cellStyle name="Normal 2 2 11 2 3 3 2" xfId="11885" xr:uid="{00000000-0005-0000-0000-0000910B0000}"/>
    <cellStyle name="Normal 2 2 11 2 3 3 3" xfId="19963" xr:uid="{00000000-0005-0000-0000-0000910B0000}"/>
    <cellStyle name="Normal 2 2 11 2 3 4" xfId="8699" xr:uid="{00000000-0005-0000-0000-0000920B0000}"/>
    <cellStyle name="Normal 2 2 11 2 3 4 2" xfId="16777" xr:uid="{00000000-0005-0000-0000-0000920B0000}"/>
    <cellStyle name="Normal 2 2 11 2 3 5" xfId="7089" xr:uid="{00000000-0005-0000-0000-00008F0B0000}"/>
    <cellStyle name="Normal 2 2 11 2 3 6" xfId="15169" xr:uid="{00000000-0005-0000-0000-00008F0B0000}"/>
    <cellStyle name="Normal 2 2 11 2 4" xfId="2777" xr:uid="{00000000-0005-0000-0000-00009D070000}"/>
    <cellStyle name="Normal 2 2 11 2 4 2" xfId="9266" xr:uid="{00000000-0005-0000-0000-0000930B0000}"/>
    <cellStyle name="Normal 2 2 11 2 4 3" xfId="17344" xr:uid="{00000000-0005-0000-0000-0000930B0000}"/>
    <cellStyle name="Normal 2 2 11 2 5" xfId="4444" xr:uid="{00000000-0005-0000-0000-00009E070000}"/>
    <cellStyle name="Normal 2 2 11 2 5 2" xfId="10831" xr:uid="{00000000-0005-0000-0000-0000940B0000}"/>
    <cellStyle name="Normal 2 2 11 2 5 3" xfId="18909" xr:uid="{00000000-0005-0000-0000-0000940B0000}"/>
    <cellStyle name="Normal 2 2 11 2 6" xfId="7645" xr:uid="{00000000-0005-0000-0000-0000950B0000}"/>
    <cellStyle name="Normal 2 2 11 2 6 2" xfId="15723" xr:uid="{00000000-0005-0000-0000-0000950B0000}"/>
    <cellStyle name="Normal 2 2 11 2 7" xfId="13014" xr:uid="{00000000-0005-0000-0000-0000960B0000}"/>
    <cellStyle name="Normal 2 2 11 2 7 2" xfId="21052" xr:uid="{00000000-0005-0000-0000-0000960B0000}"/>
    <cellStyle name="Normal 2 2 11 2 8" xfId="6035" xr:uid="{00000000-0005-0000-0000-00008A0B0000}"/>
    <cellStyle name="Normal 2 2 11 2 9" xfId="14115" xr:uid="{00000000-0005-0000-0000-00008A0B0000}"/>
    <cellStyle name="Normal 2 2 11 3" xfId="1410" xr:uid="{00000000-0005-0000-0000-00009F070000}"/>
    <cellStyle name="Normal 2 2 11 3 2" xfId="3059" xr:uid="{00000000-0005-0000-0000-0000A0070000}"/>
    <cellStyle name="Normal 2 2 11 3 2 2" xfId="9518" xr:uid="{00000000-0005-0000-0000-0000980B0000}"/>
    <cellStyle name="Normal 2 2 11 3 2 3" xfId="17596" xr:uid="{00000000-0005-0000-0000-0000980B0000}"/>
    <cellStyle name="Normal 2 2 11 3 3" xfId="4722" xr:uid="{00000000-0005-0000-0000-0000A1070000}"/>
    <cellStyle name="Normal 2 2 11 3 3 2" xfId="11109" xr:uid="{00000000-0005-0000-0000-0000990B0000}"/>
    <cellStyle name="Normal 2 2 11 3 3 3" xfId="19187" xr:uid="{00000000-0005-0000-0000-0000990B0000}"/>
    <cellStyle name="Normal 2 2 11 3 4" xfId="7923" xr:uid="{00000000-0005-0000-0000-00009A0B0000}"/>
    <cellStyle name="Normal 2 2 11 3 4 2" xfId="16001" xr:uid="{00000000-0005-0000-0000-00009A0B0000}"/>
    <cellStyle name="Normal 2 2 11 3 5" xfId="12715" xr:uid="{00000000-0005-0000-0000-00009B0B0000}"/>
    <cellStyle name="Normal 2 2 11 3 5 2" xfId="20779" xr:uid="{00000000-0005-0000-0000-00009B0B0000}"/>
    <cellStyle name="Normal 2 2 11 3 6" xfId="6313" xr:uid="{00000000-0005-0000-0000-0000970B0000}"/>
    <cellStyle name="Normal 2 2 11 3 7" xfId="14393" xr:uid="{00000000-0005-0000-0000-0000970B0000}"/>
    <cellStyle name="Normal 2 2 11 4" xfId="1936" xr:uid="{00000000-0005-0000-0000-0000A2070000}"/>
    <cellStyle name="Normal 2 2 11 4 2" xfId="3586" xr:uid="{00000000-0005-0000-0000-0000A3070000}"/>
    <cellStyle name="Normal 2 2 11 4 2 2" xfId="10045" xr:uid="{00000000-0005-0000-0000-00009D0B0000}"/>
    <cellStyle name="Normal 2 2 11 4 2 3" xfId="18123" xr:uid="{00000000-0005-0000-0000-00009D0B0000}"/>
    <cellStyle name="Normal 2 2 11 4 3" xfId="5249" xr:uid="{00000000-0005-0000-0000-0000A4070000}"/>
    <cellStyle name="Normal 2 2 11 4 3 2" xfId="11636" xr:uid="{00000000-0005-0000-0000-00009E0B0000}"/>
    <cellStyle name="Normal 2 2 11 4 3 3" xfId="19714" xr:uid="{00000000-0005-0000-0000-00009E0B0000}"/>
    <cellStyle name="Normal 2 2 11 4 4" xfId="8450" xr:uid="{00000000-0005-0000-0000-00009F0B0000}"/>
    <cellStyle name="Normal 2 2 11 4 4 2" xfId="16528" xr:uid="{00000000-0005-0000-0000-00009F0B0000}"/>
    <cellStyle name="Normal 2 2 11 4 5" xfId="6840" xr:uid="{00000000-0005-0000-0000-00009C0B0000}"/>
    <cellStyle name="Normal 2 2 11 4 6" xfId="14920" xr:uid="{00000000-0005-0000-0000-00009C0B0000}"/>
    <cellStyle name="Normal 2 2 11 5" xfId="2497" xr:uid="{00000000-0005-0000-0000-0000A5070000}"/>
    <cellStyle name="Normal 2 2 11 5 2" xfId="9010" xr:uid="{00000000-0005-0000-0000-0000A00B0000}"/>
    <cellStyle name="Normal 2 2 11 5 3" xfId="17088" xr:uid="{00000000-0005-0000-0000-0000A00B0000}"/>
    <cellStyle name="Normal 2 2 11 6" xfId="4195" xr:uid="{00000000-0005-0000-0000-0000A6070000}"/>
    <cellStyle name="Normal 2 2 11 6 2" xfId="10582" xr:uid="{00000000-0005-0000-0000-0000A10B0000}"/>
    <cellStyle name="Normal 2 2 11 6 3" xfId="18660" xr:uid="{00000000-0005-0000-0000-0000A10B0000}"/>
    <cellStyle name="Normal 2 2 11 7" xfId="7396" xr:uid="{00000000-0005-0000-0000-0000A20B0000}"/>
    <cellStyle name="Normal 2 2 11 7 2" xfId="15474" xr:uid="{00000000-0005-0000-0000-0000A20B0000}"/>
    <cellStyle name="Normal 2 2 11 8" xfId="12202" xr:uid="{00000000-0005-0000-0000-0000A30B0000}"/>
    <cellStyle name="Normal 2 2 11 8 2" xfId="20276" xr:uid="{00000000-0005-0000-0000-0000A30B0000}"/>
    <cellStyle name="Normal 2 2 11 9" xfId="13594" xr:uid="{00000000-0005-0000-0000-0000A40B0000}"/>
    <cellStyle name="Normal 2 2 11 9 2" xfId="21591" xr:uid="{00000000-0005-0000-0000-0000A40B0000}"/>
    <cellStyle name="Normal 2 2 12" xfId="462" xr:uid="{00000000-0005-0000-0000-0000CE010000}"/>
    <cellStyle name="Normal 2 2 12 10" xfId="5787" xr:uid="{00000000-0005-0000-0000-0000A50B0000}"/>
    <cellStyle name="Normal 2 2 12 11" xfId="13867" xr:uid="{00000000-0005-0000-0000-0000A50B0000}"/>
    <cellStyle name="Normal 2 2 12 2" xfId="1013" xr:uid="{00000000-0005-0000-0000-0000A8070000}"/>
    <cellStyle name="Normal 2 2 12 2 2" xfId="1659" xr:uid="{00000000-0005-0000-0000-0000A9070000}"/>
    <cellStyle name="Normal 2 2 12 2 2 2" xfId="3309" xr:uid="{00000000-0005-0000-0000-0000AA070000}"/>
    <cellStyle name="Normal 2 2 12 2 2 2 2" xfId="9768" xr:uid="{00000000-0005-0000-0000-0000A80B0000}"/>
    <cellStyle name="Normal 2 2 12 2 2 2 3" xfId="17846" xr:uid="{00000000-0005-0000-0000-0000A80B0000}"/>
    <cellStyle name="Normal 2 2 12 2 2 3" xfId="4972" xr:uid="{00000000-0005-0000-0000-0000AB070000}"/>
    <cellStyle name="Normal 2 2 12 2 2 3 2" xfId="11359" xr:uid="{00000000-0005-0000-0000-0000A90B0000}"/>
    <cellStyle name="Normal 2 2 12 2 2 3 3" xfId="19437" xr:uid="{00000000-0005-0000-0000-0000A90B0000}"/>
    <cellStyle name="Normal 2 2 12 2 2 4" xfId="8173" xr:uid="{00000000-0005-0000-0000-0000AA0B0000}"/>
    <cellStyle name="Normal 2 2 12 2 2 4 2" xfId="16251" xr:uid="{00000000-0005-0000-0000-0000AA0B0000}"/>
    <cellStyle name="Normal 2 2 12 2 2 5" xfId="6563" xr:uid="{00000000-0005-0000-0000-0000A70B0000}"/>
    <cellStyle name="Normal 2 2 12 2 2 6" xfId="14643" xr:uid="{00000000-0005-0000-0000-0000A70B0000}"/>
    <cellStyle name="Normal 2 2 12 2 3" xfId="2186" xr:uid="{00000000-0005-0000-0000-0000AC070000}"/>
    <cellStyle name="Normal 2 2 12 2 3 2" xfId="3836" xr:uid="{00000000-0005-0000-0000-0000AD070000}"/>
    <cellStyle name="Normal 2 2 12 2 3 2 2" xfId="10295" xr:uid="{00000000-0005-0000-0000-0000AC0B0000}"/>
    <cellStyle name="Normal 2 2 12 2 3 2 3" xfId="18373" xr:uid="{00000000-0005-0000-0000-0000AC0B0000}"/>
    <cellStyle name="Normal 2 2 12 2 3 3" xfId="5499" xr:uid="{00000000-0005-0000-0000-0000AE070000}"/>
    <cellStyle name="Normal 2 2 12 2 3 3 2" xfId="11886" xr:uid="{00000000-0005-0000-0000-0000AD0B0000}"/>
    <cellStyle name="Normal 2 2 12 2 3 3 3" xfId="19964" xr:uid="{00000000-0005-0000-0000-0000AD0B0000}"/>
    <cellStyle name="Normal 2 2 12 2 3 4" xfId="8700" xr:uid="{00000000-0005-0000-0000-0000AE0B0000}"/>
    <cellStyle name="Normal 2 2 12 2 3 4 2" xfId="16778" xr:uid="{00000000-0005-0000-0000-0000AE0B0000}"/>
    <cellStyle name="Normal 2 2 12 2 3 5" xfId="7090" xr:uid="{00000000-0005-0000-0000-0000AB0B0000}"/>
    <cellStyle name="Normal 2 2 12 2 3 6" xfId="15170" xr:uid="{00000000-0005-0000-0000-0000AB0B0000}"/>
    <cellStyle name="Normal 2 2 12 2 4" xfId="2778" xr:uid="{00000000-0005-0000-0000-0000AF070000}"/>
    <cellStyle name="Normal 2 2 12 2 4 2" xfId="9267" xr:uid="{00000000-0005-0000-0000-0000AF0B0000}"/>
    <cellStyle name="Normal 2 2 12 2 4 3" xfId="17345" xr:uid="{00000000-0005-0000-0000-0000AF0B0000}"/>
    <cellStyle name="Normal 2 2 12 2 5" xfId="4445" xr:uid="{00000000-0005-0000-0000-0000B0070000}"/>
    <cellStyle name="Normal 2 2 12 2 5 2" xfId="10832" xr:uid="{00000000-0005-0000-0000-0000B00B0000}"/>
    <cellStyle name="Normal 2 2 12 2 5 3" xfId="18910" xr:uid="{00000000-0005-0000-0000-0000B00B0000}"/>
    <cellStyle name="Normal 2 2 12 2 6" xfId="7646" xr:uid="{00000000-0005-0000-0000-0000B10B0000}"/>
    <cellStyle name="Normal 2 2 12 2 6 2" xfId="15724" xr:uid="{00000000-0005-0000-0000-0000B10B0000}"/>
    <cellStyle name="Normal 2 2 12 2 7" xfId="12716" xr:uid="{00000000-0005-0000-0000-0000B20B0000}"/>
    <cellStyle name="Normal 2 2 12 2 7 2" xfId="20780" xr:uid="{00000000-0005-0000-0000-0000B20B0000}"/>
    <cellStyle name="Normal 2 2 12 2 8" xfId="6036" xr:uid="{00000000-0005-0000-0000-0000A60B0000}"/>
    <cellStyle name="Normal 2 2 12 2 9" xfId="14116" xr:uid="{00000000-0005-0000-0000-0000A60B0000}"/>
    <cellStyle name="Normal 2 2 12 3" xfId="1411" xr:uid="{00000000-0005-0000-0000-0000B1070000}"/>
    <cellStyle name="Normal 2 2 12 3 2" xfId="3060" xr:uid="{00000000-0005-0000-0000-0000B2070000}"/>
    <cellStyle name="Normal 2 2 12 3 2 2" xfId="9519" xr:uid="{00000000-0005-0000-0000-0000B40B0000}"/>
    <cellStyle name="Normal 2 2 12 3 2 3" xfId="17597" xr:uid="{00000000-0005-0000-0000-0000B40B0000}"/>
    <cellStyle name="Normal 2 2 12 3 3" xfId="4723" xr:uid="{00000000-0005-0000-0000-0000B3070000}"/>
    <cellStyle name="Normal 2 2 12 3 3 2" xfId="11110" xr:uid="{00000000-0005-0000-0000-0000B50B0000}"/>
    <cellStyle name="Normal 2 2 12 3 3 3" xfId="19188" xr:uid="{00000000-0005-0000-0000-0000B50B0000}"/>
    <cellStyle name="Normal 2 2 12 3 4" xfId="7924" xr:uid="{00000000-0005-0000-0000-0000B60B0000}"/>
    <cellStyle name="Normal 2 2 12 3 4 2" xfId="16002" xr:uid="{00000000-0005-0000-0000-0000B60B0000}"/>
    <cellStyle name="Normal 2 2 12 3 5" xfId="6314" xr:uid="{00000000-0005-0000-0000-0000B30B0000}"/>
    <cellStyle name="Normal 2 2 12 3 6" xfId="14394" xr:uid="{00000000-0005-0000-0000-0000B30B0000}"/>
    <cellStyle name="Normal 2 2 12 4" xfId="1937" xr:uid="{00000000-0005-0000-0000-0000B4070000}"/>
    <cellStyle name="Normal 2 2 12 4 2" xfId="3587" xr:uid="{00000000-0005-0000-0000-0000B5070000}"/>
    <cellStyle name="Normal 2 2 12 4 2 2" xfId="10046" xr:uid="{00000000-0005-0000-0000-0000B80B0000}"/>
    <cellStyle name="Normal 2 2 12 4 2 3" xfId="18124" xr:uid="{00000000-0005-0000-0000-0000B80B0000}"/>
    <cellStyle name="Normal 2 2 12 4 3" xfId="5250" xr:uid="{00000000-0005-0000-0000-0000B6070000}"/>
    <cellStyle name="Normal 2 2 12 4 3 2" xfId="11637" xr:uid="{00000000-0005-0000-0000-0000B90B0000}"/>
    <cellStyle name="Normal 2 2 12 4 3 3" xfId="19715" xr:uid="{00000000-0005-0000-0000-0000B90B0000}"/>
    <cellStyle name="Normal 2 2 12 4 4" xfId="8451" xr:uid="{00000000-0005-0000-0000-0000BA0B0000}"/>
    <cellStyle name="Normal 2 2 12 4 4 2" xfId="16529" xr:uid="{00000000-0005-0000-0000-0000BA0B0000}"/>
    <cellStyle name="Normal 2 2 12 4 5" xfId="6841" xr:uid="{00000000-0005-0000-0000-0000B70B0000}"/>
    <cellStyle name="Normal 2 2 12 4 6" xfId="14921" xr:uid="{00000000-0005-0000-0000-0000B70B0000}"/>
    <cellStyle name="Normal 2 2 12 5" xfId="2498" xr:uid="{00000000-0005-0000-0000-0000B7070000}"/>
    <cellStyle name="Normal 2 2 12 5 2" xfId="9011" xr:uid="{00000000-0005-0000-0000-0000BB0B0000}"/>
    <cellStyle name="Normal 2 2 12 5 3" xfId="17089" xr:uid="{00000000-0005-0000-0000-0000BB0B0000}"/>
    <cellStyle name="Normal 2 2 12 6" xfId="4196" xr:uid="{00000000-0005-0000-0000-0000B8070000}"/>
    <cellStyle name="Normal 2 2 12 6 2" xfId="10583" xr:uid="{00000000-0005-0000-0000-0000BC0B0000}"/>
    <cellStyle name="Normal 2 2 12 6 3" xfId="18661" xr:uid="{00000000-0005-0000-0000-0000BC0B0000}"/>
    <cellStyle name="Normal 2 2 12 7" xfId="7397" xr:uid="{00000000-0005-0000-0000-0000BD0B0000}"/>
    <cellStyle name="Normal 2 2 12 7 2" xfId="15475" xr:uid="{00000000-0005-0000-0000-0000BD0B0000}"/>
    <cellStyle name="Normal 2 2 12 8" xfId="12203" xr:uid="{00000000-0005-0000-0000-0000BE0B0000}"/>
    <cellStyle name="Normal 2 2 12 8 2" xfId="20277" xr:uid="{00000000-0005-0000-0000-0000BE0B0000}"/>
    <cellStyle name="Normal 2 2 12 9" xfId="13595" xr:uid="{00000000-0005-0000-0000-0000BF0B0000}"/>
    <cellStyle name="Normal 2 2 12 9 2" xfId="21592" xr:uid="{00000000-0005-0000-0000-0000BF0B0000}"/>
    <cellStyle name="Normal 2 2 13" xfId="463" xr:uid="{00000000-0005-0000-0000-0000CF010000}"/>
    <cellStyle name="Normal 2 2 13 10" xfId="13974" xr:uid="{00000000-0005-0000-0000-0000C00B0000}"/>
    <cellStyle name="Normal 2 2 13 2" xfId="1518" xr:uid="{00000000-0005-0000-0000-0000BA070000}"/>
    <cellStyle name="Normal 2 2 13 2 2" xfId="3167" xr:uid="{00000000-0005-0000-0000-0000BB070000}"/>
    <cellStyle name="Normal 2 2 13 2 2 2" xfId="9626" xr:uid="{00000000-0005-0000-0000-0000C20B0000}"/>
    <cellStyle name="Normal 2 2 13 2 2 3" xfId="17704" xr:uid="{00000000-0005-0000-0000-0000C20B0000}"/>
    <cellStyle name="Normal 2 2 13 2 3" xfId="4830" xr:uid="{00000000-0005-0000-0000-0000BC070000}"/>
    <cellStyle name="Normal 2 2 13 2 3 2" xfId="11217" xr:uid="{00000000-0005-0000-0000-0000C30B0000}"/>
    <cellStyle name="Normal 2 2 13 2 3 3" xfId="19295" xr:uid="{00000000-0005-0000-0000-0000C30B0000}"/>
    <cellStyle name="Normal 2 2 13 2 4" xfId="8031" xr:uid="{00000000-0005-0000-0000-0000C40B0000}"/>
    <cellStyle name="Normal 2 2 13 2 4 2" xfId="16109" xr:uid="{00000000-0005-0000-0000-0000C40B0000}"/>
    <cellStyle name="Normal 2 2 13 2 5" xfId="13015" xr:uid="{00000000-0005-0000-0000-0000C50B0000}"/>
    <cellStyle name="Normal 2 2 13 2 5 2" xfId="21053" xr:uid="{00000000-0005-0000-0000-0000C50B0000}"/>
    <cellStyle name="Normal 2 2 13 2 6" xfId="6421" xr:uid="{00000000-0005-0000-0000-0000C10B0000}"/>
    <cellStyle name="Normal 2 2 13 2 7" xfId="14501" xr:uid="{00000000-0005-0000-0000-0000C10B0000}"/>
    <cellStyle name="Normal 2 2 13 3" xfId="2044" xr:uid="{00000000-0005-0000-0000-0000BD070000}"/>
    <cellStyle name="Normal 2 2 13 3 2" xfId="3694" xr:uid="{00000000-0005-0000-0000-0000BE070000}"/>
    <cellStyle name="Normal 2 2 13 3 2 2" xfId="10153" xr:uid="{00000000-0005-0000-0000-0000C70B0000}"/>
    <cellStyle name="Normal 2 2 13 3 2 3" xfId="18231" xr:uid="{00000000-0005-0000-0000-0000C70B0000}"/>
    <cellStyle name="Normal 2 2 13 3 3" xfId="5357" xr:uid="{00000000-0005-0000-0000-0000BF070000}"/>
    <cellStyle name="Normal 2 2 13 3 3 2" xfId="11744" xr:uid="{00000000-0005-0000-0000-0000C80B0000}"/>
    <cellStyle name="Normal 2 2 13 3 3 3" xfId="19822" xr:uid="{00000000-0005-0000-0000-0000C80B0000}"/>
    <cellStyle name="Normal 2 2 13 3 4" xfId="8558" xr:uid="{00000000-0005-0000-0000-0000C90B0000}"/>
    <cellStyle name="Normal 2 2 13 3 4 2" xfId="16636" xr:uid="{00000000-0005-0000-0000-0000C90B0000}"/>
    <cellStyle name="Normal 2 2 13 3 5" xfId="6948" xr:uid="{00000000-0005-0000-0000-0000C60B0000}"/>
    <cellStyle name="Normal 2 2 13 3 6" xfId="15028" xr:uid="{00000000-0005-0000-0000-0000C60B0000}"/>
    <cellStyle name="Normal 2 2 13 4" xfId="2499" xr:uid="{00000000-0005-0000-0000-0000C0070000}"/>
    <cellStyle name="Normal 2 2 13 4 2" xfId="9012" xr:uid="{00000000-0005-0000-0000-0000CA0B0000}"/>
    <cellStyle name="Normal 2 2 13 4 3" xfId="17090" xr:uid="{00000000-0005-0000-0000-0000CA0B0000}"/>
    <cellStyle name="Normal 2 2 13 5" xfId="4303" xr:uid="{00000000-0005-0000-0000-0000C1070000}"/>
    <cellStyle name="Normal 2 2 13 5 2" xfId="10690" xr:uid="{00000000-0005-0000-0000-0000CB0B0000}"/>
    <cellStyle name="Normal 2 2 13 5 3" xfId="18768" xr:uid="{00000000-0005-0000-0000-0000CB0B0000}"/>
    <cellStyle name="Normal 2 2 13 6" xfId="7504" xr:uid="{00000000-0005-0000-0000-0000CC0B0000}"/>
    <cellStyle name="Normal 2 2 13 6 2" xfId="15582" xr:uid="{00000000-0005-0000-0000-0000CC0B0000}"/>
    <cellStyle name="Normal 2 2 13 7" xfId="12204" xr:uid="{00000000-0005-0000-0000-0000CD0B0000}"/>
    <cellStyle name="Normal 2 2 13 7 2" xfId="20278" xr:uid="{00000000-0005-0000-0000-0000CD0B0000}"/>
    <cellStyle name="Normal 2 2 13 8" xfId="13596" xr:uid="{00000000-0005-0000-0000-0000CE0B0000}"/>
    <cellStyle name="Normal 2 2 13 8 2" xfId="21593" xr:uid="{00000000-0005-0000-0000-0000CE0B0000}"/>
    <cellStyle name="Normal 2 2 13 9" xfId="5894" xr:uid="{00000000-0005-0000-0000-0000C00B0000}"/>
    <cellStyle name="Normal 2 2 14" xfId="1102" xr:uid="{00000000-0005-0000-0000-0000C2070000}"/>
    <cellStyle name="Normal 2 2 14 2" xfId="1760" xr:uid="{00000000-0005-0000-0000-0000C3070000}"/>
    <cellStyle name="Normal 2 2 14 2 2" xfId="3410" xr:uid="{00000000-0005-0000-0000-0000C4070000}"/>
    <cellStyle name="Normal 2 2 14 2 2 2" xfId="9869" xr:uid="{00000000-0005-0000-0000-0000D10B0000}"/>
    <cellStyle name="Normal 2 2 14 2 2 3" xfId="17947" xr:uid="{00000000-0005-0000-0000-0000D10B0000}"/>
    <cellStyle name="Normal 2 2 14 2 3" xfId="5073" xr:uid="{00000000-0005-0000-0000-0000C5070000}"/>
    <cellStyle name="Normal 2 2 14 2 3 2" xfId="11460" xr:uid="{00000000-0005-0000-0000-0000D20B0000}"/>
    <cellStyle name="Normal 2 2 14 2 3 3" xfId="19538" xr:uid="{00000000-0005-0000-0000-0000D20B0000}"/>
    <cellStyle name="Normal 2 2 14 2 4" xfId="8274" xr:uid="{00000000-0005-0000-0000-0000D30B0000}"/>
    <cellStyle name="Normal 2 2 14 2 4 2" xfId="16352" xr:uid="{00000000-0005-0000-0000-0000D30B0000}"/>
    <cellStyle name="Normal 2 2 14 2 5" xfId="6664" xr:uid="{00000000-0005-0000-0000-0000D00B0000}"/>
    <cellStyle name="Normal 2 2 14 2 6" xfId="14744" xr:uid="{00000000-0005-0000-0000-0000D00B0000}"/>
    <cellStyle name="Normal 2 2 14 3" xfId="2287" xr:uid="{00000000-0005-0000-0000-0000C6070000}"/>
    <cellStyle name="Normal 2 2 14 3 2" xfId="3937" xr:uid="{00000000-0005-0000-0000-0000C7070000}"/>
    <cellStyle name="Normal 2 2 14 3 2 2" xfId="10396" xr:uid="{00000000-0005-0000-0000-0000D50B0000}"/>
    <cellStyle name="Normal 2 2 14 3 2 3" xfId="18474" xr:uid="{00000000-0005-0000-0000-0000D50B0000}"/>
    <cellStyle name="Normal 2 2 14 3 3" xfId="5600" xr:uid="{00000000-0005-0000-0000-0000C8070000}"/>
    <cellStyle name="Normal 2 2 14 3 3 2" xfId="11987" xr:uid="{00000000-0005-0000-0000-0000D60B0000}"/>
    <cellStyle name="Normal 2 2 14 3 3 3" xfId="20065" xr:uid="{00000000-0005-0000-0000-0000D60B0000}"/>
    <cellStyle name="Normal 2 2 14 3 4" xfId="8801" xr:uid="{00000000-0005-0000-0000-0000D70B0000}"/>
    <cellStyle name="Normal 2 2 14 3 4 2" xfId="16879" xr:uid="{00000000-0005-0000-0000-0000D70B0000}"/>
    <cellStyle name="Normal 2 2 14 3 5" xfId="7191" xr:uid="{00000000-0005-0000-0000-0000D40B0000}"/>
    <cellStyle name="Normal 2 2 14 3 6" xfId="15271" xr:uid="{00000000-0005-0000-0000-0000D40B0000}"/>
    <cellStyle name="Normal 2 2 14 4" xfId="2853" xr:uid="{00000000-0005-0000-0000-0000C9070000}"/>
    <cellStyle name="Normal 2 2 14 4 2" xfId="9342" xr:uid="{00000000-0005-0000-0000-0000D80B0000}"/>
    <cellStyle name="Normal 2 2 14 4 3" xfId="17420" xr:uid="{00000000-0005-0000-0000-0000D80B0000}"/>
    <cellStyle name="Normal 2 2 14 5" xfId="4546" xr:uid="{00000000-0005-0000-0000-0000CA070000}"/>
    <cellStyle name="Normal 2 2 14 5 2" xfId="10933" xr:uid="{00000000-0005-0000-0000-0000D90B0000}"/>
    <cellStyle name="Normal 2 2 14 5 3" xfId="19011" xr:uid="{00000000-0005-0000-0000-0000D90B0000}"/>
    <cellStyle name="Normal 2 2 14 6" xfId="7747" xr:uid="{00000000-0005-0000-0000-0000DA0B0000}"/>
    <cellStyle name="Normal 2 2 14 6 2" xfId="15825" xr:uid="{00000000-0005-0000-0000-0000DA0B0000}"/>
    <cellStyle name="Normal 2 2 14 7" xfId="13016" xr:uid="{00000000-0005-0000-0000-0000DB0B0000}"/>
    <cellStyle name="Normal 2 2 14 7 2" xfId="21054" xr:uid="{00000000-0005-0000-0000-0000DB0B0000}"/>
    <cellStyle name="Normal 2 2 14 8" xfId="6137" xr:uid="{00000000-0005-0000-0000-0000CF0B0000}"/>
    <cellStyle name="Normal 2 2 14 9" xfId="14217" xr:uid="{00000000-0005-0000-0000-0000CF0B0000}"/>
    <cellStyle name="Normal 2 2 15" xfId="911" xr:uid="{00000000-0005-0000-0000-0000CB070000}"/>
    <cellStyle name="Normal 2 2 15 2" xfId="2703" xr:uid="{00000000-0005-0000-0000-0000CC070000}"/>
    <cellStyle name="Normal 2 2 15 2 2" xfId="9194" xr:uid="{00000000-0005-0000-0000-0000DD0B0000}"/>
    <cellStyle name="Normal 2 2 15 2 3" xfId="17272" xr:uid="{00000000-0005-0000-0000-0000DD0B0000}"/>
    <cellStyle name="Normal 2 2 15 3" xfId="4142" xr:uid="{00000000-0005-0000-0000-0000CD070000}"/>
    <cellStyle name="Normal 2 2 15 3 2" xfId="10529" xr:uid="{00000000-0005-0000-0000-0000DE0B0000}"/>
    <cellStyle name="Normal 2 2 15 3 3" xfId="18607" xr:uid="{00000000-0005-0000-0000-0000DE0B0000}"/>
    <cellStyle name="Normal 2 2 15 4" xfId="7343" xr:uid="{00000000-0005-0000-0000-0000DF0B0000}"/>
    <cellStyle name="Normal 2 2 15 4 2" xfId="15421" xr:uid="{00000000-0005-0000-0000-0000DF0B0000}"/>
    <cellStyle name="Normal 2 2 15 5" xfId="12662" xr:uid="{00000000-0005-0000-0000-0000E00B0000}"/>
    <cellStyle name="Normal 2 2 15 5 2" xfId="20726" xr:uid="{00000000-0005-0000-0000-0000E00B0000}"/>
    <cellStyle name="Normal 2 2 15 6" xfId="5733" xr:uid="{00000000-0005-0000-0000-0000DC0B0000}"/>
    <cellStyle name="Normal 2 2 15 7" xfId="13813" xr:uid="{00000000-0005-0000-0000-0000DC0B0000}"/>
    <cellStyle name="Normal 2 2 16" xfId="1357" xr:uid="{00000000-0005-0000-0000-0000CE070000}"/>
    <cellStyle name="Normal 2 2 16 2" xfId="3006" xr:uid="{00000000-0005-0000-0000-0000CF070000}"/>
    <cellStyle name="Normal 2 2 16 2 2" xfId="9465" xr:uid="{00000000-0005-0000-0000-0000E20B0000}"/>
    <cellStyle name="Normal 2 2 16 2 3" xfId="17543" xr:uid="{00000000-0005-0000-0000-0000E20B0000}"/>
    <cellStyle name="Normal 2 2 16 3" xfId="4669" xr:uid="{00000000-0005-0000-0000-0000D0070000}"/>
    <cellStyle name="Normal 2 2 16 3 2" xfId="11056" xr:uid="{00000000-0005-0000-0000-0000E30B0000}"/>
    <cellStyle name="Normal 2 2 16 3 3" xfId="19134" xr:uid="{00000000-0005-0000-0000-0000E30B0000}"/>
    <cellStyle name="Normal 2 2 16 4" xfId="7870" xr:uid="{00000000-0005-0000-0000-0000E40B0000}"/>
    <cellStyle name="Normal 2 2 16 4 2" xfId="15948" xr:uid="{00000000-0005-0000-0000-0000E40B0000}"/>
    <cellStyle name="Normal 2 2 16 5" xfId="6260" xr:uid="{00000000-0005-0000-0000-0000E10B0000}"/>
    <cellStyle name="Normal 2 2 16 6" xfId="14340" xr:uid="{00000000-0005-0000-0000-0000E10B0000}"/>
    <cellStyle name="Normal 2 2 17" xfId="1883" xr:uid="{00000000-0005-0000-0000-0000D1070000}"/>
    <cellStyle name="Normal 2 2 17 2" xfId="3533" xr:uid="{00000000-0005-0000-0000-0000D2070000}"/>
    <cellStyle name="Normal 2 2 17 2 2" xfId="9992" xr:uid="{00000000-0005-0000-0000-0000E60B0000}"/>
    <cellStyle name="Normal 2 2 17 2 3" xfId="18070" xr:uid="{00000000-0005-0000-0000-0000E60B0000}"/>
    <cellStyle name="Normal 2 2 17 3" xfId="5196" xr:uid="{00000000-0005-0000-0000-0000D3070000}"/>
    <cellStyle name="Normal 2 2 17 3 2" xfId="11583" xr:uid="{00000000-0005-0000-0000-0000E70B0000}"/>
    <cellStyle name="Normal 2 2 17 3 3" xfId="19661" xr:uid="{00000000-0005-0000-0000-0000E70B0000}"/>
    <cellStyle name="Normal 2 2 17 4" xfId="8397" xr:uid="{00000000-0005-0000-0000-0000E80B0000}"/>
    <cellStyle name="Normal 2 2 17 4 2" xfId="16475" xr:uid="{00000000-0005-0000-0000-0000E80B0000}"/>
    <cellStyle name="Normal 2 2 17 5" xfId="6787" xr:uid="{00000000-0005-0000-0000-0000E50B0000}"/>
    <cellStyle name="Normal 2 2 17 6" xfId="14867" xr:uid="{00000000-0005-0000-0000-0000E50B0000}"/>
    <cellStyle name="Normal 2 2 18" xfId="2495" xr:uid="{00000000-0005-0000-0000-0000D4070000}"/>
    <cellStyle name="Normal 2 2 18 2" xfId="9008" xr:uid="{00000000-0005-0000-0000-0000E90B0000}"/>
    <cellStyle name="Normal 2 2 18 3" xfId="17086" xr:uid="{00000000-0005-0000-0000-0000E90B0000}"/>
    <cellStyle name="Normal 2 2 19" xfId="903" xr:uid="{00000000-0005-0000-0000-0000D5070000}"/>
    <cellStyle name="Normal 2 2 19 2" xfId="7335" xr:uid="{00000000-0005-0000-0000-0000EA0B0000}"/>
    <cellStyle name="Normal 2 2 19 3" xfId="15413" xr:uid="{00000000-0005-0000-0000-0000EA0B0000}"/>
    <cellStyle name="Normal 2 2 2" xfId="464" xr:uid="{00000000-0005-0000-0000-0000D0010000}"/>
    <cellStyle name="Normal 2 2 20" xfId="4134" xr:uid="{00000000-0005-0000-0000-0000D7070000}"/>
    <cellStyle name="Normal 2 2 20 2" xfId="10521" xr:uid="{00000000-0005-0000-0000-0000EC0B0000}"/>
    <cellStyle name="Normal 2 2 20 3" xfId="18599" xr:uid="{00000000-0005-0000-0000-0000EC0B0000}"/>
    <cellStyle name="Normal 2 2 21" xfId="7315" xr:uid="{00000000-0005-0000-0000-0000ED0B0000}"/>
    <cellStyle name="Normal 2 2 21 2" xfId="15394" xr:uid="{00000000-0005-0000-0000-0000ED0B0000}"/>
    <cellStyle name="Normal 2 2 22" xfId="12200" xr:uid="{00000000-0005-0000-0000-0000EE0B0000}"/>
    <cellStyle name="Normal 2 2 22 2" xfId="20274" xr:uid="{00000000-0005-0000-0000-0000EE0B0000}"/>
    <cellStyle name="Normal 2 2 23" xfId="13592" xr:uid="{00000000-0005-0000-0000-0000EF0B0000}"/>
    <cellStyle name="Normal 2 2 23 2" xfId="21589" xr:uid="{00000000-0005-0000-0000-0000EF0B0000}"/>
    <cellStyle name="Normal 2 2 24" xfId="5725" xr:uid="{00000000-0005-0000-0000-0000520B0000}"/>
    <cellStyle name="Normal 2 2 25" xfId="13805" xr:uid="{00000000-0005-0000-0000-0000520B0000}"/>
    <cellStyle name="Normal 2 2 3" xfId="465" xr:uid="{00000000-0005-0000-0000-0000D1010000}"/>
    <cellStyle name="Normal 2 2 4" xfId="466" xr:uid="{00000000-0005-0000-0000-0000D2010000}"/>
    <cellStyle name="Normal 2 2 4 10" xfId="1110" xr:uid="{00000000-0005-0000-0000-0000DA070000}"/>
    <cellStyle name="Normal 2 2 4 10 2" xfId="1768" xr:uid="{00000000-0005-0000-0000-0000DB070000}"/>
    <cellStyle name="Normal 2 2 4 10 2 2" xfId="3418" xr:uid="{00000000-0005-0000-0000-0000DC070000}"/>
    <cellStyle name="Normal 2 2 4 10 2 2 2" xfId="9877" xr:uid="{00000000-0005-0000-0000-0000F40B0000}"/>
    <cellStyle name="Normal 2 2 4 10 2 2 3" xfId="17955" xr:uid="{00000000-0005-0000-0000-0000F40B0000}"/>
    <cellStyle name="Normal 2 2 4 10 2 3" xfId="5081" xr:uid="{00000000-0005-0000-0000-0000DD070000}"/>
    <cellStyle name="Normal 2 2 4 10 2 3 2" xfId="11468" xr:uid="{00000000-0005-0000-0000-0000F50B0000}"/>
    <cellStyle name="Normal 2 2 4 10 2 3 3" xfId="19546" xr:uid="{00000000-0005-0000-0000-0000F50B0000}"/>
    <cellStyle name="Normal 2 2 4 10 2 4" xfId="8282" xr:uid="{00000000-0005-0000-0000-0000F60B0000}"/>
    <cellStyle name="Normal 2 2 4 10 2 4 2" xfId="16360" xr:uid="{00000000-0005-0000-0000-0000F60B0000}"/>
    <cellStyle name="Normal 2 2 4 10 2 5" xfId="6672" xr:uid="{00000000-0005-0000-0000-0000F30B0000}"/>
    <cellStyle name="Normal 2 2 4 10 2 6" xfId="14752" xr:uid="{00000000-0005-0000-0000-0000F30B0000}"/>
    <cellStyle name="Normal 2 2 4 10 3" xfId="2295" xr:uid="{00000000-0005-0000-0000-0000DE070000}"/>
    <cellStyle name="Normal 2 2 4 10 3 2" xfId="3945" xr:uid="{00000000-0005-0000-0000-0000DF070000}"/>
    <cellStyle name="Normal 2 2 4 10 3 2 2" xfId="10404" xr:uid="{00000000-0005-0000-0000-0000F80B0000}"/>
    <cellStyle name="Normal 2 2 4 10 3 2 3" xfId="18482" xr:uid="{00000000-0005-0000-0000-0000F80B0000}"/>
    <cellStyle name="Normal 2 2 4 10 3 3" xfId="5608" xr:uid="{00000000-0005-0000-0000-0000E0070000}"/>
    <cellStyle name="Normal 2 2 4 10 3 3 2" xfId="11995" xr:uid="{00000000-0005-0000-0000-0000F90B0000}"/>
    <cellStyle name="Normal 2 2 4 10 3 3 3" xfId="20073" xr:uid="{00000000-0005-0000-0000-0000F90B0000}"/>
    <cellStyle name="Normal 2 2 4 10 3 4" xfId="8809" xr:uid="{00000000-0005-0000-0000-0000FA0B0000}"/>
    <cellStyle name="Normal 2 2 4 10 3 4 2" xfId="16887" xr:uid="{00000000-0005-0000-0000-0000FA0B0000}"/>
    <cellStyle name="Normal 2 2 4 10 3 5" xfId="7199" xr:uid="{00000000-0005-0000-0000-0000F70B0000}"/>
    <cellStyle name="Normal 2 2 4 10 3 6" xfId="15279" xr:uid="{00000000-0005-0000-0000-0000F70B0000}"/>
    <cellStyle name="Normal 2 2 4 10 4" xfId="2861" xr:uid="{00000000-0005-0000-0000-0000E1070000}"/>
    <cellStyle name="Normal 2 2 4 10 4 2" xfId="9350" xr:uid="{00000000-0005-0000-0000-0000FB0B0000}"/>
    <cellStyle name="Normal 2 2 4 10 4 3" xfId="17428" xr:uid="{00000000-0005-0000-0000-0000FB0B0000}"/>
    <cellStyle name="Normal 2 2 4 10 5" xfId="4554" xr:uid="{00000000-0005-0000-0000-0000E2070000}"/>
    <cellStyle name="Normal 2 2 4 10 5 2" xfId="10941" xr:uid="{00000000-0005-0000-0000-0000FC0B0000}"/>
    <cellStyle name="Normal 2 2 4 10 5 3" xfId="19019" xr:uid="{00000000-0005-0000-0000-0000FC0B0000}"/>
    <cellStyle name="Normal 2 2 4 10 6" xfId="7755" xr:uid="{00000000-0005-0000-0000-0000FD0B0000}"/>
    <cellStyle name="Normal 2 2 4 10 6 2" xfId="15833" xr:uid="{00000000-0005-0000-0000-0000FD0B0000}"/>
    <cellStyle name="Normal 2 2 4 10 7" xfId="13017" xr:uid="{00000000-0005-0000-0000-0000FE0B0000}"/>
    <cellStyle name="Normal 2 2 4 10 7 2" xfId="21055" xr:uid="{00000000-0005-0000-0000-0000FE0B0000}"/>
    <cellStyle name="Normal 2 2 4 10 8" xfId="6145" xr:uid="{00000000-0005-0000-0000-0000F20B0000}"/>
    <cellStyle name="Normal 2 2 4 10 9" xfId="14225" xr:uid="{00000000-0005-0000-0000-0000F20B0000}"/>
    <cellStyle name="Normal 2 2 4 11" xfId="1412" xr:uid="{00000000-0005-0000-0000-0000E3070000}"/>
    <cellStyle name="Normal 2 2 4 11 2" xfId="3061" xr:uid="{00000000-0005-0000-0000-0000E4070000}"/>
    <cellStyle name="Normal 2 2 4 11 2 2" xfId="9520" xr:uid="{00000000-0005-0000-0000-0000000C0000}"/>
    <cellStyle name="Normal 2 2 4 11 2 3" xfId="17598" xr:uid="{00000000-0005-0000-0000-0000000C0000}"/>
    <cellStyle name="Normal 2 2 4 11 3" xfId="4724" xr:uid="{00000000-0005-0000-0000-0000E5070000}"/>
    <cellStyle name="Normal 2 2 4 11 3 2" xfId="11111" xr:uid="{00000000-0005-0000-0000-0000010C0000}"/>
    <cellStyle name="Normal 2 2 4 11 3 3" xfId="19189" xr:uid="{00000000-0005-0000-0000-0000010C0000}"/>
    <cellStyle name="Normal 2 2 4 11 4" xfId="7925" xr:uid="{00000000-0005-0000-0000-0000020C0000}"/>
    <cellStyle name="Normal 2 2 4 11 4 2" xfId="16003" xr:uid="{00000000-0005-0000-0000-0000020C0000}"/>
    <cellStyle name="Normal 2 2 4 11 5" xfId="12717" xr:uid="{00000000-0005-0000-0000-0000030C0000}"/>
    <cellStyle name="Normal 2 2 4 11 5 2" xfId="20781" xr:uid="{00000000-0005-0000-0000-0000030C0000}"/>
    <cellStyle name="Normal 2 2 4 11 6" xfId="6315" xr:uid="{00000000-0005-0000-0000-0000FF0B0000}"/>
    <cellStyle name="Normal 2 2 4 11 7" xfId="14395" xr:uid="{00000000-0005-0000-0000-0000FF0B0000}"/>
    <cellStyle name="Normal 2 2 4 12" xfId="1938" xr:uid="{00000000-0005-0000-0000-0000E6070000}"/>
    <cellStyle name="Normal 2 2 4 12 2" xfId="3588" xr:uid="{00000000-0005-0000-0000-0000E7070000}"/>
    <cellStyle name="Normal 2 2 4 12 2 2" xfId="10047" xr:uid="{00000000-0005-0000-0000-0000050C0000}"/>
    <cellStyle name="Normal 2 2 4 12 2 3" xfId="18125" xr:uid="{00000000-0005-0000-0000-0000050C0000}"/>
    <cellStyle name="Normal 2 2 4 12 3" xfId="5251" xr:uid="{00000000-0005-0000-0000-0000E8070000}"/>
    <cellStyle name="Normal 2 2 4 12 3 2" xfId="11638" xr:uid="{00000000-0005-0000-0000-0000060C0000}"/>
    <cellStyle name="Normal 2 2 4 12 3 3" xfId="19716" xr:uid="{00000000-0005-0000-0000-0000060C0000}"/>
    <cellStyle name="Normal 2 2 4 12 4" xfId="8452" xr:uid="{00000000-0005-0000-0000-0000070C0000}"/>
    <cellStyle name="Normal 2 2 4 12 4 2" xfId="16530" xr:uid="{00000000-0005-0000-0000-0000070C0000}"/>
    <cellStyle name="Normal 2 2 4 12 5" xfId="6842" xr:uid="{00000000-0005-0000-0000-0000040C0000}"/>
    <cellStyle name="Normal 2 2 4 12 6" xfId="14922" xr:uid="{00000000-0005-0000-0000-0000040C0000}"/>
    <cellStyle name="Normal 2 2 4 13" xfId="2500" xr:uid="{00000000-0005-0000-0000-0000E9070000}"/>
    <cellStyle name="Normal 2 2 4 13 2" xfId="9013" xr:uid="{00000000-0005-0000-0000-0000080C0000}"/>
    <cellStyle name="Normal 2 2 4 13 3" xfId="17091" xr:uid="{00000000-0005-0000-0000-0000080C0000}"/>
    <cellStyle name="Normal 2 2 4 14" xfId="921" xr:uid="{00000000-0005-0000-0000-0000EA070000}"/>
    <cellStyle name="Normal 2 2 4 14 2" xfId="7398" xr:uid="{00000000-0005-0000-0000-0000090C0000}"/>
    <cellStyle name="Normal 2 2 4 14 3" xfId="15476" xr:uid="{00000000-0005-0000-0000-0000090C0000}"/>
    <cellStyle name="Normal 2 2 4 15" xfId="4197" xr:uid="{00000000-0005-0000-0000-0000EB070000}"/>
    <cellStyle name="Normal 2 2 4 15 2" xfId="10584" xr:uid="{00000000-0005-0000-0000-00000A0C0000}"/>
    <cellStyle name="Normal 2 2 4 15 3" xfId="18662" xr:uid="{00000000-0005-0000-0000-00000A0C0000}"/>
    <cellStyle name="Normal 2 2 4 16" xfId="7324" xr:uid="{00000000-0005-0000-0000-00000B0C0000}"/>
    <cellStyle name="Normal 2 2 4 16 2" xfId="15403" xr:uid="{00000000-0005-0000-0000-00000B0C0000}"/>
    <cellStyle name="Normal 2 2 4 17" xfId="12205" xr:uid="{00000000-0005-0000-0000-00000C0C0000}"/>
    <cellStyle name="Normal 2 2 4 17 2" xfId="20279" xr:uid="{00000000-0005-0000-0000-00000C0C0000}"/>
    <cellStyle name="Normal 2 2 4 18" xfId="13597" xr:uid="{00000000-0005-0000-0000-00000D0C0000}"/>
    <cellStyle name="Normal 2 2 4 18 2" xfId="21594" xr:uid="{00000000-0005-0000-0000-00000D0C0000}"/>
    <cellStyle name="Normal 2 2 4 19" xfId="5788" xr:uid="{00000000-0005-0000-0000-0000F10B0000}"/>
    <cellStyle name="Normal 2 2 4 2" xfId="467" xr:uid="{00000000-0005-0000-0000-0000D3010000}"/>
    <cellStyle name="Normal 2 2 4 2 10" xfId="13598" xr:uid="{00000000-0005-0000-0000-00000F0C0000}"/>
    <cellStyle name="Normal 2 2 4 2 10 2" xfId="21595" xr:uid="{00000000-0005-0000-0000-00000F0C0000}"/>
    <cellStyle name="Normal 2 2 4 2 11" xfId="5789" xr:uid="{00000000-0005-0000-0000-00000E0C0000}"/>
    <cellStyle name="Normal 2 2 4 2 12" xfId="13869" xr:uid="{00000000-0005-0000-0000-00000E0C0000}"/>
    <cellStyle name="Normal 2 2 4 2 2" xfId="468" xr:uid="{00000000-0005-0000-0000-0000D4010000}"/>
    <cellStyle name="Normal 2 2 4 2 2 10" xfId="5981" xr:uid="{00000000-0005-0000-0000-0000100C0000}"/>
    <cellStyle name="Normal 2 2 4 2 2 11" xfId="14061" xr:uid="{00000000-0005-0000-0000-0000100C0000}"/>
    <cellStyle name="Normal 2 2 4 2 2 2" xfId="1153" xr:uid="{00000000-0005-0000-0000-0000EE070000}"/>
    <cellStyle name="Normal 2 2 4 2 2 2 2" xfId="1811" xr:uid="{00000000-0005-0000-0000-0000EF070000}"/>
    <cellStyle name="Normal 2 2 4 2 2 2 2 2" xfId="3461" xr:uid="{00000000-0005-0000-0000-0000F0070000}"/>
    <cellStyle name="Normal 2 2 4 2 2 2 2 2 2" xfId="13020" xr:uid="{00000000-0005-0000-0000-0000140C0000}"/>
    <cellStyle name="Normal 2 2 4 2 2 2 2 2 2 2" xfId="21058" xr:uid="{00000000-0005-0000-0000-0000140C0000}"/>
    <cellStyle name="Normal 2 2 4 2 2 2 2 2 3" xfId="9920" xr:uid="{00000000-0005-0000-0000-0000130C0000}"/>
    <cellStyle name="Normal 2 2 4 2 2 2 2 2 4" xfId="17998" xr:uid="{00000000-0005-0000-0000-0000130C0000}"/>
    <cellStyle name="Normal 2 2 4 2 2 2 2 3" xfId="5124" xr:uid="{00000000-0005-0000-0000-0000F1070000}"/>
    <cellStyle name="Normal 2 2 4 2 2 2 2 3 2" xfId="11511" xr:uid="{00000000-0005-0000-0000-0000150C0000}"/>
    <cellStyle name="Normal 2 2 4 2 2 2 2 3 3" xfId="19589" xr:uid="{00000000-0005-0000-0000-0000150C0000}"/>
    <cellStyle name="Normal 2 2 4 2 2 2 2 4" xfId="8325" xr:uid="{00000000-0005-0000-0000-0000160C0000}"/>
    <cellStyle name="Normal 2 2 4 2 2 2 2 4 2" xfId="16403" xr:uid="{00000000-0005-0000-0000-0000160C0000}"/>
    <cellStyle name="Normal 2 2 4 2 2 2 2 5" xfId="12487" xr:uid="{00000000-0005-0000-0000-0000170C0000}"/>
    <cellStyle name="Normal 2 2 4 2 2 2 2 5 2" xfId="20556" xr:uid="{00000000-0005-0000-0000-0000170C0000}"/>
    <cellStyle name="Normal 2 2 4 2 2 2 2 6" xfId="6715" xr:uid="{00000000-0005-0000-0000-0000120C0000}"/>
    <cellStyle name="Normal 2 2 4 2 2 2 2 7" xfId="14795" xr:uid="{00000000-0005-0000-0000-0000120C0000}"/>
    <cellStyle name="Normal 2 2 4 2 2 2 3" xfId="2338" xr:uid="{00000000-0005-0000-0000-0000F2070000}"/>
    <cellStyle name="Normal 2 2 4 2 2 2 3 2" xfId="3988" xr:uid="{00000000-0005-0000-0000-0000F3070000}"/>
    <cellStyle name="Normal 2 2 4 2 2 2 3 2 2" xfId="10447" xr:uid="{00000000-0005-0000-0000-0000190C0000}"/>
    <cellStyle name="Normal 2 2 4 2 2 2 3 2 3" xfId="18525" xr:uid="{00000000-0005-0000-0000-0000190C0000}"/>
    <cellStyle name="Normal 2 2 4 2 2 2 3 3" xfId="5651" xr:uid="{00000000-0005-0000-0000-0000F4070000}"/>
    <cellStyle name="Normal 2 2 4 2 2 2 3 3 2" xfId="12038" xr:uid="{00000000-0005-0000-0000-00001A0C0000}"/>
    <cellStyle name="Normal 2 2 4 2 2 2 3 3 3" xfId="20116" xr:uid="{00000000-0005-0000-0000-00001A0C0000}"/>
    <cellStyle name="Normal 2 2 4 2 2 2 3 4" xfId="8852" xr:uid="{00000000-0005-0000-0000-00001B0C0000}"/>
    <cellStyle name="Normal 2 2 4 2 2 2 3 4 2" xfId="16930" xr:uid="{00000000-0005-0000-0000-00001B0C0000}"/>
    <cellStyle name="Normal 2 2 4 2 2 2 3 5" xfId="13021" xr:uid="{00000000-0005-0000-0000-00001C0C0000}"/>
    <cellStyle name="Normal 2 2 4 2 2 2 3 5 2" xfId="21059" xr:uid="{00000000-0005-0000-0000-00001C0C0000}"/>
    <cellStyle name="Normal 2 2 4 2 2 2 3 6" xfId="7242" xr:uid="{00000000-0005-0000-0000-0000180C0000}"/>
    <cellStyle name="Normal 2 2 4 2 2 2 3 7" xfId="15322" xr:uid="{00000000-0005-0000-0000-0000180C0000}"/>
    <cellStyle name="Normal 2 2 4 2 2 2 4" xfId="2904" xr:uid="{00000000-0005-0000-0000-0000F5070000}"/>
    <cellStyle name="Normal 2 2 4 2 2 2 4 2" xfId="13019" xr:uid="{00000000-0005-0000-0000-00001E0C0000}"/>
    <cellStyle name="Normal 2 2 4 2 2 2 4 2 2" xfId="21057" xr:uid="{00000000-0005-0000-0000-00001E0C0000}"/>
    <cellStyle name="Normal 2 2 4 2 2 2 4 3" xfId="9393" xr:uid="{00000000-0005-0000-0000-00001D0C0000}"/>
    <cellStyle name="Normal 2 2 4 2 2 2 4 4" xfId="17471" xr:uid="{00000000-0005-0000-0000-00001D0C0000}"/>
    <cellStyle name="Normal 2 2 4 2 2 2 5" xfId="4597" xr:uid="{00000000-0005-0000-0000-0000F6070000}"/>
    <cellStyle name="Normal 2 2 4 2 2 2 5 2" xfId="10984" xr:uid="{00000000-0005-0000-0000-00001F0C0000}"/>
    <cellStyle name="Normal 2 2 4 2 2 2 5 3" xfId="19062" xr:uid="{00000000-0005-0000-0000-00001F0C0000}"/>
    <cellStyle name="Normal 2 2 4 2 2 2 6" xfId="7798" xr:uid="{00000000-0005-0000-0000-0000200C0000}"/>
    <cellStyle name="Normal 2 2 4 2 2 2 6 2" xfId="15876" xr:uid="{00000000-0005-0000-0000-0000200C0000}"/>
    <cellStyle name="Normal 2 2 4 2 2 2 7" xfId="12415" xr:uid="{00000000-0005-0000-0000-0000210C0000}"/>
    <cellStyle name="Normal 2 2 4 2 2 2 7 2" xfId="20486" xr:uid="{00000000-0005-0000-0000-0000210C0000}"/>
    <cellStyle name="Normal 2 2 4 2 2 2 8" xfId="6188" xr:uid="{00000000-0005-0000-0000-0000110C0000}"/>
    <cellStyle name="Normal 2 2 4 2 2 2 9" xfId="14268" xr:uid="{00000000-0005-0000-0000-0000110C0000}"/>
    <cellStyle name="Normal 2 2 4 2 2 3" xfId="1605" xr:uid="{00000000-0005-0000-0000-0000F7070000}"/>
    <cellStyle name="Normal 2 2 4 2 2 3 2" xfId="3254" xr:uid="{00000000-0005-0000-0000-0000F8070000}"/>
    <cellStyle name="Normal 2 2 4 2 2 3 2 2" xfId="13022" xr:uid="{00000000-0005-0000-0000-0000240C0000}"/>
    <cellStyle name="Normal 2 2 4 2 2 3 2 2 2" xfId="21060" xr:uid="{00000000-0005-0000-0000-0000240C0000}"/>
    <cellStyle name="Normal 2 2 4 2 2 3 2 3" xfId="9713" xr:uid="{00000000-0005-0000-0000-0000230C0000}"/>
    <cellStyle name="Normal 2 2 4 2 2 3 2 4" xfId="17791" xr:uid="{00000000-0005-0000-0000-0000230C0000}"/>
    <cellStyle name="Normal 2 2 4 2 2 3 3" xfId="4917" xr:uid="{00000000-0005-0000-0000-0000F9070000}"/>
    <cellStyle name="Normal 2 2 4 2 2 3 3 2" xfId="11304" xr:uid="{00000000-0005-0000-0000-0000250C0000}"/>
    <cellStyle name="Normal 2 2 4 2 2 3 3 3" xfId="19382" xr:uid="{00000000-0005-0000-0000-0000250C0000}"/>
    <cellStyle name="Normal 2 2 4 2 2 3 4" xfId="8118" xr:uid="{00000000-0005-0000-0000-0000260C0000}"/>
    <cellStyle name="Normal 2 2 4 2 2 3 4 2" xfId="16196" xr:uid="{00000000-0005-0000-0000-0000260C0000}"/>
    <cellStyle name="Normal 2 2 4 2 2 3 5" xfId="12486" xr:uid="{00000000-0005-0000-0000-0000270C0000}"/>
    <cellStyle name="Normal 2 2 4 2 2 3 5 2" xfId="20555" xr:uid="{00000000-0005-0000-0000-0000270C0000}"/>
    <cellStyle name="Normal 2 2 4 2 2 3 6" xfId="6508" xr:uid="{00000000-0005-0000-0000-0000220C0000}"/>
    <cellStyle name="Normal 2 2 4 2 2 3 7" xfId="14588" xr:uid="{00000000-0005-0000-0000-0000220C0000}"/>
    <cellStyle name="Normal 2 2 4 2 2 4" xfId="2131" xr:uid="{00000000-0005-0000-0000-0000FA070000}"/>
    <cellStyle name="Normal 2 2 4 2 2 4 2" xfId="3781" xr:uid="{00000000-0005-0000-0000-0000FB070000}"/>
    <cellStyle name="Normal 2 2 4 2 2 4 2 2" xfId="10240" xr:uid="{00000000-0005-0000-0000-0000290C0000}"/>
    <cellStyle name="Normal 2 2 4 2 2 4 2 3" xfId="18318" xr:uid="{00000000-0005-0000-0000-0000290C0000}"/>
    <cellStyle name="Normal 2 2 4 2 2 4 3" xfId="5444" xr:uid="{00000000-0005-0000-0000-0000FC070000}"/>
    <cellStyle name="Normal 2 2 4 2 2 4 3 2" xfId="11831" xr:uid="{00000000-0005-0000-0000-00002A0C0000}"/>
    <cellStyle name="Normal 2 2 4 2 2 4 3 3" xfId="19909" xr:uid="{00000000-0005-0000-0000-00002A0C0000}"/>
    <cellStyle name="Normal 2 2 4 2 2 4 4" xfId="8645" xr:uid="{00000000-0005-0000-0000-00002B0C0000}"/>
    <cellStyle name="Normal 2 2 4 2 2 4 4 2" xfId="16723" xr:uid="{00000000-0005-0000-0000-00002B0C0000}"/>
    <cellStyle name="Normal 2 2 4 2 2 4 5" xfId="13023" xr:uid="{00000000-0005-0000-0000-00002C0C0000}"/>
    <cellStyle name="Normal 2 2 4 2 2 4 5 2" xfId="21061" xr:uid="{00000000-0005-0000-0000-00002C0C0000}"/>
    <cellStyle name="Normal 2 2 4 2 2 4 6" xfId="7035" xr:uid="{00000000-0005-0000-0000-0000280C0000}"/>
    <cellStyle name="Normal 2 2 4 2 2 4 7" xfId="15115" xr:uid="{00000000-0005-0000-0000-0000280C0000}"/>
    <cellStyle name="Normal 2 2 4 2 2 5" xfId="2502" xr:uid="{00000000-0005-0000-0000-0000FD070000}"/>
    <cellStyle name="Normal 2 2 4 2 2 5 2" xfId="13018" xr:uid="{00000000-0005-0000-0000-00002E0C0000}"/>
    <cellStyle name="Normal 2 2 4 2 2 5 2 2" xfId="21056" xr:uid="{00000000-0005-0000-0000-00002E0C0000}"/>
    <cellStyle name="Normal 2 2 4 2 2 5 3" xfId="9015" xr:uid="{00000000-0005-0000-0000-00002D0C0000}"/>
    <cellStyle name="Normal 2 2 4 2 2 5 4" xfId="17093" xr:uid="{00000000-0005-0000-0000-00002D0C0000}"/>
    <cellStyle name="Normal 2 2 4 2 2 6" xfId="4390" xr:uid="{00000000-0005-0000-0000-0000FE070000}"/>
    <cellStyle name="Normal 2 2 4 2 2 6 2" xfId="10777" xr:uid="{00000000-0005-0000-0000-00002F0C0000}"/>
    <cellStyle name="Normal 2 2 4 2 2 6 3" xfId="18855" xr:uid="{00000000-0005-0000-0000-00002F0C0000}"/>
    <cellStyle name="Normal 2 2 4 2 2 7" xfId="7591" xr:uid="{00000000-0005-0000-0000-0000300C0000}"/>
    <cellStyle name="Normal 2 2 4 2 2 7 2" xfId="15669" xr:uid="{00000000-0005-0000-0000-0000300C0000}"/>
    <cellStyle name="Normal 2 2 4 2 2 8" xfId="12207" xr:uid="{00000000-0005-0000-0000-0000310C0000}"/>
    <cellStyle name="Normal 2 2 4 2 2 8 2" xfId="20281" xr:uid="{00000000-0005-0000-0000-0000310C0000}"/>
    <cellStyle name="Normal 2 2 4 2 2 9" xfId="13599" xr:uid="{00000000-0005-0000-0000-0000320C0000}"/>
    <cellStyle name="Normal 2 2 4 2 2 9 2" xfId="21596" xr:uid="{00000000-0005-0000-0000-0000320C0000}"/>
    <cellStyle name="Normal 2 2 4 2 3" xfId="469" xr:uid="{00000000-0005-0000-0000-0000D5010000}"/>
    <cellStyle name="Normal 2 2 4 2 3 10" xfId="14118" xr:uid="{00000000-0005-0000-0000-0000330C0000}"/>
    <cellStyle name="Normal 2 2 4 2 3 2" xfId="1661" xr:uid="{00000000-0005-0000-0000-000000080000}"/>
    <cellStyle name="Normal 2 2 4 2 3 2 2" xfId="3311" xr:uid="{00000000-0005-0000-0000-000001080000}"/>
    <cellStyle name="Normal 2 2 4 2 3 2 2 2" xfId="13025" xr:uid="{00000000-0005-0000-0000-0000360C0000}"/>
    <cellStyle name="Normal 2 2 4 2 3 2 2 2 2" xfId="21063" xr:uid="{00000000-0005-0000-0000-0000360C0000}"/>
    <cellStyle name="Normal 2 2 4 2 3 2 2 3" xfId="9770" xr:uid="{00000000-0005-0000-0000-0000350C0000}"/>
    <cellStyle name="Normal 2 2 4 2 3 2 2 4" xfId="17848" xr:uid="{00000000-0005-0000-0000-0000350C0000}"/>
    <cellStyle name="Normal 2 2 4 2 3 2 3" xfId="4974" xr:uid="{00000000-0005-0000-0000-000002080000}"/>
    <cellStyle name="Normal 2 2 4 2 3 2 3 2" xfId="11361" xr:uid="{00000000-0005-0000-0000-0000370C0000}"/>
    <cellStyle name="Normal 2 2 4 2 3 2 3 3" xfId="19439" xr:uid="{00000000-0005-0000-0000-0000370C0000}"/>
    <cellStyle name="Normal 2 2 4 2 3 2 4" xfId="8175" xr:uid="{00000000-0005-0000-0000-0000380C0000}"/>
    <cellStyle name="Normal 2 2 4 2 3 2 4 2" xfId="16253" xr:uid="{00000000-0005-0000-0000-0000380C0000}"/>
    <cellStyle name="Normal 2 2 4 2 3 2 5" xfId="12488" xr:uid="{00000000-0005-0000-0000-0000390C0000}"/>
    <cellStyle name="Normal 2 2 4 2 3 2 5 2" xfId="20557" xr:uid="{00000000-0005-0000-0000-0000390C0000}"/>
    <cellStyle name="Normal 2 2 4 2 3 2 6" xfId="6565" xr:uid="{00000000-0005-0000-0000-0000340C0000}"/>
    <cellStyle name="Normal 2 2 4 2 3 2 7" xfId="14645" xr:uid="{00000000-0005-0000-0000-0000340C0000}"/>
    <cellStyle name="Normal 2 2 4 2 3 3" xfId="2188" xr:uid="{00000000-0005-0000-0000-000003080000}"/>
    <cellStyle name="Normal 2 2 4 2 3 3 2" xfId="3838" xr:uid="{00000000-0005-0000-0000-000004080000}"/>
    <cellStyle name="Normal 2 2 4 2 3 3 2 2" xfId="10297" xr:uid="{00000000-0005-0000-0000-00003B0C0000}"/>
    <cellStyle name="Normal 2 2 4 2 3 3 2 3" xfId="18375" xr:uid="{00000000-0005-0000-0000-00003B0C0000}"/>
    <cellStyle name="Normal 2 2 4 2 3 3 3" xfId="5501" xr:uid="{00000000-0005-0000-0000-000005080000}"/>
    <cellStyle name="Normal 2 2 4 2 3 3 3 2" xfId="11888" xr:uid="{00000000-0005-0000-0000-00003C0C0000}"/>
    <cellStyle name="Normal 2 2 4 2 3 3 3 3" xfId="19966" xr:uid="{00000000-0005-0000-0000-00003C0C0000}"/>
    <cellStyle name="Normal 2 2 4 2 3 3 4" xfId="8702" xr:uid="{00000000-0005-0000-0000-00003D0C0000}"/>
    <cellStyle name="Normal 2 2 4 2 3 3 4 2" xfId="16780" xr:uid="{00000000-0005-0000-0000-00003D0C0000}"/>
    <cellStyle name="Normal 2 2 4 2 3 3 5" xfId="13026" xr:uid="{00000000-0005-0000-0000-00003E0C0000}"/>
    <cellStyle name="Normal 2 2 4 2 3 3 5 2" xfId="21064" xr:uid="{00000000-0005-0000-0000-00003E0C0000}"/>
    <cellStyle name="Normal 2 2 4 2 3 3 6" xfId="7092" xr:uid="{00000000-0005-0000-0000-00003A0C0000}"/>
    <cellStyle name="Normal 2 2 4 2 3 3 7" xfId="15172" xr:uid="{00000000-0005-0000-0000-00003A0C0000}"/>
    <cellStyle name="Normal 2 2 4 2 3 4" xfId="2503" xr:uid="{00000000-0005-0000-0000-000006080000}"/>
    <cellStyle name="Normal 2 2 4 2 3 4 2" xfId="13024" xr:uid="{00000000-0005-0000-0000-0000400C0000}"/>
    <cellStyle name="Normal 2 2 4 2 3 4 2 2" xfId="21062" xr:uid="{00000000-0005-0000-0000-0000400C0000}"/>
    <cellStyle name="Normal 2 2 4 2 3 4 3" xfId="9016" xr:uid="{00000000-0005-0000-0000-00003F0C0000}"/>
    <cellStyle name="Normal 2 2 4 2 3 4 4" xfId="17094" xr:uid="{00000000-0005-0000-0000-00003F0C0000}"/>
    <cellStyle name="Normal 2 2 4 2 3 5" xfId="4447" xr:uid="{00000000-0005-0000-0000-000007080000}"/>
    <cellStyle name="Normal 2 2 4 2 3 5 2" xfId="10834" xr:uid="{00000000-0005-0000-0000-0000410C0000}"/>
    <cellStyle name="Normal 2 2 4 2 3 5 3" xfId="18912" xr:uid="{00000000-0005-0000-0000-0000410C0000}"/>
    <cellStyle name="Normal 2 2 4 2 3 6" xfId="7648" xr:uid="{00000000-0005-0000-0000-0000420C0000}"/>
    <cellStyle name="Normal 2 2 4 2 3 6 2" xfId="15726" xr:uid="{00000000-0005-0000-0000-0000420C0000}"/>
    <cellStyle name="Normal 2 2 4 2 3 7" xfId="12208" xr:uid="{00000000-0005-0000-0000-0000430C0000}"/>
    <cellStyle name="Normal 2 2 4 2 3 7 2" xfId="20282" xr:uid="{00000000-0005-0000-0000-0000430C0000}"/>
    <cellStyle name="Normal 2 2 4 2 3 8" xfId="13600" xr:uid="{00000000-0005-0000-0000-0000440C0000}"/>
    <cellStyle name="Normal 2 2 4 2 3 8 2" xfId="21597" xr:uid="{00000000-0005-0000-0000-0000440C0000}"/>
    <cellStyle name="Normal 2 2 4 2 3 9" xfId="6038" xr:uid="{00000000-0005-0000-0000-0000330C0000}"/>
    <cellStyle name="Normal 2 2 4 2 4" xfId="1413" xr:uid="{00000000-0005-0000-0000-000008080000}"/>
    <cellStyle name="Normal 2 2 4 2 4 2" xfId="3062" xr:uid="{00000000-0005-0000-0000-000009080000}"/>
    <cellStyle name="Normal 2 2 4 2 4 2 2" xfId="13027" xr:uid="{00000000-0005-0000-0000-0000470C0000}"/>
    <cellStyle name="Normal 2 2 4 2 4 2 2 2" xfId="21065" xr:uid="{00000000-0005-0000-0000-0000470C0000}"/>
    <cellStyle name="Normal 2 2 4 2 4 2 3" xfId="9521" xr:uid="{00000000-0005-0000-0000-0000460C0000}"/>
    <cellStyle name="Normal 2 2 4 2 4 2 4" xfId="17599" xr:uid="{00000000-0005-0000-0000-0000460C0000}"/>
    <cellStyle name="Normal 2 2 4 2 4 3" xfId="4725" xr:uid="{00000000-0005-0000-0000-00000A080000}"/>
    <cellStyle name="Normal 2 2 4 2 4 3 2" xfId="11112" xr:uid="{00000000-0005-0000-0000-0000480C0000}"/>
    <cellStyle name="Normal 2 2 4 2 4 3 3" xfId="19190" xr:uid="{00000000-0005-0000-0000-0000480C0000}"/>
    <cellStyle name="Normal 2 2 4 2 4 4" xfId="7926" xr:uid="{00000000-0005-0000-0000-0000490C0000}"/>
    <cellStyle name="Normal 2 2 4 2 4 4 2" xfId="16004" xr:uid="{00000000-0005-0000-0000-0000490C0000}"/>
    <cellStyle name="Normal 2 2 4 2 4 5" xfId="12485" xr:uid="{00000000-0005-0000-0000-00004A0C0000}"/>
    <cellStyle name="Normal 2 2 4 2 4 5 2" xfId="20554" xr:uid="{00000000-0005-0000-0000-00004A0C0000}"/>
    <cellStyle name="Normal 2 2 4 2 4 6" xfId="6316" xr:uid="{00000000-0005-0000-0000-0000450C0000}"/>
    <cellStyle name="Normal 2 2 4 2 4 7" xfId="14396" xr:uid="{00000000-0005-0000-0000-0000450C0000}"/>
    <cellStyle name="Normal 2 2 4 2 5" xfId="1939" xr:uid="{00000000-0005-0000-0000-00000B080000}"/>
    <cellStyle name="Normal 2 2 4 2 5 2" xfId="3589" xr:uid="{00000000-0005-0000-0000-00000C080000}"/>
    <cellStyle name="Normal 2 2 4 2 5 2 2" xfId="10048" xr:uid="{00000000-0005-0000-0000-00004C0C0000}"/>
    <cellStyle name="Normal 2 2 4 2 5 2 3" xfId="18126" xr:uid="{00000000-0005-0000-0000-00004C0C0000}"/>
    <cellStyle name="Normal 2 2 4 2 5 3" xfId="5252" xr:uid="{00000000-0005-0000-0000-00000D080000}"/>
    <cellStyle name="Normal 2 2 4 2 5 3 2" xfId="11639" xr:uid="{00000000-0005-0000-0000-00004D0C0000}"/>
    <cellStyle name="Normal 2 2 4 2 5 3 3" xfId="19717" xr:uid="{00000000-0005-0000-0000-00004D0C0000}"/>
    <cellStyle name="Normal 2 2 4 2 5 4" xfId="8453" xr:uid="{00000000-0005-0000-0000-00004E0C0000}"/>
    <cellStyle name="Normal 2 2 4 2 5 4 2" xfId="16531" xr:uid="{00000000-0005-0000-0000-00004E0C0000}"/>
    <cellStyle name="Normal 2 2 4 2 5 5" xfId="13028" xr:uid="{00000000-0005-0000-0000-00004F0C0000}"/>
    <cellStyle name="Normal 2 2 4 2 5 5 2" xfId="21066" xr:uid="{00000000-0005-0000-0000-00004F0C0000}"/>
    <cellStyle name="Normal 2 2 4 2 5 6" xfId="6843" xr:uid="{00000000-0005-0000-0000-00004B0C0000}"/>
    <cellStyle name="Normal 2 2 4 2 5 7" xfId="14923" xr:uid="{00000000-0005-0000-0000-00004B0C0000}"/>
    <cellStyle name="Normal 2 2 4 2 6" xfId="2501" xr:uid="{00000000-0005-0000-0000-00000E080000}"/>
    <cellStyle name="Normal 2 2 4 2 6 2" xfId="12718" xr:uid="{00000000-0005-0000-0000-0000510C0000}"/>
    <cellStyle name="Normal 2 2 4 2 6 2 2" xfId="20782" xr:uid="{00000000-0005-0000-0000-0000510C0000}"/>
    <cellStyle name="Normal 2 2 4 2 6 3" xfId="9014" xr:uid="{00000000-0005-0000-0000-0000500C0000}"/>
    <cellStyle name="Normal 2 2 4 2 6 4" xfId="17092" xr:uid="{00000000-0005-0000-0000-0000500C0000}"/>
    <cellStyle name="Normal 2 2 4 2 7" xfId="4198" xr:uid="{00000000-0005-0000-0000-00000F080000}"/>
    <cellStyle name="Normal 2 2 4 2 7 2" xfId="10585" xr:uid="{00000000-0005-0000-0000-0000520C0000}"/>
    <cellStyle name="Normal 2 2 4 2 7 3" xfId="18663" xr:uid="{00000000-0005-0000-0000-0000520C0000}"/>
    <cellStyle name="Normal 2 2 4 2 8" xfId="7399" xr:uid="{00000000-0005-0000-0000-0000530C0000}"/>
    <cellStyle name="Normal 2 2 4 2 8 2" xfId="15477" xr:uid="{00000000-0005-0000-0000-0000530C0000}"/>
    <cellStyle name="Normal 2 2 4 2 9" xfId="12206" xr:uid="{00000000-0005-0000-0000-0000540C0000}"/>
    <cellStyle name="Normal 2 2 4 2 9 2" xfId="20280" xr:uid="{00000000-0005-0000-0000-0000540C0000}"/>
    <cellStyle name="Normal 2 2 4 20" xfId="13868" xr:uid="{00000000-0005-0000-0000-0000F10B0000}"/>
    <cellStyle name="Normal 2 2 4 3" xfId="470" xr:uid="{00000000-0005-0000-0000-0000D6010000}"/>
    <cellStyle name="Normal 2 2 4 3 10" xfId="13601" xr:uid="{00000000-0005-0000-0000-0000560C0000}"/>
    <cellStyle name="Normal 2 2 4 3 10 2" xfId="21598" xr:uid="{00000000-0005-0000-0000-0000560C0000}"/>
    <cellStyle name="Normal 2 2 4 3 11" xfId="5790" xr:uid="{00000000-0005-0000-0000-0000550C0000}"/>
    <cellStyle name="Normal 2 2 4 3 12" xfId="13870" xr:uid="{00000000-0005-0000-0000-0000550C0000}"/>
    <cellStyle name="Normal 2 2 4 3 2" xfId="471" xr:uid="{00000000-0005-0000-0000-0000D7010000}"/>
    <cellStyle name="Normal 2 2 4 3 2 10" xfId="5967" xr:uid="{00000000-0005-0000-0000-0000570C0000}"/>
    <cellStyle name="Normal 2 2 4 3 2 11" xfId="14047" xr:uid="{00000000-0005-0000-0000-0000570C0000}"/>
    <cellStyle name="Normal 2 2 4 3 2 2" xfId="1154" xr:uid="{00000000-0005-0000-0000-000012080000}"/>
    <cellStyle name="Normal 2 2 4 3 2 2 2" xfId="1812" xr:uid="{00000000-0005-0000-0000-000013080000}"/>
    <cellStyle name="Normal 2 2 4 3 2 2 2 2" xfId="3462" xr:uid="{00000000-0005-0000-0000-000014080000}"/>
    <cellStyle name="Normal 2 2 4 3 2 2 2 2 2" xfId="9921" xr:uid="{00000000-0005-0000-0000-00005A0C0000}"/>
    <cellStyle name="Normal 2 2 4 3 2 2 2 2 3" xfId="17999" xr:uid="{00000000-0005-0000-0000-00005A0C0000}"/>
    <cellStyle name="Normal 2 2 4 3 2 2 2 3" xfId="5125" xr:uid="{00000000-0005-0000-0000-000015080000}"/>
    <cellStyle name="Normal 2 2 4 3 2 2 2 3 2" xfId="11512" xr:uid="{00000000-0005-0000-0000-00005B0C0000}"/>
    <cellStyle name="Normal 2 2 4 3 2 2 2 3 3" xfId="19590" xr:uid="{00000000-0005-0000-0000-00005B0C0000}"/>
    <cellStyle name="Normal 2 2 4 3 2 2 2 4" xfId="8326" xr:uid="{00000000-0005-0000-0000-00005C0C0000}"/>
    <cellStyle name="Normal 2 2 4 3 2 2 2 4 2" xfId="16404" xr:uid="{00000000-0005-0000-0000-00005C0C0000}"/>
    <cellStyle name="Normal 2 2 4 3 2 2 2 5" xfId="13030" xr:uid="{00000000-0005-0000-0000-00005D0C0000}"/>
    <cellStyle name="Normal 2 2 4 3 2 2 2 5 2" xfId="21068" xr:uid="{00000000-0005-0000-0000-00005D0C0000}"/>
    <cellStyle name="Normal 2 2 4 3 2 2 2 6" xfId="6716" xr:uid="{00000000-0005-0000-0000-0000590C0000}"/>
    <cellStyle name="Normal 2 2 4 3 2 2 2 7" xfId="14796" xr:uid="{00000000-0005-0000-0000-0000590C0000}"/>
    <cellStyle name="Normal 2 2 4 3 2 2 3" xfId="2339" xr:uid="{00000000-0005-0000-0000-000016080000}"/>
    <cellStyle name="Normal 2 2 4 3 2 2 3 2" xfId="3989" xr:uid="{00000000-0005-0000-0000-000017080000}"/>
    <cellStyle name="Normal 2 2 4 3 2 2 3 2 2" xfId="10448" xr:uid="{00000000-0005-0000-0000-00005F0C0000}"/>
    <cellStyle name="Normal 2 2 4 3 2 2 3 2 3" xfId="18526" xr:uid="{00000000-0005-0000-0000-00005F0C0000}"/>
    <cellStyle name="Normal 2 2 4 3 2 2 3 3" xfId="5652" xr:uid="{00000000-0005-0000-0000-000018080000}"/>
    <cellStyle name="Normal 2 2 4 3 2 2 3 3 2" xfId="12039" xr:uid="{00000000-0005-0000-0000-0000600C0000}"/>
    <cellStyle name="Normal 2 2 4 3 2 2 3 3 3" xfId="20117" xr:uid="{00000000-0005-0000-0000-0000600C0000}"/>
    <cellStyle name="Normal 2 2 4 3 2 2 3 4" xfId="8853" xr:uid="{00000000-0005-0000-0000-0000610C0000}"/>
    <cellStyle name="Normal 2 2 4 3 2 2 3 4 2" xfId="16931" xr:uid="{00000000-0005-0000-0000-0000610C0000}"/>
    <cellStyle name="Normal 2 2 4 3 2 2 3 5" xfId="7243" xr:uid="{00000000-0005-0000-0000-00005E0C0000}"/>
    <cellStyle name="Normal 2 2 4 3 2 2 3 6" xfId="15323" xr:uid="{00000000-0005-0000-0000-00005E0C0000}"/>
    <cellStyle name="Normal 2 2 4 3 2 2 4" xfId="2905" xr:uid="{00000000-0005-0000-0000-000019080000}"/>
    <cellStyle name="Normal 2 2 4 3 2 2 4 2" xfId="9394" xr:uid="{00000000-0005-0000-0000-0000620C0000}"/>
    <cellStyle name="Normal 2 2 4 3 2 2 4 3" xfId="17472" xr:uid="{00000000-0005-0000-0000-0000620C0000}"/>
    <cellStyle name="Normal 2 2 4 3 2 2 5" xfId="4598" xr:uid="{00000000-0005-0000-0000-00001A080000}"/>
    <cellStyle name="Normal 2 2 4 3 2 2 5 2" xfId="10985" xr:uid="{00000000-0005-0000-0000-0000630C0000}"/>
    <cellStyle name="Normal 2 2 4 3 2 2 5 3" xfId="19063" xr:uid="{00000000-0005-0000-0000-0000630C0000}"/>
    <cellStyle name="Normal 2 2 4 3 2 2 6" xfId="7799" xr:uid="{00000000-0005-0000-0000-0000640C0000}"/>
    <cellStyle name="Normal 2 2 4 3 2 2 6 2" xfId="15877" xr:uid="{00000000-0005-0000-0000-0000640C0000}"/>
    <cellStyle name="Normal 2 2 4 3 2 2 7" xfId="12490" xr:uid="{00000000-0005-0000-0000-0000650C0000}"/>
    <cellStyle name="Normal 2 2 4 3 2 2 7 2" xfId="20559" xr:uid="{00000000-0005-0000-0000-0000650C0000}"/>
    <cellStyle name="Normal 2 2 4 3 2 2 8" xfId="6189" xr:uid="{00000000-0005-0000-0000-0000580C0000}"/>
    <cellStyle name="Normal 2 2 4 3 2 2 9" xfId="14269" xr:uid="{00000000-0005-0000-0000-0000580C0000}"/>
    <cellStyle name="Normal 2 2 4 3 2 3" xfId="1591" xr:uid="{00000000-0005-0000-0000-00001B080000}"/>
    <cellStyle name="Normal 2 2 4 3 2 3 2" xfId="3240" xr:uid="{00000000-0005-0000-0000-00001C080000}"/>
    <cellStyle name="Normal 2 2 4 3 2 3 2 2" xfId="9699" xr:uid="{00000000-0005-0000-0000-0000670C0000}"/>
    <cellStyle name="Normal 2 2 4 3 2 3 2 3" xfId="17777" xr:uid="{00000000-0005-0000-0000-0000670C0000}"/>
    <cellStyle name="Normal 2 2 4 3 2 3 3" xfId="4903" xr:uid="{00000000-0005-0000-0000-00001D080000}"/>
    <cellStyle name="Normal 2 2 4 3 2 3 3 2" xfId="11290" xr:uid="{00000000-0005-0000-0000-0000680C0000}"/>
    <cellStyle name="Normal 2 2 4 3 2 3 3 3" xfId="19368" xr:uid="{00000000-0005-0000-0000-0000680C0000}"/>
    <cellStyle name="Normal 2 2 4 3 2 3 4" xfId="8104" xr:uid="{00000000-0005-0000-0000-0000690C0000}"/>
    <cellStyle name="Normal 2 2 4 3 2 3 4 2" xfId="16182" xr:uid="{00000000-0005-0000-0000-0000690C0000}"/>
    <cellStyle name="Normal 2 2 4 3 2 3 5" xfId="13031" xr:uid="{00000000-0005-0000-0000-00006A0C0000}"/>
    <cellStyle name="Normal 2 2 4 3 2 3 5 2" xfId="21069" xr:uid="{00000000-0005-0000-0000-00006A0C0000}"/>
    <cellStyle name="Normal 2 2 4 3 2 3 6" xfId="6494" xr:uid="{00000000-0005-0000-0000-0000660C0000}"/>
    <cellStyle name="Normal 2 2 4 3 2 3 7" xfId="14574" xr:uid="{00000000-0005-0000-0000-0000660C0000}"/>
    <cellStyle name="Normal 2 2 4 3 2 4" xfId="2117" xr:uid="{00000000-0005-0000-0000-00001E080000}"/>
    <cellStyle name="Normal 2 2 4 3 2 4 2" xfId="3767" xr:uid="{00000000-0005-0000-0000-00001F080000}"/>
    <cellStyle name="Normal 2 2 4 3 2 4 2 2" xfId="10226" xr:uid="{00000000-0005-0000-0000-00006C0C0000}"/>
    <cellStyle name="Normal 2 2 4 3 2 4 2 3" xfId="18304" xr:uid="{00000000-0005-0000-0000-00006C0C0000}"/>
    <cellStyle name="Normal 2 2 4 3 2 4 3" xfId="5430" xr:uid="{00000000-0005-0000-0000-000020080000}"/>
    <cellStyle name="Normal 2 2 4 3 2 4 3 2" xfId="11817" xr:uid="{00000000-0005-0000-0000-00006D0C0000}"/>
    <cellStyle name="Normal 2 2 4 3 2 4 3 3" xfId="19895" xr:uid="{00000000-0005-0000-0000-00006D0C0000}"/>
    <cellStyle name="Normal 2 2 4 3 2 4 4" xfId="8631" xr:uid="{00000000-0005-0000-0000-00006E0C0000}"/>
    <cellStyle name="Normal 2 2 4 3 2 4 4 2" xfId="16709" xr:uid="{00000000-0005-0000-0000-00006E0C0000}"/>
    <cellStyle name="Normal 2 2 4 3 2 4 5" xfId="13029" xr:uid="{00000000-0005-0000-0000-00006F0C0000}"/>
    <cellStyle name="Normal 2 2 4 3 2 4 5 2" xfId="21067" xr:uid="{00000000-0005-0000-0000-00006F0C0000}"/>
    <cellStyle name="Normal 2 2 4 3 2 4 6" xfId="7021" xr:uid="{00000000-0005-0000-0000-00006B0C0000}"/>
    <cellStyle name="Normal 2 2 4 3 2 4 7" xfId="15101" xr:uid="{00000000-0005-0000-0000-00006B0C0000}"/>
    <cellStyle name="Normal 2 2 4 3 2 5" xfId="2505" xr:uid="{00000000-0005-0000-0000-000021080000}"/>
    <cellStyle name="Normal 2 2 4 3 2 5 2" xfId="9018" xr:uid="{00000000-0005-0000-0000-0000700C0000}"/>
    <cellStyle name="Normal 2 2 4 3 2 5 3" xfId="17096" xr:uid="{00000000-0005-0000-0000-0000700C0000}"/>
    <cellStyle name="Normal 2 2 4 3 2 6" xfId="4376" xr:uid="{00000000-0005-0000-0000-000022080000}"/>
    <cellStyle name="Normal 2 2 4 3 2 6 2" xfId="10763" xr:uid="{00000000-0005-0000-0000-0000710C0000}"/>
    <cellStyle name="Normal 2 2 4 3 2 6 3" xfId="18841" xr:uid="{00000000-0005-0000-0000-0000710C0000}"/>
    <cellStyle name="Normal 2 2 4 3 2 7" xfId="7577" xr:uid="{00000000-0005-0000-0000-0000720C0000}"/>
    <cellStyle name="Normal 2 2 4 3 2 7 2" xfId="15655" xr:uid="{00000000-0005-0000-0000-0000720C0000}"/>
    <cellStyle name="Normal 2 2 4 3 2 8" xfId="12210" xr:uid="{00000000-0005-0000-0000-0000730C0000}"/>
    <cellStyle name="Normal 2 2 4 3 2 8 2" xfId="20284" xr:uid="{00000000-0005-0000-0000-0000730C0000}"/>
    <cellStyle name="Normal 2 2 4 3 2 9" xfId="13602" xr:uid="{00000000-0005-0000-0000-0000740C0000}"/>
    <cellStyle name="Normal 2 2 4 3 2 9 2" xfId="21599" xr:uid="{00000000-0005-0000-0000-0000740C0000}"/>
    <cellStyle name="Normal 2 2 4 3 3" xfId="1014" xr:uid="{00000000-0005-0000-0000-000023080000}"/>
    <cellStyle name="Normal 2 2 4 3 3 2" xfId="1662" xr:uid="{00000000-0005-0000-0000-000024080000}"/>
    <cellStyle name="Normal 2 2 4 3 3 2 2" xfId="3312" xr:uid="{00000000-0005-0000-0000-000025080000}"/>
    <cellStyle name="Normal 2 2 4 3 3 2 2 2" xfId="13033" xr:uid="{00000000-0005-0000-0000-0000780C0000}"/>
    <cellStyle name="Normal 2 2 4 3 3 2 2 2 2" xfId="21071" xr:uid="{00000000-0005-0000-0000-0000780C0000}"/>
    <cellStyle name="Normal 2 2 4 3 3 2 2 3" xfId="9771" xr:uid="{00000000-0005-0000-0000-0000770C0000}"/>
    <cellStyle name="Normal 2 2 4 3 3 2 2 4" xfId="17849" xr:uid="{00000000-0005-0000-0000-0000770C0000}"/>
    <cellStyle name="Normal 2 2 4 3 3 2 3" xfId="4975" xr:uid="{00000000-0005-0000-0000-000026080000}"/>
    <cellStyle name="Normal 2 2 4 3 3 2 3 2" xfId="11362" xr:uid="{00000000-0005-0000-0000-0000790C0000}"/>
    <cellStyle name="Normal 2 2 4 3 3 2 3 3" xfId="19440" xr:uid="{00000000-0005-0000-0000-0000790C0000}"/>
    <cellStyle name="Normal 2 2 4 3 3 2 4" xfId="8176" xr:uid="{00000000-0005-0000-0000-00007A0C0000}"/>
    <cellStyle name="Normal 2 2 4 3 3 2 4 2" xfId="16254" xr:uid="{00000000-0005-0000-0000-00007A0C0000}"/>
    <cellStyle name="Normal 2 2 4 3 3 2 5" xfId="12491" xr:uid="{00000000-0005-0000-0000-00007B0C0000}"/>
    <cellStyle name="Normal 2 2 4 3 3 2 5 2" xfId="20560" xr:uid="{00000000-0005-0000-0000-00007B0C0000}"/>
    <cellStyle name="Normal 2 2 4 3 3 2 6" xfId="6566" xr:uid="{00000000-0005-0000-0000-0000760C0000}"/>
    <cellStyle name="Normal 2 2 4 3 3 2 7" xfId="14646" xr:uid="{00000000-0005-0000-0000-0000760C0000}"/>
    <cellStyle name="Normal 2 2 4 3 3 3" xfId="2189" xr:uid="{00000000-0005-0000-0000-000027080000}"/>
    <cellStyle name="Normal 2 2 4 3 3 3 2" xfId="3839" xr:uid="{00000000-0005-0000-0000-000028080000}"/>
    <cellStyle name="Normal 2 2 4 3 3 3 2 2" xfId="10298" xr:uid="{00000000-0005-0000-0000-00007D0C0000}"/>
    <cellStyle name="Normal 2 2 4 3 3 3 2 3" xfId="18376" xr:uid="{00000000-0005-0000-0000-00007D0C0000}"/>
    <cellStyle name="Normal 2 2 4 3 3 3 3" xfId="5502" xr:uid="{00000000-0005-0000-0000-000029080000}"/>
    <cellStyle name="Normal 2 2 4 3 3 3 3 2" xfId="11889" xr:uid="{00000000-0005-0000-0000-00007E0C0000}"/>
    <cellStyle name="Normal 2 2 4 3 3 3 3 3" xfId="19967" xr:uid="{00000000-0005-0000-0000-00007E0C0000}"/>
    <cellStyle name="Normal 2 2 4 3 3 3 4" xfId="8703" xr:uid="{00000000-0005-0000-0000-00007F0C0000}"/>
    <cellStyle name="Normal 2 2 4 3 3 3 4 2" xfId="16781" xr:uid="{00000000-0005-0000-0000-00007F0C0000}"/>
    <cellStyle name="Normal 2 2 4 3 3 3 5" xfId="13034" xr:uid="{00000000-0005-0000-0000-0000800C0000}"/>
    <cellStyle name="Normal 2 2 4 3 3 3 5 2" xfId="21072" xr:uid="{00000000-0005-0000-0000-0000800C0000}"/>
    <cellStyle name="Normal 2 2 4 3 3 3 6" xfId="7093" xr:uid="{00000000-0005-0000-0000-00007C0C0000}"/>
    <cellStyle name="Normal 2 2 4 3 3 3 7" xfId="15173" xr:uid="{00000000-0005-0000-0000-00007C0C0000}"/>
    <cellStyle name="Normal 2 2 4 3 3 4" xfId="2779" xr:uid="{00000000-0005-0000-0000-00002A080000}"/>
    <cellStyle name="Normal 2 2 4 3 3 4 2" xfId="13032" xr:uid="{00000000-0005-0000-0000-0000820C0000}"/>
    <cellStyle name="Normal 2 2 4 3 3 4 2 2" xfId="21070" xr:uid="{00000000-0005-0000-0000-0000820C0000}"/>
    <cellStyle name="Normal 2 2 4 3 3 4 3" xfId="9268" xr:uid="{00000000-0005-0000-0000-0000810C0000}"/>
    <cellStyle name="Normal 2 2 4 3 3 4 4" xfId="17346" xr:uid="{00000000-0005-0000-0000-0000810C0000}"/>
    <cellStyle name="Normal 2 2 4 3 3 5" xfId="4448" xr:uid="{00000000-0005-0000-0000-00002B080000}"/>
    <cellStyle name="Normal 2 2 4 3 3 5 2" xfId="10835" xr:uid="{00000000-0005-0000-0000-0000830C0000}"/>
    <cellStyle name="Normal 2 2 4 3 3 5 3" xfId="18913" xr:uid="{00000000-0005-0000-0000-0000830C0000}"/>
    <cellStyle name="Normal 2 2 4 3 3 6" xfId="7649" xr:uid="{00000000-0005-0000-0000-0000840C0000}"/>
    <cellStyle name="Normal 2 2 4 3 3 6 2" xfId="15727" xr:uid="{00000000-0005-0000-0000-0000840C0000}"/>
    <cellStyle name="Normal 2 2 4 3 3 7" xfId="12400" xr:uid="{00000000-0005-0000-0000-0000850C0000}"/>
    <cellStyle name="Normal 2 2 4 3 3 7 2" xfId="20471" xr:uid="{00000000-0005-0000-0000-0000850C0000}"/>
    <cellStyle name="Normal 2 2 4 3 3 8" xfId="6039" xr:uid="{00000000-0005-0000-0000-0000750C0000}"/>
    <cellStyle name="Normal 2 2 4 3 3 9" xfId="14119" xr:uid="{00000000-0005-0000-0000-0000750C0000}"/>
    <cellStyle name="Normal 2 2 4 3 4" xfId="1414" xr:uid="{00000000-0005-0000-0000-00002C080000}"/>
    <cellStyle name="Normal 2 2 4 3 4 2" xfId="3063" xr:uid="{00000000-0005-0000-0000-00002D080000}"/>
    <cellStyle name="Normal 2 2 4 3 4 2 2" xfId="13035" xr:uid="{00000000-0005-0000-0000-0000880C0000}"/>
    <cellStyle name="Normal 2 2 4 3 4 2 2 2" xfId="21073" xr:uid="{00000000-0005-0000-0000-0000880C0000}"/>
    <cellStyle name="Normal 2 2 4 3 4 2 3" xfId="9522" xr:uid="{00000000-0005-0000-0000-0000870C0000}"/>
    <cellStyle name="Normal 2 2 4 3 4 2 4" xfId="17600" xr:uid="{00000000-0005-0000-0000-0000870C0000}"/>
    <cellStyle name="Normal 2 2 4 3 4 3" xfId="4726" xr:uid="{00000000-0005-0000-0000-00002E080000}"/>
    <cellStyle name="Normal 2 2 4 3 4 3 2" xfId="11113" xr:uid="{00000000-0005-0000-0000-0000890C0000}"/>
    <cellStyle name="Normal 2 2 4 3 4 3 3" xfId="19191" xr:uid="{00000000-0005-0000-0000-0000890C0000}"/>
    <cellStyle name="Normal 2 2 4 3 4 4" xfId="7927" xr:uid="{00000000-0005-0000-0000-00008A0C0000}"/>
    <cellStyle name="Normal 2 2 4 3 4 4 2" xfId="16005" xr:uid="{00000000-0005-0000-0000-00008A0C0000}"/>
    <cellStyle name="Normal 2 2 4 3 4 5" xfId="12489" xr:uid="{00000000-0005-0000-0000-00008B0C0000}"/>
    <cellStyle name="Normal 2 2 4 3 4 5 2" xfId="20558" xr:uid="{00000000-0005-0000-0000-00008B0C0000}"/>
    <cellStyle name="Normal 2 2 4 3 4 6" xfId="6317" xr:uid="{00000000-0005-0000-0000-0000860C0000}"/>
    <cellStyle name="Normal 2 2 4 3 4 7" xfId="14397" xr:uid="{00000000-0005-0000-0000-0000860C0000}"/>
    <cellStyle name="Normal 2 2 4 3 5" xfId="1940" xr:uid="{00000000-0005-0000-0000-00002F080000}"/>
    <cellStyle name="Normal 2 2 4 3 5 2" xfId="3590" xr:uid="{00000000-0005-0000-0000-000030080000}"/>
    <cellStyle name="Normal 2 2 4 3 5 2 2" xfId="10049" xr:uid="{00000000-0005-0000-0000-00008D0C0000}"/>
    <cellStyle name="Normal 2 2 4 3 5 2 3" xfId="18127" xr:uid="{00000000-0005-0000-0000-00008D0C0000}"/>
    <cellStyle name="Normal 2 2 4 3 5 3" xfId="5253" xr:uid="{00000000-0005-0000-0000-000031080000}"/>
    <cellStyle name="Normal 2 2 4 3 5 3 2" xfId="11640" xr:uid="{00000000-0005-0000-0000-00008E0C0000}"/>
    <cellStyle name="Normal 2 2 4 3 5 3 3" xfId="19718" xr:uid="{00000000-0005-0000-0000-00008E0C0000}"/>
    <cellStyle name="Normal 2 2 4 3 5 4" xfId="8454" xr:uid="{00000000-0005-0000-0000-00008F0C0000}"/>
    <cellStyle name="Normal 2 2 4 3 5 4 2" xfId="16532" xr:uid="{00000000-0005-0000-0000-00008F0C0000}"/>
    <cellStyle name="Normal 2 2 4 3 5 5" xfId="13036" xr:uid="{00000000-0005-0000-0000-0000900C0000}"/>
    <cellStyle name="Normal 2 2 4 3 5 5 2" xfId="21074" xr:uid="{00000000-0005-0000-0000-0000900C0000}"/>
    <cellStyle name="Normal 2 2 4 3 5 6" xfId="6844" xr:uid="{00000000-0005-0000-0000-00008C0C0000}"/>
    <cellStyle name="Normal 2 2 4 3 5 7" xfId="14924" xr:uid="{00000000-0005-0000-0000-00008C0C0000}"/>
    <cellStyle name="Normal 2 2 4 3 6" xfId="2504" xr:uid="{00000000-0005-0000-0000-000032080000}"/>
    <cellStyle name="Normal 2 2 4 3 6 2" xfId="12719" xr:uid="{00000000-0005-0000-0000-0000920C0000}"/>
    <cellStyle name="Normal 2 2 4 3 6 2 2" xfId="20783" xr:uid="{00000000-0005-0000-0000-0000920C0000}"/>
    <cellStyle name="Normal 2 2 4 3 6 3" xfId="9017" xr:uid="{00000000-0005-0000-0000-0000910C0000}"/>
    <cellStyle name="Normal 2 2 4 3 6 4" xfId="17095" xr:uid="{00000000-0005-0000-0000-0000910C0000}"/>
    <cellStyle name="Normal 2 2 4 3 7" xfId="4199" xr:uid="{00000000-0005-0000-0000-000033080000}"/>
    <cellStyle name="Normal 2 2 4 3 7 2" xfId="10586" xr:uid="{00000000-0005-0000-0000-0000930C0000}"/>
    <cellStyle name="Normal 2 2 4 3 7 3" xfId="18664" xr:uid="{00000000-0005-0000-0000-0000930C0000}"/>
    <cellStyle name="Normal 2 2 4 3 8" xfId="7400" xr:uid="{00000000-0005-0000-0000-0000940C0000}"/>
    <cellStyle name="Normal 2 2 4 3 8 2" xfId="15478" xr:uid="{00000000-0005-0000-0000-0000940C0000}"/>
    <cellStyle name="Normal 2 2 4 3 9" xfId="12209" xr:uid="{00000000-0005-0000-0000-0000950C0000}"/>
    <cellStyle name="Normal 2 2 4 3 9 2" xfId="20283" xr:uid="{00000000-0005-0000-0000-0000950C0000}"/>
    <cellStyle name="Normal 2 2 4 4" xfId="472" xr:uid="{00000000-0005-0000-0000-0000D8010000}"/>
    <cellStyle name="Normal 2 2 4 4 10" xfId="13603" xr:uid="{00000000-0005-0000-0000-0000970C0000}"/>
    <cellStyle name="Normal 2 2 4 4 10 2" xfId="21600" xr:uid="{00000000-0005-0000-0000-0000970C0000}"/>
    <cellStyle name="Normal 2 2 4 4 11" xfId="5791" xr:uid="{00000000-0005-0000-0000-0000960C0000}"/>
    <cellStyle name="Normal 2 2 4 4 12" xfId="13871" xr:uid="{00000000-0005-0000-0000-0000960C0000}"/>
    <cellStyle name="Normal 2 2 4 4 2" xfId="473" xr:uid="{00000000-0005-0000-0000-0000D9010000}"/>
    <cellStyle name="Normal 2 2 4 4 2 10" xfId="5947" xr:uid="{00000000-0005-0000-0000-0000980C0000}"/>
    <cellStyle name="Normal 2 2 4 4 2 11" xfId="14027" xr:uid="{00000000-0005-0000-0000-0000980C0000}"/>
    <cellStyle name="Normal 2 2 4 4 2 2" xfId="1155" xr:uid="{00000000-0005-0000-0000-000036080000}"/>
    <cellStyle name="Normal 2 2 4 4 2 2 2" xfId="1813" xr:uid="{00000000-0005-0000-0000-000037080000}"/>
    <cellStyle name="Normal 2 2 4 4 2 2 2 2" xfId="3463" xr:uid="{00000000-0005-0000-0000-000038080000}"/>
    <cellStyle name="Normal 2 2 4 4 2 2 2 2 2" xfId="9922" xr:uid="{00000000-0005-0000-0000-00009B0C0000}"/>
    <cellStyle name="Normal 2 2 4 4 2 2 2 2 3" xfId="18000" xr:uid="{00000000-0005-0000-0000-00009B0C0000}"/>
    <cellStyle name="Normal 2 2 4 4 2 2 2 3" xfId="5126" xr:uid="{00000000-0005-0000-0000-000039080000}"/>
    <cellStyle name="Normal 2 2 4 4 2 2 2 3 2" xfId="11513" xr:uid="{00000000-0005-0000-0000-00009C0C0000}"/>
    <cellStyle name="Normal 2 2 4 4 2 2 2 3 3" xfId="19591" xr:uid="{00000000-0005-0000-0000-00009C0C0000}"/>
    <cellStyle name="Normal 2 2 4 4 2 2 2 4" xfId="8327" xr:uid="{00000000-0005-0000-0000-00009D0C0000}"/>
    <cellStyle name="Normal 2 2 4 4 2 2 2 4 2" xfId="16405" xr:uid="{00000000-0005-0000-0000-00009D0C0000}"/>
    <cellStyle name="Normal 2 2 4 4 2 2 2 5" xfId="13038" xr:uid="{00000000-0005-0000-0000-00009E0C0000}"/>
    <cellStyle name="Normal 2 2 4 4 2 2 2 5 2" xfId="21076" xr:uid="{00000000-0005-0000-0000-00009E0C0000}"/>
    <cellStyle name="Normal 2 2 4 4 2 2 2 6" xfId="6717" xr:uid="{00000000-0005-0000-0000-00009A0C0000}"/>
    <cellStyle name="Normal 2 2 4 4 2 2 2 7" xfId="14797" xr:uid="{00000000-0005-0000-0000-00009A0C0000}"/>
    <cellStyle name="Normal 2 2 4 4 2 2 3" xfId="2340" xr:uid="{00000000-0005-0000-0000-00003A080000}"/>
    <cellStyle name="Normal 2 2 4 4 2 2 3 2" xfId="3990" xr:uid="{00000000-0005-0000-0000-00003B080000}"/>
    <cellStyle name="Normal 2 2 4 4 2 2 3 2 2" xfId="10449" xr:uid="{00000000-0005-0000-0000-0000A00C0000}"/>
    <cellStyle name="Normal 2 2 4 4 2 2 3 2 3" xfId="18527" xr:uid="{00000000-0005-0000-0000-0000A00C0000}"/>
    <cellStyle name="Normal 2 2 4 4 2 2 3 3" xfId="5653" xr:uid="{00000000-0005-0000-0000-00003C080000}"/>
    <cellStyle name="Normal 2 2 4 4 2 2 3 3 2" xfId="12040" xr:uid="{00000000-0005-0000-0000-0000A10C0000}"/>
    <cellStyle name="Normal 2 2 4 4 2 2 3 3 3" xfId="20118" xr:uid="{00000000-0005-0000-0000-0000A10C0000}"/>
    <cellStyle name="Normal 2 2 4 4 2 2 3 4" xfId="8854" xr:uid="{00000000-0005-0000-0000-0000A20C0000}"/>
    <cellStyle name="Normal 2 2 4 4 2 2 3 4 2" xfId="16932" xr:uid="{00000000-0005-0000-0000-0000A20C0000}"/>
    <cellStyle name="Normal 2 2 4 4 2 2 3 5" xfId="7244" xr:uid="{00000000-0005-0000-0000-00009F0C0000}"/>
    <cellStyle name="Normal 2 2 4 4 2 2 3 6" xfId="15324" xr:uid="{00000000-0005-0000-0000-00009F0C0000}"/>
    <cellStyle name="Normal 2 2 4 4 2 2 4" xfId="2906" xr:uid="{00000000-0005-0000-0000-00003D080000}"/>
    <cellStyle name="Normal 2 2 4 4 2 2 4 2" xfId="9395" xr:uid="{00000000-0005-0000-0000-0000A30C0000}"/>
    <cellStyle name="Normal 2 2 4 4 2 2 4 3" xfId="17473" xr:uid="{00000000-0005-0000-0000-0000A30C0000}"/>
    <cellStyle name="Normal 2 2 4 4 2 2 5" xfId="4599" xr:uid="{00000000-0005-0000-0000-00003E080000}"/>
    <cellStyle name="Normal 2 2 4 4 2 2 5 2" xfId="10986" xr:uid="{00000000-0005-0000-0000-0000A40C0000}"/>
    <cellStyle name="Normal 2 2 4 4 2 2 5 3" xfId="19064" xr:uid="{00000000-0005-0000-0000-0000A40C0000}"/>
    <cellStyle name="Normal 2 2 4 4 2 2 6" xfId="7800" xr:uid="{00000000-0005-0000-0000-0000A50C0000}"/>
    <cellStyle name="Normal 2 2 4 4 2 2 6 2" xfId="15878" xr:uid="{00000000-0005-0000-0000-0000A50C0000}"/>
    <cellStyle name="Normal 2 2 4 4 2 2 7" xfId="12493" xr:uid="{00000000-0005-0000-0000-0000A60C0000}"/>
    <cellStyle name="Normal 2 2 4 4 2 2 7 2" xfId="20562" xr:uid="{00000000-0005-0000-0000-0000A60C0000}"/>
    <cellStyle name="Normal 2 2 4 4 2 2 8" xfId="6190" xr:uid="{00000000-0005-0000-0000-0000990C0000}"/>
    <cellStyle name="Normal 2 2 4 4 2 2 9" xfId="14270" xr:uid="{00000000-0005-0000-0000-0000990C0000}"/>
    <cellStyle name="Normal 2 2 4 4 2 3" xfId="1571" xr:uid="{00000000-0005-0000-0000-00003F080000}"/>
    <cellStyle name="Normal 2 2 4 4 2 3 2" xfId="3220" xr:uid="{00000000-0005-0000-0000-000040080000}"/>
    <cellStyle name="Normal 2 2 4 4 2 3 2 2" xfId="9679" xr:uid="{00000000-0005-0000-0000-0000A80C0000}"/>
    <cellStyle name="Normal 2 2 4 4 2 3 2 3" xfId="17757" xr:uid="{00000000-0005-0000-0000-0000A80C0000}"/>
    <cellStyle name="Normal 2 2 4 4 2 3 3" xfId="4883" xr:uid="{00000000-0005-0000-0000-000041080000}"/>
    <cellStyle name="Normal 2 2 4 4 2 3 3 2" xfId="11270" xr:uid="{00000000-0005-0000-0000-0000A90C0000}"/>
    <cellStyle name="Normal 2 2 4 4 2 3 3 3" xfId="19348" xr:uid="{00000000-0005-0000-0000-0000A90C0000}"/>
    <cellStyle name="Normal 2 2 4 4 2 3 4" xfId="8084" xr:uid="{00000000-0005-0000-0000-0000AA0C0000}"/>
    <cellStyle name="Normal 2 2 4 4 2 3 4 2" xfId="16162" xr:uid="{00000000-0005-0000-0000-0000AA0C0000}"/>
    <cellStyle name="Normal 2 2 4 4 2 3 5" xfId="13039" xr:uid="{00000000-0005-0000-0000-0000AB0C0000}"/>
    <cellStyle name="Normal 2 2 4 4 2 3 5 2" xfId="21077" xr:uid="{00000000-0005-0000-0000-0000AB0C0000}"/>
    <cellStyle name="Normal 2 2 4 4 2 3 6" xfId="6474" xr:uid="{00000000-0005-0000-0000-0000A70C0000}"/>
    <cellStyle name="Normal 2 2 4 4 2 3 7" xfId="14554" xr:uid="{00000000-0005-0000-0000-0000A70C0000}"/>
    <cellStyle name="Normal 2 2 4 4 2 4" xfId="2097" xr:uid="{00000000-0005-0000-0000-000042080000}"/>
    <cellStyle name="Normal 2 2 4 4 2 4 2" xfId="3747" xr:uid="{00000000-0005-0000-0000-000043080000}"/>
    <cellStyle name="Normal 2 2 4 4 2 4 2 2" xfId="10206" xr:uid="{00000000-0005-0000-0000-0000AD0C0000}"/>
    <cellStyle name="Normal 2 2 4 4 2 4 2 3" xfId="18284" xr:uid="{00000000-0005-0000-0000-0000AD0C0000}"/>
    <cellStyle name="Normal 2 2 4 4 2 4 3" xfId="5410" xr:uid="{00000000-0005-0000-0000-000044080000}"/>
    <cellStyle name="Normal 2 2 4 4 2 4 3 2" xfId="11797" xr:uid="{00000000-0005-0000-0000-0000AE0C0000}"/>
    <cellStyle name="Normal 2 2 4 4 2 4 3 3" xfId="19875" xr:uid="{00000000-0005-0000-0000-0000AE0C0000}"/>
    <cellStyle name="Normal 2 2 4 4 2 4 4" xfId="8611" xr:uid="{00000000-0005-0000-0000-0000AF0C0000}"/>
    <cellStyle name="Normal 2 2 4 4 2 4 4 2" xfId="16689" xr:uid="{00000000-0005-0000-0000-0000AF0C0000}"/>
    <cellStyle name="Normal 2 2 4 4 2 4 5" xfId="13037" xr:uid="{00000000-0005-0000-0000-0000B00C0000}"/>
    <cellStyle name="Normal 2 2 4 4 2 4 5 2" xfId="21075" xr:uid="{00000000-0005-0000-0000-0000B00C0000}"/>
    <cellStyle name="Normal 2 2 4 4 2 4 6" xfId="7001" xr:uid="{00000000-0005-0000-0000-0000AC0C0000}"/>
    <cellStyle name="Normal 2 2 4 4 2 4 7" xfId="15081" xr:uid="{00000000-0005-0000-0000-0000AC0C0000}"/>
    <cellStyle name="Normal 2 2 4 4 2 5" xfId="2507" xr:uid="{00000000-0005-0000-0000-000045080000}"/>
    <cellStyle name="Normal 2 2 4 4 2 5 2" xfId="9020" xr:uid="{00000000-0005-0000-0000-0000B10C0000}"/>
    <cellStyle name="Normal 2 2 4 4 2 5 3" xfId="17098" xr:uid="{00000000-0005-0000-0000-0000B10C0000}"/>
    <cellStyle name="Normal 2 2 4 4 2 6" xfId="4356" xr:uid="{00000000-0005-0000-0000-000046080000}"/>
    <cellStyle name="Normal 2 2 4 4 2 6 2" xfId="10743" xr:uid="{00000000-0005-0000-0000-0000B20C0000}"/>
    <cellStyle name="Normal 2 2 4 4 2 6 3" xfId="18821" xr:uid="{00000000-0005-0000-0000-0000B20C0000}"/>
    <cellStyle name="Normal 2 2 4 4 2 7" xfId="7557" xr:uid="{00000000-0005-0000-0000-0000B30C0000}"/>
    <cellStyle name="Normal 2 2 4 4 2 7 2" xfId="15635" xr:uid="{00000000-0005-0000-0000-0000B30C0000}"/>
    <cellStyle name="Normal 2 2 4 4 2 8" xfId="12212" xr:uid="{00000000-0005-0000-0000-0000B40C0000}"/>
    <cellStyle name="Normal 2 2 4 4 2 8 2" xfId="20286" xr:uid="{00000000-0005-0000-0000-0000B40C0000}"/>
    <cellStyle name="Normal 2 2 4 4 2 9" xfId="13604" xr:uid="{00000000-0005-0000-0000-0000B50C0000}"/>
    <cellStyle name="Normal 2 2 4 4 2 9 2" xfId="21601" xr:uid="{00000000-0005-0000-0000-0000B50C0000}"/>
    <cellStyle name="Normal 2 2 4 4 3" xfId="1015" xr:uid="{00000000-0005-0000-0000-000047080000}"/>
    <cellStyle name="Normal 2 2 4 4 3 2" xfId="1663" xr:uid="{00000000-0005-0000-0000-000048080000}"/>
    <cellStyle name="Normal 2 2 4 4 3 2 2" xfId="3313" xr:uid="{00000000-0005-0000-0000-000049080000}"/>
    <cellStyle name="Normal 2 2 4 4 3 2 2 2" xfId="9772" xr:uid="{00000000-0005-0000-0000-0000B80C0000}"/>
    <cellStyle name="Normal 2 2 4 4 3 2 2 3" xfId="17850" xr:uid="{00000000-0005-0000-0000-0000B80C0000}"/>
    <cellStyle name="Normal 2 2 4 4 3 2 3" xfId="4976" xr:uid="{00000000-0005-0000-0000-00004A080000}"/>
    <cellStyle name="Normal 2 2 4 4 3 2 3 2" xfId="11363" xr:uid="{00000000-0005-0000-0000-0000B90C0000}"/>
    <cellStyle name="Normal 2 2 4 4 3 2 3 3" xfId="19441" xr:uid="{00000000-0005-0000-0000-0000B90C0000}"/>
    <cellStyle name="Normal 2 2 4 4 3 2 4" xfId="8177" xr:uid="{00000000-0005-0000-0000-0000BA0C0000}"/>
    <cellStyle name="Normal 2 2 4 4 3 2 4 2" xfId="16255" xr:uid="{00000000-0005-0000-0000-0000BA0C0000}"/>
    <cellStyle name="Normal 2 2 4 4 3 2 5" xfId="13040" xr:uid="{00000000-0005-0000-0000-0000BB0C0000}"/>
    <cellStyle name="Normal 2 2 4 4 3 2 5 2" xfId="21078" xr:uid="{00000000-0005-0000-0000-0000BB0C0000}"/>
    <cellStyle name="Normal 2 2 4 4 3 2 6" xfId="6567" xr:uid="{00000000-0005-0000-0000-0000B70C0000}"/>
    <cellStyle name="Normal 2 2 4 4 3 2 7" xfId="14647" xr:uid="{00000000-0005-0000-0000-0000B70C0000}"/>
    <cellStyle name="Normal 2 2 4 4 3 3" xfId="2190" xr:uid="{00000000-0005-0000-0000-00004B080000}"/>
    <cellStyle name="Normal 2 2 4 4 3 3 2" xfId="3840" xr:uid="{00000000-0005-0000-0000-00004C080000}"/>
    <cellStyle name="Normal 2 2 4 4 3 3 2 2" xfId="10299" xr:uid="{00000000-0005-0000-0000-0000BD0C0000}"/>
    <cellStyle name="Normal 2 2 4 4 3 3 2 3" xfId="18377" xr:uid="{00000000-0005-0000-0000-0000BD0C0000}"/>
    <cellStyle name="Normal 2 2 4 4 3 3 3" xfId="5503" xr:uid="{00000000-0005-0000-0000-00004D080000}"/>
    <cellStyle name="Normal 2 2 4 4 3 3 3 2" xfId="11890" xr:uid="{00000000-0005-0000-0000-0000BE0C0000}"/>
    <cellStyle name="Normal 2 2 4 4 3 3 3 3" xfId="19968" xr:uid="{00000000-0005-0000-0000-0000BE0C0000}"/>
    <cellStyle name="Normal 2 2 4 4 3 3 4" xfId="8704" xr:uid="{00000000-0005-0000-0000-0000BF0C0000}"/>
    <cellStyle name="Normal 2 2 4 4 3 3 4 2" xfId="16782" xr:uid="{00000000-0005-0000-0000-0000BF0C0000}"/>
    <cellStyle name="Normal 2 2 4 4 3 3 5" xfId="7094" xr:uid="{00000000-0005-0000-0000-0000BC0C0000}"/>
    <cellStyle name="Normal 2 2 4 4 3 3 6" xfId="15174" xr:uid="{00000000-0005-0000-0000-0000BC0C0000}"/>
    <cellStyle name="Normal 2 2 4 4 3 4" xfId="2780" xr:uid="{00000000-0005-0000-0000-00004E080000}"/>
    <cellStyle name="Normal 2 2 4 4 3 4 2" xfId="9269" xr:uid="{00000000-0005-0000-0000-0000C00C0000}"/>
    <cellStyle name="Normal 2 2 4 4 3 4 3" xfId="17347" xr:uid="{00000000-0005-0000-0000-0000C00C0000}"/>
    <cellStyle name="Normal 2 2 4 4 3 5" xfId="4449" xr:uid="{00000000-0005-0000-0000-00004F080000}"/>
    <cellStyle name="Normal 2 2 4 4 3 5 2" xfId="10836" xr:uid="{00000000-0005-0000-0000-0000C10C0000}"/>
    <cellStyle name="Normal 2 2 4 4 3 5 3" xfId="18914" xr:uid="{00000000-0005-0000-0000-0000C10C0000}"/>
    <cellStyle name="Normal 2 2 4 4 3 6" xfId="7650" xr:uid="{00000000-0005-0000-0000-0000C20C0000}"/>
    <cellStyle name="Normal 2 2 4 4 3 6 2" xfId="15728" xr:uid="{00000000-0005-0000-0000-0000C20C0000}"/>
    <cellStyle name="Normal 2 2 4 4 3 7" xfId="12492" xr:uid="{00000000-0005-0000-0000-0000C30C0000}"/>
    <cellStyle name="Normal 2 2 4 4 3 7 2" xfId="20561" xr:uid="{00000000-0005-0000-0000-0000C30C0000}"/>
    <cellStyle name="Normal 2 2 4 4 3 8" xfId="6040" xr:uid="{00000000-0005-0000-0000-0000B60C0000}"/>
    <cellStyle name="Normal 2 2 4 4 3 9" xfId="14120" xr:uid="{00000000-0005-0000-0000-0000B60C0000}"/>
    <cellStyle name="Normal 2 2 4 4 4" xfId="1415" xr:uid="{00000000-0005-0000-0000-000050080000}"/>
    <cellStyle name="Normal 2 2 4 4 4 2" xfId="3064" xr:uid="{00000000-0005-0000-0000-000051080000}"/>
    <cellStyle name="Normal 2 2 4 4 4 2 2" xfId="9523" xr:uid="{00000000-0005-0000-0000-0000C50C0000}"/>
    <cellStyle name="Normal 2 2 4 4 4 2 3" xfId="17601" xr:uid="{00000000-0005-0000-0000-0000C50C0000}"/>
    <cellStyle name="Normal 2 2 4 4 4 3" xfId="4727" xr:uid="{00000000-0005-0000-0000-000052080000}"/>
    <cellStyle name="Normal 2 2 4 4 4 3 2" xfId="11114" xr:uid="{00000000-0005-0000-0000-0000C60C0000}"/>
    <cellStyle name="Normal 2 2 4 4 4 3 3" xfId="19192" xr:uid="{00000000-0005-0000-0000-0000C60C0000}"/>
    <cellStyle name="Normal 2 2 4 4 4 4" xfId="7928" xr:uid="{00000000-0005-0000-0000-0000C70C0000}"/>
    <cellStyle name="Normal 2 2 4 4 4 4 2" xfId="16006" xr:uid="{00000000-0005-0000-0000-0000C70C0000}"/>
    <cellStyle name="Normal 2 2 4 4 4 5" xfId="13041" xr:uid="{00000000-0005-0000-0000-0000C80C0000}"/>
    <cellStyle name="Normal 2 2 4 4 4 5 2" xfId="21079" xr:uid="{00000000-0005-0000-0000-0000C80C0000}"/>
    <cellStyle name="Normal 2 2 4 4 4 6" xfId="6318" xr:uid="{00000000-0005-0000-0000-0000C40C0000}"/>
    <cellStyle name="Normal 2 2 4 4 4 7" xfId="14398" xr:uid="{00000000-0005-0000-0000-0000C40C0000}"/>
    <cellStyle name="Normal 2 2 4 4 5" xfId="1941" xr:uid="{00000000-0005-0000-0000-000053080000}"/>
    <cellStyle name="Normal 2 2 4 4 5 2" xfId="3591" xr:uid="{00000000-0005-0000-0000-000054080000}"/>
    <cellStyle name="Normal 2 2 4 4 5 2 2" xfId="10050" xr:uid="{00000000-0005-0000-0000-0000CA0C0000}"/>
    <cellStyle name="Normal 2 2 4 4 5 2 3" xfId="18128" xr:uid="{00000000-0005-0000-0000-0000CA0C0000}"/>
    <cellStyle name="Normal 2 2 4 4 5 3" xfId="5254" xr:uid="{00000000-0005-0000-0000-000055080000}"/>
    <cellStyle name="Normal 2 2 4 4 5 3 2" xfId="11641" xr:uid="{00000000-0005-0000-0000-0000CB0C0000}"/>
    <cellStyle name="Normal 2 2 4 4 5 3 3" xfId="19719" xr:uid="{00000000-0005-0000-0000-0000CB0C0000}"/>
    <cellStyle name="Normal 2 2 4 4 5 4" xfId="8455" xr:uid="{00000000-0005-0000-0000-0000CC0C0000}"/>
    <cellStyle name="Normal 2 2 4 4 5 4 2" xfId="16533" xr:uid="{00000000-0005-0000-0000-0000CC0C0000}"/>
    <cellStyle name="Normal 2 2 4 4 5 5" xfId="12720" xr:uid="{00000000-0005-0000-0000-0000CD0C0000}"/>
    <cellStyle name="Normal 2 2 4 4 5 5 2" xfId="20784" xr:uid="{00000000-0005-0000-0000-0000CD0C0000}"/>
    <cellStyle name="Normal 2 2 4 4 5 6" xfId="6845" xr:uid="{00000000-0005-0000-0000-0000C90C0000}"/>
    <cellStyle name="Normal 2 2 4 4 5 7" xfId="14925" xr:uid="{00000000-0005-0000-0000-0000C90C0000}"/>
    <cellStyle name="Normal 2 2 4 4 6" xfId="2506" xr:uid="{00000000-0005-0000-0000-000056080000}"/>
    <cellStyle name="Normal 2 2 4 4 6 2" xfId="9019" xr:uid="{00000000-0005-0000-0000-0000CE0C0000}"/>
    <cellStyle name="Normal 2 2 4 4 6 3" xfId="17097" xr:uid="{00000000-0005-0000-0000-0000CE0C0000}"/>
    <cellStyle name="Normal 2 2 4 4 7" xfId="4200" xr:uid="{00000000-0005-0000-0000-000057080000}"/>
    <cellStyle name="Normal 2 2 4 4 7 2" xfId="10587" xr:uid="{00000000-0005-0000-0000-0000CF0C0000}"/>
    <cellStyle name="Normal 2 2 4 4 7 3" xfId="18665" xr:uid="{00000000-0005-0000-0000-0000CF0C0000}"/>
    <cellStyle name="Normal 2 2 4 4 8" xfId="7401" xr:uid="{00000000-0005-0000-0000-0000D00C0000}"/>
    <cellStyle name="Normal 2 2 4 4 8 2" xfId="15479" xr:uid="{00000000-0005-0000-0000-0000D00C0000}"/>
    <cellStyle name="Normal 2 2 4 4 9" xfId="12211" xr:uid="{00000000-0005-0000-0000-0000D10C0000}"/>
    <cellStyle name="Normal 2 2 4 4 9 2" xfId="20285" xr:uid="{00000000-0005-0000-0000-0000D10C0000}"/>
    <cellStyle name="Normal 2 2 4 5" xfId="474" xr:uid="{00000000-0005-0000-0000-0000DA010000}"/>
    <cellStyle name="Normal 2 2 4 5 10" xfId="13605" xr:uid="{00000000-0005-0000-0000-0000D30C0000}"/>
    <cellStyle name="Normal 2 2 4 5 10 2" xfId="21602" xr:uid="{00000000-0005-0000-0000-0000D30C0000}"/>
    <cellStyle name="Normal 2 2 4 5 11" xfId="5792" xr:uid="{00000000-0005-0000-0000-0000D20C0000}"/>
    <cellStyle name="Normal 2 2 4 5 12" xfId="13872" xr:uid="{00000000-0005-0000-0000-0000D20C0000}"/>
    <cellStyle name="Normal 2 2 4 5 2" xfId="970" xr:uid="{00000000-0005-0000-0000-000059080000}"/>
    <cellStyle name="Normal 2 2 4 5 2 10" xfId="14009" xr:uid="{00000000-0005-0000-0000-0000D40C0000}"/>
    <cellStyle name="Normal 2 2 4 5 2 2" xfId="1156" xr:uid="{00000000-0005-0000-0000-00005A080000}"/>
    <cellStyle name="Normal 2 2 4 5 2 2 2" xfId="1814" xr:uid="{00000000-0005-0000-0000-00005B080000}"/>
    <cellStyle name="Normal 2 2 4 5 2 2 2 2" xfId="3464" xr:uid="{00000000-0005-0000-0000-00005C080000}"/>
    <cellStyle name="Normal 2 2 4 5 2 2 2 2 2" xfId="9923" xr:uid="{00000000-0005-0000-0000-0000D70C0000}"/>
    <cellStyle name="Normal 2 2 4 5 2 2 2 2 3" xfId="18001" xr:uid="{00000000-0005-0000-0000-0000D70C0000}"/>
    <cellStyle name="Normal 2 2 4 5 2 2 2 3" xfId="5127" xr:uid="{00000000-0005-0000-0000-00005D080000}"/>
    <cellStyle name="Normal 2 2 4 5 2 2 2 3 2" xfId="11514" xr:uid="{00000000-0005-0000-0000-0000D80C0000}"/>
    <cellStyle name="Normal 2 2 4 5 2 2 2 3 3" xfId="19592" xr:uid="{00000000-0005-0000-0000-0000D80C0000}"/>
    <cellStyle name="Normal 2 2 4 5 2 2 2 4" xfId="8328" xr:uid="{00000000-0005-0000-0000-0000D90C0000}"/>
    <cellStyle name="Normal 2 2 4 5 2 2 2 4 2" xfId="16406" xr:uid="{00000000-0005-0000-0000-0000D90C0000}"/>
    <cellStyle name="Normal 2 2 4 5 2 2 2 5" xfId="6718" xr:uid="{00000000-0005-0000-0000-0000D60C0000}"/>
    <cellStyle name="Normal 2 2 4 5 2 2 2 6" xfId="14798" xr:uid="{00000000-0005-0000-0000-0000D60C0000}"/>
    <cellStyle name="Normal 2 2 4 5 2 2 3" xfId="2341" xr:uid="{00000000-0005-0000-0000-00005E080000}"/>
    <cellStyle name="Normal 2 2 4 5 2 2 3 2" xfId="3991" xr:uid="{00000000-0005-0000-0000-00005F080000}"/>
    <cellStyle name="Normal 2 2 4 5 2 2 3 2 2" xfId="10450" xr:uid="{00000000-0005-0000-0000-0000DB0C0000}"/>
    <cellStyle name="Normal 2 2 4 5 2 2 3 2 3" xfId="18528" xr:uid="{00000000-0005-0000-0000-0000DB0C0000}"/>
    <cellStyle name="Normal 2 2 4 5 2 2 3 3" xfId="5654" xr:uid="{00000000-0005-0000-0000-000060080000}"/>
    <cellStyle name="Normal 2 2 4 5 2 2 3 3 2" xfId="12041" xr:uid="{00000000-0005-0000-0000-0000DC0C0000}"/>
    <cellStyle name="Normal 2 2 4 5 2 2 3 3 3" xfId="20119" xr:uid="{00000000-0005-0000-0000-0000DC0C0000}"/>
    <cellStyle name="Normal 2 2 4 5 2 2 3 4" xfId="8855" xr:uid="{00000000-0005-0000-0000-0000DD0C0000}"/>
    <cellStyle name="Normal 2 2 4 5 2 2 3 4 2" xfId="16933" xr:uid="{00000000-0005-0000-0000-0000DD0C0000}"/>
    <cellStyle name="Normal 2 2 4 5 2 2 3 5" xfId="7245" xr:uid="{00000000-0005-0000-0000-0000DA0C0000}"/>
    <cellStyle name="Normal 2 2 4 5 2 2 3 6" xfId="15325" xr:uid="{00000000-0005-0000-0000-0000DA0C0000}"/>
    <cellStyle name="Normal 2 2 4 5 2 2 4" xfId="2907" xr:uid="{00000000-0005-0000-0000-000061080000}"/>
    <cellStyle name="Normal 2 2 4 5 2 2 4 2" xfId="9396" xr:uid="{00000000-0005-0000-0000-0000DE0C0000}"/>
    <cellStyle name="Normal 2 2 4 5 2 2 4 3" xfId="17474" xr:uid="{00000000-0005-0000-0000-0000DE0C0000}"/>
    <cellStyle name="Normal 2 2 4 5 2 2 5" xfId="4600" xr:uid="{00000000-0005-0000-0000-000062080000}"/>
    <cellStyle name="Normal 2 2 4 5 2 2 5 2" xfId="10987" xr:uid="{00000000-0005-0000-0000-0000DF0C0000}"/>
    <cellStyle name="Normal 2 2 4 5 2 2 5 3" xfId="19065" xr:uid="{00000000-0005-0000-0000-0000DF0C0000}"/>
    <cellStyle name="Normal 2 2 4 5 2 2 6" xfId="7801" xr:uid="{00000000-0005-0000-0000-0000E00C0000}"/>
    <cellStyle name="Normal 2 2 4 5 2 2 6 2" xfId="15879" xr:uid="{00000000-0005-0000-0000-0000E00C0000}"/>
    <cellStyle name="Normal 2 2 4 5 2 2 7" xfId="13042" xr:uid="{00000000-0005-0000-0000-0000E10C0000}"/>
    <cellStyle name="Normal 2 2 4 5 2 2 7 2" xfId="21080" xr:uid="{00000000-0005-0000-0000-0000E10C0000}"/>
    <cellStyle name="Normal 2 2 4 5 2 2 8" xfId="6191" xr:uid="{00000000-0005-0000-0000-0000D50C0000}"/>
    <cellStyle name="Normal 2 2 4 5 2 2 9" xfId="14271" xr:uid="{00000000-0005-0000-0000-0000D50C0000}"/>
    <cellStyle name="Normal 2 2 4 5 2 3" xfId="1553" xr:uid="{00000000-0005-0000-0000-000063080000}"/>
    <cellStyle name="Normal 2 2 4 5 2 3 2" xfId="3202" xr:uid="{00000000-0005-0000-0000-000064080000}"/>
    <cellStyle name="Normal 2 2 4 5 2 3 2 2" xfId="9661" xr:uid="{00000000-0005-0000-0000-0000E30C0000}"/>
    <cellStyle name="Normal 2 2 4 5 2 3 2 3" xfId="17739" xr:uid="{00000000-0005-0000-0000-0000E30C0000}"/>
    <cellStyle name="Normal 2 2 4 5 2 3 3" xfId="4865" xr:uid="{00000000-0005-0000-0000-000065080000}"/>
    <cellStyle name="Normal 2 2 4 5 2 3 3 2" xfId="11252" xr:uid="{00000000-0005-0000-0000-0000E40C0000}"/>
    <cellStyle name="Normal 2 2 4 5 2 3 3 3" xfId="19330" xr:uid="{00000000-0005-0000-0000-0000E40C0000}"/>
    <cellStyle name="Normal 2 2 4 5 2 3 4" xfId="8066" xr:uid="{00000000-0005-0000-0000-0000E50C0000}"/>
    <cellStyle name="Normal 2 2 4 5 2 3 4 2" xfId="16144" xr:uid="{00000000-0005-0000-0000-0000E50C0000}"/>
    <cellStyle name="Normal 2 2 4 5 2 3 5" xfId="6456" xr:uid="{00000000-0005-0000-0000-0000E20C0000}"/>
    <cellStyle name="Normal 2 2 4 5 2 3 6" xfId="14536" xr:uid="{00000000-0005-0000-0000-0000E20C0000}"/>
    <cellStyle name="Normal 2 2 4 5 2 4" xfId="2079" xr:uid="{00000000-0005-0000-0000-000066080000}"/>
    <cellStyle name="Normal 2 2 4 5 2 4 2" xfId="3729" xr:uid="{00000000-0005-0000-0000-000067080000}"/>
    <cellStyle name="Normal 2 2 4 5 2 4 2 2" xfId="10188" xr:uid="{00000000-0005-0000-0000-0000E70C0000}"/>
    <cellStyle name="Normal 2 2 4 5 2 4 2 3" xfId="18266" xr:uid="{00000000-0005-0000-0000-0000E70C0000}"/>
    <cellStyle name="Normal 2 2 4 5 2 4 3" xfId="5392" xr:uid="{00000000-0005-0000-0000-000068080000}"/>
    <cellStyle name="Normal 2 2 4 5 2 4 3 2" xfId="11779" xr:uid="{00000000-0005-0000-0000-0000E80C0000}"/>
    <cellStyle name="Normal 2 2 4 5 2 4 3 3" xfId="19857" xr:uid="{00000000-0005-0000-0000-0000E80C0000}"/>
    <cellStyle name="Normal 2 2 4 5 2 4 4" xfId="8593" xr:uid="{00000000-0005-0000-0000-0000E90C0000}"/>
    <cellStyle name="Normal 2 2 4 5 2 4 4 2" xfId="16671" xr:uid="{00000000-0005-0000-0000-0000E90C0000}"/>
    <cellStyle name="Normal 2 2 4 5 2 4 5" xfId="6983" xr:uid="{00000000-0005-0000-0000-0000E60C0000}"/>
    <cellStyle name="Normal 2 2 4 5 2 4 6" xfId="15063" xr:uid="{00000000-0005-0000-0000-0000E60C0000}"/>
    <cellStyle name="Normal 2 2 4 5 2 5" xfId="2735" xr:uid="{00000000-0005-0000-0000-000069080000}"/>
    <cellStyle name="Normal 2 2 4 5 2 5 2" xfId="9224" xr:uid="{00000000-0005-0000-0000-0000EA0C0000}"/>
    <cellStyle name="Normal 2 2 4 5 2 5 3" xfId="17302" xr:uid="{00000000-0005-0000-0000-0000EA0C0000}"/>
    <cellStyle name="Normal 2 2 4 5 2 6" xfId="4338" xr:uid="{00000000-0005-0000-0000-00006A080000}"/>
    <cellStyle name="Normal 2 2 4 5 2 6 2" xfId="10725" xr:uid="{00000000-0005-0000-0000-0000EB0C0000}"/>
    <cellStyle name="Normal 2 2 4 5 2 6 3" xfId="18803" xr:uid="{00000000-0005-0000-0000-0000EB0C0000}"/>
    <cellStyle name="Normal 2 2 4 5 2 7" xfId="7539" xr:uid="{00000000-0005-0000-0000-0000EC0C0000}"/>
    <cellStyle name="Normal 2 2 4 5 2 7 2" xfId="15617" xr:uid="{00000000-0005-0000-0000-0000EC0C0000}"/>
    <cellStyle name="Normal 2 2 4 5 2 8" xfId="12494" xr:uid="{00000000-0005-0000-0000-0000ED0C0000}"/>
    <cellStyle name="Normal 2 2 4 5 2 8 2" xfId="20563" xr:uid="{00000000-0005-0000-0000-0000ED0C0000}"/>
    <cellStyle name="Normal 2 2 4 5 2 9" xfId="5929" xr:uid="{00000000-0005-0000-0000-0000D40C0000}"/>
    <cellStyle name="Normal 2 2 4 5 3" xfId="1016" xr:uid="{00000000-0005-0000-0000-00006B080000}"/>
    <cellStyle name="Normal 2 2 4 5 3 2" xfId="1664" xr:uid="{00000000-0005-0000-0000-00006C080000}"/>
    <cellStyle name="Normal 2 2 4 5 3 2 2" xfId="3314" xr:uid="{00000000-0005-0000-0000-00006D080000}"/>
    <cellStyle name="Normal 2 2 4 5 3 2 2 2" xfId="9773" xr:uid="{00000000-0005-0000-0000-0000F00C0000}"/>
    <cellStyle name="Normal 2 2 4 5 3 2 2 3" xfId="17851" xr:uid="{00000000-0005-0000-0000-0000F00C0000}"/>
    <cellStyle name="Normal 2 2 4 5 3 2 3" xfId="4977" xr:uid="{00000000-0005-0000-0000-00006E080000}"/>
    <cellStyle name="Normal 2 2 4 5 3 2 3 2" xfId="11364" xr:uid="{00000000-0005-0000-0000-0000F10C0000}"/>
    <cellStyle name="Normal 2 2 4 5 3 2 3 3" xfId="19442" xr:uid="{00000000-0005-0000-0000-0000F10C0000}"/>
    <cellStyle name="Normal 2 2 4 5 3 2 4" xfId="8178" xr:uid="{00000000-0005-0000-0000-0000F20C0000}"/>
    <cellStyle name="Normal 2 2 4 5 3 2 4 2" xfId="16256" xr:uid="{00000000-0005-0000-0000-0000F20C0000}"/>
    <cellStyle name="Normal 2 2 4 5 3 2 5" xfId="6568" xr:uid="{00000000-0005-0000-0000-0000EF0C0000}"/>
    <cellStyle name="Normal 2 2 4 5 3 2 6" xfId="14648" xr:uid="{00000000-0005-0000-0000-0000EF0C0000}"/>
    <cellStyle name="Normal 2 2 4 5 3 3" xfId="2191" xr:uid="{00000000-0005-0000-0000-00006F080000}"/>
    <cellStyle name="Normal 2 2 4 5 3 3 2" xfId="3841" xr:uid="{00000000-0005-0000-0000-000070080000}"/>
    <cellStyle name="Normal 2 2 4 5 3 3 2 2" xfId="10300" xr:uid="{00000000-0005-0000-0000-0000F40C0000}"/>
    <cellStyle name="Normal 2 2 4 5 3 3 2 3" xfId="18378" xr:uid="{00000000-0005-0000-0000-0000F40C0000}"/>
    <cellStyle name="Normal 2 2 4 5 3 3 3" xfId="5504" xr:uid="{00000000-0005-0000-0000-000071080000}"/>
    <cellStyle name="Normal 2 2 4 5 3 3 3 2" xfId="11891" xr:uid="{00000000-0005-0000-0000-0000F50C0000}"/>
    <cellStyle name="Normal 2 2 4 5 3 3 3 3" xfId="19969" xr:uid="{00000000-0005-0000-0000-0000F50C0000}"/>
    <cellStyle name="Normal 2 2 4 5 3 3 4" xfId="8705" xr:uid="{00000000-0005-0000-0000-0000F60C0000}"/>
    <cellStyle name="Normal 2 2 4 5 3 3 4 2" xfId="16783" xr:uid="{00000000-0005-0000-0000-0000F60C0000}"/>
    <cellStyle name="Normal 2 2 4 5 3 3 5" xfId="7095" xr:uid="{00000000-0005-0000-0000-0000F30C0000}"/>
    <cellStyle name="Normal 2 2 4 5 3 3 6" xfId="15175" xr:uid="{00000000-0005-0000-0000-0000F30C0000}"/>
    <cellStyle name="Normal 2 2 4 5 3 4" xfId="2781" xr:uid="{00000000-0005-0000-0000-000072080000}"/>
    <cellStyle name="Normal 2 2 4 5 3 4 2" xfId="9270" xr:uid="{00000000-0005-0000-0000-0000F70C0000}"/>
    <cellStyle name="Normal 2 2 4 5 3 4 3" xfId="17348" xr:uid="{00000000-0005-0000-0000-0000F70C0000}"/>
    <cellStyle name="Normal 2 2 4 5 3 5" xfId="4450" xr:uid="{00000000-0005-0000-0000-000073080000}"/>
    <cellStyle name="Normal 2 2 4 5 3 5 2" xfId="10837" xr:uid="{00000000-0005-0000-0000-0000F80C0000}"/>
    <cellStyle name="Normal 2 2 4 5 3 5 3" xfId="18915" xr:uid="{00000000-0005-0000-0000-0000F80C0000}"/>
    <cellStyle name="Normal 2 2 4 5 3 6" xfId="7651" xr:uid="{00000000-0005-0000-0000-0000F90C0000}"/>
    <cellStyle name="Normal 2 2 4 5 3 6 2" xfId="15729" xr:uid="{00000000-0005-0000-0000-0000F90C0000}"/>
    <cellStyle name="Normal 2 2 4 5 3 7" xfId="13043" xr:uid="{00000000-0005-0000-0000-0000FA0C0000}"/>
    <cellStyle name="Normal 2 2 4 5 3 7 2" xfId="21081" xr:uid="{00000000-0005-0000-0000-0000FA0C0000}"/>
    <cellStyle name="Normal 2 2 4 5 3 8" xfId="6041" xr:uid="{00000000-0005-0000-0000-0000EE0C0000}"/>
    <cellStyle name="Normal 2 2 4 5 3 9" xfId="14121" xr:uid="{00000000-0005-0000-0000-0000EE0C0000}"/>
    <cellStyle name="Normal 2 2 4 5 4" xfId="1416" xr:uid="{00000000-0005-0000-0000-000074080000}"/>
    <cellStyle name="Normal 2 2 4 5 4 2" xfId="3065" xr:uid="{00000000-0005-0000-0000-000075080000}"/>
    <cellStyle name="Normal 2 2 4 5 4 2 2" xfId="9524" xr:uid="{00000000-0005-0000-0000-0000FC0C0000}"/>
    <cellStyle name="Normal 2 2 4 5 4 2 3" xfId="17602" xr:uid="{00000000-0005-0000-0000-0000FC0C0000}"/>
    <cellStyle name="Normal 2 2 4 5 4 3" xfId="4728" xr:uid="{00000000-0005-0000-0000-000076080000}"/>
    <cellStyle name="Normal 2 2 4 5 4 3 2" xfId="11115" xr:uid="{00000000-0005-0000-0000-0000FD0C0000}"/>
    <cellStyle name="Normal 2 2 4 5 4 3 3" xfId="19193" xr:uid="{00000000-0005-0000-0000-0000FD0C0000}"/>
    <cellStyle name="Normal 2 2 4 5 4 4" xfId="7929" xr:uid="{00000000-0005-0000-0000-0000FE0C0000}"/>
    <cellStyle name="Normal 2 2 4 5 4 4 2" xfId="16007" xr:uid="{00000000-0005-0000-0000-0000FE0C0000}"/>
    <cellStyle name="Normal 2 2 4 5 4 5" xfId="12721" xr:uid="{00000000-0005-0000-0000-0000FF0C0000}"/>
    <cellStyle name="Normal 2 2 4 5 4 5 2" xfId="20785" xr:uid="{00000000-0005-0000-0000-0000FF0C0000}"/>
    <cellStyle name="Normal 2 2 4 5 4 6" xfId="6319" xr:uid="{00000000-0005-0000-0000-0000FB0C0000}"/>
    <cellStyle name="Normal 2 2 4 5 4 7" xfId="14399" xr:uid="{00000000-0005-0000-0000-0000FB0C0000}"/>
    <cellStyle name="Normal 2 2 4 5 5" xfId="1942" xr:uid="{00000000-0005-0000-0000-000077080000}"/>
    <cellStyle name="Normal 2 2 4 5 5 2" xfId="3592" xr:uid="{00000000-0005-0000-0000-000078080000}"/>
    <cellStyle name="Normal 2 2 4 5 5 2 2" xfId="10051" xr:uid="{00000000-0005-0000-0000-0000010D0000}"/>
    <cellStyle name="Normal 2 2 4 5 5 2 3" xfId="18129" xr:uid="{00000000-0005-0000-0000-0000010D0000}"/>
    <cellStyle name="Normal 2 2 4 5 5 3" xfId="5255" xr:uid="{00000000-0005-0000-0000-000079080000}"/>
    <cellStyle name="Normal 2 2 4 5 5 3 2" xfId="11642" xr:uid="{00000000-0005-0000-0000-0000020D0000}"/>
    <cellStyle name="Normal 2 2 4 5 5 3 3" xfId="19720" xr:uid="{00000000-0005-0000-0000-0000020D0000}"/>
    <cellStyle name="Normal 2 2 4 5 5 4" xfId="8456" xr:uid="{00000000-0005-0000-0000-0000030D0000}"/>
    <cellStyle name="Normal 2 2 4 5 5 4 2" xfId="16534" xr:uid="{00000000-0005-0000-0000-0000030D0000}"/>
    <cellStyle name="Normal 2 2 4 5 5 5" xfId="6846" xr:uid="{00000000-0005-0000-0000-0000000D0000}"/>
    <cellStyle name="Normal 2 2 4 5 5 6" xfId="14926" xr:uid="{00000000-0005-0000-0000-0000000D0000}"/>
    <cellStyle name="Normal 2 2 4 5 6" xfId="2508" xr:uid="{00000000-0005-0000-0000-00007A080000}"/>
    <cellStyle name="Normal 2 2 4 5 6 2" xfId="9021" xr:uid="{00000000-0005-0000-0000-0000040D0000}"/>
    <cellStyle name="Normal 2 2 4 5 6 3" xfId="17099" xr:uid="{00000000-0005-0000-0000-0000040D0000}"/>
    <cellStyle name="Normal 2 2 4 5 7" xfId="4201" xr:uid="{00000000-0005-0000-0000-00007B080000}"/>
    <cellStyle name="Normal 2 2 4 5 7 2" xfId="10588" xr:uid="{00000000-0005-0000-0000-0000050D0000}"/>
    <cellStyle name="Normal 2 2 4 5 7 3" xfId="18666" xr:uid="{00000000-0005-0000-0000-0000050D0000}"/>
    <cellStyle name="Normal 2 2 4 5 8" xfId="7402" xr:uid="{00000000-0005-0000-0000-0000060D0000}"/>
    <cellStyle name="Normal 2 2 4 5 8 2" xfId="15480" xr:uid="{00000000-0005-0000-0000-0000060D0000}"/>
    <cellStyle name="Normal 2 2 4 5 9" xfId="12213" xr:uid="{00000000-0005-0000-0000-0000070D0000}"/>
    <cellStyle name="Normal 2 2 4 5 9 2" xfId="20287" xr:uid="{00000000-0005-0000-0000-0000070D0000}"/>
    <cellStyle name="Normal 2 2 4 6" xfId="475" xr:uid="{00000000-0005-0000-0000-0000DB010000}"/>
    <cellStyle name="Normal 2 2 4 6 10" xfId="13606" xr:uid="{00000000-0005-0000-0000-0000090D0000}"/>
    <cellStyle name="Normal 2 2 4 6 10 2" xfId="21603" xr:uid="{00000000-0005-0000-0000-0000090D0000}"/>
    <cellStyle name="Normal 2 2 4 6 11" xfId="5793" xr:uid="{00000000-0005-0000-0000-0000080D0000}"/>
    <cellStyle name="Normal 2 2 4 6 12" xfId="13873" xr:uid="{00000000-0005-0000-0000-0000080D0000}"/>
    <cellStyle name="Normal 2 2 4 6 2" xfId="958" xr:uid="{00000000-0005-0000-0000-00007D080000}"/>
    <cellStyle name="Normal 2 2 4 6 2 10" xfId="13991" xr:uid="{00000000-0005-0000-0000-00000A0D0000}"/>
    <cellStyle name="Normal 2 2 4 6 2 2" xfId="1157" xr:uid="{00000000-0005-0000-0000-00007E080000}"/>
    <cellStyle name="Normal 2 2 4 6 2 2 2" xfId="1815" xr:uid="{00000000-0005-0000-0000-00007F080000}"/>
    <cellStyle name="Normal 2 2 4 6 2 2 2 2" xfId="3465" xr:uid="{00000000-0005-0000-0000-000080080000}"/>
    <cellStyle name="Normal 2 2 4 6 2 2 2 2 2" xfId="9924" xr:uid="{00000000-0005-0000-0000-00000D0D0000}"/>
    <cellStyle name="Normal 2 2 4 6 2 2 2 2 3" xfId="18002" xr:uid="{00000000-0005-0000-0000-00000D0D0000}"/>
    <cellStyle name="Normal 2 2 4 6 2 2 2 3" xfId="5128" xr:uid="{00000000-0005-0000-0000-000081080000}"/>
    <cellStyle name="Normal 2 2 4 6 2 2 2 3 2" xfId="11515" xr:uid="{00000000-0005-0000-0000-00000E0D0000}"/>
    <cellStyle name="Normal 2 2 4 6 2 2 2 3 3" xfId="19593" xr:uid="{00000000-0005-0000-0000-00000E0D0000}"/>
    <cellStyle name="Normal 2 2 4 6 2 2 2 4" xfId="8329" xr:uid="{00000000-0005-0000-0000-00000F0D0000}"/>
    <cellStyle name="Normal 2 2 4 6 2 2 2 4 2" xfId="16407" xr:uid="{00000000-0005-0000-0000-00000F0D0000}"/>
    <cellStyle name="Normal 2 2 4 6 2 2 2 5" xfId="6719" xr:uid="{00000000-0005-0000-0000-00000C0D0000}"/>
    <cellStyle name="Normal 2 2 4 6 2 2 2 6" xfId="14799" xr:uid="{00000000-0005-0000-0000-00000C0D0000}"/>
    <cellStyle name="Normal 2 2 4 6 2 2 3" xfId="2342" xr:uid="{00000000-0005-0000-0000-000082080000}"/>
    <cellStyle name="Normal 2 2 4 6 2 2 3 2" xfId="3992" xr:uid="{00000000-0005-0000-0000-000083080000}"/>
    <cellStyle name="Normal 2 2 4 6 2 2 3 2 2" xfId="10451" xr:uid="{00000000-0005-0000-0000-0000110D0000}"/>
    <cellStyle name="Normal 2 2 4 6 2 2 3 2 3" xfId="18529" xr:uid="{00000000-0005-0000-0000-0000110D0000}"/>
    <cellStyle name="Normal 2 2 4 6 2 2 3 3" xfId="5655" xr:uid="{00000000-0005-0000-0000-000084080000}"/>
    <cellStyle name="Normal 2 2 4 6 2 2 3 3 2" xfId="12042" xr:uid="{00000000-0005-0000-0000-0000120D0000}"/>
    <cellStyle name="Normal 2 2 4 6 2 2 3 3 3" xfId="20120" xr:uid="{00000000-0005-0000-0000-0000120D0000}"/>
    <cellStyle name="Normal 2 2 4 6 2 2 3 4" xfId="8856" xr:uid="{00000000-0005-0000-0000-0000130D0000}"/>
    <cellStyle name="Normal 2 2 4 6 2 2 3 4 2" xfId="16934" xr:uid="{00000000-0005-0000-0000-0000130D0000}"/>
    <cellStyle name="Normal 2 2 4 6 2 2 3 5" xfId="7246" xr:uid="{00000000-0005-0000-0000-0000100D0000}"/>
    <cellStyle name="Normal 2 2 4 6 2 2 3 6" xfId="15326" xr:uid="{00000000-0005-0000-0000-0000100D0000}"/>
    <cellStyle name="Normal 2 2 4 6 2 2 4" xfId="2908" xr:uid="{00000000-0005-0000-0000-000085080000}"/>
    <cellStyle name="Normal 2 2 4 6 2 2 4 2" xfId="9397" xr:uid="{00000000-0005-0000-0000-0000140D0000}"/>
    <cellStyle name="Normal 2 2 4 6 2 2 4 3" xfId="17475" xr:uid="{00000000-0005-0000-0000-0000140D0000}"/>
    <cellStyle name="Normal 2 2 4 6 2 2 5" xfId="4601" xr:uid="{00000000-0005-0000-0000-000086080000}"/>
    <cellStyle name="Normal 2 2 4 6 2 2 5 2" xfId="10988" xr:uid="{00000000-0005-0000-0000-0000150D0000}"/>
    <cellStyle name="Normal 2 2 4 6 2 2 5 3" xfId="19066" xr:uid="{00000000-0005-0000-0000-0000150D0000}"/>
    <cellStyle name="Normal 2 2 4 6 2 2 6" xfId="7802" xr:uid="{00000000-0005-0000-0000-0000160D0000}"/>
    <cellStyle name="Normal 2 2 4 6 2 2 6 2" xfId="15880" xr:uid="{00000000-0005-0000-0000-0000160D0000}"/>
    <cellStyle name="Normal 2 2 4 6 2 2 7" xfId="13044" xr:uid="{00000000-0005-0000-0000-0000170D0000}"/>
    <cellStyle name="Normal 2 2 4 6 2 2 7 2" xfId="21082" xr:uid="{00000000-0005-0000-0000-0000170D0000}"/>
    <cellStyle name="Normal 2 2 4 6 2 2 8" xfId="6192" xr:uid="{00000000-0005-0000-0000-00000B0D0000}"/>
    <cellStyle name="Normal 2 2 4 6 2 2 9" xfId="14272" xr:uid="{00000000-0005-0000-0000-00000B0D0000}"/>
    <cellStyle name="Normal 2 2 4 6 2 3" xfId="1535" xr:uid="{00000000-0005-0000-0000-000087080000}"/>
    <cellStyle name="Normal 2 2 4 6 2 3 2" xfId="3184" xr:uid="{00000000-0005-0000-0000-000088080000}"/>
    <cellStyle name="Normal 2 2 4 6 2 3 2 2" xfId="9643" xr:uid="{00000000-0005-0000-0000-0000190D0000}"/>
    <cellStyle name="Normal 2 2 4 6 2 3 2 3" xfId="17721" xr:uid="{00000000-0005-0000-0000-0000190D0000}"/>
    <cellStyle name="Normal 2 2 4 6 2 3 3" xfId="4847" xr:uid="{00000000-0005-0000-0000-000089080000}"/>
    <cellStyle name="Normal 2 2 4 6 2 3 3 2" xfId="11234" xr:uid="{00000000-0005-0000-0000-00001A0D0000}"/>
    <cellStyle name="Normal 2 2 4 6 2 3 3 3" xfId="19312" xr:uid="{00000000-0005-0000-0000-00001A0D0000}"/>
    <cellStyle name="Normal 2 2 4 6 2 3 4" xfId="8048" xr:uid="{00000000-0005-0000-0000-00001B0D0000}"/>
    <cellStyle name="Normal 2 2 4 6 2 3 4 2" xfId="16126" xr:uid="{00000000-0005-0000-0000-00001B0D0000}"/>
    <cellStyle name="Normal 2 2 4 6 2 3 5" xfId="6438" xr:uid="{00000000-0005-0000-0000-0000180D0000}"/>
    <cellStyle name="Normal 2 2 4 6 2 3 6" xfId="14518" xr:uid="{00000000-0005-0000-0000-0000180D0000}"/>
    <cellStyle name="Normal 2 2 4 6 2 4" xfId="2061" xr:uid="{00000000-0005-0000-0000-00008A080000}"/>
    <cellStyle name="Normal 2 2 4 6 2 4 2" xfId="3711" xr:uid="{00000000-0005-0000-0000-00008B080000}"/>
    <cellStyle name="Normal 2 2 4 6 2 4 2 2" xfId="10170" xr:uid="{00000000-0005-0000-0000-00001D0D0000}"/>
    <cellStyle name="Normal 2 2 4 6 2 4 2 3" xfId="18248" xr:uid="{00000000-0005-0000-0000-00001D0D0000}"/>
    <cellStyle name="Normal 2 2 4 6 2 4 3" xfId="5374" xr:uid="{00000000-0005-0000-0000-00008C080000}"/>
    <cellStyle name="Normal 2 2 4 6 2 4 3 2" xfId="11761" xr:uid="{00000000-0005-0000-0000-00001E0D0000}"/>
    <cellStyle name="Normal 2 2 4 6 2 4 3 3" xfId="19839" xr:uid="{00000000-0005-0000-0000-00001E0D0000}"/>
    <cellStyle name="Normal 2 2 4 6 2 4 4" xfId="8575" xr:uid="{00000000-0005-0000-0000-00001F0D0000}"/>
    <cellStyle name="Normal 2 2 4 6 2 4 4 2" xfId="16653" xr:uid="{00000000-0005-0000-0000-00001F0D0000}"/>
    <cellStyle name="Normal 2 2 4 6 2 4 5" xfId="6965" xr:uid="{00000000-0005-0000-0000-00001C0D0000}"/>
    <cellStyle name="Normal 2 2 4 6 2 4 6" xfId="15045" xr:uid="{00000000-0005-0000-0000-00001C0D0000}"/>
    <cellStyle name="Normal 2 2 4 6 2 5" xfId="2723" xr:uid="{00000000-0005-0000-0000-00008D080000}"/>
    <cellStyle name="Normal 2 2 4 6 2 5 2" xfId="9212" xr:uid="{00000000-0005-0000-0000-0000200D0000}"/>
    <cellStyle name="Normal 2 2 4 6 2 5 3" xfId="17290" xr:uid="{00000000-0005-0000-0000-0000200D0000}"/>
    <cellStyle name="Normal 2 2 4 6 2 6" xfId="4320" xr:uid="{00000000-0005-0000-0000-00008E080000}"/>
    <cellStyle name="Normal 2 2 4 6 2 6 2" xfId="10707" xr:uid="{00000000-0005-0000-0000-0000210D0000}"/>
    <cellStyle name="Normal 2 2 4 6 2 6 3" xfId="18785" xr:uid="{00000000-0005-0000-0000-0000210D0000}"/>
    <cellStyle name="Normal 2 2 4 6 2 7" xfId="7521" xr:uid="{00000000-0005-0000-0000-0000220D0000}"/>
    <cellStyle name="Normal 2 2 4 6 2 7 2" xfId="15599" xr:uid="{00000000-0005-0000-0000-0000220D0000}"/>
    <cellStyle name="Normal 2 2 4 6 2 8" xfId="12495" xr:uid="{00000000-0005-0000-0000-0000230D0000}"/>
    <cellStyle name="Normal 2 2 4 6 2 8 2" xfId="20564" xr:uid="{00000000-0005-0000-0000-0000230D0000}"/>
    <cellStyle name="Normal 2 2 4 6 2 9" xfId="5911" xr:uid="{00000000-0005-0000-0000-00000A0D0000}"/>
    <cellStyle name="Normal 2 2 4 6 3" xfId="1017" xr:uid="{00000000-0005-0000-0000-00008F080000}"/>
    <cellStyle name="Normal 2 2 4 6 3 2" xfId="1665" xr:uid="{00000000-0005-0000-0000-000090080000}"/>
    <cellStyle name="Normal 2 2 4 6 3 2 2" xfId="3315" xr:uid="{00000000-0005-0000-0000-000091080000}"/>
    <cellStyle name="Normal 2 2 4 6 3 2 2 2" xfId="9774" xr:uid="{00000000-0005-0000-0000-0000260D0000}"/>
    <cellStyle name="Normal 2 2 4 6 3 2 2 3" xfId="17852" xr:uid="{00000000-0005-0000-0000-0000260D0000}"/>
    <cellStyle name="Normal 2 2 4 6 3 2 3" xfId="4978" xr:uid="{00000000-0005-0000-0000-000092080000}"/>
    <cellStyle name="Normal 2 2 4 6 3 2 3 2" xfId="11365" xr:uid="{00000000-0005-0000-0000-0000270D0000}"/>
    <cellStyle name="Normal 2 2 4 6 3 2 3 3" xfId="19443" xr:uid="{00000000-0005-0000-0000-0000270D0000}"/>
    <cellStyle name="Normal 2 2 4 6 3 2 4" xfId="8179" xr:uid="{00000000-0005-0000-0000-0000280D0000}"/>
    <cellStyle name="Normal 2 2 4 6 3 2 4 2" xfId="16257" xr:uid="{00000000-0005-0000-0000-0000280D0000}"/>
    <cellStyle name="Normal 2 2 4 6 3 2 5" xfId="6569" xr:uid="{00000000-0005-0000-0000-0000250D0000}"/>
    <cellStyle name="Normal 2 2 4 6 3 2 6" xfId="14649" xr:uid="{00000000-0005-0000-0000-0000250D0000}"/>
    <cellStyle name="Normal 2 2 4 6 3 3" xfId="2192" xr:uid="{00000000-0005-0000-0000-000093080000}"/>
    <cellStyle name="Normal 2 2 4 6 3 3 2" xfId="3842" xr:uid="{00000000-0005-0000-0000-000094080000}"/>
    <cellStyle name="Normal 2 2 4 6 3 3 2 2" xfId="10301" xr:uid="{00000000-0005-0000-0000-00002A0D0000}"/>
    <cellStyle name="Normal 2 2 4 6 3 3 2 3" xfId="18379" xr:uid="{00000000-0005-0000-0000-00002A0D0000}"/>
    <cellStyle name="Normal 2 2 4 6 3 3 3" xfId="5505" xr:uid="{00000000-0005-0000-0000-000095080000}"/>
    <cellStyle name="Normal 2 2 4 6 3 3 3 2" xfId="11892" xr:uid="{00000000-0005-0000-0000-00002B0D0000}"/>
    <cellStyle name="Normal 2 2 4 6 3 3 3 3" xfId="19970" xr:uid="{00000000-0005-0000-0000-00002B0D0000}"/>
    <cellStyle name="Normal 2 2 4 6 3 3 4" xfId="8706" xr:uid="{00000000-0005-0000-0000-00002C0D0000}"/>
    <cellStyle name="Normal 2 2 4 6 3 3 4 2" xfId="16784" xr:uid="{00000000-0005-0000-0000-00002C0D0000}"/>
    <cellStyle name="Normal 2 2 4 6 3 3 5" xfId="7096" xr:uid="{00000000-0005-0000-0000-0000290D0000}"/>
    <cellStyle name="Normal 2 2 4 6 3 3 6" xfId="15176" xr:uid="{00000000-0005-0000-0000-0000290D0000}"/>
    <cellStyle name="Normal 2 2 4 6 3 4" xfId="2782" xr:uid="{00000000-0005-0000-0000-000096080000}"/>
    <cellStyle name="Normal 2 2 4 6 3 4 2" xfId="9271" xr:uid="{00000000-0005-0000-0000-00002D0D0000}"/>
    <cellStyle name="Normal 2 2 4 6 3 4 3" xfId="17349" xr:uid="{00000000-0005-0000-0000-00002D0D0000}"/>
    <cellStyle name="Normal 2 2 4 6 3 5" xfId="4451" xr:uid="{00000000-0005-0000-0000-000097080000}"/>
    <cellStyle name="Normal 2 2 4 6 3 5 2" xfId="10838" xr:uid="{00000000-0005-0000-0000-00002E0D0000}"/>
    <cellStyle name="Normal 2 2 4 6 3 5 3" xfId="18916" xr:uid="{00000000-0005-0000-0000-00002E0D0000}"/>
    <cellStyle name="Normal 2 2 4 6 3 6" xfId="7652" xr:uid="{00000000-0005-0000-0000-00002F0D0000}"/>
    <cellStyle name="Normal 2 2 4 6 3 6 2" xfId="15730" xr:uid="{00000000-0005-0000-0000-00002F0D0000}"/>
    <cellStyle name="Normal 2 2 4 6 3 7" xfId="13045" xr:uid="{00000000-0005-0000-0000-0000300D0000}"/>
    <cellStyle name="Normal 2 2 4 6 3 7 2" xfId="21083" xr:uid="{00000000-0005-0000-0000-0000300D0000}"/>
    <cellStyle name="Normal 2 2 4 6 3 8" xfId="6042" xr:uid="{00000000-0005-0000-0000-0000240D0000}"/>
    <cellStyle name="Normal 2 2 4 6 3 9" xfId="14122" xr:uid="{00000000-0005-0000-0000-0000240D0000}"/>
    <cellStyle name="Normal 2 2 4 6 4" xfId="1417" xr:uid="{00000000-0005-0000-0000-000098080000}"/>
    <cellStyle name="Normal 2 2 4 6 4 2" xfId="3066" xr:uid="{00000000-0005-0000-0000-000099080000}"/>
    <cellStyle name="Normal 2 2 4 6 4 2 2" xfId="9525" xr:uid="{00000000-0005-0000-0000-0000320D0000}"/>
    <cellStyle name="Normal 2 2 4 6 4 2 3" xfId="17603" xr:uid="{00000000-0005-0000-0000-0000320D0000}"/>
    <cellStyle name="Normal 2 2 4 6 4 3" xfId="4729" xr:uid="{00000000-0005-0000-0000-00009A080000}"/>
    <cellStyle name="Normal 2 2 4 6 4 3 2" xfId="11116" xr:uid="{00000000-0005-0000-0000-0000330D0000}"/>
    <cellStyle name="Normal 2 2 4 6 4 3 3" xfId="19194" xr:uid="{00000000-0005-0000-0000-0000330D0000}"/>
    <cellStyle name="Normal 2 2 4 6 4 4" xfId="7930" xr:uid="{00000000-0005-0000-0000-0000340D0000}"/>
    <cellStyle name="Normal 2 2 4 6 4 4 2" xfId="16008" xr:uid="{00000000-0005-0000-0000-0000340D0000}"/>
    <cellStyle name="Normal 2 2 4 6 4 5" xfId="12722" xr:uid="{00000000-0005-0000-0000-0000350D0000}"/>
    <cellStyle name="Normal 2 2 4 6 4 5 2" xfId="20786" xr:uid="{00000000-0005-0000-0000-0000350D0000}"/>
    <cellStyle name="Normal 2 2 4 6 4 6" xfId="6320" xr:uid="{00000000-0005-0000-0000-0000310D0000}"/>
    <cellStyle name="Normal 2 2 4 6 4 7" xfId="14400" xr:uid="{00000000-0005-0000-0000-0000310D0000}"/>
    <cellStyle name="Normal 2 2 4 6 5" xfId="1943" xr:uid="{00000000-0005-0000-0000-00009B080000}"/>
    <cellStyle name="Normal 2 2 4 6 5 2" xfId="3593" xr:uid="{00000000-0005-0000-0000-00009C080000}"/>
    <cellStyle name="Normal 2 2 4 6 5 2 2" xfId="10052" xr:uid="{00000000-0005-0000-0000-0000370D0000}"/>
    <cellStyle name="Normal 2 2 4 6 5 2 3" xfId="18130" xr:uid="{00000000-0005-0000-0000-0000370D0000}"/>
    <cellStyle name="Normal 2 2 4 6 5 3" xfId="5256" xr:uid="{00000000-0005-0000-0000-00009D080000}"/>
    <cellStyle name="Normal 2 2 4 6 5 3 2" xfId="11643" xr:uid="{00000000-0005-0000-0000-0000380D0000}"/>
    <cellStyle name="Normal 2 2 4 6 5 3 3" xfId="19721" xr:uid="{00000000-0005-0000-0000-0000380D0000}"/>
    <cellStyle name="Normal 2 2 4 6 5 4" xfId="8457" xr:uid="{00000000-0005-0000-0000-0000390D0000}"/>
    <cellStyle name="Normal 2 2 4 6 5 4 2" xfId="16535" xr:uid="{00000000-0005-0000-0000-0000390D0000}"/>
    <cellStyle name="Normal 2 2 4 6 5 5" xfId="6847" xr:uid="{00000000-0005-0000-0000-0000360D0000}"/>
    <cellStyle name="Normal 2 2 4 6 5 6" xfId="14927" xr:uid="{00000000-0005-0000-0000-0000360D0000}"/>
    <cellStyle name="Normal 2 2 4 6 6" xfId="2509" xr:uid="{00000000-0005-0000-0000-00009E080000}"/>
    <cellStyle name="Normal 2 2 4 6 6 2" xfId="9022" xr:uid="{00000000-0005-0000-0000-00003A0D0000}"/>
    <cellStyle name="Normal 2 2 4 6 6 3" xfId="17100" xr:uid="{00000000-0005-0000-0000-00003A0D0000}"/>
    <cellStyle name="Normal 2 2 4 6 7" xfId="4202" xr:uid="{00000000-0005-0000-0000-00009F080000}"/>
    <cellStyle name="Normal 2 2 4 6 7 2" xfId="10589" xr:uid="{00000000-0005-0000-0000-00003B0D0000}"/>
    <cellStyle name="Normal 2 2 4 6 7 3" xfId="18667" xr:uid="{00000000-0005-0000-0000-00003B0D0000}"/>
    <cellStyle name="Normal 2 2 4 6 8" xfId="7403" xr:uid="{00000000-0005-0000-0000-00003C0D0000}"/>
    <cellStyle name="Normal 2 2 4 6 8 2" xfId="15481" xr:uid="{00000000-0005-0000-0000-00003C0D0000}"/>
    <cellStyle name="Normal 2 2 4 6 9" xfId="12214" xr:uid="{00000000-0005-0000-0000-00003D0D0000}"/>
    <cellStyle name="Normal 2 2 4 6 9 2" xfId="20288" xr:uid="{00000000-0005-0000-0000-00003D0D0000}"/>
    <cellStyle name="Normal 2 2 4 7" xfId="476" xr:uid="{00000000-0005-0000-0000-0000DC010000}"/>
    <cellStyle name="Normal 2 2 4 7 10" xfId="5794" xr:uid="{00000000-0005-0000-0000-00003E0D0000}"/>
    <cellStyle name="Normal 2 2 4 7 11" xfId="13874" xr:uid="{00000000-0005-0000-0000-00003E0D0000}"/>
    <cellStyle name="Normal 2 2 4 7 2" xfId="1018" xr:uid="{00000000-0005-0000-0000-0000A1080000}"/>
    <cellStyle name="Normal 2 2 4 7 2 2" xfId="1666" xr:uid="{00000000-0005-0000-0000-0000A2080000}"/>
    <cellStyle name="Normal 2 2 4 7 2 2 2" xfId="3316" xr:uid="{00000000-0005-0000-0000-0000A3080000}"/>
    <cellStyle name="Normal 2 2 4 7 2 2 2 2" xfId="9775" xr:uid="{00000000-0005-0000-0000-0000410D0000}"/>
    <cellStyle name="Normal 2 2 4 7 2 2 2 3" xfId="17853" xr:uid="{00000000-0005-0000-0000-0000410D0000}"/>
    <cellStyle name="Normal 2 2 4 7 2 2 3" xfId="4979" xr:uid="{00000000-0005-0000-0000-0000A4080000}"/>
    <cellStyle name="Normal 2 2 4 7 2 2 3 2" xfId="11366" xr:uid="{00000000-0005-0000-0000-0000420D0000}"/>
    <cellStyle name="Normal 2 2 4 7 2 2 3 3" xfId="19444" xr:uid="{00000000-0005-0000-0000-0000420D0000}"/>
    <cellStyle name="Normal 2 2 4 7 2 2 4" xfId="8180" xr:uid="{00000000-0005-0000-0000-0000430D0000}"/>
    <cellStyle name="Normal 2 2 4 7 2 2 4 2" xfId="16258" xr:uid="{00000000-0005-0000-0000-0000430D0000}"/>
    <cellStyle name="Normal 2 2 4 7 2 2 5" xfId="6570" xr:uid="{00000000-0005-0000-0000-0000400D0000}"/>
    <cellStyle name="Normal 2 2 4 7 2 2 6" xfId="14650" xr:uid="{00000000-0005-0000-0000-0000400D0000}"/>
    <cellStyle name="Normal 2 2 4 7 2 3" xfId="2193" xr:uid="{00000000-0005-0000-0000-0000A5080000}"/>
    <cellStyle name="Normal 2 2 4 7 2 3 2" xfId="3843" xr:uid="{00000000-0005-0000-0000-0000A6080000}"/>
    <cellStyle name="Normal 2 2 4 7 2 3 2 2" xfId="10302" xr:uid="{00000000-0005-0000-0000-0000450D0000}"/>
    <cellStyle name="Normal 2 2 4 7 2 3 2 3" xfId="18380" xr:uid="{00000000-0005-0000-0000-0000450D0000}"/>
    <cellStyle name="Normal 2 2 4 7 2 3 3" xfId="5506" xr:uid="{00000000-0005-0000-0000-0000A7080000}"/>
    <cellStyle name="Normal 2 2 4 7 2 3 3 2" xfId="11893" xr:uid="{00000000-0005-0000-0000-0000460D0000}"/>
    <cellStyle name="Normal 2 2 4 7 2 3 3 3" xfId="19971" xr:uid="{00000000-0005-0000-0000-0000460D0000}"/>
    <cellStyle name="Normal 2 2 4 7 2 3 4" xfId="8707" xr:uid="{00000000-0005-0000-0000-0000470D0000}"/>
    <cellStyle name="Normal 2 2 4 7 2 3 4 2" xfId="16785" xr:uid="{00000000-0005-0000-0000-0000470D0000}"/>
    <cellStyle name="Normal 2 2 4 7 2 3 5" xfId="7097" xr:uid="{00000000-0005-0000-0000-0000440D0000}"/>
    <cellStyle name="Normal 2 2 4 7 2 3 6" xfId="15177" xr:uid="{00000000-0005-0000-0000-0000440D0000}"/>
    <cellStyle name="Normal 2 2 4 7 2 4" xfId="2783" xr:uid="{00000000-0005-0000-0000-0000A8080000}"/>
    <cellStyle name="Normal 2 2 4 7 2 4 2" xfId="9272" xr:uid="{00000000-0005-0000-0000-0000480D0000}"/>
    <cellStyle name="Normal 2 2 4 7 2 4 3" xfId="17350" xr:uid="{00000000-0005-0000-0000-0000480D0000}"/>
    <cellStyle name="Normal 2 2 4 7 2 5" xfId="4452" xr:uid="{00000000-0005-0000-0000-0000A9080000}"/>
    <cellStyle name="Normal 2 2 4 7 2 5 2" xfId="10839" xr:uid="{00000000-0005-0000-0000-0000490D0000}"/>
    <cellStyle name="Normal 2 2 4 7 2 5 3" xfId="18917" xr:uid="{00000000-0005-0000-0000-0000490D0000}"/>
    <cellStyle name="Normal 2 2 4 7 2 6" xfId="7653" xr:uid="{00000000-0005-0000-0000-00004A0D0000}"/>
    <cellStyle name="Normal 2 2 4 7 2 6 2" xfId="15731" xr:uid="{00000000-0005-0000-0000-00004A0D0000}"/>
    <cellStyle name="Normal 2 2 4 7 2 7" xfId="12723" xr:uid="{00000000-0005-0000-0000-00004B0D0000}"/>
    <cellStyle name="Normal 2 2 4 7 2 7 2" xfId="20787" xr:uid="{00000000-0005-0000-0000-00004B0D0000}"/>
    <cellStyle name="Normal 2 2 4 7 2 8" xfId="6043" xr:uid="{00000000-0005-0000-0000-00003F0D0000}"/>
    <cellStyle name="Normal 2 2 4 7 2 9" xfId="14123" xr:uid="{00000000-0005-0000-0000-00003F0D0000}"/>
    <cellStyle name="Normal 2 2 4 7 3" xfId="1418" xr:uid="{00000000-0005-0000-0000-0000AA080000}"/>
    <cellStyle name="Normal 2 2 4 7 3 2" xfId="3067" xr:uid="{00000000-0005-0000-0000-0000AB080000}"/>
    <cellStyle name="Normal 2 2 4 7 3 2 2" xfId="9526" xr:uid="{00000000-0005-0000-0000-00004D0D0000}"/>
    <cellStyle name="Normal 2 2 4 7 3 2 3" xfId="17604" xr:uid="{00000000-0005-0000-0000-00004D0D0000}"/>
    <cellStyle name="Normal 2 2 4 7 3 3" xfId="4730" xr:uid="{00000000-0005-0000-0000-0000AC080000}"/>
    <cellStyle name="Normal 2 2 4 7 3 3 2" xfId="11117" xr:uid="{00000000-0005-0000-0000-00004E0D0000}"/>
    <cellStyle name="Normal 2 2 4 7 3 3 3" xfId="19195" xr:uid="{00000000-0005-0000-0000-00004E0D0000}"/>
    <cellStyle name="Normal 2 2 4 7 3 4" xfId="7931" xr:uid="{00000000-0005-0000-0000-00004F0D0000}"/>
    <cellStyle name="Normal 2 2 4 7 3 4 2" xfId="16009" xr:uid="{00000000-0005-0000-0000-00004F0D0000}"/>
    <cellStyle name="Normal 2 2 4 7 3 5" xfId="6321" xr:uid="{00000000-0005-0000-0000-00004C0D0000}"/>
    <cellStyle name="Normal 2 2 4 7 3 6" xfId="14401" xr:uid="{00000000-0005-0000-0000-00004C0D0000}"/>
    <cellStyle name="Normal 2 2 4 7 4" xfId="1944" xr:uid="{00000000-0005-0000-0000-0000AD080000}"/>
    <cellStyle name="Normal 2 2 4 7 4 2" xfId="3594" xr:uid="{00000000-0005-0000-0000-0000AE080000}"/>
    <cellStyle name="Normal 2 2 4 7 4 2 2" xfId="10053" xr:uid="{00000000-0005-0000-0000-0000510D0000}"/>
    <cellStyle name="Normal 2 2 4 7 4 2 3" xfId="18131" xr:uid="{00000000-0005-0000-0000-0000510D0000}"/>
    <cellStyle name="Normal 2 2 4 7 4 3" xfId="5257" xr:uid="{00000000-0005-0000-0000-0000AF080000}"/>
    <cellStyle name="Normal 2 2 4 7 4 3 2" xfId="11644" xr:uid="{00000000-0005-0000-0000-0000520D0000}"/>
    <cellStyle name="Normal 2 2 4 7 4 3 3" xfId="19722" xr:uid="{00000000-0005-0000-0000-0000520D0000}"/>
    <cellStyle name="Normal 2 2 4 7 4 4" xfId="8458" xr:uid="{00000000-0005-0000-0000-0000530D0000}"/>
    <cellStyle name="Normal 2 2 4 7 4 4 2" xfId="16536" xr:uid="{00000000-0005-0000-0000-0000530D0000}"/>
    <cellStyle name="Normal 2 2 4 7 4 5" xfId="6848" xr:uid="{00000000-0005-0000-0000-0000500D0000}"/>
    <cellStyle name="Normal 2 2 4 7 4 6" xfId="14928" xr:uid="{00000000-0005-0000-0000-0000500D0000}"/>
    <cellStyle name="Normal 2 2 4 7 5" xfId="2510" xr:uid="{00000000-0005-0000-0000-0000B0080000}"/>
    <cellStyle name="Normal 2 2 4 7 5 2" xfId="9023" xr:uid="{00000000-0005-0000-0000-0000540D0000}"/>
    <cellStyle name="Normal 2 2 4 7 5 3" xfId="17101" xr:uid="{00000000-0005-0000-0000-0000540D0000}"/>
    <cellStyle name="Normal 2 2 4 7 6" xfId="4203" xr:uid="{00000000-0005-0000-0000-0000B1080000}"/>
    <cellStyle name="Normal 2 2 4 7 6 2" xfId="10590" xr:uid="{00000000-0005-0000-0000-0000550D0000}"/>
    <cellStyle name="Normal 2 2 4 7 6 3" xfId="18668" xr:uid="{00000000-0005-0000-0000-0000550D0000}"/>
    <cellStyle name="Normal 2 2 4 7 7" xfId="7404" xr:uid="{00000000-0005-0000-0000-0000560D0000}"/>
    <cellStyle name="Normal 2 2 4 7 7 2" xfId="15482" xr:uid="{00000000-0005-0000-0000-0000560D0000}"/>
    <cellStyle name="Normal 2 2 4 7 8" xfId="12215" xr:uid="{00000000-0005-0000-0000-0000570D0000}"/>
    <cellStyle name="Normal 2 2 4 7 8 2" xfId="20289" xr:uid="{00000000-0005-0000-0000-0000570D0000}"/>
    <cellStyle name="Normal 2 2 4 7 9" xfId="13607" xr:uid="{00000000-0005-0000-0000-0000580D0000}"/>
    <cellStyle name="Normal 2 2 4 7 9 2" xfId="21604" xr:uid="{00000000-0005-0000-0000-0000580D0000}"/>
    <cellStyle name="Normal 2 2 4 8" xfId="477" xr:uid="{00000000-0005-0000-0000-0000DD010000}"/>
    <cellStyle name="Normal 2 2 4 8 10" xfId="5795" xr:uid="{00000000-0005-0000-0000-0000590D0000}"/>
    <cellStyle name="Normal 2 2 4 8 11" xfId="13875" xr:uid="{00000000-0005-0000-0000-0000590D0000}"/>
    <cellStyle name="Normal 2 2 4 8 2" xfId="1019" xr:uid="{00000000-0005-0000-0000-0000B3080000}"/>
    <cellStyle name="Normal 2 2 4 8 2 2" xfId="1667" xr:uid="{00000000-0005-0000-0000-0000B4080000}"/>
    <cellStyle name="Normal 2 2 4 8 2 2 2" xfId="3317" xr:uid="{00000000-0005-0000-0000-0000B5080000}"/>
    <cellStyle name="Normal 2 2 4 8 2 2 2 2" xfId="9776" xr:uid="{00000000-0005-0000-0000-00005C0D0000}"/>
    <cellStyle name="Normal 2 2 4 8 2 2 2 3" xfId="17854" xr:uid="{00000000-0005-0000-0000-00005C0D0000}"/>
    <cellStyle name="Normal 2 2 4 8 2 2 3" xfId="4980" xr:uid="{00000000-0005-0000-0000-0000B6080000}"/>
    <cellStyle name="Normal 2 2 4 8 2 2 3 2" xfId="11367" xr:uid="{00000000-0005-0000-0000-00005D0D0000}"/>
    <cellStyle name="Normal 2 2 4 8 2 2 3 3" xfId="19445" xr:uid="{00000000-0005-0000-0000-00005D0D0000}"/>
    <cellStyle name="Normal 2 2 4 8 2 2 4" xfId="8181" xr:uid="{00000000-0005-0000-0000-00005E0D0000}"/>
    <cellStyle name="Normal 2 2 4 8 2 2 4 2" xfId="16259" xr:uid="{00000000-0005-0000-0000-00005E0D0000}"/>
    <cellStyle name="Normal 2 2 4 8 2 2 5" xfId="6571" xr:uid="{00000000-0005-0000-0000-00005B0D0000}"/>
    <cellStyle name="Normal 2 2 4 8 2 2 6" xfId="14651" xr:uid="{00000000-0005-0000-0000-00005B0D0000}"/>
    <cellStyle name="Normal 2 2 4 8 2 3" xfId="2194" xr:uid="{00000000-0005-0000-0000-0000B7080000}"/>
    <cellStyle name="Normal 2 2 4 8 2 3 2" xfId="3844" xr:uid="{00000000-0005-0000-0000-0000B8080000}"/>
    <cellStyle name="Normal 2 2 4 8 2 3 2 2" xfId="10303" xr:uid="{00000000-0005-0000-0000-0000600D0000}"/>
    <cellStyle name="Normal 2 2 4 8 2 3 2 3" xfId="18381" xr:uid="{00000000-0005-0000-0000-0000600D0000}"/>
    <cellStyle name="Normal 2 2 4 8 2 3 3" xfId="5507" xr:uid="{00000000-0005-0000-0000-0000B9080000}"/>
    <cellStyle name="Normal 2 2 4 8 2 3 3 2" xfId="11894" xr:uid="{00000000-0005-0000-0000-0000610D0000}"/>
    <cellStyle name="Normal 2 2 4 8 2 3 3 3" xfId="19972" xr:uid="{00000000-0005-0000-0000-0000610D0000}"/>
    <cellStyle name="Normal 2 2 4 8 2 3 4" xfId="8708" xr:uid="{00000000-0005-0000-0000-0000620D0000}"/>
    <cellStyle name="Normal 2 2 4 8 2 3 4 2" xfId="16786" xr:uid="{00000000-0005-0000-0000-0000620D0000}"/>
    <cellStyle name="Normal 2 2 4 8 2 3 5" xfId="7098" xr:uid="{00000000-0005-0000-0000-00005F0D0000}"/>
    <cellStyle name="Normal 2 2 4 8 2 3 6" xfId="15178" xr:uid="{00000000-0005-0000-0000-00005F0D0000}"/>
    <cellStyle name="Normal 2 2 4 8 2 4" xfId="2784" xr:uid="{00000000-0005-0000-0000-0000BA080000}"/>
    <cellStyle name="Normal 2 2 4 8 2 4 2" xfId="9273" xr:uid="{00000000-0005-0000-0000-0000630D0000}"/>
    <cellStyle name="Normal 2 2 4 8 2 4 3" xfId="17351" xr:uid="{00000000-0005-0000-0000-0000630D0000}"/>
    <cellStyle name="Normal 2 2 4 8 2 5" xfId="4453" xr:uid="{00000000-0005-0000-0000-0000BB080000}"/>
    <cellStyle name="Normal 2 2 4 8 2 5 2" xfId="10840" xr:uid="{00000000-0005-0000-0000-0000640D0000}"/>
    <cellStyle name="Normal 2 2 4 8 2 5 3" xfId="18918" xr:uid="{00000000-0005-0000-0000-0000640D0000}"/>
    <cellStyle name="Normal 2 2 4 8 2 6" xfId="7654" xr:uid="{00000000-0005-0000-0000-0000650D0000}"/>
    <cellStyle name="Normal 2 2 4 8 2 6 2" xfId="15732" xr:uid="{00000000-0005-0000-0000-0000650D0000}"/>
    <cellStyle name="Normal 2 2 4 8 2 7" xfId="12724" xr:uid="{00000000-0005-0000-0000-0000660D0000}"/>
    <cellStyle name="Normal 2 2 4 8 2 7 2" xfId="20788" xr:uid="{00000000-0005-0000-0000-0000660D0000}"/>
    <cellStyle name="Normal 2 2 4 8 2 8" xfId="6044" xr:uid="{00000000-0005-0000-0000-00005A0D0000}"/>
    <cellStyle name="Normal 2 2 4 8 2 9" xfId="14124" xr:uid="{00000000-0005-0000-0000-00005A0D0000}"/>
    <cellStyle name="Normal 2 2 4 8 3" xfId="1419" xr:uid="{00000000-0005-0000-0000-0000BC080000}"/>
    <cellStyle name="Normal 2 2 4 8 3 2" xfId="3068" xr:uid="{00000000-0005-0000-0000-0000BD080000}"/>
    <cellStyle name="Normal 2 2 4 8 3 2 2" xfId="9527" xr:uid="{00000000-0005-0000-0000-0000680D0000}"/>
    <cellStyle name="Normal 2 2 4 8 3 2 3" xfId="17605" xr:uid="{00000000-0005-0000-0000-0000680D0000}"/>
    <cellStyle name="Normal 2 2 4 8 3 3" xfId="4731" xr:uid="{00000000-0005-0000-0000-0000BE080000}"/>
    <cellStyle name="Normal 2 2 4 8 3 3 2" xfId="11118" xr:uid="{00000000-0005-0000-0000-0000690D0000}"/>
    <cellStyle name="Normal 2 2 4 8 3 3 3" xfId="19196" xr:uid="{00000000-0005-0000-0000-0000690D0000}"/>
    <cellStyle name="Normal 2 2 4 8 3 4" xfId="7932" xr:uid="{00000000-0005-0000-0000-00006A0D0000}"/>
    <cellStyle name="Normal 2 2 4 8 3 4 2" xfId="16010" xr:uid="{00000000-0005-0000-0000-00006A0D0000}"/>
    <cellStyle name="Normal 2 2 4 8 3 5" xfId="6322" xr:uid="{00000000-0005-0000-0000-0000670D0000}"/>
    <cellStyle name="Normal 2 2 4 8 3 6" xfId="14402" xr:uid="{00000000-0005-0000-0000-0000670D0000}"/>
    <cellStyle name="Normal 2 2 4 8 4" xfId="1945" xr:uid="{00000000-0005-0000-0000-0000BF080000}"/>
    <cellStyle name="Normal 2 2 4 8 4 2" xfId="3595" xr:uid="{00000000-0005-0000-0000-0000C0080000}"/>
    <cellStyle name="Normal 2 2 4 8 4 2 2" xfId="10054" xr:uid="{00000000-0005-0000-0000-00006C0D0000}"/>
    <cellStyle name="Normal 2 2 4 8 4 2 3" xfId="18132" xr:uid="{00000000-0005-0000-0000-00006C0D0000}"/>
    <cellStyle name="Normal 2 2 4 8 4 3" xfId="5258" xr:uid="{00000000-0005-0000-0000-0000C1080000}"/>
    <cellStyle name="Normal 2 2 4 8 4 3 2" xfId="11645" xr:uid="{00000000-0005-0000-0000-00006D0D0000}"/>
    <cellStyle name="Normal 2 2 4 8 4 3 3" xfId="19723" xr:uid="{00000000-0005-0000-0000-00006D0D0000}"/>
    <cellStyle name="Normal 2 2 4 8 4 4" xfId="8459" xr:uid="{00000000-0005-0000-0000-00006E0D0000}"/>
    <cellStyle name="Normal 2 2 4 8 4 4 2" xfId="16537" xr:uid="{00000000-0005-0000-0000-00006E0D0000}"/>
    <cellStyle name="Normal 2 2 4 8 4 5" xfId="6849" xr:uid="{00000000-0005-0000-0000-00006B0D0000}"/>
    <cellStyle name="Normal 2 2 4 8 4 6" xfId="14929" xr:uid="{00000000-0005-0000-0000-00006B0D0000}"/>
    <cellStyle name="Normal 2 2 4 8 5" xfId="2511" xr:uid="{00000000-0005-0000-0000-0000C2080000}"/>
    <cellStyle name="Normal 2 2 4 8 5 2" xfId="9024" xr:uid="{00000000-0005-0000-0000-00006F0D0000}"/>
    <cellStyle name="Normal 2 2 4 8 5 3" xfId="17102" xr:uid="{00000000-0005-0000-0000-00006F0D0000}"/>
    <cellStyle name="Normal 2 2 4 8 6" xfId="4204" xr:uid="{00000000-0005-0000-0000-0000C3080000}"/>
    <cellStyle name="Normal 2 2 4 8 6 2" xfId="10591" xr:uid="{00000000-0005-0000-0000-0000700D0000}"/>
    <cellStyle name="Normal 2 2 4 8 6 3" xfId="18669" xr:uid="{00000000-0005-0000-0000-0000700D0000}"/>
    <cellStyle name="Normal 2 2 4 8 7" xfId="7405" xr:uid="{00000000-0005-0000-0000-0000710D0000}"/>
    <cellStyle name="Normal 2 2 4 8 7 2" xfId="15483" xr:uid="{00000000-0005-0000-0000-0000710D0000}"/>
    <cellStyle name="Normal 2 2 4 8 8" xfId="12216" xr:uid="{00000000-0005-0000-0000-0000720D0000}"/>
    <cellStyle name="Normal 2 2 4 8 8 2" xfId="20290" xr:uid="{00000000-0005-0000-0000-0000720D0000}"/>
    <cellStyle name="Normal 2 2 4 8 9" xfId="13608" xr:uid="{00000000-0005-0000-0000-0000730D0000}"/>
    <cellStyle name="Normal 2 2 4 8 9 2" xfId="21605" xr:uid="{00000000-0005-0000-0000-0000730D0000}"/>
    <cellStyle name="Normal 2 2 4 9" xfId="478" xr:uid="{00000000-0005-0000-0000-0000DE010000}"/>
    <cellStyle name="Normal 2 2 4 9 10" xfId="14117" xr:uid="{00000000-0005-0000-0000-0000740D0000}"/>
    <cellStyle name="Normal 2 2 4 9 2" xfId="1660" xr:uid="{00000000-0005-0000-0000-0000C5080000}"/>
    <cellStyle name="Normal 2 2 4 9 2 2" xfId="3310" xr:uid="{00000000-0005-0000-0000-0000C6080000}"/>
    <cellStyle name="Normal 2 2 4 9 2 2 2" xfId="9769" xr:uid="{00000000-0005-0000-0000-0000760D0000}"/>
    <cellStyle name="Normal 2 2 4 9 2 2 3" xfId="17847" xr:uid="{00000000-0005-0000-0000-0000760D0000}"/>
    <cellStyle name="Normal 2 2 4 9 2 3" xfId="4973" xr:uid="{00000000-0005-0000-0000-0000C7080000}"/>
    <cellStyle name="Normal 2 2 4 9 2 3 2" xfId="11360" xr:uid="{00000000-0005-0000-0000-0000770D0000}"/>
    <cellStyle name="Normal 2 2 4 9 2 3 3" xfId="19438" xr:uid="{00000000-0005-0000-0000-0000770D0000}"/>
    <cellStyle name="Normal 2 2 4 9 2 4" xfId="8174" xr:uid="{00000000-0005-0000-0000-0000780D0000}"/>
    <cellStyle name="Normal 2 2 4 9 2 4 2" xfId="16252" xr:uid="{00000000-0005-0000-0000-0000780D0000}"/>
    <cellStyle name="Normal 2 2 4 9 2 5" xfId="13046" xr:uid="{00000000-0005-0000-0000-0000790D0000}"/>
    <cellStyle name="Normal 2 2 4 9 2 5 2" xfId="21084" xr:uid="{00000000-0005-0000-0000-0000790D0000}"/>
    <cellStyle name="Normal 2 2 4 9 2 6" xfId="6564" xr:uid="{00000000-0005-0000-0000-0000750D0000}"/>
    <cellStyle name="Normal 2 2 4 9 2 7" xfId="14644" xr:uid="{00000000-0005-0000-0000-0000750D0000}"/>
    <cellStyle name="Normal 2 2 4 9 3" xfId="2187" xr:uid="{00000000-0005-0000-0000-0000C8080000}"/>
    <cellStyle name="Normal 2 2 4 9 3 2" xfId="3837" xr:uid="{00000000-0005-0000-0000-0000C9080000}"/>
    <cellStyle name="Normal 2 2 4 9 3 2 2" xfId="10296" xr:uid="{00000000-0005-0000-0000-00007B0D0000}"/>
    <cellStyle name="Normal 2 2 4 9 3 2 3" xfId="18374" xr:uid="{00000000-0005-0000-0000-00007B0D0000}"/>
    <cellStyle name="Normal 2 2 4 9 3 3" xfId="5500" xr:uid="{00000000-0005-0000-0000-0000CA080000}"/>
    <cellStyle name="Normal 2 2 4 9 3 3 2" xfId="11887" xr:uid="{00000000-0005-0000-0000-00007C0D0000}"/>
    <cellStyle name="Normal 2 2 4 9 3 3 3" xfId="19965" xr:uid="{00000000-0005-0000-0000-00007C0D0000}"/>
    <cellStyle name="Normal 2 2 4 9 3 4" xfId="8701" xr:uid="{00000000-0005-0000-0000-00007D0D0000}"/>
    <cellStyle name="Normal 2 2 4 9 3 4 2" xfId="16779" xr:uid="{00000000-0005-0000-0000-00007D0D0000}"/>
    <cellStyle name="Normal 2 2 4 9 3 5" xfId="7091" xr:uid="{00000000-0005-0000-0000-00007A0D0000}"/>
    <cellStyle name="Normal 2 2 4 9 3 6" xfId="15171" xr:uid="{00000000-0005-0000-0000-00007A0D0000}"/>
    <cellStyle name="Normal 2 2 4 9 4" xfId="2512" xr:uid="{00000000-0005-0000-0000-0000CB080000}"/>
    <cellStyle name="Normal 2 2 4 9 4 2" xfId="9025" xr:uid="{00000000-0005-0000-0000-00007E0D0000}"/>
    <cellStyle name="Normal 2 2 4 9 4 3" xfId="17103" xr:uid="{00000000-0005-0000-0000-00007E0D0000}"/>
    <cellStyle name="Normal 2 2 4 9 5" xfId="4446" xr:uid="{00000000-0005-0000-0000-0000CC080000}"/>
    <cellStyle name="Normal 2 2 4 9 5 2" xfId="10833" xr:uid="{00000000-0005-0000-0000-00007F0D0000}"/>
    <cellStyle name="Normal 2 2 4 9 5 3" xfId="18911" xr:uid="{00000000-0005-0000-0000-00007F0D0000}"/>
    <cellStyle name="Normal 2 2 4 9 6" xfId="7647" xr:uid="{00000000-0005-0000-0000-0000800D0000}"/>
    <cellStyle name="Normal 2 2 4 9 6 2" xfId="15725" xr:uid="{00000000-0005-0000-0000-0000800D0000}"/>
    <cellStyle name="Normal 2 2 4 9 7" xfId="12217" xr:uid="{00000000-0005-0000-0000-0000810D0000}"/>
    <cellStyle name="Normal 2 2 4 9 7 2" xfId="20291" xr:uid="{00000000-0005-0000-0000-0000810D0000}"/>
    <cellStyle name="Normal 2 2 4 9 8" xfId="13609" xr:uid="{00000000-0005-0000-0000-0000820D0000}"/>
    <cellStyle name="Normal 2 2 4 9 8 2" xfId="21606" xr:uid="{00000000-0005-0000-0000-0000820D0000}"/>
    <cellStyle name="Normal 2 2 4 9 9" xfId="6037" xr:uid="{00000000-0005-0000-0000-0000740D0000}"/>
    <cellStyle name="Normal 2 2 5" xfId="479" xr:uid="{00000000-0005-0000-0000-0000DF010000}"/>
    <cellStyle name="Normal 2 2 5 10" xfId="12218" xr:uid="{00000000-0005-0000-0000-0000840D0000}"/>
    <cellStyle name="Normal 2 2 5 10 2" xfId="20292" xr:uid="{00000000-0005-0000-0000-0000840D0000}"/>
    <cellStyle name="Normal 2 2 5 11" xfId="13610" xr:uid="{00000000-0005-0000-0000-0000850D0000}"/>
    <cellStyle name="Normal 2 2 5 11 2" xfId="21607" xr:uid="{00000000-0005-0000-0000-0000850D0000}"/>
    <cellStyle name="Normal 2 2 5 12" xfId="5796" xr:uid="{00000000-0005-0000-0000-0000830D0000}"/>
    <cellStyle name="Normal 2 2 5 13" xfId="13876" xr:uid="{00000000-0005-0000-0000-0000830D0000}"/>
    <cellStyle name="Normal 2 2 5 2" xfId="480" xr:uid="{00000000-0005-0000-0000-0000E0010000}"/>
    <cellStyle name="Normal 2 2 5 2 10" xfId="5797" xr:uid="{00000000-0005-0000-0000-0000860D0000}"/>
    <cellStyle name="Normal 2 2 5 2 11" xfId="13877" xr:uid="{00000000-0005-0000-0000-0000860D0000}"/>
    <cellStyle name="Normal 2 2 5 2 2" xfId="481" xr:uid="{00000000-0005-0000-0000-0000E1010000}"/>
    <cellStyle name="Normal 2 2 5 2 2 10" xfId="14126" xr:uid="{00000000-0005-0000-0000-0000870D0000}"/>
    <cellStyle name="Normal 2 2 5 2 2 2" xfId="1669" xr:uid="{00000000-0005-0000-0000-0000D0080000}"/>
    <cellStyle name="Normal 2 2 5 2 2 2 2" xfId="3319" xr:uid="{00000000-0005-0000-0000-0000D1080000}"/>
    <cellStyle name="Normal 2 2 5 2 2 2 2 2" xfId="13048" xr:uid="{00000000-0005-0000-0000-00008A0D0000}"/>
    <cellStyle name="Normal 2 2 5 2 2 2 2 2 2" xfId="21086" xr:uid="{00000000-0005-0000-0000-00008A0D0000}"/>
    <cellStyle name="Normal 2 2 5 2 2 2 2 3" xfId="9778" xr:uid="{00000000-0005-0000-0000-0000890D0000}"/>
    <cellStyle name="Normal 2 2 5 2 2 2 2 4" xfId="17856" xr:uid="{00000000-0005-0000-0000-0000890D0000}"/>
    <cellStyle name="Normal 2 2 5 2 2 2 3" xfId="4982" xr:uid="{00000000-0005-0000-0000-0000D2080000}"/>
    <cellStyle name="Normal 2 2 5 2 2 2 3 2" xfId="11369" xr:uid="{00000000-0005-0000-0000-00008B0D0000}"/>
    <cellStyle name="Normal 2 2 5 2 2 2 3 3" xfId="19447" xr:uid="{00000000-0005-0000-0000-00008B0D0000}"/>
    <cellStyle name="Normal 2 2 5 2 2 2 4" xfId="8183" xr:uid="{00000000-0005-0000-0000-00008C0D0000}"/>
    <cellStyle name="Normal 2 2 5 2 2 2 4 2" xfId="16261" xr:uid="{00000000-0005-0000-0000-00008C0D0000}"/>
    <cellStyle name="Normal 2 2 5 2 2 2 5" xfId="12498" xr:uid="{00000000-0005-0000-0000-00008D0D0000}"/>
    <cellStyle name="Normal 2 2 5 2 2 2 5 2" xfId="20567" xr:uid="{00000000-0005-0000-0000-00008D0D0000}"/>
    <cellStyle name="Normal 2 2 5 2 2 2 6" xfId="6573" xr:uid="{00000000-0005-0000-0000-0000880D0000}"/>
    <cellStyle name="Normal 2 2 5 2 2 2 7" xfId="14653" xr:uid="{00000000-0005-0000-0000-0000880D0000}"/>
    <cellStyle name="Normal 2 2 5 2 2 3" xfId="2196" xr:uid="{00000000-0005-0000-0000-0000D3080000}"/>
    <cellStyle name="Normal 2 2 5 2 2 3 2" xfId="3846" xr:uid="{00000000-0005-0000-0000-0000D4080000}"/>
    <cellStyle name="Normal 2 2 5 2 2 3 2 2" xfId="10305" xr:uid="{00000000-0005-0000-0000-00008F0D0000}"/>
    <cellStyle name="Normal 2 2 5 2 2 3 2 3" xfId="18383" xr:uid="{00000000-0005-0000-0000-00008F0D0000}"/>
    <cellStyle name="Normal 2 2 5 2 2 3 3" xfId="5509" xr:uid="{00000000-0005-0000-0000-0000D5080000}"/>
    <cellStyle name="Normal 2 2 5 2 2 3 3 2" xfId="11896" xr:uid="{00000000-0005-0000-0000-0000900D0000}"/>
    <cellStyle name="Normal 2 2 5 2 2 3 3 3" xfId="19974" xr:uid="{00000000-0005-0000-0000-0000900D0000}"/>
    <cellStyle name="Normal 2 2 5 2 2 3 4" xfId="8710" xr:uid="{00000000-0005-0000-0000-0000910D0000}"/>
    <cellStyle name="Normal 2 2 5 2 2 3 4 2" xfId="16788" xr:uid="{00000000-0005-0000-0000-0000910D0000}"/>
    <cellStyle name="Normal 2 2 5 2 2 3 5" xfId="13049" xr:uid="{00000000-0005-0000-0000-0000920D0000}"/>
    <cellStyle name="Normal 2 2 5 2 2 3 5 2" xfId="21087" xr:uid="{00000000-0005-0000-0000-0000920D0000}"/>
    <cellStyle name="Normal 2 2 5 2 2 3 6" xfId="7100" xr:uid="{00000000-0005-0000-0000-00008E0D0000}"/>
    <cellStyle name="Normal 2 2 5 2 2 3 7" xfId="15180" xr:uid="{00000000-0005-0000-0000-00008E0D0000}"/>
    <cellStyle name="Normal 2 2 5 2 2 4" xfId="2515" xr:uid="{00000000-0005-0000-0000-0000D6080000}"/>
    <cellStyle name="Normal 2 2 5 2 2 4 2" xfId="13047" xr:uid="{00000000-0005-0000-0000-0000940D0000}"/>
    <cellStyle name="Normal 2 2 5 2 2 4 2 2" xfId="21085" xr:uid="{00000000-0005-0000-0000-0000940D0000}"/>
    <cellStyle name="Normal 2 2 5 2 2 4 3" xfId="9028" xr:uid="{00000000-0005-0000-0000-0000930D0000}"/>
    <cellStyle name="Normal 2 2 5 2 2 4 4" xfId="17106" xr:uid="{00000000-0005-0000-0000-0000930D0000}"/>
    <cellStyle name="Normal 2 2 5 2 2 5" xfId="4455" xr:uid="{00000000-0005-0000-0000-0000D7080000}"/>
    <cellStyle name="Normal 2 2 5 2 2 5 2" xfId="10842" xr:uid="{00000000-0005-0000-0000-0000950D0000}"/>
    <cellStyle name="Normal 2 2 5 2 2 5 3" xfId="18920" xr:uid="{00000000-0005-0000-0000-0000950D0000}"/>
    <cellStyle name="Normal 2 2 5 2 2 6" xfId="7656" xr:uid="{00000000-0005-0000-0000-0000960D0000}"/>
    <cellStyle name="Normal 2 2 5 2 2 6 2" xfId="15734" xr:uid="{00000000-0005-0000-0000-0000960D0000}"/>
    <cellStyle name="Normal 2 2 5 2 2 7" xfId="12220" xr:uid="{00000000-0005-0000-0000-0000970D0000}"/>
    <cellStyle name="Normal 2 2 5 2 2 7 2" xfId="20294" xr:uid="{00000000-0005-0000-0000-0000970D0000}"/>
    <cellStyle name="Normal 2 2 5 2 2 8" xfId="13612" xr:uid="{00000000-0005-0000-0000-0000980D0000}"/>
    <cellStyle name="Normal 2 2 5 2 2 8 2" xfId="21609" xr:uid="{00000000-0005-0000-0000-0000980D0000}"/>
    <cellStyle name="Normal 2 2 5 2 2 9" xfId="6046" xr:uid="{00000000-0005-0000-0000-0000870D0000}"/>
    <cellStyle name="Normal 2 2 5 2 3" xfId="1421" xr:uid="{00000000-0005-0000-0000-0000D8080000}"/>
    <cellStyle name="Normal 2 2 5 2 3 2" xfId="3070" xr:uid="{00000000-0005-0000-0000-0000D9080000}"/>
    <cellStyle name="Normal 2 2 5 2 3 2 2" xfId="13050" xr:uid="{00000000-0005-0000-0000-00009B0D0000}"/>
    <cellStyle name="Normal 2 2 5 2 3 2 2 2" xfId="21088" xr:uid="{00000000-0005-0000-0000-00009B0D0000}"/>
    <cellStyle name="Normal 2 2 5 2 3 2 3" xfId="9529" xr:uid="{00000000-0005-0000-0000-00009A0D0000}"/>
    <cellStyle name="Normal 2 2 5 2 3 2 4" xfId="17607" xr:uid="{00000000-0005-0000-0000-00009A0D0000}"/>
    <cellStyle name="Normal 2 2 5 2 3 3" xfId="4733" xr:uid="{00000000-0005-0000-0000-0000DA080000}"/>
    <cellStyle name="Normal 2 2 5 2 3 3 2" xfId="11120" xr:uid="{00000000-0005-0000-0000-00009C0D0000}"/>
    <cellStyle name="Normal 2 2 5 2 3 3 3" xfId="19198" xr:uid="{00000000-0005-0000-0000-00009C0D0000}"/>
    <cellStyle name="Normal 2 2 5 2 3 4" xfId="7934" xr:uid="{00000000-0005-0000-0000-00009D0D0000}"/>
    <cellStyle name="Normal 2 2 5 2 3 4 2" xfId="16012" xr:uid="{00000000-0005-0000-0000-00009D0D0000}"/>
    <cellStyle name="Normal 2 2 5 2 3 5" xfId="12497" xr:uid="{00000000-0005-0000-0000-00009E0D0000}"/>
    <cellStyle name="Normal 2 2 5 2 3 5 2" xfId="20566" xr:uid="{00000000-0005-0000-0000-00009E0D0000}"/>
    <cellStyle name="Normal 2 2 5 2 3 6" xfId="6324" xr:uid="{00000000-0005-0000-0000-0000990D0000}"/>
    <cellStyle name="Normal 2 2 5 2 3 7" xfId="14404" xr:uid="{00000000-0005-0000-0000-0000990D0000}"/>
    <cellStyle name="Normal 2 2 5 2 4" xfId="1947" xr:uid="{00000000-0005-0000-0000-0000DB080000}"/>
    <cellStyle name="Normal 2 2 5 2 4 2" xfId="3597" xr:uid="{00000000-0005-0000-0000-0000DC080000}"/>
    <cellStyle name="Normal 2 2 5 2 4 2 2" xfId="10056" xr:uid="{00000000-0005-0000-0000-0000A00D0000}"/>
    <cellStyle name="Normal 2 2 5 2 4 2 3" xfId="18134" xr:uid="{00000000-0005-0000-0000-0000A00D0000}"/>
    <cellStyle name="Normal 2 2 5 2 4 3" xfId="5260" xr:uid="{00000000-0005-0000-0000-0000DD080000}"/>
    <cellStyle name="Normal 2 2 5 2 4 3 2" xfId="11647" xr:uid="{00000000-0005-0000-0000-0000A10D0000}"/>
    <cellStyle name="Normal 2 2 5 2 4 3 3" xfId="19725" xr:uid="{00000000-0005-0000-0000-0000A10D0000}"/>
    <cellStyle name="Normal 2 2 5 2 4 4" xfId="8461" xr:uid="{00000000-0005-0000-0000-0000A20D0000}"/>
    <cellStyle name="Normal 2 2 5 2 4 4 2" xfId="16539" xr:uid="{00000000-0005-0000-0000-0000A20D0000}"/>
    <cellStyle name="Normal 2 2 5 2 4 5" xfId="13051" xr:uid="{00000000-0005-0000-0000-0000A30D0000}"/>
    <cellStyle name="Normal 2 2 5 2 4 5 2" xfId="21089" xr:uid="{00000000-0005-0000-0000-0000A30D0000}"/>
    <cellStyle name="Normal 2 2 5 2 4 6" xfId="6851" xr:uid="{00000000-0005-0000-0000-00009F0D0000}"/>
    <cellStyle name="Normal 2 2 5 2 4 7" xfId="14931" xr:uid="{00000000-0005-0000-0000-00009F0D0000}"/>
    <cellStyle name="Normal 2 2 5 2 5" xfId="2514" xr:uid="{00000000-0005-0000-0000-0000DE080000}"/>
    <cellStyle name="Normal 2 2 5 2 5 2" xfId="12726" xr:uid="{00000000-0005-0000-0000-0000A50D0000}"/>
    <cellStyle name="Normal 2 2 5 2 5 2 2" xfId="20790" xr:uid="{00000000-0005-0000-0000-0000A50D0000}"/>
    <cellStyle name="Normal 2 2 5 2 5 3" xfId="9027" xr:uid="{00000000-0005-0000-0000-0000A40D0000}"/>
    <cellStyle name="Normal 2 2 5 2 5 4" xfId="17105" xr:uid="{00000000-0005-0000-0000-0000A40D0000}"/>
    <cellStyle name="Normal 2 2 5 2 6" xfId="4206" xr:uid="{00000000-0005-0000-0000-0000DF080000}"/>
    <cellStyle name="Normal 2 2 5 2 6 2" xfId="10593" xr:uid="{00000000-0005-0000-0000-0000A60D0000}"/>
    <cellStyle name="Normal 2 2 5 2 6 3" xfId="18671" xr:uid="{00000000-0005-0000-0000-0000A60D0000}"/>
    <cellStyle name="Normal 2 2 5 2 7" xfId="7407" xr:uid="{00000000-0005-0000-0000-0000A70D0000}"/>
    <cellStyle name="Normal 2 2 5 2 7 2" xfId="15485" xr:uid="{00000000-0005-0000-0000-0000A70D0000}"/>
    <cellStyle name="Normal 2 2 5 2 8" xfId="12219" xr:uid="{00000000-0005-0000-0000-0000A80D0000}"/>
    <cellStyle name="Normal 2 2 5 2 8 2" xfId="20293" xr:uid="{00000000-0005-0000-0000-0000A80D0000}"/>
    <cellStyle name="Normal 2 2 5 2 9" xfId="13611" xr:uid="{00000000-0005-0000-0000-0000A90D0000}"/>
    <cellStyle name="Normal 2 2 5 2 9 2" xfId="21608" xr:uid="{00000000-0005-0000-0000-0000A90D0000}"/>
    <cellStyle name="Normal 2 2 5 3" xfId="482" xr:uid="{00000000-0005-0000-0000-0000E2010000}"/>
    <cellStyle name="Normal 2 2 5 3 10" xfId="14125" xr:uid="{00000000-0005-0000-0000-0000AA0D0000}"/>
    <cellStyle name="Normal 2 2 5 3 2" xfId="1668" xr:uid="{00000000-0005-0000-0000-0000E1080000}"/>
    <cellStyle name="Normal 2 2 5 3 2 2" xfId="3318" xr:uid="{00000000-0005-0000-0000-0000E2080000}"/>
    <cellStyle name="Normal 2 2 5 3 2 2 2" xfId="13053" xr:uid="{00000000-0005-0000-0000-0000AD0D0000}"/>
    <cellStyle name="Normal 2 2 5 3 2 2 2 2" xfId="21091" xr:uid="{00000000-0005-0000-0000-0000AD0D0000}"/>
    <cellStyle name="Normal 2 2 5 3 2 2 3" xfId="9777" xr:uid="{00000000-0005-0000-0000-0000AC0D0000}"/>
    <cellStyle name="Normal 2 2 5 3 2 2 4" xfId="17855" xr:uid="{00000000-0005-0000-0000-0000AC0D0000}"/>
    <cellStyle name="Normal 2 2 5 3 2 3" xfId="4981" xr:uid="{00000000-0005-0000-0000-0000E3080000}"/>
    <cellStyle name="Normal 2 2 5 3 2 3 2" xfId="11368" xr:uid="{00000000-0005-0000-0000-0000AE0D0000}"/>
    <cellStyle name="Normal 2 2 5 3 2 3 3" xfId="19446" xr:uid="{00000000-0005-0000-0000-0000AE0D0000}"/>
    <cellStyle name="Normal 2 2 5 3 2 4" xfId="8182" xr:uid="{00000000-0005-0000-0000-0000AF0D0000}"/>
    <cellStyle name="Normal 2 2 5 3 2 4 2" xfId="16260" xr:uid="{00000000-0005-0000-0000-0000AF0D0000}"/>
    <cellStyle name="Normal 2 2 5 3 2 5" xfId="12499" xr:uid="{00000000-0005-0000-0000-0000B00D0000}"/>
    <cellStyle name="Normal 2 2 5 3 2 5 2" xfId="20568" xr:uid="{00000000-0005-0000-0000-0000B00D0000}"/>
    <cellStyle name="Normal 2 2 5 3 2 6" xfId="6572" xr:uid="{00000000-0005-0000-0000-0000AB0D0000}"/>
    <cellStyle name="Normal 2 2 5 3 2 7" xfId="14652" xr:uid="{00000000-0005-0000-0000-0000AB0D0000}"/>
    <cellStyle name="Normal 2 2 5 3 3" xfId="2195" xr:uid="{00000000-0005-0000-0000-0000E4080000}"/>
    <cellStyle name="Normal 2 2 5 3 3 2" xfId="3845" xr:uid="{00000000-0005-0000-0000-0000E5080000}"/>
    <cellStyle name="Normal 2 2 5 3 3 2 2" xfId="10304" xr:uid="{00000000-0005-0000-0000-0000B20D0000}"/>
    <cellStyle name="Normal 2 2 5 3 3 2 3" xfId="18382" xr:uid="{00000000-0005-0000-0000-0000B20D0000}"/>
    <cellStyle name="Normal 2 2 5 3 3 3" xfId="5508" xr:uid="{00000000-0005-0000-0000-0000E6080000}"/>
    <cellStyle name="Normal 2 2 5 3 3 3 2" xfId="11895" xr:uid="{00000000-0005-0000-0000-0000B30D0000}"/>
    <cellStyle name="Normal 2 2 5 3 3 3 3" xfId="19973" xr:uid="{00000000-0005-0000-0000-0000B30D0000}"/>
    <cellStyle name="Normal 2 2 5 3 3 4" xfId="8709" xr:uid="{00000000-0005-0000-0000-0000B40D0000}"/>
    <cellStyle name="Normal 2 2 5 3 3 4 2" xfId="16787" xr:uid="{00000000-0005-0000-0000-0000B40D0000}"/>
    <cellStyle name="Normal 2 2 5 3 3 5" xfId="13054" xr:uid="{00000000-0005-0000-0000-0000B50D0000}"/>
    <cellStyle name="Normal 2 2 5 3 3 5 2" xfId="21092" xr:uid="{00000000-0005-0000-0000-0000B50D0000}"/>
    <cellStyle name="Normal 2 2 5 3 3 6" xfId="7099" xr:uid="{00000000-0005-0000-0000-0000B10D0000}"/>
    <cellStyle name="Normal 2 2 5 3 3 7" xfId="15179" xr:uid="{00000000-0005-0000-0000-0000B10D0000}"/>
    <cellStyle name="Normal 2 2 5 3 4" xfId="2516" xr:uid="{00000000-0005-0000-0000-0000E7080000}"/>
    <cellStyle name="Normal 2 2 5 3 4 2" xfId="13052" xr:uid="{00000000-0005-0000-0000-0000B70D0000}"/>
    <cellStyle name="Normal 2 2 5 3 4 2 2" xfId="21090" xr:uid="{00000000-0005-0000-0000-0000B70D0000}"/>
    <cellStyle name="Normal 2 2 5 3 4 3" xfId="9029" xr:uid="{00000000-0005-0000-0000-0000B60D0000}"/>
    <cellStyle name="Normal 2 2 5 3 4 4" xfId="17107" xr:uid="{00000000-0005-0000-0000-0000B60D0000}"/>
    <cellStyle name="Normal 2 2 5 3 5" xfId="4454" xr:uid="{00000000-0005-0000-0000-0000E8080000}"/>
    <cellStyle name="Normal 2 2 5 3 5 2" xfId="10841" xr:uid="{00000000-0005-0000-0000-0000B80D0000}"/>
    <cellStyle name="Normal 2 2 5 3 5 3" xfId="18919" xr:uid="{00000000-0005-0000-0000-0000B80D0000}"/>
    <cellStyle name="Normal 2 2 5 3 6" xfId="7655" xr:uid="{00000000-0005-0000-0000-0000B90D0000}"/>
    <cellStyle name="Normal 2 2 5 3 6 2" xfId="15733" xr:uid="{00000000-0005-0000-0000-0000B90D0000}"/>
    <cellStyle name="Normal 2 2 5 3 7" xfId="12221" xr:uid="{00000000-0005-0000-0000-0000BA0D0000}"/>
    <cellStyle name="Normal 2 2 5 3 7 2" xfId="20295" xr:uid="{00000000-0005-0000-0000-0000BA0D0000}"/>
    <cellStyle name="Normal 2 2 5 3 8" xfId="13613" xr:uid="{00000000-0005-0000-0000-0000BB0D0000}"/>
    <cellStyle name="Normal 2 2 5 3 8 2" xfId="21610" xr:uid="{00000000-0005-0000-0000-0000BB0D0000}"/>
    <cellStyle name="Normal 2 2 5 3 9" xfId="6045" xr:uid="{00000000-0005-0000-0000-0000AA0D0000}"/>
    <cellStyle name="Normal 2 2 5 4" xfId="1120" xr:uid="{00000000-0005-0000-0000-0000E9080000}"/>
    <cellStyle name="Normal 2 2 5 4 2" xfId="1778" xr:uid="{00000000-0005-0000-0000-0000EA080000}"/>
    <cellStyle name="Normal 2 2 5 4 2 2" xfId="3428" xr:uid="{00000000-0005-0000-0000-0000EB080000}"/>
    <cellStyle name="Normal 2 2 5 4 2 2 2" xfId="9887" xr:uid="{00000000-0005-0000-0000-0000BE0D0000}"/>
    <cellStyle name="Normal 2 2 5 4 2 2 3" xfId="17965" xr:uid="{00000000-0005-0000-0000-0000BE0D0000}"/>
    <cellStyle name="Normal 2 2 5 4 2 3" xfId="5091" xr:uid="{00000000-0005-0000-0000-0000EC080000}"/>
    <cellStyle name="Normal 2 2 5 4 2 3 2" xfId="11478" xr:uid="{00000000-0005-0000-0000-0000BF0D0000}"/>
    <cellStyle name="Normal 2 2 5 4 2 3 3" xfId="19556" xr:uid="{00000000-0005-0000-0000-0000BF0D0000}"/>
    <cellStyle name="Normal 2 2 5 4 2 4" xfId="8292" xr:uid="{00000000-0005-0000-0000-0000C00D0000}"/>
    <cellStyle name="Normal 2 2 5 4 2 4 2" xfId="16370" xr:uid="{00000000-0005-0000-0000-0000C00D0000}"/>
    <cellStyle name="Normal 2 2 5 4 2 5" xfId="13055" xr:uid="{00000000-0005-0000-0000-0000C10D0000}"/>
    <cellStyle name="Normal 2 2 5 4 2 5 2" xfId="21093" xr:uid="{00000000-0005-0000-0000-0000C10D0000}"/>
    <cellStyle name="Normal 2 2 5 4 2 6" xfId="6682" xr:uid="{00000000-0005-0000-0000-0000BD0D0000}"/>
    <cellStyle name="Normal 2 2 5 4 2 7" xfId="14762" xr:uid="{00000000-0005-0000-0000-0000BD0D0000}"/>
    <cellStyle name="Normal 2 2 5 4 3" xfId="2305" xr:uid="{00000000-0005-0000-0000-0000ED080000}"/>
    <cellStyle name="Normal 2 2 5 4 3 2" xfId="3955" xr:uid="{00000000-0005-0000-0000-0000EE080000}"/>
    <cellStyle name="Normal 2 2 5 4 3 2 2" xfId="10414" xr:uid="{00000000-0005-0000-0000-0000C30D0000}"/>
    <cellStyle name="Normal 2 2 5 4 3 2 3" xfId="18492" xr:uid="{00000000-0005-0000-0000-0000C30D0000}"/>
    <cellStyle name="Normal 2 2 5 4 3 3" xfId="5618" xr:uid="{00000000-0005-0000-0000-0000EF080000}"/>
    <cellStyle name="Normal 2 2 5 4 3 3 2" xfId="12005" xr:uid="{00000000-0005-0000-0000-0000C40D0000}"/>
    <cellStyle name="Normal 2 2 5 4 3 3 3" xfId="20083" xr:uid="{00000000-0005-0000-0000-0000C40D0000}"/>
    <cellStyle name="Normal 2 2 5 4 3 4" xfId="8819" xr:uid="{00000000-0005-0000-0000-0000C50D0000}"/>
    <cellStyle name="Normal 2 2 5 4 3 4 2" xfId="16897" xr:uid="{00000000-0005-0000-0000-0000C50D0000}"/>
    <cellStyle name="Normal 2 2 5 4 3 5" xfId="7209" xr:uid="{00000000-0005-0000-0000-0000C20D0000}"/>
    <cellStyle name="Normal 2 2 5 4 3 6" xfId="15289" xr:uid="{00000000-0005-0000-0000-0000C20D0000}"/>
    <cellStyle name="Normal 2 2 5 4 4" xfId="2871" xr:uid="{00000000-0005-0000-0000-0000F0080000}"/>
    <cellStyle name="Normal 2 2 5 4 4 2" xfId="9360" xr:uid="{00000000-0005-0000-0000-0000C60D0000}"/>
    <cellStyle name="Normal 2 2 5 4 4 3" xfId="17438" xr:uid="{00000000-0005-0000-0000-0000C60D0000}"/>
    <cellStyle name="Normal 2 2 5 4 5" xfId="4564" xr:uid="{00000000-0005-0000-0000-0000F1080000}"/>
    <cellStyle name="Normal 2 2 5 4 5 2" xfId="10951" xr:uid="{00000000-0005-0000-0000-0000C70D0000}"/>
    <cellStyle name="Normal 2 2 5 4 5 3" xfId="19029" xr:uid="{00000000-0005-0000-0000-0000C70D0000}"/>
    <cellStyle name="Normal 2 2 5 4 6" xfId="7765" xr:uid="{00000000-0005-0000-0000-0000C80D0000}"/>
    <cellStyle name="Normal 2 2 5 4 6 2" xfId="15843" xr:uid="{00000000-0005-0000-0000-0000C80D0000}"/>
    <cellStyle name="Normal 2 2 5 4 7" xfId="12496" xr:uid="{00000000-0005-0000-0000-0000C90D0000}"/>
    <cellStyle name="Normal 2 2 5 4 7 2" xfId="20565" xr:uid="{00000000-0005-0000-0000-0000C90D0000}"/>
    <cellStyle name="Normal 2 2 5 4 8" xfId="6155" xr:uid="{00000000-0005-0000-0000-0000BC0D0000}"/>
    <cellStyle name="Normal 2 2 5 4 9" xfId="14235" xr:uid="{00000000-0005-0000-0000-0000BC0D0000}"/>
    <cellStyle name="Normal 2 2 5 5" xfId="1420" xr:uid="{00000000-0005-0000-0000-0000F2080000}"/>
    <cellStyle name="Normal 2 2 5 5 2" xfId="3069" xr:uid="{00000000-0005-0000-0000-0000F3080000}"/>
    <cellStyle name="Normal 2 2 5 5 2 2" xfId="9528" xr:uid="{00000000-0005-0000-0000-0000CB0D0000}"/>
    <cellStyle name="Normal 2 2 5 5 2 3" xfId="17606" xr:uid="{00000000-0005-0000-0000-0000CB0D0000}"/>
    <cellStyle name="Normal 2 2 5 5 3" xfId="4732" xr:uid="{00000000-0005-0000-0000-0000F4080000}"/>
    <cellStyle name="Normal 2 2 5 5 3 2" xfId="11119" xr:uid="{00000000-0005-0000-0000-0000CC0D0000}"/>
    <cellStyle name="Normal 2 2 5 5 3 3" xfId="19197" xr:uid="{00000000-0005-0000-0000-0000CC0D0000}"/>
    <cellStyle name="Normal 2 2 5 5 4" xfId="7933" xr:uid="{00000000-0005-0000-0000-0000CD0D0000}"/>
    <cellStyle name="Normal 2 2 5 5 4 2" xfId="16011" xr:uid="{00000000-0005-0000-0000-0000CD0D0000}"/>
    <cellStyle name="Normal 2 2 5 5 5" xfId="13056" xr:uid="{00000000-0005-0000-0000-0000CE0D0000}"/>
    <cellStyle name="Normal 2 2 5 5 5 2" xfId="21094" xr:uid="{00000000-0005-0000-0000-0000CE0D0000}"/>
    <cellStyle name="Normal 2 2 5 5 6" xfId="6323" xr:uid="{00000000-0005-0000-0000-0000CA0D0000}"/>
    <cellStyle name="Normal 2 2 5 5 7" xfId="14403" xr:uid="{00000000-0005-0000-0000-0000CA0D0000}"/>
    <cellStyle name="Normal 2 2 5 6" xfId="1946" xr:uid="{00000000-0005-0000-0000-0000F5080000}"/>
    <cellStyle name="Normal 2 2 5 6 2" xfId="3596" xr:uid="{00000000-0005-0000-0000-0000F6080000}"/>
    <cellStyle name="Normal 2 2 5 6 2 2" xfId="10055" xr:uid="{00000000-0005-0000-0000-0000D00D0000}"/>
    <cellStyle name="Normal 2 2 5 6 2 3" xfId="18133" xr:uid="{00000000-0005-0000-0000-0000D00D0000}"/>
    <cellStyle name="Normal 2 2 5 6 3" xfId="5259" xr:uid="{00000000-0005-0000-0000-0000F7080000}"/>
    <cellStyle name="Normal 2 2 5 6 3 2" xfId="11646" xr:uid="{00000000-0005-0000-0000-0000D10D0000}"/>
    <cellStyle name="Normal 2 2 5 6 3 3" xfId="19724" xr:uid="{00000000-0005-0000-0000-0000D10D0000}"/>
    <cellStyle name="Normal 2 2 5 6 4" xfId="8460" xr:uid="{00000000-0005-0000-0000-0000D20D0000}"/>
    <cellStyle name="Normal 2 2 5 6 4 2" xfId="16538" xr:uid="{00000000-0005-0000-0000-0000D20D0000}"/>
    <cellStyle name="Normal 2 2 5 6 5" xfId="12725" xr:uid="{00000000-0005-0000-0000-0000D30D0000}"/>
    <cellStyle name="Normal 2 2 5 6 5 2" xfId="20789" xr:uid="{00000000-0005-0000-0000-0000D30D0000}"/>
    <cellStyle name="Normal 2 2 5 6 6" xfId="6850" xr:uid="{00000000-0005-0000-0000-0000CF0D0000}"/>
    <cellStyle name="Normal 2 2 5 6 7" xfId="14930" xr:uid="{00000000-0005-0000-0000-0000CF0D0000}"/>
    <cellStyle name="Normal 2 2 5 7" xfId="2513" xr:uid="{00000000-0005-0000-0000-0000F8080000}"/>
    <cellStyle name="Normal 2 2 5 7 2" xfId="9026" xr:uid="{00000000-0005-0000-0000-0000D40D0000}"/>
    <cellStyle name="Normal 2 2 5 7 3" xfId="17104" xr:uid="{00000000-0005-0000-0000-0000D40D0000}"/>
    <cellStyle name="Normal 2 2 5 8" xfId="4205" xr:uid="{00000000-0005-0000-0000-0000F9080000}"/>
    <cellStyle name="Normal 2 2 5 8 2" xfId="10592" xr:uid="{00000000-0005-0000-0000-0000D50D0000}"/>
    <cellStyle name="Normal 2 2 5 8 3" xfId="18670" xr:uid="{00000000-0005-0000-0000-0000D50D0000}"/>
    <cellStyle name="Normal 2 2 5 9" xfId="7406" xr:uid="{00000000-0005-0000-0000-0000D60D0000}"/>
    <cellStyle name="Normal 2 2 5 9 2" xfId="15484" xr:uid="{00000000-0005-0000-0000-0000D60D0000}"/>
    <cellStyle name="Normal 2 2 6" xfId="483" xr:uid="{00000000-0005-0000-0000-0000E3010000}"/>
    <cellStyle name="Normal 2 2 6 10" xfId="13614" xr:uid="{00000000-0005-0000-0000-0000D80D0000}"/>
    <cellStyle name="Normal 2 2 6 10 2" xfId="21611" xr:uid="{00000000-0005-0000-0000-0000D80D0000}"/>
    <cellStyle name="Normal 2 2 6 11" xfId="5798" xr:uid="{00000000-0005-0000-0000-0000D70D0000}"/>
    <cellStyle name="Normal 2 2 6 12" xfId="13878" xr:uid="{00000000-0005-0000-0000-0000D70D0000}"/>
    <cellStyle name="Normal 2 2 6 2" xfId="484" xr:uid="{00000000-0005-0000-0000-0000E4010000}"/>
    <cellStyle name="Normal 2 2 6 2 10" xfId="5975" xr:uid="{00000000-0005-0000-0000-0000D90D0000}"/>
    <cellStyle name="Normal 2 2 6 2 11" xfId="14055" xr:uid="{00000000-0005-0000-0000-0000D90D0000}"/>
    <cellStyle name="Normal 2 2 6 2 2" xfId="1158" xr:uid="{00000000-0005-0000-0000-0000FC080000}"/>
    <cellStyle name="Normal 2 2 6 2 2 2" xfId="1816" xr:uid="{00000000-0005-0000-0000-0000FD080000}"/>
    <cellStyle name="Normal 2 2 6 2 2 2 2" xfId="3466" xr:uid="{00000000-0005-0000-0000-0000FE080000}"/>
    <cellStyle name="Normal 2 2 6 2 2 2 2 2" xfId="13059" xr:uid="{00000000-0005-0000-0000-0000DD0D0000}"/>
    <cellStyle name="Normal 2 2 6 2 2 2 2 2 2" xfId="21097" xr:uid="{00000000-0005-0000-0000-0000DD0D0000}"/>
    <cellStyle name="Normal 2 2 6 2 2 2 2 3" xfId="9925" xr:uid="{00000000-0005-0000-0000-0000DC0D0000}"/>
    <cellStyle name="Normal 2 2 6 2 2 2 2 4" xfId="18003" xr:uid="{00000000-0005-0000-0000-0000DC0D0000}"/>
    <cellStyle name="Normal 2 2 6 2 2 2 3" xfId="5129" xr:uid="{00000000-0005-0000-0000-0000FF080000}"/>
    <cellStyle name="Normal 2 2 6 2 2 2 3 2" xfId="11516" xr:uid="{00000000-0005-0000-0000-0000DE0D0000}"/>
    <cellStyle name="Normal 2 2 6 2 2 2 3 3" xfId="19594" xr:uid="{00000000-0005-0000-0000-0000DE0D0000}"/>
    <cellStyle name="Normal 2 2 6 2 2 2 4" xfId="8330" xr:uid="{00000000-0005-0000-0000-0000DF0D0000}"/>
    <cellStyle name="Normal 2 2 6 2 2 2 4 2" xfId="16408" xr:uid="{00000000-0005-0000-0000-0000DF0D0000}"/>
    <cellStyle name="Normal 2 2 6 2 2 2 5" xfId="12502" xr:uid="{00000000-0005-0000-0000-0000E00D0000}"/>
    <cellStyle name="Normal 2 2 6 2 2 2 5 2" xfId="20571" xr:uid="{00000000-0005-0000-0000-0000E00D0000}"/>
    <cellStyle name="Normal 2 2 6 2 2 2 6" xfId="6720" xr:uid="{00000000-0005-0000-0000-0000DB0D0000}"/>
    <cellStyle name="Normal 2 2 6 2 2 2 7" xfId="14800" xr:uid="{00000000-0005-0000-0000-0000DB0D0000}"/>
    <cellStyle name="Normal 2 2 6 2 2 3" xfId="2343" xr:uid="{00000000-0005-0000-0000-000000090000}"/>
    <cellStyle name="Normal 2 2 6 2 2 3 2" xfId="3993" xr:uid="{00000000-0005-0000-0000-000001090000}"/>
    <cellStyle name="Normal 2 2 6 2 2 3 2 2" xfId="10452" xr:uid="{00000000-0005-0000-0000-0000E20D0000}"/>
    <cellStyle name="Normal 2 2 6 2 2 3 2 3" xfId="18530" xr:uid="{00000000-0005-0000-0000-0000E20D0000}"/>
    <cellStyle name="Normal 2 2 6 2 2 3 3" xfId="5656" xr:uid="{00000000-0005-0000-0000-000002090000}"/>
    <cellStyle name="Normal 2 2 6 2 2 3 3 2" xfId="12043" xr:uid="{00000000-0005-0000-0000-0000E30D0000}"/>
    <cellStyle name="Normal 2 2 6 2 2 3 3 3" xfId="20121" xr:uid="{00000000-0005-0000-0000-0000E30D0000}"/>
    <cellStyle name="Normal 2 2 6 2 2 3 4" xfId="8857" xr:uid="{00000000-0005-0000-0000-0000E40D0000}"/>
    <cellStyle name="Normal 2 2 6 2 2 3 4 2" xfId="16935" xr:uid="{00000000-0005-0000-0000-0000E40D0000}"/>
    <cellStyle name="Normal 2 2 6 2 2 3 5" xfId="13060" xr:uid="{00000000-0005-0000-0000-0000E50D0000}"/>
    <cellStyle name="Normal 2 2 6 2 2 3 5 2" xfId="21098" xr:uid="{00000000-0005-0000-0000-0000E50D0000}"/>
    <cellStyle name="Normal 2 2 6 2 2 3 6" xfId="7247" xr:uid="{00000000-0005-0000-0000-0000E10D0000}"/>
    <cellStyle name="Normal 2 2 6 2 2 3 7" xfId="15327" xr:uid="{00000000-0005-0000-0000-0000E10D0000}"/>
    <cellStyle name="Normal 2 2 6 2 2 4" xfId="2909" xr:uid="{00000000-0005-0000-0000-000003090000}"/>
    <cellStyle name="Normal 2 2 6 2 2 4 2" xfId="13058" xr:uid="{00000000-0005-0000-0000-0000E70D0000}"/>
    <cellStyle name="Normal 2 2 6 2 2 4 2 2" xfId="21096" xr:uid="{00000000-0005-0000-0000-0000E70D0000}"/>
    <cellStyle name="Normal 2 2 6 2 2 4 3" xfId="9398" xr:uid="{00000000-0005-0000-0000-0000E60D0000}"/>
    <cellStyle name="Normal 2 2 6 2 2 4 4" xfId="17476" xr:uid="{00000000-0005-0000-0000-0000E60D0000}"/>
    <cellStyle name="Normal 2 2 6 2 2 5" xfId="4602" xr:uid="{00000000-0005-0000-0000-000004090000}"/>
    <cellStyle name="Normal 2 2 6 2 2 5 2" xfId="10989" xr:uid="{00000000-0005-0000-0000-0000E80D0000}"/>
    <cellStyle name="Normal 2 2 6 2 2 5 3" xfId="19067" xr:uid="{00000000-0005-0000-0000-0000E80D0000}"/>
    <cellStyle name="Normal 2 2 6 2 2 6" xfId="7803" xr:uid="{00000000-0005-0000-0000-0000E90D0000}"/>
    <cellStyle name="Normal 2 2 6 2 2 6 2" xfId="15881" xr:uid="{00000000-0005-0000-0000-0000E90D0000}"/>
    <cellStyle name="Normal 2 2 6 2 2 7" xfId="12409" xr:uid="{00000000-0005-0000-0000-0000EA0D0000}"/>
    <cellStyle name="Normal 2 2 6 2 2 7 2" xfId="20480" xr:uid="{00000000-0005-0000-0000-0000EA0D0000}"/>
    <cellStyle name="Normal 2 2 6 2 2 8" xfId="6193" xr:uid="{00000000-0005-0000-0000-0000DA0D0000}"/>
    <cellStyle name="Normal 2 2 6 2 2 9" xfId="14273" xr:uid="{00000000-0005-0000-0000-0000DA0D0000}"/>
    <cellStyle name="Normal 2 2 6 2 3" xfId="1599" xr:uid="{00000000-0005-0000-0000-000005090000}"/>
    <cellStyle name="Normal 2 2 6 2 3 2" xfId="3248" xr:uid="{00000000-0005-0000-0000-000006090000}"/>
    <cellStyle name="Normal 2 2 6 2 3 2 2" xfId="13061" xr:uid="{00000000-0005-0000-0000-0000ED0D0000}"/>
    <cellStyle name="Normal 2 2 6 2 3 2 2 2" xfId="21099" xr:uid="{00000000-0005-0000-0000-0000ED0D0000}"/>
    <cellStyle name="Normal 2 2 6 2 3 2 3" xfId="9707" xr:uid="{00000000-0005-0000-0000-0000EC0D0000}"/>
    <cellStyle name="Normal 2 2 6 2 3 2 4" xfId="17785" xr:uid="{00000000-0005-0000-0000-0000EC0D0000}"/>
    <cellStyle name="Normal 2 2 6 2 3 3" xfId="4911" xr:uid="{00000000-0005-0000-0000-000007090000}"/>
    <cellStyle name="Normal 2 2 6 2 3 3 2" xfId="11298" xr:uid="{00000000-0005-0000-0000-0000EE0D0000}"/>
    <cellStyle name="Normal 2 2 6 2 3 3 3" xfId="19376" xr:uid="{00000000-0005-0000-0000-0000EE0D0000}"/>
    <cellStyle name="Normal 2 2 6 2 3 4" xfId="8112" xr:uid="{00000000-0005-0000-0000-0000EF0D0000}"/>
    <cellStyle name="Normal 2 2 6 2 3 4 2" xfId="16190" xr:uid="{00000000-0005-0000-0000-0000EF0D0000}"/>
    <cellStyle name="Normal 2 2 6 2 3 5" xfId="12501" xr:uid="{00000000-0005-0000-0000-0000F00D0000}"/>
    <cellStyle name="Normal 2 2 6 2 3 5 2" xfId="20570" xr:uid="{00000000-0005-0000-0000-0000F00D0000}"/>
    <cellStyle name="Normal 2 2 6 2 3 6" xfId="6502" xr:uid="{00000000-0005-0000-0000-0000EB0D0000}"/>
    <cellStyle name="Normal 2 2 6 2 3 7" xfId="14582" xr:uid="{00000000-0005-0000-0000-0000EB0D0000}"/>
    <cellStyle name="Normal 2 2 6 2 4" xfId="2125" xr:uid="{00000000-0005-0000-0000-000008090000}"/>
    <cellStyle name="Normal 2 2 6 2 4 2" xfId="3775" xr:uid="{00000000-0005-0000-0000-000009090000}"/>
    <cellStyle name="Normal 2 2 6 2 4 2 2" xfId="10234" xr:uid="{00000000-0005-0000-0000-0000F20D0000}"/>
    <cellStyle name="Normal 2 2 6 2 4 2 3" xfId="18312" xr:uid="{00000000-0005-0000-0000-0000F20D0000}"/>
    <cellStyle name="Normal 2 2 6 2 4 3" xfId="5438" xr:uid="{00000000-0005-0000-0000-00000A090000}"/>
    <cellStyle name="Normal 2 2 6 2 4 3 2" xfId="11825" xr:uid="{00000000-0005-0000-0000-0000F30D0000}"/>
    <cellStyle name="Normal 2 2 6 2 4 3 3" xfId="19903" xr:uid="{00000000-0005-0000-0000-0000F30D0000}"/>
    <cellStyle name="Normal 2 2 6 2 4 4" xfId="8639" xr:uid="{00000000-0005-0000-0000-0000F40D0000}"/>
    <cellStyle name="Normal 2 2 6 2 4 4 2" xfId="16717" xr:uid="{00000000-0005-0000-0000-0000F40D0000}"/>
    <cellStyle name="Normal 2 2 6 2 4 5" xfId="13062" xr:uid="{00000000-0005-0000-0000-0000F50D0000}"/>
    <cellStyle name="Normal 2 2 6 2 4 5 2" xfId="21100" xr:uid="{00000000-0005-0000-0000-0000F50D0000}"/>
    <cellStyle name="Normal 2 2 6 2 4 6" xfId="7029" xr:uid="{00000000-0005-0000-0000-0000F10D0000}"/>
    <cellStyle name="Normal 2 2 6 2 4 7" xfId="15109" xr:uid="{00000000-0005-0000-0000-0000F10D0000}"/>
    <cellStyle name="Normal 2 2 6 2 5" xfId="2518" xr:uid="{00000000-0005-0000-0000-00000B090000}"/>
    <cellStyle name="Normal 2 2 6 2 5 2" xfId="13057" xr:uid="{00000000-0005-0000-0000-0000F70D0000}"/>
    <cellStyle name="Normal 2 2 6 2 5 2 2" xfId="21095" xr:uid="{00000000-0005-0000-0000-0000F70D0000}"/>
    <cellStyle name="Normal 2 2 6 2 5 3" xfId="9031" xr:uid="{00000000-0005-0000-0000-0000F60D0000}"/>
    <cellStyle name="Normal 2 2 6 2 5 4" xfId="17109" xr:uid="{00000000-0005-0000-0000-0000F60D0000}"/>
    <cellStyle name="Normal 2 2 6 2 6" xfId="4384" xr:uid="{00000000-0005-0000-0000-00000C090000}"/>
    <cellStyle name="Normal 2 2 6 2 6 2" xfId="10771" xr:uid="{00000000-0005-0000-0000-0000F80D0000}"/>
    <cellStyle name="Normal 2 2 6 2 6 3" xfId="18849" xr:uid="{00000000-0005-0000-0000-0000F80D0000}"/>
    <cellStyle name="Normal 2 2 6 2 7" xfId="7585" xr:uid="{00000000-0005-0000-0000-0000F90D0000}"/>
    <cellStyle name="Normal 2 2 6 2 7 2" xfId="15663" xr:uid="{00000000-0005-0000-0000-0000F90D0000}"/>
    <cellStyle name="Normal 2 2 6 2 8" xfId="12223" xr:uid="{00000000-0005-0000-0000-0000FA0D0000}"/>
    <cellStyle name="Normal 2 2 6 2 8 2" xfId="20297" xr:uid="{00000000-0005-0000-0000-0000FA0D0000}"/>
    <cellStyle name="Normal 2 2 6 2 9" xfId="13615" xr:uid="{00000000-0005-0000-0000-0000FB0D0000}"/>
    <cellStyle name="Normal 2 2 6 2 9 2" xfId="21612" xr:uid="{00000000-0005-0000-0000-0000FB0D0000}"/>
    <cellStyle name="Normal 2 2 6 3" xfId="485" xr:uid="{00000000-0005-0000-0000-0000E5010000}"/>
    <cellStyle name="Normal 2 2 6 3 10" xfId="14127" xr:uid="{00000000-0005-0000-0000-0000FC0D0000}"/>
    <cellStyle name="Normal 2 2 6 3 2" xfId="1670" xr:uid="{00000000-0005-0000-0000-00000E090000}"/>
    <cellStyle name="Normal 2 2 6 3 2 2" xfId="3320" xr:uid="{00000000-0005-0000-0000-00000F090000}"/>
    <cellStyle name="Normal 2 2 6 3 2 2 2" xfId="13064" xr:uid="{00000000-0005-0000-0000-0000FF0D0000}"/>
    <cellStyle name="Normal 2 2 6 3 2 2 2 2" xfId="21102" xr:uid="{00000000-0005-0000-0000-0000FF0D0000}"/>
    <cellStyle name="Normal 2 2 6 3 2 2 3" xfId="9779" xr:uid="{00000000-0005-0000-0000-0000FE0D0000}"/>
    <cellStyle name="Normal 2 2 6 3 2 2 4" xfId="17857" xr:uid="{00000000-0005-0000-0000-0000FE0D0000}"/>
    <cellStyle name="Normal 2 2 6 3 2 3" xfId="4983" xr:uid="{00000000-0005-0000-0000-000010090000}"/>
    <cellStyle name="Normal 2 2 6 3 2 3 2" xfId="11370" xr:uid="{00000000-0005-0000-0000-0000000E0000}"/>
    <cellStyle name="Normal 2 2 6 3 2 3 3" xfId="19448" xr:uid="{00000000-0005-0000-0000-0000000E0000}"/>
    <cellStyle name="Normal 2 2 6 3 2 4" xfId="8184" xr:uid="{00000000-0005-0000-0000-0000010E0000}"/>
    <cellStyle name="Normal 2 2 6 3 2 4 2" xfId="16262" xr:uid="{00000000-0005-0000-0000-0000010E0000}"/>
    <cellStyle name="Normal 2 2 6 3 2 5" xfId="12503" xr:uid="{00000000-0005-0000-0000-0000020E0000}"/>
    <cellStyle name="Normal 2 2 6 3 2 5 2" xfId="20572" xr:uid="{00000000-0005-0000-0000-0000020E0000}"/>
    <cellStyle name="Normal 2 2 6 3 2 6" xfId="6574" xr:uid="{00000000-0005-0000-0000-0000FD0D0000}"/>
    <cellStyle name="Normal 2 2 6 3 2 7" xfId="14654" xr:uid="{00000000-0005-0000-0000-0000FD0D0000}"/>
    <cellStyle name="Normal 2 2 6 3 3" xfId="2197" xr:uid="{00000000-0005-0000-0000-000011090000}"/>
    <cellStyle name="Normal 2 2 6 3 3 2" xfId="3847" xr:uid="{00000000-0005-0000-0000-000012090000}"/>
    <cellStyle name="Normal 2 2 6 3 3 2 2" xfId="10306" xr:uid="{00000000-0005-0000-0000-0000040E0000}"/>
    <cellStyle name="Normal 2 2 6 3 3 2 3" xfId="18384" xr:uid="{00000000-0005-0000-0000-0000040E0000}"/>
    <cellStyle name="Normal 2 2 6 3 3 3" xfId="5510" xr:uid="{00000000-0005-0000-0000-000013090000}"/>
    <cellStyle name="Normal 2 2 6 3 3 3 2" xfId="11897" xr:uid="{00000000-0005-0000-0000-0000050E0000}"/>
    <cellStyle name="Normal 2 2 6 3 3 3 3" xfId="19975" xr:uid="{00000000-0005-0000-0000-0000050E0000}"/>
    <cellStyle name="Normal 2 2 6 3 3 4" xfId="8711" xr:uid="{00000000-0005-0000-0000-0000060E0000}"/>
    <cellStyle name="Normal 2 2 6 3 3 4 2" xfId="16789" xr:uid="{00000000-0005-0000-0000-0000060E0000}"/>
    <cellStyle name="Normal 2 2 6 3 3 5" xfId="13065" xr:uid="{00000000-0005-0000-0000-0000070E0000}"/>
    <cellStyle name="Normal 2 2 6 3 3 5 2" xfId="21103" xr:uid="{00000000-0005-0000-0000-0000070E0000}"/>
    <cellStyle name="Normal 2 2 6 3 3 6" xfId="7101" xr:uid="{00000000-0005-0000-0000-0000030E0000}"/>
    <cellStyle name="Normal 2 2 6 3 3 7" xfId="15181" xr:uid="{00000000-0005-0000-0000-0000030E0000}"/>
    <cellStyle name="Normal 2 2 6 3 4" xfId="2519" xr:uid="{00000000-0005-0000-0000-000014090000}"/>
    <cellStyle name="Normal 2 2 6 3 4 2" xfId="13063" xr:uid="{00000000-0005-0000-0000-0000090E0000}"/>
    <cellStyle name="Normal 2 2 6 3 4 2 2" xfId="21101" xr:uid="{00000000-0005-0000-0000-0000090E0000}"/>
    <cellStyle name="Normal 2 2 6 3 4 3" xfId="9032" xr:uid="{00000000-0005-0000-0000-0000080E0000}"/>
    <cellStyle name="Normal 2 2 6 3 4 4" xfId="17110" xr:uid="{00000000-0005-0000-0000-0000080E0000}"/>
    <cellStyle name="Normal 2 2 6 3 5" xfId="4456" xr:uid="{00000000-0005-0000-0000-000015090000}"/>
    <cellStyle name="Normal 2 2 6 3 5 2" xfId="10843" xr:uid="{00000000-0005-0000-0000-00000A0E0000}"/>
    <cellStyle name="Normal 2 2 6 3 5 3" xfId="18921" xr:uid="{00000000-0005-0000-0000-00000A0E0000}"/>
    <cellStyle name="Normal 2 2 6 3 6" xfId="7657" xr:uid="{00000000-0005-0000-0000-00000B0E0000}"/>
    <cellStyle name="Normal 2 2 6 3 6 2" xfId="15735" xr:uid="{00000000-0005-0000-0000-00000B0E0000}"/>
    <cellStyle name="Normal 2 2 6 3 7" xfId="12224" xr:uid="{00000000-0005-0000-0000-00000C0E0000}"/>
    <cellStyle name="Normal 2 2 6 3 7 2" xfId="20298" xr:uid="{00000000-0005-0000-0000-00000C0E0000}"/>
    <cellStyle name="Normal 2 2 6 3 8" xfId="13616" xr:uid="{00000000-0005-0000-0000-00000D0E0000}"/>
    <cellStyle name="Normal 2 2 6 3 8 2" xfId="21613" xr:uid="{00000000-0005-0000-0000-00000D0E0000}"/>
    <cellStyle name="Normal 2 2 6 3 9" xfId="6047" xr:uid="{00000000-0005-0000-0000-0000FC0D0000}"/>
    <cellStyle name="Normal 2 2 6 4" xfId="1422" xr:uid="{00000000-0005-0000-0000-000016090000}"/>
    <cellStyle name="Normal 2 2 6 4 2" xfId="3071" xr:uid="{00000000-0005-0000-0000-000017090000}"/>
    <cellStyle name="Normal 2 2 6 4 2 2" xfId="13066" xr:uid="{00000000-0005-0000-0000-0000100E0000}"/>
    <cellStyle name="Normal 2 2 6 4 2 2 2" xfId="21104" xr:uid="{00000000-0005-0000-0000-0000100E0000}"/>
    <cellStyle name="Normal 2 2 6 4 2 3" xfId="9530" xr:uid="{00000000-0005-0000-0000-00000F0E0000}"/>
    <cellStyle name="Normal 2 2 6 4 2 4" xfId="17608" xr:uid="{00000000-0005-0000-0000-00000F0E0000}"/>
    <cellStyle name="Normal 2 2 6 4 3" xfId="4734" xr:uid="{00000000-0005-0000-0000-000018090000}"/>
    <cellStyle name="Normal 2 2 6 4 3 2" xfId="11121" xr:uid="{00000000-0005-0000-0000-0000110E0000}"/>
    <cellStyle name="Normal 2 2 6 4 3 3" xfId="19199" xr:uid="{00000000-0005-0000-0000-0000110E0000}"/>
    <cellStyle name="Normal 2 2 6 4 4" xfId="7935" xr:uid="{00000000-0005-0000-0000-0000120E0000}"/>
    <cellStyle name="Normal 2 2 6 4 4 2" xfId="16013" xr:uid="{00000000-0005-0000-0000-0000120E0000}"/>
    <cellStyle name="Normal 2 2 6 4 5" xfId="12500" xr:uid="{00000000-0005-0000-0000-0000130E0000}"/>
    <cellStyle name="Normal 2 2 6 4 5 2" xfId="20569" xr:uid="{00000000-0005-0000-0000-0000130E0000}"/>
    <cellStyle name="Normal 2 2 6 4 6" xfId="6325" xr:uid="{00000000-0005-0000-0000-00000E0E0000}"/>
    <cellStyle name="Normal 2 2 6 4 7" xfId="14405" xr:uid="{00000000-0005-0000-0000-00000E0E0000}"/>
    <cellStyle name="Normal 2 2 6 5" xfId="1948" xr:uid="{00000000-0005-0000-0000-000019090000}"/>
    <cellStyle name="Normal 2 2 6 5 2" xfId="3598" xr:uid="{00000000-0005-0000-0000-00001A090000}"/>
    <cellStyle name="Normal 2 2 6 5 2 2" xfId="10057" xr:uid="{00000000-0005-0000-0000-0000150E0000}"/>
    <cellStyle name="Normal 2 2 6 5 2 3" xfId="18135" xr:uid="{00000000-0005-0000-0000-0000150E0000}"/>
    <cellStyle name="Normal 2 2 6 5 3" xfId="5261" xr:uid="{00000000-0005-0000-0000-00001B090000}"/>
    <cellStyle name="Normal 2 2 6 5 3 2" xfId="11648" xr:uid="{00000000-0005-0000-0000-0000160E0000}"/>
    <cellStyle name="Normal 2 2 6 5 3 3" xfId="19726" xr:uid="{00000000-0005-0000-0000-0000160E0000}"/>
    <cellStyle name="Normal 2 2 6 5 4" xfId="8462" xr:uid="{00000000-0005-0000-0000-0000170E0000}"/>
    <cellStyle name="Normal 2 2 6 5 4 2" xfId="16540" xr:uid="{00000000-0005-0000-0000-0000170E0000}"/>
    <cellStyle name="Normal 2 2 6 5 5" xfId="13067" xr:uid="{00000000-0005-0000-0000-0000180E0000}"/>
    <cellStyle name="Normal 2 2 6 5 5 2" xfId="21105" xr:uid="{00000000-0005-0000-0000-0000180E0000}"/>
    <cellStyle name="Normal 2 2 6 5 6" xfId="6852" xr:uid="{00000000-0005-0000-0000-0000140E0000}"/>
    <cellStyle name="Normal 2 2 6 5 7" xfId="14932" xr:uid="{00000000-0005-0000-0000-0000140E0000}"/>
    <cellStyle name="Normal 2 2 6 6" xfId="2517" xr:uid="{00000000-0005-0000-0000-00001C090000}"/>
    <cellStyle name="Normal 2 2 6 6 2" xfId="12727" xr:uid="{00000000-0005-0000-0000-00001A0E0000}"/>
    <cellStyle name="Normal 2 2 6 6 2 2" xfId="20791" xr:uid="{00000000-0005-0000-0000-00001A0E0000}"/>
    <cellStyle name="Normal 2 2 6 6 3" xfId="9030" xr:uid="{00000000-0005-0000-0000-0000190E0000}"/>
    <cellStyle name="Normal 2 2 6 6 4" xfId="17108" xr:uid="{00000000-0005-0000-0000-0000190E0000}"/>
    <cellStyle name="Normal 2 2 6 7" xfId="4207" xr:uid="{00000000-0005-0000-0000-00001D090000}"/>
    <cellStyle name="Normal 2 2 6 7 2" xfId="10594" xr:uid="{00000000-0005-0000-0000-00001B0E0000}"/>
    <cellStyle name="Normal 2 2 6 7 3" xfId="18672" xr:uid="{00000000-0005-0000-0000-00001B0E0000}"/>
    <cellStyle name="Normal 2 2 6 8" xfId="7408" xr:uid="{00000000-0005-0000-0000-00001C0E0000}"/>
    <cellStyle name="Normal 2 2 6 8 2" xfId="15486" xr:uid="{00000000-0005-0000-0000-00001C0E0000}"/>
    <cellStyle name="Normal 2 2 6 9" xfId="12222" xr:uid="{00000000-0005-0000-0000-00001D0E0000}"/>
    <cellStyle name="Normal 2 2 6 9 2" xfId="20296" xr:uid="{00000000-0005-0000-0000-00001D0E0000}"/>
    <cellStyle name="Normal 2 2 7" xfId="486" xr:uid="{00000000-0005-0000-0000-0000E6010000}"/>
    <cellStyle name="Normal 2 2 7 10" xfId="13617" xr:uid="{00000000-0005-0000-0000-00001F0E0000}"/>
    <cellStyle name="Normal 2 2 7 10 2" xfId="21614" xr:uid="{00000000-0005-0000-0000-00001F0E0000}"/>
    <cellStyle name="Normal 2 2 7 11" xfId="5799" xr:uid="{00000000-0005-0000-0000-00001E0E0000}"/>
    <cellStyle name="Normal 2 2 7 12" xfId="13879" xr:uid="{00000000-0005-0000-0000-00001E0E0000}"/>
    <cellStyle name="Normal 2 2 7 2" xfId="487" xr:uid="{00000000-0005-0000-0000-0000E7010000}"/>
    <cellStyle name="Normal 2 2 7 2 10" xfId="5956" xr:uid="{00000000-0005-0000-0000-0000200E0000}"/>
    <cellStyle name="Normal 2 2 7 2 11" xfId="14036" xr:uid="{00000000-0005-0000-0000-0000200E0000}"/>
    <cellStyle name="Normal 2 2 7 2 2" xfId="1159" xr:uid="{00000000-0005-0000-0000-000020090000}"/>
    <cellStyle name="Normal 2 2 7 2 2 2" xfId="1817" xr:uid="{00000000-0005-0000-0000-000021090000}"/>
    <cellStyle name="Normal 2 2 7 2 2 2 2" xfId="3467" xr:uid="{00000000-0005-0000-0000-000022090000}"/>
    <cellStyle name="Normal 2 2 7 2 2 2 2 2" xfId="9926" xr:uid="{00000000-0005-0000-0000-0000230E0000}"/>
    <cellStyle name="Normal 2 2 7 2 2 2 2 3" xfId="18004" xr:uid="{00000000-0005-0000-0000-0000230E0000}"/>
    <cellStyle name="Normal 2 2 7 2 2 2 3" xfId="5130" xr:uid="{00000000-0005-0000-0000-000023090000}"/>
    <cellStyle name="Normal 2 2 7 2 2 2 3 2" xfId="11517" xr:uid="{00000000-0005-0000-0000-0000240E0000}"/>
    <cellStyle name="Normal 2 2 7 2 2 2 3 3" xfId="19595" xr:uid="{00000000-0005-0000-0000-0000240E0000}"/>
    <cellStyle name="Normal 2 2 7 2 2 2 4" xfId="8331" xr:uid="{00000000-0005-0000-0000-0000250E0000}"/>
    <cellStyle name="Normal 2 2 7 2 2 2 4 2" xfId="16409" xr:uid="{00000000-0005-0000-0000-0000250E0000}"/>
    <cellStyle name="Normal 2 2 7 2 2 2 5" xfId="13069" xr:uid="{00000000-0005-0000-0000-0000260E0000}"/>
    <cellStyle name="Normal 2 2 7 2 2 2 5 2" xfId="21107" xr:uid="{00000000-0005-0000-0000-0000260E0000}"/>
    <cellStyle name="Normal 2 2 7 2 2 2 6" xfId="6721" xr:uid="{00000000-0005-0000-0000-0000220E0000}"/>
    <cellStyle name="Normal 2 2 7 2 2 2 7" xfId="14801" xr:uid="{00000000-0005-0000-0000-0000220E0000}"/>
    <cellStyle name="Normal 2 2 7 2 2 3" xfId="2344" xr:uid="{00000000-0005-0000-0000-000024090000}"/>
    <cellStyle name="Normal 2 2 7 2 2 3 2" xfId="3994" xr:uid="{00000000-0005-0000-0000-000025090000}"/>
    <cellStyle name="Normal 2 2 7 2 2 3 2 2" xfId="10453" xr:uid="{00000000-0005-0000-0000-0000280E0000}"/>
    <cellStyle name="Normal 2 2 7 2 2 3 2 3" xfId="18531" xr:uid="{00000000-0005-0000-0000-0000280E0000}"/>
    <cellStyle name="Normal 2 2 7 2 2 3 3" xfId="5657" xr:uid="{00000000-0005-0000-0000-000026090000}"/>
    <cellStyle name="Normal 2 2 7 2 2 3 3 2" xfId="12044" xr:uid="{00000000-0005-0000-0000-0000290E0000}"/>
    <cellStyle name="Normal 2 2 7 2 2 3 3 3" xfId="20122" xr:uid="{00000000-0005-0000-0000-0000290E0000}"/>
    <cellStyle name="Normal 2 2 7 2 2 3 4" xfId="8858" xr:uid="{00000000-0005-0000-0000-00002A0E0000}"/>
    <cellStyle name="Normal 2 2 7 2 2 3 4 2" xfId="16936" xr:uid="{00000000-0005-0000-0000-00002A0E0000}"/>
    <cellStyle name="Normal 2 2 7 2 2 3 5" xfId="7248" xr:uid="{00000000-0005-0000-0000-0000270E0000}"/>
    <cellStyle name="Normal 2 2 7 2 2 3 6" xfId="15328" xr:uid="{00000000-0005-0000-0000-0000270E0000}"/>
    <cellStyle name="Normal 2 2 7 2 2 4" xfId="2910" xr:uid="{00000000-0005-0000-0000-000027090000}"/>
    <cellStyle name="Normal 2 2 7 2 2 4 2" xfId="9399" xr:uid="{00000000-0005-0000-0000-00002B0E0000}"/>
    <cellStyle name="Normal 2 2 7 2 2 4 3" xfId="17477" xr:uid="{00000000-0005-0000-0000-00002B0E0000}"/>
    <cellStyle name="Normal 2 2 7 2 2 5" xfId="4603" xr:uid="{00000000-0005-0000-0000-000028090000}"/>
    <cellStyle name="Normal 2 2 7 2 2 5 2" xfId="10990" xr:uid="{00000000-0005-0000-0000-00002C0E0000}"/>
    <cellStyle name="Normal 2 2 7 2 2 5 3" xfId="19068" xr:uid="{00000000-0005-0000-0000-00002C0E0000}"/>
    <cellStyle name="Normal 2 2 7 2 2 6" xfId="7804" xr:uid="{00000000-0005-0000-0000-00002D0E0000}"/>
    <cellStyle name="Normal 2 2 7 2 2 6 2" xfId="15882" xr:uid="{00000000-0005-0000-0000-00002D0E0000}"/>
    <cellStyle name="Normal 2 2 7 2 2 7" xfId="12505" xr:uid="{00000000-0005-0000-0000-00002E0E0000}"/>
    <cellStyle name="Normal 2 2 7 2 2 7 2" xfId="20574" xr:uid="{00000000-0005-0000-0000-00002E0E0000}"/>
    <cellStyle name="Normal 2 2 7 2 2 8" xfId="6194" xr:uid="{00000000-0005-0000-0000-0000210E0000}"/>
    <cellStyle name="Normal 2 2 7 2 2 9" xfId="14274" xr:uid="{00000000-0005-0000-0000-0000210E0000}"/>
    <cellStyle name="Normal 2 2 7 2 3" xfId="1580" xr:uid="{00000000-0005-0000-0000-000029090000}"/>
    <cellStyle name="Normal 2 2 7 2 3 2" xfId="3229" xr:uid="{00000000-0005-0000-0000-00002A090000}"/>
    <cellStyle name="Normal 2 2 7 2 3 2 2" xfId="9688" xr:uid="{00000000-0005-0000-0000-0000300E0000}"/>
    <cellStyle name="Normal 2 2 7 2 3 2 3" xfId="17766" xr:uid="{00000000-0005-0000-0000-0000300E0000}"/>
    <cellStyle name="Normal 2 2 7 2 3 3" xfId="4892" xr:uid="{00000000-0005-0000-0000-00002B090000}"/>
    <cellStyle name="Normal 2 2 7 2 3 3 2" xfId="11279" xr:uid="{00000000-0005-0000-0000-0000310E0000}"/>
    <cellStyle name="Normal 2 2 7 2 3 3 3" xfId="19357" xr:uid="{00000000-0005-0000-0000-0000310E0000}"/>
    <cellStyle name="Normal 2 2 7 2 3 4" xfId="8093" xr:uid="{00000000-0005-0000-0000-0000320E0000}"/>
    <cellStyle name="Normal 2 2 7 2 3 4 2" xfId="16171" xr:uid="{00000000-0005-0000-0000-0000320E0000}"/>
    <cellStyle name="Normal 2 2 7 2 3 5" xfId="13070" xr:uid="{00000000-0005-0000-0000-0000330E0000}"/>
    <cellStyle name="Normal 2 2 7 2 3 5 2" xfId="21108" xr:uid="{00000000-0005-0000-0000-0000330E0000}"/>
    <cellStyle name="Normal 2 2 7 2 3 6" xfId="6483" xr:uid="{00000000-0005-0000-0000-00002F0E0000}"/>
    <cellStyle name="Normal 2 2 7 2 3 7" xfId="14563" xr:uid="{00000000-0005-0000-0000-00002F0E0000}"/>
    <cellStyle name="Normal 2 2 7 2 4" xfId="2106" xr:uid="{00000000-0005-0000-0000-00002C090000}"/>
    <cellStyle name="Normal 2 2 7 2 4 2" xfId="3756" xr:uid="{00000000-0005-0000-0000-00002D090000}"/>
    <cellStyle name="Normal 2 2 7 2 4 2 2" xfId="10215" xr:uid="{00000000-0005-0000-0000-0000350E0000}"/>
    <cellStyle name="Normal 2 2 7 2 4 2 3" xfId="18293" xr:uid="{00000000-0005-0000-0000-0000350E0000}"/>
    <cellStyle name="Normal 2 2 7 2 4 3" xfId="5419" xr:uid="{00000000-0005-0000-0000-00002E090000}"/>
    <cellStyle name="Normal 2 2 7 2 4 3 2" xfId="11806" xr:uid="{00000000-0005-0000-0000-0000360E0000}"/>
    <cellStyle name="Normal 2 2 7 2 4 3 3" xfId="19884" xr:uid="{00000000-0005-0000-0000-0000360E0000}"/>
    <cellStyle name="Normal 2 2 7 2 4 4" xfId="8620" xr:uid="{00000000-0005-0000-0000-0000370E0000}"/>
    <cellStyle name="Normal 2 2 7 2 4 4 2" xfId="16698" xr:uid="{00000000-0005-0000-0000-0000370E0000}"/>
    <cellStyle name="Normal 2 2 7 2 4 5" xfId="13068" xr:uid="{00000000-0005-0000-0000-0000380E0000}"/>
    <cellStyle name="Normal 2 2 7 2 4 5 2" xfId="21106" xr:uid="{00000000-0005-0000-0000-0000380E0000}"/>
    <cellStyle name="Normal 2 2 7 2 4 6" xfId="7010" xr:uid="{00000000-0005-0000-0000-0000340E0000}"/>
    <cellStyle name="Normal 2 2 7 2 4 7" xfId="15090" xr:uid="{00000000-0005-0000-0000-0000340E0000}"/>
    <cellStyle name="Normal 2 2 7 2 5" xfId="2521" xr:uid="{00000000-0005-0000-0000-00002F090000}"/>
    <cellStyle name="Normal 2 2 7 2 5 2" xfId="9034" xr:uid="{00000000-0005-0000-0000-0000390E0000}"/>
    <cellStyle name="Normal 2 2 7 2 5 3" xfId="17112" xr:uid="{00000000-0005-0000-0000-0000390E0000}"/>
    <cellStyle name="Normal 2 2 7 2 6" xfId="4365" xr:uid="{00000000-0005-0000-0000-000030090000}"/>
    <cellStyle name="Normal 2 2 7 2 6 2" xfId="10752" xr:uid="{00000000-0005-0000-0000-00003A0E0000}"/>
    <cellStyle name="Normal 2 2 7 2 6 3" xfId="18830" xr:uid="{00000000-0005-0000-0000-00003A0E0000}"/>
    <cellStyle name="Normal 2 2 7 2 7" xfId="7566" xr:uid="{00000000-0005-0000-0000-00003B0E0000}"/>
    <cellStyle name="Normal 2 2 7 2 7 2" xfId="15644" xr:uid="{00000000-0005-0000-0000-00003B0E0000}"/>
    <cellStyle name="Normal 2 2 7 2 8" xfId="12226" xr:uid="{00000000-0005-0000-0000-00003C0E0000}"/>
    <cellStyle name="Normal 2 2 7 2 8 2" xfId="20300" xr:uid="{00000000-0005-0000-0000-00003C0E0000}"/>
    <cellStyle name="Normal 2 2 7 2 9" xfId="13618" xr:uid="{00000000-0005-0000-0000-00003D0E0000}"/>
    <cellStyle name="Normal 2 2 7 2 9 2" xfId="21615" xr:uid="{00000000-0005-0000-0000-00003D0E0000}"/>
    <cellStyle name="Normal 2 2 7 3" xfId="1020" xr:uid="{00000000-0005-0000-0000-000031090000}"/>
    <cellStyle name="Normal 2 2 7 3 2" xfId="1671" xr:uid="{00000000-0005-0000-0000-000032090000}"/>
    <cellStyle name="Normal 2 2 7 3 2 2" xfId="3321" xr:uid="{00000000-0005-0000-0000-000033090000}"/>
    <cellStyle name="Normal 2 2 7 3 2 2 2" xfId="13072" xr:uid="{00000000-0005-0000-0000-0000410E0000}"/>
    <cellStyle name="Normal 2 2 7 3 2 2 2 2" xfId="21110" xr:uid="{00000000-0005-0000-0000-0000410E0000}"/>
    <cellStyle name="Normal 2 2 7 3 2 2 3" xfId="9780" xr:uid="{00000000-0005-0000-0000-0000400E0000}"/>
    <cellStyle name="Normal 2 2 7 3 2 2 4" xfId="17858" xr:uid="{00000000-0005-0000-0000-0000400E0000}"/>
    <cellStyle name="Normal 2 2 7 3 2 3" xfId="4984" xr:uid="{00000000-0005-0000-0000-000034090000}"/>
    <cellStyle name="Normal 2 2 7 3 2 3 2" xfId="11371" xr:uid="{00000000-0005-0000-0000-0000420E0000}"/>
    <cellStyle name="Normal 2 2 7 3 2 3 3" xfId="19449" xr:uid="{00000000-0005-0000-0000-0000420E0000}"/>
    <cellStyle name="Normal 2 2 7 3 2 4" xfId="8185" xr:uid="{00000000-0005-0000-0000-0000430E0000}"/>
    <cellStyle name="Normal 2 2 7 3 2 4 2" xfId="16263" xr:uid="{00000000-0005-0000-0000-0000430E0000}"/>
    <cellStyle name="Normal 2 2 7 3 2 5" xfId="12506" xr:uid="{00000000-0005-0000-0000-0000440E0000}"/>
    <cellStyle name="Normal 2 2 7 3 2 5 2" xfId="20575" xr:uid="{00000000-0005-0000-0000-0000440E0000}"/>
    <cellStyle name="Normal 2 2 7 3 2 6" xfId="6575" xr:uid="{00000000-0005-0000-0000-00003F0E0000}"/>
    <cellStyle name="Normal 2 2 7 3 2 7" xfId="14655" xr:uid="{00000000-0005-0000-0000-00003F0E0000}"/>
    <cellStyle name="Normal 2 2 7 3 3" xfId="2198" xr:uid="{00000000-0005-0000-0000-000035090000}"/>
    <cellStyle name="Normal 2 2 7 3 3 2" xfId="3848" xr:uid="{00000000-0005-0000-0000-000036090000}"/>
    <cellStyle name="Normal 2 2 7 3 3 2 2" xfId="10307" xr:uid="{00000000-0005-0000-0000-0000460E0000}"/>
    <cellStyle name="Normal 2 2 7 3 3 2 3" xfId="18385" xr:uid="{00000000-0005-0000-0000-0000460E0000}"/>
    <cellStyle name="Normal 2 2 7 3 3 3" xfId="5511" xr:uid="{00000000-0005-0000-0000-000037090000}"/>
    <cellStyle name="Normal 2 2 7 3 3 3 2" xfId="11898" xr:uid="{00000000-0005-0000-0000-0000470E0000}"/>
    <cellStyle name="Normal 2 2 7 3 3 3 3" xfId="19976" xr:uid="{00000000-0005-0000-0000-0000470E0000}"/>
    <cellStyle name="Normal 2 2 7 3 3 4" xfId="8712" xr:uid="{00000000-0005-0000-0000-0000480E0000}"/>
    <cellStyle name="Normal 2 2 7 3 3 4 2" xfId="16790" xr:uid="{00000000-0005-0000-0000-0000480E0000}"/>
    <cellStyle name="Normal 2 2 7 3 3 5" xfId="13073" xr:uid="{00000000-0005-0000-0000-0000490E0000}"/>
    <cellStyle name="Normal 2 2 7 3 3 5 2" xfId="21111" xr:uid="{00000000-0005-0000-0000-0000490E0000}"/>
    <cellStyle name="Normal 2 2 7 3 3 6" xfId="7102" xr:uid="{00000000-0005-0000-0000-0000450E0000}"/>
    <cellStyle name="Normal 2 2 7 3 3 7" xfId="15182" xr:uid="{00000000-0005-0000-0000-0000450E0000}"/>
    <cellStyle name="Normal 2 2 7 3 4" xfId="2785" xr:uid="{00000000-0005-0000-0000-000038090000}"/>
    <cellStyle name="Normal 2 2 7 3 4 2" xfId="13071" xr:uid="{00000000-0005-0000-0000-00004B0E0000}"/>
    <cellStyle name="Normal 2 2 7 3 4 2 2" xfId="21109" xr:uid="{00000000-0005-0000-0000-00004B0E0000}"/>
    <cellStyle name="Normal 2 2 7 3 4 3" xfId="9274" xr:uid="{00000000-0005-0000-0000-00004A0E0000}"/>
    <cellStyle name="Normal 2 2 7 3 4 4" xfId="17352" xr:uid="{00000000-0005-0000-0000-00004A0E0000}"/>
    <cellStyle name="Normal 2 2 7 3 5" xfId="4457" xr:uid="{00000000-0005-0000-0000-000039090000}"/>
    <cellStyle name="Normal 2 2 7 3 5 2" xfId="10844" xr:uid="{00000000-0005-0000-0000-00004C0E0000}"/>
    <cellStyle name="Normal 2 2 7 3 5 3" xfId="18922" xr:uid="{00000000-0005-0000-0000-00004C0E0000}"/>
    <cellStyle name="Normal 2 2 7 3 6" xfId="7658" xr:uid="{00000000-0005-0000-0000-00004D0E0000}"/>
    <cellStyle name="Normal 2 2 7 3 6 2" xfId="15736" xr:uid="{00000000-0005-0000-0000-00004D0E0000}"/>
    <cellStyle name="Normal 2 2 7 3 7" xfId="12389" xr:uid="{00000000-0005-0000-0000-00004E0E0000}"/>
    <cellStyle name="Normal 2 2 7 3 7 2" xfId="20460" xr:uid="{00000000-0005-0000-0000-00004E0E0000}"/>
    <cellStyle name="Normal 2 2 7 3 8" xfId="6048" xr:uid="{00000000-0005-0000-0000-00003E0E0000}"/>
    <cellStyle name="Normal 2 2 7 3 9" xfId="14128" xr:uid="{00000000-0005-0000-0000-00003E0E0000}"/>
    <cellStyle name="Normal 2 2 7 4" xfId="1423" xr:uid="{00000000-0005-0000-0000-00003A090000}"/>
    <cellStyle name="Normal 2 2 7 4 2" xfId="3072" xr:uid="{00000000-0005-0000-0000-00003B090000}"/>
    <cellStyle name="Normal 2 2 7 4 2 2" xfId="13074" xr:uid="{00000000-0005-0000-0000-0000510E0000}"/>
    <cellStyle name="Normal 2 2 7 4 2 2 2" xfId="21112" xr:uid="{00000000-0005-0000-0000-0000510E0000}"/>
    <cellStyle name="Normal 2 2 7 4 2 3" xfId="9531" xr:uid="{00000000-0005-0000-0000-0000500E0000}"/>
    <cellStyle name="Normal 2 2 7 4 2 4" xfId="17609" xr:uid="{00000000-0005-0000-0000-0000500E0000}"/>
    <cellStyle name="Normal 2 2 7 4 3" xfId="4735" xr:uid="{00000000-0005-0000-0000-00003C090000}"/>
    <cellStyle name="Normal 2 2 7 4 3 2" xfId="11122" xr:uid="{00000000-0005-0000-0000-0000520E0000}"/>
    <cellStyle name="Normal 2 2 7 4 3 3" xfId="19200" xr:uid="{00000000-0005-0000-0000-0000520E0000}"/>
    <cellStyle name="Normal 2 2 7 4 4" xfId="7936" xr:uid="{00000000-0005-0000-0000-0000530E0000}"/>
    <cellStyle name="Normal 2 2 7 4 4 2" xfId="16014" xr:uid="{00000000-0005-0000-0000-0000530E0000}"/>
    <cellStyle name="Normal 2 2 7 4 5" xfId="12504" xr:uid="{00000000-0005-0000-0000-0000540E0000}"/>
    <cellStyle name="Normal 2 2 7 4 5 2" xfId="20573" xr:uid="{00000000-0005-0000-0000-0000540E0000}"/>
    <cellStyle name="Normal 2 2 7 4 6" xfId="6326" xr:uid="{00000000-0005-0000-0000-00004F0E0000}"/>
    <cellStyle name="Normal 2 2 7 4 7" xfId="14406" xr:uid="{00000000-0005-0000-0000-00004F0E0000}"/>
    <cellStyle name="Normal 2 2 7 5" xfId="1949" xr:uid="{00000000-0005-0000-0000-00003D090000}"/>
    <cellStyle name="Normal 2 2 7 5 2" xfId="3599" xr:uid="{00000000-0005-0000-0000-00003E090000}"/>
    <cellStyle name="Normal 2 2 7 5 2 2" xfId="10058" xr:uid="{00000000-0005-0000-0000-0000560E0000}"/>
    <cellStyle name="Normal 2 2 7 5 2 3" xfId="18136" xr:uid="{00000000-0005-0000-0000-0000560E0000}"/>
    <cellStyle name="Normal 2 2 7 5 3" xfId="5262" xr:uid="{00000000-0005-0000-0000-00003F090000}"/>
    <cellStyle name="Normal 2 2 7 5 3 2" xfId="11649" xr:uid="{00000000-0005-0000-0000-0000570E0000}"/>
    <cellStyle name="Normal 2 2 7 5 3 3" xfId="19727" xr:uid="{00000000-0005-0000-0000-0000570E0000}"/>
    <cellStyle name="Normal 2 2 7 5 4" xfId="8463" xr:uid="{00000000-0005-0000-0000-0000580E0000}"/>
    <cellStyle name="Normal 2 2 7 5 4 2" xfId="16541" xr:uid="{00000000-0005-0000-0000-0000580E0000}"/>
    <cellStyle name="Normal 2 2 7 5 5" xfId="13075" xr:uid="{00000000-0005-0000-0000-0000590E0000}"/>
    <cellStyle name="Normal 2 2 7 5 5 2" xfId="21113" xr:uid="{00000000-0005-0000-0000-0000590E0000}"/>
    <cellStyle name="Normal 2 2 7 5 6" xfId="6853" xr:uid="{00000000-0005-0000-0000-0000550E0000}"/>
    <cellStyle name="Normal 2 2 7 5 7" xfId="14933" xr:uid="{00000000-0005-0000-0000-0000550E0000}"/>
    <cellStyle name="Normal 2 2 7 6" xfId="2520" xr:uid="{00000000-0005-0000-0000-000040090000}"/>
    <cellStyle name="Normal 2 2 7 6 2" xfId="12728" xr:uid="{00000000-0005-0000-0000-00005B0E0000}"/>
    <cellStyle name="Normal 2 2 7 6 2 2" xfId="20792" xr:uid="{00000000-0005-0000-0000-00005B0E0000}"/>
    <cellStyle name="Normal 2 2 7 6 3" xfId="9033" xr:uid="{00000000-0005-0000-0000-00005A0E0000}"/>
    <cellStyle name="Normal 2 2 7 6 4" xfId="17111" xr:uid="{00000000-0005-0000-0000-00005A0E0000}"/>
    <cellStyle name="Normal 2 2 7 7" xfId="4208" xr:uid="{00000000-0005-0000-0000-000041090000}"/>
    <cellStyle name="Normal 2 2 7 7 2" xfId="10595" xr:uid="{00000000-0005-0000-0000-00005C0E0000}"/>
    <cellStyle name="Normal 2 2 7 7 3" xfId="18673" xr:uid="{00000000-0005-0000-0000-00005C0E0000}"/>
    <cellStyle name="Normal 2 2 7 8" xfId="7409" xr:uid="{00000000-0005-0000-0000-00005D0E0000}"/>
    <cellStyle name="Normal 2 2 7 8 2" xfId="15487" xr:uid="{00000000-0005-0000-0000-00005D0E0000}"/>
    <cellStyle name="Normal 2 2 7 9" xfId="12225" xr:uid="{00000000-0005-0000-0000-00005E0E0000}"/>
    <cellStyle name="Normal 2 2 7 9 2" xfId="20299" xr:uid="{00000000-0005-0000-0000-00005E0E0000}"/>
    <cellStyle name="Normal 2 2 8" xfId="488" xr:uid="{00000000-0005-0000-0000-0000E8010000}"/>
    <cellStyle name="Normal 2 2 8 10" xfId="13619" xr:uid="{00000000-0005-0000-0000-0000600E0000}"/>
    <cellStyle name="Normal 2 2 8 10 2" xfId="21616" xr:uid="{00000000-0005-0000-0000-0000600E0000}"/>
    <cellStyle name="Normal 2 2 8 11" xfId="5800" xr:uid="{00000000-0005-0000-0000-00005F0E0000}"/>
    <cellStyle name="Normal 2 2 8 12" xfId="13880" xr:uid="{00000000-0005-0000-0000-00005F0E0000}"/>
    <cellStyle name="Normal 2 2 8 2" xfId="489" xr:uid="{00000000-0005-0000-0000-0000E9010000}"/>
    <cellStyle name="Normal 2 2 8 2 10" xfId="5939" xr:uid="{00000000-0005-0000-0000-0000610E0000}"/>
    <cellStyle name="Normal 2 2 8 2 11" xfId="14019" xr:uid="{00000000-0005-0000-0000-0000610E0000}"/>
    <cellStyle name="Normal 2 2 8 2 2" xfId="1160" xr:uid="{00000000-0005-0000-0000-000044090000}"/>
    <cellStyle name="Normal 2 2 8 2 2 2" xfId="1818" xr:uid="{00000000-0005-0000-0000-000045090000}"/>
    <cellStyle name="Normal 2 2 8 2 2 2 2" xfId="3468" xr:uid="{00000000-0005-0000-0000-000046090000}"/>
    <cellStyle name="Normal 2 2 8 2 2 2 2 2" xfId="9927" xr:uid="{00000000-0005-0000-0000-0000640E0000}"/>
    <cellStyle name="Normal 2 2 8 2 2 2 2 3" xfId="18005" xr:uid="{00000000-0005-0000-0000-0000640E0000}"/>
    <cellStyle name="Normal 2 2 8 2 2 2 3" xfId="5131" xr:uid="{00000000-0005-0000-0000-000047090000}"/>
    <cellStyle name="Normal 2 2 8 2 2 2 3 2" xfId="11518" xr:uid="{00000000-0005-0000-0000-0000650E0000}"/>
    <cellStyle name="Normal 2 2 8 2 2 2 3 3" xfId="19596" xr:uid="{00000000-0005-0000-0000-0000650E0000}"/>
    <cellStyle name="Normal 2 2 8 2 2 2 4" xfId="8332" xr:uid="{00000000-0005-0000-0000-0000660E0000}"/>
    <cellStyle name="Normal 2 2 8 2 2 2 4 2" xfId="16410" xr:uid="{00000000-0005-0000-0000-0000660E0000}"/>
    <cellStyle name="Normal 2 2 8 2 2 2 5" xfId="13077" xr:uid="{00000000-0005-0000-0000-0000670E0000}"/>
    <cellStyle name="Normal 2 2 8 2 2 2 5 2" xfId="21115" xr:uid="{00000000-0005-0000-0000-0000670E0000}"/>
    <cellStyle name="Normal 2 2 8 2 2 2 6" xfId="6722" xr:uid="{00000000-0005-0000-0000-0000630E0000}"/>
    <cellStyle name="Normal 2 2 8 2 2 2 7" xfId="14802" xr:uid="{00000000-0005-0000-0000-0000630E0000}"/>
    <cellStyle name="Normal 2 2 8 2 2 3" xfId="2345" xr:uid="{00000000-0005-0000-0000-000048090000}"/>
    <cellStyle name="Normal 2 2 8 2 2 3 2" xfId="3995" xr:uid="{00000000-0005-0000-0000-000049090000}"/>
    <cellStyle name="Normal 2 2 8 2 2 3 2 2" xfId="10454" xr:uid="{00000000-0005-0000-0000-0000690E0000}"/>
    <cellStyle name="Normal 2 2 8 2 2 3 2 3" xfId="18532" xr:uid="{00000000-0005-0000-0000-0000690E0000}"/>
    <cellStyle name="Normal 2 2 8 2 2 3 3" xfId="5658" xr:uid="{00000000-0005-0000-0000-00004A090000}"/>
    <cellStyle name="Normal 2 2 8 2 2 3 3 2" xfId="12045" xr:uid="{00000000-0005-0000-0000-00006A0E0000}"/>
    <cellStyle name="Normal 2 2 8 2 2 3 3 3" xfId="20123" xr:uid="{00000000-0005-0000-0000-00006A0E0000}"/>
    <cellStyle name="Normal 2 2 8 2 2 3 4" xfId="8859" xr:uid="{00000000-0005-0000-0000-00006B0E0000}"/>
    <cellStyle name="Normal 2 2 8 2 2 3 4 2" xfId="16937" xr:uid="{00000000-0005-0000-0000-00006B0E0000}"/>
    <cellStyle name="Normal 2 2 8 2 2 3 5" xfId="7249" xr:uid="{00000000-0005-0000-0000-0000680E0000}"/>
    <cellStyle name="Normal 2 2 8 2 2 3 6" xfId="15329" xr:uid="{00000000-0005-0000-0000-0000680E0000}"/>
    <cellStyle name="Normal 2 2 8 2 2 4" xfId="2911" xr:uid="{00000000-0005-0000-0000-00004B090000}"/>
    <cellStyle name="Normal 2 2 8 2 2 4 2" xfId="9400" xr:uid="{00000000-0005-0000-0000-00006C0E0000}"/>
    <cellStyle name="Normal 2 2 8 2 2 4 3" xfId="17478" xr:uid="{00000000-0005-0000-0000-00006C0E0000}"/>
    <cellStyle name="Normal 2 2 8 2 2 5" xfId="4604" xr:uid="{00000000-0005-0000-0000-00004C090000}"/>
    <cellStyle name="Normal 2 2 8 2 2 5 2" xfId="10991" xr:uid="{00000000-0005-0000-0000-00006D0E0000}"/>
    <cellStyle name="Normal 2 2 8 2 2 5 3" xfId="19069" xr:uid="{00000000-0005-0000-0000-00006D0E0000}"/>
    <cellStyle name="Normal 2 2 8 2 2 6" xfId="7805" xr:uid="{00000000-0005-0000-0000-00006E0E0000}"/>
    <cellStyle name="Normal 2 2 8 2 2 6 2" xfId="15883" xr:uid="{00000000-0005-0000-0000-00006E0E0000}"/>
    <cellStyle name="Normal 2 2 8 2 2 7" xfId="12508" xr:uid="{00000000-0005-0000-0000-00006F0E0000}"/>
    <cellStyle name="Normal 2 2 8 2 2 7 2" xfId="20577" xr:uid="{00000000-0005-0000-0000-00006F0E0000}"/>
    <cellStyle name="Normal 2 2 8 2 2 8" xfId="6195" xr:uid="{00000000-0005-0000-0000-0000620E0000}"/>
    <cellStyle name="Normal 2 2 8 2 2 9" xfId="14275" xr:uid="{00000000-0005-0000-0000-0000620E0000}"/>
    <cellStyle name="Normal 2 2 8 2 3" xfId="1563" xr:uid="{00000000-0005-0000-0000-00004D090000}"/>
    <cellStyle name="Normal 2 2 8 2 3 2" xfId="3212" xr:uid="{00000000-0005-0000-0000-00004E090000}"/>
    <cellStyle name="Normal 2 2 8 2 3 2 2" xfId="9671" xr:uid="{00000000-0005-0000-0000-0000710E0000}"/>
    <cellStyle name="Normal 2 2 8 2 3 2 3" xfId="17749" xr:uid="{00000000-0005-0000-0000-0000710E0000}"/>
    <cellStyle name="Normal 2 2 8 2 3 3" xfId="4875" xr:uid="{00000000-0005-0000-0000-00004F090000}"/>
    <cellStyle name="Normal 2 2 8 2 3 3 2" xfId="11262" xr:uid="{00000000-0005-0000-0000-0000720E0000}"/>
    <cellStyle name="Normal 2 2 8 2 3 3 3" xfId="19340" xr:uid="{00000000-0005-0000-0000-0000720E0000}"/>
    <cellStyle name="Normal 2 2 8 2 3 4" xfId="8076" xr:uid="{00000000-0005-0000-0000-0000730E0000}"/>
    <cellStyle name="Normal 2 2 8 2 3 4 2" xfId="16154" xr:uid="{00000000-0005-0000-0000-0000730E0000}"/>
    <cellStyle name="Normal 2 2 8 2 3 5" xfId="13078" xr:uid="{00000000-0005-0000-0000-0000740E0000}"/>
    <cellStyle name="Normal 2 2 8 2 3 5 2" xfId="21116" xr:uid="{00000000-0005-0000-0000-0000740E0000}"/>
    <cellStyle name="Normal 2 2 8 2 3 6" xfId="6466" xr:uid="{00000000-0005-0000-0000-0000700E0000}"/>
    <cellStyle name="Normal 2 2 8 2 3 7" xfId="14546" xr:uid="{00000000-0005-0000-0000-0000700E0000}"/>
    <cellStyle name="Normal 2 2 8 2 4" xfId="2089" xr:uid="{00000000-0005-0000-0000-000050090000}"/>
    <cellStyle name="Normal 2 2 8 2 4 2" xfId="3739" xr:uid="{00000000-0005-0000-0000-000051090000}"/>
    <cellStyle name="Normal 2 2 8 2 4 2 2" xfId="10198" xr:uid="{00000000-0005-0000-0000-0000760E0000}"/>
    <cellStyle name="Normal 2 2 8 2 4 2 3" xfId="18276" xr:uid="{00000000-0005-0000-0000-0000760E0000}"/>
    <cellStyle name="Normal 2 2 8 2 4 3" xfId="5402" xr:uid="{00000000-0005-0000-0000-000052090000}"/>
    <cellStyle name="Normal 2 2 8 2 4 3 2" xfId="11789" xr:uid="{00000000-0005-0000-0000-0000770E0000}"/>
    <cellStyle name="Normal 2 2 8 2 4 3 3" xfId="19867" xr:uid="{00000000-0005-0000-0000-0000770E0000}"/>
    <cellStyle name="Normal 2 2 8 2 4 4" xfId="8603" xr:uid="{00000000-0005-0000-0000-0000780E0000}"/>
    <cellStyle name="Normal 2 2 8 2 4 4 2" xfId="16681" xr:uid="{00000000-0005-0000-0000-0000780E0000}"/>
    <cellStyle name="Normal 2 2 8 2 4 5" xfId="13076" xr:uid="{00000000-0005-0000-0000-0000790E0000}"/>
    <cellStyle name="Normal 2 2 8 2 4 5 2" xfId="21114" xr:uid="{00000000-0005-0000-0000-0000790E0000}"/>
    <cellStyle name="Normal 2 2 8 2 4 6" xfId="6993" xr:uid="{00000000-0005-0000-0000-0000750E0000}"/>
    <cellStyle name="Normal 2 2 8 2 4 7" xfId="15073" xr:uid="{00000000-0005-0000-0000-0000750E0000}"/>
    <cellStyle name="Normal 2 2 8 2 5" xfId="2523" xr:uid="{00000000-0005-0000-0000-000053090000}"/>
    <cellStyle name="Normal 2 2 8 2 5 2" xfId="9036" xr:uid="{00000000-0005-0000-0000-00007A0E0000}"/>
    <cellStyle name="Normal 2 2 8 2 5 3" xfId="17114" xr:uid="{00000000-0005-0000-0000-00007A0E0000}"/>
    <cellStyle name="Normal 2 2 8 2 6" xfId="4348" xr:uid="{00000000-0005-0000-0000-000054090000}"/>
    <cellStyle name="Normal 2 2 8 2 6 2" xfId="10735" xr:uid="{00000000-0005-0000-0000-00007B0E0000}"/>
    <cellStyle name="Normal 2 2 8 2 6 3" xfId="18813" xr:uid="{00000000-0005-0000-0000-00007B0E0000}"/>
    <cellStyle name="Normal 2 2 8 2 7" xfId="7549" xr:uid="{00000000-0005-0000-0000-00007C0E0000}"/>
    <cellStyle name="Normal 2 2 8 2 7 2" xfId="15627" xr:uid="{00000000-0005-0000-0000-00007C0E0000}"/>
    <cellStyle name="Normal 2 2 8 2 8" xfId="12228" xr:uid="{00000000-0005-0000-0000-00007D0E0000}"/>
    <cellStyle name="Normal 2 2 8 2 8 2" xfId="20302" xr:uid="{00000000-0005-0000-0000-00007D0E0000}"/>
    <cellStyle name="Normal 2 2 8 2 9" xfId="13620" xr:uid="{00000000-0005-0000-0000-00007E0E0000}"/>
    <cellStyle name="Normal 2 2 8 2 9 2" xfId="21617" xr:uid="{00000000-0005-0000-0000-00007E0E0000}"/>
    <cellStyle name="Normal 2 2 8 3" xfId="1021" xr:uid="{00000000-0005-0000-0000-000055090000}"/>
    <cellStyle name="Normal 2 2 8 3 2" xfId="1672" xr:uid="{00000000-0005-0000-0000-000056090000}"/>
    <cellStyle name="Normal 2 2 8 3 2 2" xfId="3322" xr:uid="{00000000-0005-0000-0000-000057090000}"/>
    <cellStyle name="Normal 2 2 8 3 2 2 2" xfId="9781" xr:uid="{00000000-0005-0000-0000-0000810E0000}"/>
    <cellStyle name="Normal 2 2 8 3 2 2 3" xfId="17859" xr:uid="{00000000-0005-0000-0000-0000810E0000}"/>
    <cellStyle name="Normal 2 2 8 3 2 3" xfId="4985" xr:uid="{00000000-0005-0000-0000-000058090000}"/>
    <cellStyle name="Normal 2 2 8 3 2 3 2" xfId="11372" xr:uid="{00000000-0005-0000-0000-0000820E0000}"/>
    <cellStyle name="Normal 2 2 8 3 2 3 3" xfId="19450" xr:uid="{00000000-0005-0000-0000-0000820E0000}"/>
    <cellStyle name="Normal 2 2 8 3 2 4" xfId="8186" xr:uid="{00000000-0005-0000-0000-0000830E0000}"/>
    <cellStyle name="Normal 2 2 8 3 2 4 2" xfId="16264" xr:uid="{00000000-0005-0000-0000-0000830E0000}"/>
    <cellStyle name="Normal 2 2 8 3 2 5" xfId="13079" xr:uid="{00000000-0005-0000-0000-0000840E0000}"/>
    <cellStyle name="Normal 2 2 8 3 2 5 2" xfId="21117" xr:uid="{00000000-0005-0000-0000-0000840E0000}"/>
    <cellStyle name="Normal 2 2 8 3 2 6" xfId="6576" xr:uid="{00000000-0005-0000-0000-0000800E0000}"/>
    <cellStyle name="Normal 2 2 8 3 2 7" xfId="14656" xr:uid="{00000000-0005-0000-0000-0000800E0000}"/>
    <cellStyle name="Normal 2 2 8 3 3" xfId="2199" xr:uid="{00000000-0005-0000-0000-000059090000}"/>
    <cellStyle name="Normal 2 2 8 3 3 2" xfId="3849" xr:uid="{00000000-0005-0000-0000-00005A090000}"/>
    <cellStyle name="Normal 2 2 8 3 3 2 2" xfId="10308" xr:uid="{00000000-0005-0000-0000-0000860E0000}"/>
    <cellStyle name="Normal 2 2 8 3 3 2 3" xfId="18386" xr:uid="{00000000-0005-0000-0000-0000860E0000}"/>
    <cellStyle name="Normal 2 2 8 3 3 3" xfId="5512" xr:uid="{00000000-0005-0000-0000-00005B090000}"/>
    <cellStyle name="Normal 2 2 8 3 3 3 2" xfId="11899" xr:uid="{00000000-0005-0000-0000-0000870E0000}"/>
    <cellStyle name="Normal 2 2 8 3 3 3 3" xfId="19977" xr:uid="{00000000-0005-0000-0000-0000870E0000}"/>
    <cellStyle name="Normal 2 2 8 3 3 4" xfId="8713" xr:uid="{00000000-0005-0000-0000-0000880E0000}"/>
    <cellStyle name="Normal 2 2 8 3 3 4 2" xfId="16791" xr:uid="{00000000-0005-0000-0000-0000880E0000}"/>
    <cellStyle name="Normal 2 2 8 3 3 5" xfId="7103" xr:uid="{00000000-0005-0000-0000-0000850E0000}"/>
    <cellStyle name="Normal 2 2 8 3 3 6" xfId="15183" xr:uid="{00000000-0005-0000-0000-0000850E0000}"/>
    <cellStyle name="Normal 2 2 8 3 4" xfId="2786" xr:uid="{00000000-0005-0000-0000-00005C090000}"/>
    <cellStyle name="Normal 2 2 8 3 4 2" xfId="9275" xr:uid="{00000000-0005-0000-0000-0000890E0000}"/>
    <cellStyle name="Normal 2 2 8 3 4 3" xfId="17353" xr:uid="{00000000-0005-0000-0000-0000890E0000}"/>
    <cellStyle name="Normal 2 2 8 3 5" xfId="4458" xr:uid="{00000000-0005-0000-0000-00005D090000}"/>
    <cellStyle name="Normal 2 2 8 3 5 2" xfId="10845" xr:uid="{00000000-0005-0000-0000-00008A0E0000}"/>
    <cellStyle name="Normal 2 2 8 3 5 3" xfId="18923" xr:uid="{00000000-0005-0000-0000-00008A0E0000}"/>
    <cellStyle name="Normal 2 2 8 3 6" xfId="7659" xr:uid="{00000000-0005-0000-0000-00008B0E0000}"/>
    <cellStyle name="Normal 2 2 8 3 6 2" xfId="15737" xr:uid="{00000000-0005-0000-0000-00008B0E0000}"/>
    <cellStyle name="Normal 2 2 8 3 7" xfId="12507" xr:uid="{00000000-0005-0000-0000-00008C0E0000}"/>
    <cellStyle name="Normal 2 2 8 3 7 2" xfId="20576" xr:uid="{00000000-0005-0000-0000-00008C0E0000}"/>
    <cellStyle name="Normal 2 2 8 3 8" xfId="6049" xr:uid="{00000000-0005-0000-0000-00007F0E0000}"/>
    <cellStyle name="Normal 2 2 8 3 9" xfId="14129" xr:uid="{00000000-0005-0000-0000-00007F0E0000}"/>
    <cellStyle name="Normal 2 2 8 4" xfId="1424" xr:uid="{00000000-0005-0000-0000-00005E090000}"/>
    <cellStyle name="Normal 2 2 8 4 2" xfId="3073" xr:uid="{00000000-0005-0000-0000-00005F090000}"/>
    <cellStyle name="Normal 2 2 8 4 2 2" xfId="9532" xr:uid="{00000000-0005-0000-0000-00008E0E0000}"/>
    <cellStyle name="Normal 2 2 8 4 2 3" xfId="17610" xr:uid="{00000000-0005-0000-0000-00008E0E0000}"/>
    <cellStyle name="Normal 2 2 8 4 3" xfId="4736" xr:uid="{00000000-0005-0000-0000-000060090000}"/>
    <cellStyle name="Normal 2 2 8 4 3 2" xfId="11123" xr:uid="{00000000-0005-0000-0000-00008F0E0000}"/>
    <cellStyle name="Normal 2 2 8 4 3 3" xfId="19201" xr:uid="{00000000-0005-0000-0000-00008F0E0000}"/>
    <cellStyle name="Normal 2 2 8 4 4" xfId="7937" xr:uid="{00000000-0005-0000-0000-0000900E0000}"/>
    <cellStyle name="Normal 2 2 8 4 4 2" xfId="16015" xr:uid="{00000000-0005-0000-0000-0000900E0000}"/>
    <cellStyle name="Normal 2 2 8 4 5" xfId="13080" xr:uid="{00000000-0005-0000-0000-0000910E0000}"/>
    <cellStyle name="Normal 2 2 8 4 5 2" xfId="21118" xr:uid="{00000000-0005-0000-0000-0000910E0000}"/>
    <cellStyle name="Normal 2 2 8 4 6" xfId="6327" xr:uid="{00000000-0005-0000-0000-00008D0E0000}"/>
    <cellStyle name="Normal 2 2 8 4 7" xfId="14407" xr:uid="{00000000-0005-0000-0000-00008D0E0000}"/>
    <cellStyle name="Normal 2 2 8 5" xfId="1950" xr:uid="{00000000-0005-0000-0000-000061090000}"/>
    <cellStyle name="Normal 2 2 8 5 2" xfId="3600" xr:uid="{00000000-0005-0000-0000-000062090000}"/>
    <cellStyle name="Normal 2 2 8 5 2 2" xfId="10059" xr:uid="{00000000-0005-0000-0000-0000930E0000}"/>
    <cellStyle name="Normal 2 2 8 5 2 3" xfId="18137" xr:uid="{00000000-0005-0000-0000-0000930E0000}"/>
    <cellStyle name="Normal 2 2 8 5 3" xfId="5263" xr:uid="{00000000-0005-0000-0000-000063090000}"/>
    <cellStyle name="Normal 2 2 8 5 3 2" xfId="11650" xr:uid="{00000000-0005-0000-0000-0000940E0000}"/>
    <cellStyle name="Normal 2 2 8 5 3 3" xfId="19728" xr:uid="{00000000-0005-0000-0000-0000940E0000}"/>
    <cellStyle name="Normal 2 2 8 5 4" xfId="8464" xr:uid="{00000000-0005-0000-0000-0000950E0000}"/>
    <cellStyle name="Normal 2 2 8 5 4 2" xfId="16542" xr:uid="{00000000-0005-0000-0000-0000950E0000}"/>
    <cellStyle name="Normal 2 2 8 5 5" xfId="12729" xr:uid="{00000000-0005-0000-0000-0000960E0000}"/>
    <cellStyle name="Normal 2 2 8 5 5 2" xfId="20793" xr:uid="{00000000-0005-0000-0000-0000960E0000}"/>
    <cellStyle name="Normal 2 2 8 5 6" xfId="6854" xr:uid="{00000000-0005-0000-0000-0000920E0000}"/>
    <cellStyle name="Normal 2 2 8 5 7" xfId="14934" xr:uid="{00000000-0005-0000-0000-0000920E0000}"/>
    <cellStyle name="Normal 2 2 8 6" xfId="2522" xr:uid="{00000000-0005-0000-0000-000064090000}"/>
    <cellStyle name="Normal 2 2 8 6 2" xfId="9035" xr:uid="{00000000-0005-0000-0000-0000970E0000}"/>
    <cellStyle name="Normal 2 2 8 6 3" xfId="17113" xr:uid="{00000000-0005-0000-0000-0000970E0000}"/>
    <cellStyle name="Normal 2 2 8 7" xfId="4209" xr:uid="{00000000-0005-0000-0000-000065090000}"/>
    <cellStyle name="Normal 2 2 8 7 2" xfId="10596" xr:uid="{00000000-0005-0000-0000-0000980E0000}"/>
    <cellStyle name="Normal 2 2 8 7 3" xfId="18674" xr:uid="{00000000-0005-0000-0000-0000980E0000}"/>
    <cellStyle name="Normal 2 2 8 8" xfId="7410" xr:uid="{00000000-0005-0000-0000-0000990E0000}"/>
    <cellStyle name="Normal 2 2 8 8 2" xfId="15488" xr:uid="{00000000-0005-0000-0000-0000990E0000}"/>
    <cellStyle name="Normal 2 2 8 9" xfId="12227" xr:uid="{00000000-0005-0000-0000-00009A0E0000}"/>
    <cellStyle name="Normal 2 2 8 9 2" xfId="20301" xr:uid="{00000000-0005-0000-0000-00009A0E0000}"/>
    <cellStyle name="Normal 2 2 9" xfId="490" xr:uid="{00000000-0005-0000-0000-0000EA010000}"/>
    <cellStyle name="Normal 2 2 9 10" xfId="13621" xr:uid="{00000000-0005-0000-0000-00009C0E0000}"/>
    <cellStyle name="Normal 2 2 9 10 2" xfId="21618" xr:uid="{00000000-0005-0000-0000-00009C0E0000}"/>
    <cellStyle name="Normal 2 2 9 11" xfId="5801" xr:uid="{00000000-0005-0000-0000-00009B0E0000}"/>
    <cellStyle name="Normal 2 2 9 12" xfId="13881" xr:uid="{00000000-0005-0000-0000-00009B0E0000}"/>
    <cellStyle name="Normal 2 2 9 2" xfId="491" xr:uid="{00000000-0005-0000-0000-0000EB010000}"/>
    <cellStyle name="Normal 2 2 9 2 10" xfId="5921" xr:uid="{00000000-0005-0000-0000-00009D0E0000}"/>
    <cellStyle name="Normal 2 2 9 2 11" xfId="14001" xr:uid="{00000000-0005-0000-0000-00009D0E0000}"/>
    <cellStyle name="Normal 2 2 9 2 2" xfId="1161" xr:uid="{00000000-0005-0000-0000-000068090000}"/>
    <cellStyle name="Normal 2 2 9 2 2 2" xfId="1819" xr:uid="{00000000-0005-0000-0000-000069090000}"/>
    <cellStyle name="Normal 2 2 9 2 2 2 2" xfId="3469" xr:uid="{00000000-0005-0000-0000-00006A090000}"/>
    <cellStyle name="Normal 2 2 9 2 2 2 2 2" xfId="9928" xr:uid="{00000000-0005-0000-0000-0000A00E0000}"/>
    <cellStyle name="Normal 2 2 9 2 2 2 2 3" xfId="18006" xr:uid="{00000000-0005-0000-0000-0000A00E0000}"/>
    <cellStyle name="Normal 2 2 9 2 2 2 3" xfId="5132" xr:uid="{00000000-0005-0000-0000-00006B090000}"/>
    <cellStyle name="Normal 2 2 9 2 2 2 3 2" xfId="11519" xr:uid="{00000000-0005-0000-0000-0000A10E0000}"/>
    <cellStyle name="Normal 2 2 9 2 2 2 3 3" xfId="19597" xr:uid="{00000000-0005-0000-0000-0000A10E0000}"/>
    <cellStyle name="Normal 2 2 9 2 2 2 4" xfId="8333" xr:uid="{00000000-0005-0000-0000-0000A20E0000}"/>
    <cellStyle name="Normal 2 2 9 2 2 2 4 2" xfId="16411" xr:uid="{00000000-0005-0000-0000-0000A20E0000}"/>
    <cellStyle name="Normal 2 2 9 2 2 2 5" xfId="13082" xr:uid="{00000000-0005-0000-0000-0000A30E0000}"/>
    <cellStyle name="Normal 2 2 9 2 2 2 5 2" xfId="21120" xr:uid="{00000000-0005-0000-0000-0000A30E0000}"/>
    <cellStyle name="Normal 2 2 9 2 2 2 6" xfId="6723" xr:uid="{00000000-0005-0000-0000-00009F0E0000}"/>
    <cellStyle name="Normal 2 2 9 2 2 2 7" xfId="14803" xr:uid="{00000000-0005-0000-0000-00009F0E0000}"/>
    <cellStyle name="Normal 2 2 9 2 2 3" xfId="2346" xr:uid="{00000000-0005-0000-0000-00006C090000}"/>
    <cellStyle name="Normal 2 2 9 2 2 3 2" xfId="3996" xr:uid="{00000000-0005-0000-0000-00006D090000}"/>
    <cellStyle name="Normal 2 2 9 2 2 3 2 2" xfId="10455" xr:uid="{00000000-0005-0000-0000-0000A50E0000}"/>
    <cellStyle name="Normal 2 2 9 2 2 3 2 3" xfId="18533" xr:uid="{00000000-0005-0000-0000-0000A50E0000}"/>
    <cellStyle name="Normal 2 2 9 2 2 3 3" xfId="5659" xr:uid="{00000000-0005-0000-0000-00006E090000}"/>
    <cellStyle name="Normal 2 2 9 2 2 3 3 2" xfId="12046" xr:uid="{00000000-0005-0000-0000-0000A60E0000}"/>
    <cellStyle name="Normal 2 2 9 2 2 3 3 3" xfId="20124" xr:uid="{00000000-0005-0000-0000-0000A60E0000}"/>
    <cellStyle name="Normal 2 2 9 2 2 3 4" xfId="8860" xr:uid="{00000000-0005-0000-0000-0000A70E0000}"/>
    <cellStyle name="Normal 2 2 9 2 2 3 4 2" xfId="16938" xr:uid="{00000000-0005-0000-0000-0000A70E0000}"/>
    <cellStyle name="Normal 2 2 9 2 2 3 5" xfId="7250" xr:uid="{00000000-0005-0000-0000-0000A40E0000}"/>
    <cellStyle name="Normal 2 2 9 2 2 3 6" xfId="15330" xr:uid="{00000000-0005-0000-0000-0000A40E0000}"/>
    <cellStyle name="Normal 2 2 9 2 2 4" xfId="2912" xr:uid="{00000000-0005-0000-0000-00006F090000}"/>
    <cellStyle name="Normal 2 2 9 2 2 4 2" xfId="9401" xr:uid="{00000000-0005-0000-0000-0000A80E0000}"/>
    <cellStyle name="Normal 2 2 9 2 2 4 3" xfId="17479" xr:uid="{00000000-0005-0000-0000-0000A80E0000}"/>
    <cellStyle name="Normal 2 2 9 2 2 5" xfId="4605" xr:uid="{00000000-0005-0000-0000-000070090000}"/>
    <cellStyle name="Normal 2 2 9 2 2 5 2" xfId="10992" xr:uid="{00000000-0005-0000-0000-0000A90E0000}"/>
    <cellStyle name="Normal 2 2 9 2 2 5 3" xfId="19070" xr:uid="{00000000-0005-0000-0000-0000A90E0000}"/>
    <cellStyle name="Normal 2 2 9 2 2 6" xfId="7806" xr:uid="{00000000-0005-0000-0000-0000AA0E0000}"/>
    <cellStyle name="Normal 2 2 9 2 2 6 2" xfId="15884" xr:uid="{00000000-0005-0000-0000-0000AA0E0000}"/>
    <cellStyle name="Normal 2 2 9 2 2 7" xfId="12510" xr:uid="{00000000-0005-0000-0000-0000AB0E0000}"/>
    <cellStyle name="Normal 2 2 9 2 2 7 2" xfId="20579" xr:uid="{00000000-0005-0000-0000-0000AB0E0000}"/>
    <cellStyle name="Normal 2 2 9 2 2 8" xfId="6196" xr:uid="{00000000-0005-0000-0000-00009E0E0000}"/>
    <cellStyle name="Normal 2 2 9 2 2 9" xfId="14276" xr:uid="{00000000-0005-0000-0000-00009E0E0000}"/>
    <cellStyle name="Normal 2 2 9 2 3" xfId="1545" xr:uid="{00000000-0005-0000-0000-000071090000}"/>
    <cellStyle name="Normal 2 2 9 2 3 2" xfId="3194" xr:uid="{00000000-0005-0000-0000-000072090000}"/>
    <cellStyle name="Normal 2 2 9 2 3 2 2" xfId="9653" xr:uid="{00000000-0005-0000-0000-0000AD0E0000}"/>
    <cellStyle name="Normal 2 2 9 2 3 2 3" xfId="17731" xr:uid="{00000000-0005-0000-0000-0000AD0E0000}"/>
    <cellStyle name="Normal 2 2 9 2 3 3" xfId="4857" xr:uid="{00000000-0005-0000-0000-000073090000}"/>
    <cellStyle name="Normal 2 2 9 2 3 3 2" xfId="11244" xr:uid="{00000000-0005-0000-0000-0000AE0E0000}"/>
    <cellStyle name="Normal 2 2 9 2 3 3 3" xfId="19322" xr:uid="{00000000-0005-0000-0000-0000AE0E0000}"/>
    <cellStyle name="Normal 2 2 9 2 3 4" xfId="8058" xr:uid="{00000000-0005-0000-0000-0000AF0E0000}"/>
    <cellStyle name="Normal 2 2 9 2 3 4 2" xfId="16136" xr:uid="{00000000-0005-0000-0000-0000AF0E0000}"/>
    <cellStyle name="Normal 2 2 9 2 3 5" xfId="13083" xr:uid="{00000000-0005-0000-0000-0000B00E0000}"/>
    <cellStyle name="Normal 2 2 9 2 3 5 2" xfId="21121" xr:uid="{00000000-0005-0000-0000-0000B00E0000}"/>
    <cellStyle name="Normal 2 2 9 2 3 6" xfId="6448" xr:uid="{00000000-0005-0000-0000-0000AC0E0000}"/>
    <cellStyle name="Normal 2 2 9 2 3 7" xfId="14528" xr:uid="{00000000-0005-0000-0000-0000AC0E0000}"/>
    <cellStyle name="Normal 2 2 9 2 4" xfId="2071" xr:uid="{00000000-0005-0000-0000-000074090000}"/>
    <cellStyle name="Normal 2 2 9 2 4 2" xfId="3721" xr:uid="{00000000-0005-0000-0000-000075090000}"/>
    <cellStyle name="Normal 2 2 9 2 4 2 2" xfId="10180" xr:uid="{00000000-0005-0000-0000-0000B20E0000}"/>
    <cellStyle name="Normal 2 2 9 2 4 2 3" xfId="18258" xr:uid="{00000000-0005-0000-0000-0000B20E0000}"/>
    <cellStyle name="Normal 2 2 9 2 4 3" xfId="5384" xr:uid="{00000000-0005-0000-0000-000076090000}"/>
    <cellStyle name="Normal 2 2 9 2 4 3 2" xfId="11771" xr:uid="{00000000-0005-0000-0000-0000B30E0000}"/>
    <cellStyle name="Normal 2 2 9 2 4 3 3" xfId="19849" xr:uid="{00000000-0005-0000-0000-0000B30E0000}"/>
    <cellStyle name="Normal 2 2 9 2 4 4" xfId="8585" xr:uid="{00000000-0005-0000-0000-0000B40E0000}"/>
    <cellStyle name="Normal 2 2 9 2 4 4 2" xfId="16663" xr:uid="{00000000-0005-0000-0000-0000B40E0000}"/>
    <cellStyle name="Normal 2 2 9 2 4 5" xfId="13081" xr:uid="{00000000-0005-0000-0000-0000B50E0000}"/>
    <cellStyle name="Normal 2 2 9 2 4 5 2" xfId="21119" xr:uid="{00000000-0005-0000-0000-0000B50E0000}"/>
    <cellStyle name="Normal 2 2 9 2 4 6" xfId="6975" xr:uid="{00000000-0005-0000-0000-0000B10E0000}"/>
    <cellStyle name="Normal 2 2 9 2 4 7" xfId="15055" xr:uid="{00000000-0005-0000-0000-0000B10E0000}"/>
    <cellStyle name="Normal 2 2 9 2 5" xfId="2525" xr:uid="{00000000-0005-0000-0000-000077090000}"/>
    <cellStyle name="Normal 2 2 9 2 5 2" xfId="9038" xr:uid="{00000000-0005-0000-0000-0000B60E0000}"/>
    <cellStyle name="Normal 2 2 9 2 5 3" xfId="17116" xr:uid="{00000000-0005-0000-0000-0000B60E0000}"/>
    <cellStyle name="Normal 2 2 9 2 6" xfId="4330" xr:uid="{00000000-0005-0000-0000-000078090000}"/>
    <cellStyle name="Normal 2 2 9 2 6 2" xfId="10717" xr:uid="{00000000-0005-0000-0000-0000B70E0000}"/>
    <cellStyle name="Normal 2 2 9 2 6 3" xfId="18795" xr:uid="{00000000-0005-0000-0000-0000B70E0000}"/>
    <cellStyle name="Normal 2 2 9 2 7" xfId="7531" xr:uid="{00000000-0005-0000-0000-0000B80E0000}"/>
    <cellStyle name="Normal 2 2 9 2 7 2" xfId="15609" xr:uid="{00000000-0005-0000-0000-0000B80E0000}"/>
    <cellStyle name="Normal 2 2 9 2 8" xfId="12230" xr:uid="{00000000-0005-0000-0000-0000B90E0000}"/>
    <cellStyle name="Normal 2 2 9 2 8 2" xfId="20304" xr:uid="{00000000-0005-0000-0000-0000B90E0000}"/>
    <cellStyle name="Normal 2 2 9 2 9" xfId="13622" xr:uid="{00000000-0005-0000-0000-0000BA0E0000}"/>
    <cellStyle name="Normal 2 2 9 2 9 2" xfId="21619" xr:uid="{00000000-0005-0000-0000-0000BA0E0000}"/>
    <cellStyle name="Normal 2 2 9 3" xfId="1022" xr:uid="{00000000-0005-0000-0000-000079090000}"/>
    <cellStyle name="Normal 2 2 9 3 2" xfId="1673" xr:uid="{00000000-0005-0000-0000-00007A090000}"/>
    <cellStyle name="Normal 2 2 9 3 2 2" xfId="3323" xr:uid="{00000000-0005-0000-0000-00007B090000}"/>
    <cellStyle name="Normal 2 2 9 3 2 2 2" xfId="9782" xr:uid="{00000000-0005-0000-0000-0000BD0E0000}"/>
    <cellStyle name="Normal 2 2 9 3 2 2 3" xfId="17860" xr:uid="{00000000-0005-0000-0000-0000BD0E0000}"/>
    <cellStyle name="Normal 2 2 9 3 2 3" xfId="4986" xr:uid="{00000000-0005-0000-0000-00007C090000}"/>
    <cellStyle name="Normal 2 2 9 3 2 3 2" xfId="11373" xr:uid="{00000000-0005-0000-0000-0000BE0E0000}"/>
    <cellStyle name="Normal 2 2 9 3 2 3 3" xfId="19451" xr:uid="{00000000-0005-0000-0000-0000BE0E0000}"/>
    <cellStyle name="Normal 2 2 9 3 2 4" xfId="8187" xr:uid="{00000000-0005-0000-0000-0000BF0E0000}"/>
    <cellStyle name="Normal 2 2 9 3 2 4 2" xfId="16265" xr:uid="{00000000-0005-0000-0000-0000BF0E0000}"/>
    <cellStyle name="Normal 2 2 9 3 2 5" xfId="13084" xr:uid="{00000000-0005-0000-0000-0000C00E0000}"/>
    <cellStyle name="Normal 2 2 9 3 2 5 2" xfId="21122" xr:uid="{00000000-0005-0000-0000-0000C00E0000}"/>
    <cellStyle name="Normal 2 2 9 3 2 6" xfId="6577" xr:uid="{00000000-0005-0000-0000-0000BC0E0000}"/>
    <cellStyle name="Normal 2 2 9 3 2 7" xfId="14657" xr:uid="{00000000-0005-0000-0000-0000BC0E0000}"/>
    <cellStyle name="Normal 2 2 9 3 3" xfId="2200" xr:uid="{00000000-0005-0000-0000-00007D090000}"/>
    <cellStyle name="Normal 2 2 9 3 3 2" xfId="3850" xr:uid="{00000000-0005-0000-0000-00007E090000}"/>
    <cellStyle name="Normal 2 2 9 3 3 2 2" xfId="10309" xr:uid="{00000000-0005-0000-0000-0000C20E0000}"/>
    <cellStyle name="Normal 2 2 9 3 3 2 3" xfId="18387" xr:uid="{00000000-0005-0000-0000-0000C20E0000}"/>
    <cellStyle name="Normal 2 2 9 3 3 3" xfId="5513" xr:uid="{00000000-0005-0000-0000-00007F090000}"/>
    <cellStyle name="Normal 2 2 9 3 3 3 2" xfId="11900" xr:uid="{00000000-0005-0000-0000-0000C30E0000}"/>
    <cellStyle name="Normal 2 2 9 3 3 3 3" xfId="19978" xr:uid="{00000000-0005-0000-0000-0000C30E0000}"/>
    <cellStyle name="Normal 2 2 9 3 3 4" xfId="8714" xr:uid="{00000000-0005-0000-0000-0000C40E0000}"/>
    <cellStyle name="Normal 2 2 9 3 3 4 2" xfId="16792" xr:uid="{00000000-0005-0000-0000-0000C40E0000}"/>
    <cellStyle name="Normal 2 2 9 3 3 5" xfId="7104" xr:uid="{00000000-0005-0000-0000-0000C10E0000}"/>
    <cellStyle name="Normal 2 2 9 3 3 6" xfId="15184" xr:uid="{00000000-0005-0000-0000-0000C10E0000}"/>
    <cellStyle name="Normal 2 2 9 3 4" xfId="2787" xr:uid="{00000000-0005-0000-0000-000080090000}"/>
    <cellStyle name="Normal 2 2 9 3 4 2" xfId="9276" xr:uid="{00000000-0005-0000-0000-0000C50E0000}"/>
    <cellStyle name="Normal 2 2 9 3 4 3" xfId="17354" xr:uid="{00000000-0005-0000-0000-0000C50E0000}"/>
    <cellStyle name="Normal 2 2 9 3 5" xfId="4459" xr:uid="{00000000-0005-0000-0000-000081090000}"/>
    <cellStyle name="Normal 2 2 9 3 5 2" xfId="10846" xr:uid="{00000000-0005-0000-0000-0000C60E0000}"/>
    <cellStyle name="Normal 2 2 9 3 5 3" xfId="18924" xr:uid="{00000000-0005-0000-0000-0000C60E0000}"/>
    <cellStyle name="Normal 2 2 9 3 6" xfId="7660" xr:uid="{00000000-0005-0000-0000-0000C70E0000}"/>
    <cellStyle name="Normal 2 2 9 3 6 2" xfId="15738" xr:uid="{00000000-0005-0000-0000-0000C70E0000}"/>
    <cellStyle name="Normal 2 2 9 3 7" xfId="12509" xr:uid="{00000000-0005-0000-0000-0000C80E0000}"/>
    <cellStyle name="Normal 2 2 9 3 7 2" xfId="20578" xr:uid="{00000000-0005-0000-0000-0000C80E0000}"/>
    <cellStyle name="Normal 2 2 9 3 8" xfId="6050" xr:uid="{00000000-0005-0000-0000-0000BB0E0000}"/>
    <cellStyle name="Normal 2 2 9 3 9" xfId="14130" xr:uid="{00000000-0005-0000-0000-0000BB0E0000}"/>
    <cellStyle name="Normal 2 2 9 4" xfId="1425" xr:uid="{00000000-0005-0000-0000-000082090000}"/>
    <cellStyle name="Normal 2 2 9 4 2" xfId="3074" xr:uid="{00000000-0005-0000-0000-000083090000}"/>
    <cellStyle name="Normal 2 2 9 4 2 2" xfId="9533" xr:uid="{00000000-0005-0000-0000-0000CA0E0000}"/>
    <cellStyle name="Normal 2 2 9 4 2 3" xfId="17611" xr:uid="{00000000-0005-0000-0000-0000CA0E0000}"/>
    <cellStyle name="Normal 2 2 9 4 3" xfId="4737" xr:uid="{00000000-0005-0000-0000-000084090000}"/>
    <cellStyle name="Normal 2 2 9 4 3 2" xfId="11124" xr:uid="{00000000-0005-0000-0000-0000CB0E0000}"/>
    <cellStyle name="Normal 2 2 9 4 3 3" xfId="19202" xr:uid="{00000000-0005-0000-0000-0000CB0E0000}"/>
    <cellStyle name="Normal 2 2 9 4 4" xfId="7938" xr:uid="{00000000-0005-0000-0000-0000CC0E0000}"/>
    <cellStyle name="Normal 2 2 9 4 4 2" xfId="16016" xr:uid="{00000000-0005-0000-0000-0000CC0E0000}"/>
    <cellStyle name="Normal 2 2 9 4 5" xfId="13085" xr:uid="{00000000-0005-0000-0000-0000CD0E0000}"/>
    <cellStyle name="Normal 2 2 9 4 5 2" xfId="21123" xr:uid="{00000000-0005-0000-0000-0000CD0E0000}"/>
    <cellStyle name="Normal 2 2 9 4 6" xfId="6328" xr:uid="{00000000-0005-0000-0000-0000C90E0000}"/>
    <cellStyle name="Normal 2 2 9 4 7" xfId="14408" xr:uid="{00000000-0005-0000-0000-0000C90E0000}"/>
    <cellStyle name="Normal 2 2 9 5" xfId="1951" xr:uid="{00000000-0005-0000-0000-000085090000}"/>
    <cellStyle name="Normal 2 2 9 5 2" xfId="3601" xr:uid="{00000000-0005-0000-0000-000086090000}"/>
    <cellStyle name="Normal 2 2 9 5 2 2" xfId="10060" xr:uid="{00000000-0005-0000-0000-0000CF0E0000}"/>
    <cellStyle name="Normal 2 2 9 5 2 3" xfId="18138" xr:uid="{00000000-0005-0000-0000-0000CF0E0000}"/>
    <cellStyle name="Normal 2 2 9 5 3" xfId="5264" xr:uid="{00000000-0005-0000-0000-000087090000}"/>
    <cellStyle name="Normal 2 2 9 5 3 2" xfId="11651" xr:uid="{00000000-0005-0000-0000-0000D00E0000}"/>
    <cellStyle name="Normal 2 2 9 5 3 3" xfId="19729" xr:uid="{00000000-0005-0000-0000-0000D00E0000}"/>
    <cellStyle name="Normal 2 2 9 5 4" xfId="8465" xr:uid="{00000000-0005-0000-0000-0000D10E0000}"/>
    <cellStyle name="Normal 2 2 9 5 4 2" xfId="16543" xr:uid="{00000000-0005-0000-0000-0000D10E0000}"/>
    <cellStyle name="Normal 2 2 9 5 5" xfId="12730" xr:uid="{00000000-0005-0000-0000-0000D20E0000}"/>
    <cellStyle name="Normal 2 2 9 5 5 2" xfId="20794" xr:uid="{00000000-0005-0000-0000-0000D20E0000}"/>
    <cellStyle name="Normal 2 2 9 5 6" xfId="6855" xr:uid="{00000000-0005-0000-0000-0000CE0E0000}"/>
    <cellStyle name="Normal 2 2 9 5 7" xfId="14935" xr:uid="{00000000-0005-0000-0000-0000CE0E0000}"/>
    <cellStyle name="Normal 2 2 9 6" xfId="2524" xr:uid="{00000000-0005-0000-0000-000088090000}"/>
    <cellStyle name="Normal 2 2 9 6 2" xfId="9037" xr:uid="{00000000-0005-0000-0000-0000D30E0000}"/>
    <cellStyle name="Normal 2 2 9 6 3" xfId="17115" xr:uid="{00000000-0005-0000-0000-0000D30E0000}"/>
    <cellStyle name="Normal 2 2 9 7" xfId="4210" xr:uid="{00000000-0005-0000-0000-000089090000}"/>
    <cellStyle name="Normal 2 2 9 7 2" xfId="10597" xr:uid="{00000000-0005-0000-0000-0000D40E0000}"/>
    <cellStyle name="Normal 2 2 9 7 3" xfId="18675" xr:uid="{00000000-0005-0000-0000-0000D40E0000}"/>
    <cellStyle name="Normal 2 2 9 8" xfId="7411" xr:uid="{00000000-0005-0000-0000-0000D50E0000}"/>
    <cellStyle name="Normal 2 2 9 8 2" xfId="15489" xr:uid="{00000000-0005-0000-0000-0000D50E0000}"/>
    <cellStyle name="Normal 2 2 9 9" xfId="12229" xr:uid="{00000000-0005-0000-0000-0000D60E0000}"/>
    <cellStyle name="Normal 2 2 9 9 2" xfId="20303" xr:uid="{00000000-0005-0000-0000-0000D60E0000}"/>
    <cellStyle name="Normal 2 20" xfId="4133" xr:uid="{00000000-0005-0000-0000-00008A090000}"/>
    <cellStyle name="Normal 2 20 2" xfId="10520" xr:uid="{00000000-0005-0000-0000-0000D70E0000}"/>
    <cellStyle name="Normal 2 20 3" xfId="18598" xr:uid="{00000000-0005-0000-0000-0000D70E0000}"/>
    <cellStyle name="Normal 2 21" xfId="7314" xr:uid="{00000000-0005-0000-0000-0000D80E0000}"/>
    <cellStyle name="Normal 2 21 2" xfId="15393" xr:uid="{00000000-0005-0000-0000-0000D80E0000}"/>
    <cellStyle name="Normal 2 22" xfId="13796" xr:uid="{00000000-0005-0000-0000-0000D90E0000}"/>
    <cellStyle name="Normal 2 22 2" xfId="21772" xr:uid="{00000000-0005-0000-0000-0000D90E0000}"/>
    <cellStyle name="Normal 2 23" xfId="5724" xr:uid="{00000000-0005-0000-0000-0000840A0000}"/>
    <cellStyle name="Normal 2 24" xfId="13804" xr:uid="{00000000-0005-0000-0000-0000840A0000}"/>
    <cellStyle name="Normal 2 3" xfId="492" xr:uid="{00000000-0005-0000-0000-0000EC010000}"/>
    <cellStyle name="Normal 2 4" xfId="493" xr:uid="{00000000-0005-0000-0000-0000ED010000}"/>
    <cellStyle name="Normal 2 5" xfId="494" xr:uid="{00000000-0005-0000-0000-0000EE010000}"/>
    <cellStyle name="Normal 2 5 10" xfId="1109" xr:uid="{00000000-0005-0000-0000-00008E090000}"/>
    <cellStyle name="Normal 2 5 10 2" xfId="1767" xr:uid="{00000000-0005-0000-0000-00008F090000}"/>
    <cellStyle name="Normal 2 5 10 2 2" xfId="3417" xr:uid="{00000000-0005-0000-0000-000090090000}"/>
    <cellStyle name="Normal 2 5 10 2 2 2" xfId="9876" xr:uid="{00000000-0005-0000-0000-0000DF0E0000}"/>
    <cellStyle name="Normal 2 5 10 2 2 3" xfId="17954" xr:uid="{00000000-0005-0000-0000-0000DF0E0000}"/>
    <cellStyle name="Normal 2 5 10 2 3" xfId="5080" xr:uid="{00000000-0005-0000-0000-000091090000}"/>
    <cellStyle name="Normal 2 5 10 2 3 2" xfId="11467" xr:uid="{00000000-0005-0000-0000-0000E00E0000}"/>
    <cellStyle name="Normal 2 5 10 2 3 3" xfId="19545" xr:uid="{00000000-0005-0000-0000-0000E00E0000}"/>
    <cellStyle name="Normal 2 5 10 2 4" xfId="8281" xr:uid="{00000000-0005-0000-0000-0000E10E0000}"/>
    <cellStyle name="Normal 2 5 10 2 4 2" xfId="16359" xr:uid="{00000000-0005-0000-0000-0000E10E0000}"/>
    <cellStyle name="Normal 2 5 10 2 5" xfId="6671" xr:uid="{00000000-0005-0000-0000-0000DE0E0000}"/>
    <cellStyle name="Normal 2 5 10 2 6" xfId="14751" xr:uid="{00000000-0005-0000-0000-0000DE0E0000}"/>
    <cellStyle name="Normal 2 5 10 3" xfId="2294" xr:uid="{00000000-0005-0000-0000-000092090000}"/>
    <cellStyle name="Normal 2 5 10 3 2" xfId="3944" xr:uid="{00000000-0005-0000-0000-000093090000}"/>
    <cellStyle name="Normal 2 5 10 3 2 2" xfId="10403" xr:uid="{00000000-0005-0000-0000-0000E30E0000}"/>
    <cellStyle name="Normal 2 5 10 3 2 3" xfId="18481" xr:uid="{00000000-0005-0000-0000-0000E30E0000}"/>
    <cellStyle name="Normal 2 5 10 3 3" xfId="5607" xr:uid="{00000000-0005-0000-0000-000094090000}"/>
    <cellStyle name="Normal 2 5 10 3 3 2" xfId="11994" xr:uid="{00000000-0005-0000-0000-0000E40E0000}"/>
    <cellStyle name="Normal 2 5 10 3 3 3" xfId="20072" xr:uid="{00000000-0005-0000-0000-0000E40E0000}"/>
    <cellStyle name="Normal 2 5 10 3 4" xfId="8808" xr:uid="{00000000-0005-0000-0000-0000E50E0000}"/>
    <cellStyle name="Normal 2 5 10 3 4 2" xfId="16886" xr:uid="{00000000-0005-0000-0000-0000E50E0000}"/>
    <cellStyle name="Normal 2 5 10 3 5" xfId="7198" xr:uid="{00000000-0005-0000-0000-0000E20E0000}"/>
    <cellStyle name="Normal 2 5 10 3 6" xfId="15278" xr:uid="{00000000-0005-0000-0000-0000E20E0000}"/>
    <cellStyle name="Normal 2 5 10 4" xfId="2860" xr:uid="{00000000-0005-0000-0000-000095090000}"/>
    <cellStyle name="Normal 2 5 10 4 2" xfId="9349" xr:uid="{00000000-0005-0000-0000-0000E60E0000}"/>
    <cellStyle name="Normal 2 5 10 4 3" xfId="17427" xr:uid="{00000000-0005-0000-0000-0000E60E0000}"/>
    <cellStyle name="Normal 2 5 10 5" xfId="4553" xr:uid="{00000000-0005-0000-0000-000096090000}"/>
    <cellStyle name="Normal 2 5 10 5 2" xfId="10940" xr:uid="{00000000-0005-0000-0000-0000E70E0000}"/>
    <cellStyle name="Normal 2 5 10 5 3" xfId="19018" xr:uid="{00000000-0005-0000-0000-0000E70E0000}"/>
    <cellStyle name="Normal 2 5 10 6" xfId="7754" xr:uid="{00000000-0005-0000-0000-0000E80E0000}"/>
    <cellStyle name="Normal 2 5 10 6 2" xfId="15832" xr:uid="{00000000-0005-0000-0000-0000E80E0000}"/>
    <cellStyle name="Normal 2 5 10 7" xfId="13086" xr:uid="{00000000-0005-0000-0000-0000E90E0000}"/>
    <cellStyle name="Normal 2 5 10 7 2" xfId="21124" xr:uid="{00000000-0005-0000-0000-0000E90E0000}"/>
    <cellStyle name="Normal 2 5 10 8" xfId="6144" xr:uid="{00000000-0005-0000-0000-0000DD0E0000}"/>
    <cellStyle name="Normal 2 5 10 9" xfId="14224" xr:uid="{00000000-0005-0000-0000-0000DD0E0000}"/>
    <cellStyle name="Normal 2 5 11" xfId="916" xr:uid="{00000000-0005-0000-0000-000097090000}"/>
    <cellStyle name="Normal 2 5 11 2" xfId="2704" xr:uid="{00000000-0005-0000-0000-000098090000}"/>
    <cellStyle name="Normal 2 5 11 2 2" xfId="9195" xr:uid="{00000000-0005-0000-0000-0000EB0E0000}"/>
    <cellStyle name="Normal 2 5 11 2 3" xfId="17273" xr:uid="{00000000-0005-0000-0000-0000EB0E0000}"/>
    <cellStyle name="Normal 2 5 11 3" xfId="4147" xr:uid="{00000000-0005-0000-0000-000099090000}"/>
    <cellStyle name="Normal 2 5 11 3 2" xfId="10534" xr:uid="{00000000-0005-0000-0000-0000EC0E0000}"/>
    <cellStyle name="Normal 2 5 11 3 3" xfId="18612" xr:uid="{00000000-0005-0000-0000-0000EC0E0000}"/>
    <cellStyle name="Normal 2 5 11 4" xfId="7348" xr:uid="{00000000-0005-0000-0000-0000ED0E0000}"/>
    <cellStyle name="Normal 2 5 11 4 2" xfId="15426" xr:uid="{00000000-0005-0000-0000-0000ED0E0000}"/>
    <cellStyle name="Normal 2 5 11 5" xfId="12667" xr:uid="{00000000-0005-0000-0000-0000EE0E0000}"/>
    <cellStyle name="Normal 2 5 11 5 2" xfId="20731" xr:uid="{00000000-0005-0000-0000-0000EE0E0000}"/>
    <cellStyle name="Normal 2 5 11 6" xfId="5738" xr:uid="{00000000-0005-0000-0000-0000EA0E0000}"/>
    <cellStyle name="Normal 2 5 11 7" xfId="13818" xr:uid="{00000000-0005-0000-0000-0000EA0E0000}"/>
    <cellStyle name="Normal 2 5 12" xfId="1362" xr:uid="{00000000-0005-0000-0000-00009A090000}"/>
    <cellStyle name="Normal 2 5 12 2" xfId="3011" xr:uid="{00000000-0005-0000-0000-00009B090000}"/>
    <cellStyle name="Normal 2 5 12 2 2" xfId="9470" xr:uid="{00000000-0005-0000-0000-0000F00E0000}"/>
    <cellStyle name="Normal 2 5 12 2 3" xfId="17548" xr:uid="{00000000-0005-0000-0000-0000F00E0000}"/>
    <cellStyle name="Normal 2 5 12 3" xfId="4674" xr:uid="{00000000-0005-0000-0000-00009C090000}"/>
    <cellStyle name="Normal 2 5 12 3 2" xfId="11061" xr:uid="{00000000-0005-0000-0000-0000F10E0000}"/>
    <cellStyle name="Normal 2 5 12 3 3" xfId="19139" xr:uid="{00000000-0005-0000-0000-0000F10E0000}"/>
    <cellStyle name="Normal 2 5 12 4" xfId="7875" xr:uid="{00000000-0005-0000-0000-0000F20E0000}"/>
    <cellStyle name="Normal 2 5 12 4 2" xfId="15953" xr:uid="{00000000-0005-0000-0000-0000F20E0000}"/>
    <cellStyle name="Normal 2 5 12 5" xfId="6265" xr:uid="{00000000-0005-0000-0000-0000EF0E0000}"/>
    <cellStyle name="Normal 2 5 12 6" xfId="14345" xr:uid="{00000000-0005-0000-0000-0000EF0E0000}"/>
    <cellStyle name="Normal 2 5 13" xfId="1888" xr:uid="{00000000-0005-0000-0000-00009D090000}"/>
    <cellStyle name="Normal 2 5 13 2" xfId="3538" xr:uid="{00000000-0005-0000-0000-00009E090000}"/>
    <cellStyle name="Normal 2 5 13 2 2" xfId="9997" xr:uid="{00000000-0005-0000-0000-0000F40E0000}"/>
    <cellStyle name="Normal 2 5 13 2 3" xfId="18075" xr:uid="{00000000-0005-0000-0000-0000F40E0000}"/>
    <cellStyle name="Normal 2 5 13 3" xfId="5201" xr:uid="{00000000-0005-0000-0000-00009F090000}"/>
    <cellStyle name="Normal 2 5 13 3 2" xfId="11588" xr:uid="{00000000-0005-0000-0000-0000F50E0000}"/>
    <cellStyle name="Normal 2 5 13 3 3" xfId="19666" xr:uid="{00000000-0005-0000-0000-0000F50E0000}"/>
    <cellStyle name="Normal 2 5 13 4" xfId="8402" xr:uid="{00000000-0005-0000-0000-0000F60E0000}"/>
    <cellStyle name="Normal 2 5 13 4 2" xfId="16480" xr:uid="{00000000-0005-0000-0000-0000F60E0000}"/>
    <cellStyle name="Normal 2 5 13 5" xfId="6792" xr:uid="{00000000-0005-0000-0000-0000F30E0000}"/>
    <cellStyle name="Normal 2 5 13 6" xfId="14872" xr:uid="{00000000-0005-0000-0000-0000F30E0000}"/>
    <cellStyle name="Normal 2 5 14" xfId="2526" xr:uid="{00000000-0005-0000-0000-0000A0090000}"/>
    <cellStyle name="Normal 2 5 14 2" xfId="9039" xr:uid="{00000000-0005-0000-0000-0000F70E0000}"/>
    <cellStyle name="Normal 2 5 14 3" xfId="17117" xr:uid="{00000000-0005-0000-0000-0000F70E0000}"/>
    <cellStyle name="Normal 2 5 15" xfId="904" xr:uid="{00000000-0005-0000-0000-0000A1090000}"/>
    <cellStyle name="Normal 2 5 15 2" xfId="7336" xr:uid="{00000000-0005-0000-0000-0000F80E0000}"/>
    <cellStyle name="Normal 2 5 15 3" xfId="15414" xr:uid="{00000000-0005-0000-0000-0000F80E0000}"/>
    <cellStyle name="Normal 2 5 16" xfId="4135" xr:uid="{00000000-0005-0000-0000-0000A2090000}"/>
    <cellStyle name="Normal 2 5 16 2" xfId="10522" xr:uid="{00000000-0005-0000-0000-0000F90E0000}"/>
    <cellStyle name="Normal 2 5 16 3" xfId="18600" xr:uid="{00000000-0005-0000-0000-0000F90E0000}"/>
    <cellStyle name="Normal 2 5 17" xfId="7325" xr:uid="{00000000-0005-0000-0000-0000FA0E0000}"/>
    <cellStyle name="Normal 2 5 17 2" xfId="15404" xr:uid="{00000000-0005-0000-0000-0000FA0E0000}"/>
    <cellStyle name="Normal 2 5 18" xfId="12231" xr:uid="{00000000-0005-0000-0000-0000FB0E0000}"/>
    <cellStyle name="Normal 2 5 18 2" xfId="20305" xr:uid="{00000000-0005-0000-0000-0000FB0E0000}"/>
    <cellStyle name="Normal 2 5 19" xfId="13623" xr:uid="{00000000-0005-0000-0000-0000FC0E0000}"/>
    <cellStyle name="Normal 2 5 19 2" xfId="21620" xr:uid="{00000000-0005-0000-0000-0000FC0E0000}"/>
    <cellStyle name="Normal 2 5 2" xfId="495" xr:uid="{00000000-0005-0000-0000-0000EF010000}"/>
    <cellStyle name="Normal 2 5 2 10" xfId="13624" xr:uid="{00000000-0005-0000-0000-0000FE0E0000}"/>
    <cellStyle name="Normal 2 5 2 10 2" xfId="21621" xr:uid="{00000000-0005-0000-0000-0000FE0E0000}"/>
    <cellStyle name="Normal 2 5 2 11" xfId="5802" xr:uid="{00000000-0005-0000-0000-0000FD0E0000}"/>
    <cellStyle name="Normal 2 5 2 12" xfId="13882" xr:uid="{00000000-0005-0000-0000-0000FD0E0000}"/>
    <cellStyle name="Normal 2 5 2 2" xfId="496" xr:uid="{00000000-0005-0000-0000-0000F0010000}"/>
    <cellStyle name="Normal 2 5 2 2 10" xfId="5980" xr:uid="{00000000-0005-0000-0000-0000FF0E0000}"/>
    <cellStyle name="Normal 2 5 2 2 11" xfId="14060" xr:uid="{00000000-0005-0000-0000-0000FF0E0000}"/>
    <cellStyle name="Normal 2 5 2 2 2" xfId="1162" xr:uid="{00000000-0005-0000-0000-0000A5090000}"/>
    <cellStyle name="Normal 2 5 2 2 2 2" xfId="1820" xr:uid="{00000000-0005-0000-0000-0000A6090000}"/>
    <cellStyle name="Normal 2 5 2 2 2 2 2" xfId="3470" xr:uid="{00000000-0005-0000-0000-0000A7090000}"/>
    <cellStyle name="Normal 2 5 2 2 2 2 2 2" xfId="13089" xr:uid="{00000000-0005-0000-0000-0000030F0000}"/>
    <cellStyle name="Normal 2 5 2 2 2 2 2 2 2" xfId="21127" xr:uid="{00000000-0005-0000-0000-0000030F0000}"/>
    <cellStyle name="Normal 2 5 2 2 2 2 2 3" xfId="9929" xr:uid="{00000000-0005-0000-0000-0000020F0000}"/>
    <cellStyle name="Normal 2 5 2 2 2 2 2 4" xfId="18007" xr:uid="{00000000-0005-0000-0000-0000020F0000}"/>
    <cellStyle name="Normal 2 5 2 2 2 2 3" xfId="5133" xr:uid="{00000000-0005-0000-0000-0000A8090000}"/>
    <cellStyle name="Normal 2 5 2 2 2 2 3 2" xfId="11520" xr:uid="{00000000-0005-0000-0000-0000040F0000}"/>
    <cellStyle name="Normal 2 5 2 2 2 2 3 3" xfId="19598" xr:uid="{00000000-0005-0000-0000-0000040F0000}"/>
    <cellStyle name="Normal 2 5 2 2 2 2 4" xfId="8334" xr:uid="{00000000-0005-0000-0000-0000050F0000}"/>
    <cellStyle name="Normal 2 5 2 2 2 2 4 2" xfId="16412" xr:uid="{00000000-0005-0000-0000-0000050F0000}"/>
    <cellStyle name="Normal 2 5 2 2 2 2 5" xfId="12513" xr:uid="{00000000-0005-0000-0000-0000060F0000}"/>
    <cellStyle name="Normal 2 5 2 2 2 2 5 2" xfId="20582" xr:uid="{00000000-0005-0000-0000-0000060F0000}"/>
    <cellStyle name="Normal 2 5 2 2 2 2 6" xfId="6724" xr:uid="{00000000-0005-0000-0000-0000010F0000}"/>
    <cellStyle name="Normal 2 5 2 2 2 2 7" xfId="14804" xr:uid="{00000000-0005-0000-0000-0000010F0000}"/>
    <cellStyle name="Normal 2 5 2 2 2 3" xfId="2347" xr:uid="{00000000-0005-0000-0000-0000A9090000}"/>
    <cellStyle name="Normal 2 5 2 2 2 3 2" xfId="3997" xr:uid="{00000000-0005-0000-0000-0000AA090000}"/>
    <cellStyle name="Normal 2 5 2 2 2 3 2 2" xfId="10456" xr:uid="{00000000-0005-0000-0000-0000080F0000}"/>
    <cellStyle name="Normal 2 5 2 2 2 3 2 3" xfId="18534" xr:uid="{00000000-0005-0000-0000-0000080F0000}"/>
    <cellStyle name="Normal 2 5 2 2 2 3 3" xfId="5660" xr:uid="{00000000-0005-0000-0000-0000AB090000}"/>
    <cellStyle name="Normal 2 5 2 2 2 3 3 2" xfId="12047" xr:uid="{00000000-0005-0000-0000-0000090F0000}"/>
    <cellStyle name="Normal 2 5 2 2 2 3 3 3" xfId="20125" xr:uid="{00000000-0005-0000-0000-0000090F0000}"/>
    <cellStyle name="Normal 2 5 2 2 2 3 4" xfId="8861" xr:uid="{00000000-0005-0000-0000-00000A0F0000}"/>
    <cellStyle name="Normal 2 5 2 2 2 3 4 2" xfId="16939" xr:uid="{00000000-0005-0000-0000-00000A0F0000}"/>
    <cellStyle name="Normal 2 5 2 2 2 3 5" xfId="13090" xr:uid="{00000000-0005-0000-0000-00000B0F0000}"/>
    <cellStyle name="Normal 2 5 2 2 2 3 5 2" xfId="21128" xr:uid="{00000000-0005-0000-0000-00000B0F0000}"/>
    <cellStyle name="Normal 2 5 2 2 2 3 6" xfId="7251" xr:uid="{00000000-0005-0000-0000-0000070F0000}"/>
    <cellStyle name="Normal 2 5 2 2 2 3 7" xfId="15331" xr:uid="{00000000-0005-0000-0000-0000070F0000}"/>
    <cellStyle name="Normal 2 5 2 2 2 4" xfId="2913" xr:uid="{00000000-0005-0000-0000-0000AC090000}"/>
    <cellStyle name="Normal 2 5 2 2 2 4 2" xfId="13088" xr:uid="{00000000-0005-0000-0000-00000D0F0000}"/>
    <cellStyle name="Normal 2 5 2 2 2 4 2 2" xfId="21126" xr:uid="{00000000-0005-0000-0000-00000D0F0000}"/>
    <cellStyle name="Normal 2 5 2 2 2 4 3" xfId="9402" xr:uid="{00000000-0005-0000-0000-00000C0F0000}"/>
    <cellStyle name="Normal 2 5 2 2 2 4 4" xfId="17480" xr:uid="{00000000-0005-0000-0000-00000C0F0000}"/>
    <cellStyle name="Normal 2 5 2 2 2 5" xfId="4606" xr:uid="{00000000-0005-0000-0000-0000AD090000}"/>
    <cellStyle name="Normal 2 5 2 2 2 5 2" xfId="10993" xr:uid="{00000000-0005-0000-0000-00000E0F0000}"/>
    <cellStyle name="Normal 2 5 2 2 2 5 3" xfId="19071" xr:uid="{00000000-0005-0000-0000-00000E0F0000}"/>
    <cellStyle name="Normal 2 5 2 2 2 6" xfId="7807" xr:uid="{00000000-0005-0000-0000-00000F0F0000}"/>
    <cellStyle name="Normal 2 5 2 2 2 6 2" xfId="15885" xr:uid="{00000000-0005-0000-0000-00000F0F0000}"/>
    <cellStyle name="Normal 2 5 2 2 2 7" xfId="12414" xr:uid="{00000000-0005-0000-0000-0000100F0000}"/>
    <cellStyle name="Normal 2 5 2 2 2 7 2" xfId="20485" xr:uid="{00000000-0005-0000-0000-0000100F0000}"/>
    <cellStyle name="Normal 2 5 2 2 2 8" xfId="6197" xr:uid="{00000000-0005-0000-0000-0000000F0000}"/>
    <cellStyle name="Normal 2 5 2 2 2 9" xfId="14277" xr:uid="{00000000-0005-0000-0000-0000000F0000}"/>
    <cellStyle name="Normal 2 5 2 2 3" xfId="1604" xr:uid="{00000000-0005-0000-0000-0000AE090000}"/>
    <cellStyle name="Normal 2 5 2 2 3 2" xfId="3253" xr:uid="{00000000-0005-0000-0000-0000AF090000}"/>
    <cellStyle name="Normal 2 5 2 2 3 2 2" xfId="13091" xr:uid="{00000000-0005-0000-0000-0000130F0000}"/>
    <cellStyle name="Normal 2 5 2 2 3 2 2 2" xfId="21129" xr:uid="{00000000-0005-0000-0000-0000130F0000}"/>
    <cellStyle name="Normal 2 5 2 2 3 2 3" xfId="9712" xr:uid="{00000000-0005-0000-0000-0000120F0000}"/>
    <cellStyle name="Normal 2 5 2 2 3 2 4" xfId="17790" xr:uid="{00000000-0005-0000-0000-0000120F0000}"/>
    <cellStyle name="Normal 2 5 2 2 3 3" xfId="4916" xr:uid="{00000000-0005-0000-0000-0000B0090000}"/>
    <cellStyle name="Normal 2 5 2 2 3 3 2" xfId="11303" xr:uid="{00000000-0005-0000-0000-0000140F0000}"/>
    <cellStyle name="Normal 2 5 2 2 3 3 3" xfId="19381" xr:uid="{00000000-0005-0000-0000-0000140F0000}"/>
    <cellStyle name="Normal 2 5 2 2 3 4" xfId="8117" xr:uid="{00000000-0005-0000-0000-0000150F0000}"/>
    <cellStyle name="Normal 2 5 2 2 3 4 2" xfId="16195" xr:uid="{00000000-0005-0000-0000-0000150F0000}"/>
    <cellStyle name="Normal 2 5 2 2 3 5" xfId="12512" xr:uid="{00000000-0005-0000-0000-0000160F0000}"/>
    <cellStyle name="Normal 2 5 2 2 3 5 2" xfId="20581" xr:uid="{00000000-0005-0000-0000-0000160F0000}"/>
    <cellStyle name="Normal 2 5 2 2 3 6" xfId="6507" xr:uid="{00000000-0005-0000-0000-0000110F0000}"/>
    <cellStyle name="Normal 2 5 2 2 3 7" xfId="14587" xr:uid="{00000000-0005-0000-0000-0000110F0000}"/>
    <cellStyle name="Normal 2 5 2 2 4" xfId="2130" xr:uid="{00000000-0005-0000-0000-0000B1090000}"/>
    <cellStyle name="Normal 2 5 2 2 4 2" xfId="3780" xr:uid="{00000000-0005-0000-0000-0000B2090000}"/>
    <cellStyle name="Normal 2 5 2 2 4 2 2" xfId="10239" xr:uid="{00000000-0005-0000-0000-0000180F0000}"/>
    <cellStyle name="Normal 2 5 2 2 4 2 3" xfId="18317" xr:uid="{00000000-0005-0000-0000-0000180F0000}"/>
    <cellStyle name="Normal 2 5 2 2 4 3" xfId="5443" xr:uid="{00000000-0005-0000-0000-0000B3090000}"/>
    <cellStyle name="Normal 2 5 2 2 4 3 2" xfId="11830" xr:uid="{00000000-0005-0000-0000-0000190F0000}"/>
    <cellStyle name="Normal 2 5 2 2 4 3 3" xfId="19908" xr:uid="{00000000-0005-0000-0000-0000190F0000}"/>
    <cellStyle name="Normal 2 5 2 2 4 4" xfId="8644" xr:uid="{00000000-0005-0000-0000-00001A0F0000}"/>
    <cellStyle name="Normal 2 5 2 2 4 4 2" xfId="16722" xr:uid="{00000000-0005-0000-0000-00001A0F0000}"/>
    <cellStyle name="Normal 2 5 2 2 4 5" xfId="13092" xr:uid="{00000000-0005-0000-0000-00001B0F0000}"/>
    <cellStyle name="Normal 2 5 2 2 4 5 2" xfId="21130" xr:uid="{00000000-0005-0000-0000-00001B0F0000}"/>
    <cellStyle name="Normal 2 5 2 2 4 6" xfId="7034" xr:uid="{00000000-0005-0000-0000-0000170F0000}"/>
    <cellStyle name="Normal 2 5 2 2 4 7" xfId="15114" xr:uid="{00000000-0005-0000-0000-0000170F0000}"/>
    <cellStyle name="Normal 2 5 2 2 5" xfId="2528" xr:uid="{00000000-0005-0000-0000-0000B4090000}"/>
    <cellStyle name="Normal 2 5 2 2 5 2" xfId="13087" xr:uid="{00000000-0005-0000-0000-00001D0F0000}"/>
    <cellStyle name="Normal 2 5 2 2 5 2 2" xfId="21125" xr:uid="{00000000-0005-0000-0000-00001D0F0000}"/>
    <cellStyle name="Normal 2 5 2 2 5 3" xfId="9041" xr:uid="{00000000-0005-0000-0000-00001C0F0000}"/>
    <cellStyle name="Normal 2 5 2 2 5 4" xfId="17119" xr:uid="{00000000-0005-0000-0000-00001C0F0000}"/>
    <cellStyle name="Normal 2 5 2 2 6" xfId="4389" xr:uid="{00000000-0005-0000-0000-0000B5090000}"/>
    <cellStyle name="Normal 2 5 2 2 6 2" xfId="10776" xr:uid="{00000000-0005-0000-0000-00001E0F0000}"/>
    <cellStyle name="Normal 2 5 2 2 6 3" xfId="18854" xr:uid="{00000000-0005-0000-0000-00001E0F0000}"/>
    <cellStyle name="Normal 2 5 2 2 7" xfId="7590" xr:uid="{00000000-0005-0000-0000-00001F0F0000}"/>
    <cellStyle name="Normal 2 5 2 2 7 2" xfId="15668" xr:uid="{00000000-0005-0000-0000-00001F0F0000}"/>
    <cellStyle name="Normal 2 5 2 2 8" xfId="12233" xr:uid="{00000000-0005-0000-0000-0000200F0000}"/>
    <cellStyle name="Normal 2 5 2 2 8 2" xfId="20307" xr:uid="{00000000-0005-0000-0000-0000200F0000}"/>
    <cellStyle name="Normal 2 5 2 2 9" xfId="13625" xr:uid="{00000000-0005-0000-0000-0000210F0000}"/>
    <cellStyle name="Normal 2 5 2 2 9 2" xfId="21622" xr:uid="{00000000-0005-0000-0000-0000210F0000}"/>
    <cellStyle name="Normal 2 5 2 3" xfId="497" xr:uid="{00000000-0005-0000-0000-0000F1010000}"/>
    <cellStyle name="Normal 2 5 2 3 10" xfId="14131" xr:uid="{00000000-0005-0000-0000-0000220F0000}"/>
    <cellStyle name="Normal 2 5 2 3 2" xfId="1674" xr:uid="{00000000-0005-0000-0000-0000B7090000}"/>
    <cellStyle name="Normal 2 5 2 3 2 2" xfId="3324" xr:uid="{00000000-0005-0000-0000-0000B8090000}"/>
    <cellStyle name="Normal 2 5 2 3 2 2 2" xfId="13094" xr:uid="{00000000-0005-0000-0000-0000250F0000}"/>
    <cellStyle name="Normal 2 5 2 3 2 2 2 2" xfId="21132" xr:uid="{00000000-0005-0000-0000-0000250F0000}"/>
    <cellStyle name="Normal 2 5 2 3 2 2 3" xfId="9783" xr:uid="{00000000-0005-0000-0000-0000240F0000}"/>
    <cellStyle name="Normal 2 5 2 3 2 2 4" xfId="17861" xr:uid="{00000000-0005-0000-0000-0000240F0000}"/>
    <cellStyle name="Normal 2 5 2 3 2 3" xfId="4987" xr:uid="{00000000-0005-0000-0000-0000B9090000}"/>
    <cellStyle name="Normal 2 5 2 3 2 3 2" xfId="11374" xr:uid="{00000000-0005-0000-0000-0000260F0000}"/>
    <cellStyle name="Normal 2 5 2 3 2 3 3" xfId="19452" xr:uid="{00000000-0005-0000-0000-0000260F0000}"/>
    <cellStyle name="Normal 2 5 2 3 2 4" xfId="8188" xr:uid="{00000000-0005-0000-0000-0000270F0000}"/>
    <cellStyle name="Normal 2 5 2 3 2 4 2" xfId="16266" xr:uid="{00000000-0005-0000-0000-0000270F0000}"/>
    <cellStyle name="Normal 2 5 2 3 2 5" xfId="12514" xr:uid="{00000000-0005-0000-0000-0000280F0000}"/>
    <cellStyle name="Normal 2 5 2 3 2 5 2" xfId="20583" xr:uid="{00000000-0005-0000-0000-0000280F0000}"/>
    <cellStyle name="Normal 2 5 2 3 2 6" xfId="6578" xr:uid="{00000000-0005-0000-0000-0000230F0000}"/>
    <cellStyle name="Normal 2 5 2 3 2 7" xfId="14658" xr:uid="{00000000-0005-0000-0000-0000230F0000}"/>
    <cellStyle name="Normal 2 5 2 3 3" xfId="2201" xr:uid="{00000000-0005-0000-0000-0000BA090000}"/>
    <cellStyle name="Normal 2 5 2 3 3 2" xfId="3851" xr:uid="{00000000-0005-0000-0000-0000BB090000}"/>
    <cellStyle name="Normal 2 5 2 3 3 2 2" xfId="10310" xr:uid="{00000000-0005-0000-0000-00002A0F0000}"/>
    <cellStyle name="Normal 2 5 2 3 3 2 3" xfId="18388" xr:uid="{00000000-0005-0000-0000-00002A0F0000}"/>
    <cellStyle name="Normal 2 5 2 3 3 3" xfId="5514" xr:uid="{00000000-0005-0000-0000-0000BC090000}"/>
    <cellStyle name="Normal 2 5 2 3 3 3 2" xfId="11901" xr:uid="{00000000-0005-0000-0000-00002B0F0000}"/>
    <cellStyle name="Normal 2 5 2 3 3 3 3" xfId="19979" xr:uid="{00000000-0005-0000-0000-00002B0F0000}"/>
    <cellStyle name="Normal 2 5 2 3 3 4" xfId="8715" xr:uid="{00000000-0005-0000-0000-00002C0F0000}"/>
    <cellStyle name="Normal 2 5 2 3 3 4 2" xfId="16793" xr:uid="{00000000-0005-0000-0000-00002C0F0000}"/>
    <cellStyle name="Normal 2 5 2 3 3 5" xfId="13095" xr:uid="{00000000-0005-0000-0000-00002D0F0000}"/>
    <cellStyle name="Normal 2 5 2 3 3 5 2" xfId="21133" xr:uid="{00000000-0005-0000-0000-00002D0F0000}"/>
    <cellStyle name="Normal 2 5 2 3 3 6" xfId="7105" xr:uid="{00000000-0005-0000-0000-0000290F0000}"/>
    <cellStyle name="Normal 2 5 2 3 3 7" xfId="15185" xr:uid="{00000000-0005-0000-0000-0000290F0000}"/>
    <cellStyle name="Normal 2 5 2 3 4" xfId="2529" xr:uid="{00000000-0005-0000-0000-0000BD090000}"/>
    <cellStyle name="Normal 2 5 2 3 4 2" xfId="13093" xr:uid="{00000000-0005-0000-0000-00002F0F0000}"/>
    <cellStyle name="Normal 2 5 2 3 4 2 2" xfId="21131" xr:uid="{00000000-0005-0000-0000-00002F0F0000}"/>
    <cellStyle name="Normal 2 5 2 3 4 3" xfId="9042" xr:uid="{00000000-0005-0000-0000-00002E0F0000}"/>
    <cellStyle name="Normal 2 5 2 3 4 4" xfId="17120" xr:uid="{00000000-0005-0000-0000-00002E0F0000}"/>
    <cellStyle name="Normal 2 5 2 3 5" xfId="4460" xr:uid="{00000000-0005-0000-0000-0000BE090000}"/>
    <cellStyle name="Normal 2 5 2 3 5 2" xfId="10847" xr:uid="{00000000-0005-0000-0000-0000300F0000}"/>
    <cellStyle name="Normal 2 5 2 3 5 3" xfId="18925" xr:uid="{00000000-0005-0000-0000-0000300F0000}"/>
    <cellStyle name="Normal 2 5 2 3 6" xfId="7661" xr:uid="{00000000-0005-0000-0000-0000310F0000}"/>
    <cellStyle name="Normal 2 5 2 3 6 2" xfId="15739" xr:uid="{00000000-0005-0000-0000-0000310F0000}"/>
    <cellStyle name="Normal 2 5 2 3 7" xfId="12234" xr:uid="{00000000-0005-0000-0000-0000320F0000}"/>
    <cellStyle name="Normal 2 5 2 3 7 2" xfId="20308" xr:uid="{00000000-0005-0000-0000-0000320F0000}"/>
    <cellStyle name="Normal 2 5 2 3 8" xfId="13626" xr:uid="{00000000-0005-0000-0000-0000330F0000}"/>
    <cellStyle name="Normal 2 5 2 3 8 2" xfId="21623" xr:uid="{00000000-0005-0000-0000-0000330F0000}"/>
    <cellStyle name="Normal 2 5 2 3 9" xfId="6051" xr:uid="{00000000-0005-0000-0000-0000220F0000}"/>
    <cellStyle name="Normal 2 5 2 4" xfId="1426" xr:uid="{00000000-0005-0000-0000-0000BF090000}"/>
    <cellStyle name="Normal 2 5 2 4 2" xfId="3075" xr:uid="{00000000-0005-0000-0000-0000C0090000}"/>
    <cellStyle name="Normal 2 5 2 4 2 2" xfId="13096" xr:uid="{00000000-0005-0000-0000-0000360F0000}"/>
    <cellStyle name="Normal 2 5 2 4 2 2 2" xfId="21134" xr:uid="{00000000-0005-0000-0000-0000360F0000}"/>
    <cellStyle name="Normal 2 5 2 4 2 3" xfId="9534" xr:uid="{00000000-0005-0000-0000-0000350F0000}"/>
    <cellStyle name="Normal 2 5 2 4 2 4" xfId="17612" xr:uid="{00000000-0005-0000-0000-0000350F0000}"/>
    <cellStyle name="Normal 2 5 2 4 3" xfId="4738" xr:uid="{00000000-0005-0000-0000-0000C1090000}"/>
    <cellStyle name="Normal 2 5 2 4 3 2" xfId="11125" xr:uid="{00000000-0005-0000-0000-0000370F0000}"/>
    <cellStyle name="Normal 2 5 2 4 3 3" xfId="19203" xr:uid="{00000000-0005-0000-0000-0000370F0000}"/>
    <cellStyle name="Normal 2 5 2 4 4" xfId="7939" xr:uid="{00000000-0005-0000-0000-0000380F0000}"/>
    <cellStyle name="Normal 2 5 2 4 4 2" xfId="16017" xr:uid="{00000000-0005-0000-0000-0000380F0000}"/>
    <cellStyle name="Normal 2 5 2 4 5" xfId="12511" xr:uid="{00000000-0005-0000-0000-0000390F0000}"/>
    <cellStyle name="Normal 2 5 2 4 5 2" xfId="20580" xr:uid="{00000000-0005-0000-0000-0000390F0000}"/>
    <cellStyle name="Normal 2 5 2 4 6" xfId="6329" xr:uid="{00000000-0005-0000-0000-0000340F0000}"/>
    <cellStyle name="Normal 2 5 2 4 7" xfId="14409" xr:uid="{00000000-0005-0000-0000-0000340F0000}"/>
    <cellStyle name="Normal 2 5 2 5" xfId="1952" xr:uid="{00000000-0005-0000-0000-0000C2090000}"/>
    <cellStyle name="Normal 2 5 2 5 2" xfId="3602" xr:uid="{00000000-0005-0000-0000-0000C3090000}"/>
    <cellStyle name="Normal 2 5 2 5 2 2" xfId="10061" xr:uid="{00000000-0005-0000-0000-00003B0F0000}"/>
    <cellStyle name="Normal 2 5 2 5 2 3" xfId="18139" xr:uid="{00000000-0005-0000-0000-00003B0F0000}"/>
    <cellStyle name="Normal 2 5 2 5 3" xfId="5265" xr:uid="{00000000-0005-0000-0000-0000C4090000}"/>
    <cellStyle name="Normal 2 5 2 5 3 2" xfId="11652" xr:uid="{00000000-0005-0000-0000-00003C0F0000}"/>
    <cellStyle name="Normal 2 5 2 5 3 3" xfId="19730" xr:uid="{00000000-0005-0000-0000-00003C0F0000}"/>
    <cellStyle name="Normal 2 5 2 5 4" xfId="8466" xr:uid="{00000000-0005-0000-0000-00003D0F0000}"/>
    <cellStyle name="Normal 2 5 2 5 4 2" xfId="16544" xr:uid="{00000000-0005-0000-0000-00003D0F0000}"/>
    <cellStyle name="Normal 2 5 2 5 5" xfId="13097" xr:uid="{00000000-0005-0000-0000-00003E0F0000}"/>
    <cellStyle name="Normal 2 5 2 5 5 2" xfId="21135" xr:uid="{00000000-0005-0000-0000-00003E0F0000}"/>
    <cellStyle name="Normal 2 5 2 5 6" xfId="6856" xr:uid="{00000000-0005-0000-0000-00003A0F0000}"/>
    <cellStyle name="Normal 2 5 2 5 7" xfId="14936" xr:uid="{00000000-0005-0000-0000-00003A0F0000}"/>
    <cellStyle name="Normal 2 5 2 6" xfId="2527" xr:uid="{00000000-0005-0000-0000-0000C5090000}"/>
    <cellStyle name="Normal 2 5 2 6 2" xfId="12731" xr:uid="{00000000-0005-0000-0000-0000400F0000}"/>
    <cellStyle name="Normal 2 5 2 6 2 2" xfId="20795" xr:uid="{00000000-0005-0000-0000-0000400F0000}"/>
    <cellStyle name="Normal 2 5 2 6 3" xfId="9040" xr:uid="{00000000-0005-0000-0000-00003F0F0000}"/>
    <cellStyle name="Normal 2 5 2 6 4" xfId="17118" xr:uid="{00000000-0005-0000-0000-00003F0F0000}"/>
    <cellStyle name="Normal 2 5 2 7" xfId="4211" xr:uid="{00000000-0005-0000-0000-0000C6090000}"/>
    <cellStyle name="Normal 2 5 2 7 2" xfId="10598" xr:uid="{00000000-0005-0000-0000-0000410F0000}"/>
    <cellStyle name="Normal 2 5 2 7 3" xfId="18676" xr:uid="{00000000-0005-0000-0000-0000410F0000}"/>
    <cellStyle name="Normal 2 5 2 8" xfId="7412" xr:uid="{00000000-0005-0000-0000-0000420F0000}"/>
    <cellStyle name="Normal 2 5 2 8 2" xfId="15490" xr:uid="{00000000-0005-0000-0000-0000420F0000}"/>
    <cellStyle name="Normal 2 5 2 9" xfId="12232" xr:uid="{00000000-0005-0000-0000-0000430F0000}"/>
    <cellStyle name="Normal 2 5 2 9 2" xfId="20306" xr:uid="{00000000-0005-0000-0000-0000430F0000}"/>
    <cellStyle name="Normal 2 5 20" xfId="5726" xr:uid="{00000000-0005-0000-0000-0000DC0E0000}"/>
    <cellStyle name="Normal 2 5 21" xfId="13806" xr:uid="{00000000-0005-0000-0000-0000DC0E0000}"/>
    <cellStyle name="Normal 2 5 3" xfId="498" xr:uid="{00000000-0005-0000-0000-0000F2010000}"/>
    <cellStyle name="Normal 2 5 3 10" xfId="13627" xr:uid="{00000000-0005-0000-0000-0000450F0000}"/>
    <cellStyle name="Normal 2 5 3 10 2" xfId="21624" xr:uid="{00000000-0005-0000-0000-0000450F0000}"/>
    <cellStyle name="Normal 2 5 3 11" xfId="5803" xr:uid="{00000000-0005-0000-0000-0000440F0000}"/>
    <cellStyle name="Normal 2 5 3 12" xfId="13883" xr:uid="{00000000-0005-0000-0000-0000440F0000}"/>
    <cellStyle name="Normal 2 5 3 2" xfId="499" xr:uid="{00000000-0005-0000-0000-0000F3010000}"/>
    <cellStyle name="Normal 2 5 3 2 10" xfId="5963" xr:uid="{00000000-0005-0000-0000-0000460F0000}"/>
    <cellStyle name="Normal 2 5 3 2 11" xfId="14043" xr:uid="{00000000-0005-0000-0000-0000460F0000}"/>
    <cellStyle name="Normal 2 5 3 2 2" xfId="1163" xr:uid="{00000000-0005-0000-0000-0000C9090000}"/>
    <cellStyle name="Normal 2 5 3 2 2 2" xfId="1821" xr:uid="{00000000-0005-0000-0000-0000CA090000}"/>
    <cellStyle name="Normal 2 5 3 2 2 2 2" xfId="3471" xr:uid="{00000000-0005-0000-0000-0000CB090000}"/>
    <cellStyle name="Normal 2 5 3 2 2 2 2 2" xfId="9930" xr:uid="{00000000-0005-0000-0000-0000490F0000}"/>
    <cellStyle name="Normal 2 5 3 2 2 2 2 3" xfId="18008" xr:uid="{00000000-0005-0000-0000-0000490F0000}"/>
    <cellStyle name="Normal 2 5 3 2 2 2 3" xfId="5134" xr:uid="{00000000-0005-0000-0000-0000CC090000}"/>
    <cellStyle name="Normal 2 5 3 2 2 2 3 2" xfId="11521" xr:uid="{00000000-0005-0000-0000-00004A0F0000}"/>
    <cellStyle name="Normal 2 5 3 2 2 2 3 3" xfId="19599" xr:uid="{00000000-0005-0000-0000-00004A0F0000}"/>
    <cellStyle name="Normal 2 5 3 2 2 2 4" xfId="8335" xr:uid="{00000000-0005-0000-0000-00004B0F0000}"/>
    <cellStyle name="Normal 2 5 3 2 2 2 4 2" xfId="16413" xr:uid="{00000000-0005-0000-0000-00004B0F0000}"/>
    <cellStyle name="Normal 2 5 3 2 2 2 5" xfId="13099" xr:uid="{00000000-0005-0000-0000-00004C0F0000}"/>
    <cellStyle name="Normal 2 5 3 2 2 2 5 2" xfId="21137" xr:uid="{00000000-0005-0000-0000-00004C0F0000}"/>
    <cellStyle name="Normal 2 5 3 2 2 2 6" xfId="6725" xr:uid="{00000000-0005-0000-0000-0000480F0000}"/>
    <cellStyle name="Normal 2 5 3 2 2 2 7" xfId="14805" xr:uid="{00000000-0005-0000-0000-0000480F0000}"/>
    <cellStyle name="Normal 2 5 3 2 2 3" xfId="2348" xr:uid="{00000000-0005-0000-0000-0000CD090000}"/>
    <cellStyle name="Normal 2 5 3 2 2 3 2" xfId="3998" xr:uid="{00000000-0005-0000-0000-0000CE090000}"/>
    <cellStyle name="Normal 2 5 3 2 2 3 2 2" xfId="10457" xr:uid="{00000000-0005-0000-0000-00004E0F0000}"/>
    <cellStyle name="Normal 2 5 3 2 2 3 2 3" xfId="18535" xr:uid="{00000000-0005-0000-0000-00004E0F0000}"/>
    <cellStyle name="Normal 2 5 3 2 2 3 3" xfId="5661" xr:uid="{00000000-0005-0000-0000-0000CF090000}"/>
    <cellStyle name="Normal 2 5 3 2 2 3 3 2" xfId="12048" xr:uid="{00000000-0005-0000-0000-00004F0F0000}"/>
    <cellStyle name="Normal 2 5 3 2 2 3 3 3" xfId="20126" xr:uid="{00000000-0005-0000-0000-00004F0F0000}"/>
    <cellStyle name="Normal 2 5 3 2 2 3 4" xfId="8862" xr:uid="{00000000-0005-0000-0000-0000500F0000}"/>
    <cellStyle name="Normal 2 5 3 2 2 3 4 2" xfId="16940" xr:uid="{00000000-0005-0000-0000-0000500F0000}"/>
    <cellStyle name="Normal 2 5 3 2 2 3 5" xfId="7252" xr:uid="{00000000-0005-0000-0000-00004D0F0000}"/>
    <cellStyle name="Normal 2 5 3 2 2 3 6" xfId="15332" xr:uid="{00000000-0005-0000-0000-00004D0F0000}"/>
    <cellStyle name="Normal 2 5 3 2 2 4" xfId="2914" xr:uid="{00000000-0005-0000-0000-0000D0090000}"/>
    <cellStyle name="Normal 2 5 3 2 2 4 2" xfId="9403" xr:uid="{00000000-0005-0000-0000-0000510F0000}"/>
    <cellStyle name="Normal 2 5 3 2 2 4 3" xfId="17481" xr:uid="{00000000-0005-0000-0000-0000510F0000}"/>
    <cellStyle name="Normal 2 5 3 2 2 5" xfId="4607" xr:uid="{00000000-0005-0000-0000-0000D1090000}"/>
    <cellStyle name="Normal 2 5 3 2 2 5 2" xfId="10994" xr:uid="{00000000-0005-0000-0000-0000520F0000}"/>
    <cellStyle name="Normal 2 5 3 2 2 5 3" xfId="19072" xr:uid="{00000000-0005-0000-0000-0000520F0000}"/>
    <cellStyle name="Normal 2 5 3 2 2 6" xfId="7808" xr:uid="{00000000-0005-0000-0000-0000530F0000}"/>
    <cellStyle name="Normal 2 5 3 2 2 6 2" xfId="15886" xr:uid="{00000000-0005-0000-0000-0000530F0000}"/>
    <cellStyle name="Normal 2 5 3 2 2 7" xfId="12516" xr:uid="{00000000-0005-0000-0000-0000540F0000}"/>
    <cellStyle name="Normal 2 5 3 2 2 7 2" xfId="20585" xr:uid="{00000000-0005-0000-0000-0000540F0000}"/>
    <cellStyle name="Normal 2 5 3 2 2 8" xfId="6198" xr:uid="{00000000-0005-0000-0000-0000470F0000}"/>
    <cellStyle name="Normal 2 5 3 2 2 9" xfId="14278" xr:uid="{00000000-0005-0000-0000-0000470F0000}"/>
    <cellStyle name="Normal 2 5 3 2 3" xfId="1587" xr:uid="{00000000-0005-0000-0000-0000D2090000}"/>
    <cellStyle name="Normal 2 5 3 2 3 2" xfId="3236" xr:uid="{00000000-0005-0000-0000-0000D3090000}"/>
    <cellStyle name="Normal 2 5 3 2 3 2 2" xfId="9695" xr:uid="{00000000-0005-0000-0000-0000560F0000}"/>
    <cellStyle name="Normal 2 5 3 2 3 2 3" xfId="17773" xr:uid="{00000000-0005-0000-0000-0000560F0000}"/>
    <cellStyle name="Normal 2 5 3 2 3 3" xfId="4899" xr:uid="{00000000-0005-0000-0000-0000D4090000}"/>
    <cellStyle name="Normal 2 5 3 2 3 3 2" xfId="11286" xr:uid="{00000000-0005-0000-0000-0000570F0000}"/>
    <cellStyle name="Normal 2 5 3 2 3 3 3" xfId="19364" xr:uid="{00000000-0005-0000-0000-0000570F0000}"/>
    <cellStyle name="Normal 2 5 3 2 3 4" xfId="8100" xr:uid="{00000000-0005-0000-0000-0000580F0000}"/>
    <cellStyle name="Normal 2 5 3 2 3 4 2" xfId="16178" xr:uid="{00000000-0005-0000-0000-0000580F0000}"/>
    <cellStyle name="Normal 2 5 3 2 3 5" xfId="13100" xr:uid="{00000000-0005-0000-0000-0000590F0000}"/>
    <cellStyle name="Normal 2 5 3 2 3 5 2" xfId="21138" xr:uid="{00000000-0005-0000-0000-0000590F0000}"/>
    <cellStyle name="Normal 2 5 3 2 3 6" xfId="6490" xr:uid="{00000000-0005-0000-0000-0000550F0000}"/>
    <cellStyle name="Normal 2 5 3 2 3 7" xfId="14570" xr:uid="{00000000-0005-0000-0000-0000550F0000}"/>
    <cellStyle name="Normal 2 5 3 2 4" xfId="2113" xr:uid="{00000000-0005-0000-0000-0000D5090000}"/>
    <cellStyle name="Normal 2 5 3 2 4 2" xfId="3763" xr:uid="{00000000-0005-0000-0000-0000D6090000}"/>
    <cellStyle name="Normal 2 5 3 2 4 2 2" xfId="10222" xr:uid="{00000000-0005-0000-0000-00005B0F0000}"/>
    <cellStyle name="Normal 2 5 3 2 4 2 3" xfId="18300" xr:uid="{00000000-0005-0000-0000-00005B0F0000}"/>
    <cellStyle name="Normal 2 5 3 2 4 3" xfId="5426" xr:uid="{00000000-0005-0000-0000-0000D7090000}"/>
    <cellStyle name="Normal 2 5 3 2 4 3 2" xfId="11813" xr:uid="{00000000-0005-0000-0000-00005C0F0000}"/>
    <cellStyle name="Normal 2 5 3 2 4 3 3" xfId="19891" xr:uid="{00000000-0005-0000-0000-00005C0F0000}"/>
    <cellStyle name="Normal 2 5 3 2 4 4" xfId="8627" xr:uid="{00000000-0005-0000-0000-00005D0F0000}"/>
    <cellStyle name="Normal 2 5 3 2 4 4 2" xfId="16705" xr:uid="{00000000-0005-0000-0000-00005D0F0000}"/>
    <cellStyle name="Normal 2 5 3 2 4 5" xfId="13098" xr:uid="{00000000-0005-0000-0000-00005E0F0000}"/>
    <cellStyle name="Normal 2 5 3 2 4 5 2" xfId="21136" xr:uid="{00000000-0005-0000-0000-00005E0F0000}"/>
    <cellStyle name="Normal 2 5 3 2 4 6" xfId="7017" xr:uid="{00000000-0005-0000-0000-00005A0F0000}"/>
    <cellStyle name="Normal 2 5 3 2 4 7" xfId="15097" xr:uid="{00000000-0005-0000-0000-00005A0F0000}"/>
    <cellStyle name="Normal 2 5 3 2 5" xfId="2531" xr:uid="{00000000-0005-0000-0000-0000D8090000}"/>
    <cellStyle name="Normal 2 5 3 2 5 2" xfId="9044" xr:uid="{00000000-0005-0000-0000-00005F0F0000}"/>
    <cellStyle name="Normal 2 5 3 2 5 3" xfId="17122" xr:uid="{00000000-0005-0000-0000-00005F0F0000}"/>
    <cellStyle name="Normal 2 5 3 2 6" xfId="4372" xr:uid="{00000000-0005-0000-0000-0000D9090000}"/>
    <cellStyle name="Normal 2 5 3 2 6 2" xfId="10759" xr:uid="{00000000-0005-0000-0000-0000600F0000}"/>
    <cellStyle name="Normal 2 5 3 2 6 3" xfId="18837" xr:uid="{00000000-0005-0000-0000-0000600F0000}"/>
    <cellStyle name="Normal 2 5 3 2 7" xfId="7573" xr:uid="{00000000-0005-0000-0000-0000610F0000}"/>
    <cellStyle name="Normal 2 5 3 2 7 2" xfId="15651" xr:uid="{00000000-0005-0000-0000-0000610F0000}"/>
    <cellStyle name="Normal 2 5 3 2 8" xfId="12236" xr:uid="{00000000-0005-0000-0000-0000620F0000}"/>
    <cellStyle name="Normal 2 5 3 2 8 2" xfId="20310" xr:uid="{00000000-0005-0000-0000-0000620F0000}"/>
    <cellStyle name="Normal 2 5 3 2 9" xfId="13628" xr:uid="{00000000-0005-0000-0000-0000630F0000}"/>
    <cellStyle name="Normal 2 5 3 2 9 2" xfId="21625" xr:uid="{00000000-0005-0000-0000-0000630F0000}"/>
    <cellStyle name="Normal 2 5 3 3" xfId="1023" xr:uid="{00000000-0005-0000-0000-0000DA090000}"/>
    <cellStyle name="Normal 2 5 3 3 2" xfId="1675" xr:uid="{00000000-0005-0000-0000-0000DB090000}"/>
    <cellStyle name="Normal 2 5 3 3 2 2" xfId="3325" xr:uid="{00000000-0005-0000-0000-0000DC090000}"/>
    <cellStyle name="Normal 2 5 3 3 2 2 2" xfId="13102" xr:uid="{00000000-0005-0000-0000-0000670F0000}"/>
    <cellStyle name="Normal 2 5 3 3 2 2 2 2" xfId="21140" xr:uid="{00000000-0005-0000-0000-0000670F0000}"/>
    <cellStyle name="Normal 2 5 3 3 2 2 3" xfId="9784" xr:uid="{00000000-0005-0000-0000-0000660F0000}"/>
    <cellStyle name="Normal 2 5 3 3 2 2 4" xfId="17862" xr:uid="{00000000-0005-0000-0000-0000660F0000}"/>
    <cellStyle name="Normal 2 5 3 3 2 3" xfId="4988" xr:uid="{00000000-0005-0000-0000-0000DD090000}"/>
    <cellStyle name="Normal 2 5 3 3 2 3 2" xfId="11375" xr:uid="{00000000-0005-0000-0000-0000680F0000}"/>
    <cellStyle name="Normal 2 5 3 3 2 3 3" xfId="19453" xr:uid="{00000000-0005-0000-0000-0000680F0000}"/>
    <cellStyle name="Normal 2 5 3 3 2 4" xfId="8189" xr:uid="{00000000-0005-0000-0000-0000690F0000}"/>
    <cellStyle name="Normal 2 5 3 3 2 4 2" xfId="16267" xr:uid="{00000000-0005-0000-0000-0000690F0000}"/>
    <cellStyle name="Normal 2 5 3 3 2 5" xfId="12517" xr:uid="{00000000-0005-0000-0000-00006A0F0000}"/>
    <cellStyle name="Normal 2 5 3 3 2 5 2" xfId="20586" xr:uid="{00000000-0005-0000-0000-00006A0F0000}"/>
    <cellStyle name="Normal 2 5 3 3 2 6" xfId="6579" xr:uid="{00000000-0005-0000-0000-0000650F0000}"/>
    <cellStyle name="Normal 2 5 3 3 2 7" xfId="14659" xr:uid="{00000000-0005-0000-0000-0000650F0000}"/>
    <cellStyle name="Normal 2 5 3 3 3" xfId="2202" xr:uid="{00000000-0005-0000-0000-0000DE090000}"/>
    <cellStyle name="Normal 2 5 3 3 3 2" xfId="3852" xr:uid="{00000000-0005-0000-0000-0000DF090000}"/>
    <cellStyle name="Normal 2 5 3 3 3 2 2" xfId="10311" xr:uid="{00000000-0005-0000-0000-00006C0F0000}"/>
    <cellStyle name="Normal 2 5 3 3 3 2 3" xfId="18389" xr:uid="{00000000-0005-0000-0000-00006C0F0000}"/>
    <cellStyle name="Normal 2 5 3 3 3 3" xfId="5515" xr:uid="{00000000-0005-0000-0000-0000E0090000}"/>
    <cellStyle name="Normal 2 5 3 3 3 3 2" xfId="11902" xr:uid="{00000000-0005-0000-0000-00006D0F0000}"/>
    <cellStyle name="Normal 2 5 3 3 3 3 3" xfId="19980" xr:uid="{00000000-0005-0000-0000-00006D0F0000}"/>
    <cellStyle name="Normal 2 5 3 3 3 4" xfId="8716" xr:uid="{00000000-0005-0000-0000-00006E0F0000}"/>
    <cellStyle name="Normal 2 5 3 3 3 4 2" xfId="16794" xr:uid="{00000000-0005-0000-0000-00006E0F0000}"/>
    <cellStyle name="Normal 2 5 3 3 3 5" xfId="13103" xr:uid="{00000000-0005-0000-0000-00006F0F0000}"/>
    <cellStyle name="Normal 2 5 3 3 3 5 2" xfId="21141" xr:uid="{00000000-0005-0000-0000-00006F0F0000}"/>
    <cellStyle name="Normal 2 5 3 3 3 6" xfId="7106" xr:uid="{00000000-0005-0000-0000-00006B0F0000}"/>
    <cellStyle name="Normal 2 5 3 3 3 7" xfId="15186" xr:uid="{00000000-0005-0000-0000-00006B0F0000}"/>
    <cellStyle name="Normal 2 5 3 3 4" xfId="2788" xr:uid="{00000000-0005-0000-0000-0000E1090000}"/>
    <cellStyle name="Normal 2 5 3 3 4 2" xfId="13101" xr:uid="{00000000-0005-0000-0000-0000710F0000}"/>
    <cellStyle name="Normal 2 5 3 3 4 2 2" xfId="21139" xr:uid="{00000000-0005-0000-0000-0000710F0000}"/>
    <cellStyle name="Normal 2 5 3 3 4 3" xfId="9277" xr:uid="{00000000-0005-0000-0000-0000700F0000}"/>
    <cellStyle name="Normal 2 5 3 3 4 4" xfId="17355" xr:uid="{00000000-0005-0000-0000-0000700F0000}"/>
    <cellStyle name="Normal 2 5 3 3 5" xfId="4461" xr:uid="{00000000-0005-0000-0000-0000E2090000}"/>
    <cellStyle name="Normal 2 5 3 3 5 2" xfId="10848" xr:uid="{00000000-0005-0000-0000-0000720F0000}"/>
    <cellStyle name="Normal 2 5 3 3 5 3" xfId="18926" xr:uid="{00000000-0005-0000-0000-0000720F0000}"/>
    <cellStyle name="Normal 2 5 3 3 6" xfId="7662" xr:uid="{00000000-0005-0000-0000-0000730F0000}"/>
    <cellStyle name="Normal 2 5 3 3 6 2" xfId="15740" xr:uid="{00000000-0005-0000-0000-0000730F0000}"/>
    <cellStyle name="Normal 2 5 3 3 7" xfId="12396" xr:uid="{00000000-0005-0000-0000-0000740F0000}"/>
    <cellStyle name="Normal 2 5 3 3 7 2" xfId="20467" xr:uid="{00000000-0005-0000-0000-0000740F0000}"/>
    <cellStyle name="Normal 2 5 3 3 8" xfId="6052" xr:uid="{00000000-0005-0000-0000-0000640F0000}"/>
    <cellStyle name="Normal 2 5 3 3 9" xfId="14132" xr:uid="{00000000-0005-0000-0000-0000640F0000}"/>
    <cellStyle name="Normal 2 5 3 4" xfId="1427" xr:uid="{00000000-0005-0000-0000-0000E3090000}"/>
    <cellStyle name="Normal 2 5 3 4 2" xfId="3076" xr:uid="{00000000-0005-0000-0000-0000E4090000}"/>
    <cellStyle name="Normal 2 5 3 4 2 2" xfId="13104" xr:uid="{00000000-0005-0000-0000-0000770F0000}"/>
    <cellStyle name="Normal 2 5 3 4 2 2 2" xfId="21142" xr:uid="{00000000-0005-0000-0000-0000770F0000}"/>
    <cellStyle name="Normal 2 5 3 4 2 3" xfId="9535" xr:uid="{00000000-0005-0000-0000-0000760F0000}"/>
    <cellStyle name="Normal 2 5 3 4 2 4" xfId="17613" xr:uid="{00000000-0005-0000-0000-0000760F0000}"/>
    <cellStyle name="Normal 2 5 3 4 3" xfId="4739" xr:uid="{00000000-0005-0000-0000-0000E5090000}"/>
    <cellStyle name="Normal 2 5 3 4 3 2" xfId="11126" xr:uid="{00000000-0005-0000-0000-0000780F0000}"/>
    <cellStyle name="Normal 2 5 3 4 3 3" xfId="19204" xr:uid="{00000000-0005-0000-0000-0000780F0000}"/>
    <cellStyle name="Normal 2 5 3 4 4" xfId="7940" xr:uid="{00000000-0005-0000-0000-0000790F0000}"/>
    <cellStyle name="Normal 2 5 3 4 4 2" xfId="16018" xr:uid="{00000000-0005-0000-0000-0000790F0000}"/>
    <cellStyle name="Normal 2 5 3 4 5" xfId="12515" xr:uid="{00000000-0005-0000-0000-00007A0F0000}"/>
    <cellStyle name="Normal 2 5 3 4 5 2" xfId="20584" xr:uid="{00000000-0005-0000-0000-00007A0F0000}"/>
    <cellStyle name="Normal 2 5 3 4 6" xfId="6330" xr:uid="{00000000-0005-0000-0000-0000750F0000}"/>
    <cellStyle name="Normal 2 5 3 4 7" xfId="14410" xr:uid="{00000000-0005-0000-0000-0000750F0000}"/>
    <cellStyle name="Normal 2 5 3 5" xfId="1953" xr:uid="{00000000-0005-0000-0000-0000E6090000}"/>
    <cellStyle name="Normal 2 5 3 5 2" xfId="3603" xr:uid="{00000000-0005-0000-0000-0000E7090000}"/>
    <cellStyle name="Normal 2 5 3 5 2 2" xfId="10062" xr:uid="{00000000-0005-0000-0000-00007C0F0000}"/>
    <cellStyle name="Normal 2 5 3 5 2 3" xfId="18140" xr:uid="{00000000-0005-0000-0000-00007C0F0000}"/>
    <cellStyle name="Normal 2 5 3 5 3" xfId="5266" xr:uid="{00000000-0005-0000-0000-0000E8090000}"/>
    <cellStyle name="Normal 2 5 3 5 3 2" xfId="11653" xr:uid="{00000000-0005-0000-0000-00007D0F0000}"/>
    <cellStyle name="Normal 2 5 3 5 3 3" xfId="19731" xr:uid="{00000000-0005-0000-0000-00007D0F0000}"/>
    <cellStyle name="Normal 2 5 3 5 4" xfId="8467" xr:uid="{00000000-0005-0000-0000-00007E0F0000}"/>
    <cellStyle name="Normal 2 5 3 5 4 2" xfId="16545" xr:uid="{00000000-0005-0000-0000-00007E0F0000}"/>
    <cellStyle name="Normal 2 5 3 5 5" xfId="13105" xr:uid="{00000000-0005-0000-0000-00007F0F0000}"/>
    <cellStyle name="Normal 2 5 3 5 5 2" xfId="21143" xr:uid="{00000000-0005-0000-0000-00007F0F0000}"/>
    <cellStyle name="Normal 2 5 3 5 6" xfId="6857" xr:uid="{00000000-0005-0000-0000-00007B0F0000}"/>
    <cellStyle name="Normal 2 5 3 5 7" xfId="14937" xr:uid="{00000000-0005-0000-0000-00007B0F0000}"/>
    <cellStyle name="Normal 2 5 3 6" xfId="2530" xr:uid="{00000000-0005-0000-0000-0000E9090000}"/>
    <cellStyle name="Normal 2 5 3 6 2" xfId="12732" xr:uid="{00000000-0005-0000-0000-0000810F0000}"/>
    <cellStyle name="Normal 2 5 3 6 2 2" xfId="20796" xr:uid="{00000000-0005-0000-0000-0000810F0000}"/>
    <cellStyle name="Normal 2 5 3 6 3" xfId="9043" xr:uid="{00000000-0005-0000-0000-0000800F0000}"/>
    <cellStyle name="Normal 2 5 3 6 4" xfId="17121" xr:uid="{00000000-0005-0000-0000-0000800F0000}"/>
    <cellStyle name="Normal 2 5 3 7" xfId="4212" xr:uid="{00000000-0005-0000-0000-0000EA090000}"/>
    <cellStyle name="Normal 2 5 3 7 2" xfId="10599" xr:uid="{00000000-0005-0000-0000-0000820F0000}"/>
    <cellStyle name="Normal 2 5 3 7 3" xfId="18677" xr:uid="{00000000-0005-0000-0000-0000820F0000}"/>
    <cellStyle name="Normal 2 5 3 8" xfId="7413" xr:uid="{00000000-0005-0000-0000-0000830F0000}"/>
    <cellStyle name="Normal 2 5 3 8 2" xfId="15491" xr:uid="{00000000-0005-0000-0000-0000830F0000}"/>
    <cellStyle name="Normal 2 5 3 9" xfId="12235" xr:uid="{00000000-0005-0000-0000-0000840F0000}"/>
    <cellStyle name="Normal 2 5 3 9 2" xfId="20309" xr:uid="{00000000-0005-0000-0000-0000840F0000}"/>
    <cellStyle name="Normal 2 5 4" xfId="500" xr:uid="{00000000-0005-0000-0000-0000F4010000}"/>
    <cellStyle name="Normal 2 5 4 10" xfId="13629" xr:uid="{00000000-0005-0000-0000-0000860F0000}"/>
    <cellStyle name="Normal 2 5 4 10 2" xfId="21626" xr:uid="{00000000-0005-0000-0000-0000860F0000}"/>
    <cellStyle name="Normal 2 5 4 11" xfId="5804" xr:uid="{00000000-0005-0000-0000-0000850F0000}"/>
    <cellStyle name="Normal 2 5 4 12" xfId="13884" xr:uid="{00000000-0005-0000-0000-0000850F0000}"/>
    <cellStyle name="Normal 2 5 4 2" xfId="501" xr:uid="{00000000-0005-0000-0000-0000F5010000}"/>
    <cellStyle name="Normal 2 5 4 2 10" xfId="5946" xr:uid="{00000000-0005-0000-0000-0000870F0000}"/>
    <cellStyle name="Normal 2 5 4 2 11" xfId="14026" xr:uid="{00000000-0005-0000-0000-0000870F0000}"/>
    <cellStyle name="Normal 2 5 4 2 2" xfId="1164" xr:uid="{00000000-0005-0000-0000-0000ED090000}"/>
    <cellStyle name="Normal 2 5 4 2 2 2" xfId="1822" xr:uid="{00000000-0005-0000-0000-0000EE090000}"/>
    <cellStyle name="Normal 2 5 4 2 2 2 2" xfId="3472" xr:uid="{00000000-0005-0000-0000-0000EF090000}"/>
    <cellStyle name="Normal 2 5 4 2 2 2 2 2" xfId="9931" xr:uid="{00000000-0005-0000-0000-00008A0F0000}"/>
    <cellStyle name="Normal 2 5 4 2 2 2 2 3" xfId="18009" xr:uid="{00000000-0005-0000-0000-00008A0F0000}"/>
    <cellStyle name="Normal 2 5 4 2 2 2 3" xfId="5135" xr:uid="{00000000-0005-0000-0000-0000F0090000}"/>
    <cellStyle name="Normal 2 5 4 2 2 2 3 2" xfId="11522" xr:uid="{00000000-0005-0000-0000-00008B0F0000}"/>
    <cellStyle name="Normal 2 5 4 2 2 2 3 3" xfId="19600" xr:uid="{00000000-0005-0000-0000-00008B0F0000}"/>
    <cellStyle name="Normal 2 5 4 2 2 2 4" xfId="8336" xr:uid="{00000000-0005-0000-0000-00008C0F0000}"/>
    <cellStyle name="Normal 2 5 4 2 2 2 4 2" xfId="16414" xr:uid="{00000000-0005-0000-0000-00008C0F0000}"/>
    <cellStyle name="Normal 2 5 4 2 2 2 5" xfId="13107" xr:uid="{00000000-0005-0000-0000-00008D0F0000}"/>
    <cellStyle name="Normal 2 5 4 2 2 2 5 2" xfId="21145" xr:uid="{00000000-0005-0000-0000-00008D0F0000}"/>
    <cellStyle name="Normal 2 5 4 2 2 2 6" xfId="6726" xr:uid="{00000000-0005-0000-0000-0000890F0000}"/>
    <cellStyle name="Normal 2 5 4 2 2 2 7" xfId="14806" xr:uid="{00000000-0005-0000-0000-0000890F0000}"/>
    <cellStyle name="Normal 2 5 4 2 2 3" xfId="2349" xr:uid="{00000000-0005-0000-0000-0000F1090000}"/>
    <cellStyle name="Normal 2 5 4 2 2 3 2" xfId="3999" xr:uid="{00000000-0005-0000-0000-0000F2090000}"/>
    <cellStyle name="Normal 2 5 4 2 2 3 2 2" xfId="10458" xr:uid="{00000000-0005-0000-0000-00008F0F0000}"/>
    <cellStyle name="Normal 2 5 4 2 2 3 2 3" xfId="18536" xr:uid="{00000000-0005-0000-0000-00008F0F0000}"/>
    <cellStyle name="Normal 2 5 4 2 2 3 3" xfId="5662" xr:uid="{00000000-0005-0000-0000-0000F3090000}"/>
    <cellStyle name="Normal 2 5 4 2 2 3 3 2" xfId="12049" xr:uid="{00000000-0005-0000-0000-0000900F0000}"/>
    <cellStyle name="Normal 2 5 4 2 2 3 3 3" xfId="20127" xr:uid="{00000000-0005-0000-0000-0000900F0000}"/>
    <cellStyle name="Normal 2 5 4 2 2 3 4" xfId="8863" xr:uid="{00000000-0005-0000-0000-0000910F0000}"/>
    <cellStyle name="Normal 2 5 4 2 2 3 4 2" xfId="16941" xr:uid="{00000000-0005-0000-0000-0000910F0000}"/>
    <cellStyle name="Normal 2 5 4 2 2 3 5" xfId="7253" xr:uid="{00000000-0005-0000-0000-00008E0F0000}"/>
    <cellStyle name="Normal 2 5 4 2 2 3 6" xfId="15333" xr:uid="{00000000-0005-0000-0000-00008E0F0000}"/>
    <cellStyle name="Normal 2 5 4 2 2 4" xfId="2915" xr:uid="{00000000-0005-0000-0000-0000F4090000}"/>
    <cellStyle name="Normal 2 5 4 2 2 4 2" xfId="9404" xr:uid="{00000000-0005-0000-0000-0000920F0000}"/>
    <cellStyle name="Normal 2 5 4 2 2 4 3" xfId="17482" xr:uid="{00000000-0005-0000-0000-0000920F0000}"/>
    <cellStyle name="Normal 2 5 4 2 2 5" xfId="4608" xr:uid="{00000000-0005-0000-0000-0000F5090000}"/>
    <cellStyle name="Normal 2 5 4 2 2 5 2" xfId="10995" xr:uid="{00000000-0005-0000-0000-0000930F0000}"/>
    <cellStyle name="Normal 2 5 4 2 2 5 3" xfId="19073" xr:uid="{00000000-0005-0000-0000-0000930F0000}"/>
    <cellStyle name="Normal 2 5 4 2 2 6" xfId="7809" xr:uid="{00000000-0005-0000-0000-0000940F0000}"/>
    <cellStyle name="Normal 2 5 4 2 2 6 2" xfId="15887" xr:uid="{00000000-0005-0000-0000-0000940F0000}"/>
    <cellStyle name="Normal 2 5 4 2 2 7" xfId="12519" xr:uid="{00000000-0005-0000-0000-0000950F0000}"/>
    <cellStyle name="Normal 2 5 4 2 2 7 2" xfId="20588" xr:uid="{00000000-0005-0000-0000-0000950F0000}"/>
    <cellStyle name="Normal 2 5 4 2 2 8" xfId="6199" xr:uid="{00000000-0005-0000-0000-0000880F0000}"/>
    <cellStyle name="Normal 2 5 4 2 2 9" xfId="14279" xr:uid="{00000000-0005-0000-0000-0000880F0000}"/>
    <cellStyle name="Normal 2 5 4 2 3" xfId="1570" xr:uid="{00000000-0005-0000-0000-0000F6090000}"/>
    <cellStyle name="Normal 2 5 4 2 3 2" xfId="3219" xr:uid="{00000000-0005-0000-0000-0000F7090000}"/>
    <cellStyle name="Normal 2 5 4 2 3 2 2" xfId="9678" xr:uid="{00000000-0005-0000-0000-0000970F0000}"/>
    <cellStyle name="Normal 2 5 4 2 3 2 3" xfId="17756" xr:uid="{00000000-0005-0000-0000-0000970F0000}"/>
    <cellStyle name="Normal 2 5 4 2 3 3" xfId="4882" xr:uid="{00000000-0005-0000-0000-0000F8090000}"/>
    <cellStyle name="Normal 2 5 4 2 3 3 2" xfId="11269" xr:uid="{00000000-0005-0000-0000-0000980F0000}"/>
    <cellStyle name="Normal 2 5 4 2 3 3 3" xfId="19347" xr:uid="{00000000-0005-0000-0000-0000980F0000}"/>
    <cellStyle name="Normal 2 5 4 2 3 4" xfId="8083" xr:uid="{00000000-0005-0000-0000-0000990F0000}"/>
    <cellStyle name="Normal 2 5 4 2 3 4 2" xfId="16161" xr:uid="{00000000-0005-0000-0000-0000990F0000}"/>
    <cellStyle name="Normal 2 5 4 2 3 5" xfId="13108" xr:uid="{00000000-0005-0000-0000-00009A0F0000}"/>
    <cellStyle name="Normal 2 5 4 2 3 5 2" xfId="21146" xr:uid="{00000000-0005-0000-0000-00009A0F0000}"/>
    <cellStyle name="Normal 2 5 4 2 3 6" xfId="6473" xr:uid="{00000000-0005-0000-0000-0000960F0000}"/>
    <cellStyle name="Normal 2 5 4 2 3 7" xfId="14553" xr:uid="{00000000-0005-0000-0000-0000960F0000}"/>
    <cellStyle name="Normal 2 5 4 2 4" xfId="2096" xr:uid="{00000000-0005-0000-0000-0000F9090000}"/>
    <cellStyle name="Normal 2 5 4 2 4 2" xfId="3746" xr:uid="{00000000-0005-0000-0000-0000FA090000}"/>
    <cellStyle name="Normal 2 5 4 2 4 2 2" xfId="10205" xr:uid="{00000000-0005-0000-0000-00009C0F0000}"/>
    <cellStyle name="Normal 2 5 4 2 4 2 3" xfId="18283" xr:uid="{00000000-0005-0000-0000-00009C0F0000}"/>
    <cellStyle name="Normal 2 5 4 2 4 3" xfId="5409" xr:uid="{00000000-0005-0000-0000-0000FB090000}"/>
    <cellStyle name="Normal 2 5 4 2 4 3 2" xfId="11796" xr:uid="{00000000-0005-0000-0000-00009D0F0000}"/>
    <cellStyle name="Normal 2 5 4 2 4 3 3" xfId="19874" xr:uid="{00000000-0005-0000-0000-00009D0F0000}"/>
    <cellStyle name="Normal 2 5 4 2 4 4" xfId="8610" xr:uid="{00000000-0005-0000-0000-00009E0F0000}"/>
    <cellStyle name="Normal 2 5 4 2 4 4 2" xfId="16688" xr:uid="{00000000-0005-0000-0000-00009E0F0000}"/>
    <cellStyle name="Normal 2 5 4 2 4 5" xfId="13106" xr:uid="{00000000-0005-0000-0000-00009F0F0000}"/>
    <cellStyle name="Normal 2 5 4 2 4 5 2" xfId="21144" xr:uid="{00000000-0005-0000-0000-00009F0F0000}"/>
    <cellStyle name="Normal 2 5 4 2 4 6" xfId="7000" xr:uid="{00000000-0005-0000-0000-00009B0F0000}"/>
    <cellStyle name="Normal 2 5 4 2 4 7" xfId="15080" xr:uid="{00000000-0005-0000-0000-00009B0F0000}"/>
    <cellStyle name="Normal 2 5 4 2 5" xfId="2533" xr:uid="{00000000-0005-0000-0000-0000FC090000}"/>
    <cellStyle name="Normal 2 5 4 2 5 2" xfId="9046" xr:uid="{00000000-0005-0000-0000-0000A00F0000}"/>
    <cellStyle name="Normal 2 5 4 2 5 3" xfId="17124" xr:uid="{00000000-0005-0000-0000-0000A00F0000}"/>
    <cellStyle name="Normal 2 5 4 2 6" xfId="4355" xr:uid="{00000000-0005-0000-0000-0000FD090000}"/>
    <cellStyle name="Normal 2 5 4 2 6 2" xfId="10742" xr:uid="{00000000-0005-0000-0000-0000A10F0000}"/>
    <cellStyle name="Normal 2 5 4 2 6 3" xfId="18820" xr:uid="{00000000-0005-0000-0000-0000A10F0000}"/>
    <cellStyle name="Normal 2 5 4 2 7" xfId="7556" xr:uid="{00000000-0005-0000-0000-0000A20F0000}"/>
    <cellStyle name="Normal 2 5 4 2 7 2" xfId="15634" xr:uid="{00000000-0005-0000-0000-0000A20F0000}"/>
    <cellStyle name="Normal 2 5 4 2 8" xfId="12238" xr:uid="{00000000-0005-0000-0000-0000A30F0000}"/>
    <cellStyle name="Normal 2 5 4 2 8 2" xfId="20312" xr:uid="{00000000-0005-0000-0000-0000A30F0000}"/>
    <cellStyle name="Normal 2 5 4 2 9" xfId="13630" xr:uid="{00000000-0005-0000-0000-0000A40F0000}"/>
    <cellStyle name="Normal 2 5 4 2 9 2" xfId="21627" xr:uid="{00000000-0005-0000-0000-0000A40F0000}"/>
    <cellStyle name="Normal 2 5 4 3" xfId="1024" xr:uid="{00000000-0005-0000-0000-0000FE090000}"/>
    <cellStyle name="Normal 2 5 4 3 2" xfId="1676" xr:uid="{00000000-0005-0000-0000-0000FF090000}"/>
    <cellStyle name="Normal 2 5 4 3 2 2" xfId="3326" xr:uid="{00000000-0005-0000-0000-0000000A0000}"/>
    <cellStyle name="Normal 2 5 4 3 2 2 2" xfId="9785" xr:uid="{00000000-0005-0000-0000-0000A70F0000}"/>
    <cellStyle name="Normal 2 5 4 3 2 2 3" xfId="17863" xr:uid="{00000000-0005-0000-0000-0000A70F0000}"/>
    <cellStyle name="Normal 2 5 4 3 2 3" xfId="4989" xr:uid="{00000000-0005-0000-0000-0000010A0000}"/>
    <cellStyle name="Normal 2 5 4 3 2 3 2" xfId="11376" xr:uid="{00000000-0005-0000-0000-0000A80F0000}"/>
    <cellStyle name="Normal 2 5 4 3 2 3 3" xfId="19454" xr:uid="{00000000-0005-0000-0000-0000A80F0000}"/>
    <cellStyle name="Normal 2 5 4 3 2 4" xfId="8190" xr:uid="{00000000-0005-0000-0000-0000A90F0000}"/>
    <cellStyle name="Normal 2 5 4 3 2 4 2" xfId="16268" xr:uid="{00000000-0005-0000-0000-0000A90F0000}"/>
    <cellStyle name="Normal 2 5 4 3 2 5" xfId="13109" xr:uid="{00000000-0005-0000-0000-0000AA0F0000}"/>
    <cellStyle name="Normal 2 5 4 3 2 5 2" xfId="21147" xr:uid="{00000000-0005-0000-0000-0000AA0F0000}"/>
    <cellStyle name="Normal 2 5 4 3 2 6" xfId="6580" xr:uid="{00000000-0005-0000-0000-0000A60F0000}"/>
    <cellStyle name="Normal 2 5 4 3 2 7" xfId="14660" xr:uid="{00000000-0005-0000-0000-0000A60F0000}"/>
    <cellStyle name="Normal 2 5 4 3 3" xfId="2203" xr:uid="{00000000-0005-0000-0000-0000020A0000}"/>
    <cellStyle name="Normal 2 5 4 3 3 2" xfId="3853" xr:uid="{00000000-0005-0000-0000-0000030A0000}"/>
    <cellStyle name="Normal 2 5 4 3 3 2 2" xfId="10312" xr:uid="{00000000-0005-0000-0000-0000AC0F0000}"/>
    <cellStyle name="Normal 2 5 4 3 3 2 3" xfId="18390" xr:uid="{00000000-0005-0000-0000-0000AC0F0000}"/>
    <cellStyle name="Normal 2 5 4 3 3 3" xfId="5516" xr:uid="{00000000-0005-0000-0000-0000040A0000}"/>
    <cellStyle name="Normal 2 5 4 3 3 3 2" xfId="11903" xr:uid="{00000000-0005-0000-0000-0000AD0F0000}"/>
    <cellStyle name="Normal 2 5 4 3 3 3 3" xfId="19981" xr:uid="{00000000-0005-0000-0000-0000AD0F0000}"/>
    <cellStyle name="Normal 2 5 4 3 3 4" xfId="8717" xr:uid="{00000000-0005-0000-0000-0000AE0F0000}"/>
    <cellStyle name="Normal 2 5 4 3 3 4 2" xfId="16795" xr:uid="{00000000-0005-0000-0000-0000AE0F0000}"/>
    <cellStyle name="Normal 2 5 4 3 3 5" xfId="7107" xr:uid="{00000000-0005-0000-0000-0000AB0F0000}"/>
    <cellStyle name="Normal 2 5 4 3 3 6" xfId="15187" xr:uid="{00000000-0005-0000-0000-0000AB0F0000}"/>
    <cellStyle name="Normal 2 5 4 3 4" xfId="2789" xr:uid="{00000000-0005-0000-0000-0000050A0000}"/>
    <cellStyle name="Normal 2 5 4 3 4 2" xfId="9278" xr:uid="{00000000-0005-0000-0000-0000AF0F0000}"/>
    <cellStyle name="Normal 2 5 4 3 4 3" xfId="17356" xr:uid="{00000000-0005-0000-0000-0000AF0F0000}"/>
    <cellStyle name="Normal 2 5 4 3 5" xfId="4462" xr:uid="{00000000-0005-0000-0000-0000060A0000}"/>
    <cellStyle name="Normal 2 5 4 3 5 2" xfId="10849" xr:uid="{00000000-0005-0000-0000-0000B00F0000}"/>
    <cellStyle name="Normal 2 5 4 3 5 3" xfId="18927" xr:uid="{00000000-0005-0000-0000-0000B00F0000}"/>
    <cellStyle name="Normal 2 5 4 3 6" xfId="7663" xr:uid="{00000000-0005-0000-0000-0000B10F0000}"/>
    <cellStyle name="Normal 2 5 4 3 6 2" xfId="15741" xr:uid="{00000000-0005-0000-0000-0000B10F0000}"/>
    <cellStyle name="Normal 2 5 4 3 7" xfId="12518" xr:uid="{00000000-0005-0000-0000-0000B20F0000}"/>
    <cellStyle name="Normal 2 5 4 3 7 2" xfId="20587" xr:uid="{00000000-0005-0000-0000-0000B20F0000}"/>
    <cellStyle name="Normal 2 5 4 3 8" xfId="6053" xr:uid="{00000000-0005-0000-0000-0000A50F0000}"/>
    <cellStyle name="Normal 2 5 4 3 9" xfId="14133" xr:uid="{00000000-0005-0000-0000-0000A50F0000}"/>
    <cellStyle name="Normal 2 5 4 4" xfId="1428" xr:uid="{00000000-0005-0000-0000-0000070A0000}"/>
    <cellStyle name="Normal 2 5 4 4 2" xfId="3077" xr:uid="{00000000-0005-0000-0000-0000080A0000}"/>
    <cellStyle name="Normal 2 5 4 4 2 2" xfId="9536" xr:uid="{00000000-0005-0000-0000-0000B40F0000}"/>
    <cellStyle name="Normal 2 5 4 4 2 3" xfId="17614" xr:uid="{00000000-0005-0000-0000-0000B40F0000}"/>
    <cellStyle name="Normal 2 5 4 4 3" xfId="4740" xr:uid="{00000000-0005-0000-0000-0000090A0000}"/>
    <cellStyle name="Normal 2 5 4 4 3 2" xfId="11127" xr:uid="{00000000-0005-0000-0000-0000B50F0000}"/>
    <cellStyle name="Normal 2 5 4 4 3 3" xfId="19205" xr:uid="{00000000-0005-0000-0000-0000B50F0000}"/>
    <cellStyle name="Normal 2 5 4 4 4" xfId="7941" xr:uid="{00000000-0005-0000-0000-0000B60F0000}"/>
    <cellStyle name="Normal 2 5 4 4 4 2" xfId="16019" xr:uid="{00000000-0005-0000-0000-0000B60F0000}"/>
    <cellStyle name="Normal 2 5 4 4 5" xfId="13110" xr:uid="{00000000-0005-0000-0000-0000B70F0000}"/>
    <cellStyle name="Normal 2 5 4 4 5 2" xfId="21148" xr:uid="{00000000-0005-0000-0000-0000B70F0000}"/>
    <cellStyle name="Normal 2 5 4 4 6" xfId="6331" xr:uid="{00000000-0005-0000-0000-0000B30F0000}"/>
    <cellStyle name="Normal 2 5 4 4 7" xfId="14411" xr:uid="{00000000-0005-0000-0000-0000B30F0000}"/>
    <cellStyle name="Normal 2 5 4 5" xfId="1954" xr:uid="{00000000-0005-0000-0000-00000A0A0000}"/>
    <cellStyle name="Normal 2 5 4 5 2" xfId="3604" xr:uid="{00000000-0005-0000-0000-00000B0A0000}"/>
    <cellStyle name="Normal 2 5 4 5 2 2" xfId="10063" xr:uid="{00000000-0005-0000-0000-0000B90F0000}"/>
    <cellStyle name="Normal 2 5 4 5 2 3" xfId="18141" xr:uid="{00000000-0005-0000-0000-0000B90F0000}"/>
    <cellStyle name="Normal 2 5 4 5 3" xfId="5267" xr:uid="{00000000-0005-0000-0000-00000C0A0000}"/>
    <cellStyle name="Normal 2 5 4 5 3 2" xfId="11654" xr:uid="{00000000-0005-0000-0000-0000BA0F0000}"/>
    <cellStyle name="Normal 2 5 4 5 3 3" xfId="19732" xr:uid="{00000000-0005-0000-0000-0000BA0F0000}"/>
    <cellStyle name="Normal 2 5 4 5 4" xfId="8468" xr:uid="{00000000-0005-0000-0000-0000BB0F0000}"/>
    <cellStyle name="Normal 2 5 4 5 4 2" xfId="16546" xr:uid="{00000000-0005-0000-0000-0000BB0F0000}"/>
    <cellStyle name="Normal 2 5 4 5 5" xfId="12733" xr:uid="{00000000-0005-0000-0000-0000BC0F0000}"/>
    <cellStyle name="Normal 2 5 4 5 5 2" xfId="20797" xr:uid="{00000000-0005-0000-0000-0000BC0F0000}"/>
    <cellStyle name="Normal 2 5 4 5 6" xfId="6858" xr:uid="{00000000-0005-0000-0000-0000B80F0000}"/>
    <cellStyle name="Normal 2 5 4 5 7" xfId="14938" xr:uid="{00000000-0005-0000-0000-0000B80F0000}"/>
    <cellStyle name="Normal 2 5 4 6" xfId="2532" xr:uid="{00000000-0005-0000-0000-00000D0A0000}"/>
    <cellStyle name="Normal 2 5 4 6 2" xfId="9045" xr:uid="{00000000-0005-0000-0000-0000BD0F0000}"/>
    <cellStyle name="Normal 2 5 4 6 3" xfId="17123" xr:uid="{00000000-0005-0000-0000-0000BD0F0000}"/>
    <cellStyle name="Normal 2 5 4 7" xfId="4213" xr:uid="{00000000-0005-0000-0000-00000E0A0000}"/>
    <cellStyle name="Normal 2 5 4 7 2" xfId="10600" xr:uid="{00000000-0005-0000-0000-0000BE0F0000}"/>
    <cellStyle name="Normal 2 5 4 7 3" xfId="18678" xr:uid="{00000000-0005-0000-0000-0000BE0F0000}"/>
    <cellStyle name="Normal 2 5 4 8" xfId="7414" xr:uid="{00000000-0005-0000-0000-0000BF0F0000}"/>
    <cellStyle name="Normal 2 5 4 8 2" xfId="15492" xr:uid="{00000000-0005-0000-0000-0000BF0F0000}"/>
    <cellStyle name="Normal 2 5 4 9" xfId="12237" xr:uid="{00000000-0005-0000-0000-0000C00F0000}"/>
    <cellStyle name="Normal 2 5 4 9 2" xfId="20311" xr:uid="{00000000-0005-0000-0000-0000C00F0000}"/>
    <cellStyle name="Normal 2 5 5" xfId="502" xr:uid="{00000000-0005-0000-0000-0000F6010000}"/>
    <cellStyle name="Normal 2 5 5 10" xfId="13631" xr:uid="{00000000-0005-0000-0000-0000C20F0000}"/>
    <cellStyle name="Normal 2 5 5 10 2" xfId="21628" xr:uid="{00000000-0005-0000-0000-0000C20F0000}"/>
    <cellStyle name="Normal 2 5 5 11" xfId="5805" xr:uid="{00000000-0005-0000-0000-0000C10F0000}"/>
    <cellStyle name="Normal 2 5 5 12" xfId="13885" xr:uid="{00000000-0005-0000-0000-0000C10F0000}"/>
    <cellStyle name="Normal 2 5 5 2" xfId="969" xr:uid="{00000000-0005-0000-0000-0000100A0000}"/>
    <cellStyle name="Normal 2 5 5 2 10" xfId="14008" xr:uid="{00000000-0005-0000-0000-0000C30F0000}"/>
    <cellStyle name="Normal 2 5 5 2 2" xfId="1165" xr:uid="{00000000-0005-0000-0000-0000110A0000}"/>
    <cellStyle name="Normal 2 5 5 2 2 2" xfId="1823" xr:uid="{00000000-0005-0000-0000-0000120A0000}"/>
    <cellStyle name="Normal 2 5 5 2 2 2 2" xfId="3473" xr:uid="{00000000-0005-0000-0000-0000130A0000}"/>
    <cellStyle name="Normal 2 5 5 2 2 2 2 2" xfId="9932" xr:uid="{00000000-0005-0000-0000-0000C60F0000}"/>
    <cellStyle name="Normal 2 5 5 2 2 2 2 3" xfId="18010" xr:uid="{00000000-0005-0000-0000-0000C60F0000}"/>
    <cellStyle name="Normal 2 5 5 2 2 2 3" xfId="5136" xr:uid="{00000000-0005-0000-0000-0000140A0000}"/>
    <cellStyle name="Normal 2 5 5 2 2 2 3 2" xfId="11523" xr:uid="{00000000-0005-0000-0000-0000C70F0000}"/>
    <cellStyle name="Normal 2 5 5 2 2 2 3 3" xfId="19601" xr:uid="{00000000-0005-0000-0000-0000C70F0000}"/>
    <cellStyle name="Normal 2 5 5 2 2 2 4" xfId="8337" xr:uid="{00000000-0005-0000-0000-0000C80F0000}"/>
    <cellStyle name="Normal 2 5 5 2 2 2 4 2" xfId="16415" xr:uid="{00000000-0005-0000-0000-0000C80F0000}"/>
    <cellStyle name="Normal 2 5 5 2 2 2 5" xfId="6727" xr:uid="{00000000-0005-0000-0000-0000C50F0000}"/>
    <cellStyle name="Normal 2 5 5 2 2 2 6" xfId="14807" xr:uid="{00000000-0005-0000-0000-0000C50F0000}"/>
    <cellStyle name="Normal 2 5 5 2 2 3" xfId="2350" xr:uid="{00000000-0005-0000-0000-0000150A0000}"/>
    <cellStyle name="Normal 2 5 5 2 2 3 2" xfId="4000" xr:uid="{00000000-0005-0000-0000-0000160A0000}"/>
    <cellStyle name="Normal 2 5 5 2 2 3 2 2" xfId="10459" xr:uid="{00000000-0005-0000-0000-0000CA0F0000}"/>
    <cellStyle name="Normal 2 5 5 2 2 3 2 3" xfId="18537" xr:uid="{00000000-0005-0000-0000-0000CA0F0000}"/>
    <cellStyle name="Normal 2 5 5 2 2 3 3" xfId="5663" xr:uid="{00000000-0005-0000-0000-0000170A0000}"/>
    <cellStyle name="Normal 2 5 5 2 2 3 3 2" xfId="12050" xr:uid="{00000000-0005-0000-0000-0000CB0F0000}"/>
    <cellStyle name="Normal 2 5 5 2 2 3 3 3" xfId="20128" xr:uid="{00000000-0005-0000-0000-0000CB0F0000}"/>
    <cellStyle name="Normal 2 5 5 2 2 3 4" xfId="8864" xr:uid="{00000000-0005-0000-0000-0000CC0F0000}"/>
    <cellStyle name="Normal 2 5 5 2 2 3 4 2" xfId="16942" xr:uid="{00000000-0005-0000-0000-0000CC0F0000}"/>
    <cellStyle name="Normal 2 5 5 2 2 3 5" xfId="7254" xr:uid="{00000000-0005-0000-0000-0000C90F0000}"/>
    <cellStyle name="Normal 2 5 5 2 2 3 6" xfId="15334" xr:uid="{00000000-0005-0000-0000-0000C90F0000}"/>
    <cellStyle name="Normal 2 5 5 2 2 4" xfId="2916" xr:uid="{00000000-0005-0000-0000-0000180A0000}"/>
    <cellStyle name="Normal 2 5 5 2 2 4 2" xfId="9405" xr:uid="{00000000-0005-0000-0000-0000CD0F0000}"/>
    <cellStyle name="Normal 2 5 5 2 2 4 3" xfId="17483" xr:uid="{00000000-0005-0000-0000-0000CD0F0000}"/>
    <cellStyle name="Normal 2 5 5 2 2 5" xfId="4609" xr:uid="{00000000-0005-0000-0000-0000190A0000}"/>
    <cellStyle name="Normal 2 5 5 2 2 5 2" xfId="10996" xr:uid="{00000000-0005-0000-0000-0000CE0F0000}"/>
    <cellStyle name="Normal 2 5 5 2 2 5 3" xfId="19074" xr:uid="{00000000-0005-0000-0000-0000CE0F0000}"/>
    <cellStyle name="Normal 2 5 5 2 2 6" xfId="7810" xr:uid="{00000000-0005-0000-0000-0000CF0F0000}"/>
    <cellStyle name="Normal 2 5 5 2 2 6 2" xfId="15888" xr:uid="{00000000-0005-0000-0000-0000CF0F0000}"/>
    <cellStyle name="Normal 2 5 5 2 2 7" xfId="13111" xr:uid="{00000000-0005-0000-0000-0000D00F0000}"/>
    <cellStyle name="Normal 2 5 5 2 2 7 2" xfId="21149" xr:uid="{00000000-0005-0000-0000-0000D00F0000}"/>
    <cellStyle name="Normal 2 5 5 2 2 8" xfId="6200" xr:uid="{00000000-0005-0000-0000-0000C40F0000}"/>
    <cellStyle name="Normal 2 5 5 2 2 9" xfId="14280" xr:uid="{00000000-0005-0000-0000-0000C40F0000}"/>
    <cellStyle name="Normal 2 5 5 2 3" xfId="1552" xr:uid="{00000000-0005-0000-0000-00001A0A0000}"/>
    <cellStyle name="Normal 2 5 5 2 3 2" xfId="3201" xr:uid="{00000000-0005-0000-0000-00001B0A0000}"/>
    <cellStyle name="Normal 2 5 5 2 3 2 2" xfId="9660" xr:uid="{00000000-0005-0000-0000-0000D20F0000}"/>
    <cellStyle name="Normal 2 5 5 2 3 2 3" xfId="17738" xr:uid="{00000000-0005-0000-0000-0000D20F0000}"/>
    <cellStyle name="Normal 2 5 5 2 3 3" xfId="4864" xr:uid="{00000000-0005-0000-0000-00001C0A0000}"/>
    <cellStyle name="Normal 2 5 5 2 3 3 2" xfId="11251" xr:uid="{00000000-0005-0000-0000-0000D30F0000}"/>
    <cellStyle name="Normal 2 5 5 2 3 3 3" xfId="19329" xr:uid="{00000000-0005-0000-0000-0000D30F0000}"/>
    <cellStyle name="Normal 2 5 5 2 3 4" xfId="8065" xr:uid="{00000000-0005-0000-0000-0000D40F0000}"/>
    <cellStyle name="Normal 2 5 5 2 3 4 2" xfId="16143" xr:uid="{00000000-0005-0000-0000-0000D40F0000}"/>
    <cellStyle name="Normal 2 5 5 2 3 5" xfId="6455" xr:uid="{00000000-0005-0000-0000-0000D10F0000}"/>
    <cellStyle name="Normal 2 5 5 2 3 6" xfId="14535" xr:uid="{00000000-0005-0000-0000-0000D10F0000}"/>
    <cellStyle name="Normal 2 5 5 2 4" xfId="2078" xr:uid="{00000000-0005-0000-0000-00001D0A0000}"/>
    <cellStyle name="Normal 2 5 5 2 4 2" xfId="3728" xr:uid="{00000000-0005-0000-0000-00001E0A0000}"/>
    <cellStyle name="Normal 2 5 5 2 4 2 2" xfId="10187" xr:uid="{00000000-0005-0000-0000-0000D60F0000}"/>
    <cellStyle name="Normal 2 5 5 2 4 2 3" xfId="18265" xr:uid="{00000000-0005-0000-0000-0000D60F0000}"/>
    <cellStyle name="Normal 2 5 5 2 4 3" xfId="5391" xr:uid="{00000000-0005-0000-0000-00001F0A0000}"/>
    <cellStyle name="Normal 2 5 5 2 4 3 2" xfId="11778" xr:uid="{00000000-0005-0000-0000-0000D70F0000}"/>
    <cellStyle name="Normal 2 5 5 2 4 3 3" xfId="19856" xr:uid="{00000000-0005-0000-0000-0000D70F0000}"/>
    <cellStyle name="Normal 2 5 5 2 4 4" xfId="8592" xr:uid="{00000000-0005-0000-0000-0000D80F0000}"/>
    <cellStyle name="Normal 2 5 5 2 4 4 2" xfId="16670" xr:uid="{00000000-0005-0000-0000-0000D80F0000}"/>
    <cellStyle name="Normal 2 5 5 2 4 5" xfId="6982" xr:uid="{00000000-0005-0000-0000-0000D50F0000}"/>
    <cellStyle name="Normal 2 5 5 2 4 6" xfId="15062" xr:uid="{00000000-0005-0000-0000-0000D50F0000}"/>
    <cellStyle name="Normal 2 5 5 2 5" xfId="2734" xr:uid="{00000000-0005-0000-0000-0000200A0000}"/>
    <cellStyle name="Normal 2 5 5 2 5 2" xfId="9223" xr:uid="{00000000-0005-0000-0000-0000D90F0000}"/>
    <cellStyle name="Normal 2 5 5 2 5 3" xfId="17301" xr:uid="{00000000-0005-0000-0000-0000D90F0000}"/>
    <cellStyle name="Normal 2 5 5 2 6" xfId="4337" xr:uid="{00000000-0005-0000-0000-0000210A0000}"/>
    <cellStyle name="Normal 2 5 5 2 6 2" xfId="10724" xr:uid="{00000000-0005-0000-0000-0000DA0F0000}"/>
    <cellStyle name="Normal 2 5 5 2 6 3" xfId="18802" xr:uid="{00000000-0005-0000-0000-0000DA0F0000}"/>
    <cellStyle name="Normal 2 5 5 2 7" xfId="7538" xr:uid="{00000000-0005-0000-0000-0000DB0F0000}"/>
    <cellStyle name="Normal 2 5 5 2 7 2" xfId="15616" xr:uid="{00000000-0005-0000-0000-0000DB0F0000}"/>
    <cellStyle name="Normal 2 5 5 2 8" xfId="12520" xr:uid="{00000000-0005-0000-0000-0000DC0F0000}"/>
    <cellStyle name="Normal 2 5 5 2 8 2" xfId="20589" xr:uid="{00000000-0005-0000-0000-0000DC0F0000}"/>
    <cellStyle name="Normal 2 5 5 2 9" xfId="5928" xr:uid="{00000000-0005-0000-0000-0000C30F0000}"/>
    <cellStyle name="Normal 2 5 5 3" xfId="1025" xr:uid="{00000000-0005-0000-0000-0000220A0000}"/>
    <cellStyle name="Normal 2 5 5 3 2" xfId="1677" xr:uid="{00000000-0005-0000-0000-0000230A0000}"/>
    <cellStyle name="Normal 2 5 5 3 2 2" xfId="3327" xr:uid="{00000000-0005-0000-0000-0000240A0000}"/>
    <cellStyle name="Normal 2 5 5 3 2 2 2" xfId="9786" xr:uid="{00000000-0005-0000-0000-0000DF0F0000}"/>
    <cellStyle name="Normal 2 5 5 3 2 2 3" xfId="17864" xr:uid="{00000000-0005-0000-0000-0000DF0F0000}"/>
    <cellStyle name="Normal 2 5 5 3 2 3" xfId="4990" xr:uid="{00000000-0005-0000-0000-0000250A0000}"/>
    <cellStyle name="Normal 2 5 5 3 2 3 2" xfId="11377" xr:uid="{00000000-0005-0000-0000-0000E00F0000}"/>
    <cellStyle name="Normal 2 5 5 3 2 3 3" xfId="19455" xr:uid="{00000000-0005-0000-0000-0000E00F0000}"/>
    <cellStyle name="Normal 2 5 5 3 2 4" xfId="8191" xr:uid="{00000000-0005-0000-0000-0000E10F0000}"/>
    <cellStyle name="Normal 2 5 5 3 2 4 2" xfId="16269" xr:uid="{00000000-0005-0000-0000-0000E10F0000}"/>
    <cellStyle name="Normal 2 5 5 3 2 5" xfId="6581" xr:uid="{00000000-0005-0000-0000-0000DE0F0000}"/>
    <cellStyle name="Normal 2 5 5 3 2 6" xfId="14661" xr:uid="{00000000-0005-0000-0000-0000DE0F0000}"/>
    <cellStyle name="Normal 2 5 5 3 3" xfId="2204" xr:uid="{00000000-0005-0000-0000-0000260A0000}"/>
    <cellStyle name="Normal 2 5 5 3 3 2" xfId="3854" xr:uid="{00000000-0005-0000-0000-0000270A0000}"/>
    <cellStyle name="Normal 2 5 5 3 3 2 2" xfId="10313" xr:uid="{00000000-0005-0000-0000-0000E30F0000}"/>
    <cellStyle name="Normal 2 5 5 3 3 2 3" xfId="18391" xr:uid="{00000000-0005-0000-0000-0000E30F0000}"/>
    <cellStyle name="Normal 2 5 5 3 3 3" xfId="5517" xr:uid="{00000000-0005-0000-0000-0000280A0000}"/>
    <cellStyle name="Normal 2 5 5 3 3 3 2" xfId="11904" xr:uid="{00000000-0005-0000-0000-0000E40F0000}"/>
    <cellStyle name="Normal 2 5 5 3 3 3 3" xfId="19982" xr:uid="{00000000-0005-0000-0000-0000E40F0000}"/>
    <cellStyle name="Normal 2 5 5 3 3 4" xfId="8718" xr:uid="{00000000-0005-0000-0000-0000E50F0000}"/>
    <cellStyle name="Normal 2 5 5 3 3 4 2" xfId="16796" xr:uid="{00000000-0005-0000-0000-0000E50F0000}"/>
    <cellStyle name="Normal 2 5 5 3 3 5" xfId="7108" xr:uid="{00000000-0005-0000-0000-0000E20F0000}"/>
    <cellStyle name="Normal 2 5 5 3 3 6" xfId="15188" xr:uid="{00000000-0005-0000-0000-0000E20F0000}"/>
    <cellStyle name="Normal 2 5 5 3 4" xfId="2790" xr:uid="{00000000-0005-0000-0000-0000290A0000}"/>
    <cellStyle name="Normal 2 5 5 3 4 2" xfId="9279" xr:uid="{00000000-0005-0000-0000-0000E60F0000}"/>
    <cellStyle name="Normal 2 5 5 3 4 3" xfId="17357" xr:uid="{00000000-0005-0000-0000-0000E60F0000}"/>
    <cellStyle name="Normal 2 5 5 3 5" xfId="4463" xr:uid="{00000000-0005-0000-0000-00002A0A0000}"/>
    <cellStyle name="Normal 2 5 5 3 5 2" xfId="10850" xr:uid="{00000000-0005-0000-0000-0000E70F0000}"/>
    <cellStyle name="Normal 2 5 5 3 5 3" xfId="18928" xr:uid="{00000000-0005-0000-0000-0000E70F0000}"/>
    <cellStyle name="Normal 2 5 5 3 6" xfId="7664" xr:uid="{00000000-0005-0000-0000-0000E80F0000}"/>
    <cellStyle name="Normal 2 5 5 3 6 2" xfId="15742" xr:uid="{00000000-0005-0000-0000-0000E80F0000}"/>
    <cellStyle name="Normal 2 5 5 3 7" xfId="13112" xr:uid="{00000000-0005-0000-0000-0000E90F0000}"/>
    <cellStyle name="Normal 2 5 5 3 7 2" xfId="21150" xr:uid="{00000000-0005-0000-0000-0000E90F0000}"/>
    <cellStyle name="Normal 2 5 5 3 8" xfId="6054" xr:uid="{00000000-0005-0000-0000-0000DD0F0000}"/>
    <cellStyle name="Normal 2 5 5 3 9" xfId="14134" xr:uid="{00000000-0005-0000-0000-0000DD0F0000}"/>
    <cellStyle name="Normal 2 5 5 4" xfId="1429" xr:uid="{00000000-0005-0000-0000-00002B0A0000}"/>
    <cellStyle name="Normal 2 5 5 4 2" xfId="3078" xr:uid="{00000000-0005-0000-0000-00002C0A0000}"/>
    <cellStyle name="Normal 2 5 5 4 2 2" xfId="9537" xr:uid="{00000000-0005-0000-0000-0000EB0F0000}"/>
    <cellStyle name="Normal 2 5 5 4 2 3" xfId="17615" xr:uid="{00000000-0005-0000-0000-0000EB0F0000}"/>
    <cellStyle name="Normal 2 5 5 4 3" xfId="4741" xr:uid="{00000000-0005-0000-0000-00002D0A0000}"/>
    <cellStyle name="Normal 2 5 5 4 3 2" xfId="11128" xr:uid="{00000000-0005-0000-0000-0000EC0F0000}"/>
    <cellStyle name="Normal 2 5 5 4 3 3" xfId="19206" xr:uid="{00000000-0005-0000-0000-0000EC0F0000}"/>
    <cellStyle name="Normal 2 5 5 4 4" xfId="7942" xr:uid="{00000000-0005-0000-0000-0000ED0F0000}"/>
    <cellStyle name="Normal 2 5 5 4 4 2" xfId="16020" xr:uid="{00000000-0005-0000-0000-0000ED0F0000}"/>
    <cellStyle name="Normal 2 5 5 4 5" xfId="12734" xr:uid="{00000000-0005-0000-0000-0000EE0F0000}"/>
    <cellStyle name="Normal 2 5 5 4 5 2" xfId="20798" xr:uid="{00000000-0005-0000-0000-0000EE0F0000}"/>
    <cellStyle name="Normal 2 5 5 4 6" xfId="6332" xr:uid="{00000000-0005-0000-0000-0000EA0F0000}"/>
    <cellStyle name="Normal 2 5 5 4 7" xfId="14412" xr:uid="{00000000-0005-0000-0000-0000EA0F0000}"/>
    <cellStyle name="Normal 2 5 5 5" xfId="1955" xr:uid="{00000000-0005-0000-0000-00002E0A0000}"/>
    <cellStyle name="Normal 2 5 5 5 2" xfId="3605" xr:uid="{00000000-0005-0000-0000-00002F0A0000}"/>
    <cellStyle name="Normal 2 5 5 5 2 2" xfId="10064" xr:uid="{00000000-0005-0000-0000-0000F00F0000}"/>
    <cellStyle name="Normal 2 5 5 5 2 3" xfId="18142" xr:uid="{00000000-0005-0000-0000-0000F00F0000}"/>
    <cellStyle name="Normal 2 5 5 5 3" xfId="5268" xr:uid="{00000000-0005-0000-0000-0000300A0000}"/>
    <cellStyle name="Normal 2 5 5 5 3 2" xfId="11655" xr:uid="{00000000-0005-0000-0000-0000F10F0000}"/>
    <cellStyle name="Normal 2 5 5 5 3 3" xfId="19733" xr:uid="{00000000-0005-0000-0000-0000F10F0000}"/>
    <cellStyle name="Normal 2 5 5 5 4" xfId="8469" xr:uid="{00000000-0005-0000-0000-0000F20F0000}"/>
    <cellStyle name="Normal 2 5 5 5 4 2" xfId="16547" xr:uid="{00000000-0005-0000-0000-0000F20F0000}"/>
    <cellStyle name="Normal 2 5 5 5 5" xfId="6859" xr:uid="{00000000-0005-0000-0000-0000EF0F0000}"/>
    <cellStyle name="Normal 2 5 5 5 6" xfId="14939" xr:uid="{00000000-0005-0000-0000-0000EF0F0000}"/>
    <cellStyle name="Normal 2 5 5 6" xfId="2534" xr:uid="{00000000-0005-0000-0000-0000310A0000}"/>
    <cellStyle name="Normal 2 5 5 6 2" xfId="9047" xr:uid="{00000000-0005-0000-0000-0000F30F0000}"/>
    <cellStyle name="Normal 2 5 5 6 3" xfId="17125" xr:uid="{00000000-0005-0000-0000-0000F30F0000}"/>
    <cellStyle name="Normal 2 5 5 7" xfId="4214" xr:uid="{00000000-0005-0000-0000-0000320A0000}"/>
    <cellStyle name="Normal 2 5 5 7 2" xfId="10601" xr:uid="{00000000-0005-0000-0000-0000F40F0000}"/>
    <cellStyle name="Normal 2 5 5 7 3" xfId="18679" xr:uid="{00000000-0005-0000-0000-0000F40F0000}"/>
    <cellStyle name="Normal 2 5 5 8" xfId="7415" xr:uid="{00000000-0005-0000-0000-0000F50F0000}"/>
    <cellStyle name="Normal 2 5 5 8 2" xfId="15493" xr:uid="{00000000-0005-0000-0000-0000F50F0000}"/>
    <cellStyle name="Normal 2 5 5 9" xfId="12239" xr:uid="{00000000-0005-0000-0000-0000F60F0000}"/>
    <cellStyle name="Normal 2 5 5 9 2" xfId="20313" xr:uid="{00000000-0005-0000-0000-0000F60F0000}"/>
    <cellStyle name="Normal 2 5 6" xfId="503" xr:uid="{00000000-0005-0000-0000-0000F7010000}"/>
    <cellStyle name="Normal 2 5 6 10" xfId="13632" xr:uid="{00000000-0005-0000-0000-0000F80F0000}"/>
    <cellStyle name="Normal 2 5 6 10 2" xfId="21629" xr:uid="{00000000-0005-0000-0000-0000F80F0000}"/>
    <cellStyle name="Normal 2 5 6 11" xfId="5806" xr:uid="{00000000-0005-0000-0000-0000F70F0000}"/>
    <cellStyle name="Normal 2 5 6 12" xfId="13886" xr:uid="{00000000-0005-0000-0000-0000F70F0000}"/>
    <cellStyle name="Normal 2 5 6 2" xfId="957" xr:uid="{00000000-0005-0000-0000-0000340A0000}"/>
    <cellStyle name="Normal 2 5 6 2 10" xfId="13990" xr:uid="{00000000-0005-0000-0000-0000F90F0000}"/>
    <cellStyle name="Normal 2 5 6 2 2" xfId="1166" xr:uid="{00000000-0005-0000-0000-0000350A0000}"/>
    <cellStyle name="Normal 2 5 6 2 2 2" xfId="1824" xr:uid="{00000000-0005-0000-0000-0000360A0000}"/>
    <cellStyle name="Normal 2 5 6 2 2 2 2" xfId="3474" xr:uid="{00000000-0005-0000-0000-0000370A0000}"/>
    <cellStyle name="Normal 2 5 6 2 2 2 2 2" xfId="9933" xr:uid="{00000000-0005-0000-0000-0000FC0F0000}"/>
    <cellStyle name="Normal 2 5 6 2 2 2 2 3" xfId="18011" xr:uid="{00000000-0005-0000-0000-0000FC0F0000}"/>
    <cellStyle name="Normal 2 5 6 2 2 2 3" xfId="5137" xr:uid="{00000000-0005-0000-0000-0000380A0000}"/>
    <cellStyle name="Normal 2 5 6 2 2 2 3 2" xfId="11524" xr:uid="{00000000-0005-0000-0000-0000FD0F0000}"/>
    <cellStyle name="Normal 2 5 6 2 2 2 3 3" xfId="19602" xr:uid="{00000000-0005-0000-0000-0000FD0F0000}"/>
    <cellStyle name="Normal 2 5 6 2 2 2 4" xfId="8338" xr:uid="{00000000-0005-0000-0000-0000FE0F0000}"/>
    <cellStyle name="Normal 2 5 6 2 2 2 4 2" xfId="16416" xr:uid="{00000000-0005-0000-0000-0000FE0F0000}"/>
    <cellStyle name="Normal 2 5 6 2 2 2 5" xfId="6728" xr:uid="{00000000-0005-0000-0000-0000FB0F0000}"/>
    <cellStyle name="Normal 2 5 6 2 2 2 6" xfId="14808" xr:uid="{00000000-0005-0000-0000-0000FB0F0000}"/>
    <cellStyle name="Normal 2 5 6 2 2 3" xfId="2351" xr:uid="{00000000-0005-0000-0000-0000390A0000}"/>
    <cellStyle name="Normal 2 5 6 2 2 3 2" xfId="4001" xr:uid="{00000000-0005-0000-0000-00003A0A0000}"/>
    <cellStyle name="Normal 2 5 6 2 2 3 2 2" xfId="10460" xr:uid="{00000000-0005-0000-0000-000000100000}"/>
    <cellStyle name="Normal 2 5 6 2 2 3 2 3" xfId="18538" xr:uid="{00000000-0005-0000-0000-000000100000}"/>
    <cellStyle name="Normal 2 5 6 2 2 3 3" xfId="5664" xr:uid="{00000000-0005-0000-0000-00003B0A0000}"/>
    <cellStyle name="Normal 2 5 6 2 2 3 3 2" xfId="12051" xr:uid="{00000000-0005-0000-0000-000001100000}"/>
    <cellStyle name="Normal 2 5 6 2 2 3 3 3" xfId="20129" xr:uid="{00000000-0005-0000-0000-000001100000}"/>
    <cellStyle name="Normal 2 5 6 2 2 3 4" xfId="8865" xr:uid="{00000000-0005-0000-0000-000002100000}"/>
    <cellStyle name="Normal 2 5 6 2 2 3 4 2" xfId="16943" xr:uid="{00000000-0005-0000-0000-000002100000}"/>
    <cellStyle name="Normal 2 5 6 2 2 3 5" xfId="7255" xr:uid="{00000000-0005-0000-0000-0000FF0F0000}"/>
    <cellStyle name="Normal 2 5 6 2 2 3 6" xfId="15335" xr:uid="{00000000-0005-0000-0000-0000FF0F0000}"/>
    <cellStyle name="Normal 2 5 6 2 2 4" xfId="2917" xr:uid="{00000000-0005-0000-0000-00003C0A0000}"/>
    <cellStyle name="Normal 2 5 6 2 2 4 2" xfId="9406" xr:uid="{00000000-0005-0000-0000-000003100000}"/>
    <cellStyle name="Normal 2 5 6 2 2 4 3" xfId="17484" xr:uid="{00000000-0005-0000-0000-000003100000}"/>
    <cellStyle name="Normal 2 5 6 2 2 5" xfId="4610" xr:uid="{00000000-0005-0000-0000-00003D0A0000}"/>
    <cellStyle name="Normal 2 5 6 2 2 5 2" xfId="10997" xr:uid="{00000000-0005-0000-0000-000004100000}"/>
    <cellStyle name="Normal 2 5 6 2 2 5 3" xfId="19075" xr:uid="{00000000-0005-0000-0000-000004100000}"/>
    <cellStyle name="Normal 2 5 6 2 2 6" xfId="7811" xr:uid="{00000000-0005-0000-0000-000005100000}"/>
    <cellStyle name="Normal 2 5 6 2 2 6 2" xfId="15889" xr:uid="{00000000-0005-0000-0000-000005100000}"/>
    <cellStyle name="Normal 2 5 6 2 2 7" xfId="13113" xr:uid="{00000000-0005-0000-0000-000006100000}"/>
    <cellStyle name="Normal 2 5 6 2 2 7 2" xfId="21151" xr:uid="{00000000-0005-0000-0000-000006100000}"/>
    <cellStyle name="Normal 2 5 6 2 2 8" xfId="6201" xr:uid="{00000000-0005-0000-0000-0000FA0F0000}"/>
    <cellStyle name="Normal 2 5 6 2 2 9" xfId="14281" xr:uid="{00000000-0005-0000-0000-0000FA0F0000}"/>
    <cellStyle name="Normal 2 5 6 2 3" xfId="1534" xr:uid="{00000000-0005-0000-0000-00003E0A0000}"/>
    <cellStyle name="Normal 2 5 6 2 3 2" xfId="3183" xr:uid="{00000000-0005-0000-0000-00003F0A0000}"/>
    <cellStyle name="Normal 2 5 6 2 3 2 2" xfId="9642" xr:uid="{00000000-0005-0000-0000-000008100000}"/>
    <cellStyle name="Normal 2 5 6 2 3 2 3" xfId="17720" xr:uid="{00000000-0005-0000-0000-000008100000}"/>
    <cellStyle name="Normal 2 5 6 2 3 3" xfId="4846" xr:uid="{00000000-0005-0000-0000-0000400A0000}"/>
    <cellStyle name="Normal 2 5 6 2 3 3 2" xfId="11233" xr:uid="{00000000-0005-0000-0000-000009100000}"/>
    <cellStyle name="Normal 2 5 6 2 3 3 3" xfId="19311" xr:uid="{00000000-0005-0000-0000-000009100000}"/>
    <cellStyle name="Normal 2 5 6 2 3 4" xfId="8047" xr:uid="{00000000-0005-0000-0000-00000A100000}"/>
    <cellStyle name="Normal 2 5 6 2 3 4 2" xfId="16125" xr:uid="{00000000-0005-0000-0000-00000A100000}"/>
    <cellStyle name="Normal 2 5 6 2 3 5" xfId="6437" xr:uid="{00000000-0005-0000-0000-000007100000}"/>
    <cellStyle name="Normal 2 5 6 2 3 6" xfId="14517" xr:uid="{00000000-0005-0000-0000-000007100000}"/>
    <cellStyle name="Normal 2 5 6 2 4" xfId="2060" xr:uid="{00000000-0005-0000-0000-0000410A0000}"/>
    <cellStyle name="Normal 2 5 6 2 4 2" xfId="3710" xr:uid="{00000000-0005-0000-0000-0000420A0000}"/>
    <cellStyle name="Normal 2 5 6 2 4 2 2" xfId="10169" xr:uid="{00000000-0005-0000-0000-00000C100000}"/>
    <cellStyle name="Normal 2 5 6 2 4 2 3" xfId="18247" xr:uid="{00000000-0005-0000-0000-00000C100000}"/>
    <cellStyle name="Normal 2 5 6 2 4 3" xfId="5373" xr:uid="{00000000-0005-0000-0000-0000430A0000}"/>
    <cellStyle name="Normal 2 5 6 2 4 3 2" xfId="11760" xr:uid="{00000000-0005-0000-0000-00000D100000}"/>
    <cellStyle name="Normal 2 5 6 2 4 3 3" xfId="19838" xr:uid="{00000000-0005-0000-0000-00000D100000}"/>
    <cellStyle name="Normal 2 5 6 2 4 4" xfId="8574" xr:uid="{00000000-0005-0000-0000-00000E100000}"/>
    <cellStyle name="Normal 2 5 6 2 4 4 2" xfId="16652" xr:uid="{00000000-0005-0000-0000-00000E100000}"/>
    <cellStyle name="Normal 2 5 6 2 4 5" xfId="6964" xr:uid="{00000000-0005-0000-0000-00000B100000}"/>
    <cellStyle name="Normal 2 5 6 2 4 6" xfId="15044" xr:uid="{00000000-0005-0000-0000-00000B100000}"/>
    <cellStyle name="Normal 2 5 6 2 5" xfId="2722" xr:uid="{00000000-0005-0000-0000-0000440A0000}"/>
    <cellStyle name="Normal 2 5 6 2 5 2" xfId="9211" xr:uid="{00000000-0005-0000-0000-00000F100000}"/>
    <cellStyle name="Normal 2 5 6 2 5 3" xfId="17289" xr:uid="{00000000-0005-0000-0000-00000F100000}"/>
    <cellStyle name="Normal 2 5 6 2 6" xfId="4319" xr:uid="{00000000-0005-0000-0000-0000450A0000}"/>
    <cellStyle name="Normal 2 5 6 2 6 2" xfId="10706" xr:uid="{00000000-0005-0000-0000-000010100000}"/>
    <cellStyle name="Normal 2 5 6 2 6 3" xfId="18784" xr:uid="{00000000-0005-0000-0000-000010100000}"/>
    <cellStyle name="Normal 2 5 6 2 7" xfId="7520" xr:uid="{00000000-0005-0000-0000-000011100000}"/>
    <cellStyle name="Normal 2 5 6 2 7 2" xfId="15598" xr:uid="{00000000-0005-0000-0000-000011100000}"/>
    <cellStyle name="Normal 2 5 6 2 8" xfId="12521" xr:uid="{00000000-0005-0000-0000-000012100000}"/>
    <cellStyle name="Normal 2 5 6 2 8 2" xfId="20590" xr:uid="{00000000-0005-0000-0000-000012100000}"/>
    <cellStyle name="Normal 2 5 6 2 9" xfId="5910" xr:uid="{00000000-0005-0000-0000-0000F90F0000}"/>
    <cellStyle name="Normal 2 5 6 3" xfId="1026" xr:uid="{00000000-0005-0000-0000-0000460A0000}"/>
    <cellStyle name="Normal 2 5 6 3 2" xfId="1678" xr:uid="{00000000-0005-0000-0000-0000470A0000}"/>
    <cellStyle name="Normal 2 5 6 3 2 2" xfId="3328" xr:uid="{00000000-0005-0000-0000-0000480A0000}"/>
    <cellStyle name="Normal 2 5 6 3 2 2 2" xfId="9787" xr:uid="{00000000-0005-0000-0000-000015100000}"/>
    <cellStyle name="Normal 2 5 6 3 2 2 3" xfId="17865" xr:uid="{00000000-0005-0000-0000-000015100000}"/>
    <cellStyle name="Normal 2 5 6 3 2 3" xfId="4991" xr:uid="{00000000-0005-0000-0000-0000490A0000}"/>
    <cellStyle name="Normal 2 5 6 3 2 3 2" xfId="11378" xr:uid="{00000000-0005-0000-0000-000016100000}"/>
    <cellStyle name="Normal 2 5 6 3 2 3 3" xfId="19456" xr:uid="{00000000-0005-0000-0000-000016100000}"/>
    <cellStyle name="Normal 2 5 6 3 2 4" xfId="8192" xr:uid="{00000000-0005-0000-0000-000017100000}"/>
    <cellStyle name="Normal 2 5 6 3 2 4 2" xfId="16270" xr:uid="{00000000-0005-0000-0000-000017100000}"/>
    <cellStyle name="Normal 2 5 6 3 2 5" xfId="6582" xr:uid="{00000000-0005-0000-0000-000014100000}"/>
    <cellStyle name="Normal 2 5 6 3 2 6" xfId="14662" xr:uid="{00000000-0005-0000-0000-000014100000}"/>
    <cellStyle name="Normal 2 5 6 3 3" xfId="2205" xr:uid="{00000000-0005-0000-0000-00004A0A0000}"/>
    <cellStyle name="Normal 2 5 6 3 3 2" xfId="3855" xr:uid="{00000000-0005-0000-0000-00004B0A0000}"/>
    <cellStyle name="Normal 2 5 6 3 3 2 2" xfId="10314" xr:uid="{00000000-0005-0000-0000-000019100000}"/>
    <cellStyle name="Normal 2 5 6 3 3 2 3" xfId="18392" xr:uid="{00000000-0005-0000-0000-000019100000}"/>
    <cellStyle name="Normal 2 5 6 3 3 3" xfId="5518" xr:uid="{00000000-0005-0000-0000-00004C0A0000}"/>
    <cellStyle name="Normal 2 5 6 3 3 3 2" xfId="11905" xr:uid="{00000000-0005-0000-0000-00001A100000}"/>
    <cellStyle name="Normal 2 5 6 3 3 3 3" xfId="19983" xr:uid="{00000000-0005-0000-0000-00001A100000}"/>
    <cellStyle name="Normal 2 5 6 3 3 4" xfId="8719" xr:uid="{00000000-0005-0000-0000-00001B100000}"/>
    <cellStyle name="Normal 2 5 6 3 3 4 2" xfId="16797" xr:uid="{00000000-0005-0000-0000-00001B100000}"/>
    <cellStyle name="Normal 2 5 6 3 3 5" xfId="7109" xr:uid="{00000000-0005-0000-0000-000018100000}"/>
    <cellStyle name="Normal 2 5 6 3 3 6" xfId="15189" xr:uid="{00000000-0005-0000-0000-000018100000}"/>
    <cellStyle name="Normal 2 5 6 3 4" xfId="2791" xr:uid="{00000000-0005-0000-0000-00004D0A0000}"/>
    <cellStyle name="Normal 2 5 6 3 4 2" xfId="9280" xr:uid="{00000000-0005-0000-0000-00001C100000}"/>
    <cellStyle name="Normal 2 5 6 3 4 3" xfId="17358" xr:uid="{00000000-0005-0000-0000-00001C100000}"/>
    <cellStyle name="Normal 2 5 6 3 5" xfId="4464" xr:uid="{00000000-0005-0000-0000-00004E0A0000}"/>
    <cellStyle name="Normal 2 5 6 3 5 2" xfId="10851" xr:uid="{00000000-0005-0000-0000-00001D100000}"/>
    <cellStyle name="Normal 2 5 6 3 5 3" xfId="18929" xr:uid="{00000000-0005-0000-0000-00001D100000}"/>
    <cellStyle name="Normal 2 5 6 3 6" xfId="7665" xr:uid="{00000000-0005-0000-0000-00001E100000}"/>
    <cellStyle name="Normal 2 5 6 3 6 2" xfId="15743" xr:uid="{00000000-0005-0000-0000-00001E100000}"/>
    <cellStyle name="Normal 2 5 6 3 7" xfId="13114" xr:uid="{00000000-0005-0000-0000-00001F100000}"/>
    <cellStyle name="Normal 2 5 6 3 7 2" xfId="21152" xr:uid="{00000000-0005-0000-0000-00001F100000}"/>
    <cellStyle name="Normal 2 5 6 3 8" xfId="6055" xr:uid="{00000000-0005-0000-0000-000013100000}"/>
    <cellStyle name="Normal 2 5 6 3 9" xfId="14135" xr:uid="{00000000-0005-0000-0000-000013100000}"/>
    <cellStyle name="Normal 2 5 6 4" xfId="1430" xr:uid="{00000000-0005-0000-0000-00004F0A0000}"/>
    <cellStyle name="Normal 2 5 6 4 2" xfId="3079" xr:uid="{00000000-0005-0000-0000-0000500A0000}"/>
    <cellStyle name="Normal 2 5 6 4 2 2" xfId="9538" xr:uid="{00000000-0005-0000-0000-000021100000}"/>
    <cellStyle name="Normal 2 5 6 4 2 3" xfId="17616" xr:uid="{00000000-0005-0000-0000-000021100000}"/>
    <cellStyle name="Normal 2 5 6 4 3" xfId="4742" xr:uid="{00000000-0005-0000-0000-0000510A0000}"/>
    <cellStyle name="Normal 2 5 6 4 3 2" xfId="11129" xr:uid="{00000000-0005-0000-0000-000022100000}"/>
    <cellStyle name="Normal 2 5 6 4 3 3" xfId="19207" xr:uid="{00000000-0005-0000-0000-000022100000}"/>
    <cellStyle name="Normal 2 5 6 4 4" xfId="7943" xr:uid="{00000000-0005-0000-0000-000023100000}"/>
    <cellStyle name="Normal 2 5 6 4 4 2" xfId="16021" xr:uid="{00000000-0005-0000-0000-000023100000}"/>
    <cellStyle name="Normal 2 5 6 4 5" xfId="12735" xr:uid="{00000000-0005-0000-0000-000024100000}"/>
    <cellStyle name="Normal 2 5 6 4 5 2" xfId="20799" xr:uid="{00000000-0005-0000-0000-000024100000}"/>
    <cellStyle name="Normal 2 5 6 4 6" xfId="6333" xr:uid="{00000000-0005-0000-0000-000020100000}"/>
    <cellStyle name="Normal 2 5 6 4 7" xfId="14413" xr:uid="{00000000-0005-0000-0000-000020100000}"/>
    <cellStyle name="Normal 2 5 6 5" xfId="1956" xr:uid="{00000000-0005-0000-0000-0000520A0000}"/>
    <cellStyle name="Normal 2 5 6 5 2" xfId="3606" xr:uid="{00000000-0005-0000-0000-0000530A0000}"/>
    <cellStyle name="Normal 2 5 6 5 2 2" xfId="10065" xr:uid="{00000000-0005-0000-0000-000026100000}"/>
    <cellStyle name="Normal 2 5 6 5 2 3" xfId="18143" xr:uid="{00000000-0005-0000-0000-000026100000}"/>
    <cellStyle name="Normal 2 5 6 5 3" xfId="5269" xr:uid="{00000000-0005-0000-0000-0000540A0000}"/>
    <cellStyle name="Normal 2 5 6 5 3 2" xfId="11656" xr:uid="{00000000-0005-0000-0000-000027100000}"/>
    <cellStyle name="Normal 2 5 6 5 3 3" xfId="19734" xr:uid="{00000000-0005-0000-0000-000027100000}"/>
    <cellStyle name="Normal 2 5 6 5 4" xfId="8470" xr:uid="{00000000-0005-0000-0000-000028100000}"/>
    <cellStyle name="Normal 2 5 6 5 4 2" xfId="16548" xr:uid="{00000000-0005-0000-0000-000028100000}"/>
    <cellStyle name="Normal 2 5 6 5 5" xfId="6860" xr:uid="{00000000-0005-0000-0000-000025100000}"/>
    <cellStyle name="Normal 2 5 6 5 6" xfId="14940" xr:uid="{00000000-0005-0000-0000-000025100000}"/>
    <cellStyle name="Normal 2 5 6 6" xfId="2535" xr:uid="{00000000-0005-0000-0000-0000550A0000}"/>
    <cellStyle name="Normal 2 5 6 6 2" xfId="9048" xr:uid="{00000000-0005-0000-0000-000029100000}"/>
    <cellStyle name="Normal 2 5 6 6 3" xfId="17126" xr:uid="{00000000-0005-0000-0000-000029100000}"/>
    <cellStyle name="Normal 2 5 6 7" xfId="4215" xr:uid="{00000000-0005-0000-0000-0000560A0000}"/>
    <cellStyle name="Normal 2 5 6 7 2" xfId="10602" xr:uid="{00000000-0005-0000-0000-00002A100000}"/>
    <cellStyle name="Normal 2 5 6 7 3" xfId="18680" xr:uid="{00000000-0005-0000-0000-00002A100000}"/>
    <cellStyle name="Normal 2 5 6 8" xfId="7416" xr:uid="{00000000-0005-0000-0000-00002B100000}"/>
    <cellStyle name="Normal 2 5 6 8 2" xfId="15494" xr:uid="{00000000-0005-0000-0000-00002B100000}"/>
    <cellStyle name="Normal 2 5 6 9" xfId="12240" xr:uid="{00000000-0005-0000-0000-00002C100000}"/>
    <cellStyle name="Normal 2 5 6 9 2" xfId="20314" xr:uid="{00000000-0005-0000-0000-00002C100000}"/>
    <cellStyle name="Normal 2 5 7" xfId="504" xr:uid="{00000000-0005-0000-0000-0000F8010000}"/>
    <cellStyle name="Normal 2 5 7 10" xfId="5807" xr:uid="{00000000-0005-0000-0000-00002D100000}"/>
    <cellStyle name="Normal 2 5 7 11" xfId="13887" xr:uid="{00000000-0005-0000-0000-00002D100000}"/>
    <cellStyle name="Normal 2 5 7 2" xfId="1027" xr:uid="{00000000-0005-0000-0000-0000580A0000}"/>
    <cellStyle name="Normal 2 5 7 2 2" xfId="1679" xr:uid="{00000000-0005-0000-0000-0000590A0000}"/>
    <cellStyle name="Normal 2 5 7 2 2 2" xfId="3329" xr:uid="{00000000-0005-0000-0000-00005A0A0000}"/>
    <cellStyle name="Normal 2 5 7 2 2 2 2" xfId="9788" xr:uid="{00000000-0005-0000-0000-000030100000}"/>
    <cellStyle name="Normal 2 5 7 2 2 2 3" xfId="17866" xr:uid="{00000000-0005-0000-0000-000030100000}"/>
    <cellStyle name="Normal 2 5 7 2 2 3" xfId="4992" xr:uid="{00000000-0005-0000-0000-00005B0A0000}"/>
    <cellStyle name="Normal 2 5 7 2 2 3 2" xfId="11379" xr:uid="{00000000-0005-0000-0000-000031100000}"/>
    <cellStyle name="Normal 2 5 7 2 2 3 3" xfId="19457" xr:uid="{00000000-0005-0000-0000-000031100000}"/>
    <cellStyle name="Normal 2 5 7 2 2 4" xfId="8193" xr:uid="{00000000-0005-0000-0000-000032100000}"/>
    <cellStyle name="Normal 2 5 7 2 2 4 2" xfId="16271" xr:uid="{00000000-0005-0000-0000-000032100000}"/>
    <cellStyle name="Normal 2 5 7 2 2 5" xfId="6583" xr:uid="{00000000-0005-0000-0000-00002F100000}"/>
    <cellStyle name="Normal 2 5 7 2 2 6" xfId="14663" xr:uid="{00000000-0005-0000-0000-00002F100000}"/>
    <cellStyle name="Normal 2 5 7 2 3" xfId="2206" xr:uid="{00000000-0005-0000-0000-00005C0A0000}"/>
    <cellStyle name="Normal 2 5 7 2 3 2" xfId="3856" xr:uid="{00000000-0005-0000-0000-00005D0A0000}"/>
    <cellStyle name="Normal 2 5 7 2 3 2 2" xfId="10315" xr:uid="{00000000-0005-0000-0000-000034100000}"/>
    <cellStyle name="Normal 2 5 7 2 3 2 3" xfId="18393" xr:uid="{00000000-0005-0000-0000-000034100000}"/>
    <cellStyle name="Normal 2 5 7 2 3 3" xfId="5519" xr:uid="{00000000-0005-0000-0000-00005E0A0000}"/>
    <cellStyle name="Normal 2 5 7 2 3 3 2" xfId="11906" xr:uid="{00000000-0005-0000-0000-000035100000}"/>
    <cellStyle name="Normal 2 5 7 2 3 3 3" xfId="19984" xr:uid="{00000000-0005-0000-0000-000035100000}"/>
    <cellStyle name="Normal 2 5 7 2 3 4" xfId="8720" xr:uid="{00000000-0005-0000-0000-000036100000}"/>
    <cellStyle name="Normal 2 5 7 2 3 4 2" xfId="16798" xr:uid="{00000000-0005-0000-0000-000036100000}"/>
    <cellStyle name="Normal 2 5 7 2 3 5" xfId="7110" xr:uid="{00000000-0005-0000-0000-000033100000}"/>
    <cellStyle name="Normal 2 5 7 2 3 6" xfId="15190" xr:uid="{00000000-0005-0000-0000-000033100000}"/>
    <cellStyle name="Normal 2 5 7 2 4" xfId="2792" xr:uid="{00000000-0005-0000-0000-00005F0A0000}"/>
    <cellStyle name="Normal 2 5 7 2 4 2" xfId="9281" xr:uid="{00000000-0005-0000-0000-000037100000}"/>
    <cellStyle name="Normal 2 5 7 2 4 3" xfId="17359" xr:uid="{00000000-0005-0000-0000-000037100000}"/>
    <cellStyle name="Normal 2 5 7 2 5" xfId="4465" xr:uid="{00000000-0005-0000-0000-0000600A0000}"/>
    <cellStyle name="Normal 2 5 7 2 5 2" xfId="10852" xr:uid="{00000000-0005-0000-0000-000038100000}"/>
    <cellStyle name="Normal 2 5 7 2 5 3" xfId="18930" xr:uid="{00000000-0005-0000-0000-000038100000}"/>
    <cellStyle name="Normal 2 5 7 2 6" xfId="7666" xr:uid="{00000000-0005-0000-0000-000039100000}"/>
    <cellStyle name="Normal 2 5 7 2 6 2" xfId="15744" xr:uid="{00000000-0005-0000-0000-000039100000}"/>
    <cellStyle name="Normal 2 5 7 2 7" xfId="12736" xr:uid="{00000000-0005-0000-0000-00003A100000}"/>
    <cellStyle name="Normal 2 5 7 2 7 2" xfId="20800" xr:uid="{00000000-0005-0000-0000-00003A100000}"/>
    <cellStyle name="Normal 2 5 7 2 8" xfId="6056" xr:uid="{00000000-0005-0000-0000-00002E100000}"/>
    <cellStyle name="Normal 2 5 7 2 9" xfId="14136" xr:uid="{00000000-0005-0000-0000-00002E100000}"/>
    <cellStyle name="Normal 2 5 7 3" xfId="1431" xr:uid="{00000000-0005-0000-0000-0000610A0000}"/>
    <cellStyle name="Normal 2 5 7 3 2" xfId="3080" xr:uid="{00000000-0005-0000-0000-0000620A0000}"/>
    <cellStyle name="Normal 2 5 7 3 2 2" xfId="9539" xr:uid="{00000000-0005-0000-0000-00003C100000}"/>
    <cellStyle name="Normal 2 5 7 3 2 3" xfId="17617" xr:uid="{00000000-0005-0000-0000-00003C100000}"/>
    <cellStyle name="Normal 2 5 7 3 3" xfId="4743" xr:uid="{00000000-0005-0000-0000-0000630A0000}"/>
    <cellStyle name="Normal 2 5 7 3 3 2" xfId="11130" xr:uid="{00000000-0005-0000-0000-00003D100000}"/>
    <cellStyle name="Normal 2 5 7 3 3 3" xfId="19208" xr:uid="{00000000-0005-0000-0000-00003D100000}"/>
    <cellStyle name="Normal 2 5 7 3 4" xfId="7944" xr:uid="{00000000-0005-0000-0000-00003E100000}"/>
    <cellStyle name="Normal 2 5 7 3 4 2" xfId="16022" xr:uid="{00000000-0005-0000-0000-00003E100000}"/>
    <cellStyle name="Normal 2 5 7 3 5" xfId="6334" xr:uid="{00000000-0005-0000-0000-00003B100000}"/>
    <cellStyle name="Normal 2 5 7 3 6" xfId="14414" xr:uid="{00000000-0005-0000-0000-00003B100000}"/>
    <cellStyle name="Normal 2 5 7 4" xfId="1957" xr:uid="{00000000-0005-0000-0000-0000640A0000}"/>
    <cellStyle name="Normal 2 5 7 4 2" xfId="3607" xr:uid="{00000000-0005-0000-0000-0000650A0000}"/>
    <cellStyle name="Normal 2 5 7 4 2 2" xfId="10066" xr:uid="{00000000-0005-0000-0000-000040100000}"/>
    <cellStyle name="Normal 2 5 7 4 2 3" xfId="18144" xr:uid="{00000000-0005-0000-0000-000040100000}"/>
    <cellStyle name="Normal 2 5 7 4 3" xfId="5270" xr:uid="{00000000-0005-0000-0000-0000660A0000}"/>
    <cellStyle name="Normal 2 5 7 4 3 2" xfId="11657" xr:uid="{00000000-0005-0000-0000-000041100000}"/>
    <cellStyle name="Normal 2 5 7 4 3 3" xfId="19735" xr:uid="{00000000-0005-0000-0000-000041100000}"/>
    <cellStyle name="Normal 2 5 7 4 4" xfId="8471" xr:uid="{00000000-0005-0000-0000-000042100000}"/>
    <cellStyle name="Normal 2 5 7 4 4 2" xfId="16549" xr:uid="{00000000-0005-0000-0000-000042100000}"/>
    <cellStyle name="Normal 2 5 7 4 5" xfId="6861" xr:uid="{00000000-0005-0000-0000-00003F100000}"/>
    <cellStyle name="Normal 2 5 7 4 6" xfId="14941" xr:uid="{00000000-0005-0000-0000-00003F100000}"/>
    <cellStyle name="Normal 2 5 7 5" xfId="2536" xr:uid="{00000000-0005-0000-0000-0000670A0000}"/>
    <cellStyle name="Normal 2 5 7 5 2" xfId="9049" xr:uid="{00000000-0005-0000-0000-000043100000}"/>
    <cellStyle name="Normal 2 5 7 5 3" xfId="17127" xr:uid="{00000000-0005-0000-0000-000043100000}"/>
    <cellStyle name="Normal 2 5 7 6" xfId="4216" xr:uid="{00000000-0005-0000-0000-0000680A0000}"/>
    <cellStyle name="Normal 2 5 7 6 2" xfId="10603" xr:uid="{00000000-0005-0000-0000-000044100000}"/>
    <cellStyle name="Normal 2 5 7 6 3" xfId="18681" xr:uid="{00000000-0005-0000-0000-000044100000}"/>
    <cellStyle name="Normal 2 5 7 7" xfId="7417" xr:uid="{00000000-0005-0000-0000-000045100000}"/>
    <cellStyle name="Normal 2 5 7 7 2" xfId="15495" xr:uid="{00000000-0005-0000-0000-000045100000}"/>
    <cellStyle name="Normal 2 5 7 8" xfId="12241" xr:uid="{00000000-0005-0000-0000-000046100000}"/>
    <cellStyle name="Normal 2 5 7 8 2" xfId="20315" xr:uid="{00000000-0005-0000-0000-000046100000}"/>
    <cellStyle name="Normal 2 5 7 9" xfId="13633" xr:uid="{00000000-0005-0000-0000-000047100000}"/>
    <cellStyle name="Normal 2 5 7 9 2" xfId="21630" xr:uid="{00000000-0005-0000-0000-000047100000}"/>
    <cellStyle name="Normal 2 5 8" xfId="505" xr:uid="{00000000-0005-0000-0000-0000F9010000}"/>
    <cellStyle name="Normal 2 5 8 10" xfId="5808" xr:uid="{00000000-0005-0000-0000-000048100000}"/>
    <cellStyle name="Normal 2 5 8 11" xfId="13888" xr:uid="{00000000-0005-0000-0000-000048100000}"/>
    <cellStyle name="Normal 2 5 8 2" xfId="1028" xr:uid="{00000000-0005-0000-0000-00006A0A0000}"/>
    <cellStyle name="Normal 2 5 8 2 2" xfId="1680" xr:uid="{00000000-0005-0000-0000-00006B0A0000}"/>
    <cellStyle name="Normal 2 5 8 2 2 2" xfId="3330" xr:uid="{00000000-0005-0000-0000-00006C0A0000}"/>
    <cellStyle name="Normal 2 5 8 2 2 2 2" xfId="9789" xr:uid="{00000000-0005-0000-0000-00004B100000}"/>
    <cellStyle name="Normal 2 5 8 2 2 2 3" xfId="17867" xr:uid="{00000000-0005-0000-0000-00004B100000}"/>
    <cellStyle name="Normal 2 5 8 2 2 3" xfId="4993" xr:uid="{00000000-0005-0000-0000-00006D0A0000}"/>
    <cellStyle name="Normal 2 5 8 2 2 3 2" xfId="11380" xr:uid="{00000000-0005-0000-0000-00004C100000}"/>
    <cellStyle name="Normal 2 5 8 2 2 3 3" xfId="19458" xr:uid="{00000000-0005-0000-0000-00004C100000}"/>
    <cellStyle name="Normal 2 5 8 2 2 4" xfId="8194" xr:uid="{00000000-0005-0000-0000-00004D100000}"/>
    <cellStyle name="Normal 2 5 8 2 2 4 2" xfId="16272" xr:uid="{00000000-0005-0000-0000-00004D100000}"/>
    <cellStyle name="Normal 2 5 8 2 2 5" xfId="6584" xr:uid="{00000000-0005-0000-0000-00004A100000}"/>
    <cellStyle name="Normal 2 5 8 2 2 6" xfId="14664" xr:uid="{00000000-0005-0000-0000-00004A100000}"/>
    <cellStyle name="Normal 2 5 8 2 3" xfId="2207" xr:uid="{00000000-0005-0000-0000-00006E0A0000}"/>
    <cellStyle name="Normal 2 5 8 2 3 2" xfId="3857" xr:uid="{00000000-0005-0000-0000-00006F0A0000}"/>
    <cellStyle name="Normal 2 5 8 2 3 2 2" xfId="10316" xr:uid="{00000000-0005-0000-0000-00004F100000}"/>
    <cellStyle name="Normal 2 5 8 2 3 2 3" xfId="18394" xr:uid="{00000000-0005-0000-0000-00004F100000}"/>
    <cellStyle name="Normal 2 5 8 2 3 3" xfId="5520" xr:uid="{00000000-0005-0000-0000-0000700A0000}"/>
    <cellStyle name="Normal 2 5 8 2 3 3 2" xfId="11907" xr:uid="{00000000-0005-0000-0000-000050100000}"/>
    <cellStyle name="Normal 2 5 8 2 3 3 3" xfId="19985" xr:uid="{00000000-0005-0000-0000-000050100000}"/>
    <cellStyle name="Normal 2 5 8 2 3 4" xfId="8721" xr:uid="{00000000-0005-0000-0000-000051100000}"/>
    <cellStyle name="Normal 2 5 8 2 3 4 2" xfId="16799" xr:uid="{00000000-0005-0000-0000-000051100000}"/>
    <cellStyle name="Normal 2 5 8 2 3 5" xfId="7111" xr:uid="{00000000-0005-0000-0000-00004E100000}"/>
    <cellStyle name="Normal 2 5 8 2 3 6" xfId="15191" xr:uid="{00000000-0005-0000-0000-00004E100000}"/>
    <cellStyle name="Normal 2 5 8 2 4" xfId="2793" xr:uid="{00000000-0005-0000-0000-0000710A0000}"/>
    <cellStyle name="Normal 2 5 8 2 4 2" xfId="9282" xr:uid="{00000000-0005-0000-0000-000052100000}"/>
    <cellStyle name="Normal 2 5 8 2 4 3" xfId="17360" xr:uid="{00000000-0005-0000-0000-000052100000}"/>
    <cellStyle name="Normal 2 5 8 2 5" xfId="4466" xr:uid="{00000000-0005-0000-0000-0000720A0000}"/>
    <cellStyle name="Normal 2 5 8 2 5 2" xfId="10853" xr:uid="{00000000-0005-0000-0000-000053100000}"/>
    <cellStyle name="Normal 2 5 8 2 5 3" xfId="18931" xr:uid="{00000000-0005-0000-0000-000053100000}"/>
    <cellStyle name="Normal 2 5 8 2 6" xfId="7667" xr:uid="{00000000-0005-0000-0000-000054100000}"/>
    <cellStyle name="Normal 2 5 8 2 6 2" xfId="15745" xr:uid="{00000000-0005-0000-0000-000054100000}"/>
    <cellStyle name="Normal 2 5 8 2 7" xfId="12737" xr:uid="{00000000-0005-0000-0000-000055100000}"/>
    <cellStyle name="Normal 2 5 8 2 7 2" xfId="20801" xr:uid="{00000000-0005-0000-0000-000055100000}"/>
    <cellStyle name="Normal 2 5 8 2 8" xfId="6057" xr:uid="{00000000-0005-0000-0000-000049100000}"/>
    <cellStyle name="Normal 2 5 8 2 9" xfId="14137" xr:uid="{00000000-0005-0000-0000-000049100000}"/>
    <cellStyle name="Normal 2 5 8 3" xfId="1432" xr:uid="{00000000-0005-0000-0000-0000730A0000}"/>
    <cellStyle name="Normal 2 5 8 3 2" xfId="3081" xr:uid="{00000000-0005-0000-0000-0000740A0000}"/>
    <cellStyle name="Normal 2 5 8 3 2 2" xfId="9540" xr:uid="{00000000-0005-0000-0000-000057100000}"/>
    <cellStyle name="Normal 2 5 8 3 2 3" xfId="17618" xr:uid="{00000000-0005-0000-0000-000057100000}"/>
    <cellStyle name="Normal 2 5 8 3 3" xfId="4744" xr:uid="{00000000-0005-0000-0000-0000750A0000}"/>
    <cellStyle name="Normal 2 5 8 3 3 2" xfId="11131" xr:uid="{00000000-0005-0000-0000-000058100000}"/>
    <cellStyle name="Normal 2 5 8 3 3 3" xfId="19209" xr:uid="{00000000-0005-0000-0000-000058100000}"/>
    <cellStyle name="Normal 2 5 8 3 4" xfId="7945" xr:uid="{00000000-0005-0000-0000-000059100000}"/>
    <cellStyle name="Normal 2 5 8 3 4 2" xfId="16023" xr:uid="{00000000-0005-0000-0000-000059100000}"/>
    <cellStyle name="Normal 2 5 8 3 5" xfId="6335" xr:uid="{00000000-0005-0000-0000-000056100000}"/>
    <cellStyle name="Normal 2 5 8 3 6" xfId="14415" xr:uid="{00000000-0005-0000-0000-000056100000}"/>
    <cellStyle name="Normal 2 5 8 4" xfId="1958" xr:uid="{00000000-0005-0000-0000-0000760A0000}"/>
    <cellStyle name="Normal 2 5 8 4 2" xfId="3608" xr:uid="{00000000-0005-0000-0000-0000770A0000}"/>
    <cellStyle name="Normal 2 5 8 4 2 2" xfId="10067" xr:uid="{00000000-0005-0000-0000-00005B100000}"/>
    <cellStyle name="Normal 2 5 8 4 2 3" xfId="18145" xr:uid="{00000000-0005-0000-0000-00005B100000}"/>
    <cellStyle name="Normal 2 5 8 4 3" xfId="5271" xr:uid="{00000000-0005-0000-0000-0000780A0000}"/>
    <cellStyle name="Normal 2 5 8 4 3 2" xfId="11658" xr:uid="{00000000-0005-0000-0000-00005C100000}"/>
    <cellStyle name="Normal 2 5 8 4 3 3" xfId="19736" xr:uid="{00000000-0005-0000-0000-00005C100000}"/>
    <cellStyle name="Normal 2 5 8 4 4" xfId="8472" xr:uid="{00000000-0005-0000-0000-00005D100000}"/>
    <cellStyle name="Normal 2 5 8 4 4 2" xfId="16550" xr:uid="{00000000-0005-0000-0000-00005D100000}"/>
    <cellStyle name="Normal 2 5 8 4 5" xfId="6862" xr:uid="{00000000-0005-0000-0000-00005A100000}"/>
    <cellStyle name="Normal 2 5 8 4 6" xfId="14942" xr:uid="{00000000-0005-0000-0000-00005A100000}"/>
    <cellStyle name="Normal 2 5 8 5" xfId="2537" xr:uid="{00000000-0005-0000-0000-0000790A0000}"/>
    <cellStyle name="Normal 2 5 8 5 2" xfId="9050" xr:uid="{00000000-0005-0000-0000-00005E100000}"/>
    <cellStyle name="Normal 2 5 8 5 3" xfId="17128" xr:uid="{00000000-0005-0000-0000-00005E100000}"/>
    <cellStyle name="Normal 2 5 8 6" xfId="4217" xr:uid="{00000000-0005-0000-0000-00007A0A0000}"/>
    <cellStyle name="Normal 2 5 8 6 2" xfId="10604" xr:uid="{00000000-0005-0000-0000-00005F100000}"/>
    <cellStyle name="Normal 2 5 8 6 3" xfId="18682" xr:uid="{00000000-0005-0000-0000-00005F100000}"/>
    <cellStyle name="Normal 2 5 8 7" xfId="7418" xr:uid="{00000000-0005-0000-0000-000060100000}"/>
    <cellStyle name="Normal 2 5 8 7 2" xfId="15496" xr:uid="{00000000-0005-0000-0000-000060100000}"/>
    <cellStyle name="Normal 2 5 8 8" xfId="12242" xr:uid="{00000000-0005-0000-0000-000061100000}"/>
    <cellStyle name="Normal 2 5 8 8 2" xfId="20316" xr:uid="{00000000-0005-0000-0000-000061100000}"/>
    <cellStyle name="Normal 2 5 8 9" xfId="13634" xr:uid="{00000000-0005-0000-0000-000062100000}"/>
    <cellStyle name="Normal 2 5 8 9 2" xfId="21631" xr:uid="{00000000-0005-0000-0000-000062100000}"/>
    <cellStyle name="Normal 2 5 9" xfId="506" xr:uid="{00000000-0005-0000-0000-0000FA010000}"/>
    <cellStyle name="Normal 2 5 9 10" xfId="13975" xr:uid="{00000000-0005-0000-0000-000063100000}"/>
    <cellStyle name="Normal 2 5 9 2" xfId="1519" xr:uid="{00000000-0005-0000-0000-00007C0A0000}"/>
    <cellStyle name="Normal 2 5 9 2 2" xfId="3168" xr:uid="{00000000-0005-0000-0000-00007D0A0000}"/>
    <cellStyle name="Normal 2 5 9 2 2 2" xfId="9627" xr:uid="{00000000-0005-0000-0000-000065100000}"/>
    <cellStyle name="Normal 2 5 9 2 2 3" xfId="17705" xr:uid="{00000000-0005-0000-0000-000065100000}"/>
    <cellStyle name="Normal 2 5 9 2 3" xfId="4831" xr:uid="{00000000-0005-0000-0000-00007E0A0000}"/>
    <cellStyle name="Normal 2 5 9 2 3 2" xfId="11218" xr:uid="{00000000-0005-0000-0000-000066100000}"/>
    <cellStyle name="Normal 2 5 9 2 3 3" xfId="19296" xr:uid="{00000000-0005-0000-0000-000066100000}"/>
    <cellStyle name="Normal 2 5 9 2 4" xfId="8032" xr:uid="{00000000-0005-0000-0000-000067100000}"/>
    <cellStyle name="Normal 2 5 9 2 4 2" xfId="16110" xr:uid="{00000000-0005-0000-0000-000067100000}"/>
    <cellStyle name="Normal 2 5 9 2 5" xfId="13115" xr:uid="{00000000-0005-0000-0000-000068100000}"/>
    <cellStyle name="Normal 2 5 9 2 5 2" xfId="21153" xr:uid="{00000000-0005-0000-0000-000068100000}"/>
    <cellStyle name="Normal 2 5 9 2 6" xfId="6422" xr:uid="{00000000-0005-0000-0000-000064100000}"/>
    <cellStyle name="Normal 2 5 9 2 7" xfId="14502" xr:uid="{00000000-0005-0000-0000-000064100000}"/>
    <cellStyle name="Normal 2 5 9 3" xfId="2045" xr:uid="{00000000-0005-0000-0000-00007F0A0000}"/>
    <cellStyle name="Normal 2 5 9 3 2" xfId="3695" xr:uid="{00000000-0005-0000-0000-0000800A0000}"/>
    <cellStyle name="Normal 2 5 9 3 2 2" xfId="10154" xr:uid="{00000000-0005-0000-0000-00006A100000}"/>
    <cellStyle name="Normal 2 5 9 3 2 3" xfId="18232" xr:uid="{00000000-0005-0000-0000-00006A100000}"/>
    <cellStyle name="Normal 2 5 9 3 3" xfId="5358" xr:uid="{00000000-0005-0000-0000-0000810A0000}"/>
    <cellStyle name="Normal 2 5 9 3 3 2" xfId="11745" xr:uid="{00000000-0005-0000-0000-00006B100000}"/>
    <cellStyle name="Normal 2 5 9 3 3 3" xfId="19823" xr:uid="{00000000-0005-0000-0000-00006B100000}"/>
    <cellStyle name="Normal 2 5 9 3 4" xfId="8559" xr:uid="{00000000-0005-0000-0000-00006C100000}"/>
    <cellStyle name="Normal 2 5 9 3 4 2" xfId="16637" xr:uid="{00000000-0005-0000-0000-00006C100000}"/>
    <cellStyle name="Normal 2 5 9 3 5" xfId="6949" xr:uid="{00000000-0005-0000-0000-000069100000}"/>
    <cellStyle name="Normal 2 5 9 3 6" xfId="15029" xr:uid="{00000000-0005-0000-0000-000069100000}"/>
    <cellStyle name="Normal 2 5 9 4" xfId="2538" xr:uid="{00000000-0005-0000-0000-0000820A0000}"/>
    <cellStyle name="Normal 2 5 9 4 2" xfId="9051" xr:uid="{00000000-0005-0000-0000-00006D100000}"/>
    <cellStyle name="Normal 2 5 9 4 3" xfId="17129" xr:uid="{00000000-0005-0000-0000-00006D100000}"/>
    <cellStyle name="Normal 2 5 9 5" xfId="4304" xr:uid="{00000000-0005-0000-0000-0000830A0000}"/>
    <cellStyle name="Normal 2 5 9 5 2" xfId="10691" xr:uid="{00000000-0005-0000-0000-00006E100000}"/>
    <cellStyle name="Normal 2 5 9 5 3" xfId="18769" xr:uid="{00000000-0005-0000-0000-00006E100000}"/>
    <cellStyle name="Normal 2 5 9 6" xfId="7505" xr:uid="{00000000-0005-0000-0000-00006F100000}"/>
    <cellStyle name="Normal 2 5 9 6 2" xfId="15583" xr:uid="{00000000-0005-0000-0000-00006F100000}"/>
    <cellStyle name="Normal 2 5 9 7" xfId="12243" xr:uid="{00000000-0005-0000-0000-000070100000}"/>
    <cellStyle name="Normal 2 5 9 7 2" xfId="20317" xr:uid="{00000000-0005-0000-0000-000070100000}"/>
    <cellStyle name="Normal 2 5 9 8" xfId="13635" xr:uid="{00000000-0005-0000-0000-000071100000}"/>
    <cellStyle name="Normal 2 5 9 8 2" xfId="21632" xr:uid="{00000000-0005-0000-0000-000071100000}"/>
    <cellStyle name="Normal 2 5 9 9" xfId="5895" xr:uid="{00000000-0005-0000-0000-000063100000}"/>
    <cellStyle name="Normal 2 6" xfId="507" xr:uid="{00000000-0005-0000-0000-0000FB010000}"/>
    <cellStyle name="Normal 2 6 10" xfId="12244" xr:uid="{00000000-0005-0000-0000-000073100000}"/>
    <cellStyle name="Normal 2 6 10 2" xfId="20318" xr:uid="{00000000-0005-0000-0000-000073100000}"/>
    <cellStyle name="Normal 2 6 11" xfId="13636" xr:uid="{00000000-0005-0000-0000-000074100000}"/>
    <cellStyle name="Normal 2 6 11 2" xfId="21633" xr:uid="{00000000-0005-0000-0000-000074100000}"/>
    <cellStyle name="Normal 2 6 12" xfId="5809" xr:uid="{00000000-0005-0000-0000-000072100000}"/>
    <cellStyle name="Normal 2 6 13" xfId="13889" xr:uid="{00000000-0005-0000-0000-000072100000}"/>
    <cellStyle name="Normal 2 6 2" xfId="508" xr:uid="{00000000-0005-0000-0000-0000FC010000}"/>
    <cellStyle name="Normal 2 6 2 10" xfId="5966" xr:uid="{00000000-0005-0000-0000-000075100000}"/>
    <cellStyle name="Normal 2 6 2 11" xfId="14046" xr:uid="{00000000-0005-0000-0000-000075100000}"/>
    <cellStyle name="Normal 2 6 2 2" xfId="1167" xr:uid="{00000000-0005-0000-0000-0000860A0000}"/>
    <cellStyle name="Normal 2 6 2 2 2" xfId="1825" xr:uid="{00000000-0005-0000-0000-0000870A0000}"/>
    <cellStyle name="Normal 2 6 2 2 2 2" xfId="3475" xr:uid="{00000000-0005-0000-0000-0000880A0000}"/>
    <cellStyle name="Normal 2 6 2 2 2 2 2" xfId="13118" xr:uid="{00000000-0005-0000-0000-000079100000}"/>
    <cellStyle name="Normal 2 6 2 2 2 2 2 2" xfId="21156" xr:uid="{00000000-0005-0000-0000-000079100000}"/>
    <cellStyle name="Normal 2 6 2 2 2 2 3" xfId="9934" xr:uid="{00000000-0005-0000-0000-000078100000}"/>
    <cellStyle name="Normal 2 6 2 2 2 2 4" xfId="18012" xr:uid="{00000000-0005-0000-0000-000078100000}"/>
    <cellStyle name="Normal 2 6 2 2 2 3" xfId="5138" xr:uid="{00000000-0005-0000-0000-0000890A0000}"/>
    <cellStyle name="Normal 2 6 2 2 2 3 2" xfId="11525" xr:uid="{00000000-0005-0000-0000-00007A100000}"/>
    <cellStyle name="Normal 2 6 2 2 2 3 3" xfId="19603" xr:uid="{00000000-0005-0000-0000-00007A100000}"/>
    <cellStyle name="Normal 2 6 2 2 2 4" xfId="8339" xr:uid="{00000000-0005-0000-0000-00007B100000}"/>
    <cellStyle name="Normal 2 6 2 2 2 4 2" xfId="16417" xr:uid="{00000000-0005-0000-0000-00007B100000}"/>
    <cellStyle name="Normal 2 6 2 2 2 5" xfId="12524" xr:uid="{00000000-0005-0000-0000-00007C100000}"/>
    <cellStyle name="Normal 2 6 2 2 2 5 2" xfId="20593" xr:uid="{00000000-0005-0000-0000-00007C100000}"/>
    <cellStyle name="Normal 2 6 2 2 2 6" xfId="6729" xr:uid="{00000000-0005-0000-0000-000077100000}"/>
    <cellStyle name="Normal 2 6 2 2 2 7" xfId="14809" xr:uid="{00000000-0005-0000-0000-000077100000}"/>
    <cellStyle name="Normal 2 6 2 2 3" xfId="2352" xr:uid="{00000000-0005-0000-0000-00008A0A0000}"/>
    <cellStyle name="Normal 2 6 2 2 3 2" xfId="4002" xr:uid="{00000000-0005-0000-0000-00008B0A0000}"/>
    <cellStyle name="Normal 2 6 2 2 3 2 2" xfId="10461" xr:uid="{00000000-0005-0000-0000-00007E100000}"/>
    <cellStyle name="Normal 2 6 2 2 3 2 3" xfId="18539" xr:uid="{00000000-0005-0000-0000-00007E100000}"/>
    <cellStyle name="Normal 2 6 2 2 3 3" xfId="5665" xr:uid="{00000000-0005-0000-0000-00008C0A0000}"/>
    <cellStyle name="Normal 2 6 2 2 3 3 2" xfId="12052" xr:uid="{00000000-0005-0000-0000-00007F100000}"/>
    <cellStyle name="Normal 2 6 2 2 3 3 3" xfId="20130" xr:uid="{00000000-0005-0000-0000-00007F100000}"/>
    <cellStyle name="Normal 2 6 2 2 3 4" xfId="8866" xr:uid="{00000000-0005-0000-0000-000080100000}"/>
    <cellStyle name="Normal 2 6 2 2 3 4 2" xfId="16944" xr:uid="{00000000-0005-0000-0000-000080100000}"/>
    <cellStyle name="Normal 2 6 2 2 3 5" xfId="13119" xr:uid="{00000000-0005-0000-0000-000081100000}"/>
    <cellStyle name="Normal 2 6 2 2 3 5 2" xfId="21157" xr:uid="{00000000-0005-0000-0000-000081100000}"/>
    <cellStyle name="Normal 2 6 2 2 3 6" xfId="7256" xr:uid="{00000000-0005-0000-0000-00007D100000}"/>
    <cellStyle name="Normal 2 6 2 2 3 7" xfId="15336" xr:uid="{00000000-0005-0000-0000-00007D100000}"/>
    <cellStyle name="Normal 2 6 2 2 4" xfId="2918" xr:uid="{00000000-0005-0000-0000-00008D0A0000}"/>
    <cellStyle name="Normal 2 6 2 2 4 2" xfId="13117" xr:uid="{00000000-0005-0000-0000-000083100000}"/>
    <cellStyle name="Normal 2 6 2 2 4 2 2" xfId="21155" xr:uid="{00000000-0005-0000-0000-000083100000}"/>
    <cellStyle name="Normal 2 6 2 2 4 3" xfId="9407" xr:uid="{00000000-0005-0000-0000-000082100000}"/>
    <cellStyle name="Normal 2 6 2 2 4 4" xfId="17485" xr:uid="{00000000-0005-0000-0000-000082100000}"/>
    <cellStyle name="Normal 2 6 2 2 5" xfId="4611" xr:uid="{00000000-0005-0000-0000-00008E0A0000}"/>
    <cellStyle name="Normal 2 6 2 2 5 2" xfId="10998" xr:uid="{00000000-0005-0000-0000-000084100000}"/>
    <cellStyle name="Normal 2 6 2 2 5 3" xfId="19076" xr:uid="{00000000-0005-0000-0000-000084100000}"/>
    <cellStyle name="Normal 2 6 2 2 6" xfId="7812" xr:uid="{00000000-0005-0000-0000-000085100000}"/>
    <cellStyle name="Normal 2 6 2 2 6 2" xfId="15890" xr:uid="{00000000-0005-0000-0000-000085100000}"/>
    <cellStyle name="Normal 2 6 2 2 7" xfId="12399" xr:uid="{00000000-0005-0000-0000-000086100000}"/>
    <cellStyle name="Normal 2 6 2 2 7 2" xfId="20470" xr:uid="{00000000-0005-0000-0000-000086100000}"/>
    <cellStyle name="Normal 2 6 2 2 8" xfId="6202" xr:uid="{00000000-0005-0000-0000-000076100000}"/>
    <cellStyle name="Normal 2 6 2 2 9" xfId="14282" xr:uid="{00000000-0005-0000-0000-000076100000}"/>
    <cellStyle name="Normal 2 6 2 3" xfId="1590" xr:uid="{00000000-0005-0000-0000-00008F0A0000}"/>
    <cellStyle name="Normal 2 6 2 3 2" xfId="3239" xr:uid="{00000000-0005-0000-0000-0000900A0000}"/>
    <cellStyle name="Normal 2 6 2 3 2 2" xfId="13120" xr:uid="{00000000-0005-0000-0000-000089100000}"/>
    <cellStyle name="Normal 2 6 2 3 2 2 2" xfId="21158" xr:uid="{00000000-0005-0000-0000-000089100000}"/>
    <cellStyle name="Normal 2 6 2 3 2 3" xfId="9698" xr:uid="{00000000-0005-0000-0000-000088100000}"/>
    <cellStyle name="Normal 2 6 2 3 2 4" xfId="17776" xr:uid="{00000000-0005-0000-0000-000088100000}"/>
    <cellStyle name="Normal 2 6 2 3 3" xfId="4902" xr:uid="{00000000-0005-0000-0000-0000910A0000}"/>
    <cellStyle name="Normal 2 6 2 3 3 2" xfId="11289" xr:uid="{00000000-0005-0000-0000-00008A100000}"/>
    <cellStyle name="Normal 2 6 2 3 3 3" xfId="19367" xr:uid="{00000000-0005-0000-0000-00008A100000}"/>
    <cellStyle name="Normal 2 6 2 3 4" xfId="8103" xr:uid="{00000000-0005-0000-0000-00008B100000}"/>
    <cellStyle name="Normal 2 6 2 3 4 2" xfId="16181" xr:uid="{00000000-0005-0000-0000-00008B100000}"/>
    <cellStyle name="Normal 2 6 2 3 5" xfId="12523" xr:uid="{00000000-0005-0000-0000-00008C100000}"/>
    <cellStyle name="Normal 2 6 2 3 5 2" xfId="20592" xr:uid="{00000000-0005-0000-0000-00008C100000}"/>
    <cellStyle name="Normal 2 6 2 3 6" xfId="6493" xr:uid="{00000000-0005-0000-0000-000087100000}"/>
    <cellStyle name="Normal 2 6 2 3 7" xfId="14573" xr:uid="{00000000-0005-0000-0000-000087100000}"/>
    <cellStyle name="Normal 2 6 2 4" xfId="2116" xr:uid="{00000000-0005-0000-0000-0000920A0000}"/>
    <cellStyle name="Normal 2 6 2 4 2" xfId="3766" xr:uid="{00000000-0005-0000-0000-0000930A0000}"/>
    <cellStyle name="Normal 2 6 2 4 2 2" xfId="10225" xr:uid="{00000000-0005-0000-0000-00008E100000}"/>
    <cellStyle name="Normal 2 6 2 4 2 3" xfId="18303" xr:uid="{00000000-0005-0000-0000-00008E100000}"/>
    <cellStyle name="Normal 2 6 2 4 3" xfId="5429" xr:uid="{00000000-0005-0000-0000-0000940A0000}"/>
    <cellStyle name="Normal 2 6 2 4 3 2" xfId="11816" xr:uid="{00000000-0005-0000-0000-00008F100000}"/>
    <cellStyle name="Normal 2 6 2 4 3 3" xfId="19894" xr:uid="{00000000-0005-0000-0000-00008F100000}"/>
    <cellStyle name="Normal 2 6 2 4 4" xfId="8630" xr:uid="{00000000-0005-0000-0000-000090100000}"/>
    <cellStyle name="Normal 2 6 2 4 4 2" xfId="16708" xr:uid="{00000000-0005-0000-0000-000090100000}"/>
    <cellStyle name="Normal 2 6 2 4 5" xfId="13121" xr:uid="{00000000-0005-0000-0000-000091100000}"/>
    <cellStyle name="Normal 2 6 2 4 5 2" xfId="21159" xr:uid="{00000000-0005-0000-0000-000091100000}"/>
    <cellStyle name="Normal 2 6 2 4 6" xfId="7020" xr:uid="{00000000-0005-0000-0000-00008D100000}"/>
    <cellStyle name="Normal 2 6 2 4 7" xfId="15100" xr:uid="{00000000-0005-0000-0000-00008D100000}"/>
    <cellStyle name="Normal 2 6 2 5" xfId="2540" xr:uid="{00000000-0005-0000-0000-0000950A0000}"/>
    <cellStyle name="Normal 2 6 2 5 2" xfId="13116" xr:uid="{00000000-0005-0000-0000-000093100000}"/>
    <cellStyle name="Normal 2 6 2 5 2 2" xfId="21154" xr:uid="{00000000-0005-0000-0000-000093100000}"/>
    <cellStyle name="Normal 2 6 2 5 3" xfId="9053" xr:uid="{00000000-0005-0000-0000-000092100000}"/>
    <cellStyle name="Normal 2 6 2 5 4" xfId="17131" xr:uid="{00000000-0005-0000-0000-000092100000}"/>
    <cellStyle name="Normal 2 6 2 6" xfId="4375" xr:uid="{00000000-0005-0000-0000-0000960A0000}"/>
    <cellStyle name="Normal 2 6 2 6 2" xfId="10762" xr:uid="{00000000-0005-0000-0000-000094100000}"/>
    <cellStyle name="Normal 2 6 2 6 3" xfId="18840" xr:uid="{00000000-0005-0000-0000-000094100000}"/>
    <cellStyle name="Normal 2 6 2 7" xfId="7576" xr:uid="{00000000-0005-0000-0000-000095100000}"/>
    <cellStyle name="Normal 2 6 2 7 2" xfId="15654" xr:uid="{00000000-0005-0000-0000-000095100000}"/>
    <cellStyle name="Normal 2 6 2 8" xfId="12245" xr:uid="{00000000-0005-0000-0000-000096100000}"/>
    <cellStyle name="Normal 2 6 2 8 2" xfId="20319" xr:uid="{00000000-0005-0000-0000-000096100000}"/>
    <cellStyle name="Normal 2 6 2 9" xfId="13637" xr:uid="{00000000-0005-0000-0000-000097100000}"/>
    <cellStyle name="Normal 2 6 2 9 2" xfId="21634" xr:uid="{00000000-0005-0000-0000-000097100000}"/>
    <cellStyle name="Normal 2 6 3" xfId="509" xr:uid="{00000000-0005-0000-0000-0000FD010000}"/>
    <cellStyle name="Normal 2 6 3 10" xfId="14138" xr:uid="{00000000-0005-0000-0000-000098100000}"/>
    <cellStyle name="Normal 2 6 3 2" xfId="1681" xr:uid="{00000000-0005-0000-0000-0000980A0000}"/>
    <cellStyle name="Normal 2 6 3 2 2" xfId="3331" xr:uid="{00000000-0005-0000-0000-0000990A0000}"/>
    <cellStyle name="Normal 2 6 3 2 2 2" xfId="13123" xr:uid="{00000000-0005-0000-0000-00009B100000}"/>
    <cellStyle name="Normal 2 6 3 2 2 2 2" xfId="21161" xr:uid="{00000000-0005-0000-0000-00009B100000}"/>
    <cellStyle name="Normal 2 6 3 2 2 3" xfId="9790" xr:uid="{00000000-0005-0000-0000-00009A100000}"/>
    <cellStyle name="Normal 2 6 3 2 2 4" xfId="17868" xr:uid="{00000000-0005-0000-0000-00009A100000}"/>
    <cellStyle name="Normal 2 6 3 2 3" xfId="4994" xr:uid="{00000000-0005-0000-0000-00009A0A0000}"/>
    <cellStyle name="Normal 2 6 3 2 3 2" xfId="11381" xr:uid="{00000000-0005-0000-0000-00009C100000}"/>
    <cellStyle name="Normal 2 6 3 2 3 3" xfId="19459" xr:uid="{00000000-0005-0000-0000-00009C100000}"/>
    <cellStyle name="Normal 2 6 3 2 4" xfId="8195" xr:uid="{00000000-0005-0000-0000-00009D100000}"/>
    <cellStyle name="Normal 2 6 3 2 4 2" xfId="16273" xr:uid="{00000000-0005-0000-0000-00009D100000}"/>
    <cellStyle name="Normal 2 6 3 2 5" xfId="12525" xr:uid="{00000000-0005-0000-0000-00009E100000}"/>
    <cellStyle name="Normal 2 6 3 2 5 2" xfId="20594" xr:uid="{00000000-0005-0000-0000-00009E100000}"/>
    <cellStyle name="Normal 2 6 3 2 6" xfId="6585" xr:uid="{00000000-0005-0000-0000-000099100000}"/>
    <cellStyle name="Normal 2 6 3 2 7" xfId="14665" xr:uid="{00000000-0005-0000-0000-000099100000}"/>
    <cellStyle name="Normal 2 6 3 3" xfId="2208" xr:uid="{00000000-0005-0000-0000-00009B0A0000}"/>
    <cellStyle name="Normal 2 6 3 3 2" xfId="3858" xr:uid="{00000000-0005-0000-0000-00009C0A0000}"/>
    <cellStyle name="Normal 2 6 3 3 2 2" xfId="10317" xr:uid="{00000000-0005-0000-0000-0000A0100000}"/>
    <cellStyle name="Normal 2 6 3 3 2 3" xfId="18395" xr:uid="{00000000-0005-0000-0000-0000A0100000}"/>
    <cellStyle name="Normal 2 6 3 3 3" xfId="5521" xr:uid="{00000000-0005-0000-0000-00009D0A0000}"/>
    <cellStyle name="Normal 2 6 3 3 3 2" xfId="11908" xr:uid="{00000000-0005-0000-0000-0000A1100000}"/>
    <cellStyle name="Normal 2 6 3 3 3 3" xfId="19986" xr:uid="{00000000-0005-0000-0000-0000A1100000}"/>
    <cellStyle name="Normal 2 6 3 3 4" xfId="8722" xr:uid="{00000000-0005-0000-0000-0000A2100000}"/>
    <cellStyle name="Normal 2 6 3 3 4 2" xfId="16800" xr:uid="{00000000-0005-0000-0000-0000A2100000}"/>
    <cellStyle name="Normal 2 6 3 3 5" xfId="13124" xr:uid="{00000000-0005-0000-0000-0000A3100000}"/>
    <cellStyle name="Normal 2 6 3 3 5 2" xfId="21162" xr:uid="{00000000-0005-0000-0000-0000A3100000}"/>
    <cellStyle name="Normal 2 6 3 3 6" xfId="7112" xr:uid="{00000000-0005-0000-0000-00009F100000}"/>
    <cellStyle name="Normal 2 6 3 3 7" xfId="15192" xr:uid="{00000000-0005-0000-0000-00009F100000}"/>
    <cellStyle name="Normal 2 6 3 4" xfId="2541" xr:uid="{00000000-0005-0000-0000-00009E0A0000}"/>
    <cellStyle name="Normal 2 6 3 4 2" xfId="13122" xr:uid="{00000000-0005-0000-0000-0000A5100000}"/>
    <cellStyle name="Normal 2 6 3 4 2 2" xfId="21160" xr:uid="{00000000-0005-0000-0000-0000A5100000}"/>
    <cellStyle name="Normal 2 6 3 4 3" xfId="9054" xr:uid="{00000000-0005-0000-0000-0000A4100000}"/>
    <cellStyle name="Normal 2 6 3 4 4" xfId="17132" xr:uid="{00000000-0005-0000-0000-0000A4100000}"/>
    <cellStyle name="Normal 2 6 3 5" xfId="4467" xr:uid="{00000000-0005-0000-0000-00009F0A0000}"/>
    <cellStyle name="Normal 2 6 3 5 2" xfId="10854" xr:uid="{00000000-0005-0000-0000-0000A6100000}"/>
    <cellStyle name="Normal 2 6 3 5 3" xfId="18932" xr:uid="{00000000-0005-0000-0000-0000A6100000}"/>
    <cellStyle name="Normal 2 6 3 6" xfId="7668" xr:uid="{00000000-0005-0000-0000-0000A7100000}"/>
    <cellStyle name="Normal 2 6 3 6 2" xfId="15746" xr:uid="{00000000-0005-0000-0000-0000A7100000}"/>
    <cellStyle name="Normal 2 6 3 7" xfId="12246" xr:uid="{00000000-0005-0000-0000-0000A8100000}"/>
    <cellStyle name="Normal 2 6 3 7 2" xfId="20320" xr:uid="{00000000-0005-0000-0000-0000A8100000}"/>
    <cellStyle name="Normal 2 6 3 8" xfId="13638" xr:uid="{00000000-0005-0000-0000-0000A9100000}"/>
    <cellStyle name="Normal 2 6 3 8 2" xfId="21635" xr:uid="{00000000-0005-0000-0000-0000A9100000}"/>
    <cellStyle name="Normal 2 6 3 9" xfId="6058" xr:uid="{00000000-0005-0000-0000-000098100000}"/>
    <cellStyle name="Normal 2 6 4" xfId="1433" xr:uid="{00000000-0005-0000-0000-0000A00A0000}"/>
    <cellStyle name="Normal 2 6 4 2" xfId="3082" xr:uid="{00000000-0005-0000-0000-0000A10A0000}"/>
    <cellStyle name="Normal 2 6 4 2 2" xfId="13125" xr:uid="{00000000-0005-0000-0000-0000AC100000}"/>
    <cellStyle name="Normal 2 6 4 2 2 2" xfId="21163" xr:uid="{00000000-0005-0000-0000-0000AC100000}"/>
    <cellStyle name="Normal 2 6 4 2 3" xfId="9541" xr:uid="{00000000-0005-0000-0000-0000AB100000}"/>
    <cellStyle name="Normal 2 6 4 2 4" xfId="17619" xr:uid="{00000000-0005-0000-0000-0000AB100000}"/>
    <cellStyle name="Normal 2 6 4 3" xfId="4745" xr:uid="{00000000-0005-0000-0000-0000A20A0000}"/>
    <cellStyle name="Normal 2 6 4 3 2" xfId="11132" xr:uid="{00000000-0005-0000-0000-0000AD100000}"/>
    <cellStyle name="Normal 2 6 4 3 3" xfId="19210" xr:uid="{00000000-0005-0000-0000-0000AD100000}"/>
    <cellStyle name="Normal 2 6 4 4" xfId="7946" xr:uid="{00000000-0005-0000-0000-0000AE100000}"/>
    <cellStyle name="Normal 2 6 4 4 2" xfId="16024" xr:uid="{00000000-0005-0000-0000-0000AE100000}"/>
    <cellStyle name="Normal 2 6 4 5" xfId="12522" xr:uid="{00000000-0005-0000-0000-0000AF100000}"/>
    <cellStyle name="Normal 2 6 4 5 2" xfId="20591" xr:uid="{00000000-0005-0000-0000-0000AF100000}"/>
    <cellStyle name="Normal 2 6 4 6" xfId="6336" xr:uid="{00000000-0005-0000-0000-0000AA100000}"/>
    <cellStyle name="Normal 2 6 4 7" xfId="14416" xr:uid="{00000000-0005-0000-0000-0000AA100000}"/>
    <cellStyle name="Normal 2 6 5" xfId="1959" xr:uid="{00000000-0005-0000-0000-0000A30A0000}"/>
    <cellStyle name="Normal 2 6 5 2" xfId="3609" xr:uid="{00000000-0005-0000-0000-0000A40A0000}"/>
    <cellStyle name="Normal 2 6 5 2 2" xfId="10068" xr:uid="{00000000-0005-0000-0000-0000B1100000}"/>
    <cellStyle name="Normal 2 6 5 2 3" xfId="18146" xr:uid="{00000000-0005-0000-0000-0000B1100000}"/>
    <cellStyle name="Normal 2 6 5 3" xfId="5272" xr:uid="{00000000-0005-0000-0000-0000A50A0000}"/>
    <cellStyle name="Normal 2 6 5 3 2" xfId="11659" xr:uid="{00000000-0005-0000-0000-0000B2100000}"/>
    <cellStyle name="Normal 2 6 5 3 3" xfId="19737" xr:uid="{00000000-0005-0000-0000-0000B2100000}"/>
    <cellStyle name="Normal 2 6 5 4" xfId="8473" xr:uid="{00000000-0005-0000-0000-0000B3100000}"/>
    <cellStyle name="Normal 2 6 5 4 2" xfId="16551" xr:uid="{00000000-0005-0000-0000-0000B3100000}"/>
    <cellStyle name="Normal 2 6 5 5" xfId="13126" xr:uid="{00000000-0005-0000-0000-0000B4100000}"/>
    <cellStyle name="Normal 2 6 5 5 2" xfId="21164" xr:uid="{00000000-0005-0000-0000-0000B4100000}"/>
    <cellStyle name="Normal 2 6 5 6" xfId="6863" xr:uid="{00000000-0005-0000-0000-0000B0100000}"/>
    <cellStyle name="Normal 2 6 5 7" xfId="14943" xr:uid="{00000000-0005-0000-0000-0000B0100000}"/>
    <cellStyle name="Normal 2 6 6" xfId="2539" xr:uid="{00000000-0005-0000-0000-0000A60A0000}"/>
    <cellStyle name="Normal 2 6 6 2" xfId="12738" xr:uid="{00000000-0005-0000-0000-0000B6100000}"/>
    <cellStyle name="Normal 2 6 6 2 2" xfId="20802" xr:uid="{00000000-0005-0000-0000-0000B6100000}"/>
    <cellStyle name="Normal 2 6 6 3" xfId="9052" xr:uid="{00000000-0005-0000-0000-0000B5100000}"/>
    <cellStyle name="Normal 2 6 6 4" xfId="17130" xr:uid="{00000000-0005-0000-0000-0000B5100000}"/>
    <cellStyle name="Normal 2 6 7" xfId="922" xr:uid="{00000000-0005-0000-0000-0000A70A0000}"/>
    <cellStyle name="Normal 2 6 7 2" xfId="7419" xr:uid="{00000000-0005-0000-0000-0000B7100000}"/>
    <cellStyle name="Normal 2 6 7 3" xfId="15497" xr:uid="{00000000-0005-0000-0000-0000B7100000}"/>
    <cellStyle name="Normal 2 6 8" xfId="4218" xr:uid="{00000000-0005-0000-0000-0000A80A0000}"/>
    <cellStyle name="Normal 2 6 8 2" xfId="10605" xr:uid="{00000000-0005-0000-0000-0000B8100000}"/>
    <cellStyle name="Normal 2 6 8 3" xfId="18683" xr:uid="{00000000-0005-0000-0000-0000B8100000}"/>
    <cellStyle name="Normal 2 6 9" xfId="7323" xr:uid="{00000000-0005-0000-0000-0000B9100000}"/>
    <cellStyle name="Normal 2 6 9 2" xfId="15402" xr:uid="{00000000-0005-0000-0000-0000B9100000}"/>
    <cellStyle name="Normal 2 7" xfId="510" xr:uid="{00000000-0005-0000-0000-0000FE010000}"/>
    <cellStyle name="Normal 2 7 10" xfId="13639" xr:uid="{00000000-0005-0000-0000-0000BB100000}"/>
    <cellStyle name="Normal 2 7 10 2" xfId="21636" xr:uid="{00000000-0005-0000-0000-0000BB100000}"/>
    <cellStyle name="Normal 2 7 11" xfId="5810" xr:uid="{00000000-0005-0000-0000-0000BA100000}"/>
    <cellStyle name="Normal 2 7 12" xfId="13890" xr:uid="{00000000-0005-0000-0000-0000BA100000}"/>
    <cellStyle name="Normal 2 7 2" xfId="511" xr:uid="{00000000-0005-0000-0000-0000FF010000}"/>
    <cellStyle name="Normal 2 7 2 10" xfId="5974" xr:uid="{00000000-0005-0000-0000-0000BC100000}"/>
    <cellStyle name="Normal 2 7 2 11" xfId="14054" xr:uid="{00000000-0005-0000-0000-0000BC100000}"/>
    <cellStyle name="Normal 2 7 2 2" xfId="1168" xr:uid="{00000000-0005-0000-0000-0000AB0A0000}"/>
    <cellStyle name="Normal 2 7 2 2 2" xfId="1826" xr:uid="{00000000-0005-0000-0000-0000AC0A0000}"/>
    <cellStyle name="Normal 2 7 2 2 2 2" xfId="3476" xr:uid="{00000000-0005-0000-0000-0000AD0A0000}"/>
    <cellStyle name="Normal 2 7 2 2 2 2 2" xfId="13129" xr:uid="{00000000-0005-0000-0000-0000C0100000}"/>
    <cellStyle name="Normal 2 7 2 2 2 2 2 2" xfId="21167" xr:uid="{00000000-0005-0000-0000-0000C0100000}"/>
    <cellStyle name="Normal 2 7 2 2 2 2 3" xfId="9935" xr:uid="{00000000-0005-0000-0000-0000BF100000}"/>
    <cellStyle name="Normal 2 7 2 2 2 2 4" xfId="18013" xr:uid="{00000000-0005-0000-0000-0000BF100000}"/>
    <cellStyle name="Normal 2 7 2 2 2 3" xfId="5139" xr:uid="{00000000-0005-0000-0000-0000AE0A0000}"/>
    <cellStyle name="Normal 2 7 2 2 2 3 2" xfId="11526" xr:uid="{00000000-0005-0000-0000-0000C1100000}"/>
    <cellStyle name="Normal 2 7 2 2 2 3 3" xfId="19604" xr:uid="{00000000-0005-0000-0000-0000C1100000}"/>
    <cellStyle name="Normal 2 7 2 2 2 4" xfId="8340" xr:uid="{00000000-0005-0000-0000-0000C2100000}"/>
    <cellStyle name="Normal 2 7 2 2 2 4 2" xfId="16418" xr:uid="{00000000-0005-0000-0000-0000C2100000}"/>
    <cellStyle name="Normal 2 7 2 2 2 5" xfId="12528" xr:uid="{00000000-0005-0000-0000-0000C3100000}"/>
    <cellStyle name="Normal 2 7 2 2 2 5 2" xfId="20597" xr:uid="{00000000-0005-0000-0000-0000C3100000}"/>
    <cellStyle name="Normal 2 7 2 2 2 6" xfId="6730" xr:uid="{00000000-0005-0000-0000-0000BE100000}"/>
    <cellStyle name="Normal 2 7 2 2 2 7" xfId="14810" xr:uid="{00000000-0005-0000-0000-0000BE100000}"/>
    <cellStyle name="Normal 2 7 2 2 3" xfId="2353" xr:uid="{00000000-0005-0000-0000-0000AF0A0000}"/>
    <cellStyle name="Normal 2 7 2 2 3 2" xfId="4003" xr:uid="{00000000-0005-0000-0000-0000B00A0000}"/>
    <cellStyle name="Normal 2 7 2 2 3 2 2" xfId="10462" xr:uid="{00000000-0005-0000-0000-0000C5100000}"/>
    <cellStyle name="Normal 2 7 2 2 3 2 3" xfId="18540" xr:uid="{00000000-0005-0000-0000-0000C5100000}"/>
    <cellStyle name="Normal 2 7 2 2 3 3" xfId="5666" xr:uid="{00000000-0005-0000-0000-0000B10A0000}"/>
    <cellStyle name="Normal 2 7 2 2 3 3 2" xfId="12053" xr:uid="{00000000-0005-0000-0000-0000C6100000}"/>
    <cellStyle name="Normal 2 7 2 2 3 3 3" xfId="20131" xr:uid="{00000000-0005-0000-0000-0000C6100000}"/>
    <cellStyle name="Normal 2 7 2 2 3 4" xfId="8867" xr:uid="{00000000-0005-0000-0000-0000C7100000}"/>
    <cellStyle name="Normal 2 7 2 2 3 4 2" xfId="16945" xr:uid="{00000000-0005-0000-0000-0000C7100000}"/>
    <cellStyle name="Normal 2 7 2 2 3 5" xfId="13130" xr:uid="{00000000-0005-0000-0000-0000C8100000}"/>
    <cellStyle name="Normal 2 7 2 2 3 5 2" xfId="21168" xr:uid="{00000000-0005-0000-0000-0000C8100000}"/>
    <cellStyle name="Normal 2 7 2 2 3 6" xfId="7257" xr:uid="{00000000-0005-0000-0000-0000C4100000}"/>
    <cellStyle name="Normal 2 7 2 2 3 7" xfId="15337" xr:uid="{00000000-0005-0000-0000-0000C4100000}"/>
    <cellStyle name="Normal 2 7 2 2 4" xfId="2919" xr:uid="{00000000-0005-0000-0000-0000B20A0000}"/>
    <cellStyle name="Normal 2 7 2 2 4 2" xfId="13128" xr:uid="{00000000-0005-0000-0000-0000CA100000}"/>
    <cellStyle name="Normal 2 7 2 2 4 2 2" xfId="21166" xr:uid="{00000000-0005-0000-0000-0000CA100000}"/>
    <cellStyle name="Normal 2 7 2 2 4 3" xfId="9408" xr:uid="{00000000-0005-0000-0000-0000C9100000}"/>
    <cellStyle name="Normal 2 7 2 2 4 4" xfId="17486" xr:uid="{00000000-0005-0000-0000-0000C9100000}"/>
    <cellStyle name="Normal 2 7 2 2 5" xfId="4612" xr:uid="{00000000-0005-0000-0000-0000B30A0000}"/>
    <cellStyle name="Normal 2 7 2 2 5 2" xfId="10999" xr:uid="{00000000-0005-0000-0000-0000CB100000}"/>
    <cellStyle name="Normal 2 7 2 2 5 3" xfId="19077" xr:uid="{00000000-0005-0000-0000-0000CB100000}"/>
    <cellStyle name="Normal 2 7 2 2 6" xfId="7813" xr:uid="{00000000-0005-0000-0000-0000CC100000}"/>
    <cellStyle name="Normal 2 7 2 2 6 2" xfId="15891" xr:uid="{00000000-0005-0000-0000-0000CC100000}"/>
    <cellStyle name="Normal 2 7 2 2 7" xfId="12408" xr:uid="{00000000-0005-0000-0000-0000CD100000}"/>
    <cellStyle name="Normal 2 7 2 2 7 2" xfId="20479" xr:uid="{00000000-0005-0000-0000-0000CD100000}"/>
    <cellStyle name="Normal 2 7 2 2 8" xfId="6203" xr:uid="{00000000-0005-0000-0000-0000BD100000}"/>
    <cellStyle name="Normal 2 7 2 2 9" xfId="14283" xr:uid="{00000000-0005-0000-0000-0000BD100000}"/>
    <cellStyle name="Normal 2 7 2 3" xfId="1598" xr:uid="{00000000-0005-0000-0000-0000B40A0000}"/>
    <cellStyle name="Normal 2 7 2 3 2" xfId="3247" xr:uid="{00000000-0005-0000-0000-0000B50A0000}"/>
    <cellStyle name="Normal 2 7 2 3 2 2" xfId="13131" xr:uid="{00000000-0005-0000-0000-0000D0100000}"/>
    <cellStyle name="Normal 2 7 2 3 2 2 2" xfId="21169" xr:uid="{00000000-0005-0000-0000-0000D0100000}"/>
    <cellStyle name="Normal 2 7 2 3 2 3" xfId="9706" xr:uid="{00000000-0005-0000-0000-0000CF100000}"/>
    <cellStyle name="Normal 2 7 2 3 2 4" xfId="17784" xr:uid="{00000000-0005-0000-0000-0000CF100000}"/>
    <cellStyle name="Normal 2 7 2 3 3" xfId="4910" xr:uid="{00000000-0005-0000-0000-0000B60A0000}"/>
    <cellStyle name="Normal 2 7 2 3 3 2" xfId="11297" xr:uid="{00000000-0005-0000-0000-0000D1100000}"/>
    <cellStyle name="Normal 2 7 2 3 3 3" xfId="19375" xr:uid="{00000000-0005-0000-0000-0000D1100000}"/>
    <cellStyle name="Normal 2 7 2 3 4" xfId="8111" xr:uid="{00000000-0005-0000-0000-0000D2100000}"/>
    <cellStyle name="Normal 2 7 2 3 4 2" xfId="16189" xr:uid="{00000000-0005-0000-0000-0000D2100000}"/>
    <cellStyle name="Normal 2 7 2 3 5" xfId="12527" xr:uid="{00000000-0005-0000-0000-0000D3100000}"/>
    <cellStyle name="Normal 2 7 2 3 5 2" xfId="20596" xr:uid="{00000000-0005-0000-0000-0000D3100000}"/>
    <cellStyle name="Normal 2 7 2 3 6" xfId="6501" xr:uid="{00000000-0005-0000-0000-0000CE100000}"/>
    <cellStyle name="Normal 2 7 2 3 7" xfId="14581" xr:uid="{00000000-0005-0000-0000-0000CE100000}"/>
    <cellStyle name="Normal 2 7 2 4" xfId="2124" xr:uid="{00000000-0005-0000-0000-0000B70A0000}"/>
    <cellStyle name="Normal 2 7 2 4 2" xfId="3774" xr:uid="{00000000-0005-0000-0000-0000B80A0000}"/>
    <cellStyle name="Normal 2 7 2 4 2 2" xfId="10233" xr:uid="{00000000-0005-0000-0000-0000D5100000}"/>
    <cellStyle name="Normal 2 7 2 4 2 3" xfId="18311" xr:uid="{00000000-0005-0000-0000-0000D5100000}"/>
    <cellStyle name="Normal 2 7 2 4 3" xfId="5437" xr:uid="{00000000-0005-0000-0000-0000B90A0000}"/>
    <cellStyle name="Normal 2 7 2 4 3 2" xfId="11824" xr:uid="{00000000-0005-0000-0000-0000D6100000}"/>
    <cellStyle name="Normal 2 7 2 4 3 3" xfId="19902" xr:uid="{00000000-0005-0000-0000-0000D6100000}"/>
    <cellStyle name="Normal 2 7 2 4 4" xfId="8638" xr:uid="{00000000-0005-0000-0000-0000D7100000}"/>
    <cellStyle name="Normal 2 7 2 4 4 2" xfId="16716" xr:uid="{00000000-0005-0000-0000-0000D7100000}"/>
    <cellStyle name="Normal 2 7 2 4 5" xfId="13132" xr:uid="{00000000-0005-0000-0000-0000D8100000}"/>
    <cellStyle name="Normal 2 7 2 4 5 2" xfId="21170" xr:uid="{00000000-0005-0000-0000-0000D8100000}"/>
    <cellStyle name="Normal 2 7 2 4 6" xfId="7028" xr:uid="{00000000-0005-0000-0000-0000D4100000}"/>
    <cellStyle name="Normal 2 7 2 4 7" xfId="15108" xr:uid="{00000000-0005-0000-0000-0000D4100000}"/>
    <cellStyle name="Normal 2 7 2 5" xfId="2543" xr:uid="{00000000-0005-0000-0000-0000BA0A0000}"/>
    <cellStyle name="Normal 2 7 2 5 2" xfId="13127" xr:uid="{00000000-0005-0000-0000-0000DA100000}"/>
    <cellStyle name="Normal 2 7 2 5 2 2" xfId="21165" xr:uid="{00000000-0005-0000-0000-0000DA100000}"/>
    <cellStyle name="Normal 2 7 2 5 3" xfId="9056" xr:uid="{00000000-0005-0000-0000-0000D9100000}"/>
    <cellStyle name="Normal 2 7 2 5 4" xfId="17134" xr:uid="{00000000-0005-0000-0000-0000D9100000}"/>
    <cellStyle name="Normal 2 7 2 6" xfId="4383" xr:uid="{00000000-0005-0000-0000-0000BB0A0000}"/>
    <cellStyle name="Normal 2 7 2 6 2" xfId="10770" xr:uid="{00000000-0005-0000-0000-0000DB100000}"/>
    <cellStyle name="Normal 2 7 2 6 3" xfId="18848" xr:uid="{00000000-0005-0000-0000-0000DB100000}"/>
    <cellStyle name="Normal 2 7 2 7" xfId="7584" xr:uid="{00000000-0005-0000-0000-0000DC100000}"/>
    <cellStyle name="Normal 2 7 2 7 2" xfId="15662" xr:uid="{00000000-0005-0000-0000-0000DC100000}"/>
    <cellStyle name="Normal 2 7 2 8" xfId="12248" xr:uid="{00000000-0005-0000-0000-0000DD100000}"/>
    <cellStyle name="Normal 2 7 2 8 2" xfId="20322" xr:uid="{00000000-0005-0000-0000-0000DD100000}"/>
    <cellStyle name="Normal 2 7 2 9" xfId="13640" xr:uid="{00000000-0005-0000-0000-0000DE100000}"/>
    <cellStyle name="Normal 2 7 2 9 2" xfId="21637" xr:uid="{00000000-0005-0000-0000-0000DE100000}"/>
    <cellStyle name="Normal 2 7 3" xfId="512" xr:uid="{00000000-0005-0000-0000-000000020000}"/>
    <cellStyle name="Normal 2 7 3 10" xfId="14139" xr:uid="{00000000-0005-0000-0000-0000DF100000}"/>
    <cellStyle name="Normal 2 7 3 2" xfId="1682" xr:uid="{00000000-0005-0000-0000-0000BD0A0000}"/>
    <cellStyle name="Normal 2 7 3 2 2" xfId="3332" xr:uid="{00000000-0005-0000-0000-0000BE0A0000}"/>
    <cellStyle name="Normal 2 7 3 2 2 2" xfId="13134" xr:uid="{00000000-0005-0000-0000-0000E2100000}"/>
    <cellStyle name="Normal 2 7 3 2 2 2 2" xfId="21172" xr:uid="{00000000-0005-0000-0000-0000E2100000}"/>
    <cellStyle name="Normal 2 7 3 2 2 3" xfId="9791" xr:uid="{00000000-0005-0000-0000-0000E1100000}"/>
    <cellStyle name="Normal 2 7 3 2 2 4" xfId="17869" xr:uid="{00000000-0005-0000-0000-0000E1100000}"/>
    <cellStyle name="Normal 2 7 3 2 3" xfId="4995" xr:uid="{00000000-0005-0000-0000-0000BF0A0000}"/>
    <cellStyle name="Normal 2 7 3 2 3 2" xfId="11382" xr:uid="{00000000-0005-0000-0000-0000E3100000}"/>
    <cellStyle name="Normal 2 7 3 2 3 3" xfId="19460" xr:uid="{00000000-0005-0000-0000-0000E3100000}"/>
    <cellStyle name="Normal 2 7 3 2 4" xfId="8196" xr:uid="{00000000-0005-0000-0000-0000E4100000}"/>
    <cellStyle name="Normal 2 7 3 2 4 2" xfId="16274" xr:uid="{00000000-0005-0000-0000-0000E4100000}"/>
    <cellStyle name="Normal 2 7 3 2 5" xfId="12529" xr:uid="{00000000-0005-0000-0000-0000E5100000}"/>
    <cellStyle name="Normal 2 7 3 2 5 2" xfId="20598" xr:uid="{00000000-0005-0000-0000-0000E5100000}"/>
    <cellStyle name="Normal 2 7 3 2 6" xfId="6586" xr:uid="{00000000-0005-0000-0000-0000E0100000}"/>
    <cellStyle name="Normal 2 7 3 2 7" xfId="14666" xr:uid="{00000000-0005-0000-0000-0000E0100000}"/>
    <cellStyle name="Normal 2 7 3 3" xfId="2209" xr:uid="{00000000-0005-0000-0000-0000C00A0000}"/>
    <cellStyle name="Normal 2 7 3 3 2" xfId="3859" xr:uid="{00000000-0005-0000-0000-0000C10A0000}"/>
    <cellStyle name="Normal 2 7 3 3 2 2" xfId="10318" xr:uid="{00000000-0005-0000-0000-0000E7100000}"/>
    <cellStyle name="Normal 2 7 3 3 2 3" xfId="18396" xr:uid="{00000000-0005-0000-0000-0000E7100000}"/>
    <cellStyle name="Normal 2 7 3 3 3" xfId="5522" xr:uid="{00000000-0005-0000-0000-0000C20A0000}"/>
    <cellStyle name="Normal 2 7 3 3 3 2" xfId="11909" xr:uid="{00000000-0005-0000-0000-0000E8100000}"/>
    <cellStyle name="Normal 2 7 3 3 3 3" xfId="19987" xr:uid="{00000000-0005-0000-0000-0000E8100000}"/>
    <cellStyle name="Normal 2 7 3 3 4" xfId="8723" xr:uid="{00000000-0005-0000-0000-0000E9100000}"/>
    <cellStyle name="Normal 2 7 3 3 4 2" xfId="16801" xr:uid="{00000000-0005-0000-0000-0000E9100000}"/>
    <cellStyle name="Normal 2 7 3 3 5" xfId="13135" xr:uid="{00000000-0005-0000-0000-0000EA100000}"/>
    <cellStyle name="Normal 2 7 3 3 5 2" xfId="21173" xr:uid="{00000000-0005-0000-0000-0000EA100000}"/>
    <cellStyle name="Normal 2 7 3 3 6" xfId="7113" xr:uid="{00000000-0005-0000-0000-0000E6100000}"/>
    <cellStyle name="Normal 2 7 3 3 7" xfId="15193" xr:uid="{00000000-0005-0000-0000-0000E6100000}"/>
    <cellStyle name="Normal 2 7 3 4" xfId="2544" xr:uid="{00000000-0005-0000-0000-0000C30A0000}"/>
    <cellStyle name="Normal 2 7 3 4 2" xfId="13133" xr:uid="{00000000-0005-0000-0000-0000EC100000}"/>
    <cellStyle name="Normal 2 7 3 4 2 2" xfId="21171" xr:uid="{00000000-0005-0000-0000-0000EC100000}"/>
    <cellStyle name="Normal 2 7 3 4 3" xfId="9057" xr:uid="{00000000-0005-0000-0000-0000EB100000}"/>
    <cellStyle name="Normal 2 7 3 4 4" xfId="17135" xr:uid="{00000000-0005-0000-0000-0000EB100000}"/>
    <cellStyle name="Normal 2 7 3 5" xfId="4468" xr:uid="{00000000-0005-0000-0000-0000C40A0000}"/>
    <cellStyle name="Normal 2 7 3 5 2" xfId="10855" xr:uid="{00000000-0005-0000-0000-0000ED100000}"/>
    <cellStyle name="Normal 2 7 3 5 3" xfId="18933" xr:uid="{00000000-0005-0000-0000-0000ED100000}"/>
    <cellStyle name="Normal 2 7 3 6" xfId="7669" xr:uid="{00000000-0005-0000-0000-0000EE100000}"/>
    <cellStyle name="Normal 2 7 3 6 2" xfId="15747" xr:uid="{00000000-0005-0000-0000-0000EE100000}"/>
    <cellStyle name="Normal 2 7 3 7" xfId="12249" xr:uid="{00000000-0005-0000-0000-0000EF100000}"/>
    <cellStyle name="Normal 2 7 3 7 2" xfId="20323" xr:uid="{00000000-0005-0000-0000-0000EF100000}"/>
    <cellStyle name="Normal 2 7 3 8" xfId="13641" xr:uid="{00000000-0005-0000-0000-0000F0100000}"/>
    <cellStyle name="Normal 2 7 3 8 2" xfId="21638" xr:uid="{00000000-0005-0000-0000-0000F0100000}"/>
    <cellStyle name="Normal 2 7 3 9" xfId="6059" xr:uid="{00000000-0005-0000-0000-0000DF100000}"/>
    <cellStyle name="Normal 2 7 4" xfId="1434" xr:uid="{00000000-0005-0000-0000-0000C50A0000}"/>
    <cellStyle name="Normal 2 7 4 2" xfId="3083" xr:uid="{00000000-0005-0000-0000-0000C60A0000}"/>
    <cellStyle name="Normal 2 7 4 2 2" xfId="13136" xr:uid="{00000000-0005-0000-0000-0000F3100000}"/>
    <cellStyle name="Normal 2 7 4 2 2 2" xfId="21174" xr:uid="{00000000-0005-0000-0000-0000F3100000}"/>
    <cellStyle name="Normal 2 7 4 2 3" xfId="9542" xr:uid="{00000000-0005-0000-0000-0000F2100000}"/>
    <cellStyle name="Normal 2 7 4 2 4" xfId="17620" xr:uid="{00000000-0005-0000-0000-0000F2100000}"/>
    <cellStyle name="Normal 2 7 4 3" xfId="4746" xr:uid="{00000000-0005-0000-0000-0000C70A0000}"/>
    <cellStyle name="Normal 2 7 4 3 2" xfId="11133" xr:uid="{00000000-0005-0000-0000-0000F4100000}"/>
    <cellStyle name="Normal 2 7 4 3 3" xfId="19211" xr:uid="{00000000-0005-0000-0000-0000F4100000}"/>
    <cellStyle name="Normal 2 7 4 4" xfId="7947" xr:uid="{00000000-0005-0000-0000-0000F5100000}"/>
    <cellStyle name="Normal 2 7 4 4 2" xfId="16025" xr:uid="{00000000-0005-0000-0000-0000F5100000}"/>
    <cellStyle name="Normal 2 7 4 5" xfId="12526" xr:uid="{00000000-0005-0000-0000-0000F6100000}"/>
    <cellStyle name="Normal 2 7 4 5 2" xfId="20595" xr:uid="{00000000-0005-0000-0000-0000F6100000}"/>
    <cellStyle name="Normal 2 7 4 6" xfId="6337" xr:uid="{00000000-0005-0000-0000-0000F1100000}"/>
    <cellStyle name="Normal 2 7 4 7" xfId="14417" xr:uid="{00000000-0005-0000-0000-0000F1100000}"/>
    <cellStyle name="Normal 2 7 5" xfId="1960" xr:uid="{00000000-0005-0000-0000-0000C80A0000}"/>
    <cellStyle name="Normal 2 7 5 2" xfId="3610" xr:uid="{00000000-0005-0000-0000-0000C90A0000}"/>
    <cellStyle name="Normal 2 7 5 2 2" xfId="10069" xr:uid="{00000000-0005-0000-0000-0000F8100000}"/>
    <cellStyle name="Normal 2 7 5 2 3" xfId="18147" xr:uid="{00000000-0005-0000-0000-0000F8100000}"/>
    <cellStyle name="Normal 2 7 5 3" xfId="5273" xr:uid="{00000000-0005-0000-0000-0000CA0A0000}"/>
    <cellStyle name="Normal 2 7 5 3 2" xfId="11660" xr:uid="{00000000-0005-0000-0000-0000F9100000}"/>
    <cellStyle name="Normal 2 7 5 3 3" xfId="19738" xr:uid="{00000000-0005-0000-0000-0000F9100000}"/>
    <cellStyle name="Normal 2 7 5 4" xfId="8474" xr:uid="{00000000-0005-0000-0000-0000FA100000}"/>
    <cellStyle name="Normal 2 7 5 4 2" xfId="16552" xr:uid="{00000000-0005-0000-0000-0000FA100000}"/>
    <cellStyle name="Normal 2 7 5 5" xfId="13137" xr:uid="{00000000-0005-0000-0000-0000FB100000}"/>
    <cellStyle name="Normal 2 7 5 5 2" xfId="21175" xr:uid="{00000000-0005-0000-0000-0000FB100000}"/>
    <cellStyle name="Normal 2 7 5 6" xfId="6864" xr:uid="{00000000-0005-0000-0000-0000F7100000}"/>
    <cellStyle name="Normal 2 7 5 7" xfId="14944" xr:uid="{00000000-0005-0000-0000-0000F7100000}"/>
    <cellStyle name="Normal 2 7 6" xfId="2542" xr:uid="{00000000-0005-0000-0000-0000CB0A0000}"/>
    <cellStyle name="Normal 2 7 6 2" xfId="12739" xr:uid="{00000000-0005-0000-0000-0000FD100000}"/>
    <cellStyle name="Normal 2 7 6 2 2" xfId="20803" xr:uid="{00000000-0005-0000-0000-0000FD100000}"/>
    <cellStyle name="Normal 2 7 6 3" xfId="9055" xr:uid="{00000000-0005-0000-0000-0000FC100000}"/>
    <cellStyle name="Normal 2 7 6 4" xfId="17133" xr:uid="{00000000-0005-0000-0000-0000FC100000}"/>
    <cellStyle name="Normal 2 7 7" xfId="4219" xr:uid="{00000000-0005-0000-0000-0000CC0A0000}"/>
    <cellStyle name="Normal 2 7 7 2" xfId="10606" xr:uid="{00000000-0005-0000-0000-0000FE100000}"/>
    <cellStyle name="Normal 2 7 7 3" xfId="18684" xr:uid="{00000000-0005-0000-0000-0000FE100000}"/>
    <cellStyle name="Normal 2 7 8" xfId="7420" xr:uid="{00000000-0005-0000-0000-0000FF100000}"/>
    <cellStyle name="Normal 2 7 8 2" xfId="15498" xr:uid="{00000000-0005-0000-0000-0000FF100000}"/>
    <cellStyle name="Normal 2 7 9" xfId="12247" xr:uid="{00000000-0005-0000-0000-000000110000}"/>
    <cellStyle name="Normal 2 7 9 2" xfId="20321" xr:uid="{00000000-0005-0000-0000-000000110000}"/>
    <cellStyle name="Normal 2 8" xfId="513" xr:uid="{00000000-0005-0000-0000-000001020000}"/>
    <cellStyle name="Normal 2 8 10" xfId="13642" xr:uid="{00000000-0005-0000-0000-000002110000}"/>
    <cellStyle name="Normal 2 8 10 2" xfId="21639" xr:uid="{00000000-0005-0000-0000-000002110000}"/>
    <cellStyle name="Normal 2 8 11" xfId="5811" xr:uid="{00000000-0005-0000-0000-000001110000}"/>
    <cellStyle name="Normal 2 8 12" xfId="13891" xr:uid="{00000000-0005-0000-0000-000001110000}"/>
    <cellStyle name="Normal 2 8 2" xfId="514" xr:uid="{00000000-0005-0000-0000-000002020000}"/>
    <cellStyle name="Normal 2 8 2 10" xfId="5955" xr:uid="{00000000-0005-0000-0000-000003110000}"/>
    <cellStyle name="Normal 2 8 2 11" xfId="14035" xr:uid="{00000000-0005-0000-0000-000003110000}"/>
    <cellStyle name="Normal 2 8 2 2" xfId="1169" xr:uid="{00000000-0005-0000-0000-0000CF0A0000}"/>
    <cellStyle name="Normal 2 8 2 2 2" xfId="1827" xr:uid="{00000000-0005-0000-0000-0000D00A0000}"/>
    <cellStyle name="Normal 2 8 2 2 2 2" xfId="3477" xr:uid="{00000000-0005-0000-0000-0000D10A0000}"/>
    <cellStyle name="Normal 2 8 2 2 2 2 2" xfId="9936" xr:uid="{00000000-0005-0000-0000-000006110000}"/>
    <cellStyle name="Normal 2 8 2 2 2 2 3" xfId="18014" xr:uid="{00000000-0005-0000-0000-000006110000}"/>
    <cellStyle name="Normal 2 8 2 2 2 3" xfId="5140" xr:uid="{00000000-0005-0000-0000-0000D20A0000}"/>
    <cellStyle name="Normal 2 8 2 2 2 3 2" xfId="11527" xr:uid="{00000000-0005-0000-0000-000007110000}"/>
    <cellStyle name="Normal 2 8 2 2 2 3 3" xfId="19605" xr:uid="{00000000-0005-0000-0000-000007110000}"/>
    <cellStyle name="Normal 2 8 2 2 2 4" xfId="8341" xr:uid="{00000000-0005-0000-0000-000008110000}"/>
    <cellStyle name="Normal 2 8 2 2 2 4 2" xfId="16419" xr:uid="{00000000-0005-0000-0000-000008110000}"/>
    <cellStyle name="Normal 2 8 2 2 2 5" xfId="13139" xr:uid="{00000000-0005-0000-0000-000009110000}"/>
    <cellStyle name="Normal 2 8 2 2 2 5 2" xfId="21177" xr:uid="{00000000-0005-0000-0000-000009110000}"/>
    <cellStyle name="Normal 2 8 2 2 2 6" xfId="6731" xr:uid="{00000000-0005-0000-0000-000005110000}"/>
    <cellStyle name="Normal 2 8 2 2 2 7" xfId="14811" xr:uid="{00000000-0005-0000-0000-000005110000}"/>
    <cellStyle name="Normal 2 8 2 2 3" xfId="2354" xr:uid="{00000000-0005-0000-0000-0000D30A0000}"/>
    <cellStyle name="Normal 2 8 2 2 3 2" xfId="4004" xr:uid="{00000000-0005-0000-0000-0000D40A0000}"/>
    <cellStyle name="Normal 2 8 2 2 3 2 2" xfId="10463" xr:uid="{00000000-0005-0000-0000-00000B110000}"/>
    <cellStyle name="Normal 2 8 2 2 3 2 3" xfId="18541" xr:uid="{00000000-0005-0000-0000-00000B110000}"/>
    <cellStyle name="Normal 2 8 2 2 3 3" xfId="5667" xr:uid="{00000000-0005-0000-0000-0000D50A0000}"/>
    <cellStyle name="Normal 2 8 2 2 3 3 2" xfId="12054" xr:uid="{00000000-0005-0000-0000-00000C110000}"/>
    <cellStyle name="Normal 2 8 2 2 3 3 3" xfId="20132" xr:uid="{00000000-0005-0000-0000-00000C110000}"/>
    <cellStyle name="Normal 2 8 2 2 3 4" xfId="8868" xr:uid="{00000000-0005-0000-0000-00000D110000}"/>
    <cellStyle name="Normal 2 8 2 2 3 4 2" xfId="16946" xr:uid="{00000000-0005-0000-0000-00000D110000}"/>
    <cellStyle name="Normal 2 8 2 2 3 5" xfId="7258" xr:uid="{00000000-0005-0000-0000-00000A110000}"/>
    <cellStyle name="Normal 2 8 2 2 3 6" xfId="15338" xr:uid="{00000000-0005-0000-0000-00000A110000}"/>
    <cellStyle name="Normal 2 8 2 2 4" xfId="2920" xr:uid="{00000000-0005-0000-0000-0000D60A0000}"/>
    <cellStyle name="Normal 2 8 2 2 4 2" xfId="9409" xr:uid="{00000000-0005-0000-0000-00000E110000}"/>
    <cellStyle name="Normal 2 8 2 2 4 3" xfId="17487" xr:uid="{00000000-0005-0000-0000-00000E110000}"/>
    <cellStyle name="Normal 2 8 2 2 5" xfId="4613" xr:uid="{00000000-0005-0000-0000-0000D70A0000}"/>
    <cellStyle name="Normal 2 8 2 2 5 2" xfId="11000" xr:uid="{00000000-0005-0000-0000-00000F110000}"/>
    <cellStyle name="Normal 2 8 2 2 5 3" xfId="19078" xr:uid="{00000000-0005-0000-0000-00000F110000}"/>
    <cellStyle name="Normal 2 8 2 2 6" xfId="7814" xr:uid="{00000000-0005-0000-0000-000010110000}"/>
    <cellStyle name="Normal 2 8 2 2 6 2" xfId="15892" xr:uid="{00000000-0005-0000-0000-000010110000}"/>
    <cellStyle name="Normal 2 8 2 2 7" xfId="12531" xr:uid="{00000000-0005-0000-0000-000011110000}"/>
    <cellStyle name="Normal 2 8 2 2 7 2" xfId="20600" xr:uid="{00000000-0005-0000-0000-000011110000}"/>
    <cellStyle name="Normal 2 8 2 2 8" xfId="6204" xr:uid="{00000000-0005-0000-0000-000004110000}"/>
    <cellStyle name="Normal 2 8 2 2 9" xfId="14284" xr:uid="{00000000-0005-0000-0000-000004110000}"/>
    <cellStyle name="Normal 2 8 2 3" xfId="1579" xr:uid="{00000000-0005-0000-0000-0000D80A0000}"/>
    <cellStyle name="Normal 2 8 2 3 2" xfId="3228" xr:uid="{00000000-0005-0000-0000-0000D90A0000}"/>
    <cellStyle name="Normal 2 8 2 3 2 2" xfId="9687" xr:uid="{00000000-0005-0000-0000-000013110000}"/>
    <cellStyle name="Normal 2 8 2 3 2 3" xfId="17765" xr:uid="{00000000-0005-0000-0000-000013110000}"/>
    <cellStyle name="Normal 2 8 2 3 3" xfId="4891" xr:uid="{00000000-0005-0000-0000-0000DA0A0000}"/>
    <cellStyle name="Normal 2 8 2 3 3 2" xfId="11278" xr:uid="{00000000-0005-0000-0000-000014110000}"/>
    <cellStyle name="Normal 2 8 2 3 3 3" xfId="19356" xr:uid="{00000000-0005-0000-0000-000014110000}"/>
    <cellStyle name="Normal 2 8 2 3 4" xfId="8092" xr:uid="{00000000-0005-0000-0000-000015110000}"/>
    <cellStyle name="Normal 2 8 2 3 4 2" xfId="16170" xr:uid="{00000000-0005-0000-0000-000015110000}"/>
    <cellStyle name="Normal 2 8 2 3 5" xfId="13140" xr:uid="{00000000-0005-0000-0000-000016110000}"/>
    <cellStyle name="Normal 2 8 2 3 5 2" xfId="21178" xr:uid="{00000000-0005-0000-0000-000016110000}"/>
    <cellStyle name="Normal 2 8 2 3 6" xfId="6482" xr:uid="{00000000-0005-0000-0000-000012110000}"/>
    <cellStyle name="Normal 2 8 2 3 7" xfId="14562" xr:uid="{00000000-0005-0000-0000-000012110000}"/>
    <cellStyle name="Normal 2 8 2 4" xfId="2105" xr:uid="{00000000-0005-0000-0000-0000DB0A0000}"/>
    <cellStyle name="Normal 2 8 2 4 2" xfId="3755" xr:uid="{00000000-0005-0000-0000-0000DC0A0000}"/>
    <cellStyle name="Normal 2 8 2 4 2 2" xfId="10214" xr:uid="{00000000-0005-0000-0000-000018110000}"/>
    <cellStyle name="Normal 2 8 2 4 2 3" xfId="18292" xr:uid="{00000000-0005-0000-0000-000018110000}"/>
    <cellStyle name="Normal 2 8 2 4 3" xfId="5418" xr:uid="{00000000-0005-0000-0000-0000DD0A0000}"/>
    <cellStyle name="Normal 2 8 2 4 3 2" xfId="11805" xr:uid="{00000000-0005-0000-0000-000019110000}"/>
    <cellStyle name="Normal 2 8 2 4 3 3" xfId="19883" xr:uid="{00000000-0005-0000-0000-000019110000}"/>
    <cellStyle name="Normal 2 8 2 4 4" xfId="8619" xr:uid="{00000000-0005-0000-0000-00001A110000}"/>
    <cellStyle name="Normal 2 8 2 4 4 2" xfId="16697" xr:uid="{00000000-0005-0000-0000-00001A110000}"/>
    <cellStyle name="Normal 2 8 2 4 5" xfId="13138" xr:uid="{00000000-0005-0000-0000-00001B110000}"/>
    <cellStyle name="Normal 2 8 2 4 5 2" xfId="21176" xr:uid="{00000000-0005-0000-0000-00001B110000}"/>
    <cellStyle name="Normal 2 8 2 4 6" xfId="7009" xr:uid="{00000000-0005-0000-0000-000017110000}"/>
    <cellStyle name="Normal 2 8 2 4 7" xfId="15089" xr:uid="{00000000-0005-0000-0000-000017110000}"/>
    <cellStyle name="Normal 2 8 2 5" xfId="2546" xr:uid="{00000000-0005-0000-0000-0000DE0A0000}"/>
    <cellStyle name="Normal 2 8 2 5 2" xfId="9059" xr:uid="{00000000-0005-0000-0000-00001C110000}"/>
    <cellStyle name="Normal 2 8 2 5 3" xfId="17137" xr:uid="{00000000-0005-0000-0000-00001C110000}"/>
    <cellStyle name="Normal 2 8 2 6" xfId="4364" xr:uid="{00000000-0005-0000-0000-0000DF0A0000}"/>
    <cellStyle name="Normal 2 8 2 6 2" xfId="10751" xr:uid="{00000000-0005-0000-0000-00001D110000}"/>
    <cellStyle name="Normal 2 8 2 6 3" xfId="18829" xr:uid="{00000000-0005-0000-0000-00001D110000}"/>
    <cellStyle name="Normal 2 8 2 7" xfId="7565" xr:uid="{00000000-0005-0000-0000-00001E110000}"/>
    <cellStyle name="Normal 2 8 2 7 2" xfId="15643" xr:uid="{00000000-0005-0000-0000-00001E110000}"/>
    <cellStyle name="Normal 2 8 2 8" xfId="12251" xr:uid="{00000000-0005-0000-0000-00001F110000}"/>
    <cellStyle name="Normal 2 8 2 8 2" xfId="20325" xr:uid="{00000000-0005-0000-0000-00001F110000}"/>
    <cellStyle name="Normal 2 8 2 9" xfId="13643" xr:uid="{00000000-0005-0000-0000-000020110000}"/>
    <cellStyle name="Normal 2 8 2 9 2" xfId="21640" xr:uid="{00000000-0005-0000-0000-000020110000}"/>
    <cellStyle name="Normal 2 8 3" xfId="1029" xr:uid="{00000000-0005-0000-0000-0000E00A0000}"/>
    <cellStyle name="Normal 2 8 3 2" xfId="1683" xr:uid="{00000000-0005-0000-0000-0000E10A0000}"/>
    <cellStyle name="Normal 2 8 3 2 2" xfId="3333" xr:uid="{00000000-0005-0000-0000-0000E20A0000}"/>
    <cellStyle name="Normal 2 8 3 2 2 2" xfId="13142" xr:uid="{00000000-0005-0000-0000-000024110000}"/>
    <cellStyle name="Normal 2 8 3 2 2 2 2" xfId="21180" xr:uid="{00000000-0005-0000-0000-000024110000}"/>
    <cellStyle name="Normal 2 8 3 2 2 3" xfId="9792" xr:uid="{00000000-0005-0000-0000-000023110000}"/>
    <cellStyle name="Normal 2 8 3 2 2 4" xfId="17870" xr:uid="{00000000-0005-0000-0000-000023110000}"/>
    <cellStyle name="Normal 2 8 3 2 3" xfId="4996" xr:uid="{00000000-0005-0000-0000-0000E30A0000}"/>
    <cellStyle name="Normal 2 8 3 2 3 2" xfId="11383" xr:uid="{00000000-0005-0000-0000-000025110000}"/>
    <cellStyle name="Normal 2 8 3 2 3 3" xfId="19461" xr:uid="{00000000-0005-0000-0000-000025110000}"/>
    <cellStyle name="Normal 2 8 3 2 4" xfId="8197" xr:uid="{00000000-0005-0000-0000-000026110000}"/>
    <cellStyle name="Normal 2 8 3 2 4 2" xfId="16275" xr:uid="{00000000-0005-0000-0000-000026110000}"/>
    <cellStyle name="Normal 2 8 3 2 5" xfId="12532" xr:uid="{00000000-0005-0000-0000-000027110000}"/>
    <cellStyle name="Normal 2 8 3 2 5 2" xfId="20601" xr:uid="{00000000-0005-0000-0000-000027110000}"/>
    <cellStyle name="Normal 2 8 3 2 6" xfId="6587" xr:uid="{00000000-0005-0000-0000-000022110000}"/>
    <cellStyle name="Normal 2 8 3 2 7" xfId="14667" xr:uid="{00000000-0005-0000-0000-000022110000}"/>
    <cellStyle name="Normal 2 8 3 3" xfId="2210" xr:uid="{00000000-0005-0000-0000-0000E40A0000}"/>
    <cellStyle name="Normal 2 8 3 3 2" xfId="3860" xr:uid="{00000000-0005-0000-0000-0000E50A0000}"/>
    <cellStyle name="Normal 2 8 3 3 2 2" xfId="10319" xr:uid="{00000000-0005-0000-0000-000029110000}"/>
    <cellStyle name="Normal 2 8 3 3 2 3" xfId="18397" xr:uid="{00000000-0005-0000-0000-000029110000}"/>
    <cellStyle name="Normal 2 8 3 3 3" xfId="5523" xr:uid="{00000000-0005-0000-0000-0000E60A0000}"/>
    <cellStyle name="Normal 2 8 3 3 3 2" xfId="11910" xr:uid="{00000000-0005-0000-0000-00002A110000}"/>
    <cellStyle name="Normal 2 8 3 3 3 3" xfId="19988" xr:uid="{00000000-0005-0000-0000-00002A110000}"/>
    <cellStyle name="Normal 2 8 3 3 4" xfId="8724" xr:uid="{00000000-0005-0000-0000-00002B110000}"/>
    <cellStyle name="Normal 2 8 3 3 4 2" xfId="16802" xr:uid="{00000000-0005-0000-0000-00002B110000}"/>
    <cellStyle name="Normal 2 8 3 3 5" xfId="13143" xr:uid="{00000000-0005-0000-0000-00002C110000}"/>
    <cellStyle name="Normal 2 8 3 3 5 2" xfId="21181" xr:uid="{00000000-0005-0000-0000-00002C110000}"/>
    <cellStyle name="Normal 2 8 3 3 6" xfId="7114" xr:uid="{00000000-0005-0000-0000-000028110000}"/>
    <cellStyle name="Normal 2 8 3 3 7" xfId="15194" xr:uid="{00000000-0005-0000-0000-000028110000}"/>
    <cellStyle name="Normal 2 8 3 4" xfId="2794" xr:uid="{00000000-0005-0000-0000-0000E70A0000}"/>
    <cellStyle name="Normal 2 8 3 4 2" xfId="13141" xr:uid="{00000000-0005-0000-0000-00002E110000}"/>
    <cellStyle name="Normal 2 8 3 4 2 2" xfId="21179" xr:uid="{00000000-0005-0000-0000-00002E110000}"/>
    <cellStyle name="Normal 2 8 3 4 3" xfId="9283" xr:uid="{00000000-0005-0000-0000-00002D110000}"/>
    <cellStyle name="Normal 2 8 3 4 4" xfId="17361" xr:uid="{00000000-0005-0000-0000-00002D110000}"/>
    <cellStyle name="Normal 2 8 3 5" xfId="4469" xr:uid="{00000000-0005-0000-0000-0000E80A0000}"/>
    <cellStyle name="Normal 2 8 3 5 2" xfId="10856" xr:uid="{00000000-0005-0000-0000-00002F110000}"/>
    <cellStyle name="Normal 2 8 3 5 3" xfId="18934" xr:uid="{00000000-0005-0000-0000-00002F110000}"/>
    <cellStyle name="Normal 2 8 3 6" xfId="7670" xr:uid="{00000000-0005-0000-0000-000030110000}"/>
    <cellStyle name="Normal 2 8 3 6 2" xfId="15748" xr:uid="{00000000-0005-0000-0000-000030110000}"/>
    <cellStyle name="Normal 2 8 3 7" xfId="12388" xr:uid="{00000000-0005-0000-0000-000031110000}"/>
    <cellStyle name="Normal 2 8 3 7 2" xfId="20459" xr:uid="{00000000-0005-0000-0000-000031110000}"/>
    <cellStyle name="Normal 2 8 3 8" xfId="6060" xr:uid="{00000000-0005-0000-0000-000021110000}"/>
    <cellStyle name="Normal 2 8 3 9" xfId="14140" xr:uid="{00000000-0005-0000-0000-000021110000}"/>
    <cellStyle name="Normal 2 8 4" xfId="1435" xr:uid="{00000000-0005-0000-0000-0000E90A0000}"/>
    <cellStyle name="Normal 2 8 4 2" xfId="3084" xr:uid="{00000000-0005-0000-0000-0000EA0A0000}"/>
    <cellStyle name="Normal 2 8 4 2 2" xfId="13144" xr:uid="{00000000-0005-0000-0000-000034110000}"/>
    <cellStyle name="Normal 2 8 4 2 2 2" xfId="21182" xr:uid="{00000000-0005-0000-0000-000034110000}"/>
    <cellStyle name="Normal 2 8 4 2 3" xfId="9543" xr:uid="{00000000-0005-0000-0000-000033110000}"/>
    <cellStyle name="Normal 2 8 4 2 4" xfId="17621" xr:uid="{00000000-0005-0000-0000-000033110000}"/>
    <cellStyle name="Normal 2 8 4 3" xfId="4747" xr:uid="{00000000-0005-0000-0000-0000EB0A0000}"/>
    <cellStyle name="Normal 2 8 4 3 2" xfId="11134" xr:uid="{00000000-0005-0000-0000-000035110000}"/>
    <cellStyle name="Normal 2 8 4 3 3" xfId="19212" xr:uid="{00000000-0005-0000-0000-000035110000}"/>
    <cellStyle name="Normal 2 8 4 4" xfId="7948" xr:uid="{00000000-0005-0000-0000-000036110000}"/>
    <cellStyle name="Normal 2 8 4 4 2" xfId="16026" xr:uid="{00000000-0005-0000-0000-000036110000}"/>
    <cellStyle name="Normal 2 8 4 5" xfId="12530" xr:uid="{00000000-0005-0000-0000-000037110000}"/>
    <cellStyle name="Normal 2 8 4 5 2" xfId="20599" xr:uid="{00000000-0005-0000-0000-000037110000}"/>
    <cellStyle name="Normal 2 8 4 6" xfId="6338" xr:uid="{00000000-0005-0000-0000-000032110000}"/>
    <cellStyle name="Normal 2 8 4 7" xfId="14418" xr:uid="{00000000-0005-0000-0000-000032110000}"/>
    <cellStyle name="Normal 2 8 5" xfId="1961" xr:uid="{00000000-0005-0000-0000-0000EC0A0000}"/>
    <cellStyle name="Normal 2 8 5 2" xfId="3611" xr:uid="{00000000-0005-0000-0000-0000ED0A0000}"/>
    <cellStyle name="Normal 2 8 5 2 2" xfId="10070" xr:uid="{00000000-0005-0000-0000-000039110000}"/>
    <cellStyle name="Normal 2 8 5 2 3" xfId="18148" xr:uid="{00000000-0005-0000-0000-000039110000}"/>
    <cellStyle name="Normal 2 8 5 3" xfId="5274" xr:uid="{00000000-0005-0000-0000-0000EE0A0000}"/>
    <cellStyle name="Normal 2 8 5 3 2" xfId="11661" xr:uid="{00000000-0005-0000-0000-00003A110000}"/>
    <cellStyle name="Normal 2 8 5 3 3" xfId="19739" xr:uid="{00000000-0005-0000-0000-00003A110000}"/>
    <cellStyle name="Normal 2 8 5 4" xfId="8475" xr:uid="{00000000-0005-0000-0000-00003B110000}"/>
    <cellStyle name="Normal 2 8 5 4 2" xfId="16553" xr:uid="{00000000-0005-0000-0000-00003B110000}"/>
    <cellStyle name="Normal 2 8 5 5" xfId="13145" xr:uid="{00000000-0005-0000-0000-00003C110000}"/>
    <cellStyle name="Normal 2 8 5 5 2" xfId="21183" xr:uid="{00000000-0005-0000-0000-00003C110000}"/>
    <cellStyle name="Normal 2 8 5 6" xfId="6865" xr:uid="{00000000-0005-0000-0000-000038110000}"/>
    <cellStyle name="Normal 2 8 5 7" xfId="14945" xr:uid="{00000000-0005-0000-0000-000038110000}"/>
    <cellStyle name="Normal 2 8 6" xfId="2545" xr:uid="{00000000-0005-0000-0000-0000EF0A0000}"/>
    <cellStyle name="Normal 2 8 6 2" xfId="12740" xr:uid="{00000000-0005-0000-0000-00003E110000}"/>
    <cellStyle name="Normal 2 8 6 2 2" xfId="20804" xr:uid="{00000000-0005-0000-0000-00003E110000}"/>
    <cellStyle name="Normal 2 8 6 3" xfId="9058" xr:uid="{00000000-0005-0000-0000-00003D110000}"/>
    <cellStyle name="Normal 2 8 6 4" xfId="17136" xr:uid="{00000000-0005-0000-0000-00003D110000}"/>
    <cellStyle name="Normal 2 8 7" xfId="4220" xr:uid="{00000000-0005-0000-0000-0000F00A0000}"/>
    <cellStyle name="Normal 2 8 7 2" xfId="10607" xr:uid="{00000000-0005-0000-0000-00003F110000}"/>
    <cellStyle name="Normal 2 8 7 3" xfId="18685" xr:uid="{00000000-0005-0000-0000-00003F110000}"/>
    <cellStyle name="Normal 2 8 8" xfId="7421" xr:uid="{00000000-0005-0000-0000-000040110000}"/>
    <cellStyle name="Normal 2 8 8 2" xfId="15499" xr:uid="{00000000-0005-0000-0000-000040110000}"/>
    <cellStyle name="Normal 2 8 9" xfId="12250" xr:uid="{00000000-0005-0000-0000-000041110000}"/>
    <cellStyle name="Normal 2 8 9 2" xfId="20324" xr:uid="{00000000-0005-0000-0000-000041110000}"/>
    <cellStyle name="Normal 2 9" xfId="515" xr:uid="{00000000-0005-0000-0000-000003020000}"/>
    <cellStyle name="Normal 2 9 10" xfId="13644" xr:uid="{00000000-0005-0000-0000-000043110000}"/>
    <cellStyle name="Normal 2 9 10 2" xfId="21641" xr:uid="{00000000-0005-0000-0000-000043110000}"/>
    <cellStyle name="Normal 2 9 11" xfId="5812" xr:uid="{00000000-0005-0000-0000-000042110000}"/>
    <cellStyle name="Normal 2 9 12" xfId="13892" xr:uid="{00000000-0005-0000-0000-000042110000}"/>
    <cellStyle name="Normal 2 9 2" xfId="516" xr:uid="{00000000-0005-0000-0000-000004020000}"/>
    <cellStyle name="Normal 2 9 2 10" xfId="5938" xr:uid="{00000000-0005-0000-0000-000044110000}"/>
    <cellStyle name="Normal 2 9 2 11" xfId="14018" xr:uid="{00000000-0005-0000-0000-000044110000}"/>
    <cellStyle name="Normal 2 9 2 2" xfId="1170" xr:uid="{00000000-0005-0000-0000-0000F30A0000}"/>
    <cellStyle name="Normal 2 9 2 2 2" xfId="1828" xr:uid="{00000000-0005-0000-0000-0000F40A0000}"/>
    <cellStyle name="Normal 2 9 2 2 2 2" xfId="3478" xr:uid="{00000000-0005-0000-0000-0000F50A0000}"/>
    <cellStyle name="Normal 2 9 2 2 2 2 2" xfId="9937" xr:uid="{00000000-0005-0000-0000-000047110000}"/>
    <cellStyle name="Normal 2 9 2 2 2 2 3" xfId="18015" xr:uid="{00000000-0005-0000-0000-000047110000}"/>
    <cellStyle name="Normal 2 9 2 2 2 3" xfId="5141" xr:uid="{00000000-0005-0000-0000-0000F60A0000}"/>
    <cellStyle name="Normal 2 9 2 2 2 3 2" xfId="11528" xr:uid="{00000000-0005-0000-0000-000048110000}"/>
    <cellStyle name="Normal 2 9 2 2 2 3 3" xfId="19606" xr:uid="{00000000-0005-0000-0000-000048110000}"/>
    <cellStyle name="Normal 2 9 2 2 2 4" xfId="8342" xr:uid="{00000000-0005-0000-0000-000049110000}"/>
    <cellStyle name="Normal 2 9 2 2 2 4 2" xfId="16420" xr:uid="{00000000-0005-0000-0000-000049110000}"/>
    <cellStyle name="Normal 2 9 2 2 2 5" xfId="13147" xr:uid="{00000000-0005-0000-0000-00004A110000}"/>
    <cellStyle name="Normal 2 9 2 2 2 5 2" xfId="21185" xr:uid="{00000000-0005-0000-0000-00004A110000}"/>
    <cellStyle name="Normal 2 9 2 2 2 6" xfId="6732" xr:uid="{00000000-0005-0000-0000-000046110000}"/>
    <cellStyle name="Normal 2 9 2 2 2 7" xfId="14812" xr:uid="{00000000-0005-0000-0000-000046110000}"/>
    <cellStyle name="Normal 2 9 2 2 3" xfId="2355" xr:uid="{00000000-0005-0000-0000-0000F70A0000}"/>
    <cellStyle name="Normal 2 9 2 2 3 2" xfId="4005" xr:uid="{00000000-0005-0000-0000-0000F80A0000}"/>
    <cellStyle name="Normal 2 9 2 2 3 2 2" xfId="10464" xr:uid="{00000000-0005-0000-0000-00004C110000}"/>
    <cellStyle name="Normal 2 9 2 2 3 2 3" xfId="18542" xr:uid="{00000000-0005-0000-0000-00004C110000}"/>
    <cellStyle name="Normal 2 9 2 2 3 3" xfId="5668" xr:uid="{00000000-0005-0000-0000-0000F90A0000}"/>
    <cellStyle name="Normal 2 9 2 2 3 3 2" xfId="12055" xr:uid="{00000000-0005-0000-0000-00004D110000}"/>
    <cellStyle name="Normal 2 9 2 2 3 3 3" xfId="20133" xr:uid="{00000000-0005-0000-0000-00004D110000}"/>
    <cellStyle name="Normal 2 9 2 2 3 4" xfId="8869" xr:uid="{00000000-0005-0000-0000-00004E110000}"/>
    <cellStyle name="Normal 2 9 2 2 3 4 2" xfId="16947" xr:uid="{00000000-0005-0000-0000-00004E110000}"/>
    <cellStyle name="Normal 2 9 2 2 3 5" xfId="7259" xr:uid="{00000000-0005-0000-0000-00004B110000}"/>
    <cellStyle name="Normal 2 9 2 2 3 6" xfId="15339" xr:uid="{00000000-0005-0000-0000-00004B110000}"/>
    <cellStyle name="Normal 2 9 2 2 4" xfId="2921" xr:uid="{00000000-0005-0000-0000-0000FA0A0000}"/>
    <cellStyle name="Normal 2 9 2 2 4 2" xfId="9410" xr:uid="{00000000-0005-0000-0000-00004F110000}"/>
    <cellStyle name="Normal 2 9 2 2 4 3" xfId="17488" xr:uid="{00000000-0005-0000-0000-00004F110000}"/>
    <cellStyle name="Normal 2 9 2 2 5" xfId="4614" xr:uid="{00000000-0005-0000-0000-0000FB0A0000}"/>
    <cellStyle name="Normal 2 9 2 2 5 2" xfId="11001" xr:uid="{00000000-0005-0000-0000-000050110000}"/>
    <cellStyle name="Normal 2 9 2 2 5 3" xfId="19079" xr:uid="{00000000-0005-0000-0000-000050110000}"/>
    <cellStyle name="Normal 2 9 2 2 6" xfId="7815" xr:uid="{00000000-0005-0000-0000-000051110000}"/>
    <cellStyle name="Normal 2 9 2 2 6 2" xfId="15893" xr:uid="{00000000-0005-0000-0000-000051110000}"/>
    <cellStyle name="Normal 2 9 2 2 7" xfId="12534" xr:uid="{00000000-0005-0000-0000-000052110000}"/>
    <cellStyle name="Normal 2 9 2 2 7 2" xfId="20603" xr:uid="{00000000-0005-0000-0000-000052110000}"/>
    <cellStyle name="Normal 2 9 2 2 8" xfId="6205" xr:uid="{00000000-0005-0000-0000-000045110000}"/>
    <cellStyle name="Normal 2 9 2 2 9" xfId="14285" xr:uid="{00000000-0005-0000-0000-000045110000}"/>
    <cellStyle name="Normal 2 9 2 3" xfId="1562" xr:uid="{00000000-0005-0000-0000-0000FC0A0000}"/>
    <cellStyle name="Normal 2 9 2 3 2" xfId="3211" xr:uid="{00000000-0005-0000-0000-0000FD0A0000}"/>
    <cellStyle name="Normal 2 9 2 3 2 2" xfId="9670" xr:uid="{00000000-0005-0000-0000-000054110000}"/>
    <cellStyle name="Normal 2 9 2 3 2 3" xfId="17748" xr:uid="{00000000-0005-0000-0000-000054110000}"/>
    <cellStyle name="Normal 2 9 2 3 3" xfId="4874" xr:uid="{00000000-0005-0000-0000-0000FE0A0000}"/>
    <cellStyle name="Normal 2 9 2 3 3 2" xfId="11261" xr:uid="{00000000-0005-0000-0000-000055110000}"/>
    <cellStyle name="Normal 2 9 2 3 3 3" xfId="19339" xr:uid="{00000000-0005-0000-0000-000055110000}"/>
    <cellStyle name="Normal 2 9 2 3 4" xfId="8075" xr:uid="{00000000-0005-0000-0000-000056110000}"/>
    <cellStyle name="Normal 2 9 2 3 4 2" xfId="16153" xr:uid="{00000000-0005-0000-0000-000056110000}"/>
    <cellStyle name="Normal 2 9 2 3 5" xfId="13148" xr:uid="{00000000-0005-0000-0000-000057110000}"/>
    <cellStyle name="Normal 2 9 2 3 5 2" xfId="21186" xr:uid="{00000000-0005-0000-0000-000057110000}"/>
    <cellStyle name="Normal 2 9 2 3 6" xfId="6465" xr:uid="{00000000-0005-0000-0000-000053110000}"/>
    <cellStyle name="Normal 2 9 2 3 7" xfId="14545" xr:uid="{00000000-0005-0000-0000-000053110000}"/>
    <cellStyle name="Normal 2 9 2 4" xfId="2088" xr:uid="{00000000-0005-0000-0000-0000FF0A0000}"/>
    <cellStyle name="Normal 2 9 2 4 2" xfId="3738" xr:uid="{00000000-0005-0000-0000-0000000B0000}"/>
    <cellStyle name="Normal 2 9 2 4 2 2" xfId="10197" xr:uid="{00000000-0005-0000-0000-000059110000}"/>
    <cellStyle name="Normal 2 9 2 4 2 3" xfId="18275" xr:uid="{00000000-0005-0000-0000-000059110000}"/>
    <cellStyle name="Normal 2 9 2 4 3" xfId="5401" xr:uid="{00000000-0005-0000-0000-0000010B0000}"/>
    <cellStyle name="Normal 2 9 2 4 3 2" xfId="11788" xr:uid="{00000000-0005-0000-0000-00005A110000}"/>
    <cellStyle name="Normal 2 9 2 4 3 3" xfId="19866" xr:uid="{00000000-0005-0000-0000-00005A110000}"/>
    <cellStyle name="Normal 2 9 2 4 4" xfId="8602" xr:uid="{00000000-0005-0000-0000-00005B110000}"/>
    <cellStyle name="Normal 2 9 2 4 4 2" xfId="16680" xr:uid="{00000000-0005-0000-0000-00005B110000}"/>
    <cellStyle name="Normal 2 9 2 4 5" xfId="13146" xr:uid="{00000000-0005-0000-0000-00005C110000}"/>
    <cellStyle name="Normal 2 9 2 4 5 2" xfId="21184" xr:uid="{00000000-0005-0000-0000-00005C110000}"/>
    <cellStyle name="Normal 2 9 2 4 6" xfId="6992" xr:uid="{00000000-0005-0000-0000-000058110000}"/>
    <cellStyle name="Normal 2 9 2 4 7" xfId="15072" xr:uid="{00000000-0005-0000-0000-000058110000}"/>
    <cellStyle name="Normal 2 9 2 5" xfId="2548" xr:uid="{00000000-0005-0000-0000-0000020B0000}"/>
    <cellStyle name="Normal 2 9 2 5 2" xfId="9061" xr:uid="{00000000-0005-0000-0000-00005D110000}"/>
    <cellStyle name="Normal 2 9 2 5 3" xfId="17139" xr:uid="{00000000-0005-0000-0000-00005D110000}"/>
    <cellStyle name="Normal 2 9 2 6" xfId="4347" xr:uid="{00000000-0005-0000-0000-0000030B0000}"/>
    <cellStyle name="Normal 2 9 2 6 2" xfId="10734" xr:uid="{00000000-0005-0000-0000-00005E110000}"/>
    <cellStyle name="Normal 2 9 2 6 3" xfId="18812" xr:uid="{00000000-0005-0000-0000-00005E110000}"/>
    <cellStyle name="Normal 2 9 2 7" xfId="7548" xr:uid="{00000000-0005-0000-0000-00005F110000}"/>
    <cellStyle name="Normal 2 9 2 7 2" xfId="15626" xr:uid="{00000000-0005-0000-0000-00005F110000}"/>
    <cellStyle name="Normal 2 9 2 8" xfId="12253" xr:uid="{00000000-0005-0000-0000-000060110000}"/>
    <cellStyle name="Normal 2 9 2 8 2" xfId="20327" xr:uid="{00000000-0005-0000-0000-000060110000}"/>
    <cellStyle name="Normal 2 9 2 9" xfId="13645" xr:uid="{00000000-0005-0000-0000-000061110000}"/>
    <cellStyle name="Normal 2 9 2 9 2" xfId="21642" xr:uid="{00000000-0005-0000-0000-000061110000}"/>
    <cellStyle name="Normal 2 9 3" xfId="1030" xr:uid="{00000000-0005-0000-0000-0000040B0000}"/>
    <cellStyle name="Normal 2 9 3 2" xfId="1684" xr:uid="{00000000-0005-0000-0000-0000050B0000}"/>
    <cellStyle name="Normal 2 9 3 2 2" xfId="3334" xr:uid="{00000000-0005-0000-0000-0000060B0000}"/>
    <cellStyle name="Normal 2 9 3 2 2 2" xfId="9793" xr:uid="{00000000-0005-0000-0000-000064110000}"/>
    <cellStyle name="Normal 2 9 3 2 2 3" xfId="17871" xr:uid="{00000000-0005-0000-0000-000064110000}"/>
    <cellStyle name="Normal 2 9 3 2 3" xfId="4997" xr:uid="{00000000-0005-0000-0000-0000070B0000}"/>
    <cellStyle name="Normal 2 9 3 2 3 2" xfId="11384" xr:uid="{00000000-0005-0000-0000-000065110000}"/>
    <cellStyle name="Normal 2 9 3 2 3 3" xfId="19462" xr:uid="{00000000-0005-0000-0000-000065110000}"/>
    <cellStyle name="Normal 2 9 3 2 4" xfId="8198" xr:uid="{00000000-0005-0000-0000-000066110000}"/>
    <cellStyle name="Normal 2 9 3 2 4 2" xfId="16276" xr:uid="{00000000-0005-0000-0000-000066110000}"/>
    <cellStyle name="Normal 2 9 3 2 5" xfId="13149" xr:uid="{00000000-0005-0000-0000-000067110000}"/>
    <cellStyle name="Normal 2 9 3 2 5 2" xfId="21187" xr:uid="{00000000-0005-0000-0000-000067110000}"/>
    <cellStyle name="Normal 2 9 3 2 6" xfId="6588" xr:uid="{00000000-0005-0000-0000-000063110000}"/>
    <cellStyle name="Normal 2 9 3 2 7" xfId="14668" xr:uid="{00000000-0005-0000-0000-000063110000}"/>
    <cellStyle name="Normal 2 9 3 3" xfId="2211" xr:uid="{00000000-0005-0000-0000-0000080B0000}"/>
    <cellStyle name="Normal 2 9 3 3 2" xfId="3861" xr:uid="{00000000-0005-0000-0000-0000090B0000}"/>
    <cellStyle name="Normal 2 9 3 3 2 2" xfId="10320" xr:uid="{00000000-0005-0000-0000-000069110000}"/>
    <cellStyle name="Normal 2 9 3 3 2 3" xfId="18398" xr:uid="{00000000-0005-0000-0000-000069110000}"/>
    <cellStyle name="Normal 2 9 3 3 3" xfId="5524" xr:uid="{00000000-0005-0000-0000-00000A0B0000}"/>
    <cellStyle name="Normal 2 9 3 3 3 2" xfId="11911" xr:uid="{00000000-0005-0000-0000-00006A110000}"/>
    <cellStyle name="Normal 2 9 3 3 3 3" xfId="19989" xr:uid="{00000000-0005-0000-0000-00006A110000}"/>
    <cellStyle name="Normal 2 9 3 3 4" xfId="8725" xr:uid="{00000000-0005-0000-0000-00006B110000}"/>
    <cellStyle name="Normal 2 9 3 3 4 2" xfId="16803" xr:uid="{00000000-0005-0000-0000-00006B110000}"/>
    <cellStyle name="Normal 2 9 3 3 5" xfId="7115" xr:uid="{00000000-0005-0000-0000-000068110000}"/>
    <cellStyle name="Normal 2 9 3 3 6" xfId="15195" xr:uid="{00000000-0005-0000-0000-000068110000}"/>
    <cellStyle name="Normal 2 9 3 4" xfId="2795" xr:uid="{00000000-0005-0000-0000-00000B0B0000}"/>
    <cellStyle name="Normal 2 9 3 4 2" xfId="9284" xr:uid="{00000000-0005-0000-0000-00006C110000}"/>
    <cellStyle name="Normal 2 9 3 4 3" xfId="17362" xr:uid="{00000000-0005-0000-0000-00006C110000}"/>
    <cellStyle name="Normal 2 9 3 5" xfId="4470" xr:uid="{00000000-0005-0000-0000-00000C0B0000}"/>
    <cellStyle name="Normal 2 9 3 5 2" xfId="10857" xr:uid="{00000000-0005-0000-0000-00006D110000}"/>
    <cellStyle name="Normal 2 9 3 5 3" xfId="18935" xr:uid="{00000000-0005-0000-0000-00006D110000}"/>
    <cellStyle name="Normal 2 9 3 6" xfId="7671" xr:uid="{00000000-0005-0000-0000-00006E110000}"/>
    <cellStyle name="Normal 2 9 3 6 2" xfId="15749" xr:uid="{00000000-0005-0000-0000-00006E110000}"/>
    <cellStyle name="Normal 2 9 3 7" xfId="12533" xr:uid="{00000000-0005-0000-0000-00006F110000}"/>
    <cellStyle name="Normal 2 9 3 7 2" xfId="20602" xr:uid="{00000000-0005-0000-0000-00006F110000}"/>
    <cellStyle name="Normal 2 9 3 8" xfId="6061" xr:uid="{00000000-0005-0000-0000-000062110000}"/>
    <cellStyle name="Normal 2 9 3 9" xfId="14141" xr:uid="{00000000-0005-0000-0000-000062110000}"/>
    <cellStyle name="Normal 2 9 4" xfId="1436" xr:uid="{00000000-0005-0000-0000-00000D0B0000}"/>
    <cellStyle name="Normal 2 9 4 2" xfId="3085" xr:uid="{00000000-0005-0000-0000-00000E0B0000}"/>
    <cellStyle name="Normal 2 9 4 2 2" xfId="9544" xr:uid="{00000000-0005-0000-0000-000071110000}"/>
    <cellStyle name="Normal 2 9 4 2 3" xfId="17622" xr:uid="{00000000-0005-0000-0000-000071110000}"/>
    <cellStyle name="Normal 2 9 4 3" xfId="4748" xr:uid="{00000000-0005-0000-0000-00000F0B0000}"/>
    <cellStyle name="Normal 2 9 4 3 2" xfId="11135" xr:uid="{00000000-0005-0000-0000-000072110000}"/>
    <cellStyle name="Normal 2 9 4 3 3" xfId="19213" xr:uid="{00000000-0005-0000-0000-000072110000}"/>
    <cellStyle name="Normal 2 9 4 4" xfId="7949" xr:uid="{00000000-0005-0000-0000-000073110000}"/>
    <cellStyle name="Normal 2 9 4 4 2" xfId="16027" xr:uid="{00000000-0005-0000-0000-000073110000}"/>
    <cellStyle name="Normal 2 9 4 5" xfId="13150" xr:uid="{00000000-0005-0000-0000-000074110000}"/>
    <cellStyle name="Normal 2 9 4 5 2" xfId="21188" xr:uid="{00000000-0005-0000-0000-000074110000}"/>
    <cellStyle name="Normal 2 9 4 6" xfId="6339" xr:uid="{00000000-0005-0000-0000-000070110000}"/>
    <cellStyle name="Normal 2 9 4 7" xfId="14419" xr:uid="{00000000-0005-0000-0000-000070110000}"/>
    <cellStyle name="Normal 2 9 5" xfId="1962" xr:uid="{00000000-0005-0000-0000-0000100B0000}"/>
    <cellStyle name="Normal 2 9 5 2" xfId="3612" xr:uid="{00000000-0005-0000-0000-0000110B0000}"/>
    <cellStyle name="Normal 2 9 5 2 2" xfId="10071" xr:uid="{00000000-0005-0000-0000-000076110000}"/>
    <cellStyle name="Normal 2 9 5 2 3" xfId="18149" xr:uid="{00000000-0005-0000-0000-000076110000}"/>
    <cellStyle name="Normal 2 9 5 3" xfId="5275" xr:uid="{00000000-0005-0000-0000-0000120B0000}"/>
    <cellStyle name="Normal 2 9 5 3 2" xfId="11662" xr:uid="{00000000-0005-0000-0000-000077110000}"/>
    <cellStyle name="Normal 2 9 5 3 3" xfId="19740" xr:uid="{00000000-0005-0000-0000-000077110000}"/>
    <cellStyle name="Normal 2 9 5 4" xfId="8476" xr:uid="{00000000-0005-0000-0000-000078110000}"/>
    <cellStyle name="Normal 2 9 5 4 2" xfId="16554" xr:uid="{00000000-0005-0000-0000-000078110000}"/>
    <cellStyle name="Normal 2 9 5 5" xfId="12741" xr:uid="{00000000-0005-0000-0000-000079110000}"/>
    <cellStyle name="Normal 2 9 5 5 2" xfId="20805" xr:uid="{00000000-0005-0000-0000-000079110000}"/>
    <cellStyle name="Normal 2 9 5 6" xfId="6866" xr:uid="{00000000-0005-0000-0000-000075110000}"/>
    <cellStyle name="Normal 2 9 5 7" xfId="14946" xr:uid="{00000000-0005-0000-0000-000075110000}"/>
    <cellStyle name="Normal 2 9 6" xfId="2547" xr:uid="{00000000-0005-0000-0000-0000130B0000}"/>
    <cellStyle name="Normal 2 9 6 2" xfId="9060" xr:uid="{00000000-0005-0000-0000-00007A110000}"/>
    <cellStyle name="Normal 2 9 6 3" xfId="17138" xr:uid="{00000000-0005-0000-0000-00007A110000}"/>
    <cellStyle name="Normal 2 9 7" xfId="4221" xr:uid="{00000000-0005-0000-0000-0000140B0000}"/>
    <cellStyle name="Normal 2 9 7 2" xfId="10608" xr:uid="{00000000-0005-0000-0000-00007B110000}"/>
    <cellStyle name="Normal 2 9 7 3" xfId="18686" xr:uid="{00000000-0005-0000-0000-00007B110000}"/>
    <cellStyle name="Normal 2 9 8" xfId="7422" xr:uid="{00000000-0005-0000-0000-00007C110000}"/>
    <cellStyle name="Normal 2 9 8 2" xfId="15500" xr:uid="{00000000-0005-0000-0000-00007C110000}"/>
    <cellStyle name="Normal 2 9 9" xfId="12252" xr:uid="{00000000-0005-0000-0000-00007D110000}"/>
    <cellStyle name="Normal 2 9 9 2" xfId="20326" xr:uid="{00000000-0005-0000-0000-00007D110000}"/>
    <cellStyle name="Normal 3" xfId="517" xr:uid="{00000000-0005-0000-0000-000005020000}"/>
    <cellStyle name="Normal 3 2" xfId="518" xr:uid="{00000000-0005-0000-0000-000006020000}"/>
    <cellStyle name="Normal 3 2 2" xfId="519" xr:uid="{00000000-0005-0000-0000-000007020000}"/>
    <cellStyle name="Normal 3 2 2 2" xfId="520" xr:uid="{00000000-0005-0000-0000-000008020000}"/>
    <cellStyle name="Normal 3 2 2 3" xfId="521" xr:uid="{00000000-0005-0000-0000-000009020000}"/>
    <cellStyle name="Normal 3 2 2 3 2" xfId="2711" xr:uid="{00000000-0005-0000-0000-00001A0B0000}"/>
    <cellStyle name="Normal 3 2 2 3 3" xfId="2549" xr:uid="{00000000-0005-0000-0000-00001B0B0000}"/>
    <cellStyle name="Normal 3 2 2 3 3 2" xfId="4095" xr:uid="{00000000-0005-0000-0000-00001C0B0000}"/>
    <cellStyle name="Normal 3 2 2 3 4" xfId="946" xr:uid="{00000000-0005-0000-0000-00001D0B0000}"/>
    <cellStyle name="Normal 3 2 2 3 5" xfId="7326" xr:uid="{00000000-0005-0000-0000-000087110000}"/>
    <cellStyle name="Normal 3 2 2 4" xfId="945" xr:uid="{00000000-0005-0000-0000-00001E0B0000}"/>
    <cellStyle name="Normal 3 2 2 4 2" xfId="895" xr:uid="{00000000-0005-0000-0000-00001F0B0000}"/>
    <cellStyle name="Normal 3 2 3" xfId="522" xr:uid="{00000000-0005-0000-0000-00000A020000}"/>
    <cellStyle name="Normal 3 2 3 2" xfId="523" xr:uid="{00000000-0005-0000-0000-00000B020000}"/>
    <cellStyle name="Normal 3 2 3 3" xfId="524" xr:uid="{00000000-0005-0000-0000-00000C020000}"/>
    <cellStyle name="Normal 3 2 3 3 2" xfId="525" xr:uid="{00000000-0005-0000-0000-00000D020000}"/>
    <cellStyle name="Normal 3 2 3 3 2 2" xfId="526" xr:uid="{00000000-0005-0000-0000-00000E020000}"/>
    <cellStyle name="Normal 3 2 3 3 2 3" xfId="527" xr:uid="{00000000-0005-0000-0000-00000F020000}"/>
    <cellStyle name="Normal 3 2 3 3 2 3 2" xfId="528" xr:uid="{00000000-0005-0000-0000-000010020000}"/>
    <cellStyle name="Normal 3 2 3 3 2 3 2 2" xfId="1329" xr:uid="{00000000-0005-0000-0000-0000270B0000}"/>
    <cellStyle name="Normal 3 2 3 3 2 3 2 3" xfId="2964" xr:uid="{00000000-0005-0000-0000-0000280B0000}"/>
    <cellStyle name="Normal 3 2 3 3 2 3 2 3 2" xfId="4058" xr:uid="{00000000-0005-0000-0000-0000290B0000}"/>
    <cellStyle name="Normal 3 2 3 3 2 3 2 4" xfId="1234" xr:uid="{00000000-0005-0000-0000-0000260B0000}"/>
    <cellStyle name="Normal 3 2 3 3 2 3 3" xfId="1213" xr:uid="{00000000-0005-0000-0000-00002A0B0000}"/>
    <cellStyle name="Normal 3 2 3 3 2 3 4" xfId="12742" xr:uid="{00000000-0005-0000-0000-000095110000}"/>
    <cellStyle name="Normal 3 2 3 3 2 3 4 2" xfId="13472" xr:uid="{00000000-0005-0000-0000-000096110000}"/>
    <cellStyle name="Normal 3 2 3 3 2 4" xfId="529" xr:uid="{00000000-0005-0000-0000-000011020000}"/>
    <cellStyle name="Normal 3 2 3 3 2 4 2" xfId="4077" xr:uid="{00000000-0005-0000-0000-00002C0B0000}"/>
    <cellStyle name="Normal 3 2 3 3 3" xfId="530" xr:uid="{00000000-0005-0000-0000-000012020000}"/>
    <cellStyle name="Normal 3 2 3 3 4" xfId="531" xr:uid="{00000000-0005-0000-0000-000013020000}"/>
    <cellStyle name="Normal 3 2 3 3 4 2" xfId="532" xr:uid="{00000000-0005-0000-0000-000014020000}"/>
    <cellStyle name="Normal 3 2 3 3 4 2 2" xfId="533" xr:uid="{00000000-0005-0000-0000-000015020000}"/>
    <cellStyle name="Normal 3 2 3 3 4 2 2 2" xfId="2965" xr:uid="{00000000-0005-0000-0000-0000310B0000}"/>
    <cellStyle name="Normal 3 2 3 3 4 2 2 2 2" xfId="4092" xr:uid="{00000000-0005-0000-0000-0000320B0000}"/>
    <cellStyle name="Normal 3 2 3 3 4 2 2 3" xfId="2550" xr:uid="{00000000-0005-0000-0000-0000330B0000}"/>
    <cellStyle name="Normal 3 2 3 3 4 2 2 4" xfId="1235" xr:uid="{00000000-0005-0000-0000-0000300B0000}"/>
    <cellStyle name="Normal 3 2 3 3 4 2 3" xfId="534" xr:uid="{00000000-0005-0000-0000-000016020000}"/>
    <cellStyle name="Normal 3 2 3 3 4 2 3 2" xfId="535" xr:uid="{00000000-0005-0000-0000-000017020000}"/>
    <cellStyle name="Normal 3 2 3 3 4 2 3 3" xfId="536" xr:uid="{00000000-0005-0000-0000-000018020000}"/>
    <cellStyle name="Normal 3 2 3 3 4 2 3 4" xfId="2551" xr:uid="{00000000-0005-0000-0000-0000370B0000}"/>
    <cellStyle name="Normal 3 2 3 3 4 2 3 4 2" xfId="4084" xr:uid="{00000000-0005-0000-0000-0000380B0000}"/>
    <cellStyle name="Normal 3 2 3 3 4 3" xfId="1032" xr:uid="{00000000-0005-0000-0000-0000390B0000}"/>
    <cellStyle name="Normal 3 2 3 3 4 4" xfId="12743" xr:uid="{00000000-0005-0000-0000-0000A6110000}"/>
    <cellStyle name="Normal 3 2 3 3 4 4 2" xfId="13473" xr:uid="{00000000-0005-0000-0000-0000A7110000}"/>
    <cellStyle name="Normal 3 2 3 3 5" xfId="1031" xr:uid="{00000000-0005-0000-0000-00003A0B0000}"/>
    <cellStyle name="Normal 3 2 3 3 5 2" xfId="898" xr:uid="{00000000-0005-0000-0000-00003B0B0000}"/>
    <cellStyle name="Normal 3 2 3 4" xfId="537" xr:uid="{00000000-0005-0000-0000-000019020000}"/>
    <cellStyle name="Normal 3 2 3 4 2" xfId="538" xr:uid="{00000000-0005-0000-0000-00001A020000}"/>
    <cellStyle name="Normal 3 2 3 4 3" xfId="539" xr:uid="{00000000-0005-0000-0000-00001B020000}"/>
    <cellStyle name="Normal 3 2 3 4 3 2" xfId="540" xr:uid="{00000000-0005-0000-0000-00001C020000}"/>
    <cellStyle name="Normal 3 2 3 4 3 2 2" xfId="1330" xr:uid="{00000000-0005-0000-0000-0000400B0000}"/>
    <cellStyle name="Normal 3 2 3 4 3 2 3" xfId="2966" xr:uid="{00000000-0005-0000-0000-0000410B0000}"/>
    <cellStyle name="Normal 3 2 3 4 3 2 3 2" xfId="4117" xr:uid="{00000000-0005-0000-0000-0000420B0000}"/>
    <cellStyle name="Normal 3 2 3 4 3 2 4" xfId="1236" xr:uid="{00000000-0005-0000-0000-00003F0B0000}"/>
    <cellStyle name="Normal 3 2 3 4 3 3" xfId="1214" xr:uid="{00000000-0005-0000-0000-0000430B0000}"/>
    <cellStyle name="Normal 3 2 3 4 3 4" xfId="12744" xr:uid="{00000000-0005-0000-0000-0000B2110000}"/>
    <cellStyle name="Normal 3 2 3 4 3 4 2" xfId="13474" xr:uid="{00000000-0005-0000-0000-0000B3110000}"/>
    <cellStyle name="Normal 3 2 3 4 4" xfId="923" xr:uid="{00000000-0005-0000-0000-0000440B0000}"/>
    <cellStyle name="Normal 3 2 3 4 4 2" xfId="4120" xr:uid="{00000000-0005-0000-0000-0000450B0000}"/>
    <cellStyle name="Normal 3 2 4" xfId="541" xr:uid="{00000000-0005-0000-0000-00001D020000}"/>
    <cellStyle name="Normal 3 2 4 2" xfId="542" xr:uid="{00000000-0005-0000-0000-00001E020000}"/>
    <cellStyle name="Normal 3 2 4 3" xfId="543" xr:uid="{00000000-0005-0000-0000-00001F020000}"/>
    <cellStyle name="Normal 3 2 4 3 2" xfId="544" xr:uid="{00000000-0005-0000-0000-000020020000}"/>
    <cellStyle name="Normal 3 2 4 3 2 2" xfId="1331" xr:uid="{00000000-0005-0000-0000-00004A0B0000}"/>
    <cellStyle name="Normal 3 2 4 3 2 3" xfId="2967" xr:uid="{00000000-0005-0000-0000-00004B0B0000}"/>
    <cellStyle name="Normal 3 2 4 3 2 3 2" xfId="4080" xr:uid="{00000000-0005-0000-0000-00004C0B0000}"/>
    <cellStyle name="Normal 3 2 4 3 2 4" xfId="1237" xr:uid="{00000000-0005-0000-0000-0000490B0000}"/>
    <cellStyle name="Normal 3 2 4 3 3" xfId="1215" xr:uid="{00000000-0005-0000-0000-00004D0B0000}"/>
    <cellStyle name="Normal 3 2 4 3 4" xfId="925" xr:uid="{00000000-0005-0000-0000-00004E0B0000}"/>
    <cellStyle name="Normal 3 2 4 3 4 2" xfId="7312" xr:uid="{00000000-0005-0000-0000-0000BF110000}"/>
    <cellStyle name="Normal 3 2 4 4" xfId="924" xr:uid="{00000000-0005-0000-0000-00004F0B0000}"/>
    <cellStyle name="Normal 3 2 4 4 2" xfId="4107" xr:uid="{00000000-0005-0000-0000-0000500B0000}"/>
    <cellStyle name="Normal 3 3" xfId="545" xr:uid="{00000000-0005-0000-0000-000021020000}"/>
    <cellStyle name="Normal 4" xfId="546" xr:uid="{00000000-0005-0000-0000-000022020000}"/>
    <cellStyle name="Normal 4 10" xfId="547" xr:uid="{00000000-0005-0000-0000-000023020000}"/>
    <cellStyle name="Normal 4 10 10" xfId="13647" xr:uid="{00000000-0005-0000-0000-0000C5110000}"/>
    <cellStyle name="Normal 4 10 10 2" xfId="21644" xr:uid="{00000000-0005-0000-0000-0000C5110000}"/>
    <cellStyle name="Normal 4 10 11" xfId="5813" xr:uid="{00000000-0005-0000-0000-0000C4110000}"/>
    <cellStyle name="Normal 4 10 12" xfId="13893" xr:uid="{00000000-0005-0000-0000-0000C4110000}"/>
    <cellStyle name="Normal 4 10 2" xfId="951" xr:uid="{00000000-0005-0000-0000-0000540B0000}"/>
    <cellStyle name="Normal 4 10 2 10" xfId="13984" xr:uid="{00000000-0005-0000-0000-0000C6110000}"/>
    <cellStyle name="Normal 4 10 2 2" xfId="1171" xr:uid="{00000000-0005-0000-0000-0000550B0000}"/>
    <cellStyle name="Normal 4 10 2 2 2" xfId="1829" xr:uid="{00000000-0005-0000-0000-0000560B0000}"/>
    <cellStyle name="Normal 4 10 2 2 2 2" xfId="3479" xr:uid="{00000000-0005-0000-0000-0000570B0000}"/>
    <cellStyle name="Normal 4 10 2 2 2 2 2" xfId="9938" xr:uid="{00000000-0005-0000-0000-0000C9110000}"/>
    <cellStyle name="Normal 4 10 2 2 2 2 3" xfId="18016" xr:uid="{00000000-0005-0000-0000-0000C9110000}"/>
    <cellStyle name="Normal 4 10 2 2 2 3" xfId="5142" xr:uid="{00000000-0005-0000-0000-0000580B0000}"/>
    <cellStyle name="Normal 4 10 2 2 2 3 2" xfId="11529" xr:uid="{00000000-0005-0000-0000-0000CA110000}"/>
    <cellStyle name="Normal 4 10 2 2 2 3 3" xfId="19607" xr:uid="{00000000-0005-0000-0000-0000CA110000}"/>
    <cellStyle name="Normal 4 10 2 2 2 4" xfId="8343" xr:uid="{00000000-0005-0000-0000-0000CB110000}"/>
    <cellStyle name="Normal 4 10 2 2 2 4 2" xfId="16421" xr:uid="{00000000-0005-0000-0000-0000CB110000}"/>
    <cellStyle name="Normal 4 10 2 2 2 5" xfId="6733" xr:uid="{00000000-0005-0000-0000-0000C8110000}"/>
    <cellStyle name="Normal 4 10 2 2 2 6" xfId="14813" xr:uid="{00000000-0005-0000-0000-0000C8110000}"/>
    <cellStyle name="Normal 4 10 2 2 3" xfId="2356" xr:uid="{00000000-0005-0000-0000-0000590B0000}"/>
    <cellStyle name="Normal 4 10 2 2 3 2" xfId="4006" xr:uid="{00000000-0005-0000-0000-00005A0B0000}"/>
    <cellStyle name="Normal 4 10 2 2 3 2 2" xfId="10465" xr:uid="{00000000-0005-0000-0000-0000CD110000}"/>
    <cellStyle name="Normal 4 10 2 2 3 2 3" xfId="18543" xr:uid="{00000000-0005-0000-0000-0000CD110000}"/>
    <cellStyle name="Normal 4 10 2 2 3 3" xfId="5669" xr:uid="{00000000-0005-0000-0000-00005B0B0000}"/>
    <cellStyle name="Normal 4 10 2 2 3 3 2" xfId="12056" xr:uid="{00000000-0005-0000-0000-0000CE110000}"/>
    <cellStyle name="Normal 4 10 2 2 3 3 3" xfId="20134" xr:uid="{00000000-0005-0000-0000-0000CE110000}"/>
    <cellStyle name="Normal 4 10 2 2 3 4" xfId="8870" xr:uid="{00000000-0005-0000-0000-0000CF110000}"/>
    <cellStyle name="Normal 4 10 2 2 3 4 2" xfId="16948" xr:uid="{00000000-0005-0000-0000-0000CF110000}"/>
    <cellStyle name="Normal 4 10 2 2 3 5" xfId="7260" xr:uid="{00000000-0005-0000-0000-0000CC110000}"/>
    <cellStyle name="Normal 4 10 2 2 3 6" xfId="15340" xr:uid="{00000000-0005-0000-0000-0000CC110000}"/>
    <cellStyle name="Normal 4 10 2 2 4" xfId="2922" xr:uid="{00000000-0005-0000-0000-00005C0B0000}"/>
    <cellStyle name="Normal 4 10 2 2 4 2" xfId="9411" xr:uid="{00000000-0005-0000-0000-0000D0110000}"/>
    <cellStyle name="Normal 4 10 2 2 4 3" xfId="17489" xr:uid="{00000000-0005-0000-0000-0000D0110000}"/>
    <cellStyle name="Normal 4 10 2 2 5" xfId="4615" xr:uid="{00000000-0005-0000-0000-00005D0B0000}"/>
    <cellStyle name="Normal 4 10 2 2 5 2" xfId="11002" xr:uid="{00000000-0005-0000-0000-0000D1110000}"/>
    <cellStyle name="Normal 4 10 2 2 5 3" xfId="19080" xr:uid="{00000000-0005-0000-0000-0000D1110000}"/>
    <cellStyle name="Normal 4 10 2 2 6" xfId="7816" xr:uid="{00000000-0005-0000-0000-0000D2110000}"/>
    <cellStyle name="Normal 4 10 2 2 6 2" xfId="15894" xr:uid="{00000000-0005-0000-0000-0000D2110000}"/>
    <cellStyle name="Normal 4 10 2 2 7" xfId="13152" xr:uid="{00000000-0005-0000-0000-0000D3110000}"/>
    <cellStyle name="Normal 4 10 2 2 7 2" xfId="21189" xr:uid="{00000000-0005-0000-0000-0000D3110000}"/>
    <cellStyle name="Normal 4 10 2 2 8" xfId="6206" xr:uid="{00000000-0005-0000-0000-0000C7110000}"/>
    <cellStyle name="Normal 4 10 2 2 9" xfId="14286" xr:uid="{00000000-0005-0000-0000-0000C7110000}"/>
    <cellStyle name="Normal 4 10 2 3" xfId="1528" xr:uid="{00000000-0005-0000-0000-00005E0B0000}"/>
    <cellStyle name="Normal 4 10 2 3 2" xfId="3177" xr:uid="{00000000-0005-0000-0000-00005F0B0000}"/>
    <cellStyle name="Normal 4 10 2 3 2 2" xfId="9636" xr:uid="{00000000-0005-0000-0000-0000D5110000}"/>
    <cellStyle name="Normal 4 10 2 3 2 3" xfId="17714" xr:uid="{00000000-0005-0000-0000-0000D5110000}"/>
    <cellStyle name="Normal 4 10 2 3 3" xfId="4840" xr:uid="{00000000-0005-0000-0000-0000600B0000}"/>
    <cellStyle name="Normal 4 10 2 3 3 2" xfId="11227" xr:uid="{00000000-0005-0000-0000-0000D6110000}"/>
    <cellStyle name="Normal 4 10 2 3 3 3" xfId="19305" xr:uid="{00000000-0005-0000-0000-0000D6110000}"/>
    <cellStyle name="Normal 4 10 2 3 4" xfId="8041" xr:uid="{00000000-0005-0000-0000-0000D7110000}"/>
    <cellStyle name="Normal 4 10 2 3 4 2" xfId="16119" xr:uid="{00000000-0005-0000-0000-0000D7110000}"/>
    <cellStyle name="Normal 4 10 2 3 5" xfId="6431" xr:uid="{00000000-0005-0000-0000-0000D4110000}"/>
    <cellStyle name="Normal 4 10 2 3 6" xfId="14511" xr:uid="{00000000-0005-0000-0000-0000D4110000}"/>
    <cellStyle name="Normal 4 10 2 4" xfId="2054" xr:uid="{00000000-0005-0000-0000-0000610B0000}"/>
    <cellStyle name="Normal 4 10 2 4 2" xfId="3704" xr:uid="{00000000-0005-0000-0000-0000620B0000}"/>
    <cellStyle name="Normal 4 10 2 4 2 2" xfId="10163" xr:uid="{00000000-0005-0000-0000-0000D9110000}"/>
    <cellStyle name="Normal 4 10 2 4 2 3" xfId="18241" xr:uid="{00000000-0005-0000-0000-0000D9110000}"/>
    <cellStyle name="Normal 4 10 2 4 3" xfId="5367" xr:uid="{00000000-0005-0000-0000-0000630B0000}"/>
    <cellStyle name="Normal 4 10 2 4 3 2" xfId="11754" xr:uid="{00000000-0005-0000-0000-0000DA110000}"/>
    <cellStyle name="Normal 4 10 2 4 3 3" xfId="19832" xr:uid="{00000000-0005-0000-0000-0000DA110000}"/>
    <cellStyle name="Normal 4 10 2 4 4" xfId="8568" xr:uid="{00000000-0005-0000-0000-0000DB110000}"/>
    <cellStyle name="Normal 4 10 2 4 4 2" xfId="16646" xr:uid="{00000000-0005-0000-0000-0000DB110000}"/>
    <cellStyle name="Normal 4 10 2 4 5" xfId="6958" xr:uid="{00000000-0005-0000-0000-0000D8110000}"/>
    <cellStyle name="Normal 4 10 2 4 6" xfId="15038" xr:uid="{00000000-0005-0000-0000-0000D8110000}"/>
    <cellStyle name="Normal 4 10 2 5" xfId="2716" xr:uid="{00000000-0005-0000-0000-0000640B0000}"/>
    <cellStyle name="Normal 4 10 2 5 2" xfId="9205" xr:uid="{00000000-0005-0000-0000-0000DC110000}"/>
    <cellStyle name="Normal 4 10 2 5 3" xfId="17283" xr:uid="{00000000-0005-0000-0000-0000DC110000}"/>
    <cellStyle name="Normal 4 10 2 6" xfId="4313" xr:uid="{00000000-0005-0000-0000-0000650B0000}"/>
    <cellStyle name="Normal 4 10 2 6 2" xfId="10700" xr:uid="{00000000-0005-0000-0000-0000DD110000}"/>
    <cellStyle name="Normal 4 10 2 6 3" xfId="18778" xr:uid="{00000000-0005-0000-0000-0000DD110000}"/>
    <cellStyle name="Normal 4 10 2 7" xfId="7514" xr:uid="{00000000-0005-0000-0000-0000DE110000}"/>
    <cellStyle name="Normal 4 10 2 7 2" xfId="15592" xr:uid="{00000000-0005-0000-0000-0000DE110000}"/>
    <cellStyle name="Normal 4 10 2 8" xfId="12536" xr:uid="{00000000-0005-0000-0000-0000DF110000}"/>
    <cellStyle name="Normal 4 10 2 8 2" xfId="20604" xr:uid="{00000000-0005-0000-0000-0000DF110000}"/>
    <cellStyle name="Normal 4 10 2 9" xfId="5904" xr:uid="{00000000-0005-0000-0000-0000C6110000}"/>
    <cellStyle name="Normal 4 10 3" xfId="1033" xr:uid="{00000000-0005-0000-0000-0000660B0000}"/>
    <cellStyle name="Normal 4 10 3 2" xfId="1685" xr:uid="{00000000-0005-0000-0000-0000670B0000}"/>
    <cellStyle name="Normal 4 10 3 2 2" xfId="3335" xr:uid="{00000000-0005-0000-0000-0000680B0000}"/>
    <cellStyle name="Normal 4 10 3 2 2 2" xfId="9794" xr:uid="{00000000-0005-0000-0000-0000E2110000}"/>
    <cellStyle name="Normal 4 10 3 2 2 3" xfId="17872" xr:uid="{00000000-0005-0000-0000-0000E2110000}"/>
    <cellStyle name="Normal 4 10 3 2 3" xfId="4998" xr:uid="{00000000-0005-0000-0000-0000690B0000}"/>
    <cellStyle name="Normal 4 10 3 2 3 2" xfId="11385" xr:uid="{00000000-0005-0000-0000-0000E3110000}"/>
    <cellStyle name="Normal 4 10 3 2 3 3" xfId="19463" xr:uid="{00000000-0005-0000-0000-0000E3110000}"/>
    <cellStyle name="Normal 4 10 3 2 4" xfId="8199" xr:uid="{00000000-0005-0000-0000-0000E4110000}"/>
    <cellStyle name="Normal 4 10 3 2 4 2" xfId="16277" xr:uid="{00000000-0005-0000-0000-0000E4110000}"/>
    <cellStyle name="Normal 4 10 3 2 5" xfId="6589" xr:uid="{00000000-0005-0000-0000-0000E1110000}"/>
    <cellStyle name="Normal 4 10 3 2 6" xfId="14669" xr:uid="{00000000-0005-0000-0000-0000E1110000}"/>
    <cellStyle name="Normal 4 10 3 3" xfId="2212" xr:uid="{00000000-0005-0000-0000-00006A0B0000}"/>
    <cellStyle name="Normal 4 10 3 3 2" xfId="3862" xr:uid="{00000000-0005-0000-0000-00006B0B0000}"/>
    <cellStyle name="Normal 4 10 3 3 2 2" xfId="10321" xr:uid="{00000000-0005-0000-0000-0000E6110000}"/>
    <cellStyle name="Normal 4 10 3 3 2 3" xfId="18399" xr:uid="{00000000-0005-0000-0000-0000E6110000}"/>
    <cellStyle name="Normal 4 10 3 3 3" xfId="5525" xr:uid="{00000000-0005-0000-0000-00006C0B0000}"/>
    <cellStyle name="Normal 4 10 3 3 3 2" xfId="11912" xr:uid="{00000000-0005-0000-0000-0000E7110000}"/>
    <cellStyle name="Normal 4 10 3 3 3 3" xfId="19990" xr:uid="{00000000-0005-0000-0000-0000E7110000}"/>
    <cellStyle name="Normal 4 10 3 3 4" xfId="8726" xr:uid="{00000000-0005-0000-0000-0000E8110000}"/>
    <cellStyle name="Normal 4 10 3 3 4 2" xfId="16804" xr:uid="{00000000-0005-0000-0000-0000E8110000}"/>
    <cellStyle name="Normal 4 10 3 3 5" xfId="7116" xr:uid="{00000000-0005-0000-0000-0000E5110000}"/>
    <cellStyle name="Normal 4 10 3 3 6" xfId="15196" xr:uid="{00000000-0005-0000-0000-0000E5110000}"/>
    <cellStyle name="Normal 4 10 3 4" xfId="2796" xr:uid="{00000000-0005-0000-0000-00006D0B0000}"/>
    <cellStyle name="Normal 4 10 3 4 2" xfId="9285" xr:uid="{00000000-0005-0000-0000-0000E9110000}"/>
    <cellStyle name="Normal 4 10 3 4 3" xfId="17363" xr:uid="{00000000-0005-0000-0000-0000E9110000}"/>
    <cellStyle name="Normal 4 10 3 5" xfId="4471" xr:uid="{00000000-0005-0000-0000-00006E0B0000}"/>
    <cellStyle name="Normal 4 10 3 5 2" xfId="10858" xr:uid="{00000000-0005-0000-0000-0000EA110000}"/>
    <cellStyle name="Normal 4 10 3 5 3" xfId="18936" xr:uid="{00000000-0005-0000-0000-0000EA110000}"/>
    <cellStyle name="Normal 4 10 3 6" xfId="7672" xr:uid="{00000000-0005-0000-0000-0000EB110000}"/>
    <cellStyle name="Normal 4 10 3 6 2" xfId="15750" xr:uid="{00000000-0005-0000-0000-0000EB110000}"/>
    <cellStyle name="Normal 4 10 3 7" xfId="13153" xr:uid="{00000000-0005-0000-0000-0000EC110000}"/>
    <cellStyle name="Normal 4 10 3 7 2" xfId="21190" xr:uid="{00000000-0005-0000-0000-0000EC110000}"/>
    <cellStyle name="Normal 4 10 3 8" xfId="6062" xr:uid="{00000000-0005-0000-0000-0000E0110000}"/>
    <cellStyle name="Normal 4 10 3 9" xfId="14142" xr:uid="{00000000-0005-0000-0000-0000E0110000}"/>
    <cellStyle name="Normal 4 10 4" xfId="1437" xr:uid="{00000000-0005-0000-0000-00006F0B0000}"/>
    <cellStyle name="Normal 4 10 4 2" xfId="3086" xr:uid="{00000000-0005-0000-0000-0000700B0000}"/>
    <cellStyle name="Normal 4 10 4 2 2" xfId="9545" xr:uid="{00000000-0005-0000-0000-0000EE110000}"/>
    <cellStyle name="Normal 4 10 4 2 3" xfId="17623" xr:uid="{00000000-0005-0000-0000-0000EE110000}"/>
    <cellStyle name="Normal 4 10 4 3" xfId="4749" xr:uid="{00000000-0005-0000-0000-0000710B0000}"/>
    <cellStyle name="Normal 4 10 4 3 2" xfId="11136" xr:uid="{00000000-0005-0000-0000-0000EF110000}"/>
    <cellStyle name="Normal 4 10 4 3 3" xfId="19214" xr:uid="{00000000-0005-0000-0000-0000EF110000}"/>
    <cellStyle name="Normal 4 10 4 4" xfId="7950" xr:uid="{00000000-0005-0000-0000-0000F0110000}"/>
    <cellStyle name="Normal 4 10 4 4 2" xfId="16028" xr:uid="{00000000-0005-0000-0000-0000F0110000}"/>
    <cellStyle name="Normal 4 10 4 5" xfId="12745" xr:uid="{00000000-0005-0000-0000-0000F1110000}"/>
    <cellStyle name="Normal 4 10 4 5 2" xfId="20806" xr:uid="{00000000-0005-0000-0000-0000F1110000}"/>
    <cellStyle name="Normal 4 10 4 6" xfId="6340" xr:uid="{00000000-0005-0000-0000-0000ED110000}"/>
    <cellStyle name="Normal 4 10 4 7" xfId="14420" xr:uid="{00000000-0005-0000-0000-0000ED110000}"/>
    <cellStyle name="Normal 4 10 5" xfId="1963" xr:uid="{00000000-0005-0000-0000-0000720B0000}"/>
    <cellStyle name="Normal 4 10 5 2" xfId="3613" xr:uid="{00000000-0005-0000-0000-0000730B0000}"/>
    <cellStyle name="Normal 4 10 5 2 2" xfId="10072" xr:uid="{00000000-0005-0000-0000-0000F3110000}"/>
    <cellStyle name="Normal 4 10 5 2 3" xfId="18150" xr:uid="{00000000-0005-0000-0000-0000F3110000}"/>
    <cellStyle name="Normal 4 10 5 3" xfId="5276" xr:uid="{00000000-0005-0000-0000-0000740B0000}"/>
    <cellStyle name="Normal 4 10 5 3 2" xfId="11663" xr:uid="{00000000-0005-0000-0000-0000F4110000}"/>
    <cellStyle name="Normal 4 10 5 3 3" xfId="19741" xr:uid="{00000000-0005-0000-0000-0000F4110000}"/>
    <cellStyle name="Normal 4 10 5 4" xfId="8477" xr:uid="{00000000-0005-0000-0000-0000F5110000}"/>
    <cellStyle name="Normal 4 10 5 4 2" xfId="16555" xr:uid="{00000000-0005-0000-0000-0000F5110000}"/>
    <cellStyle name="Normal 4 10 5 5" xfId="6867" xr:uid="{00000000-0005-0000-0000-0000F2110000}"/>
    <cellStyle name="Normal 4 10 5 6" xfId="14947" xr:uid="{00000000-0005-0000-0000-0000F2110000}"/>
    <cellStyle name="Normal 4 10 6" xfId="2553" xr:uid="{00000000-0005-0000-0000-0000750B0000}"/>
    <cellStyle name="Normal 4 10 6 2" xfId="9063" xr:uid="{00000000-0005-0000-0000-0000F6110000}"/>
    <cellStyle name="Normal 4 10 6 3" xfId="17141" xr:uid="{00000000-0005-0000-0000-0000F6110000}"/>
    <cellStyle name="Normal 4 10 7" xfId="4222" xr:uid="{00000000-0005-0000-0000-0000760B0000}"/>
    <cellStyle name="Normal 4 10 7 2" xfId="10609" xr:uid="{00000000-0005-0000-0000-0000F7110000}"/>
    <cellStyle name="Normal 4 10 7 3" xfId="18687" xr:uid="{00000000-0005-0000-0000-0000F7110000}"/>
    <cellStyle name="Normal 4 10 8" xfId="7423" xr:uid="{00000000-0005-0000-0000-0000F8110000}"/>
    <cellStyle name="Normal 4 10 8 2" xfId="15501" xr:uid="{00000000-0005-0000-0000-0000F8110000}"/>
    <cellStyle name="Normal 4 10 9" xfId="12255" xr:uid="{00000000-0005-0000-0000-0000F9110000}"/>
    <cellStyle name="Normal 4 10 9 2" xfId="20329" xr:uid="{00000000-0005-0000-0000-0000F9110000}"/>
    <cellStyle name="Normal 4 11" xfId="548" xr:uid="{00000000-0005-0000-0000-000024020000}"/>
    <cellStyle name="Normal 4 11 10" xfId="5814" xr:uid="{00000000-0005-0000-0000-0000FA110000}"/>
    <cellStyle name="Normal 4 11 11" xfId="13894" xr:uid="{00000000-0005-0000-0000-0000FA110000}"/>
    <cellStyle name="Normal 4 11 2" xfId="1034" xr:uid="{00000000-0005-0000-0000-0000780B0000}"/>
    <cellStyle name="Normal 4 11 2 2" xfId="1686" xr:uid="{00000000-0005-0000-0000-0000790B0000}"/>
    <cellStyle name="Normal 4 11 2 2 2" xfId="3336" xr:uid="{00000000-0005-0000-0000-00007A0B0000}"/>
    <cellStyle name="Normal 4 11 2 2 2 2" xfId="9795" xr:uid="{00000000-0005-0000-0000-0000FD110000}"/>
    <cellStyle name="Normal 4 11 2 2 2 3" xfId="17873" xr:uid="{00000000-0005-0000-0000-0000FD110000}"/>
    <cellStyle name="Normal 4 11 2 2 3" xfId="4999" xr:uid="{00000000-0005-0000-0000-00007B0B0000}"/>
    <cellStyle name="Normal 4 11 2 2 3 2" xfId="11386" xr:uid="{00000000-0005-0000-0000-0000FE110000}"/>
    <cellStyle name="Normal 4 11 2 2 3 3" xfId="19464" xr:uid="{00000000-0005-0000-0000-0000FE110000}"/>
    <cellStyle name="Normal 4 11 2 2 4" xfId="8200" xr:uid="{00000000-0005-0000-0000-0000FF110000}"/>
    <cellStyle name="Normal 4 11 2 2 4 2" xfId="16278" xr:uid="{00000000-0005-0000-0000-0000FF110000}"/>
    <cellStyle name="Normal 4 11 2 2 5" xfId="6590" xr:uid="{00000000-0005-0000-0000-0000FC110000}"/>
    <cellStyle name="Normal 4 11 2 2 6" xfId="14670" xr:uid="{00000000-0005-0000-0000-0000FC110000}"/>
    <cellStyle name="Normal 4 11 2 3" xfId="2213" xr:uid="{00000000-0005-0000-0000-00007C0B0000}"/>
    <cellStyle name="Normal 4 11 2 3 2" xfId="3863" xr:uid="{00000000-0005-0000-0000-00007D0B0000}"/>
    <cellStyle name="Normal 4 11 2 3 2 2" xfId="10322" xr:uid="{00000000-0005-0000-0000-000001120000}"/>
    <cellStyle name="Normal 4 11 2 3 2 3" xfId="18400" xr:uid="{00000000-0005-0000-0000-000001120000}"/>
    <cellStyle name="Normal 4 11 2 3 3" xfId="5526" xr:uid="{00000000-0005-0000-0000-00007E0B0000}"/>
    <cellStyle name="Normal 4 11 2 3 3 2" xfId="11913" xr:uid="{00000000-0005-0000-0000-000002120000}"/>
    <cellStyle name="Normal 4 11 2 3 3 3" xfId="19991" xr:uid="{00000000-0005-0000-0000-000002120000}"/>
    <cellStyle name="Normal 4 11 2 3 4" xfId="8727" xr:uid="{00000000-0005-0000-0000-000003120000}"/>
    <cellStyle name="Normal 4 11 2 3 4 2" xfId="16805" xr:uid="{00000000-0005-0000-0000-000003120000}"/>
    <cellStyle name="Normal 4 11 2 3 5" xfId="7117" xr:uid="{00000000-0005-0000-0000-000000120000}"/>
    <cellStyle name="Normal 4 11 2 3 6" xfId="15197" xr:uid="{00000000-0005-0000-0000-000000120000}"/>
    <cellStyle name="Normal 4 11 2 4" xfId="2797" xr:uid="{00000000-0005-0000-0000-00007F0B0000}"/>
    <cellStyle name="Normal 4 11 2 4 2" xfId="9286" xr:uid="{00000000-0005-0000-0000-000004120000}"/>
    <cellStyle name="Normal 4 11 2 4 3" xfId="17364" xr:uid="{00000000-0005-0000-0000-000004120000}"/>
    <cellStyle name="Normal 4 11 2 5" xfId="4472" xr:uid="{00000000-0005-0000-0000-0000800B0000}"/>
    <cellStyle name="Normal 4 11 2 5 2" xfId="10859" xr:uid="{00000000-0005-0000-0000-000005120000}"/>
    <cellStyle name="Normal 4 11 2 5 3" xfId="18937" xr:uid="{00000000-0005-0000-0000-000005120000}"/>
    <cellStyle name="Normal 4 11 2 6" xfId="7673" xr:uid="{00000000-0005-0000-0000-000006120000}"/>
    <cellStyle name="Normal 4 11 2 6 2" xfId="15751" xr:uid="{00000000-0005-0000-0000-000006120000}"/>
    <cellStyle name="Normal 4 11 2 7" xfId="13154" xr:uid="{00000000-0005-0000-0000-000007120000}"/>
    <cellStyle name="Normal 4 11 2 7 2" xfId="21191" xr:uid="{00000000-0005-0000-0000-000007120000}"/>
    <cellStyle name="Normal 4 11 2 8" xfId="6063" xr:uid="{00000000-0005-0000-0000-0000FB110000}"/>
    <cellStyle name="Normal 4 11 2 9" xfId="14143" xr:uid="{00000000-0005-0000-0000-0000FB110000}"/>
    <cellStyle name="Normal 4 11 3" xfId="1438" xr:uid="{00000000-0005-0000-0000-0000810B0000}"/>
    <cellStyle name="Normal 4 11 3 2" xfId="3087" xr:uid="{00000000-0005-0000-0000-0000820B0000}"/>
    <cellStyle name="Normal 4 11 3 2 2" xfId="9546" xr:uid="{00000000-0005-0000-0000-000009120000}"/>
    <cellStyle name="Normal 4 11 3 2 3" xfId="17624" xr:uid="{00000000-0005-0000-0000-000009120000}"/>
    <cellStyle name="Normal 4 11 3 3" xfId="4750" xr:uid="{00000000-0005-0000-0000-0000830B0000}"/>
    <cellStyle name="Normal 4 11 3 3 2" xfId="11137" xr:uid="{00000000-0005-0000-0000-00000A120000}"/>
    <cellStyle name="Normal 4 11 3 3 3" xfId="19215" xr:uid="{00000000-0005-0000-0000-00000A120000}"/>
    <cellStyle name="Normal 4 11 3 4" xfId="7951" xr:uid="{00000000-0005-0000-0000-00000B120000}"/>
    <cellStyle name="Normal 4 11 3 4 2" xfId="16029" xr:uid="{00000000-0005-0000-0000-00000B120000}"/>
    <cellStyle name="Normal 4 11 3 5" xfId="12746" xr:uid="{00000000-0005-0000-0000-00000C120000}"/>
    <cellStyle name="Normal 4 11 3 5 2" xfId="20807" xr:uid="{00000000-0005-0000-0000-00000C120000}"/>
    <cellStyle name="Normal 4 11 3 6" xfId="6341" xr:uid="{00000000-0005-0000-0000-000008120000}"/>
    <cellStyle name="Normal 4 11 3 7" xfId="14421" xr:uid="{00000000-0005-0000-0000-000008120000}"/>
    <cellStyle name="Normal 4 11 4" xfId="1964" xr:uid="{00000000-0005-0000-0000-0000840B0000}"/>
    <cellStyle name="Normal 4 11 4 2" xfId="3614" xr:uid="{00000000-0005-0000-0000-0000850B0000}"/>
    <cellStyle name="Normal 4 11 4 2 2" xfId="10073" xr:uid="{00000000-0005-0000-0000-00000E120000}"/>
    <cellStyle name="Normal 4 11 4 2 3" xfId="18151" xr:uid="{00000000-0005-0000-0000-00000E120000}"/>
    <cellStyle name="Normal 4 11 4 3" xfId="5277" xr:uid="{00000000-0005-0000-0000-0000860B0000}"/>
    <cellStyle name="Normal 4 11 4 3 2" xfId="11664" xr:uid="{00000000-0005-0000-0000-00000F120000}"/>
    <cellStyle name="Normal 4 11 4 3 3" xfId="19742" xr:uid="{00000000-0005-0000-0000-00000F120000}"/>
    <cellStyle name="Normal 4 11 4 4" xfId="8478" xr:uid="{00000000-0005-0000-0000-000010120000}"/>
    <cellStyle name="Normal 4 11 4 4 2" xfId="16556" xr:uid="{00000000-0005-0000-0000-000010120000}"/>
    <cellStyle name="Normal 4 11 4 5" xfId="6868" xr:uid="{00000000-0005-0000-0000-00000D120000}"/>
    <cellStyle name="Normal 4 11 4 6" xfId="14948" xr:uid="{00000000-0005-0000-0000-00000D120000}"/>
    <cellStyle name="Normal 4 11 5" xfId="2554" xr:uid="{00000000-0005-0000-0000-0000870B0000}"/>
    <cellStyle name="Normal 4 11 5 2" xfId="9064" xr:uid="{00000000-0005-0000-0000-000011120000}"/>
    <cellStyle name="Normal 4 11 5 3" xfId="17142" xr:uid="{00000000-0005-0000-0000-000011120000}"/>
    <cellStyle name="Normal 4 11 6" xfId="4223" xr:uid="{00000000-0005-0000-0000-0000880B0000}"/>
    <cellStyle name="Normal 4 11 6 2" xfId="10610" xr:uid="{00000000-0005-0000-0000-000012120000}"/>
    <cellStyle name="Normal 4 11 6 3" xfId="18688" xr:uid="{00000000-0005-0000-0000-000012120000}"/>
    <cellStyle name="Normal 4 11 7" xfId="7424" xr:uid="{00000000-0005-0000-0000-000013120000}"/>
    <cellStyle name="Normal 4 11 7 2" xfId="15502" xr:uid="{00000000-0005-0000-0000-000013120000}"/>
    <cellStyle name="Normal 4 11 8" xfId="12256" xr:uid="{00000000-0005-0000-0000-000014120000}"/>
    <cellStyle name="Normal 4 11 8 2" xfId="20330" xr:uid="{00000000-0005-0000-0000-000014120000}"/>
    <cellStyle name="Normal 4 11 9" xfId="13648" xr:uid="{00000000-0005-0000-0000-000015120000}"/>
    <cellStyle name="Normal 4 11 9 2" xfId="21645" xr:uid="{00000000-0005-0000-0000-000015120000}"/>
    <cellStyle name="Normal 4 12" xfId="549" xr:uid="{00000000-0005-0000-0000-000025020000}"/>
    <cellStyle name="Normal 4 12 10" xfId="5815" xr:uid="{00000000-0005-0000-0000-000016120000}"/>
    <cellStyle name="Normal 4 12 11" xfId="13895" xr:uid="{00000000-0005-0000-0000-000016120000}"/>
    <cellStyle name="Normal 4 12 2" xfId="1035" xr:uid="{00000000-0005-0000-0000-00008A0B0000}"/>
    <cellStyle name="Normal 4 12 2 2" xfId="1687" xr:uid="{00000000-0005-0000-0000-00008B0B0000}"/>
    <cellStyle name="Normal 4 12 2 2 2" xfId="3337" xr:uid="{00000000-0005-0000-0000-00008C0B0000}"/>
    <cellStyle name="Normal 4 12 2 2 2 2" xfId="9796" xr:uid="{00000000-0005-0000-0000-000019120000}"/>
    <cellStyle name="Normal 4 12 2 2 2 3" xfId="17874" xr:uid="{00000000-0005-0000-0000-000019120000}"/>
    <cellStyle name="Normal 4 12 2 2 3" xfId="5000" xr:uid="{00000000-0005-0000-0000-00008D0B0000}"/>
    <cellStyle name="Normal 4 12 2 2 3 2" xfId="11387" xr:uid="{00000000-0005-0000-0000-00001A120000}"/>
    <cellStyle name="Normal 4 12 2 2 3 3" xfId="19465" xr:uid="{00000000-0005-0000-0000-00001A120000}"/>
    <cellStyle name="Normal 4 12 2 2 4" xfId="8201" xr:uid="{00000000-0005-0000-0000-00001B120000}"/>
    <cellStyle name="Normal 4 12 2 2 4 2" xfId="16279" xr:uid="{00000000-0005-0000-0000-00001B120000}"/>
    <cellStyle name="Normal 4 12 2 2 5" xfId="6591" xr:uid="{00000000-0005-0000-0000-000018120000}"/>
    <cellStyle name="Normal 4 12 2 2 6" xfId="14671" xr:uid="{00000000-0005-0000-0000-000018120000}"/>
    <cellStyle name="Normal 4 12 2 3" xfId="2214" xr:uid="{00000000-0005-0000-0000-00008E0B0000}"/>
    <cellStyle name="Normal 4 12 2 3 2" xfId="3864" xr:uid="{00000000-0005-0000-0000-00008F0B0000}"/>
    <cellStyle name="Normal 4 12 2 3 2 2" xfId="10323" xr:uid="{00000000-0005-0000-0000-00001D120000}"/>
    <cellStyle name="Normal 4 12 2 3 2 3" xfId="18401" xr:uid="{00000000-0005-0000-0000-00001D120000}"/>
    <cellStyle name="Normal 4 12 2 3 3" xfId="5527" xr:uid="{00000000-0005-0000-0000-0000900B0000}"/>
    <cellStyle name="Normal 4 12 2 3 3 2" xfId="11914" xr:uid="{00000000-0005-0000-0000-00001E120000}"/>
    <cellStyle name="Normal 4 12 2 3 3 3" xfId="19992" xr:uid="{00000000-0005-0000-0000-00001E120000}"/>
    <cellStyle name="Normal 4 12 2 3 4" xfId="8728" xr:uid="{00000000-0005-0000-0000-00001F120000}"/>
    <cellStyle name="Normal 4 12 2 3 4 2" xfId="16806" xr:uid="{00000000-0005-0000-0000-00001F120000}"/>
    <cellStyle name="Normal 4 12 2 3 5" xfId="7118" xr:uid="{00000000-0005-0000-0000-00001C120000}"/>
    <cellStyle name="Normal 4 12 2 3 6" xfId="15198" xr:uid="{00000000-0005-0000-0000-00001C120000}"/>
    <cellStyle name="Normal 4 12 2 4" xfId="2798" xr:uid="{00000000-0005-0000-0000-0000910B0000}"/>
    <cellStyle name="Normal 4 12 2 4 2" xfId="9287" xr:uid="{00000000-0005-0000-0000-000020120000}"/>
    <cellStyle name="Normal 4 12 2 4 3" xfId="17365" xr:uid="{00000000-0005-0000-0000-000020120000}"/>
    <cellStyle name="Normal 4 12 2 5" xfId="4473" xr:uid="{00000000-0005-0000-0000-0000920B0000}"/>
    <cellStyle name="Normal 4 12 2 5 2" xfId="10860" xr:uid="{00000000-0005-0000-0000-000021120000}"/>
    <cellStyle name="Normal 4 12 2 5 3" xfId="18938" xr:uid="{00000000-0005-0000-0000-000021120000}"/>
    <cellStyle name="Normal 4 12 2 6" xfId="7674" xr:uid="{00000000-0005-0000-0000-000022120000}"/>
    <cellStyle name="Normal 4 12 2 6 2" xfId="15752" xr:uid="{00000000-0005-0000-0000-000022120000}"/>
    <cellStyle name="Normal 4 12 2 7" xfId="12747" xr:uid="{00000000-0005-0000-0000-000023120000}"/>
    <cellStyle name="Normal 4 12 2 7 2" xfId="20808" xr:uid="{00000000-0005-0000-0000-000023120000}"/>
    <cellStyle name="Normal 4 12 2 8" xfId="6064" xr:uid="{00000000-0005-0000-0000-000017120000}"/>
    <cellStyle name="Normal 4 12 2 9" xfId="14144" xr:uid="{00000000-0005-0000-0000-000017120000}"/>
    <cellStyle name="Normal 4 12 3" xfId="1439" xr:uid="{00000000-0005-0000-0000-0000930B0000}"/>
    <cellStyle name="Normal 4 12 3 2" xfId="3088" xr:uid="{00000000-0005-0000-0000-0000940B0000}"/>
    <cellStyle name="Normal 4 12 3 2 2" xfId="9547" xr:uid="{00000000-0005-0000-0000-000025120000}"/>
    <cellStyle name="Normal 4 12 3 2 3" xfId="17625" xr:uid="{00000000-0005-0000-0000-000025120000}"/>
    <cellStyle name="Normal 4 12 3 3" xfId="4751" xr:uid="{00000000-0005-0000-0000-0000950B0000}"/>
    <cellStyle name="Normal 4 12 3 3 2" xfId="11138" xr:uid="{00000000-0005-0000-0000-000026120000}"/>
    <cellStyle name="Normal 4 12 3 3 3" xfId="19216" xr:uid="{00000000-0005-0000-0000-000026120000}"/>
    <cellStyle name="Normal 4 12 3 4" xfId="7952" xr:uid="{00000000-0005-0000-0000-000027120000}"/>
    <cellStyle name="Normal 4 12 3 4 2" xfId="16030" xr:uid="{00000000-0005-0000-0000-000027120000}"/>
    <cellStyle name="Normal 4 12 3 5" xfId="6342" xr:uid="{00000000-0005-0000-0000-000024120000}"/>
    <cellStyle name="Normal 4 12 3 6" xfId="14422" xr:uid="{00000000-0005-0000-0000-000024120000}"/>
    <cellStyle name="Normal 4 12 4" xfId="1965" xr:uid="{00000000-0005-0000-0000-0000960B0000}"/>
    <cellStyle name="Normal 4 12 4 2" xfId="3615" xr:uid="{00000000-0005-0000-0000-0000970B0000}"/>
    <cellStyle name="Normal 4 12 4 2 2" xfId="10074" xr:uid="{00000000-0005-0000-0000-000029120000}"/>
    <cellStyle name="Normal 4 12 4 2 3" xfId="18152" xr:uid="{00000000-0005-0000-0000-000029120000}"/>
    <cellStyle name="Normal 4 12 4 3" xfId="5278" xr:uid="{00000000-0005-0000-0000-0000980B0000}"/>
    <cellStyle name="Normal 4 12 4 3 2" xfId="11665" xr:uid="{00000000-0005-0000-0000-00002A120000}"/>
    <cellStyle name="Normal 4 12 4 3 3" xfId="19743" xr:uid="{00000000-0005-0000-0000-00002A120000}"/>
    <cellStyle name="Normal 4 12 4 4" xfId="8479" xr:uid="{00000000-0005-0000-0000-00002B120000}"/>
    <cellStyle name="Normal 4 12 4 4 2" xfId="16557" xr:uid="{00000000-0005-0000-0000-00002B120000}"/>
    <cellStyle name="Normal 4 12 4 5" xfId="6869" xr:uid="{00000000-0005-0000-0000-000028120000}"/>
    <cellStyle name="Normal 4 12 4 6" xfId="14949" xr:uid="{00000000-0005-0000-0000-000028120000}"/>
    <cellStyle name="Normal 4 12 5" xfId="2555" xr:uid="{00000000-0005-0000-0000-0000990B0000}"/>
    <cellStyle name="Normal 4 12 5 2" xfId="9065" xr:uid="{00000000-0005-0000-0000-00002C120000}"/>
    <cellStyle name="Normal 4 12 5 3" xfId="17143" xr:uid="{00000000-0005-0000-0000-00002C120000}"/>
    <cellStyle name="Normal 4 12 6" xfId="4224" xr:uid="{00000000-0005-0000-0000-00009A0B0000}"/>
    <cellStyle name="Normal 4 12 6 2" xfId="10611" xr:uid="{00000000-0005-0000-0000-00002D120000}"/>
    <cellStyle name="Normal 4 12 6 3" xfId="18689" xr:uid="{00000000-0005-0000-0000-00002D120000}"/>
    <cellStyle name="Normal 4 12 7" xfId="7425" xr:uid="{00000000-0005-0000-0000-00002E120000}"/>
    <cellStyle name="Normal 4 12 7 2" xfId="15503" xr:uid="{00000000-0005-0000-0000-00002E120000}"/>
    <cellStyle name="Normal 4 12 8" xfId="12257" xr:uid="{00000000-0005-0000-0000-00002F120000}"/>
    <cellStyle name="Normal 4 12 8 2" xfId="20331" xr:uid="{00000000-0005-0000-0000-00002F120000}"/>
    <cellStyle name="Normal 4 12 9" xfId="13649" xr:uid="{00000000-0005-0000-0000-000030120000}"/>
    <cellStyle name="Normal 4 12 9 2" xfId="21646" xr:uid="{00000000-0005-0000-0000-000030120000}"/>
    <cellStyle name="Normal 4 13" xfId="550" xr:uid="{00000000-0005-0000-0000-000026020000}"/>
    <cellStyle name="Normal 4 13 10" xfId="13976" xr:uid="{00000000-0005-0000-0000-000031120000}"/>
    <cellStyle name="Normal 4 13 2" xfId="1520" xr:uid="{00000000-0005-0000-0000-00009C0B0000}"/>
    <cellStyle name="Normal 4 13 2 2" xfId="3169" xr:uid="{00000000-0005-0000-0000-00009D0B0000}"/>
    <cellStyle name="Normal 4 13 2 2 2" xfId="9628" xr:uid="{00000000-0005-0000-0000-000033120000}"/>
    <cellStyle name="Normal 4 13 2 2 3" xfId="17706" xr:uid="{00000000-0005-0000-0000-000033120000}"/>
    <cellStyle name="Normal 4 13 2 3" xfId="4832" xr:uid="{00000000-0005-0000-0000-00009E0B0000}"/>
    <cellStyle name="Normal 4 13 2 3 2" xfId="11219" xr:uid="{00000000-0005-0000-0000-000034120000}"/>
    <cellStyle name="Normal 4 13 2 3 3" xfId="19297" xr:uid="{00000000-0005-0000-0000-000034120000}"/>
    <cellStyle name="Normal 4 13 2 4" xfId="8033" xr:uid="{00000000-0005-0000-0000-000035120000}"/>
    <cellStyle name="Normal 4 13 2 4 2" xfId="16111" xr:uid="{00000000-0005-0000-0000-000035120000}"/>
    <cellStyle name="Normal 4 13 2 5" xfId="13155" xr:uid="{00000000-0005-0000-0000-000036120000}"/>
    <cellStyle name="Normal 4 13 2 5 2" xfId="21192" xr:uid="{00000000-0005-0000-0000-000036120000}"/>
    <cellStyle name="Normal 4 13 2 6" xfId="6423" xr:uid="{00000000-0005-0000-0000-000032120000}"/>
    <cellStyle name="Normal 4 13 2 7" xfId="14503" xr:uid="{00000000-0005-0000-0000-000032120000}"/>
    <cellStyle name="Normal 4 13 3" xfId="2046" xr:uid="{00000000-0005-0000-0000-00009F0B0000}"/>
    <cellStyle name="Normal 4 13 3 2" xfId="3696" xr:uid="{00000000-0005-0000-0000-0000A00B0000}"/>
    <cellStyle name="Normal 4 13 3 2 2" xfId="10155" xr:uid="{00000000-0005-0000-0000-000038120000}"/>
    <cellStyle name="Normal 4 13 3 2 3" xfId="18233" xr:uid="{00000000-0005-0000-0000-000038120000}"/>
    <cellStyle name="Normal 4 13 3 3" xfId="5359" xr:uid="{00000000-0005-0000-0000-0000A10B0000}"/>
    <cellStyle name="Normal 4 13 3 3 2" xfId="11746" xr:uid="{00000000-0005-0000-0000-000039120000}"/>
    <cellStyle name="Normal 4 13 3 3 3" xfId="19824" xr:uid="{00000000-0005-0000-0000-000039120000}"/>
    <cellStyle name="Normal 4 13 3 4" xfId="8560" xr:uid="{00000000-0005-0000-0000-00003A120000}"/>
    <cellStyle name="Normal 4 13 3 4 2" xfId="16638" xr:uid="{00000000-0005-0000-0000-00003A120000}"/>
    <cellStyle name="Normal 4 13 3 5" xfId="6950" xr:uid="{00000000-0005-0000-0000-000037120000}"/>
    <cellStyle name="Normal 4 13 3 6" xfId="15030" xr:uid="{00000000-0005-0000-0000-000037120000}"/>
    <cellStyle name="Normal 4 13 4" xfId="2556" xr:uid="{00000000-0005-0000-0000-0000A20B0000}"/>
    <cellStyle name="Normal 4 13 4 2" xfId="9066" xr:uid="{00000000-0005-0000-0000-00003B120000}"/>
    <cellStyle name="Normal 4 13 4 3" xfId="17144" xr:uid="{00000000-0005-0000-0000-00003B120000}"/>
    <cellStyle name="Normal 4 13 5" xfId="4305" xr:uid="{00000000-0005-0000-0000-0000A30B0000}"/>
    <cellStyle name="Normal 4 13 5 2" xfId="10692" xr:uid="{00000000-0005-0000-0000-00003C120000}"/>
    <cellStyle name="Normal 4 13 5 3" xfId="18770" xr:uid="{00000000-0005-0000-0000-00003C120000}"/>
    <cellStyle name="Normal 4 13 6" xfId="7506" xr:uid="{00000000-0005-0000-0000-00003D120000}"/>
    <cellStyle name="Normal 4 13 6 2" xfId="15584" xr:uid="{00000000-0005-0000-0000-00003D120000}"/>
    <cellStyle name="Normal 4 13 7" xfId="12258" xr:uid="{00000000-0005-0000-0000-00003E120000}"/>
    <cellStyle name="Normal 4 13 7 2" xfId="20332" xr:uid="{00000000-0005-0000-0000-00003E120000}"/>
    <cellStyle name="Normal 4 13 8" xfId="13650" xr:uid="{00000000-0005-0000-0000-00003F120000}"/>
    <cellStyle name="Normal 4 13 8 2" xfId="21647" xr:uid="{00000000-0005-0000-0000-00003F120000}"/>
    <cellStyle name="Normal 4 13 9" xfId="5896" xr:uid="{00000000-0005-0000-0000-000031120000}"/>
    <cellStyle name="Normal 4 14" xfId="1103" xr:uid="{00000000-0005-0000-0000-0000A40B0000}"/>
    <cellStyle name="Normal 4 14 2" xfId="1761" xr:uid="{00000000-0005-0000-0000-0000A50B0000}"/>
    <cellStyle name="Normal 4 14 2 2" xfId="3411" xr:uid="{00000000-0005-0000-0000-0000A60B0000}"/>
    <cellStyle name="Normal 4 14 2 2 2" xfId="9870" xr:uid="{00000000-0005-0000-0000-000042120000}"/>
    <cellStyle name="Normal 4 14 2 2 3" xfId="17948" xr:uid="{00000000-0005-0000-0000-000042120000}"/>
    <cellStyle name="Normal 4 14 2 3" xfId="5074" xr:uid="{00000000-0005-0000-0000-0000A70B0000}"/>
    <cellStyle name="Normal 4 14 2 3 2" xfId="11461" xr:uid="{00000000-0005-0000-0000-000043120000}"/>
    <cellStyle name="Normal 4 14 2 3 3" xfId="19539" xr:uid="{00000000-0005-0000-0000-000043120000}"/>
    <cellStyle name="Normal 4 14 2 4" xfId="8275" xr:uid="{00000000-0005-0000-0000-000044120000}"/>
    <cellStyle name="Normal 4 14 2 4 2" xfId="16353" xr:uid="{00000000-0005-0000-0000-000044120000}"/>
    <cellStyle name="Normal 4 14 2 5" xfId="13156" xr:uid="{00000000-0005-0000-0000-000045120000}"/>
    <cellStyle name="Normal 4 14 2 5 2" xfId="21193" xr:uid="{00000000-0005-0000-0000-000045120000}"/>
    <cellStyle name="Normal 4 14 2 6" xfId="6665" xr:uid="{00000000-0005-0000-0000-000041120000}"/>
    <cellStyle name="Normal 4 14 2 7" xfId="14745" xr:uid="{00000000-0005-0000-0000-000041120000}"/>
    <cellStyle name="Normal 4 14 3" xfId="2288" xr:uid="{00000000-0005-0000-0000-0000A80B0000}"/>
    <cellStyle name="Normal 4 14 3 2" xfId="3938" xr:uid="{00000000-0005-0000-0000-0000A90B0000}"/>
    <cellStyle name="Normal 4 14 3 2 2" xfId="10397" xr:uid="{00000000-0005-0000-0000-000047120000}"/>
    <cellStyle name="Normal 4 14 3 2 3" xfId="18475" xr:uid="{00000000-0005-0000-0000-000047120000}"/>
    <cellStyle name="Normal 4 14 3 3" xfId="5601" xr:uid="{00000000-0005-0000-0000-0000AA0B0000}"/>
    <cellStyle name="Normal 4 14 3 3 2" xfId="11988" xr:uid="{00000000-0005-0000-0000-000048120000}"/>
    <cellStyle name="Normal 4 14 3 3 3" xfId="20066" xr:uid="{00000000-0005-0000-0000-000048120000}"/>
    <cellStyle name="Normal 4 14 3 4" xfId="8802" xr:uid="{00000000-0005-0000-0000-000049120000}"/>
    <cellStyle name="Normal 4 14 3 4 2" xfId="16880" xr:uid="{00000000-0005-0000-0000-000049120000}"/>
    <cellStyle name="Normal 4 14 3 5" xfId="7192" xr:uid="{00000000-0005-0000-0000-000046120000}"/>
    <cellStyle name="Normal 4 14 3 6" xfId="15272" xr:uid="{00000000-0005-0000-0000-000046120000}"/>
    <cellStyle name="Normal 4 14 4" xfId="2854" xr:uid="{00000000-0005-0000-0000-0000AB0B0000}"/>
    <cellStyle name="Normal 4 14 4 2" xfId="9343" xr:uid="{00000000-0005-0000-0000-00004A120000}"/>
    <cellStyle name="Normal 4 14 4 3" xfId="17421" xr:uid="{00000000-0005-0000-0000-00004A120000}"/>
    <cellStyle name="Normal 4 14 5" xfId="4547" xr:uid="{00000000-0005-0000-0000-0000AC0B0000}"/>
    <cellStyle name="Normal 4 14 5 2" xfId="10934" xr:uid="{00000000-0005-0000-0000-00004B120000}"/>
    <cellStyle name="Normal 4 14 5 3" xfId="19012" xr:uid="{00000000-0005-0000-0000-00004B120000}"/>
    <cellStyle name="Normal 4 14 6" xfId="7748" xr:uid="{00000000-0005-0000-0000-00004C120000}"/>
    <cellStyle name="Normal 4 14 6 2" xfId="15826" xr:uid="{00000000-0005-0000-0000-00004C120000}"/>
    <cellStyle name="Normal 4 14 7" xfId="12659" xr:uid="{00000000-0005-0000-0000-00004D120000}"/>
    <cellStyle name="Normal 4 14 7 2" xfId="20723" xr:uid="{00000000-0005-0000-0000-00004D120000}"/>
    <cellStyle name="Normal 4 14 8" xfId="6138" xr:uid="{00000000-0005-0000-0000-000040120000}"/>
    <cellStyle name="Normal 4 14 9" xfId="14218" xr:uid="{00000000-0005-0000-0000-000040120000}"/>
    <cellStyle name="Normal 4 15" xfId="1315" xr:uid="{00000000-0005-0000-0000-0000AD0B0000}"/>
    <cellStyle name="Normal 4 15 2" xfId="1874" xr:uid="{00000000-0005-0000-0000-0000AE0B0000}"/>
    <cellStyle name="Normal 4 15 2 2" xfId="3524" xr:uid="{00000000-0005-0000-0000-0000AF0B0000}"/>
    <cellStyle name="Normal 4 15 2 2 2" xfId="9983" xr:uid="{00000000-0005-0000-0000-000050120000}"/>
    <cellStyle name="Normal 4 15 2 2 3" xfId="18061" xr:uid="{00000000-0005-0000-0000-000050120000}"/>
    <cellStyle name="Normal 4 15 2 3" xfId="5187" xr:uid="{00000000-0005-0000-0000-0000B00B0000}"/>
    <cellStyle name="Normal 4 15 2 3 2" xfId="11574" xr:uid="{00000000-0005-0000-0000-000051120000}"/>
    <cellStyle name="Normal 4 15 2 3 3" xfId="19652" xr:uid="{00000000-0005-0000-0000-000051120000}"/>
    <cellStyle name="Normal 4 15 2 4" xfId="8388" xr:uid="{00000000-0005-0000-0000-000052120000}"/>
    <cellStyle name="Normal 4 15 2 4 2" xfId="16466" xr:uid="{00000000-0005-0000-0000-000052120000}"/>
    <cellStyle name="Normal 4 15 2 5" xfId="6778" xr:uid="{00000000-0005-0000-0000-00004F120000}"/>
    <cellStyle name="Normal 4 15 2 6" xfId="14858" xr:uid="{00000000-0005-0000-0000-00004F120000}"/>
    <cellStyle name="Normal 4 15 3" xfId="2401" xr:uid="{00000000-0005-0000-0000-0000B10B0000}"/>
    <cellStyle name="Normal 4 15 3 2" xfId="4051" xr:uid="{00000000-0005-0000-0000-0000B20B0000}"/>
    <cellStyle name="Normal 4 15 3 2 2" xfId="10510" xr:uid="{00000000-0005-0000-0000-000054120000}"/>
    <cellStyle name="Normal 4 15 3 2 3" xfId="18588" xr:uid="{00000000-0005-0000-0000-000054120000}"/>
    <cellStyle name="Normal 4 15 3 3" xfId="5714" xr:uid="{00000000-0005-0000-0000-0000B30B0000}"/>
    <cellStyle name="Normal 4 15 3 3 2" xfId="12101" xr:uid="{00000000-0005-0000-0000-000055120000}"/>
    <cellStyle name="Normal 4 15 3 3 3" xfId="20179" xr:uid="{00000000-0005-0000-0000-000055120000}"/>
    <cellStyle name="Normal 4 15 3 4" xfId="8915" xr:uid="{00000000-0005-0000-0000-000056120000}"/>
    <cellStyle name="Normal 4 15 3 4 2" xfId="16993" xr:uid="{00000000-0005-0000-0000-000056120000}"/>
    <cellStyle name="Normal 4 15 3 5" xfId="7305" xr:uid="{00000000-0005-0000-0000-000053120000}"/>
    <cellStyle name="Normal 4 15 3 6" xfId="15385" xr:uid="{00000000-0005-0000-0000-000053120000}"/>
    <cellStyle name="Normal 4 15 4" xfId="2997" xr:uid="{00000000-0005-0000-0000-0000B40B0000}"/>
    <cellStyle name="Normal 4 15 4 2" xfId="9456" xr:uid="{00000000-0005-0000-0000-000057120000}"/>
    <cellStyle name="Normal 4 15 4 3" xfId="17534" xr:uid="{00000000-0005-0000-0000-000057120000}"/>
    <cellStyle name="Normal 4 15 5" xfId="4660" xr:uid="{00000000-0005-0000-0000-0000B50B0000}"/>
    <cellStyle name="Normal 4 15 5 2" xfId="11047" xr:uid="{00000000-0005-0000-0000-000058120000}"/>
    <cellStyle name="Normal 4 15 5 3" xfId="19125" xr:uid="{00000000-0005-0000-0000-000058120000}"/>
    <cellStyle name="Normal 4 15 6" xfId="7861" xr:uid="{00000000-0005-0000-0000-000059120000}"/>
    <cellStyle name="Normal 4 15 6 2" xfId="15939" xr:uid="{00000000-0005-0000-0000-000059120000}"/>
    <cellStyle name="Normal 4 15 7" xfId="12663" xr:uid="{00000000-0005-0000-0000-00005A120000}"/>
    <cellStyle name="Normal 4 15 7 2" xfId="20727" xr:uid="{00000000-0005-0000-0000-00005A120000}"/>
    <cellStyle name="Normal 4 15 8" xfId="6251" xr:uid="{00000000-0005-0000-0000-00004E120000}"/>
    <cellStyle name="Normal 4 15 9" xfId="14331" xr:uid="{00000000-0005-0000-0000-00004E120000}"/>
    <cellStyle name="Normal 4 16" xfId="912" xr:uid="{00000000-0005-0000-0000-0000B60B0000}"/>
    <cellStyle name="Normal 4 16 2" xfId="2707" xr:uid="{00000000-0005-0000-0000-0000B70B0000}"/>
    <cellStyle name="Normal 4 16 2 2" xfId="9198" xr:uid="{00000000-0005-0000-0000-00005C120000}"/>
    <cellStyle name="Normal 4 16 2 3" xfId="17276" xr:uid="{00000000-0005-0000-0000-00005C120000}"/>
    <cellStyle name="Normal 4 16 3" xfId="4143" xr:uid="{00000000-0005-0000-0000-0000B80B0000}"/>
    <cellStyle name="Normal 4 16 3 2" xfId="10530" xr:uid="{00000000-0005-0000-0000-00005D120000}"/>
    <cellStyle name="Normal 4 16 3 3" xfId="18608" xr:uid="{00000000-0005-0000-0000-00005D120000}"/>
    <cellStyle name="Normal 4 16 4" xfId="7344" xr:uid="{00000000-0005-0000-0000-00005E120000}"/>
    <cellStyle name="Normal 4 16 4 2" xfId="15422" xr:uid="{00000000-0005-0000-0000-00005E120000}"/>
    <cellStyle name="Normal 4 16 5" xfId="5734" xr:uid="{00000000-0005-0000-0000-00005B120000}"/>
    <cellStyle name="Normal 4 16 6" xfId="13814" xr:uid="{00000000-0005-0000-0000-00005B120000}"/>
    <cellStyle name="Normal 4 17" xfId="1358" xr:uid="{00000000-0005-0000-0000-0000B90B0000}"/>
    <cellStyle name="Normal 4 17 2" xfId="3007" xr:uid="{00000000-0005-0000-0000-0000BA0B0000}"/>
    <cellStyle name="Normal 4 17 2 2" xfId="9466" xr:uid="{00000000-0005-0000-0000-000060120000}"/>
    <cellStyle name="Normal 4 17 2 3" xfId="17544" xr:uid="{00000000-0005-0000-0000-000060120000}"/>
    <cellStyle name="Normal 4 17 3" xfId="4670" xr:uid="{00000000-0005-0000-0000-0000BB0B0000}"/>
    <cellStyle name="Normal 4 17 3 2" xfId="11057" xr:uid="{00000000-0005-0000-0000-000061120000}"/>
    <cellStyle name="Normal 4 17 3 3" xfId="19135" xr:uid="{00000000-0005-0000-0000-000061120000}"/>
    <cellStyle name="Normal 4 17 4" xfId="7871" xr:uid="{00000000-0005-0000-0000-000062120000}"/>
    <cellStyle name="Normal 4 17 4 2" xfId="15949" xr:uid="{00000000-0005-0000-0000-000062120000}"/>
    <cellStyle name="Normal 4 17 5" xfId="6261" xr:uid="{00000000-0005-0000-0000-00005F120000}"/>
    <cellStyle name="Normal 4 17 6" xfId="14341" xr:uid="{00000000-0005-0000-0000-00005F120000}"/>
    <cellStyle name="Normal 4 18" xfId="1884" xr:uid="{00000000-0005-0000-0000-0000BC0B0000}"/>
    <cellStyle name="Normal 4 18 2" xfId="3534" xr:uid="{00000000-0005-0000-0000-0000BD0B0000}"/>
    <cellStyle name="Normal 4 18 2 2" xfId="9993" xr:uid="{00000000-0005-0000-0000-000064120000}"/>
    <cellStyle name="Normal 4 18 2 3" xfId="18071" xr:uid="{00000000-0005-0000-0000-000064120000}"/>
    <cellStyle name="Normal 4 18 3" xfId="5197" xr:uid="{00000000-0005-0000-0000-0000BE0B0000}"/>
    <cellStyle name="Normal 4 18 3 2" xfId="11584" xr:uid="{00000000-0005-0000-0000-000065120000}"/>
    <cellStyle name="Normal 4 18 3 3" xfId="19662" xr:uid="{00000000-0005-0000-0000-000065120000}"/>
    <cellStyle name="Normal 4 18 4" xfId="8398" xr:uid="{00000000-0005-0000-0000-000066120000}"/>
    <cellStyle name="Normal 4 18 4 2" xfId="16476" xr:uid="{00000000-0005-0000-0000-000066120000}"/>
    <cellStyle name="Normal 4 18 5" xfId="6788" xr:uid="{00000000-0005-0000-0000-000063120000}"/>
    <cellStyle name="Normal 4 18 6" xfId="14868" xr:uid="{00000000-0005-0000-0000-000063120000}"/>
    <cellStyle name="Normal 4 19" xfId="2552" xr:uid="{00000000-0005-0000-0000-0000BF0B0000}"/>
    <cellStyle name="Normal 4 19 2" xfId="9062" xr:uid="{00000000-0005-0000-0000-000067120000}"/>
    <cellStyle name="Normal 4 19 3" xfId="17140" xr:uid="{00000000-0005-0000-0000-000067120000}"/>
    <cellStyle name="Normal 4 2" xfId="551" xr:uid="{00000000-0005-0000-0000-000027020000}"/>
    <cellStyle name="Normal 4 2 10" xfId="552" xr:uid="{00000000-0005-0000-0000-000028020000}"/>
    <cellStyle name="Normal 4 2 10 10" xfId="5816" xr:uid="{00000000-0005-0000-0000-000069120000}"/>
    <cellStyle name="Normal 4 2 10 11" xfId="13896" xr:uid="{00000000-0005-0000-0000-000069120000}"/>
    <cellStyle name="Normal 4 2 10 2" xfId="1036" xr:uid="{00000000-0005-0000-0000-0000C20B0000}"/>
    <cellStyle name="Normal 4 2 10 2 2" xfId="1688" xr:uid="{00000000-0005-0000-0000-0000C30B0000}"/>
    <cellStyle name="Normal 4 2 10 2 2 2" xfId="3338" xr:uid="{00000000-0005-0000-0000-0000C40B0000}"/>
    <cellStyle name="Normal 4 2 10 2 2 2 2" xfId="9797" xr:uid="{00000000-0005-0000-0000-00006C120000}"/>
    <cellStyle name="Normal 4 2 10 2 2 2 3" xfId="17875" xr:uid="{00000000-0005-0000-0000-00006C120000}"/>
    <cellStyle name="Normal 4 2 10 2 2 3" xfId="5001" xr:uid="{00000000-0005-0000-0000-0000C50B0000}"/>
    <cellStyle name="Normal 4 2 10 2 2 3 2" xfId="11388" xr:uid="{00000000-0005-0000-0000-00006D120000}"/>
    <cellStyle name="Normal 4 2 10 2 2 3 3" xfId="19466" xr:uid="{00000000-0005-0000-0000-00006D120000}"/>
    <cellStyle name="Normal 4 2 10 2 2 4" xfId="8202" xr:uid="{00000000-0005-0000-0000-00006E120000}"/>
    <cellStyle name="Normal 4 2 10 2 2 4 2" xfId="16280" xr:uid="{00000000-0005-0000-0000-00006E120000}"/>
    <cellStyle name="Normal 4 2 10 2 2 5" xfId="6592" xr:uid="{00000000-0005-0000-0000-00006B120000}"/>
    <cellStyle name="Normal 4 2 10 2 2 6" xfId="14672" xr:uid="{00000000-0005-0000-0000-00006B120000}"/>
    <cellStyle name="Normal 4 2 10 2 3" xfId="2215" xr:uid="{00000000-0005-0000-0000-0000C60B0000}"/>
    <cellStyle name="Normal 4 2 10 2 3 2" xfId="3865" xr:uid="{00000000-0005-0000-0000-0000C70B0000}"/>
    <cellStyle name="Normal 4 2 10 2 3 2 2" xfId="10324" xr:uid="{00000000-0005-0000-0000-000070120000}"/>
    <cellStyle name="Normal 4 2 10 2 3 2 3" xfId="18402" xr:uid="{00000000-0005-0000-0000-000070120000}"/>
    <cellStyle name="Normal 4 2 10 2 3 3" xfId="5528" xr:uid="{00000000-0005-0000-0000-0000C80B0000}"/>
    <cellStyle name="Normal 4 2 10 2 3 3 2" xfId="11915" xr:uid="{00000000-0005-0000-0000-000071120000}"/>
    <cellStyle name="Normal 4 2 10 2 3 3 3" xfId="19993" xr:uid="{00000000-0005-0000-0000-000071120000}"/>
    <cellStyle name="Normal 4 2 10 2 3 4" xfId="8729" xr:uid="{00000000-0005-0000-0000-000072120000}"/>
    <cellStyle name="Normal 4 2 10 2 3 4 2" xfId="16807" xr:uid="{00000000-0005-0000-0000-000072120000}"/>
    <cellStyle name="Normal 4 2 10 2 3 5" xfId="7119" xr:uid="{00000000-0005-0000-0000-00006F120000}"/>
    <cellStyle name="Normal 4 2 10 2 3 6" xfId="15199" xr:uid="{00000000-0005-0000-0000-00006F120000}"/>
    <cellStyle name="Normal 4 2 10 2 4" xfId="2799" xr:uid="{00000000-0005-0000-0000-0000C90B0000}"/>
    <cellStyle name="Normal 4 2 10 2 4 2" xfId="9288" xr:uid="{00000000-0005-0000-0000-000073120000}"/>
    <cellStyle name="Normal 4 2 10 2 4 3" xfId="17366" xr:uid="{00000000-0005-0000-0000-000073120000}"/>
    <cellStyle name="Normal 4 2 10 2 5" xfId="4474" xr:uid="{00000000-0005-0000-0000-0000CA0B0000}"/>
    <cellStyle name="Normal 4 2 10 2 5 2" xfId="10861" xr:uid="{00000000-0005-0000-0000-000074120000}"/>
    <cellStyle name="Normal 4 2 10 2 5 3" xfId="18939" xr:uid="{00000000-0005-0000-0000-000074120000}"/>
    <cellStyle name="Normal 4 2 10 2 6" xfId="7675" xr:uid="{00000000-0005-0000-0000-000075120000}"/>
    <cellStyle name="Normal 4 2 10 2 6 2" xfId="15753" xr:uid="{00000000-0005-0000-0000-000075120000}"/>
    <cellStyle name="Normal 4 2 10 2 7" xfId="12748" xr:uid="{00000000-0005-0000-0000-000076120000}"/>
    <cellStyle name="Normal 4 2 10 2 7 2" xfId="20809" xr:uid="{00000000-0005-0000-0000-000076120000}"/>
    <cellStyle name="Normal 4 2 10 2 8" xfId="6065" xr:uid="{00000000-0005-0000-0000-00006A120000}"/>
    <cellStyle name="Normal 4 2 10 2 9" xfId="14145" xr:uid="{00000000-0005-0000-0000-00006A120000}"/>
    <cellStyle name="Normal 4 2 10 3" xfId="1440" xr:uid="{00000000-0005-0000-0000-0000CB0B0000}"/>
    <cellStyle name="Normal 4 2 10 3 2" xfId="3089" xr:uid="{00000000-0005-0000-0000-0000CC0B0000}"/>
    <cellStyle name="Normal 4 2 10 3 2 2" xfId="9548" xr:uid="{00000000-0005-0000-0000-000078120000}"/>
    <cellStyle name="Normal 4 2 10 3 2 3" xfId="17626" xr:uid="{00000000-0005-0000-0000-000078120000}"/>
    <cellStyle name="Normal 4 2 10 3 3" xfId="4752" xr:uid="{00000000-0005-0000-0000-0000CD0B0000}"/>
    <cellStyle name="Normal 4 2 10 3 3 2" xfId="11139" xr:uid="{00000000-0005-0000-0000-000079120000}"/>
    <cellStyle name="Normal 4 2 10 3 3 3" xfId="19217" xr:uid="{00000000-0005-0000-0000-000079120000}"/>
    <cellStyle name="Normal 4 2 10 3 4" xfId="7953" xr:uid="{00000000-0005-0000-0000-00007A120000}"/>
    <cellStyle name="Normal 4 2 10 3 4 2" xfId="16031" xr:uid="{00000000-0005-0000-0000-00007A120000}"/>
    <cellStyle name="Normal 4 2 10 3 5" xfId="6343" xr:uid="{00000000-0005-0000-0000-000077120000}"/>
    <cellStyle name="Normal 4 2 10 3 6" xfId="14423" xr:uid="{00000000-0005-0000-0000-000077120000}"/>
    <cellStyle name="Normal 4 2 10 4" xfId="1966" xr:uid="{00000000-0005-0000-0000-0000CE0B0000}"/>
    <cellStyle name="Normal 4 2 10 4 2" xfId="3616" xr:uid="{00000000-0005-0000-0000-0000CF0B0000}"/>
    <cellStyle name="Normal 4 2 10 4 2 2" xfId="10075" xr:uid="{00000000-0005-0000-0000-00007C120000}"/>
    <cellStyle name="Normal 4 2 10 4 2 3" xfId="18153" xr:uid="{00000000-0005-0000-0000-00007C120000}"/>
    <cellStyle name="Normal 4 2 10 4 3" xfId="5279" xr:uid="{00000000-0005-0000-0000-0000D00B0000}"/>
    <cellStyle name="Normal 4 2 10 4 3 2" xfId="11666" xr:uid="{00000000-0005-0000-0000-00007D120000}"/>
    <cellStyle name="Normal 4 2 10 4 3 3" xfId="19744" xr:uid="{00000000-0005-0000-0000-00007D120000}"/>
    <cellStyle name="Normal 4 2 10 4 4" xfId="8480" xr:uid="{00000000-0005-0000-0000-00007E120000}"/>
    <cellStyle name="Normal 4 2 10 4 4 2" xfId="16558" xr:uid="{00000000-0005-0000-0000-00007E120000}"/>
    <cellStyle name="Normal 4 2 10 4 5" xfId="6870" xr:uid="{00000000-0005-0000-0000-00007B120000}"/>
    <cellStyle name="Normal 4 2 10 4 6" xfId="14950" xr:uid="{00000000-0005-0000-0000-00007B120000}"/>
    <cellStyle name="Normal 4 2 10 5" xfId="2558" xr:uid="{00000000-0005-0000-0000-0000D10B0000}"/>
    <cellStyle name="Normal 4 2 10 5 2" xfId="9068" xr:uid="{00000000-0005-0000-0000-00007F120000}"/>
    <cellStyle name="Normal 4 2 10 5 3" xfId="17146" xr:uid="{00000000-0005-0000-0000-00007F120000}"/>
    <cellStyle name="Normal 4 2 10 6" xfId="4225" xr:uid="{00000000-0005-0000-0000-0000D20B0000}"/>
    <cellStyle name="Normal 4 2 10 6 2" xfId="10612" xr:uid="{00000000-0005-0000-0000-000080120000}"/>
    <cellStyle name="Normal 4 2 10 6 3" xfId="18690" xr:uid="{00000000-0005-0000-0000-000080120000}"/>
    <cellStyle name="Normal 4 2 10 7" xfId="7426" xr:uid="{00000000-0005-0000-0000-000081120000}"/>
    <cellStyle name="Normal 4 2 10 7 2" xfId="15504" xr:uid="{00000000-0005-0000-0000-000081120000}"/>
    <cellStyle name="Normal 4 2 10 8" xfId="12260" xr:uid="{00000000-0005-0000-0000-000082120000}"/>
    <cellStyle name="Normal 4 2 10 8 2" xfId="20334" xr:uid="{00000000-0005-0000-0000-000082120000}"/>
    <cellStyle name="Normal 4 2 10 9" xfId="13652" xr:uid="{00000000-0005-0000-0000-000083120000}"/>
    <cellStyle name="Normal 4 2 10 9 2" xfId="21649" xr:uid="{00000000-0005-0000-0000-000083120000}"/>
    <cellStyle name="Normal 4 2 11" xfId="553" xr:uid="{00000000-0005-0000-0000-000029020000}"/>
    <cellStyle name="Normal 4 2 11 10" xfId="13977" xr:uid="{00000000-0005-0000-0000-000084120000}"/>
    <cellStyle name="Normal 4 2 11 2" xfId="1521" xr:uid="{00000000-0005-0000-0000-0000D40B0000}"/>
    <cellStyle name="Normal 4 2 11 2 2" xfId="3170" xr:uid="{00000000-0005-0000-0000-0000D50B0000}"/>
    <cellStyle name="Normal 4 2 11 2 2 2" xfId="9629" xr:uid="{00000000-0005-0000-0000-000086120000}"/>
    <cellStyle name="Normal 4 2 11 2 2 3" xfId="17707" xr:uid="{00000000-0005-0000-0000-000086120000}"/>
    <cellStyle name="Normal 4 2 11 2 3" xfId="4833" xr:uid="{00000000-0005-0000-0000-0000D60B0000}"/>
    <cellStyle name="Normal 4 2 11 2 3 2" xfId="11220" xr:uid="{00000000-0005-0000-0000-000087120000}"/>
    <cellStyle name="Normal 4 2 11 2 3 3" xfId="19298" xr:uid="{00000000-0005-0000-0000-000087120000}"/>
    <cellStyle name="Normal 4 2 11 2 4" xfId="8034" xr:uid="{00000000-0005-0000-0000-000088120000}"/>
    <cellStyle name="Normal 4 2 11 2 4 2" xfId="16112" xr:uid="{00000000-0005-0000-0000-000088120000}"/>
    <cellStyle name="Normal 4 2 11 2 5" xfId="13157" xr:uid="{00000000-0005-0000-0000-000089120000}"/>
    <cellStyle name="Normal 4 2 11 2 5 2" xfId="21194" xr:uid="{00000000-0005-0000-0000-000089120000}"/>
    <cellStyle name="Normal 4 2 11 2 6" xfId="6424" xr:uid="{00000000-0005-0000-0000-000085120000}"/>
    <cellStyle name="Normal 4 2 11 2 7" xfId="14504" xr:uid="{00000000-0005-0000-0000-000085120000}"/>
    <cellStyle name="Normal 4 2 11 3" xfId="2047" xr:uid="{00000000-0005-0000-0000-0000D70B0000}"/>
    <cellStyle name="Normal 4 2 11 3 2" xfId="3697" xr:uid="{00000000-0005-0000-0000-0000D80B0000}"/>
    <cellStyle name="Normal 4 2 11 3 2 2" xfId="10156" xr:uid="{00000000-0005-0000-0000-00008B120000}"/>
    <cellStyle name="Normal 4 2 11 3 2 3" xfId="18234" xr:uid="{00000000-0005-0000-0000-00008B120000}"/>
    <cellStyle name="Normal 4 2 11 3 3" xfId="5360" xr:uid="{00000000-0005-0000-0000-0000D90B0000}"/>
    <cellStyle name="Normal 4 2 11 3 3 2" xfId="11747" xr:uid="{00000000-0005-0000-0000-00008C120000}"/>
    <cellStyle name="Normal 4 2 11 3 3 3" xfId="19825" xr:uid="{00000000-0005-0000-0000-00008C120000}"/>
    <cellStyle name="Normal 4 2 11 3 4" xfId="8561" xr:uid="{00000000-0005-0000-0000-00008D120000}"/>
    <cellStyle name="Normal 4 2 11 3 4 2" xfId="16639" xr:uid="{00000000-0005-0000-0000-00008D120000}"/>
    <cellStyle name="Normal 4 2 11 3 5" xfId="6951" xr:uid="{00000000-0005-0000-0000-00008A120000}"/>
    <cellStyle name="Normal 4 2 11 3 6" xfId="15031" xr:uid="{00000000-0005-0000-0000-00008A120000}"/>
    <cellStyle name="Normal 4 2 11 4" xfId="2559" xr:uid="{00000000-0005-0000-0000-0000DA0B0000}"/>
    <cellStyle name="Normal 4 2 11 4 2" xfId="9069" xr:uid="{00000000-0005-0000-0000-00008E120000}"/>
    <cellStyle name="Normal 4 2 11 4 3" xfId="17147" xr:uid="{00000000-0005-0000-0000-00008E120000}"/>
    <cellStyle name="Normal 4 2 11 5" xfId="4306" xr:uid="{00000000-0005-0000-0000-0000DB0B0000}"/>
    <cellStyle name="Normal 4 2 11 5 2" xfId="10693" xr:uid="{00000000-0005-0000-0000-00008F120000}"/>
    <cellStyle name="Normal 4 2 11 5 3" xfId="18771" xr:uid="{00000000-0005-0000-0000-00008F120000}"/>
    <cellStyle name="Normal 4 2 11 6" xfId="7507" xr:uid="{00000000-0005-0000-0000-000090120000}"/>
    <cellStyle name="Normal 4 2 11 6 2" xfId="15585" xr:uid="{00000000-0005-0000-0000-000090120000}"/>
    <cellStyle name="Normal 4 2 11 7" xfId="12261" xr:uid="{00000000-0005-0000-0000-000091120000}"/>
    <cellStyle name="Normal 4 2 11 7 2" xfId="20335" xr:uid="{00000000-0005-0000-0000-000091120000}"/>
    <cellStyle name="Normal 4 2 11 8" xfId="13653" xr:uid="{00000000-0005-0000-0000-000092120000}"/>
    <cellStyle name="Normal 4 2 11 8 2" xfId="21650" xr:uid="{00000000-0005-0000-0000-000092120000}"/>
    <cellStyle name="Normal 4 2 11 9" xfId="5897" xr:uid="{00000000-0005-0000-0000-000084120000}"/>
    <cellStyle name="Normal 4 2 12" xfId="1104" xr:uid="{00000000-0005-0000-0000-0000DC0B0000}"/>
    <cellStyle name="Normal 4 2 12 2" xfId="1762" xr:uid="{00000000-0005-0000-0000-0000DD0B0000}"/>
    <cellStyle name="Normal 4 2 12 2 2" xfId="3412" xr:uid="{00000000-0005-0000-0000-0000DE0B0000}"/>
    <cellStyle name="Normal 4 2 12 2 2 2" xfId="9871" xr:uid="{00000000-0005-0000-0000-000095120000}"/>
    <cellStyle name="Normal 4 2 12 2 2 3" xfId="17949" xr:uid="{00000000-0005-0000-0000-000095120000}"/>
    <cellStyle name="Normal 4 2 12 2 3" xfId="5075" xr:uid="{00000000-0005-0000-0000-0000DF0B0000}"/>
    <cellStyle name="Normal 4 2 12 2 3 2" xfId="11462" xr:uid="{00000000-0005-0000-0000-000096120000}"/>
    <cellStyle name="Normal 4 2 12 2 3 3" xfId="19540" xr:uid="{00000000-0005-0000-0000-000096120000}"/>
    <cellStyle name="Normal 4 2 12 2 4" xfId="8276" xr:uid="{00000000-0005-0000-0000-000097120000}"/>
    <cellStyle name="Normal 4 2 12 2 4 2" xfId="16354" xr:uid="{00000000-0005-0000-0000-000097120000}"/>
    <cellStyle name="Normal 4 2 12 2 5" xfId="6666" xr:uid="{00000000-0005-0000-0000-000094120000}"/>
    <cellStyle name="Normal 4 2 12 2 6" xfId="14746" xr:uid="{00000000-0005-0000-0000-000094120000}"/>
    <cellStyle name="Normal 4 2 12 3" xfId="2289" xr:uid="{00000000-0005-0000-0000-0000E00B0000}"/>
    <cellStyle name="Normal 4 2 12 3 2" xfId="3939" xr:uid="{00000000-0005-0000-0000-0000E10B0000}"/>
    <cellStyle name="Normal 4 2 12 3 2 2" xfId="10398" xr:uid="{00000000-0005-0000-0000-000099120000}"/>
    <cellStyle name="Normal 4 2 12 3 2 3" xfId="18476" xr:uid="{00000000-0005-0000-0000-000099120000}"/>
    <cellStyle name="Normal 4 2 12 3 3" xfId="5602" xr:uid="{00000000-0005-0000-0000-0000E20B0000}"/>
    <cellStyle name="Normal 4 2 12 3 3 2" xfId="11989" xr:uid="{00000000-0005-0000-0000-00009A120000}"/>
    <cellStyle name="Normal 4 2 12 3 3 3" xfId="20067" xr:uid="{00000000-0005-0000-0000-00009A120000}"/>
    <cellStyle name="Normal 4 2 12 3 4" xfId="8803" xr:uid="{00000000-0005-0000-0000-00009B120000}"/>
    <cellStyle name="Normal 4 2 12 3 4 2" xfId="16881" xr:uid="{00000000-0005-0000-0000-00009B120000}"/>
    <cellStyle name="Normal 4 2 12 3 5" xfId="7193" xr:uid="{00000000-0005-0000-0000-000098120000}"/>
    <cellStyle name="Normal 4 2 12 3 6" xfId="15273" xr:uid="{00000000-0005-0000-0000-000098120000}"/>
    <cellStyle name="Normal 4 2 12 4" xfId="2855" xr:uid="{00000000-0005-0000-0000-0000E30B0000}"/>
    <cellStyle name="Normal 4 2 12 4 2" xfId="9344" xr:uid="{00000000-0005-0000-0000-00009C120000}"/>
    <cellStyle name="Normal 4 2 12 4 3" xfId="17422" xr:uid="{00000000-0005-0000-0000-00009C120000}"/>
    <cellStyle name="Normal 4 2 12 5" xfId="4548" xr:uid="{00000000-0005-0000-0000-0000E40B0000}"/>
    <cellStyle name="Normal 4 2 12 5 2" xfId="10935" xr:uid="{00000000-0005-0000-0000-00009D120000}"/>
    <cellStyle name="Normal 4 2 12 5 3" xfId="19013" xr:uid="{00000000-0005-0000-0000-00009D120000}"/>
    <cellStyle name="Normal 4 2 12 6" xfId="7749" xr:uid="{00000000-0005-0000-0000-00009E120000}"/>
    <cellStyle name="Normal 4 2 12 6 2" xfId="15827" xr:uid="{00000000-0005-0000-0000-00009E120000}"/>
    <cellStyle name="Normal 4 2 12 7" xfId="13158" xr:uid="{00000000-0005-0000-0000-00009F120000}"/>
    <cellStyle name="Normal 4 2 12 7 2" xfId="21195" xr:uid="{00000000-0005-0000-0000-00009F120000}"/>
    <cellStyle name="Normal 4 2 12 8" xfId="6139" xr:uid="{00000000-0005-0000-0000-000093120000}"/>
    <cellStyle name="Normal 4 2 12 9" xfId="14219" xr:uid="{00000000-0005-0000-0000-000093120000}"/>
    <cellStyle name="Normal 4 2 13" xfId="913" xr:uid="{00000000-0005-0000-0000-0000E50B0000}"/>
    <cellStyle name="Normal 4 2 13 2" xfId="2700" xr:uid="{00000000-0005-0000-0000-0000E60B0000}"/>
    <cellStyle name="Normal 4 2 13 2 2" xfId="9191" xr:uid="{00000000-0005-0000-0000-0000A1120000}"/>
    <cellStyle name="Normal 4 2 13 2 3" xfId="17269" xr:uid="{00000000-0005-0000-0000-0000A1120000}"/>
    <cellStyle name="Normal 4 2 13 3" xfId="4144" xr:uid="{00000000-0005-0000-0000-0000E70B0000}"/>
    <cellStyle name="Normal 4 2 13 3 2" xfId="10531" xr:uid="{00000000-0005-0000-0000-0000A2120000}"/>
    <cellStyle name="Normal 4 2 13 3 3" xfId="18609" xr:uid="{00000000-0005-0000-0000-0000A2120000}"/>
    <cellStyle name="Normal 4 2 13 4" xfId="7345" xr:uid="{00000000-0005-0000-0000-0000A3120000}"/>
    <cellStyle name="Normal 4 2 13 4 2" xfId="15423" xr:uid="{00000000-0005-0000-0000-0000A3120000}"/>
    <cellStyle name="Normal 4 2 13 5" xfId="12664" xr:uid="{00000000-0005-0000-0000-0000A4120000}"/>
    <cellStyle name="Normal 4 2 13 5 2" xfId="20728" xr:uid="{00000000-0005-0000-0000-0000A4120000}"/>
    <cellStyle name="Normal 4 2 13 6" xfId="5735" xr:uid="{00000000-0005-0000-0000-0000A0120000}"/>
    <cellStyle name="Normal 4 2 13 7" xfId="13815" xr:uid="{00000000-0005-0000-0000-0000A0120000}"/>
    <cellStyle name="Normal 4 2 14" xfId="1359" xr:uid="{00000000-0005-0000-0000-0000E80B0000}"/>
    <cellStyle name="Normal 4 2 14 2" xfId="3008" xr:uid="{00000000-0005-0000-0000-0000E90B0000}"/>
    <cellStyle name="Normal 4 2 14 2 2" xfId="9467" xr:uid="{00000000-0005-0000-0000-0000A6120000}"/>
    <cellStyle name="Normal 4 2 14 2 3" xfId="17545" xr:uid="{00000000-0005-0000-0000-0000A6120000}"/>
    <cellStyle name="Normal 4 2 14 3" xfId="4671" xr:uid="{00000000-0005-0000-0000-0000EA0B0000}"/>
    <cellStyle name="Normal 4 2 14 3 2" xfId="11058" xr:uid="{00000000-0005-0000-0000-0000A7120000}"/>
    <cellStyle name="Normal 4 2 14 3 3" xfId="19136" xr:uid="{00000000-0005-0000-0000-0000A7120000}"/>
    <cellStyle name="Normal 4 2 14 4" xfId="7872" xr:uid="{00000000-0005-0000-0000-0000A8120000}"/>
    <cellStyle name="Normal 4 2 14 4 2" xfId="15950" xr:uid="{00000000-0005-0000-0000-0000A8120000}"/>
    <cellStyle name="Normal 4 2 14 5" xfId="6262" xr:uid="{00000000-0005-0000-0000-0000A5120000}"/>
    <cellStyle name="Normal 4 2 14 6" xfId="14342" xr:uid="{00000000-0005-0000-0000-0000A5120000}"/>
    <cellStyle name="Normal 4 2 15" xfId="1885" xr:uid="{00000000-0005-0000-0000-0000EB0B0000}"/>
    <cellStyle name="Normal 4 2 15 2" xfId="3535" xr:uid="{00000000-0005-0000-0000-0000EC0B0000}"/>
    <cellStyle name="Normal 4 2 15 2 2" xfId="9994" xr:uid="{00000000-0005-0000-0000-0000AA120000}"/>
    <cellStyle name="Normal 4 2 15 2 3" xfId="18072" xr:uid="{00000000-0005-0000-0000-0000AA120000}"/>
    <cellStyle name="Normal 4 2 15 3" xfId="5198" xr:uid="{00000000-0005-0000-0000-0000ED0B0000}"/>
    <cellStyle name="Normal 4 2 15 3 2" xfId="11585" xr:uid="{00000000-0005-0000-0000-0000AB120000}"/>
    <cellStyle name="Normal 4 2 15 3 3" xfId="19663" xr:uid="{00000000-0005-0000-0000-0000AB120000}"/>
    <cellStyle name="Normal 4 2 15 4" xfId="8399" xr:uid="{00000000-0005-0000-0000-0000AC120000}"/>
    <cellStyle name="Normal 4 2 15 4 2" xfId="16477" xr:uid="{00000000-0005-0000-0000-0000AC120000}"/>
    <cellStyle name="Normal 4 2 15 5" xfId="6789" xr:uid="{00000000-0005-0000-0000-0000A9120000}"/>
    <cellStyle name="Normal 4 2 15 6" xfId="14869" xr:uid="{00000000-0005-0000-0000-0000A9120000}"/>
    <cellStyle name="Normal 4 2 16" xfId="2557" xr:uid="{00000000-0005-0000-0000-0000EE0B0000}"/>
    <cellStyle name="Normal 4 2 16 2" xfId="9067" xr:uid="{00000000-0005-0000-0000-0000AD120000}"/>
    <cellStyle name="Normal 4 2 16 3" xfId="17145" xr:uid="{00000000-0005-0000-0000-0000AD120000}"/>
    <cellStyle name="Normal 4 2 17" xfId="906" xr:uid="{00000000-0005-0000-0000-0000EF0B0000}"/>
    <cellStyle name="Normal 4 2 17 2" xfId="7338" xr:uid="{00000000-0005-0000-0000-0000AE120000}"/>
    <cellStyle name="Normal 4 2 17 3" xfId="15416" xr:uid="{00000000-0005-0000-0000-0000AE120000}"/>
    <cellStyle name="Normal 4 2 18" xfId="4137" xr:uid="{00000000-0005-0000-0000-0000F00B0000}"/>
    <cellStyle name="Normal 4 2 18 2" xfId="10524" xr:uid="{00000000-0005-0000-0000-0000AF120000}"/>
    <cellStyle name="Normal 4 2 18 3" xfId="18602" xr:uid="{00000000-0005-0000-0000-0000AF120000}"/>
    <cellStyle name="Normal 4 2 19" xfId="7317" xr:uid="{00000000-0005-0000-0000-0000B0120000}"/>
    <cellStyle name="Normal 4 2 19 2" xfId="15396" xr:uid="{00000000-0005-0000-0000-0000B0120000}"/>
    <cellStyle name="Normal 4 2 2" xfId="554" xr:uid="{00000000-0005-0000-0000-00002A020000}"/>
    <cellStyle name="Normal 4 2 2 10" xfId="1112" xr:uid="{00000000-0005-0000-0000-0000F20B0000}"/>
    <cellStyle name="Normal 4 2 2 10 2" xfId="1770" xr:uid="{00000000-0005-0000-0000-0000F30B0000}"/>
    <cellStyle name="Normal 4 2 2 10 2 2" xfId="3420" xr:uid="{00000000-0005-0000-0000-0000F40B0000}"/>
    <cellStyle name="Normal 4 2 2 10 2 2 2" xfId="9879" xr:uid="{00000000-0005-0000-0000-0000B4120000}"/>
    <cellStyle name="Normal 4 2 2 10 2 2 3" xfId="17957" xr:uid="{00000000-0005-0000-0000-0000B4120000}"/>
    <cellStyle name="Normal 4 2 2 10 2 3" xfId="5083" xr:uid="{00000000-0005-0000-0000-0000F50B0000}"/>
    <cellStyle name="Normal 4 2 2 10 2 3 2" xfId="11470" xr:uid="{00000000-0005-0000-0000-0000B5120000}"/>
    <cellStyle name="Normal 4 2 2 10 2 3 3" xfId="19548" xr:uid="{00000000-0005-0000-0000-0000B5120000}"/>
    <cellStyle name="Normal 4 2 2 10 2 4" xfId="8284" xr:uid="{00000000-0005-0000-0000-0000B6120000}"/>
    <cellStyle name="Normal 4 2 2 10 2 4 2" xfId="16362" xr:uid="{00000000-0005-0000-0000-0000B6120000}"/>
    <cellStyle name="Normal 4 2 2 10 2 5" xfId="6674" xr:uid="{00000000-0005-0000-0000-0000B3120000}"/>
    <cellStyle name="Normal 4 2 2 10 2 6" xfId="14754" xr:uid="{00000000-0005-0000-0000-0000B3120000}"/>
    <cellStyle name="Normal 4 2 2 10 3" xfId="2297" xr:uid="{00000000-0005-0000-0000-0000F60B0000}"/>
    <cellStyle name="Normal 4 2 2 10 3 2" xfId="3947" xr:uid="{00000000-0005-0000-0000-0000F70B0000}"/>
    <cellStyle name="Normal 4 2 2 10 3 2 2" xfId="10406" xr:uid="{00000000-0005-0000-0000-0000B8120000}"/>
    <cellStyle name="Normal 4 2 2 10 3 2 3" xfId="18484" xr:uid="{00000000-0005-0000-0000-0000B8120000}"/>
    <cellStyle name="Normal 4 2 2 10 3 3" xfId="5610" xr:uid="{00000000-0005-0000-0000-0000F80B0000}"/>
    <cellStyle name="Normal 4 2 2 10 3 3 2" xfId="11997" xr:uid="{00000000-0005-0000-0000-0000B9120000}"/>
    <cellStyle name="Normal 4 2 2 10 3 3 3" xfId="20075" xr:uid="{00000000-0005-0000-0000-0000B9120000}"/>
    <cellStyle name="Normal 4 2 2 10 3 4" xfId="8811" xr:uid="{00000000-0005-0000-0000-0000BA120000}"/>
    <cellStyle name="Normal 4 2 2 10 3 4 2" xfId="16889" xr:uid="{00000000-0005-0000-0000-0000BA120000}"/>
    <cellStyle name="Normal 4 2 2 10 3 5" xfId="7201" xr:uid="{00000000-0005-0000-0000-0000B7120000}"/>
    <cellStyle name="Normal 4 2 2 10 3 6" xfId="15281" xr:uid="{00000000-0005-0000-0000-0000B7120000}"/>
    <cellStyle name="Normal 4 2 2 10 4" xfId="2863" xr:uid="{00000000-0005-0000-0000-0000F90B0000}"/>
    <cellStyle name="Normal 4 2 2 10 4 2" xfId="9352" xr:uid="{00000000-0005-0000-0000-0000BB120000}"/>
    <cellStyle name="Normal 4 2 2 10 4 3" xfId="17430" xr:uid="{00000000-0005-0000-0000-0000BB120000}"/>
    <cellStyle name="Normal 4 2 2 10 5" xfId="4556" xr:uid="{00000000-0005-0000-0000-0000FA0B0000}"/>
    <cellStyle name="Normal 4 2 2 10 5 2" xfId="10943" xr:uid="{00000000-0005-0000-0000-0000BC120000}"/>
    <cellStyle name="Normal 4 2 2 10 5 3" xfId="19021" xr:uid="{00000000-0005-0000-0000-0000BC120000}"/>
    <cellStyle name="Normal 4 2 2 10 6" xfId="7757" xr:uid="{00000000-0005-0000-0000-0000BD120000}"/>
    <cellStyle name="Normal 4 2 2 10 6 2" xfId="15835" xr:uid="{00000000-0005-0000-0000-0000BD120000}"/>
    <cellStyle name="Normal 4 2 2 10 7" xfId="13159" xr:uid="{00000000-0005-0000-0000-0000BE120000}"/>
    <cellStyle name="Normal 4 2 2 10 7 2" xfId="21196" xr:uid="{00000000-0005-0000-0000-0000BE120000}"/>
    <cellStyle name="Normal 4 2 2 10 8" xfId="6147" xr:uid="{00000000-0005-0000-0000-0000B2120000}"/>
    <cellStyle name="Normal 4 2 2 10 9" xfId="14227" xr:uid="{00000000-0005-0000-0000-0000B2120000}"/>
    <cellStyle name="Normal 4 2 2 11" xfId="1441" xr:uid="{00000000-0005-0000-0000-0000FB0B0000}"/>
    <cellStyle name="Normal 4 2 2 11 2" xfId="3090" xr:uid="{00000000-0005-0000-0000-0000FC0B0000}"/>
    <cellStyle name="Normal 4 2 2 11 2 2" xfId="9549" xr:uid="{00000000-0005-0000-0000-0000C0120000}"/>
    <cellStyle name="Normal 4 2 2 11 2 3" xfId="17627" xr:uid="{00000000-0005-0000-0000-0000C0120000}"/>
    <cellStyle name="Normal 4 2 2 11 3" xfId="4753" xr:uid="{00000000-0005-0000-0000-0000FD0B0000}"/>
    <cellStyle name="Normal 4 2 2 11 3 2" xfId="11140" xr:uid="{00000000-0005-0000-0000-0000C1120000}"/>
    <cellStyle name="Normal 4 2 2 11 3 3" xfId="19218" xr:uid="{00000000-0005-0000-0000-0000C1120000}"/>
    <cellStyle name="Normal 4 2 2 11 4" xfId="7954" xr:uid="{00000000-0005-0000-0000-0000C2120000}"/>
    <cellStyle name="Normal 4 2 2 11 4 2" xfId="16032" xr:uid="{00000000-0005-0000-0000-0000C2120000}"/>
    <cellStyle name="Normal 4 2 2 11 5" xfId="12749" xr:uid="{00000000-0005-0000-0000-0000C3120000}"/>
    <cellStyle name="Normal 4 2 2 11 5 2" xfId="20810" xr:uid="{00000000-0005-0000-0000-0000C3120000}"/>
    <cellStyle name="Normal 4 2 2 11 6" xfId="6344" xr:uid="{00000000-0005-0000-0000-0000BF120000}"/>
    <cellStyle name="Normal 4 2 2 11 7" xfId="14424" xr:uid="{00000000-0005-0000-0000-0000BF120000}"/>
    <cellStyle name="Normal 4 2 2 12" xfId="1967" xr:uid="{00000000-0005-0000-0000-0000FE0B0000}"/>
    <cellStyle name="Normal 4 2 2 12 2" xfId="3617" xr:uid="{00000000-0005-0000-0000-0000FF0B0000}"/>
    <cellStyle name="Normal 4 2 2 12 2 2" xfId="10076" xr:uid="{00000000-0005-0000-0000-0000C5120000}"/>
    <cellStyle name="Normal 4 2 2 12 2 3" xfId="18154" xr:uid="{00000000-0005-0000-0000-0000C5120000}"/>
    <cellStyle name="Normal 4 2 2 12 3" xfId="5280" xr:uid="{00000000-0005-0000-0000-0000000C0000}"/>
    <cellStyle name="Normal 4 2 2 12 3 2" xfId="11667" xr:uid="{00000000-0005-0000-0000-0000C6120000}"/>
    <cellStyle name="Normal 4 2 2 12 3 3" xfId="19745" xr:uid="{00000000-0005-0000-0000-0000C6120000}"/>
    <cellStyle name="Normal 4 2 2 12 4" xfId="8481" xr:uid="{00000000-0005-0000-0000-0000C7120000}"/>
    <cellStyle name="Normal 4 2 2 12 4 2" xfId="16559" xr:uid="{00000000-0005-0000-0000-0000C7120000}"/>
    <cellStyle name="Normal 4 2 2 12 5" xfId="6871" xr:uid="{00000000-0005-0000-0000-0000C4120000}"/>
    <cellStyle name="Normal 4 2 2 12 6" xfId="14951" xr:uid="{00000000-0005-0000-0000-0000C4120000}"/>
    <cellStyle name="Normal 4 2 2 13" xfId="2560" xr:uid="{00000000-0005-0000-0000-0000010C0000}"/>
    <cellStyle name="Normal 4 2 2 13 2" xfId="9070" xr:uid="{00000000-0005-0000-0000-0000C8120000}"/>
    <cellStyle name="Normal 4 2 2 13 3" xfId="17148" xr:uid="{00000000-0005-0000-0000-0000C8120000}"/>
    <cellStyle name="Normal 4 2 2 14" xfId="926" xr:uid="{00000000-0005-0000-0000-0000020C0000}"/>
    <cellStyle name="Normal 4 2 2 14 2" xfId="7427" xr:uid="{00000000-0005-0000-0000-0000C9120000}"/>
    <cellStyle name="Normal 4 2 2 14 3" xfId="15505" xr:uid="{00000000-0005-0000-0000-0000C9120000}"/>
    <cellStyle name="Normal 4 2 2 15" xfId="4226" xr:uid="{00000000-0005-0000-0000-0000030C0000}"/>
    <cellStyle name="Normal 4 2 2 15 2" xfId="10613" xr:uid="{00000000-0005-0000-0000-0000CA120000}"/>
    <cellStyle name="Normal 4 2 2 15 3" xfId="18691" xr:uid="{00000000-0005-0000-0000-0000CA120000}"/>
    <cellStyle name="Normal 4 2 2 16" xfId="7328" xr:uid="{00000000-0005-0000-0000-0000CB120000}"/>
    <cellStyle name="Normal 4 2 2 16 2" xfId="15406" xr:uid="{00000000-0005-0000-0000-0000CB120000}"/>
    <cellStyle name="Normal 4 2 2 17" xfId="12262" xr:uid="{00000000-0005-0000-0000-0000CC120000}"/>
    <cellStyle name="Normal 4 2 2 17 2" xfId="20336" xr:uid="{00000000-0005-0000-0000-0000CC120000}"/>
    <cellStyle name="Normal 4 2 2 18" xfId="13654" xr:uid="{00000000-0005-0000-0000-0000CD120000}"/>
    <cellStyle name="Normal 4 2 2 18 2" xfId="21651" xr:uid="{00000000-0005-0000-0000-0000CD120000}"/>
    <cellStyle name="Normal 4 2 2 19" xfId="5817" xr:uid="{00000000-0005-0000-0000-0000B1120000}"/>
    <cellStyle name="Normal 4 2 2 2" xfId="555" xr:uid="{00000000-0005-0000-0000-00002B020000}"/>
    <cellStyle name="Normal 4 2 2 2 10" xfId="13655" xr:uid="{00000000-0005-0000-0000-0000CF120000}"/>
    <cellStyle name="Normal 4 2 2 2 10 2" xfId="21652" xr:uid="{00000000-0005-0000-0000-0000CF120000}"/>
    <cellStyle name="Normal 4 2 2 2 11" xfId="5818" xr:uid="{00000000-0005-0000-0000-0000CE120000}"/>
    <cellStyle name="Normal 4 2 2 2 12" xfId="13898" xr:uid="{00000000-0005-0000-0000-0000CE120000}"/>
    <cellStyle name="Normal 4 2 2 2 2" xfId="556" xr:uid="{00000000-0005-0000-0000-00002C020000}"/>
    <cellStyle name="Normal 4 2 2 2 2 10" xfId="5983" xr:uid="{00000000-0005-0000-0000-0000D0120000}"/>
    <cellStyle name="Normal 4 2 2 2 2 11" xfId="14063" xr:uid="{00000000-0005-0000-0000-0000D0120000}"/>
    <cellStyle name="Normal 4 2 2 2 2 2" xfId="1172" xr:uid="{00000000-0005-0000-0000-0000060C0000}"/>
    <cellStyle name="Normal 4 2 2 2 2 2 2" xfId="1830" xr:uid="{00000000-0005-0000-0000-0000070C0000}"/>
    <cellStyle name="Normal 4 2 2 2 2 2 2 2" xfId="3480" xr:uid="{00000000-0005-0000-0000-0000080C0000}"/>
    <cellStyle name="Normal 4 2 2 2 2 2 2 2 2" xfId="13162" xr:uid="{00000000-0005-0000-0000-0000D4120000}"/>
    <cellStyle name="Normal 4 2 2 2 2 2 2 2 2 2" xfId="21199" xr:uid="{00000000-0005-0000-0000-0000D4120000}"/>
    <cellStyle name="Normal 4 2 2 2 2 2 2 2 3" xfId="9939" xr:uid="{00000000-0005-0000-0000-0000D3120000}"/>
    <cellStyle name="Normal 4 2 2 2 2 2 2 2 4" xfId="18017" xr:uid="{00000000-0005-0000-0000-0000D3120000}"/>
    <cellStyle name="Normal 4 2 2 2 2 2 2 3" xfId="5143" xr:uid="{00000000-0005-0000-0000-0000090C0000}"/>
    <cellStyle name="Normal 4 2 2 2 2 2 2 3 2" xfId="11530" xr:uid="{00000000-0005-0000-0000-0000D5120000}"/>
    <cellStyle name="Normal 4 2 2 2 2 2 2 3 3" xfId="19608" xr:uid="{00000000-0005-0000-0000-0000D5120000}"/>
    <cellStyle name="Normal 4 2 2 2 2 2 2 4" xfId="8344" xr:uid="{00000000-0005-0000-0000-0000D6120000}"/>
    <cellStyle name="Normal 4 2 2 2 2 2 2 4 2" xfId="16422" xr:uid="{00000000-0005-0000-0000-0000D6120000}"/>
    <cellStyle name="Normal 4 2 2 2 2 2 2 5" xfId="12539" xr:uid="{00000000-0005-0000-0000-0000D7120000}"/>
    <cellStyle name="Normal 4 2 2 2 2 2 2 5 2" xfId="20607" xr:uid="{00000000-0005-0000-0000-0000D7120000}"/>
    <cellStyle name="Normal 4 2 2 2 2 2 2 6" xfId="6734" xr:uid="{00000000-0005-0000-0000-0000D2120000}"/>
    <cellStyle name="Normal 4 2 2 2 2 2 2 7" xfId="14814" xr:uid="{00000000-0005-0000-0000-0000D2120000}"/>
    <cellStyle name="Normal 4 2 2 2 2 2 3" xfId="2357" xr:uid="{00000000-0005-0000-0000-00000A0C0000}"/>
    <cellStyle name="Normal 4 2 2 2 2 2 3 2" xfId="4007" xr:uid="{00000000-0005-0000-0000-00000B0C0000}"/>
    <cellStyle name="Normal 4 2 2 2 2 2 3 2 2" xfId="10466" xr:uid="{00000000-0005-0000-0000-0000D9120000}"/>
    <cellStyle name="Normal 4 2 2 2 2 2 3 2 3" xfId="18544" xr:uid="{00000000-0005-0000-0000-0000D9120000}"/>
    <cellStyle name="Normal 4 2 2 2 2 2 3 3" xfId="5670" xr:uid="{00000000-0005-0000-0000-00000C0C0000}"/>
    <cellStyle name="Normal 4 2 2 2 2 2 3 3 2" xfId="12057" xr:uid="{00000000-0005-0000-0000-0000DA120000}"/>
    <cellStyle name="Normal 4 2 2 2 2 2 3 3 3" xfId="20135" xr:uid="{00000000-0005-0000-0000-0000DA120000}"/>
    <cellStyle name="Normal 4 2 2 2 2 2 3 4" xfId="8871" xr:uid="{00000000-0005-0000-0000-0000DB120000}"/>
    <cellStyle name="Normal 4 2 2 2 2 2 3 4 2" xfId="16949" xr:uid="{00000000-0005-0000-0000-0000DB120000}"/>
    <cellStyle name="Normal 4 2 2 2 2 2 3 5" xfId="13163" xr:uid="{00000000-0005-0000-0000-0000DC120000}"/>
    <cellStyle name="Normal 4 2 2 2 2 2 3 5 2" xfId="21200" xr:uid="{00000000-0005-0000-0000-0000DC120000}"/>
    <cellStyle name="Normal 4 2 2 2 2 2 3 6" xfId="7261" xr:uid="{00000000-0005-0000-0000-0000D8120000}"/>
    <cellStyle name="Normal 4 2 2 2 2 2 3 7" xfId="15341" xr:uid="{00000000-0005-0000-0000-0000D8120000}"/>
    <cellStyle name="Normal 4 2 2 2 2 2 4" xfId="2923" xr:uid="{00000000-0005-0000-0000-00000D0C0000}"/>
    <cellStyle name="Normal 4 2 2 2 2 2 4 2" xfId="13161" xr:uid="{00000000-0005-0000-0000-0000DE120000}"/>
    <cellStyle name="Normal 4 2 2 2 2 2 4 2 2" xfId="21198" xr:uid="{00000000-0005-0000-0000-0000DE120000}"/>
    <cellStyle name="Normal 4 2 2 2 2 2 4 3" xfId="9412" xr:uid="{00000000-0005-0000-0000-0000DD120000}"/>
    <cellStyle name="Normal 4 2 2 2 2 2 4 4" xfId="17490" xr:uid="{00000000-0005-0000-0000-0000DD120000}"/>
    <cellStyle name="Normal 4 2 2 2 2 2 5" xfId="4616" xr:uid="{00000000-0005-0000-0000-00000E0C0000}"/>
    <cellStyle name="Normal 4 2 2 2 2 2 5 2" xfId="11003" xr:uid="{00000000-0005-0000-0000-0000DF120000}"/>
    <cellStyle name="Normal 4 2 2 2 2 2 5 3" xfId="19081" xr:uid="{00000000-0005-0000-0000-0000DF120000}"/>
    <cellStyle name="Normal 4 2 2 2 2 2 6" xfId="7817" xr:uid="{00000000-0005-0000-0000-0000E0120000}"/>
    <cellStyle name="Normal 4 2 2 2 2 2 6 2" xfId="15895" xr:uid="{00000000-0005-0000-0000-0000E0120000}"/>
    <cellStyle name="Normal 4 2 2 2 2 2 7" xfId="12417" xr:uid="{00000000-0005-0000-0000-0000E1120000}"/>
    <cellStyle name="Normal 4 2 2 2 2 2 7 2" xfId="20488" xr:uid="{00000000-0005-0000-0000-0000E1120000}"/>
    <cellStyle name="Normal 4 2 2 2 2 2 8" xfId="6207" xr:uid="{00000000-0005-0000-0000-0000D1120000}"/>
    <cellStyle name="Normal 4 2 2 2 2 2 9" xfId="14287" xr:uid="{00000000-0005-0000-0000-0000D1120000}"/>
    <cellStyle name="Normal 4 2 2 2 2 3" xfId="1607" xr:uid="{00000000-0005-0000-0000-00000F0C0000}"/>
    <cellStyle name="Normal 4 2 2 2 2 3 2" xfId="3256" xr:uid="{00000000-0005-0000-0000-0000100C0000}"/>
    <cellStyle name="Normal 4 2 2 2 2 3 2 2" xfId="13164" xr:uid="{00000000-0005-0000-0000-0000E4120000}"/>
    <cellStyle name="Normal 4 2 2 2 2 3 2 2 2" xfId="21201" xr:uid="{00000000-0005-0000-0000-0000E4120000}"/>
    <cellStyle name="Normal 4 2 2 2 2 3 2 3" xfId="9715" xr:uid="{00000000-0005-0000-0000-0000E3120000}"/>
    <cellStyle name="Normal 4 2 2 2 2 3 2 4" xfId="17793" xr:uid="{00000000-0005-0000-0000-0000E3120000}"/>
    <cellStyle name="Normal 4 2 2 2 2 3 3" xfId="4919" xr:uid="{00000000-0005-0000-0000-0000110C0000}"/>
    <cellStyle name="Normal 4 2 2 2 2 3 3 2" xfId="11306" xr:uid="{00000000-0005-0000-0000-0000E5120000}"/>
    <cellStyle name="Normal 4 2 2 2 2 3 3 3" xfId="19384" xr:uid="{00000000-0005-0000-0000-0000E5120000}"/>
    <cellStyle name="Normal 4 2 2 2 2 3 4" xfId="8120" xr:uid="{00000000-0005-0000-0000-0000E6120000}"/>
    <cellStyle name="Normal 4 2 2 2 2 3 4 2" xfId="16198" xr:uid="{00000000-0005-0000-0000-0000E6120000}"/>
    <cellStyle name="Normal 4 2 2 2 2 3 5" xfId="12538" xr:uid="{00000000-0005-0000-0000-0000E7120000}"/>
    <cellStyle name="Normal 4 2 2 2 2 3 5 2" xfId="20606" xr:uid="{00000000-0005-0000-0000-0000E7120000}"/>
    <cellStyle name="Normal 4 2 2 2 2 3 6" xfId="6510" xr:uid="{00000000-0005-0000-0000-0000E2120000}"/>
    <cellStyle name="Normal 4 2 2 2 2 3 7" xfId="14590" xr:uid="{00000000-0005-0000-0000-0000E2120000}"/>
    <cellStyle name="Normal 4 2 2 2 2 4" xfId="2133" xr:uid="{00000000-0005-0000-0000-0000120C0000}"/>
    <cellStyle name="Normal 4 2 2 2 2 4 2" xfId="3783" xr:uid="{00000000-0005-0000-0000-0000130C0000}"/>
    <cellStyle name="Normal 4 2 2 2 2 4 2 2" xfId="10242" xr:uid="{00000000-0005-0000-0000-0000E9120000}"/>
    <cellStyle name="Normal 4 2 2 2 2 4 2 3" xfId="18320" xr:uid="{00000000-0005-0000-0000-0000E9120000}"/>
    <cellStyle name="Normal 4 2 2 2 2 4 3" xfId="5446" xr:uid="{00000000-0005-0000-0000-0000140C0000}"/>
    <cellStyle name="Normal 4 2 2 2 2 4 3 2" xfId="11833" xr:uid="{00000000-0005-0000-0000-0000EA120000}"/>
    <cellStyle name="Normal 4 2 2 2 2 4 3 3" xfId="19911" xr:uid="{00000000-0005-0000-0000-0000EA120000}"/>
    <cellStyle name="Normal 4 2 2 2 2 4 4" xfId="8647" xr:uid="{00000000-0005-0000-0000-0000EB120000}"/>
    <cellStyle name="Normal 4 2 2 2 2 4 4 2" xfId="16725" xr:uid="{00000000-0005-0000-0000-0000EB120000}"/>
    <cellStyle name="Normal 4 2 2 2 2 4 5" xfId="13165" xr:uid="{00000000-0005-0000-0000-0000EC120000}"/>
    <cellStyle name="Normal 4 2 2 2 2 4 5 2" xfId="21202" xr:uid="{00000000-0005-0000-0000-0000EC120000}"/>
    <cellStyle name="Normal 4 2 2 2 2 4 6" xfId="7037" xr:uid="{00000000-0005-0000-0000-0000E8120000}"/>
    <cellStyle name="Normal 4 2 2 2 2 4 7" xfId="15117" xr:uid="{00000000-0005-0000-0000-0000E8120000}"/>
    <cellStyle name="Normal 4 2 2 2 2 5" xfId="2562" xr:uid="{00000000-0005-0000-0000-0000150C0000}"/>
    <cellStyle name="Normal 4 2 2 2 2 5 2" xfId="13160" xr:uid="{00000000-0005-0000-0000-0000EE120000}"/>
    <cellStyle name="Normal 4 2 2 2 2 5 2 2" xfId="21197" xr:uid="{00000000-0005-0000-0000-0000EE120000}"/>
    <cellStyle name="Normal 4 2 2 2 2 5 3" xfId="9072" xr:uid="{00000000-0005-0000-0000-0000ED120000}"/>
    <cellStyle name="Normal 4 2 2 2 2 5 4" xfId="17150" xr:uid="{00000000-0005-0000-0000-0000ED120000}"/>
    <cellStyle name="Normal 4 2 2 2 2 6" xfId="4392" xr:uid="{00000000-0005-0000-0000-0000160C0000}"/>
    <cellStyle name="Normal 4 2 2 2 2 6 2" xfId="10779" xr:uid="{00000000-0005-0000-0000-0000EF120000}"/>
    <cellStyle name="Normal 4 2 2 2 2 6 3" xfId="18857" xr:uid="{00000000-0005-0000-0000-0000EF120000}"/>
    <cellStyle name="Normal 4 2 2 2 2 7" xfId="7593" xr:uid="{00000000-0005-0000-0000-0000F0120000}"/>
    <cellStyle name="Normal 4 2 2 2 2 7 2" xfId="15671" xr:uid="{00000000-0005-0000-0000-0000F0120000}"/>
    <cellStyle name="Normal 4 2 2 2 2 8" xfId="12264" xr:uid="{00000000-0005-0000-0000-0000F1120000}"/>
    <cellStyle name="Normal 4 2 2 2 2 8 2" xfId="20338" xr:uid="{00000000-0005-0000-0000-0000F1120000}"/>
    <cellStyle name="Normal 4 2 2 2 2 9" xfId="13656" xr:uid="{00000000-0005-0000-0000-0000F2120000}"/>
    <cellStyle name="Normal 4 2 2 2 2 9 2" xfId="21653" xr:uid="{00000000-0005-0000-0000-0000F2120000}"/>
    <cellStyle name="Normal 4 2 2 2 3" xfId="557" xr:uid="{00000000-0005-0000-0000-00002D020000}"/>
    <cellStyle name="Normal 4 2 2 2 3 10" xfId="14147" xr:uid="{00000000-0005-0000-0000-0000F3120000}"/>
    <cellStyle name="Normal 4 2 2 2 3 2" xfId="1690" xr:uid="{00000000-0005-0000-0000-0000180C0000}"/>
    <cellStyle name="Normal 4 2 2 2 3 2 2" xfId="3340" xr:uid="{00000000-0005-0000-0000-0000190C0000}"/>
    <cellStyle name="Normal 4 2 2 2 3 2 2 2" xfId="13167" xr:uid="{00000000-0005-0000-0000-0000F6120000}"/>
    <cellStyle name="Normal 4 2 2 2 3 2 2 2 2" xfId="21204" xr:uid="{00000000-0005-0000-0000-0000F6120000}"/>
    <cellStyle name="Normal 4 2 2 2 3 2 2 3" xfId="9799" xr:uid="{00000000-0005-0000-0000-0000F5120000}"/>
    <cellStyle name="Normal 4 2 2 2 3 2 2 4" xfId="17877" xr:uid="{00000000-0005-0000-0000-0000F5120000}"/>
    <cellStyle name="Normal 4 2 2 2 3 2 3" xfId="5003" xr:uid="{00000000-0005-0000-0000-00001A0C0000}"/>
    <cellStyle name="Normal 4 2 2 2 3 2 3 2" xfId="11390" xr:uid="{00000000-0005-0000-0000-0000F7120000}"/>
    <cellStyle name="Normal 4 2 2 2 3 2 3 3" xfId="19468" xr:uid="{00000000-0005-0000-0000-0000F7120000}"/>
    <cellStyle name="Normal 4 2 2 2 3 2 4" xfId="8204" xr:uid="{00000000-0005-0000-0000-0000F8120000}"/>
    <cellStyle name="Normal 4 2 2 2 3 2 4 2" xfId="16282" xr:uid="{00000000-0005-0000-0000-0000F8120000}"/>
    <cellStyle name="Normal 4 2 2 2 3 2 5" xfId="12540" xr:uid="{00000000-0005-0000-0000-0000F9120000}"/>
    <cellStyle name="Normal 4 2 2 2 3 2 5 2" xfId="20608" xr:uid="{00000000-0005-0000-0000-0000F9120000}"/>
    <cellStyle name="Normal 4 2 2 2 3 2 6" xfId="6594" xr:uid="{00000000-0005-0000-0000-0000F4120000}"/>
    <cellStyle name="Normal 4 2 2 2 3 2 7" xfId="14674" xr:uid="{00000000-0005-0000-0000-0000F4120000}"/>
    <cellStyle name="Normal 4 2 2 2 3 3" xfId="2217" xr:uid="{00000000-0005-0000-0000-00001B0C0000}"/>
    <cellStyle name="Normal 4 2 2 2 3 3 2" xfId="3867" xr:uid="{00000000-0005-0000-0000-00001C0C0000}"/>
    <cellStyle name="Normal 4 2 2 2 3 3 2 2" xfId="10326" xr:uid="{00000000-0005-0000-0000-0000FB120000}"/>
    <cellStyle name="Normal 4 2 2 2 3 3 2 3" xfId="18404" xr:uid="{00000000-0005-0000-0000-0000FB120000}"/>
    <cellStyle name="Normal 4 2 2 2 3 3 3" xfId="5530" xr:uid="{00000000-0005-0000-0000-00001D0C0000}"/>
    <cellStyle name="Normal 4 2 2 2 3 3 3 2" xfId="11917" xr:uid="{00000000-0005-0000-0000-0000FC120000}"/>
    <cellStyle name="Normal 4 2 2 2 3 3 3 3" xfId="19995" xr:uid="{00000000-0005-0000-0000-0000FC120000}"/>
    <cellStyle name="Normal 4 2 2 2 3 3 4" xfId="8731" xr:uid="{00000000-0005-0000-0000-0000FD120000}"/>
    <cellStyle name="Normal 4 2 2 2 3 3 4 2" xfId="16809" xr:uid="{00000000-0005-0000-0000-0000FD120000}"/>
    <cellStyle name="Normal 4 2 2 2 3 3 5" xfId="13168" xr:uid="{00000000-0005-0000-0000-0000FE120000}"/>
    <cellStyle name="Normal 4 2 2 2 3 3 5 2" xfId="21205" xr:uid="{00000000-0005-0000-0000-0000FE120000}"/>
    <cellStyle name="Normal 4 2 2 2 3 3 6" xfId="7121" xr:uid="{00000000-0005-0000-0000-0000FA120000}"/>
    <cellStyle name="Normal 4 2 2 2 3 3 7" xfId="15201" xr:uid="{00000000-0005-0000-0000-0000FA120000}"/>
    <cellStyle name="Normal 4 2 2 2 3 4" xfId="2563" xr:uid="{00000000-0005-0000-0000-00001E0C0000}"/>
    <cellStyle name="Normal 4 2 2 2 3 4 2" xfId="13166" xr:uid="{00000000-0005-0000-0000-000000130000}"/>
    <cellStyle name="Normal 4 2 2 2 3 4 2 2" xfId="21203" xr:uid="{00000000-0005-0000-0000-000000130000}"/>
    <cellStyle name="Normal 4 2 2 2 3 4 3" xfId="9073" xr:uid="{00000000-0005-0000-0000-0000FF120000}"/>
    <cellStyle name="Normal 4 2 2 2 3 4 4" xfId="17151" xr:uid="{00000000-0005-0000-0000-0000FF120000}"/>
    <cellStyle name="Normal 4 2 2 2 3 5" xfId="4476" xr:uid="{00000000-0005-0000-0000-00001F0C0000}"/>
    <cellStyle name="Normal 4 2 2 2 3 5 2" xfId="10863" xr:uid="{00000000-0005-0000-0000-000001130000}"/>
    <cellStyle name="Normal 4 2 2 2 3 5 3" xfId="18941" xr:uid="{00000000-0005-0000-0000-000001130000}"/>
    <cellStyle name="Normal 4 2 2 2 3 6" xfId="7677" xr:uid="{00000000-0005-0000-0000-000002130000}"/>
    <cellStyle name="Normal 4 2 2 2 3 6 2" xfId="15755" xr:uid="{00000000-0005-0000-0000-000002130000}"/>
    <cellStyle name="Normal 4 2 2 2 3 7" xfId="12265" xr:uid="{00000000-0005-0000-0000-000003130000}"/>
    <cellStyle name="Normal 4 2 2 2 3 7 2" xfId="20339" xr:uid="{00000000-0005-0000-0000-000003130000}"/>
    <cellStyle name="Normal 4 2 2 2 3 8" xfId="13657" xr:uid="{00000000-0005-0000-0000-000004130000}"/>
    <cellStyle name="Normal 4 2 2 2 3 8 2" xfId="21654" xr:uid="{00000000-0005-0000-0000-000004130000}"/>
    <cellStyle name="Normal 4 2 2 2 3 9" xfId="6067" xr:uid="{00000000-0005-0000-0000-0000F3120000}"/>
    <cellStyle name="Normal 4 2 2 2 4" xfId="1442" xr:uid="{00000000-0005-0000-0000-0000200C0000}"/>
    <cellStyle name="Normal 4 2 2 2 4 2" xfId="3091" xr:uid="{00000000-0005-0000-0000-0000210C0000}"/>
    <cellStyle name="Normal 4 2 2 2 4 2 2" xfId="13169" xr:uid="{00000000-0005-0000-0000-000007130000}"/>
    <cellStyle name="Normal 4 2 2 2 4 2 2 2" xfId="21206" xr:uid="{00000000-0005-0000-0000-000007130000}"/>
    <cellStyle name="Normal 4 2 2 2 4 2 3" xfId="9550" xr:uid="{00000000-0005-0000-0000-000006130000}"/>
    <cellStyle name="Normal 4 2 2 2 4 2 4" xfId="17628" xr:uid="{00000000-0005-0000-0000-000006130000}"/>
    <cellStyle name="Normal 4 2 2 2 4 3" xfId="4754" xr:uid="{00000000-0005-0000-0000-0000220C0000}"/>
    <cellStyle name="Normal 4 2 2 2 4 3 2" xfId="11141" xr:uid="{00000000-0005-0000-0000-000008130000}"/>
    <cellStyle name="Normal 4 2 2 2 4 3 3" xfId="19219" xr:uid="{00000000-0005-0000-0000-000008130000}"/>
    <cellStyle name="Normal 4 2 2 2 4 4" xfId="7955" xr:uid="{00000000-0005-0000-0000-000009130000}"/>
    <cellStyle name="Normal 4 2 2 2 4 4 2" xfId="16033" xr:uid="{00000000-0005-0000-0000-000009130000}"/>
    <cellStyle name="Normal 4 2 2 2 4 5" xfId="12537" xr:uid="{00000000-0005-0000-0000-00000A130000}"/>
    <cellStyle name="Normal 4 2 2 2 4 5 2" xfId="20605" xr:uid="{00000000-0005-0000-0000-00000A130000}"/>
    <cellStyle name="Normal 4 2 2 2 4 6" xfId="6345" xr:uid="{00000000-0005-0000-0000-000005130000}"/>
    <cellStyle name="Normal 4 2 2 2 4 7" xfId="14425" xr:uid="{00000000-0005-0000-0000-000005130000}"/>
    <cellStyle name="Normal 4 2 2 2 5" xfId="1968" xr:uid="{00000000-0005-0000-0000-0000230C0000}"/>
    <cellStyle name="Normal 4 2 2 2 5 2" xfId="3618" xr:uid="{00000000-0005-0000-0000-0000240C0000}"/>
    <cellStyle name="Normal 4 2 2 2 5 2 2" xfId="10077" xr:uid="{00000000-0005-0000-0000-00000C130000}"/>
    <cellStyle name="Normal 4 2 2 2 5 2 3" xfId="18155" xr:uid="{00000000-0005-0000-0000-00000C130000}"/>
    <cellStyle name="Normal 4 2 2 2 5 3" xfId="5281" xr:uid="{00000000-0005-0000-0000-0000250C0000}"/>
    <cellStyle name="Normal 4 2 2 2 5 3 2" xfId="11668" xr:uid="{00000000-0005-0000-0000-00000D130000}"/>
    <cellStyle name="Normal 4 2 2 2 5 3 3" xfId="19746" xr:uid="{00000000-0005-0000-0000-00000D130000}"/>
    <cellStyle name="Normal 4 2 2 2 5 4" xfId="8482" xr:uid="{00000000-0005-0000-0000-00000E130000}"/>
    <cellStyle name="Normal 4 2 2 2 5 4 2" xfId="16560" xr:uid="{00000000-0005-0000-0000-00000E130000}"/>
    <cellStyle name="Normal 4 2 2 2 5 5" xfId="13170" xr:uid="{00000000-0005-0000-0000-00000F130000}"/>
    <cellStyle name="Normal 4 2 2 2 5 5 2" xfId="21207" xr:uid="{00000000-0005-0000-0000-00000F130000}"/>
    <cellStyle name="Normal 4 2 2 2 5 6" xfId="6872" xr:uid="{00000000-0005-0000-0000-00000B130000}"/>
    <cellStyle name="Normal 4 2 2 2 5 7" xfId="14952" xr:uid="{00000000-0005-0000-0000-00000B130000}"/>
    <cellStyle name="Normal 4 2 2 2 6" xfId="2561" xr:uid="{00000000-0005-0000-0000-0000260C0000}"/>
    <cellStyle name="Normal 4 2 2 2 6 2" xfId="12750" xr:uid="{00000000-0005-0000-0000-000011130000}"/>
    <cellStyle name="Normal 4 2 2 2 6 2 2" xfId="20811" xr:uid="{00000000-0005-0000-0000-000011130000}"/>
    <cellStyle name="Normal 4 2 2 2 6 3" xfId="9071" xr:uid="{00000000-0005-0000-0000-000010130000}"/>
    <cellStyle name="Normal 4 2 2 2 6 4" xfId="17149" xr:uid="{00000000-0005-0000-0000-000010130000}"/>
    <cellStyle name="Normal 4 2 2 2 7" xfId="4227" xr:uid="{00000000-0005-0000-0000-0000270C0000}"/>
    <cellStyle name="Normal 4 2 2 2 7 2" xfId="10614" xr:uid="{00000000-0005-0000-0000-000012130000}"/>
    <cellStyle name="Normal 4 2 2 2 7 3" xfId="18692" xr:uid="{00000000-0005-0000-0000-000012130000}"/>
    <cellStyle name="Normal 4 2 2 2 8" xfId="7428" xr:uid="{00000000-0005-0000-0000-000013130000}"/>
    <cellStyle name="Normal 4 2 2 2 8 2" xfId="15506" xr:uid="{00000000-0005-0000-0000-000013130000}"/>
    <cellStyle name="Normal 4 2 2 2 9" xfId="12263" xr:uid="{00000000-0005-0000-0000-000014130000}"/>
    <cellStyle name="Normal 4 2 2 2 9 2" xfId="20337" xr:uid="{00000000-0005-0000-0000-000014130000}"/>
    <cellStyle name="Normal 4 2 2 20" xfId="13897" xr:uid="{00000000-0005-0000-0000-0000B1120000}"/>
    <cellStyle name="Normal 4 2 2 3" xfId="558" xr:uid="{00000000-0005-0000-0000-00002E020000}"/>
    <cellStyle name="Normal 4 2 2 3 10" xfId="13658" xr:uid="{00000000-0005-0000-0000-000016130000}"/>
    <cellStyle name="Normal 4 2 2 3 10 2" xfId="21655" xr:uid="{00000000-0005-0000-0000-000016130000}"/>
    <cellStyle name="Normal 4 2 2 3 11" xfId="5819" xr:uid="{00000000-0005-0000-0000-000015130000}"/>
    <cellStyle name="Normal 4 2 2 3 12" xfId="13899" xr:uid="{00000000-0005-0000-0000-000015130000}"/>
    <cellStyle name="Normal 4 2 2 3 2" xfId="559" xr:uid="{00000000-0005-0000-0000-00002F020000}"/>
    <cellStyle name="Normal 4 2 2 3 2 10" xfId="5969" xr:uid="{00000000-0005-0000-0000-000017130000}"/>
    <cellStyle name="Normal 4 2 2 3 2 11" xfId="14049" xr:uid="{00000000-0005-0000-0000-000017130000}"/>
    <cellStyle name="Normal 4 2 2 3 2 2" xfId="1173" xr:uid="{00000000-0005-0000-0000-00002A0C0000}"/>
    <cellStyle name="Normal 4 2 2 3 2 2 2" xfId="1831" xr:uid="{00000000-0005-0000-0000-00002B0C0000}"/>
    <cellStyle name="Normal 4 2 2 3 2 2 2 2" xfId="3481" xr:uid="{00000000-0005-0000-0000-00002C0C0000}"/>
    <cellStyle name="Normal 4 2 2 3 2 2 2 2 2" xfId="9940" xr:uid="{00000000-0005-0000-0000-00001A130000}"/>
    <cellStyle name="Normal 4 2 2 3 2 2 2 2 3" xfId="18018" xr:uid="{00000000-0005-0000-0000-00001A130000}"/>
    <cellStyle name="Normal 4 2 2 3 2 2 2 3" xfId="5144" xr:uid="{00000000-0005-0000-0000-00002D0C0000}"/>
    <cellStyle name="Normal 4 2 2 3 2 2 2 3 2" xfId="11531" xr:uid="{00000000-0005-0000-0000-00001B130000}"/>
    <cellStyle name="Normal 4 2 2 3 2 2 2 3 3" xfId="19609" xr:uid="{00000000-0005-0000-0000-00001B130000}"/>
    <cellStyle name="Normal 4 2 2 3 2 2 2 4" xfId="8345" xr:uid="{00000000-0005-0000-0000-00001C130000}"/>
    <cellStyle name="Normal 4 2 2 3 2 2 2 4 2" xfId="16423" xr:uid="{00000000-0005-0000-0000-00001C130000}"/>
    <cellStyle name="Normal 4 2 2 3 2 2 2 5" xfId="13172" xr:uid="{00000000-0005-0000-0000-00001D130000}"/>
    <cellStyle name="Normal 4 2 2 3 2 2 2 5 2" xfId="21209" xr:uid="{00000000-0005-0000-0000-00001D130000}"/>
    <cellStyle name="Normal 4 2 2 3 2 2 2 6" xfId="6735" xr:uid="{00000000-0005-0000-0000-000019130000}"/>
    <cellStyle name="Normal 4 2 2 3 2 2 2 7" xfId="14815" xr:uid="{00000000-0005-0000-0000-000019130000}"/>
    <cellStyle name="Normal 4 2 2 3 2 2 3" xfId="2358" xr:uid="{00000000-0005-0000-0000-00002E0C0000}"/>
    <cellStyle name="Normal 4 2 2 3 2 2 3 2" xfId="4008" xr:uid="{00000000-0005-0000-0000-00002F0C0000}"/>
    <cellStyle name="Normal 4 2 2 3 2 2 3 2 2" xfId="10467" xr:uid="{00000000-0005-0000-0000-00001F130000}"/>
    <cellStyle name="Normal 4 2 2 3 2 2 3 2 3" xfId="18545" xr:uid="{00000000-0005-0000-0000-00001F130000}"/>
    <cellStyle name="Normal 4 2 2 3 2 2 3 3" xfId="5671" xr:uid="{00000000-0005-0000-0000-0000300C0000}"/>
    <cellStyle name="Normal 4 2 2 3 2 2 3 3 2" xfId="12058" xr:uid="{00000000-0005-0000-0000-000020130000}"/>
    <cellStyle name="Normal 4 2 2 3 2 2 3 3 3" xfId="20136" xr:uid="{00000000-0005-0000-0000-000020130000}"/>
    <cellStyle name="Normal 4 2 2 3 2 2 3 4" xfId="8872" xr:uid="{00000000-0005-0000-0000-000021130000}"/>
    <cellStyle name="Normal 4 2 2 3 2 2 3 4 2" xfId="16950" xr:uid="{00000000-0005-0000-0000-000021130000}"/>
    <cellStyle name="Normal 4 2 2 3 2 2 3 5" xfId="7262" xr:uid="{00000000-0005-0000-0000-00001E130000}"/>
    <cellStyle name="Normal 4 2 2 3 2 2 3 6" xfId="15342" xr:uid="{00000000-0005-0000-0000-00001E130000}"/>
    <cellStyle name="Normal 4 2 2 3 2 2 4" xfId="2924" xr:uid="{00000000-0005-0000-0000-0000310C0000}"/>
    <cellStyle name="Normal 4 2 2 3 2 2 4 2" xfId="9413" xr:uid="{00000000-0005-0000-0000-000022130000}"/>
    <cellStyle name="Normal 4 2 2 3 2 2 4 3" xfId="17491" xr:uid="{00000000-0005-0000-0000-000022130000}"/>
    <cellStyle name="Normal 4 2 2 3 2 2 5" xfId="4617" xr:uid="{00000000-0005-0000-0000-0000320C0000}"/>
    <cellStyle name="Normal 4 2 2 3 2 2 5 2" xfId="11004" xr:uid="{00000000-0005-0000-0000-000023130000}"/>
    <cellStyle name="Normal 4 2 2 3 2 2 5 3" xfId="19082" xr:uid="{00000000-0005-0000-0000-000023130000}"/>
    <cellStyle name="Normal 4 2 2 3 2 2 6" xfId="7818" xr:uid="{00000000-0005-0000-0000-000024130000}"/>
    <cellStyle name="Normal 4 2 2 3 2 2 6 2" xfId="15896" xr:uid="{00000000-0005-0000-0000-000024130000}"/>
    <cellStyle name="Normal 4 2 2 3 2 2 7" xfId="12542" xr:uid="{00000000-0005-0000-0000-000025130000}"/>
    <cellStyle name="Normal 4 2 2 3 2 2 7 2" xfId="20610" xr:uid="{00000000-0005-0000-0000-000025130000}"/>
    <cellStyle name="Normal 4 2 2 3 2 2 8" xfId="6208" xr:uid="{00000000-0005-0000-0000-000018130000}"/>
    <cellStyle name="Normal 4 2 2 3 2 2 9" xfId="14288" xr:uid="{00000000-0005-0000-0000-000018130000}"/>
    <cellStyle name="Normal 4 2 2 3 2 3" xfId="1593" xr:uid="{00000000-0005-0000-0000-0000330C0000}"/>
    <cellStyle name="Normal 4 2 2 3 2 3 2" xfId="3242" xr:uid="{00000000-0005-0000-0000-0000340C0000}"/>
    <cellStyle name="Normal 4 2 2 3 2 3 2 2" xfId="9701" xr:uid="{00000000-0005-0000-0000-000027130000}"/>
    <cellStyle name="Normal 4 2 2 3 2 3 2 3" xfId="17779" xr:uid="{00000000-0005-0000-0000-000027130000}"/>
    <cellStyle name="Normal 4 2 2 3 2 3 3" xfId="4905" xr:uid="{00000000-0005-0000-0000-0000350C0000}"/>
    <cellStyle name="Normal 4 2 2 3 2 3 3 2" xfId="11292" xr:uid="{00000000-0005-0000-0000-000028130000}"/>
    <cellStyle name="Normal 4 2 2 3 2 3 3 3" xfId="19370" xr:uid="{00000000-0005-0000-0000-000028130000}"/>
    <cellStyle name="Normal 4 2 2 3 2 3 4" xfId="8106" xr:uid="{00000000-0005-0000-0000-000029130000}"/>
    <cellStyle name="Normal 4 2 2 3 2 3 4 2" xfId="16184" xr:uid="{00000000-0005-0000-0000-000029130000}"/>
    <cellStyle name="Normal 4 2 2 3 2 3 5" xfId="13173" xr:uid="{00000000-0005-0000-0000-00002A130000}"/>
    <cellStyle name="Normal 4 2 2 3 2 3 5 2" xfId="21210" xr:uid="{00000000-0005-0000-0000-00002A130000}"/>
    <cellStyle name="Normal 4 2 2 3 2 3 6" xfId="6496" xr:uid="{00000000-0005-0000-0000-000026130000}"/>
    <cellStyle name="Normal 4 2 2 3 2 3 7" xfId="14576" xr:uid="{00000000-0005-0000-0000-000026130000}"/>
    <cellStyle name="Normal 4 2 2 3 2 4" xfId="2119" xr:uid="{00000000-0005-0000-0000-0000360C0000}"/>
    <cellStyle name="Normal 4 2 2 3 2 4 2" xfId="3769" xr:uid="{00000000-0005-0000-0000-0000370C0000}"/>
    <cellStyle name="Normal 4 2 2 3 2 4 2 2" xfId="10228" xr:uid="{00000000-0005-0000-0000-00002C130000}"/>
    <cellStyle name="Normal 4 2 2 3 2 4 2 3" xfId="18306" xr:uid="{00000000-0005-0000-0000-00002C130000}"/>
    <cellStyle name="Normal 4 2 2 3 2 4 3" xfId="5432" xr:uid="{00000000-0005-0000-0000-0000380C0000}"/>
    <cellStyle name="Normal 4 2 2 3 2 4 3 2" xfId="11819" xr:uid="{00000000-0005-0000-0000-00002D130000}"/>
    <cellStyle name="Normal 4 2 2 3 2 4 3 3" xfId="19897" xr:uid="{00000000-0005-0000-0000-00002D130000}"/>
    <cellStyle name="Normal 4 2 2 3 2 4 4" xfId="8633" xr:uid="{00000000-0005-0000-0000-00002E130000}"/>
    <cellStyle name="Normal 4 2 2 3 2 4 4 2" xfId="16711" xr:uid="{00000000-0005-0000-0000-00002E130000}"/>
    <cellStyle name="Normal 4 2 2 3 2 4 5" xfId="13171" xr:uid="{00000000-0005-0000-0000-00002F130000}"/>
    <cellStyle name="Normal 4 2 2 3 2 4 5 2" xfId="21208" xr:uid="{00000000-0005-0000-0000-00002F130000}"/>
    <cellStyle name="Normal 4 2 2 3 2 4 6" xfId="7023" xr:uid="{00000000-0005-0000-0000-00002B130000}"/>
    <cellStyle name="Normal 4 2 2 3 2 4 7" xfId="15103" xr:uid="{00000000-0005-0000-0000-00002B130000}"/>
    <cellStyle name="Normal 4 2 2 3 2 5" xfId="2565" xr:uid="{00000000-0005-0000-0000-0000390C0000}"/>
    <cellStyle name="Normal 4 2 2 3 2 5 2" xfId="9075" xr:uid="{00000000-0005-0000-0000-000030130000}"/>
    <cellStyle name="Normal 4 2 2 3 2 5 3" xfId="17153" xr:uid="{00000000-0005-0000-0000-000030130000}"/>
    <cellStyle name="Normal 4 2 2 3 2 6" xfId="4378" xr:uid="{00000000-0005-0000-0000-00003A0C0000}"/>
    <cellStyle name="Normal 4 2 2 3 2 6 2" xfId="10765" xr:uid="{00000000-0005-0000-0000-000031130000}"/>
    <cellStyle name="Normal 4 2 2 3 2 6 3" xfId="18843" xr:uid="{00000000-0005-0000-0000-000031130000}"/>
    <cellStyle name="Normal 4 2 2 3 2 7" xfId="7579" xr:uid="{00000000-0005-0000-0000-000032130000}"/>
    <cellStyle name="Normal 4 2 2 3 2 7 2" xfId="15657" xr:uid="{00000000-0005-0000-0000-000032130000}"/>
    <cellStyle name="Normal 4 2 2 3 2 8" xfId="12267" xr:uid="{00000000-0005-0000-0000-000033130000}"/>
    <cellStyle name="Normal 4 2 2 3 2 8 2" xfId="20341" xr:uid="{00000000-0005-0000-0000-000033130000}"/>
    <cellStyle name="Normal 4 2 2 3 2 9" xfId="13659" xr:uid="{00000000-0005-0000-0000-000034130000}"/>
    <cellStyle name="Normal 4 2 2 3 2 9 2" xfId="21656" xr:uid="{00000000-0005-0000-0000-000034130000}"/>
    <cellStyle name="Normal 4 2 2 3 3" xfId="1037" xr:uid="{00000000-0005-0000-0000-00003B0C0000}"/>
    <cellStyle name="Normal 4 2 2 3 3 2" xfId="1691" xr:uid="{00000000-0005-0000-0000-00003C0C0000}"/>
    <cellStyle name="Normal 4 2 2 3 3 2 2" xfId="3341" xr:uid="{00000000-0005-0000-0000-00003D0C0000}"/>
    <cellStyle name="Normal 4 2 2 3 3 2 2 2" xfId="13175" xr:uid="{00000000-0005-0000-0000-000038130000}"/>
    <cellStyle name="Normal 4 2 2 3 3 2 2 2 2" xfId="21212" xr:uid="{00000000-0005-0000-0000-000038130000}"/>
    <cellStyle name="Normal 4 2 2 3 3 2 2 3" xfId="9800" xr:uid="{00000000-0005-0000-0000-000037130000}"/>
    <cellStyle name="Normal 4 2 2 3 3 2 2 4" xfId="17878" xr:uid="{00000000-0005-0000-0000-000037130000}"/>
    <cellStyle name="Normal 4 2 2 3 3 2 3" xfId="5004" xr:uid="{00000000-0005-0000-0000-00003E0C0000}"/>
    <cellStyle name="Normal 4 2 2 3 3 2 3 2" xfId="11391" xr:uid="{00000000-0005-0000-0000-000039130000}"/>
    <cellStyle name="Normal 4 2 2 3 3 2 3 3" xfId="19469" xr:uid="{00000000-0005-0000-0000-000039130000}"/>
    <cellStyle name="Normal 4 2 2 3 3 2 4" xfId="8205" xr:uid="{00000000-0005-0000-0000-00003A130000}"/>
    <cellStyle name="Normal 4 2 2 3 3 2 4 2" xfId="16283" xr:uid="{00000000-0005-0000-0000-00003A130000}"/>
    <cellStyle name="Normal 4 2 2 3 3 2 5" xfId="12543" xr:uid="{00000000-0005-0000-0000-00003B130000}"/>
    <cellStyle name="Normal 4 2 2 3 3 2 5 2" xfId="20611" xr:uid="{00000000-0005-0000-0000-00003B130000}"/>
    <cellStyle name="Normal 4 2 2 3 3 2 6" xfId="6595" xr:uid="{00000000-0005-0000-0000-000036130000}"/>
    <cellStyle name="Normal 4 2 2 3 3 2 7" xfId="14675" xr:uid="{00000000-0005-0000-0000-000036130000}"/>
    <cellStyle name="Normal 4 2 2 3 3 3" xfId="2218" xr:uid="{00000000-0005-0000-0000-00003F0C0000}"/>
    <cellStyle name="Normal 4 2 2 3 3 3 2" xfId="3868" xr:uid="{00000000-0005-0000-0000-0000400C0000}"/>
    <cellStyle name="Normal 4 2 2 3 3 3 2 2" xfId="10327" xr:uid="{00000000-0005-0000-0000-00003D130000}"/>
    <cellStyle name="Normal 4 2 2 3 3 3 2 3" xfId="18405" xr:uid="{00000000-0005-0000-0000-00003D130000}"/>
    <cellStyle name="Normal 4 2 2 3 3 3 3" xfId="5531" xr:uid="{00000000-0005-0000-0000-0000410C0000}"/>
    <cellStyle name="Normal 4 2 2 3 3 3 3 2" xfId="11918" xr:uid="{00000000-0005-0000-0000-00003E130000}"/>
    <cellStyle name="Normal 4 2 2 3 3 3 3 3" xfId="19996" xr:uid="{00000000-0005-0000-0000-00003E130000}"/>
    <cellStyle name="Normal 4 2 2 3 3 3 4" xfId="8732" xr:uid="{00000000-0005-0000-0000-00003F130000}"/>
    <cellStyle name="Normal 4 2 2 3 3 3 4 2" xfId="16810" xr:uid="{00000000-0005-0000-0000-00003F130000}"/>
    <cellStyle name="Normal 4 2 2 3 3 3 5" xfId="13176" xr:uid="{00000000-0005-0000-0000-000040130000}"/>
    <cellStyle name="Normal 4 2 2 3 3 3 5 2" xfId="21213" xr:uid="{00000000-0005-0000-0000-000040130000}"/>
    <cellStyle name="Normal 4 2 2 3 3 3 6" xfId="7122" xr:uid="{00000000-0005-0000-0000-00003C130000}"/>
    <cellStyle name="Normal 4 2 2 3 3 3 7" xfId="15202" xr:uid="{00000000-0005-0000-0000-00003C130000}"/>
    <cellStyle name="Normal 4 2 2 3 3 4" xfId="2800" xr:uid="{00000000-0005-0000-0000-0000420C0000}"/>
    <cellStyle name="Normal 4 2 2 3 3 4 2" xfId="13174" xr:uid="{00000000-0005-0000-0000-000042130000}"/>
    <cellStyle name="Normal 4 2 2 3 3 4 2 2" xfId="21211" xr:uid="{00000000-0005-0000-0000-000042130000}"/>
    <cellStyle name="Normal 4 2 2 3 3 4 3" xfId="9289" xr:uid="{00000000-0005-0000-0000-000041130000}"/>
    <cellStyle name="Normal 4 2 2 3 3 4 4" xfId="17367" xr:uid="{00000000-0005-0000-0000-000041130000}"/>
    <cellStyle name="Normal 4 2 2 3 3 5" xfId="4477" xr:uid="{00000000-0005-0000-0000-0000430C0000}"/>
    <cellStyle name="Normal 4 2 2 3 3 5 2" xfId="10864" xr:uid="{00000000-0005-0000-0000-000043130000}"/>
    <cellStyle name="Normal 4 2 2 3 3 5 3" xfId="18942" xr:uid="{00000000-0005-0000-0000-000043130000}"/>
    <cellStyle name="Normal 4 2 2 3 3 6" xfId="7678" xr:uid="{00000000-0005-0000-0000-000044130000}"/>
    <cellStyle name="Normal 4 2 2 3 3 6 2" xfId="15756" xr:uid="{00000000-0005-0000-0000-000044130000}"/>
    <cellStyle name="Normal 4 2 2 3 3 7" xfId="12402" xr:uid="{00000000-0005-0000-0000-000045130000}"/>
    <cellStyle name="Normal 4 2 2 3 3 7 2" xfId="20473" xr:uid="{00000000-0005-0000-0000-000045130000}"/>
    <cellStyle name="Normal 4 2 2 3 3 8" xfId="6068" xr:uid="{00000000-0005-0000-0000-000035130000}"/>
    <cellStyle name="Normal 4 2 2 3 3 9" xfId="14148" xr:uid="{00000000-0005-0000-0000-000035130000}"/>
    <cellStyle name="Normal 4 2 2 3 4" xfId="1443" xr:uid="{00000000-0005-0000-0000-0000440C0000}"/>
    <cellStyle name="Normal 4 2 2 3 4 2" xfId="3092" xr:uid="{00000000-0005-0000-0000-0000450C0000}"/>
    <cellStyle name="Normal 4 2 2 3 4 2 2" xfId="13177" xr:uid="{00000000-0005-0000-0000-000048130000}"/>
    <cellStyle name="Normal 4 2 2 3 4 2 2 2" xfId="21214" xr:uid="{00000000-0005-0000-0000-000048130000}"/>
    <cellStyle name="Normal 4 2 2 3 4 2 3" xfId="9551" xr:uid="{00000000-0005-0000-0000-000047130000}"/>
    <cellStyle name="Normal 4 2 2 3 4 2 4" xfId="17629" xr:uid="{00000000-0005-0000-0000-000047130000}"/>
    <cellStyle name="Normal 4 2 2 3 4 3" xfId="4755" xr:uid="{00000000-0005-0000-0000-0000460C0000}"/>
    <cellStyle name="Normal 4 2 2 3 4 3 2" xfId="11142" xr:uid="{00000000-0005-0000-0000-000049130000}"/>
    <cellStyle name="Normal 4 2 2 3 4 3 3" xfId="19220" xr:uid="{00000000-0005-0000-0000-000049130000}"/>
    <cellStyle name="Normal 4 2 2 3 4 4" xfId="7956" xr:uid="{00000000-0005-0000-0000-00004A130000}"/>
    <cellStyle name="Normal 4 2 2 3 4 4 2" xfId="16034" xr:uid="{00000000-0005-0000-0000-00004A130000}"/>
    <cellStyle name="Normal 4 2 2 3 4 5" xfId="12541" xr:uid="{00000000-0005-0000-0000-00004B130000}"/>
    <cellStyle name="Normal 4 2 2 3 4 5 2" xfId="20609" xr:uid="{00000000-0005-0000-0000-00004B130000}"/>
    <cellStyle name="Normal 4 2 2 3 4 6" xfId="6346" xr:uid="{00000000-0005-0000-0000-000046130000}"/>
    <cellStyle name="Normal 4 2 2 3 4 7" xfId="14426" xr:uid="{00000000-0005-0000-0000-000046130000}"/>
    <cellStyle name="Normal 4 2 2 3 5" xfId="1969" xr:uid="{00000000-0005-0000-0000-0000470C0000}"/>
    <cellStyle name="Normal 4 2 2 3 5 2" xfId="3619" xr:uid="{00000000-0005-0000-0000-0000480C0000}"/>
    <cellStyle name="Normal 4 2 2 3 5 2 2" xfId="10078" xr:uid="{00000000-0005-0000-0000-00004D130000}"/>
    <cellStyle name="Normal 4 2 2 3 5 2 3" xfId="18156" xr:uid="{00000000-0005-0000-0000-00004D130000}"/>
    <cellStyle name="Normal 4 2 2 3 5 3" xfId="5282" xr:uid="{00000000-0005-0000-0000-0000490C0000}"/>
    <cellStyle name="Normal 4 2 2 3 5 3 2" xfId="11669" xr:uid="{00000000-0005-0000-0000-00004E130000}"/>
    <cellStyle name="Normal 4 2 2 3 5 3 3" xfId="19747" xr:uid="{00000000-0005-0000-0000-00004E130000}"/>
    <cellStyle name="Normal 4 2 2 3 5 4" xfId="8483" xr:uid="{00000000-0005-0000-0000-00004F130000}"/>
    <cellStyle name="Normal 4 2 2 3 5 4 2" xfId="16561" xr:uid="{00000000-0005-0000-0000-00004F130000}"/>
    <cellStyle name="Normal 4 2 2 3 5 5" xfId="13178" xr:uid="{00000000-0005-0000-0000-000050130000}"/>
    <cellStyle name="Normal 4 2 2 3 5 5 2" xfId="21215" xr:uid="{00000000-0005-0000-0000-000050130000}"/>
    <cellStyle name="Normal 4 2 2 3 5 6" xfId="6873" xr:uid="{00000000-0005-0000-0000-00004C130000}"/>
    <cellStyle name="Normal 4 2 2 3 5 7" xfId="14953" xr:uid="{00000000-0005-0000-0000-00004C130000}"/>
    <cellStyle name="Normal 4 2 2 3 6" xfId="2564" xr:uid="{00000000-0005-0000-0000-00004A0C0000}"/>
    <cellStyle name="Normal 4 2 2 3 6 2" xfId="12751" xr:uid="{00000000-0005-0000-0000-000052130000}"/>
    <cellStyle name="Normal 4 2 2 3 6 2 2" xfId="20812" xr:uid="{00000000-0005-0000-0000-000052130000}"/>
    <cellStyle name="Normal 4 2 2 3 6 3" xfId="9074" xr:uid="{00000000-0005-0000-0000-000051130000}"/>
    <cellStyle name="Normal 4 2 2 3 6 4" xfId="17152" xr:uid="{00000000-0005-0000-0000-000051130000}"/>
    <cellStyle name="Normal 4 2 2 3 7" xfId="4228" xr:uid="{00000000-0005-0000-0000-00004B0C0000}"/>
    <cellStyle name="Normal 4 2 2 3 7 2" xfId="10615" xr:uid="{00000000-0005-0000-0000-000053130000}"/>
    <cellStyle name="Normal 4 2 2 3 7 3" xfId="18693" xr:uid="{00000000-0005-0000-0000-000053130000}"/>
    <cellStyle name="Normal 4 2 2 3 8" xfId="7429" xr:uid="{00000000-0005-0000-0000-000054130000}"/>
    <cellStyle name="Normal 4 2 2 3 8 2" xfId="15507" xr:uid="{00000000-0005-0000-0000-000054130000}"/>
    <cellStyle name="Normal 4 2 2 3 9" xfId="12266" xr:uid="{00000000-0005-0000-0000-000055130000}"/>
    <cellStyle name="Normal 4 2 2 3 9 2" xfId="20340" xr:uid="{00000000-0005-0000-0000-000055130000}"/>
    <cellStyle name="Normal 4 2 2 4" xfId="560" xr:uid="{00000000-0005-0000-0000-000030020000}"/>
    <cellStyle name="Normal 4 2 2 4 10" xfId="13660" xr:uid="{00000000-0005-0000-0000-000057130000}"/>
    <cellStyle name="Normal 4 2 2 4 10 2" xfId="21657" xr:uid="{00000000-0005-0000-0000-000057130000}"/>
    <cellStyle name="Normal 4 2 2 4 11" xfId="5820" xr:uid="{00000000-0005-0000-0000-000056130000}"/>
    <cellStyle name="Normal 4 2 2 4 12" xfId="13900" xr:uid="{00000000-0005-0000-0000-000056130000}"/>
    <cellStyle name="Normal 4 2 2 4 2" xfId="561" xr:uid="{00000000-0005-0000-0000-000031020000}"/>
    <cellStyle name="Normal 4 2 2 4 2 10" xfId="5949" xr:uid="{00000000-0005-0000-0000-000058130000}"/>
    <cellStyle name="Normal 4 2 2 4 2 11" xfId="14029" xr:uid="{00000000-0005-0000-0000-000058130000}"/>
    <cellStyle name="Normal 4 2 2 4 2 2" xfId="1174" xr:uid="{00000000-0005-0000-0000-00004E0C0000}"/>
    <cellStyle name="Normal 4 2 2 4 2 2 2" xfId="1832" xr:uid="{00000000-0005-0000-0000-00004F0C0000}"/>
    <cellStyle name="Normal 4 2 2 4 2 2 2 2" xfId="3482" xr:uid="{00000000-0005-0000-0000-0000500C0000}"/>
    <cellStyle name="Normal 4 2 2 4 2 2 2 2 2" xfId="9941" xr:uid="{00000000-0005-0000-0000-00005B130000}"/>
    <cellStyle name="Normal 4 2 2 4 2 2 2 2 3" xfId="18019" xr:uid="{00000000-0005-0000-0000-00005B130000}"/>
    <cellStyle name="Normal 4 2 2 4 2 2 2 3" xfId="5145" xr:uid="{00000000-0005-0000-0000-0000510C0000}"/>
    <cellStyle name="Normal 4 2 2 4 2 2 2 3 2" xfId="11532" xr:uid="{00000000-0005-0000-0000-00005C130000}"/>
    <cellStyle name="Normal 4 2 2 4 2 2 2 3 3" xfId="19610" xr:uid="{00000000-0005-0000-0000-00005C130000}"/>
    <cellStyle name="Normal 4 2 2 4 2 2 2 4" xfId="8346" xr:uid="{00000000-0005-0000-0000-00005D130000}"/>
    <cellStyle name="Normal 4 2 2 4 2 2 2 4 2" xfId="16424" xr:uid="{00000000-0005-0000-0000-00005D130000}"/>
    <cellStyle name="Normal 4 2 2 4 2 2 2 5" xfId="13180" xr:uid="{00000000-0005-0000-0000-00005E130000}"/>
    <cellStyle name="Normal 4 2 2 4 2 2 2 5 2" xfId="21217" xr:uid="{00000000-0005-0000-0000-00005E130000}"/>
    <cellStyle name="Normal 4 2 2 4 2 2 2 6" xfId="6736" xr:uid="{00000000-0005-0000-0000-00005A130000}"/>
    <cellStyle name="Normal 4 2 2 4 2 2 2 7" xfId="14816" xr:uid="{00000000-0005-0000-0000-00005A130000}"/>
    <cellStyle name="Normal 4 2 2 4 2 2 3" xfId="2359" xr:uid="{00000000-0005-0000-0000-0000520C0000}"/>
    <cellStyle name="Normal 4 2 2 4 2 2 3 2" xfId="4009" xr:uid="{00000000-0005-0000-0000-0000530C0000}"/>
    <cellStyle name="Normal 4 2 2 4 2 2 3 2 2" xfId="10468" xr:uid="{00000000-0005-0000-0000-000060130000}"/>
    <cellStyle name="Normal 4 2 2 4 2 2 3 2 3" xfId="18546" xr:uid="{00000000-0005-0000-0000-000060130000}"/>
    <cellStyle name="Normal 4 2 2 4 2 2 3 3" xfId="5672" xr:uid="{00000000-0005-0000-0000-0000540C0000}"/>
    <cellStyle name="Normal 4 2 2 4 2 2 3 3 2" xfId="12059" xr:uid="{00000000-0005-0000-0000-000061130000}"/>
    <cellStyle name="Normal 4 2 2 4 2 2 3 3 3" xfId="20137" xr:uid="{00000000-0005-0000-0000-000061130000}"/>
    <cellStyle name="Normal 4 2 2 4 2 2 3 4" xfId="8873" xr:uid="{00000000-0005-0000-0000-000062130000}"/>
    <cellStyle name="Normal 4 2 2 4 2 2 3 4 2" xfId="16951" xr:uid="{00000000-0005-0000-0000-000062130000}"/>
    <cellStyle name="Normal 4 2 2 4 2 2 3 5" xfId="7263" xr:uid="{00000000-0005-0000-0000-00005F130000}"/>
    <cellStyle name="Normal 4 2 2 4 2 2 3 6" xfId="15343" xr:uid="{00000000-0005-0000-0000-00005F130000}"/>
    <cellStyle name="Normal 4 2 2 4 2 2 4" xfId="2925" xr:uid="{00000000-0005-0000-0000-0000550C0000}"/>
    <cellStyle name="Normal 4 2 2 4 2 2 4 2" xfId="9414" xr:uid="{00000000-0005-0000-0000-000063130000}"/>
    <cellStyle name="Normal 4 2 2 4 2 2 4 3" xfId="17492" xr:uid="{00000000-0005-0000-0000-000063130000}"/>
    <cellStyle name="Normal 4 2 2 4 2 2 5" xfId="4618" xr:uid="{00000000-0005-0000-0000-0000560C0000}"/>
    <cellStyle name="Normal 4 2 2 4 2 2 5 2" xfId="11005" xr:uid="{00000000-0005-0000-0000-000064130000}"/>
    <cellStyle name="Normal 4 2 2 4 2 2 5 3" xfId="19083" xr:uid="{00000000-0005-0000-0000-000064130000}"/>
    <cellStyle name="Normal 4 2 2 4 2 2 6" xfId="7819" xr:uid="{00000000-0005-0000-0000-000065130000}"/>
    <cellStyle name="Normal 4 2 2 4 2 2 6 2" xfId="15897" xr:uid="{00000000-0005-0000-0000-000065130000}"/>
    <cellStyle name="Normal 4 2 2 4 2 2 7" xfId="12545" xr:uid="{00000000-0005-0000-0000-000066130000}"/>
    <cellStyle name="Normal 4 2 2 4 2 2 7 2" xfId="20613" xr:uid="{00000000-0005-0000-0000-000066130000}"/>
    <cellStyle name="Normal 4 2 2 4 2 2 8" xfId="6209" xr:uid="{00000000-0005-0000-0000-000059130000}"/>
    <cellStyle name="Normal 4 2 2 4 2 2 9" xfId="14289" xr:uid="{00000000-0005-0000-0000-000059130000}"/>
    <cellStyle name="Normal 4 2 2 4 2 3" xfId="1573" xr:uid="{00000000-0005-0000-0000-0000570C0000}"/>
    <cellStyle name="Normal 4 2 2 4 2 3 2" xfId="3222" xr:uid="{00000000-0005-0000-0000-0000580C0000}"/>
    <cellStyle name="Normal 4 2 2 4 2 3 2 2" xfId="9681" xr:uid="{00000000-0005-0000-0000-000068130000}"/>
    <cellStyle name="Normal 4 2 2 4 2 3 2 3" xfId="17759" xr:uid="{00000000-0005-0000-0000-000068130000}"/>
    <cellStyle name="Normal 4 2 2 4 2 3 3" xfId="4885" xr:uid="{00000000-0005-0000-0000-0000590C0000}"/>
    <cellStyle name="Normal 4 2 2 4 2 3 3 2" xfId="11272" xr:uid="{00000000-0005-0000-0000-000069130000}"/>
    <cellStyle name="Normal 4 2 2 4 2 3 3 3" xfId="19350" xr:uid="{00000000-0005-0000-0000-000069130000}"/>
    <cellStyle name="Normal 4 2 2 4 2 3 4" xfId="8086" xr:uid="{00000000-0005-0000-0000-00006A130000}"/>
    <cellStyle name="Normal 4 2 2 4 2 3 4 2" xfId="16164" xr:uid="{00000000-0005-0000-0000-00006A130000}"/>
    <cellStyle name="Normal 4 2 2 4 2 3 5" xfId="13181" xr:uid="{00000000-0005-0000-0000-00006B130000}"/>
    <cellStyle name="Normal 4 2 2 4 2 3 5 2" xfId="21218" xr:uid="{00000000-0005-0000-0000-00006B130000}"/>
    <cellStyle name="Normal 4 2 2 4 2 3 6" xfId="6476" xr:uid="{00000000-0005-0000-0000-000067130000}"/>
    <cellStyle name="Normal 4 2 2 4 2 3 7" xfId="14556" xr:uid="{00000000-0005-0000-0000-000067130000}"/>
    <cellStyle name="Normal 4 2 2 4 2 4" xfId="2099" xr:uid="{00000000-0005-0000-0000-00005A0C0000}"/>
    <cellStyle name="Normal 4 2 2 4 2 4 2" xfId="3749" xr:uid="{00000000-0005-0000-0000-00005B0C0000}"/>
    <cellStyle name="Normal 4 2 2 4 2 4 2 2" xfId="10208" xr:uid="{00000000-0005-0000-0000-00006D130000}"/>
    <cellStyle name="Normal 4 2 2 4 2 4 2 3" xfId="18286" xr:uid="{00000000-0005-0000-0000-00006D130000}"/>
    <cellStyle name="Normal 4 2 2 4 2 4 3" xfId="5412" xr:uid="{00000000-0005-0000-0000-00005C0C0000}"/>
    <cellStyle name="Normal 4 2 2 4 2 4 3 2" xfId="11799" xr:uid="{00000000-0005-0000-0000-00006E130000}"/>
    <cellStyle name="Normal 4 2 2 4 2 4 3 3" xfId="19877" xr:uid="{00000000-0005-0000-0000-00006E130000}"/>
    <cellStyle name="Normal 4 2 2 4 2 4 4" xfId="8613" xr:uid="{00000000-0005-0000-0000-00006F130000}"/>
    <cellStyle name="Normal 4 2 2 4 2 4 4 2" xfId="16691" xr:uid="{00000000-0005-0000-0000-00006F130000}"/>
    <cellStyle name="Normal 4 2 2 4 2 4 5" xfId="13179" xr:uid="{00000000-0005-0000-0000-000070130000}"/>
    <cellStyle name="Normal 4 2 2 4 2 4 5 2" xfId="21216" xr:uid="{00000000-0005-0000-0000-000070130000}"/>
    <cellStyle name="Normal 4 2 2 4 2 4 6" xfId="7003" xr:uid="{00000000-0005-0000-0000-00006C130000}"/>
    <cellStyle name="Normal 4 2 2 4 2 4 7" xfId="15083" xr:uid="{00000000-0005-0000-0000-00006C130000}"/>
    <cellStyle name="Normal 4 2 2 4 2 5" xfId="2567" xr:uid="{00000000-0005-0000-0000-00005D0C0000}"/>
    <cellStyle name="Normal 4 2 2 4 2 5 2" xfId="9077" xr:uid="{00000000-0005-0000-0000-000071130000}"/>
    <cellStyle name="Normal 4 2 2 4 2 5 3" xfId="17155" xr:uid="{00000000-0005-0000-0000-000071130000}"/>
    <cellStyle name="Normal 4 2 2 4 2 6" xfId="4358" xr:uid="{00000000-0005-0000-0000-00005E0C0000}"/>
    <cellStyle name="Normal 4 2 2 4 2 6 2" xfId="10745" xr:uid="{00000000-0005-0000-0000-000072130000}"/>
    <cellStyle name="Normal 4 2 2 4 2 6 3" xfId="18823" xr:uid="{00000000-0005-0000-0000-000072130000}"/>
    <cellStyle name="Normal 4 2 2 4 2 7" xfId="7559" xr:uid="{00000000-0005-0000-0000-000073130000}"/>
    <cellStyle name="Normal 4 2 2 4 2 7 2" xfId="15637" xr:uid="{00000000-0005-0000-0000-000073130000}"/>
    <cellStyle name="Normal 4 2 2 4 2 8" xfId="12269" xr:uid="{00000000-0005-0000-0000-000074130000}"/>
    <cellStyle name="Normal 4 2 2 4 2 8 2" xfId="20343" xr:uid="{00000000-0005-0000-0000-000074130000}"/>
    <cellStyle name="Normal 4 2 2 4 2 9" xfId="13661" xr:uid="{00000000-0005-0000-0000-000075130000}"/>
    <cellStyle name="Normal 4 2 2 4 2 9 2" xfId="21658" xr:uid="{00000000-0005-0000-0000-000075130000}"/>
    <cellStyle name="Normal 4 2 2 4 3" xfId="1038" xr:uid="{00000000-0005-0000-0000-00005F0C0000}"/>
    <cellStyle name="Normal 4 2 2 4 3 2" xfId="1692" xr:uid="{00000000-0005-0000-0000-0000600C0000}"/>
    <cellStyle name="Normal 4 2 2 4 3 2 2" xfId="3342" xr:uid="{00000000-0005-0000-0000-0000610C0000}"/>
    <cellStyle name="Normal 4 2 2 4 3 2 2 2" xfId="9801" xr:uid="{00000000-0005-0000-0000-000078130000}"/>
    <cellStyle name="Normal 4 2 2 4 3 2 2 3" xfId="17879" xr:uid="{00000000-0005-0000-0000-000078130000}"/>
    <cellStyle name="Normal 4 2 2 4 3 2 3" xfId="5005" xr:uid="{00000000-0005-0000-0000-0000620C0000}"/>
    <cellStyle name="Normal 4 2 2 4 3 2 3 2" xfId="11392" xr:uid="{00000000-0005-0000-0000-000079130000}"/>
    <cellStyle name="Normal 4 2 2 4 3 2 3 3" xfId="19470" xr:uid="{00000000-0005-0000-0000-000079130000}"/>
    <cellStyle name="Normal 4 2 2 4 3 2 4" xfId="8206" xr:uid="{00000000-0005-0000-0000-00007A130000}"/>
    <cellStyle name="Normal 4 2 2 4 3 2 4 2" xfId="16284" xr:uid="{00000000-0005-0000-0000-00007A130000}"/>
    <cellStyle name="Normal 4 2 2 4 3 2 5" xfId="13182" xr:uid="{00000000-0005-0000-0000-00007B130000}"/>
    <cellStyle name="Normal 4 2 2 4 3 2 5 2" xfId="21219" xr:uid="{00000000-0005-0000-0000-00007B130000}"/>
    <cellStyle name="Normal 4 2 2 4 3 2 6" xfId="6596" xr:uid="{00000000-0005-0000-0000-000077130000}"/>
    <cellStyle name="Normal 4 2 2 4 3 2 7" xfId="14676" xr:uid="{00000000-0005-0000-0000-000077130000}"/>
    <cellStyle name="Normal 4 2 2 4 3 3" xfId="2219" xr:uid="{00000000-0005-0000-0000-0000630C0000}"/>
    <cellStyle name="Normal 4 2 2 4 3 3 2" xfId="3869" xr:uid="{00000000-0005-0000-0000-0000640C0000}"/>
    <cellStyle name="Normal 4 2 2 4 3 3 2 2" xfId="10328" xr:uid="{00000000-0005-0000-0000-00007D130000}"/>
    <cellStyle name="Normal 4 2 2 4 3 3 2 3" xfId="18406" xr:uid="{00000000-0005-0000-0000-00007D130000}"/>
    <cellStyle name="Normal 4 2 2 4 3 3 3" xfId="5532" xr:uid="{00000000-0005-0000-0000-0000650C0000}"/>
    <cellStyle name="Normal 4 2 2 4 3 3 3 2" xfId="11919" xr:uid="{00000000-0005-0000-0000-00007E130000}"/>
    <cellStyle name="Normal 4 2 2 4 3 3 3 3" xfId="19997" xr:uid="{00000000-0005-0000-0000-00007E130000}"/>
    <cellStyle name="Normal 4 2 2 4 3 3 4" xfId="8733" xr:uid="{00000000-0005-0000-0000-00007F130000}"/>
    <cellStyle name="Normal 4 2 2 4 3 3 4 2" xfId="16811" xr:uid="{00000000-0005-0000-0000-00007F130000}"/>
    <cellStyle name="Normal 4 2 2 4 3 3 5" xfId="7123" xr:uid="{00000000-0005-0000-0000-00007C130000}"/>
    <cellStyle name="Normal 4 2 2 4 3 3 6" xfId="15203" xr:uid="{00000000-0005-0000-0000-00007C130000}"/>
    <cellStyle name="Normal 4 2 2 4 3 4" xfId="2801" xr:uid="{00000000-0005-0000-0000-0000660C0000}"/>
    <cellStyle name="Normal 4 2 2 4 3 4 2" xfId="9290" xr:uid="{00000000-0005-0000-0000-000080130000}"/>
    <cellStyle name="Normal 4 2 2 4 3 4 3" xfId="17368" xr:uid="{00000000-0005-0000-0000-000080130000}"/>
    <cellStyle name="Normal 4 2 2 4 3 5" xfId="4478" xr:uid="{00000000-0005-0000-0000-0000670C0000}"/>
    <cellStyle name="Normal 4 2 2 4 3 5 2" xfId="10865" xr:uid="{00000000-0005-0000-0000-000081130000}"/>
    <cellStyle name="Normal 4 2 2 4 3 5 3" xfId="18943" xr:uid="{00000000-0005-0000-0000-000081130000}"/>
    <cellStyle name="Normal 4 2 2 4 3 6" xfId="7679" xr:uid="{00000000-0005-0000-0000-000082130000}"/>
    <cellStyle name="Normal 4 2 2 4 3 6 2" xfId="15757" xr:uid="{00000000-0005-0000-0000-000082130000}"/>
    <cellStyle name="Normal 4 2 2 4 3 7" xfId="12544" xr:uid="{00000000-0005-0000-0000-000083130000}"/>
    <cellStyle name="Normal 4 2 2 4 3 7 2" xfId="20612" xr:uid="{00000000-0005-0000-0000-000083130000}"/>
    <cellStyle name="Normal 4 2 2 4 3 8" xfId="6069" xr:uid="{00000000-0005-0000-0000-000076130000}"/>
    <cellStyle name="Normal 4 2 2 4 3 9" xfId="14149" xr:uid="{00000000-0005-0000-0000-000076130000}"/>
    <cellStyle name="Normal 4 2 2 4 4" xfId="1444" xr:uid="{00000000-0005-0000-0000-0000680C0000}"/>
    <cellStyle name="Normal 4 2 2 4 4 2" xfId="3093" xr:uid="{00000000-0005-0000-0000-0000690C0000}"/>
    <cellStyle name="Normal 4 2 2 4 4 2 2" xfId="9552" xr:uid="{00000000-0005-0000-0000-000085130000}"/>
    <cellStyle name="Normal 4 2 2 4 4 2 3" xfId="17630" xr:uid="{00000000-0005-0000-0000-000085130000}"/>
    <cellStyle name="Normal 4 2 2 4 4 3" xfId="4756" xr:uid="{00000000-0005-0000-0000-00006A0C0000}"/>
    <cellStyle name="Normal 4 2 2 4 4 3 2" xfId="11143" xr:uid="{00000000-0005-0000-0000-000086130000}"/>
    <cellStyle name="Normal 4 2 2 4 4 3 3" xfId="19221" xr:uid="{00000000-0005-0000-0000-000086130000}"/>
    <cellStyle name="Normal 4 2 2 4 4 4" xfId="7957" xr:uid="{00000000-0005-0000-0000-000087130000}"/>
    <cellStyle name="Normal 4 2 2 4 4 4 2" xfId="16035" xr:uid="{00000000-0005-0000-0000-000087130000}"/>
    <cellStyle name="Normal 4 2 2 4 4 5" xfId="13183" xr:uid="{00000000-0005-0000-0000-000088130000}"/>
    <cellStyle name="Normal 4 2 2 4 4 5 2" xfId="21220" xr:uid="{00000000-0005-0000-0000-000088130000}"/>
    <cellStyle name="Normal 4 2 2 4 4 6" xfId="6347" xr:uid="{00000000-0005-0000-0000-000084130000}"/>
    <cellStyle name="Normal 4 2 2 4 4 7" xfId="14427" xr:uid="{00000000-0005-0000-0000-000084130000}"/>
    <cellStyle name="Normal 4 2 2 4 5" xfId="1970" xr:uid="{00000000-0005-0000-0000-00006B0C0000}"/>
    <cellStyle name="Normal 4 2 2 4 5 2" xfId="3620" xr:uid="{00000000-0005-0000-0000-00006C0C0000}"/>
    <cellStyle name="Normal 4 2 2 4 5 2 2" xfId="10079" xr:uid="{00000000-0005-0000-0000-00008A130000}"/>
    <cellStyle name="Normal 4 2 2 4 5 2 3" xfId="18157" xr:uid="{00000000-0005-0000-0000-00008A130000}"/>
    <cellStyle name="Normal 4 2 2 4 5 3" xfId="5283" xr:uid="{00000000-0005-0000-0000-00006D0C0000}"/>
    <cellStyle name="Normal 4 2 2 4 5 3 2" xfId="11670" xr:uid="{00000000-0005-0000-0000-00008B130000}"/>
    <cellStyle name="Normal 4 2 2 4 5 3 3" xfId="19748" xr:uid="{00000000-0005-0000-0000-00008B130000}"/>
    <cellStyle name="Normal 4 2 2 4 5 4" xfId="8484" xr:uid="{00000000-0005-0000-0000-00008C130000}"/>
    <cellStyle name="Normal 4 2 2 4 5 4 2" xfId="16562" xr:uid="{00000000-0005-0000-0000-00008C130000}"/>
    <cellStyle name="Normal 4 2 2 4 5 5" xfId="12752" xr:uid="{00000000-0005-0000-0000-00008D130000}"/>
    <cellStyle name="Normal 4 2 2 4 5 5 2" xfId="20813" xr:uid="{00000000-0005-0000-0000-00008D130000}"/>
    <cellStyle name="Normal 4 2 2 4 5 6" xfId="6874" xr:uid="{00000000-0005-0000-0000-000089130000}"/>
    <cellStyle name="Normal 4 2 2 4 5 7" xfId="14954" xr:uid="{00000000-0005-0000-0000-000089130000}"/>
    <cellStyle name="Normal 4 2 2 4 6" xfId="2566" xr:uid="{00000000-0005-0000-0000-00006E0C0000}"/>
    <cellStyle name="Normal 4 2 2 4 6 2" xfId="9076" xr:uid="{00000000-0005-0000-0000-00008E130000}"/>
    <cellStyle name="Normal 4 2 2 4 6 3" xfId="17154" xr:uid="{00000000-0005-0000-0000-00008E130000}"/>
    <cellStyle name="Normal 4 2 2 4 7" xfId="4229" xr:uid="{00000000-0005-0000-0000-00006F0C0000}"/>
    <cellStyle name="Normal 4 2 2 4 7 2" xfId="10616" xr:uid="{00000000-0005-0000-0000-00008F130000}"/>
    <cellStyle name="Normal 4 2 2 4 7 3" xfId="18694" xr:uid="{00000000-0005-0000-0000-00008F130000}"/>
    <cellStyle name="Normal 4 2 2 4 8" xfId="7430" xr:uid="{00000000-0005-0000-0000-000090130000}"/>
    <cellStyle name="Normal 4 2 2 4 8 2" xfId="15508" xr:uid="{00000000-0005-0000-0000-000090130000}"/>
    <cellStyle name="Normal 4 2 2 4 9" xfId="12268" xr:uid="{00000000-0005-0000-0000-000091130000}"/>
    <cellStyle name="Normal 4 2 2 4 9 2" xfId="20342" xr:uid="{00000000-0005-0000-0000-000091130000}"/>
    <cellStyle name="Normal 4 2 2 5" xfId="562" xr:uid="{00000000-0005-0000-0000-000032020000}"/>
    <cellStyle name="Normal 4 2 2 5 10" xfId="13662" xr:uid="{00000000-0005-0000-0000-000093130000}"/>
    <cellStyle name="Normal 4 2 2 5 10 2" xfId="21659" xr:uid="{00000000-0005-0000-0000-000093130000}"/>
    <cellStyle name="Normal 4 2 2 5 11" xfId="5821" xr:uid="{00000000-0005-0000-0000-000092130000}"/>
    <cellStyle name="Normal 4 2 2 5 12" xfId="13901" xr:uid="{00000000-0005-0000-0000-000092130000}"/>
    <cellStyle name="Normal 4 2 2 5 2" xfId="972" xr:uid="{00000000-0005-0000-0000-0000710C0000}"/>
    <cellStyle name="Normal 4 2 2 5 2 10" xfId="14011" xr:uid="{00000000-0005-0000-0000-000094130000}"/>
    <cellStyle name="Normal 4 2 2 5 2 2" xfId="1175" xr:uid="{00000000-0005-0000-0000-0000720C0000}"/>
    <cellStyle name="Normal 4 2 2 5 2 2 2" xfId="1833" xr:uid="{00000000-0005-0000-0000-0000730C0000}"/>
    <cellStyle name="Normal 4 2 2 5 2 2 2 2" xfId="3483" xr:uid="{00000000-0005-0000-0000-0000740C0000}"/>
    <cellStyle name="Normal 4 2 2 5 2 2 2 2 2" xfId="9942" xr:uid="{00000000-0005-0000-0000-000097130000}"/>
    <cellStyle name="Normal 4 2 2 5 2 2 2 2 3" xfId="18020" xr:uid="{00000000-0005-0000-0000-000097130000}"/>
    <cellStyle name="Normal 4 2 2 5 2 2 2 3" xfId="5146" xr:uid="{00000000-0005-0000-0000-0000750C0000}"/>
    <cellStyle name="Normal 4 2 2 5 2 2 2 3 2" xfId="11533" xr:uid="{00000000-0005-0000-0000-000098130000}"/>
    <cellStyle name="Normal 4 2 2 5 2 2 2 3 3" xfId="19611" xr:uid="{00000000-0005-0000-0000-000098130000}"/>
    <cellStyle name="Normal 4 2 2 5 2 2 2 4" xfId="8347" xr:uid="{00000000-0005-0000-0000-000099130000}"/>
    <cellStyle name="Normal 4 2 2 5 2 2 2 4 2" xfId="16425" xr:uid="{00000000-0005-0000-0000-000099130000}"/>
    <cellStyle name="Normal 4 2 2 5 2 2 2 5" xfId="6737" xr:uid="{00000000-0005-0000-0000-000096130000}"/>
    <cellStyle name="Normal 4 2 2 5 2 2 2 6" xfId="14817" xr:uid="{00000000-0005-0000-0000-000096130000}"/>
    <cellStyle name="Normal 4 2 2 5 2 2 3" xfId="2360" xr:uid="{00000000-0005-0000-0000-0000760C0000}"/>
    <cellStyle name="Normal 4 2 2 5 2 2 3 2" xfId="4010" xr:uid="{00000000-0005-0000-0000-0000770C0000}"/>
    <cellStyle name="Normal 4 2 2 5 2 2 3 2 2" xfId="10469" xr:uid="{00000000-0005-0000-0000-00009B130000}"/>
    <cellStyle name="Normal 4 2 2 5 2 2 3 2 3" xfId="18547" xr:uid="{00000000-0005-0000-0000-00009B130000}"/>
    <cellStyle name="Normal 4 2 2 5 2 2 3 3" xfId="5673" xr:uid="{00000000-0005-0000-0000-0000780C0000}"/>
    <cellStyle name="Normal 4 2 2 5 2 2 3 3 2" xfId="12060" xr:uid="{00000000-0005-0000-0000-00009C130000}"/>
    <cellStyle name="Normal 4 2 2 5 2 2 3 3 3" xfId="20138" xr:uid="{00000000-0005-0000-0000-00009C130000}"/>
    <cellStyle name="Normal 4 2 2 5 2 2 3 4" xfId="8874" xr:uid="{00000000-0005-0000-0000-00009D130000}"/>
    <cellStyle name="Normal 4 2 2 5 2 2 3 4 2" xfId="16952" xr:uid="{00000000-0005-0000-0000-00009D130000}"/>
    <cellStyle name="Normal 4 2 2 5 2 2 3 5" xfId="7264" xr:uid="{00000000-0005-0000-0000-00009A130000}"/>
    <cellStyle name="Normal 4 2 2 5 2 2 3 6" xfId="15344" xr:uid="{00000000-0005-0000-0000-00009A130000}"/>
    <cellStyle name="Normal 4 2 2 5 2 2 4" xfId="2926" xr:uid="{00000000-0005-0000-0000-0000790C0000}"/>
    <cellStyle name="Normal 4 2 2 5 2 2 4 2" xfId="9415" xr:uid="{00000000-0005-0000-0000-00009E130000}"/>
    <cellStyle name="Normal 4 2 2 5 2 2 4 3" xfId="17493" xr:uid="{00000000-0005-0000-0000-00009E130000}"/>
    <cellStyle name="Normal 4 2 2 5 2 2 5" xfId="4619" xr:uid="{00000000-0005-0000-0000-00007A0C0000}"/>
    <cellStyle name="Normal 4 2 2 5 2 2 5 2" xfId="11006" xr:uid="{00000000-0005-0000-0000-00009F130000}"/>
    <cellStyle name="Normal 4 2 2 5 2 2 5 3" xfId="19084" xr:uid="{00000000-0005-0000-0000-00009F130000}"/>
    <cellStyle name="Normal 4 2 2 5 2 2 6" xfId="7820" xr:uid="{00000000-0005-0000-0000-0000A0130000}"/>
    <cellStyle name="Normal 4 2 2 5 2 2 6 2" xfId="15898" xr:uid="{00000000-0005-0000-0000-0000A0130000}"/>
    <cellStyle name="Normal 4 2 2 5 2 2 7" xfId="13184" xr:uid="{00000000-0005-0000-0000-0000A1130000}"/>
    <cellStyle name="Normal 4 2 2 5 2 2 7 2" xfId="21221" xr:uid="{00000000-0005-0000-0000-0000A1130000}"/>
    <cellStyle name="Normal 4 2 2 5 2 2 8" xfId="6210" xr:uid="{00000000-0005-0000-0000-000095130000}"/>
    <cellStyle name="Normal 4 2 2 5 2 2 9" xfId="14290" xr:uid="{00000000-0005-0000-0000-000095130000}"/>
    <cellStyle name="Normal 4 2 2 5 2 3" xfId="1555" xr:uid="{00000000-0005-0000-0000-00007B0C0000}"/>
    <cellStyle name="Normal 4 2 2 5 2 3 2" xfId="3204" xr:uid="{00000000-0005-0000-0000-00007C0C0000}"/>
    <cellStyle name="Normal 4 2 2 5 2 3 2 2" xfId="9663" xr:uid="{00000000-0005-0000-0000-0000A3130000}"/>
    <cellStyle name="Normal 4 2 2 5 2 3 2 3" xfId="17741" xr:uid="{00000000-0005-0000-0000-0000A3130000}"/>
    <cellStyle name="Normal 4 2 2 5 2 3 3" xfId="4867" xr:uid="{00000000-0005-0000-0000-00007D0C0000}"/>
    <cellStyle name="Normal 4 2 2 5 2 3 3 2" xfId="11254" xr:uid="{00000000-0005-0000-0000-0000A4130000}"/>
    <cellStyle name="Normal 4 2 2 5 2 3 3 3" xfId="19332" xr:uid="{00000000-0005-0000-0000-0000A4130000}"/>
    <cellStyle name="Normal 4 2 2 5 2 3 4" xfId="8068" xr:uid="{00000000-0005-0000-0000-0000A5130000}"/>
    <cellStyle name="Normal 4 2 2 5 2 3 4 2" xfId="16146" xr:uid="{00000000-0005-0000-0000-0000A5130000}"/>
    <cellStyle name="Normal 4 2 2 5 2 3 5" xfId="6458" xr:uid="{00000000-0005-0000-0000-0000A2130000}"/>
    <cellStyle name="Normal 4 2 2 5 2 3 6" xfId="14538" xr:uid="{00000000-0005-0000-0000-0000A2130000}"/>
    <cellStyle name="Normal 4 2 2 5 2 4" xfId="2081" xr:uid="{00000000-0005-0000-0000-00007E0C0000}"/>
    <cellStyle name="Normal 4 2 2 5 2 4 2" xfId="3731" xr:uid="{00000000-0005-0000-0000-00007F0C0000}"/>
    <cellStyle name="Normal 4 2 2 5 2 4 2 2" xfId="10190" xr:uid="{00000000-0005-0000-0000-0000A7130000}"/>
    <cellStyle name="Normal 4 2 2 5 2 4 2 3" xfId="18268" xr:uid="{00000000-0005-0000-0000-0000A7130000}"/>
    <cellStyle name="Normal 4 2 2 5 2 4 3" xfId="5394" xr:uid="{00000000-0005-0000-0000-0000800C0000}"/>
    <cellStyle name="Normal 4 2 2 5 2 4 3 2" xfId="11781" xr:uid="{00000000-0005-0000-0000-0000A8130000}"/>
    <cellStyle name="Normal 4 2 2 5 2 4 3 3" xfId="19859" xr:uid="{00000000-0005-0000-0000-0000A8130000}"/>
    <cellStyle name="Normal 4 2 2 5 2 4 4" xfId="8595" xr:uid="{00000000-0005-0000-0000-0000A9130000}"/>
    <cellStyle name="Normal 4 2 2 5 2 4 4 2" xfId="16673" xr:uid="{00000000-0005-0000-0000-0000A9130000}"/>
    <cellStyle name="Normal 4 2 2 5 2 4 5" xfId="6985" xr:uid="{00000000-0005-0000-0000-0000A6130000}"/>
    <cellStyle name="Normal 4 2 2 5 2 4 6" xfId="15065" xr:uid="{00000000-0005-0000-0000-0000A6130000}"/>
    <cellStyle name="Normal 4 2 2 5 2 5" xfId="2737" xr:uid="{00000000-0005-0000-0000-0000810C0000}"/>
    <cellStyle name="Normal 4 2 2 5 2 5 2" xfId="9226" xr:uid="{00000000-0005-0000-0000-0000AA130000}"/>
    <cellStyle name="Normal 4 2 2 5 2 5 3" xfId="17304" xr:uid="{00000000-0005-0000-0000-0000AA130000}"/>
    <cellStyle name="Normal 4 2 2 5 2 6" xfId="4340" xr:uid="{00000000-0005-0000-0000-0000820C0000}"/>
    <cellStyle name="Normal 4 2 2 5 2 6 2" xfId="10727" xr:uid="{00000000-0005-0000-0000-0000AB130000}"/>
    <cellStyle name="Normal 4 2 2 5 2 6 3" xfId="18805" xr:uid="{00000000-0005-0000-0000-0000AB130000}"/>
    <cellStyle name="Normal 4 2 2 5 2 7" xfId="7541" xr:uid="{00000000-0005-0000-0000-0000AC130000}"/>
    <cellStyle name="Normal 4 2 2 5 2 7 2" xfId="15619" xr:uid="{00000000-0005-0000-0000-0000AC130000}"/>
    <cellStyle name="Normal 4 2 2 5 2 8" xfId="12546" xr:uid="{00000000-0005-0000-0000-0000AD130000}"/>
    <cellStyle name="Normal 4 2 2 5 2 8 2" xfId="20614" xr:uid="{00000000-0005-0000-0000-0000AD130000}"/>
    <cellStyle name="Normal 4 2 2 5 2 9" xfId="5931" xr:uid="{00000000-0005-0000-0000-000094130000}"/>
    <cellStyle name="Normal 4 2 2 5 3" xfId="1039" xr:uid="{00000000-0005-0000-0000-0000830C0000}"/>
    <cellStyle name="Normal 4 2 2 5 3 2" xfId="1693" xr:uid="{00000000-0005-0000-0000-0000840C0000}"/>
    <cellStyle name="Normal 4 2 2 5 3 2 2" xfId="3343" xr:uid="{00000000-0005-0000-0000-0000850C0000}"/>
    <cellStyle name="Normal 4 2 2 5 3 2 2 2" xfId="9802" xr:uid="{00000000-0005-0000-0000-0000B0130000}"/>
    <cellStyle name="Normal 4 2 2 5 3 2 2 3" xfId="17880" xr:uid="{00000000-0005-0000-0000-0000B0130000}"/>
    <cellStyle name="Normal 4 2 2 5 3 2 3" xfId="5006" xr:uid="{00000000-0005-0000-0000-0000860C0000}"/>
    <cellStyle name="Normal 4 2 2 5 3 2 3 2" xfId="11393" xr:uid="{00000000-0005-0000-0000-0000B1130000}"/>
    <cellStyle name="Normal 4 2 2 5 3 2 3 3" xfId="19471" xr:uid="{00000000-0005-0000-0000-0000B1130000}"/>
    <cellStyle name="Normal 4 2 2 5 3 2 4" xfId="8207" xr:uid="{00000000-0005-0000-0000-0000B2130000}"/>
    <cellStyle name="Normal 4 2 2 5 3 2 4 2" xfId="16285" xr:uid="{00000000-0005-0000-0000-0000B2130000}"/>
    <cellStyle name="Normal 4 2 2 5 3 2 5" xfId="6597" xr:uid="{00000000-0005-0000-0000-0000AF130000}"/>
    <cellStyle name="Normal 4 2 2 5 3 2 6" xfId="14677" xr:uid="{00000000-0005-0000-0000-0000AF130000}"/>
    <cellStyle name="Normal 4 2 2 5 3 3" xfId="2220" xr:uid="{00000000-0005-0000-0000-0000870C0000}"/>
    <cellStyle name="Normal 4 2 2 5 3 3 2" xfId="3870" xr:uid="{00000000-0005-0000-0000-0000880C0000}"/>
    <cellStyle name="Normal 4 2 2 5 3 3 2 2" xfId="10329" xr:uid="{00000000-0005-0000-0000-0000B4130000}"/>
    <cellStyle name="Normal 4 2 2 5 3 3 2 3" xfId="18407" xr:uid="{00000000-0005-0000-0000-0000B4130000}"/>
    <cellStyle name="Normal 4 2 2 5 3 3 3" xfId="5533" xr:uid="{00000000-0005-0000-0000-0000890C0000}"/>
    <cellStyle name="Normal 4 2 2 5 3 3 3 2" xfId="11920" xr:uid="{00000000-0005-0000-0000-0000B5130000}"/>
    <cellStyle name="Normal 4 2 2 5 3 3 3 3" xfId="19998" xr:uid="{00000000-0005-0000-0000-0000B5130000}"/>
    <cellStyle name="Normal 4 2 2 5 3 3 4" xfId="8734" xr:uid="{00000000-0005-0000-0000-0000B6130000}"/>
    <cellStyle name="Normal 4 2 2 5 3 3 4 2" xfId="16812" xr:uid="{00000000-0005-0000-0000-0000B6130000}"/>
    <cellStyle name="Normal 4 2 2 5 3 3 5" xfId="7124" xr:uid="{00000000-0005-0000-0000-0000B3130000}"/>
    <cellStyle name="Normal 4 2 2 5 3 3 6" xfId="15204" xr:uid="{00000000-0005-0000-0000-0000B3130000}"/>
    <cellStyle name="Normal 4 2 2 5 3 4" xfId="2802" xr:uid="{00000000-0005-0000-0000-00008A0C0000}"/>
    <cellStyle name="Normal 4 2 2 5 3 4 2" xfId="9291" xr:uid="{00000000-0005-0000-0000-0000B7130000}"/>
    <cellStyle name="Normal 4 2 2 5 3 4 3" xfId="17369" xr:uid="{00000000-0005-0000-0000-0000B7130000}"/>
    <cellStyle name="Normal 4 2 2 5 3 5" xfId="4479" xr:uid="{00000000-0005-0000-0000-00008B0C0000}"/>
    <cellStyle name="Normal 4 2 2 5 3 5 2" xfId="10866" xr:uid="{00000000-0005-0000-0000-0000B8130000}"/>
    <cellStyle name="Normal 4 2 2 5 3 5 3" xfId="18944" xr:uid="{00000000-0005-0000-0000-0000B8130000}"/>
    <cellStyle name="Normal 4 2 2 5 3 6" xfId="7680" xr:uid="{00000000-0005-0000-0000-0000B9130000}"/>
    <cellStyle name="Normal 4 2 2 5 3 6 2" xfId="15758" xr:uid="{00000000-0005-0000-0000-0000B9130000}"/>
    <cellStyle name="Normal 4 2 2 5 3 7" xfId="13185" xr:uid="{00000000-0005-0000-0000-0000BA130000}"/>
    <cellStyle name="Normal 4 2 2 5 3 7 2" xfId="21222" xr:uid="{00000000-0005-0000-0000-0000BA130000}"/>
    <cellStyle name="Normal 4 2 2 5 3 8" xfId="6070" xr:uid="{00000000-0005-0000-0000-0000AE130000}"/>
    <cellStyle name="Normal 4 2 2 5 3 9" xfId="14150" xr:uid="{00000000-0005-0000-0000-0000AE130000}"/>
    <cellStyle name="Normal 4 2 2 5 4" xfId="1445" xr:uid="{00000000-0005-0000-0000-00008C0C0000}"/>
    <cellStyle name="Normal 4 2 2 5 4 2" xfId="3094" xr:uid="{00000000-0005-0000-0000-00008D0C0000}"/>
    <cellStyle name="Normal 4 2 2 5 4 2 2" xfId="9553" xr:uid="{00000000-0005-0000-0000-0000BC130000}"/>
    <cellStyle name="Normal 4 2 2 5 4 2 3" xfId="17631" xr:uid="{00000000-0005-0000-0000-0000BC130000}"/>
    <cellStyle name="Normal 4 2 2 5 4 3" xfId="4757" xr:uid="{00000000-0005-0000-0000-00008E0C0000}"/>
    <cellStyle name="Normal 4 2 2 5 4 3 2" xfId="11144" xr:uid="{00000000-0005-0000-0000-0000BD130000}"/>
    <cellStyle name="Normal 4 2 2 5 4 3 3" xfId="19222" xr:uid="{00000000-0005-0000-0000-0000BD130000}"/>
    <cellStyle name="Normal 4 2 2 5 4 4" xfId="7958" xr:uid="{00000000-0005-0000-0000-0000BE130000}"/>
    <cellStyle name="Normal 4 2 2 5 4 4 2" xfId="16036" xr:uid="{00000000-0005-0000-0000-0000BE130000}"/>
    <cellStyle name="Normal 4 2 2 5 4 5" xfId="12753" xr:uid="{00000000-0005-0000-0000-0000BF130000}"/>
    <cellStyle name="Normal 4 2 2 5 4 5 2" xfId="20814" xr:uid="{00000000-0005-0000-0000-0000BF130000}"/>
    <cellStyle name="Normal 4 2 2 5 4 6" xfId="6348" xr:uid="{00000000-0005-0000-0000-0000BB130000}"/>
    <cellStyle name="Normal 4 2 2 5 4 7" xfId="14428" xr:uid="{00000000-0005-0000-0000-0000BB130000}"/>
    <cellStyle name="Normal 4 2 2 5 5" xfId="1971" xr:uid="{00000000-0005-0000-0000-00008F0C0000}"/>
    <cellStyle name="Normal 4 2 2 5 5 2" xfId="3621" xr:uid="{00000000-0005-0000-0000-0000900C0000}"/>
    <cellStyle name="Normal 4 2 2 5 5 2 2" xfId="10080" xr:uid="{00000000-0005-0000-0000-0000C1130000}"/>
    <cellStyle name="Normal 4 2 2 5 5 2 3" xfId="18158" xr:uid="{00000000-0005-0000-0000-0000C1130000}"/>
    <cellStyle name="Normal 4 2 2 5 5 3" xfId="5284" xr:uid="{00000000-0005-0000-0000-0000910C0000}"/>
    <cellStyle name="Normal 4 2 2 5 5 3 2" xfId="11671" xr:uid="{00000000-0005-0000-0000-0000C2130000}"/>
    <cellStyle name="Normal 4 2 2 5 5 3 3" xfId="19749" xr:uid="{00000000-0005-0000-0000-0000C2130000}"/>
    <cellStyle name="Normal 4 2 2 5 5 4" xfId="8485" xr:uid="{00000000-0005-0000-0000-0000C3130000}"/>
    <cellStyle name="Normal 4 2 2 5 5 4 2" xfId="16563" xr:uid="{00000000-0005-0000-0000-0000C3130000}"/>
    <cellStyle name="Normal 4 2 2 5 5 5" xfId="6875" xr:uid="{00000000-0005-0000-0000-0000C0130000}"/>
    <cellStyle name="Normal 4 2 2 5 5 6" xfId="14955" xr:uid="{00000000-0005-0000-0000-0000C0130000}"/>
    <cellStyle name="Normal 4 2 2 5 6" xfId="2568" xr:uid="{00000000-0005-0000-0000-0000920C0000}"/>
    <cellStyle name="Normal 4 2 2 5 6 2" xfId="9078" xr:uid="{00000000-0005-0000-0000-0000C4130000}"/>
    <cellStyle name="Normal 4 2 2 5 6 3" xfId="17156" xr:uid="{00000000-0005-0000-0000-0000C4130000}"/>
    <cellStyle name="Normal 4 2 2 5 7" xfId="4230" xr:uid="{00000000-0005-0000-0000-0000930C0000}"/>
    <cellStyle name="Normal 4 2 2 5 7 2" xfId="10617" xr:uid="{00000000-0005-0000-0000-0000C5130000}"/>
    <cellStyle name="Normal 4 2 2 5 7 3" xfId="18695" xr:uid="{00000000-0005-0000-0000-0000C5130000}"/>
    <cellStyle name="Normal 4 2 2 5 8" xfId="7431" xr:uid="{00000000-0005-0000-0000-0000C6130000}"/>
    <cellStyle name="Normal 4 2 2 5 8 2" xfId="15509" xr:uid="{00000000-0005-0000-0000-0000C6130000}"/>
    <cellStyle name="Normal 4 2 2 5 9" xfId="12270" xr:uid="{00000000-0005-0000-0000-0000C7130000}"/>
    <cellStyle name="Normal 4 2 2 5 9 2" xfId="20344" xr:uid="{00000000-0005-0000-0000-0000C7130000}"/>
    <cellStyle name="Normal 4 2 2 6" xfId="563" xr:uid="{00000000-0005-0000-0000-000033020000}"/>
    <cellStyle name="Normal 4 2 2 6 10" xfId="13663" xr:uid="{00000000-0005-0000-0000-0000C9130000}"/>
    <cellStyle name="Normal 4 2 2 6 10 2" xfId="21660" xr:uid="{00000000-0005-0000-0000-0000C9130000}"/>
    <cellStyle name="Normal 4 2 2 6 11" xfId="5822" xr:uid="{00000000-0005-0000-0000-0000C8130000}"/>
    <cellStyle name="Normal 4 2 2 6 12" xfId="13902" xr:uid="{00000000-0005-0000-0000-0000C8130000}"/>
    <cellStyle name="Normal 4 2 2 6 2" xfId="960" xr:uid="{00000000-0005-0000-0000-0000950C0000}"/>
    <cellStyle name="Normal 4 2 2 6 2 10" xfId="13993" xr:uid="{00000000-0005-0000-0000-0000CA130000}"/>
    <cellStyle name="Normal 4 2 2 6 2 2" xfId="1176" xr:uid="{00000000-0005-0000-0000-0000960C0000}"/>
    <cellStyle name="Normal 4 2 2 6 2 2 2" xfId="1834" xr:uid="{00000000-0005-0000-0000-0000970C0000}"/>
    <cellStyle name="Normal 4 2 2 6 2 2 2 2" xfId="3484" xr:uid="{00000000-0005-0000-0000-0000980C0000}"/>
    <cellStyle name="Normal 4 2 2 6 2 2 2 2 2" xfId="9943" xr:uid="{00000000-0005-0000-0000-0000CD130000}"/>
    <cellStyle name="Normal 4 2 2 6 2 2 2 2 3" xfId="18021" xr:uid="{00000000-0005-0000-0000-0000CD130000}"/>
    <cellStyle name="Normal 4 2 2 6 2 2 2 3" xfId="5147" xr:uid="{00000000-0005-0000-0000-0000990C0000}"/>
    <cellStyle name="Normal 4 2 2 6 2 2 2 3 2" xfId="11534" xr:uid="{00000000-0005-0000-0000-0000CE130000}"/>
    <cellStyle name="Normal 4 2 2 6 2 2 2 3 3" xfId="19612" xr:uid="{00000000-0005-0000-0000-0000CE130000}"/>
    <cellStyle name="Normal 4 2 2 6 2 2 2 4" xfId="8348" xr:uid="{00000000-0005-0000-0000-0000CF130000}"/>
    <cellStyle name="Normal 4 2 2 6 2 2 2 4 2" xfId="16426" xr:uid="{00000000-0005-0000-0000-0000CF130000}"/>
    <cellStyle name="Normal 4 2 2 6 2 2 2 5" xfId="6738" xr:uid="{00000000-0005-0000-0000-0000CC130000}"/>
    <cellStyle name="Normal 4 2 2 6 2 2 2 6" xfId="14818" xr:uid="{00000000-0005-0000-0000-0000CC130000}"/>
    <cellStyle name="Normal 4 2 2 6 2 2 3" xfId="2361" xr:uid="{00000000-0005-0000-0000-00009A0C0000}"/>
    <cellStyle name="Normal 4 2 2 6 2 2 3 2" xfId="4011" xr:uid="{00000000-0005-0000-0000-00009B0C0000}"/>
    <cellStyle name="Normal 4 2 2 6 2 2 3 2 2" xfId="10470" xr:uid="{00000000-0005-0000-0000-0000D1130000}"/>
    <cellStyle name="Normal 4 2 2 6 2 2 3 2 3" xfId="18548" xr:uid="{00000000-0005-0000-0000-0000D1130000}"/>
    <cellStyle name="Normal 4 2 2 6 2 2 3 3" xfId="5674" xr:uid="{00000000-0005-0000-0000-00009C0C0000}"/>
    <cellStyle name="Normal 4 2 2 6 2 2 3 3 2" xfId="12061" xr:uid="{00000000-0005-0000-0000-0000D2130000}"/>
    <cellStyle name="Normal 4 2 2 6 2 2 3 3 3" xfId="20139" xr:uid="{00000000-0005-0000-0000-0000D2130000}"/>
    <cellStyle name="Normal 4 2 2 6 2 2 3 4" xfId="8875" xr:uid="{00000000-0005-0000-0000-0000D3130000}"/>
    <cellStyle name="Normal 4 2 2 6 2 2 3 4 2" xfId="16953" xr:uid="{00000000-0005-0000-0000-0000D3130000}"/>
    <cellStyle name="Normal 4 2 2 6 2 2 3 5" xfId="7265" xr:uid="{00000000-0005-0000-0000-0000D0130000}"/>
    <cellStyle name="Normal 4 2 2 6 2 2 3 6" xfId="15345" xr:uid="{00000000-0005-0000-0000-0000D0130000}"/>
    <cellStyle name="Normal 4 2 2 6 2 2 4" xfId="2927" xr:uid="{00000000-0005-0000-0000-00009D0C0000}"/>
    <cellStyle name="Normal 4 2 2 6 2 2 4 2" xfId="9416" xr:uid="{00000000-0005-0000-0000-0000D4130000}"/>
    <cellStyle name="Normal 4 2 2 6 2 2 4 3" xfId="17494" xr:uid="{00000000-0005-0000-0000-0000D4130000}"/>
    <cellStyle name="Normal 4 2 2 6 2 2 5" xfId="4620" xr:uid="{00000000-0005-0000-0000-00009E0C0000}"/>
    <cellStyle name="Normal 4 2 2 6 2 2 5 2" xfId="11007" xr:uid="{00000000-0005-0000-0000-0000D5130000}"/>
    <cellStyle name="Normal 4 2 2 6 2 2 5 3" xfId="19085" xr:uid="{00000000-0005-0000-0000-0000D5130000}"/>
    <cellStyle name="Normal 4 2 2 6 2 2 6" xfId="7821" xr:uid="{00000000-0005-0000-0000-0000D6130000}"/>
    <cellStyle name="Normal 4 2 2 6 2 2 6 2" xfId="15899" xr:uid="{00000000-0005-0000-0000-0000D6130000}"/>
    <cellStyle name="Normal 4 2 2 6 2 2 7" xfId="13186" xr:uid="{00000000-0005-0000-0000-0000D7130000}"/>
    <cellStyle name="Normal 4 2 2 6 2 2 7 2" xfId="21223" xr:uid="{00000000-0005-0000-0000-0000D7130000}"/>
    <cellStyle name="Normal 4 2 2 6 2 2 8" xfId="6211" xr:uid="{00000000-0005-0000-0000-0000CB130000}"/>
    <cellStyle name="Normal 4 2 2 6 2 2 9" xfId="14291" xr:uid="{00000000-0005-0000-0000-0000CB130000}"/>
    <cellStyle name="Normal 4 2 2 6 2 3" xfId="1537" xr:uid="{00000000-0005-0000-0000-00009F0C0000}"/>
    <cellStyle name="Normal 4 2 2 6 2 3 2" xfId="3186" xr:uid="{00000000-0005-0000-0000-0000A00C0000}"/>
    <cellStyle name="Normal 4 2 2 6 2 3 2 2" xfId="9645" xr:uid="{00000000-0005-0000-0000-0000D9130000}"/>
    <cellStyle name="Normal 4 2 2 6 2 3 2 3" xfId="17723" xr:uid="{00000000-0005-0000-0000-0000D9130000}"/>
    <cellStyle name="Normal 4 2 2 6 2 3 3" xfId="4849" xr:uid="{00000000-0005-0000-0000-0000A10C0000}"/>
    <cellStyle name="Normal 4 2 2 6 2 3 3 2" xfId="11236" xr:uid="{00000000-0005-0000-0000-0000DA130000}"/>
    <cellStyle name="Normal 4 2 2 6 2 3 3 3" xfId="19314" xr:uid="{00000000-0005-0000-0000-0000DA130000}"/>
    <cellStyle name="Normal 4 2 2 6 2 3 4" xfId="8050" xr:uid="{00000000-0005-0000-0000-0000DB130000}"/>
    <cellStyle name="Normal 4 2 2 6 2 3 4 2" xfId="16128" xr:uid="{00000000-0005-0000-0000-0000DB130000}"/>
    <cellStyle name="Normal 4 2 2 6 2 3 5" xfId="6440" xr:uid="{00000000-0005-0000-0000-0000D8130000}"/>
    <cellStyle name="Normal 4 2 2 6 2 3 6" xfId="14520" xr:uid="{00000000-0005-0000-0000-0000D8130000}"/>
    <cellStyle name="Normal 4 2 2 6 2 4" xfId="2063" xr:uid="{00000000-0005-0000-0000-0000A20C0000}"/>
    <cellStyle name="Normal 4 2 2 6 2 4 2" xfId="3713" xr:uid="{00000000-0005-0000-0000-0000A30C0000}"/>
    <cellStyle name="Normal 4 2 2 6 2 4 2 2" xfId="10172" xr:uid="{00000000-0005-0000-0000-0000DD130000}"/>
    <cellStyle name="Normal 4 2 2 6 2 4 2 3" xfId="18250" xr:uid="{00000000-0005-0000-0000-0000DD130000}"/>
    <cellStyle name="Normal 4 2 2 6 2 4 3" xfId="5376" xr:uid="{00000000-0005-0000-0000-0000A40C0000}"/>
    <cellStyle name="Normal 4 2 2 6 2 4 3 2" xfId="11763" xr:uid="{00000000-0005-0000-0000-0000DE130000}"/>
    <cellStyle name="Normal 4 2 2 6 2 4 3 3" xfId="19841" xr:uid="{00000000-0005-0000-0000-0000DE130000}"/>
    <cellStyle name="Normal 4 2 2 6 2 4 4" xfId="8577" xr:uid="{00000000-0005-0000-0000-0000DF130000}"/>
    <cellStyle name="Normal 4 2 2 6 2 4 4 2" xfId="16655" xr:uid="{00000000-0005-0000-0000-0000DF130000}"/>
    <cellStyle name="Normal 4 2 2 6 2 4 5" xfId="6967" xr:uid="{00000000-0005-0000-0000-0000DC130000}"/>
    <cellStyle name="Normal 4 2 2 6 2 4 6" xfId="15047" xr:uid="{00000000-0005-0000-0000-0000DC130000}"/>
    <cellStyle name="Normal 4 2 2 6 2 5" xfId="2725" xr:uid="{00000000-0005-0000-0000-0000A50C0000}"/>
    <cellStyle name="Normal 4 2 2 6 2 5 2" xfId="9214" xr:uid="{00000000-0005-0000-0000-0000E0130000}"/>
    <cellStyle name="Normal 4 2 2 6 2 5 3" xfId="17292" xr:uid="{00000000-0005-0000-0000-0000E0130000}"/>
    <cellStyle name="Normal 4 2 2 6 2 6" xfId="4322" xr:uid="{00000000-0005-0000-0000-0000A60C0000}"/>
    <cellStyle name="Normal 4 2 2 6 2 6 2" xfId="10709" xr:uid="{00000000-0005-0000-0000-0000E1130000}"/>
    <cellStyle name="Normal 4 2 2 6 2 6 3" xfId="18787" xr:uid="{00000000-0005-0000-0000-0000E1130000}"/>
    <cellStyle name="Normal 4 2 2 6 2 7" xfId="7523" xr:uid="{00000000-0005-0000-0000-0000E2130000}"/>
    <cellStyle name="Normal 4 2 2 6 2 7 2" xfId="15601" xr:uid="{00000000-0005-0000-0000-0000E2130000}"/>
    <cellStyle name="Normal 4 2 2 6 2 8" xfId="12547" xr:uid="{00000000-0005-0000-0000-0000E3130000}"/>
    <cellStyle name="Normal 4 2 2 6 2 8 2" xfId="20615" xr:uid="{00000000-0005-0000-0000-0000E3130000}"/>
    <cellStyle name="Normal 4 2 2 6 2 9" xfId="5913" xr:uid="{00000000-0005-0000-0000-0000CA130000}"/>
    <cellStyle name="Normal 4 2 2 6 3" xfId="1040" xr:uid="{00000000-0005-0000-0000-0000A70C0000}"/>
    <cellStyle name="Normal 4 2 2 6 3 2" xfId="1694" xr:uid="{00000000-0005-0000-0000-0000A80C0000}"/>
    <cellStyle name="Normal 4 2 2 6 3 2 2" xfId="3344" xr:uid="{00000000-0005-0000-0000-0000A90C0000}"/>
    <cellStyle name="Normal 4 2 2 6 3 2 2 2" xfId="9803" xr:uid="{00000000-0005-0000-0000-0000E6130000}"/>
    <cellStyle name="Normal 4 2 2 6 3 2 2 3" xfId="17881" xr:uid="{00000000-0005-0000-0000-0000E6130000}"/>
    <cellStyle name="Normal 4 2 2 6 3 2 3" xfId="5007" xr:uid="{00000000-0005-0000-0000-0000AA0C0000}"/>
    <cellStyle name="Normal 4 2 2 6 3 2 3 2" xfId="11394" xr:uid="{00000000-0005-0000-0000-0000E7130000}"/>
    <cellStyle name="Normal 4 2 2 6 3 2 3 3" xfId="19472" xr:uid="{00000000-0005-0000-0000-0000E7130000}"/>
    <cellStyle name="Normal 4 2 2 6 3 2 4" xfId="8208" xr:uid="{00000000-0005-0000-0000-0000E8130000}"/>
    <cellStyle name="Normal 4 2 2 6 3 2 4 2" xfId="16286" xr:uid="{00000000-0005-0000-0000-0000E8130000}"/>
    <cellStyle name="Normal 4 2 2 6 3 2 5" xfId="6598" xr:uid="{00000000-0005-0000-0000-0000E5130000}"/>
    <cellStyle name="Normal 4 2 2 6 3 2 6" xfId="14678" xr:uid="{00000000-0005-0000-0000-0000E5130000}"/>
    <cellStyle name="Normal 4 2 2 6 3 3" xfId="2221" xr:uid="{00000000-0005-0000-0000-0000AB0C0000}"/>
    <cellStyle name="Normal 4 2 2 6 3 3 2" xfId="3871" xr:uid="{00000000-0005-0000-0000-0000AC0C0000}"/>
    <cellStyle name="Normal 4 2 2 6 3 3 2 2" xfId="10330" xr:uid="{00000000-0005-0000-0000-0000EA130000}"/>
    <cellStyle name="Normal 4 2 2 6 3 3 2 3" xfId="18408" xr:uid="{00000000-0005-0000-0000-0000EA130000}"/>
    <cellStyle name="Normal 4 2 2 6 3 3 3" xfId="5534" xr:uid="{00000000-0005-0000-0000-0000AD0C0000}"/>
    <cellStyle name="Normal 4 2 2 6 3 3 3 2" xfId="11921" xr:uid="{00000000-0005-0000-0000-0000EB130000}"/>
    <cellStyle name="Normal 4 2 2 6 3 3 3 3" xfId="19999" xr:uid="{00000000-0005-0000-0000-0000EB130000}"/>
    <cellStyle name="Normal 4 2 2 6 3 3 4" xfId="8735" xr:uid="{00000000-0005-0000-0000-0000EC130000}"/>
    <cellStyle name="Normal 4 2 2 6 3 3 4 2" xfId="16813" xr:uid="{00000000-0005-0000-0000-0000EC130000}"/>
    <cellStyle name="Normal 4 2 2 6 3 3 5" xfId="7125" xr:uid="{00000000-0005-0000-0000-0000E9130000}"/>
    <cellStyle name="Normal 4 2 2 6 3 3 6" xfId="15205" xr:uid="{00000000-0005-0000-0000-0000E9130000}"/>
    <cellStyle name="Normal 4 2 2 6 3 4" xfId="2803" xr:uid="{00000000-0005-0000-0000-0000AE0C0000}"/>
    <cellStyle name="Normal 4 2 2 6 3 4 2" xfId="9292" xr:uid="{00000000-0005-0000-0000-0000ED130000}"/>
    <cellStyle name="Normal 4 2 2 6 3 4 3" xfId="17370" xr:uid="{00000000-0005-0000-0000-0000ED130000}"/>
    <cellStyle name="Normal 4 2 2 6 3 5" xfId="4480" xr:uid="{00000000-0005-0000-0000-0000AF0C0000}"/>
    <cellStyle name="Normal 4 2 2 6 3 5 2" xfId="10867" xr:uid="{00000000-0005-0000-0000-0000EE130000}"/>
    <cellStyle name="Normal 4 2 2 6 3 5 3" xfId="18945" xr:uid="{00000000-0005-0000-0000-0000EE130000}"/>
    <cellStyle name="Normal 4 2 2 6 3 6" xfId="7681" xr:uid="{00000000-0005-0000-0000-0000EF130000}"/>
    <cellStyle name="Normal 4 2 2 6 3 6 2" xfId="15759" xr:uid="{00000000-0005-0000-0000-0000EF130000}"/>
    <cellStyle name="Normal 4 2 2 6 3 7" xfId="13187" xr:uid="{00000000-0005-0000-0000-0000F0130000}"/>
    <cellStyle name="Normal 4 2 2 6 3 7 2" xfId="21224" xr:uid="{00000000-0005-0000-0000-0000F0130000}"/>
    <cellStyle name="Normal 4 2 2 6 3 8" xfId="6071" xr:uid="{00000000-0005-0000-0000-0000E4130000}"/>
    <cellStyle name="Normal 4 2 2 6 3 9" xfId="14151" xr:uid="{00000000-0005-0000-0000-0000E4130000}"/>
    <cellStyle name="Normal 4 2 2 6 4" xfId="1446" xr:uid="{00000000-0005-0000-0000-0000B00C0000}"/>
    <cellStyle name="Normal 4 2 2 6 4 2" xfId="3095" xr:uid="{00000000-0005-0000-0000-0000B10C0000}"/>
    <cellStyle name="Normal 4 2 2 6 4 2 2" xfId="9554" xr:uid="{00000000-0005-0000-0000-0000F2130000}"/>
    <cellStyle name="Normal 4 2 2 6 4 2 3" xfId="17632" xr:uid="{00000000-0005-0000-0000-0000F2130000}"/>
    <cellStyle name="Normal 4 2 2 6 4 3" xfId="4758" xr:uid="{00000000-0005-0000-0000-0000B20C0000}"/>
    <cellStyle name="Normal 4 2 2 6 4 3 2" xfId="11145" xr:uid="{00000000-0005-0000-0000-0000F3130000}"/>
    <cellStyle name="Normal 4 2 2 6 4 3 3" xfId="19223" xr:uid="{00000000-0005-0000-0000-0000F3130000}"/>
    <cellStyle name="Normal 4 2 2 6 4 4" xfId="7959" xr:uid="{00000000-0005-0000-0000-0000F4130000}"/>
    <cellStyle name="Normal 4 2 2 6 4 4 2" xfId="16037" xr:uid="{00000000-0005-0000-0000-0000F4130000}"/>
    <cellStyle name="Normal 4 2 2 6 4 5" xfId="12754" xr:uid="{00000000-0005-0000-0000-0000F5130000}"/>
    <cellStyle name="Normal 4 2 2 6 4 5 2" xfId="20815" xr:uid="{00000000-0005-0000-0000-0000F5130000}"/>
    <cellStyle name="Normal 4 2 2 6 4 6" xfId="6349" xr:uid="{00000000-0005-0000-0000-0000F1130000}"/>
    <cellStyle name="Normal 4 2 2 6 4 7" xfId="14429" xr:uid="{00000000-0005-0000-0000-0000F1130000}"/>
    <cellStyle name="Normal 4 2 2 6 5" xfId="1972" xr:uid="{00000000-0005-0000-0000-0000B30C0000}"/>
    <cellStyle name="Normal 4 2 2 6 5 2" xfId="3622" xr:uid="{00000000-0005-0000-0000-0000B40C0000}"/>
    <cellStyle name="Normal 4 2 2 6 5 2 2" xfId="10081" xr:uid="{00000000-0005-0000-0000-0000F7130000}"/>
    <cellStyle name="Normal 4 2 2 6 5 2 3" xfId="18159" xr:uid="{00000000-0005-0000-0000-0000F7130000}"/>
    <cellStyle name="Normal 4 2 2 6 5 3" xfId="5285" xr:uid="{00000000-0005-0000-0000-0000B50C0000}"/>
    <cellStyle name="Normal 4 2 2 6 5 3 2" xfId="11672" xr:uid="{00000000-0005-0000-0000-0000F8130000}"/>
    <cellStyle name="Normal 4 2 2 6 5 3 3" xfId="19750" xr:uid="{00000000-0005-0000-0000-0000F8130000}"/>
    <cellStyle name="Normal 4 2 2 6 5 4" xfId="8486" xr:uid="{00000000-0005-0000-0000-0000F9130000}"/>
    <cellStyle name="Normal 4 2 2 6 5 4 2" xfId="16564" xr:uid="{00000000-0005-0000-0000-0000F9130000}"/>
    <cellStyle name="Normal 4 2 2 6 5 5" xfId="6876" xr:uid="{00000000-0005-0000-0000-0000F6130000}"/>
    <cellStyle name="Normal 4 2 2 6 5 6" xfId="14956" xr:uid="{00000000-0005-0000-0000-0000F6130000}"/>
    <cellStyle name="Normal 4 2 2 6 6" xfId="2569" xr:uid="{00000000-0005-0000-0000-0000B60C0000}"/>
    <cellStyle name="Normal 4 2 2 6 6 2" xfId="9079" xr:uid="{00000000-0005-0000-0000-0000FA130000}"/>
    <cellStyle name="Normal 4 2 2 6 6 3" xfId="17157" xr:uid="{00000000-0005-0000-0000-0000FA130000}"/>
    <cellStyle name="Normal 4 2 2 6 7" xfId="4231" xr:uid="{00000000-0005-0000-0000-0000B70C0000}"/>
    <cellStyle name="Normal 4 2 2 6 7 2" xfId="10618" xr:uid="{00000000-0005-0000-0000-0000FB130000}"/>
    <cellStyle name="Normal 4 2 2 6 7 3" xfId="18696" xr:uid="{00000000-0005-0000-0000-0000FB130000}"/>
    <cellStyle name="Normal 4 2 2 6 8" xfId="7432" xr:uid="{00000000-0005-0000-0000-0000FC130000}"/>
    <cellStyle name="Normal 4 2 2 6 8 2" xfId="15510" xr:uid="{00000000-0005-0000-0000-0000FC130000}"/>
    <cellStyle name="Normal 4 2 2 6 9" xfId="12271" xr:uid="{00000000-0005-0000-0000-0000FD130000}"/>
    <cellStyle name="Normal 4 2 2 6 9 2" xfId="20345" xr:uid="{00000000-0005-0000-0000-0000FD130000}"/>
    <cellStyle name="Normal 4 2 2 7" xfId="564" xr:uid="{00000000-0005-0000-0000-000034020000}"/>
    <cellStyle name="Normal 4 2 2 7 10" xfId="5823" xr:uid="{00000000-0005-0000-0000-0000FE130000}"/>
    <cellStyle name="Normal 4 2 2 7 11" xfId="13903" xr:uid="{00000000-0005-0000-0000-0000FE130000}"/>
    <cellStyle name="Normal 4 2 2 7 2" xfId="1041" xr:uid="{00000000-0005-0000-0000-0000B90C0000}"/>
    <cellStyle name="Normal 4 2 2 7 2 2" xfId="1695" xr:uid="{00000000-0005-0000-0000-0000BA0C0000}"/>
    <cellStyle name="Normal 4 2 2 7 2 2 2" xfId="3345" xr:uid="{00000000-0005-0000-0000-0000BB0C0000}"/>
    <cellStyle name="Normal 4 2 2 7 2 2 2 2" xfId="9804" xr:uid="{00000000-0005-0000-0000-000001140000}"/>
    <cellStyle name="Normal 4 2 2 7 2 2 2 3" xfId="17882" xr:uid="{00000000-0005-0000-0000-000001140000}"/>
    <cellStyle name="Normal 4 2 2 7 2 2 3" xfId="5008" xr:uid="{00000000-0005-0000-0000-0000BC0C0000}"/>
    <cellStyle name="Normal 4 2 2 7 2 2 3 2" xfId="11395" xr:uid="{00000000-0005-0000-0000-000002140000}"/>
    <cellStyle name="Normal 4 2 2 7 2 2 3 3" xfId="19473" xr:uid="{00000000-0005-0000-0000-000002140000}"/>
    <cellStyle name="Normal 4 2 2 7 2 2 4" xfId="8209" xr:uid="{00000000-0005-0000-0000-000003140000}"/>
    <cellStyle name="Normal 4 2 2 7 2 2 4 2" xfId="16287" xr:uid="{00000000-0005-0000-0000-000003140000}"/>
    <cellStyle name="Normal 4 2 2 7 2 2 5" xfId="6599" xr:uid="{00000000-0005-0000-0000-000000140000}"/>
    <cellStyle name="Normal 4 2 2 7 2 2 6" xfId="14679" xr:uid="{00000000-0005-0000-0000-000000140000}"/>
    <cellStyle name="Normal 4 2 2 7 2 3" xfId="2222" xr:uid="{00000000-0005-0000-0000-0000BD0C0000}"/>
    <cellStyle name="Normal 4 2 2 7 2 3 2" xfId="3872" xr:uid="{00000000-0005-0000-0000-0000BE0C0000}"/>
    <cellStyle name="Normal 4 2 2 7 2 3 2 2" xfId="10331" xr:uid="{00000000-0005-0000-0000-000005140000}"/>
    <cellStyle name="Normal 4 2 2 7 2 3 2 3" xfId="18409" xr:uid="{00000000-0005-0000-0000-000005140000}"/>
    <cellStyle name="Normal 4 2 2 7 2 3 3" xfId="5535" xr:uid="{00000000-0005-0000-0000-0000BF0C0000}"/>
    <cellStyle name="Normal 4 2 2 7 2 3 3 2" xfId="11922" xr:uid="{00000000-0005-0000-0000-000006140000}"/>
    <cellStyle name="Normal 4 2 2 7 2 3 3 3" xfId="20000" xr:uid="{00000000-0005-0000-0000-000006140000}"/>
    <cellStyle name="Normal 4 2 2 7 2 3 4" xfId="8736" xr:uid="{00000000-0005-0000-0000-000007140000}"/>
    <cellStyle name="Normal 4 2 2 7 2 3 4 2" xfId="16814" xr:uid="{00000000-0005-0000-0000-000007140000}"/>
    <cellStyle name="Normal 4 2 2 7 2 3 5" xfId="7126" xr:uid="{00000000-0005-0000-0000-000004140000}"/>
    <cellStyle name="Normal 4 2 2 7 2 3 6" xfId="15206" xr:uid="{00000000-0005-0000-0000-000004140000}"/>
    <cellStyle name="Normal 4 2 2 7 2 4" xfId="2804" xr:uid="{00000000-0005-0000-0000-0000C00C0000}"/>
    <cellStyle name="Normal 4 2 2 7 2 4 2" xfId="9293" xr:uid="{00000000-0005-0000-0000-000008140000}"/>
    <cellStyle name="Normal 4 2 2 7 2 4 3" xfId="17371" xr:uid="{00000000-0005-0000-0000-000008140000}"/>
    <cellStyle name="Normal 4 2 2 7 2 5" xfId="4481" xr:uid="{00000000-0005-0000-0000-0000C10C0000}"/>
    <cellStyle name="Normal 4 2 2 7 2 5 2" xfId="10868" xr:uid="{00000000-0005-0000-0000-000009140000}"/>
    <cellStyle name="Normal 4 2 2 7 2 5 3" xfId="18946" xr:uid="{00000000-0005-0000-0000-000009140000}"/>
    <cellStyle name="Normal 4 2 2 7 2 6" xfId="7682" xr:uid="{00000000-0005-0000-0000-00000A140000}"/>
    <cellStyle name="Normal 4 2 2 7 2 6 2" xfId="15760" xr:uid="{00000000-0005-0000-0000-00000A140000}"/>
    <cellStyle name="Normal 4 2 2 7 2 7" xfId="12755" xr:uid="{00000000-0005-0000-0000-00000B140000}"/>
    <cellStyle name="Normal 4 2 2 7 2 7 2" xfId="20816" xr:uid="{00000000-0005-0000-0000-00000B140000}"/>
    <cellStyle name="Normal 4 2 2 7 2 8" xfId="6072" xr:uid="{00000000-0005-0000-0000-0000FF130000}"/>
    <cellStyle name="Normal 4 2 2 7 2 9" xfId="14152" xr:uid="{00000000-0005-0000-0000-0000FF130000}"/>
    <cellStyle name="Normal 4 2 2 7 3" xfId="1447" xr:uid="{00000000-0005-0000-0000-0000C20C0000}"/>
    <cellStyle name="Normal 4 2 2 7 3 2" xfId="3096" xr:uid="{00000000-0005-0000-0000-0000C30C0000}"/>
    <cellStyle name="Normal 4 2 2 7 3 2 2" xfId="9555" xr:uid="{00000000-0005-0000-0000-00000D140000}"/>
    <cellStyle name="Normal 4 2 2 7 3 2 3" xfId="17633" xr:uid="{00000000-0005-0000-0000-00000D140000}"/>
    <cellStyle name="Normal 4 2 2 7 3 3" xfId="4759" xr:uid="{00000000-0005-0000-0000-0000C40C0000}"/>
    <cellStyle name="Normal 4 2 2 7 3 3 2" xfId="11146" xr:uid="{00000000-0005-0000-0000-00000E140000}"/>
    <cellStyle name="Normal 4 2 2 7 3 3 3" xfId="19224" xr:uid="{00000000-0005-0000-0000-00000E140000}"/>
    <cellStyle name="Normal 4 2 2 7 3 4" xfId="7960" xr:uid="{00000000-0005-0000-0000-00000F140000}"/>
    <cellStyle name="Normal 4 2 2 7 3 4 2" xfId="16038" xr:uid="{00000000-0005-0000-0000-00000F140000}"/>
    <cellStyle name="Normal 4 2 2 7 3 5" xfId="6350" xr:uid="{00000000-0005-0000-0000-00000C140000}"/>
    <cellStyle name="Normal 4 2 2 7 3 6" xfId="14430" xr:uid="{00000000-0005-0000-0000-00000C140000}"/>
    <cellStyle name="Normal 4 2 2 7 4" xfId="1973" xr:uid="{00000000-0005-0000-0000-0000C50C0000}"/>
    <cellStyle name="Normal 4 2 2 7 4 2" xfId="3623" xr:uid="{00000000-0005-0000-0000-0000C60C0000}"/>
    <cellStyle name="Normal 4 2 2 7 4 2 2" xfId="10082" xr:uid="{00000000-0005-0000-0000-000011140000}"/>
    <cellStyle name="Normal 4 2 2 7 4 2 3" xfId="18160" xr:uid="{00000000-0005-0000-0000-000011140000}"/>
    <cellStyle name="Normal 4 2 2 7 4 3" xfId="5286" xr:uid="{00000000-0005-0000-0000-0000C70C0000}"/>
    <cellStyle name="Normal 4 2 2 7 4 3 2" xfId="11673" xr:uid="{00000000-0005-0000-0000-000012140000}"/>
    <cellStyle name="Normal 4 2 2 7 4 3 3" xfId="19751" xr:uid="{00000000-0005-0000-0000-000012140000}"/>
    <cellStyle name="Normal 4 2 2 7 4 4" xfId="8487" xr:uid="{00000000-0005-0000-0000-000013140000}"/>
    <cellStyle name="Normal 4 2 2 7 4 4 2" xfId="16565" xr:uid="{00000000-0005-0000-0000-000013140000}"/>
    <cellStyle name="Normal 4 2 2 7 4 5" xfId="6877" xr:uid="{00000000-0005-0000-0000-000010140000}"/>
    <cellStyle name="Normal 4 2 2 7 4 6" xfId="14957" xr:uid="{00000000-0005-0000-0000-000010140000}"/>
    <cellStyle name="Normal 4 2 2 7 5" xfId="2570" xr:uid="{00000000-0005-0000-0000-0000C80C0000}"/>
    <cellStyle name="Normal 4 2 2 7 5 2" xfId="9080" xr:uid="{00000000-0005-0000-0000-000014140000}"/>
    <cellStyle name="Normal 4 2 2 7 5 3" xfId="17158" xr:uid="{00000000-0005-0000-0000-000014140000}"/>
    <cellStyle name="Normal 4 2 2 7 6" xfId="4232" xr:uid="{00000000-0005-0000-0000-0000C90C0000}"/>
    <cellStyle name="Normal 4 2 2 7 6 2" xfId="10619" xr:uid="{00000000-0005-0000-0000-000015140000}"/>
    <cellStyle name="Normal 4 2 2 7 6 3" xfId="18697" xr:uid="{00000000-0005-0000-0000-000015140000}"/>
    <cellStyle name="Normal 4 2 2 7 7" xfId="7433" xr:uid="{00000000-0005-0000-0000-000016140000}"/>
    <cellStyle name="Normal 4 2 2 7 7 2" xfId="15511" xr:uid="{00000000-0005-0000-0000-000016140000}"/>
    <cellStyle name="Normal 4 2 2 7 8" xfId="12272" xr:uid="{00000000-0005-0000-0000-000017140000}"/>
    <cellStyle name="Normal 4 2 2 7 8 2" xfId="20346" xr:uid="{00000000-0005-0000-0000-000017140000}"/>
    <cellStyle name="Normal 4 2 2 7 9" xfId="13664" xr:uid="{00000000-0005-0000-0000-000018140000}"/>
    <cellStyle name="Normal 4 2 2 7 9 2" xfId="21661" xr:uid="{00000000-0005-0000-0000-000018140000}"/>
    <cellStyle name="Normal 4 2 2 8" xfId="565" xr:uid="{00000000-0005-0000-0000-000035020000}"/>
    <cellStyle name="Normal 4 2 2 8 10" xfId="5824" xr:uid="{00000000-0005-0000-0000-000019140000}"/>
    <cellStyle name="Normal 4 2 2 8 11" xfId="13904" xr:uid="{00000000-0005-0000-0000-000019140000}"/>
    <cellStyle name="Normal 4 2 2 8 2" xfId="1042" xr:uid="{00000000-0005-0000-0000-0000CB0C0000}"/>
    <cellStyle name="Normal 4 2 2 8 2 2" xfId="1696" xr:uid="{00000000-0005-0000-0000-0000CC0C0000}"/>
    <cellStyle name="Normal 4 2 2 8 2 2 2" xfId="3346" xr:uid="{00000000-0005-0000-0000-0000CD0C0000}"/>
    <cellStyle name="Normal 4 2 2 8 2 2 2 2" xfId="9805" xr:uid="{00000000-0005-0000-0000-00001C140000}"/>
    <cellStyle name="Normal 4 2 2 8 2 2 2 3" xfId="17883" xr:uid="{00000000-0005-0000-0000-00001C140000}"/>
    <cellStyle name="Normal 4 2 2 8 2 2 3" xfId="5009" xr:uid="{00000000-0005-0000-0000-0000CE0C0000}"/>
    <cellStyle name="Normal 4 2 2 8 2 2 3 2" xfId="11396" xr:uid="{00000000-0005-0000-0000-00001D140000}"/>
    <cellStyle name="Normal 4 2 2 8 2 2 3 3" xfId="19474" xr:uid="{00000000-0005-0000-0000-00001D140000}"/>
    <cellStyle name="Normal 4 2 2 8 2 2 4" xfId="8210" xr:uid="{00000000-0005-0000-0000-00001E140000}"/>
    <cellStyle name="Normal 4 2 2 8 2 2 4 2" xfId="16288" xr:uid="{00000000-0005-0000-0000-00001E140000}"/>
    <cellStyle name="Normal 4 2 2 8 2 2 5" xfId="6600" xr:uid="{00000000-0005-0000-0000-00001B140000}"/>
    <cellStyle name="Normal 4 2 2 8 2 2 6" xfId="14680" xr:uid="{00000000-0005-0000-0000-00001B140000}"/>
    <cellStyle name="Normal 4 2 2 8 2 3" xfId="2223" xr:uid="{00000000-0005-0000-0000-0000CF0C0000}"/>
    <cellStyle name="Normal 4 2 2 8 2 3 2" xfId="3873" xr:uid="{00000000-0005-0000-0000-0000D00C0000}"/>
    <cellStyle name="Normal 4 2 2 8 2 3 2 2" xfId="10332" xr:uid="{00000000-0005-0000-0000-000020140000}"/>
    <cellStyle name="Normal 4 2 2 8 2 3 2 3" xfId="18410" xr:uid="{00000000-0005-0000-0000-000020140000}"/>
    <cellStyle name="Normal 4 2 2 8 2 3 3" xfId="5536" xr:uid="{00000000-0005-0000-0000-0000D10C0000}"/>
    <cellStyle name="Normal 4 2 2 8 2 3 3 2" xfId="11923" xr:uid="{00000000-0005-0000-0000-000021140000}"/>
    <cellStyle name="Normal 4 2 2 8 2 3 3 3" xfId="20001" xr:uid="{00000000-0005-0000-0000-000021140000}"/>
    <cellStyle name="Normal 4 2 2 8 2 3 4" xfId="8737" xr:uid="{00000000-0005-0000-0000-000022140000}"/>
    <cellStyle name="Normal 4 2 2 8 2 3 4 2" xfId="16815" xr:uid="{00000000-0005-0000-0000-000022140000}"/>
    <cellStyle name="Normal 4 2 2 8 2 3 5" xfId="7127" xr:uid="{00000000-0005-0000-0000-00001F140000}"/>
    <cellStyle name="Normal 4 2 2 8 2 3 6" xfId="15207" xr:uid="{00000000-0005-0000-0000-00001F140000}"/>
    <cellStyle name="Normal 4 2 2 8 2 4" xfId="2805" xr:uid="{00000000-0005-0000-0000-0000D20C0000}"/>
    <cellStyle name="Normal 4 2 2 8 2 4 2" xfId="9294" xr:uid="{00000000-0005-0000-0000-000023140000}"/>
    <cellStyle name="Normal 4 2 2 8 2 4 3" xfId="17372" xr:uid="{00000000-0005-0000-0000-000023140000}"/>
    <cellStyle name="Normal 4 2 2 8 2 5" xfId="4482" xr:uid="{00000000-0005-0000-0000-0000D30C0000}"/>
    <cellStyle name="Normal 4 2 2 8 2 5 2" xfId="10869" xr:uid="{00000000-0005-0000-0000-000024140000}"/>
    <cellStyle name="Normal 4 2 2 8 2 5 3" xfId="18947" xr:uid="{00000000-0005-0000-0000-000024140000}"/>
    <cellStyle name="Normal 4 2 2 8 2 6" xfId="7683" xr:uid="{00000000-0005-0000-0000-000025140000}"/>
    <cellStyle name="Normal 4 2 2 8 2 6 2" xfId="15761" xr:uid="{00000000-0005-0000-0000-000025140000}"/>
    <cellStyle name="Normal 4 2 2 8 2 7" xfId="12756" xr:uid="{00000000-0005-0000-0000-000026140000}"/>
    <cellStyle name="Normal 4 2 2 8 2 7 2" xfId="20817" xr:uid="{00000000-0005-0000-0000-000026140000}"/>
    <cellStyle name="Normal 4 2 2 8 2 8" xfId="6073" xr:uid="{00000000-0005-0000-0000-00001A140000}"/>
    <cellStyle name="Normal 4 2 2 8 2 9" xfId="14153" xr:uid="{00000000-0005-0000-0000-00001A140000}"/>
    <cellStyle name="Normal 4 2 2 8 3" xfId="1448" xr:uid="{00000000-0005-0000-0000-0000D40C0000}"/>
    <cellStyle name="Normal 4 2 2 8 3 2" xfId="3097" xr:uid="{00000000-0005-0000-0000-0000D50C0000}"/>
    <cellStyle name="Normal 4 2 2 8 3 2 2" xfId="9556" xr:uid="{00000000-0005-0000-0000-000028140000}"/>
    <cellStyle name="Normal 4 2 2 8 3 2 3" xfId="17634" xr:uid="{00000000-0005-0000-0000-000028140000}"/>
    <cellStyle name="Normal 4 2 2 8 3 3" xfId="4760" xr:uid="{00000000-0005-0000-0000-0000D60C0000}"/>
    <cellStyle name="Normal 4 2 2 8 3 3 2" xfId="11147" xr:uid="{00000000-0005-0000-0000-000029140000}"/>
    <cellStyle name="Normal 4 2 2 8 3 3 3" xfId="19225" xr:uid="{00000000-0005-0000-0000-000029140000}"/>
    <cellStyle name="Normal 4 2 2 8 3 4" xfId="7961" xr:uid="{00000000-0005-0000-0000-00002A140000}"/>
    <cellStyle name="Normal 4 2 2 8 3 4 2" xfId="16039" xr:uid="{00000000-0005-0000-0000-00002A140000}"/>
    <cellStyle name="Normal 4 2 2 8 3 5" xfId="6351" xr:uid="{00000000-0005-0000-0000-000027140000}"/>
    <cellStyle name="Normal 4 2 2 8 3 6" xfId="14431" xr:uid="{00000000-0005-0000-0000-000027140000}"/>
    <cellStyle name="Normal 4 2 2 8 4" xfId="1974" xr:uid="{00000000-0005-0000-0000-0000D70C0000}"/>
    <cellStyle name="Normal 4 2 2 8 4 2" xfId="3624" xr:uid="{00000000-0005-0000-0000-0000D80C0000}"/>
    <cellStyle name="Normal 4 2 2 8 4 2 2" xfId="10083" xr:uid="{00000000-0005-0000-0000-00002C140000}"/>
    <cellStyle name="Normal 4 2 2 8 4 2 3" xfId="18161" xr:uid="{00000000-0005-0000-0000-00002C140000}"/>
    <cellStyle name="Normal 4 2 2 8 4 3" xfId="5287" xr:uid="{00000000-0005-0000-0000-0000D90C0000}"/>
    <cellStyle name="Normal 4 2 2 8 4 3 2" xfId="11674" xr:uid="{00000000-0005-0000-0000-00002D140000}"/>
    <cellStyle name="Normal 4 2 2 8 4 3 3" xfId="19752" xr:uid="{00000000-0005-0000-0000-00002D140000}"/>
    <cellStyle name="Normal 4 2 2 8 4 4" xfId="8488" xr:uid="{00000000-0005-0000-0000-00002E140000}"/>
    <cellStyle name="Normal 4 2 2 8 4 4 2" xfId="16566" xr:uid="{00000000-0005-0000-0000-00002E140000}"/>
    <cellStyle name="Normal 4 2 2 8 4 5" xfId="6878" xr:uid="{00000000-0005-0000-0000-00002B140000}"/>
    <cellStyle name="Normal 4 2 2 8 4 6" xfId="14958" xr:uid="{00000000-0005-0000-0000-00002B140000}"/>
    <cellStyle name="Normal 4 2 2 8 5" xfId="2571" xr:uid="{00000000-0005-0000-0000-0000DA0C0000}"/>
    <cellStyle name="Normal 4 2 2 8 5 2" xfId="9081" xr:uid="{00000000-0005-0000-0000-00002F140000}"/>
    <cellStyle name="Normal 4 2 2 8 5 3" xfId="17159" xr:uid="{00000000-0005-0000-0000-00002F140000}"/>
    <cellStyle name="Normal 4 2 2 8 6" xfId="4233" xr:uid="{00000000-0005-0000-0000-0000DB0C0000}"/>
    <cellStyle name="Normal 4 2 2 8 6 2" xfId="10620" xr:uid="{00000000-0005-0000-0000-000030140000}"/>
    <cellStyle name="Normal 4 2 2 8 6 3" xfId="18698" xr:uid="{00000000-0005-0000-0000-000030140000}"/>
    <cellStyle name="Normal 4 2 2 8 7" xfId="7434" xr:uid="{00000000-0005-0000-0000-000031140000}"/>
    <cellStyle name="Normal 4 2 2 8 7 2" xfId="15512" xr:uid="{00000000-0005-0000-0000-000031140000}"/>
    <cellStyle name="Normal 4 2 2 8 8" xfId="12273" xr:uid="{00000000-0005-0000-0000-000032140000}"/>
    <cellStyle name="Normal 4 2 2 8 8 2" xfId="20347" xr:uid="{00000000-0005-0000-0000-000032140000}"/>
    <cellStyle name="Normal 4 2 2 8 9" xfId="13665" xr:uid="{00000000-0005-0000-0000-000033140000}"/>
    <cellStyle name="Normal 4 2 2 8 9 2" xfId="21662" xr:uid="{00000000-0005-0000-0000-000033140000}"/>
    <cellStyle name="Normal 4 2 2 9" xfId="566" xr:uid="{00000000-0005-0000-0000-000036020000}"/>
    <cellStyle name="Normal 4 2 2 9 10" xfId="14146" xr:uid="{00000000-0005-0000-0000-000034140000}"/>
    <cellStyle name="Normal 4 2 2 9 2" xfId="1689" xr:uid="{00000000-0005-0000-0000-0000DD0C0000}"/>
    <cellStyle name="Normal 4 2 2 9 2 2" xfId="3339" xr:uid="{00000000-0005-0000-0000-0000DE0C0000}"/>
    <cellStyle name="Normal 4 2 2 9 2 2 2" xfId="9798" xr:uid="{00000000-0005-0000-0000-000036140000}"/>
    <cellStyle name="Normal 4 2 2 9 2 2 3" xfId="17876" xr:uid="{00000000-0005-0000-0000-000036140000}"/>
    <cellStyle name="Normal 4 2 2 9 2 3" xfId="5002" xr:uid="{00000000-0005-0000-0000-0000DF0C0000}"/>
    <cellStyle name="Normal 4 2 2 9 2 3 2" xfId="11389" xr:uid="{00000000-0005-0000-0000-000037140000}"/>
    <cellStyle name="Normal 4 2 2 9 2 3 3" xfId="19467" xr:uid="{00000000-0005-0000-0000-000037140000}"/>
    <cellStyle name="Normal 4 2 2 9 2 4" xfId="8203" xr:uid="{00000000-0005-0000-0000-000038140000}"/>
    <cellStyle name="Normal 4 2 2 9 2 4 2" xfId="16281" xr:uid="{00000000-0005-0000-0000-000038140000}"/>
    <cellStyle name="Normal 4 2 2 9 2 5" xfId="13188" xr:uid="{00000000-0005-0000-0000-000039140000}"/>
    <cellStyle name="Normal 4 2 2 9 2 5 2" xfId="21225" xr:uid="{00000000-0005-0000-0000-000039140000}"/>
    <cellStyle name="Normal 4 2 2 9 2 6" xfId="6593" xr:uid="{00000000-0005-0000-0000-000035140000}"/>
    <cellStyle name="Normal 4 2 2 9 2 7" xfId="14673" xr:uid="{00000000-0005-0000-0000-000035140000}"/>
    <cellStyle name="Normal 4 2 2 9 3" xfId="2216" xr:uid="{00000000-0005-0000-0000-0000E00C0000}"/>
    <cellStyle name="Normal 4 2 2 9 3 2" xfId="3866" xr:uid="{00000000-0005-0000-0000-0000E10C0000}"/>
    <cellStyle name="Normal 4 2 2 9 3 2 2" xfId="10325" xr:uid="{00000000-0005-0000-0000-00003B140000}"/>
    <cellStyle name="Normal 4 2 2 9 3 2 3" xfId="18403" xr:uid="{00000000-0005-0000-0000-00003B140000}"/>
    <cellStyle name="Normal 4 2 2 9 3 3" xfId="5529" xr:uid="{00000000-0005-0000-0000-0000E20C0000}"/>
    <cellStyle name="Normal 4 2 2 9 3 3 2" xfId="11916" xr:uid="{00000000-0005-0000-0000-00003C140000}"/>
    <cellStyle name="Normal 4 2 2 9 3 3 3" xfId="19994" xr:uid="{00000000-0005-0000-0000-00003C140000}"/>
    <cellStyle name="Normal 4 2 2 9 3 4" xfId="8730" xr:uid="{00000000-0005-0000-0000-00003D140000}"/>
    <cellStyle name="Normal 4 2 2 9 3 4 2" xfId="16808" xr:uid="{00000000-0005-0000-0000-00003D140000}"/>
    <cellStyle name="Normal 4 2 2 9 3 5" xfId="7120" xr:uid="{00000000-0005-0000-0000-00003A140000}"/>
    <cellStyle name="Normal 4 2 2 9 3 6" xfId="15200" xr:uid="{00000000-0005-0000-0000-00003A140000}"/>
    <cellStyle name="Normal 4 2 2 9 4" xfId="2572" xr:uid="{00000000-0005-0000-0000-0000E30C0000}"/>
    <cellStyle name="Normal 4 2 2 9 4 2" xfId="9082" xr:uid="{00000000-0005-0000-0000-00003E140000}"/>
    <cellStyle name="Normal 4 2 2 9 4 3" xfId="17160" xr:uid="{00000000-0005-0000-0000-00003E140000}"/>
    <cellStyle name="Normal 4 2 2 9 5" xfId="4475" xr:uid="{00000000-0005-0000-0000-0000E40C0000}"/>
    <cellStyle name="Normal 4 2 2 9 5 2" xfId="10862" xr:uid="{00000000-0005-0000-0000-00003F140000}"/>
    <cellStyle name="Normal 4 2 2 9 5 3" xfId="18940" xr:uid="{00000000-0005-0000-0000-00003F140000}"/>
    <cellStyle name="Normal 4 2 2 9 6" xfId="7676" xr:uid="{00000000-0005-0000-0000-000040140000}"/>
    <cellStyle name="Normal 4 2 2 9 6 2" xfId="15754" xr:uid="{00000000-0005-0000-0000-000040140000}"/>
    <cellStyle name="Normal 4 2 2 9 7" xfId="12274" xr:uid="{00000000-0005-0000-0000-000041140000}"/>
    <cellStyle name="Normal 4 2 2 9 7 2" xfId="20348" xr:uid="{00000000-0005-0000-0000-000041140000}"/>
    <cellStyle name="Normal 4 2 2 9 8" xfId="13666" xr:uid="{00000000-0005-0000-0000-000042140000}"/>
    <cellStyle name="Normal 4 2 2 9 8 2" xfId="21663" xr:uid="{00000000-0005-0000-0000-000042140000}"/>
    <cellStyle name="Normal 4 2 2 9 9" xfId="6066" xr:uid="{00000000-0005-0000-0000-000034140000}"/>
    <cellStyle name="Normal 4 2 20" xfId="12259" xr:uid="{00000000-0005-0000-0000-000043140000}"/>
    <cellStyle name="Normal 4 2 20 2" xfId="20333" xr:uid="{00000000-0005-0000-0000-000043140000}"/>
    <cellStyle name="Normal 4 2 21" xfId="13651" xr:uid="{00000000-0005-0000-0000-000044140000}"/>
    <cellStyle name="Normal 4 2 21 2" xfId="21648" xr:uid="{00000000-0005-0000-0000-000044140000}"/>
    <cellStyle name="Normal 4 2 22" xfId="5728" xr:uid="{00000000-0005-0000-0000-000068120000}"/>
    <cellStyle name="Normal 4 2 23" xfId="13808" xr:uid="{00000000-0005-0000-0000-000068120000}"/>
    <cellStyle name="Normal 4 2 3" xfId="567" xr:uid="{00000000-0005-0000-0000-000037020000}"/>
    <cellStyle name="Normal 4 2 3 10" xfId="12275" xr:uid="{00000000-0005-0000-0000-000046140000}"/>
    <cellStyle name="Normal 4 2 3 10 2" xfId="20349" xr:uid="{00000000-0005-0000-0000-000046140000}"/>
    <cellStyle name="Normal 4 2 3 11" xfId="13667" xr:uid="{00000000-0005-0000-0000-000047140000}"/>
    <cellStyle name="Normal 4 2 3 11 2" xfId="21664" xr:uid="{00000000-0005-0000-0000-000047140000}"/>
    <cellStyle name="Normal 4 2 3 12" xfId="5825" xr:uid="{00000000-0005-0000-0000-000045140000}"/>
    <cellStyle name="Normal 4 2 3 13" xfId="13905" xr:uid="{00000000-0005-0000-0000-000045140000}"/>
    <cellStyle name="Normal 4 2 3 2" xfId="568" xr:uid="{00000000-0005-0000-0000-000038020000}"/>
    <cellStyle name="Normal 4 2 3 2 10" xfId="5826" xr:uid="{00000000-0005-0000-0000-000048140000}"/>
    <cellStyle name="Normal 4 2 3 2 11" xfId="13906" xr:uid="{00000000-0005-0000-0000-000048140000}"/>
    <cellStyle name="Normal 4 2 3 2 2" xfId="569" xr:uid="{00000000-0005-0000-0000-000039020000}"/>
    <cellStyle name="Normal 4 2 3 2 2 10" xfId="14155" xr:uid="{00000000-0005-0000-0000-000049140000}"/>
    <cellStyle name="Normal 4 2 3 2 2 2" xfId="1698" xr:uid="{00000000-0005-0000-0000-0000E80C0000}"/>
    <cellStyle name="Normal 4 2 3 2 2 2 2" xfId="3348" xr:uid="{00000000-0005-0000-0000-0000E90C0000}"/>
    <cellStyle name="Normal 4 2 3 2 2 2 2 2" xfId="13190" xr:uid="{00000000-0005-0000-0000-00004C140000}"/>
    <cellStyle name="Normal 4 2 3 2 2 2 2 2 2" xfId="21227" xr:uid="{00000000-0005-0000-0000-00004C140000}"/>
    <cellStyle name="Normal 4 2 3 2 2 2 2 3" xfId="9807" xr:uid="{00000000-0005-0000-0000-00004B140000}"/>
    <cellStyle name="Normal 4 2 3 2 2 2 2 4" xfId="17885" xr:uid="{00000000-0005-0000-0000-00004B140000}"/>
    <cellStyle name="Normal 4 2 3 2 2 2 3" xfId="5011" xr:uid="{00000000-0005-0000-0000-0000EA0C0000}"/>
    <cellStyle name="Normal 4 2 3 2 2 2 3 2" xfId="11398" xr:uid="{00000000-0005-0000-0000-00004D140000}"/>
    <cellStyle name="Normal 4 2 3 2 2 2 3 3" xfId="19476" xr:uid="{00000000-0005-0000-0000-00004D140000}"/>
    <cellStyle name="Normal 4 2 3 2 2 2 4" xfId="8212" xr:uid="{00000000-0005-0000-0000-00004E140000}"/>
    <cellStyle name="Normal 4 2 3 2 2 2 4 2" xfId="16290" xr:uid="{00000000-0005-0000-0000-00004E140000}"/>
    <cellStyle name="Normal 4 2 3 2 2 2 5" xfId="12550" xr:uid="{00000000-0005-0000-0000-00004F140000}"/>
    <cellStyle name="Normal 4 2 3 2 2 2 5 2" xfId="20618" xr:uid="{00000000-0005-0000-0000-00004F140000}"/>
    <cellStyle name="Normal 4 2 3 2 2 2 6" xfId="6602" xr:uid="{00000000-0005-0000-0000-00004A140000}"/>
    <cellStyle name="Normal 4 2 3 2 2 2 7" xfId="14682" xr:uid="{00000000-0005-0000-0000-00004A140000}"/>
    <cellStyle name="Normal 4 2 3 2 2 3" xfId="2225" xr:uid="{00000000-0005-0000-0000-0000EB0C0000}"/>
    <cellStyle name="Normal 4 2 3 2 2 3 2" xfId="3875" xr:uid="{00000000-0005-0000-0000-0000EC0C0000}"/>
    <cellStyle name="Normal 4 2 3 2 2 3 2 2" xfId="10334" xr:uid="{00000000-0005-0000-0000-000051140000}"/>
    <cellStyle name="Normal 4 2 3 2 2 3 2 3" xfId="18412" xr:uid="{00000000-0005-0000-0000-000051140000}"/>
    <cellStyle name="Normal 4 2 3 2 2 3 3" xfId="5538" xr:uid="{00000000-0005-0000-0000-0000ED0C0000}"/>
    <cellStyle name="Normal 4 2 3 2 2 3 3 2" xfId="11925" xr:uid="{00000000-0005-0000-0000-000052140000}"/>
    <cellStyle name="Normal 4 2 3 2 2 3 3 3" xfId="20003" xr:uid="{00000000-0005-0000-0000-000052140000}"/>
    <cellStyle name="Normal 4 2 3 2 2 3 4" xfId="8739" xr:uid="{00000000-0005-0000-0000-000053140000}"/>
    <cellStyle name="Normal 4 2 3 2 2 3 4 2" xfId="16817" xr:uid="{00000000-0005-0000-0000-000053140000}"/>
    <cellStyle name="Normal 4 2 3 2 2 3 5" xfId="13191" xr:uid="{00000000-0005-0000-0000-000054140000}"/>
    <cellStyle name="Normal 4 2 3 2 2 3 5 2" xfId="21228" xr:uid="{00000000-0005-0000-0000-000054140000}"/>
    <cellStyle name="Normal 4 2 3 2 2 3 6" xfId="7129" xr:uid="{00000000-0005-0000-0000-000050140000}"/>
    <cellStyle name="Normal 4 2 3 2 2 3 7" xfId="15209" xr:uid="{00000000-0005-0000-0000-000050140000}"/>
    <cellStyle name="Normal 4 2 3 2 2 4" xfId="2575" xr:uid="{00000000-0005-0000-0000-0000EE0C0000}"/>
    <cellStyle name="Normal 4 2 3 2 2 4 2" xfId="13189" xr:uid="{00000000-0005-0000-0000-000056140000}"/>
    <cellStyle name="Normal 4 2 3 2 2 4 2 2" xfId="21226" xr:uid="{00000000-0005-0000-0000-000056140000}"/>
    <cellStyle name="Normal 4 2 3 2 2 4 3" xfId="9085" xr:uid="{00000000-0005-0000-0000-000055140000}"/>
    <cellStyle name="Normal 4 2 3 2 2 4 4" xfId="17163" xr:uid="{00000000-0005-0000-0000-000055140000}"/>
    <cellStyle name="Normal 4 2 3 2 2 5" xfId="4484" xr:uid="{00000000-0005-0000-0000-0000EF0C0000}"/>
    <cellStyle name="Normal 4 2 3 2 2 5 2" xfId="10871" xr:uid="{00000000-0005-0000-0000-000057140000}"/>
    <cellStyle name="Normal 4 2 3 2 2 5 3" xfId="18949" xr:uid="{00000000-0005-0000-0000-000057140000}"/>
    <cellStyle name="Normal 4 2 3 2 2 6" xfId="7685" xr:uid="{00000000-0005-0000-0000-000058140000}"/>
    <cellStyle name="Normal 4 2 3 2 2 6 2" xfId="15763" xr:uid="{00000000-0005-0000-0000-000058140000}"/>
    <cellStyle name="Normal 4 2 3 2 2 7" xfId="12277" xr:uid="{00000000-0005-0000-0000-000059140000}"/>
    <cellStyle name="Normal 4 2 3 2 2 7 2" xfId="20351" xr:uid="{00000000-0005-0000-0000-000059140000}"/>
    <cellStyle name="Normal 4 2 3 2 2 8" xfId="13669" xr:uid="{00000000-0005-0000-0000-00005A140000}"/>
    <cellStyle name="Normal 4 2 3 2 2 8 2" xfId="21666" xr:uid="{00000000-0005-0000-0000-00005A140000}"/>
    <cellStyle name="Normal 4 2 3 2 2 9" xfId="6075" xr:uid="{00000000-0005-0000-0000-000049140000}"/>
    <cellStyle name="Normal 4 2 3 2 3" xfId="1450" xr:uid="{00000000-0005-0000-0000-0000F00C0000}"/>
    <cellStyle name="Normal 4 2 3 2 3 2" xfId="3099" xr:uid="{00000000-0005-0000-0000-0000F10C0000}"/>
    <cellStyle name="Normal 4 2 3 2 3 2 2" xfId="13192" xr:uid="{00000000-0005-0000-0000-00005D140000}"/>
    <cellStyle name="Normal 4 2 3 2 3 2 2 2" xfId="21229" xr:uid="{00000000-0005-0000-0000-00005D140000}"/>
    <cellStyle name="Normal 4 2 3 2 3 2 3" xfId="9558" xr:uid="{00000000-0005-0000-0000-00005C140000}"/>
    <cellStyle name="Normal 4 2 3 2 3 2 4" xfId="17636" xr:uid="{00000000-0005-0000-0000-00005C140000}"/>
    <cellStyle name="Normal 4 2 3 2 3 3" xfId="4762" xr:uid="{00000000-0005-0000-0000-0000F20C0000}"/>
    <cellStyle name="Normal 4 2 3 2 3 3 2" xfId="11149" xr:uid="{00000000-0005-0000-0000-00005E140000}"/>
    <cellStyle name="Normal 4 2 3 2 3 3 3" xfId="19227" xr:uid="{00000000-0005-0000-0000-00005E140000}"/>
    <cellStyle name="Normal 4 2 3 2 3 4" xfId="7963" xr:uid="{00000000-0005-0000-0000-00005F140000}"/>
    <cellStyle name="Normal 4 2 3 2 3 4 2" xfId="16041" xr:uid="{00000000-0005-0000-0000-00005F140000}"/>
    <cellStyle name="Normal 4 2 3 2 3 5" xfId="12549" xr:uid="{00000000-0005-0000-0000-000060140000}"/>
    <cellStyle name="Normal 4 2 3 2 3 5 2" xfId="20617" xr:uid="{00000000-0005-0000-0000-000060140000}"/>
    <cellStyle name="Normal 4 2 3 2 3 6" xfId="6353" xr:uid="{00000000-0005-0000-0000-00005B140000}"/>
    <cellStyle name="Normal 4 2 3 2 3 7" xfId="14433" xr:uid="{00000000-0005-0000-0000-00005B140000}"/>
    <cellStyle name="Normal 4 2 3 2 4" xfId="1976" xr:uid="{00000000-0005-0000-0000-0000F30C0000}"/>
    <cellStyle name="Normal 4 2 3 2 4 2" xfId="3626" xr:uid="{00000000-0005-0000-0000-0000F40C0000}"/>
    <cellStyle name="Normal 4 2 3 2 4 2 2" xfId="10085" xr:uid="{00000000-0005-0000-0000-000062140000}"/>
    <cellStyle name="Normal 4 2 3 2 4 2 3" xfId="18163" xr:uid="{00000000-0005-0000-0000-000062140000}"/>
    <cellStyle name="Normal 4 2 3 2 4 3" xfId="5289" xr:uid="{00000000-0005-0000-0000-0000F50C0000}"/>
    <cellStyle name="Normal 4 2 3 2 4 3 2" xfId="11676" xr:uid="{00000000-0005-0000-0000-000063140000}"/>
    <cellStyle name="Normal 4 2 3 2 4 3 3" xfId="19754" xr:uid="{00000000-0005-0000-0000-000063140000}"/>
    <cellStyle name="Normal 4 2 3 2 4 4" xfId="8490" xr:uid="{00000000-0005-0000-0000-000064140000}"/>
    <cellStyle name="Normal 4 2 3 2 4 4 2" xfId="16568" xr:uid="{00000000-0005-0000-0000-000064140000}"/>
    <cellStyle name="Normal 4 2 3 2 4 5" xfId="13193" xr:uid="{00000000-0005-0000-0000-000065140000}"/>
    <cellStyle name="Normal 4 2 3 2 4 5 2" xfId="21230" xr:uid="{00000000-0005-0000-0000-000065140000}"/>
    <cellStyle name="Normal 4 2 3 2 4 6" xfId="6880" xr:uid="{00000000-0005-0000-0000-000061140000}"/>
    <cellStyle name="Normal 4 2 3 2 4 7" xfId="14960" xr:uid="{00000000-0005-0000-0000-000061140000}"/>
    <cellStyle name="Normal 4 2 3 2 5" xfId="2574" xr:uid="{00000000-0005-0000-0000-0000F60C0000}"/>
    <cellStyle name="Normal 4 2 3 2 5 2" xfId="12758" xr:uid="{00000000-0005-0000-0000-000067140000}"/>
    <cellStyle name="Normal 4 2 3 2 5 2 2" xfId="20819" xr:uid="{00000000-0005-0000-0000-000067140000}"/>
    <cellStyle name="Normal 4 2 3 2 5 3" xfId="9084" xr:uid="{00000000-0005-0000-0000-000066140000}"/>
    <cellStyle name="Normal 4 2 3 2 5 4" xfId="17162" xr:uid="{00000000-0005-0000-0000-000066140000}"/>
    <cellStyle name="Normal 4 2 3 2 6" xfId="4235" xr:uid="{00000000-0005-0000-0000-0000F70C0000}"/>
    <cellStyle name="Normal 4 2 3 2 6 2" xfId="10622" xr:uid="{00000000-0005-0000-0000-000068140000}"/>
    <cellStyle name="Normal 4 2 3 2 6 3" xfId="18700" xr:uid="{00000000-0005-0000-0000-000068140000}"/>
    <cellStyle name="Normal 4 2 3 2 7" xfId="7436" xr:uid="{00000000-0005-0000-0000-000069140000}"/>
    <cellStyle name="Normal 4 2 3 2 7 2" xfId="15514" xr:uid="{00000000-0005-0000-0000-000069140000}"/>
    <cellStyle name="Normal 4 2 3 2 8" xfId="12276" xr:uid="{00000000-0005-0000-0000-00006A140000}"/>
    <cellStyle name="Normal 4 2 3 2 8 2" xfId="20350" xr:uid="{00000000-0005-0000-0000-00006A140000}"/>
    <cellStyle name="Normal 4 2 3 2 9" xfId="13668" xr:uid="{00000000-0005-0000-0000-00006B140000}"/>
    <cellStyle name="Normal 4 2 3 2 9 2" xfId="21665" xr:uid="{00000000-0005-0000-0000-00006B140000}"/>
    <cellStyle name="Normal 4 2 3 3" xfId="570" xr:uid="{00000000-0005-0000-0000-00003A020000}"/>
    <cellStyle name="Normal 4 2 3 3 10" xfId="14154" xr:uid="{00000000-0005-0000-0000-00006C140000}"/>
    <cellStyle name="Normal 4 2 3 3 2" xfId="1697" xr:uid="{00000000-0005-0000-0000-0000F90C0000}"/>
    <cellStyle name="Normal 4 2 3 3 2 2" xfId="3347" xr:uid="{00000000-0005-0000-0000-0000FA0C0000}"/>
    <cellStyle name="Normal 4 2 3 3 2 2 2" xfId="13195" xr:uid="{00000000-0005-0000-0000-00006F140000}"/>
    <cellStyle name="Normal 4 2 3 3 2 2 2 2" xfId="21232" xr:uid="{00000000-0005-0000-0000-00006F140000}"/>
    <cellStyle name="Normal 4 2 3 3 2 2 3" xfId="9806" xr:uid="{00000000-0005-0000-0000-00006E140000}"/>
    <cellStyle name="Normal 4 2 3 3 2 2 4" xfId="17884" xr:uid="{00000000-0005-0000-0000-00006E140000}"/>
    <cellStyle name="Normal 4 2 3 3 2 3" xfId="5010" xr:uid="{00000000-0005-0000-0000-0000FB0C0000}"/>
    <cellStyle name="Normal 4 2 3 3 2 3 2" xfId="11397" xr:uid="{00000000-0005-0000-0000-000070140000}"/>
    <cellStyle name="Normal 4 2 3 3 2 3 3" xfId="19475" xr:uid="{00000000-0005-0000-0000-000070140000}"/>
    <cellStyle name="Normal 4 2 3 3 2 4" xfId="8211" xr:uid="{00000000-0005-0000-0000-000071140000}"/>
    <cellStyle name="Normal 4 2 3 3 2 4 2" xfId="16289" xr:uid="{00000000-0005-0000-0000-000071140000}"/>
    <cellStyle name="Normal 4 2 3 3 2 5" xfId="12551" xr:uid="{00000000-0005-0000-0000-000072140000}"/>
    <cellStyle name="Normal 4 2 3 3 2 5 2" xfId="20619" xr:uid="{00000000-0005-0000-0000-000072140000}"/>
    <cellStyle name="Normal 4 2 3 3 2 6" xfId="6601" xr:uid="{00000000-0005-0000-0000-00006D140000}"/>
    <cellStyle name="Normal 4 2 3 3 2 7" xfId="14681" xr:uid="{00000000-0005-0000-0000-00006D140000}"/>
    <cellStyle name="Normal 4 2 3 3 3" xfId="2224" xr:uid="{00000000-0005-0000-0000-0000FC0C0000}"/>
    <cellStyle name="Normal 4 2 3 3 3 2" xfId="3874" xr:uid="{00000000-0005-0000-0000-0000FD0C0000}"/>
    <cellStyle name="Normal 4 2 3 3 3 2 2" xfId="10333" xr:uid="{00000000-0005-0000-0000-000074140000}"/>
    <cellStyle name="Normal 4 2 3 3 3 2 3" xfId="18411" xr:uid="{00000000-0005-0000-0000-000074140000}"/>
    <cellStyle name="Normal 4 2 3 3 3 3" xfId="5537" xr:uid="{00000000-0005-0000-0000-0000FE0C0000}"/>
    <cellStyle name="Normal 4 2 3 3 3 3 2" xfId="11924" xr:uid="{00000000-0005-0000-0000-000075140000}"/>
    <cellStyle name="Normal 4 2 3 3 3 3 3" xfId="20002" xr:uid="{00000000-0005-0000-0000-000075140000}"/>
    <cellStyle name="Normal 4 2 3 3 3 4" xfId="8738" xr:uid="{00000000-0005-0000-0000-000076140000}"/>
    <cellStyle name="Normal 4 2 3 3 3 4 2" xfId="16816" xr:uid="{00000000-0005-0000-0000-000076140000}"/>
    <cellStyle name="Normal 4 2 3 3 3 5" xfId="13196" xr:uid="{00000000-0005-0000-0000-000077140000}"/>
    <cellStyle name="Normal 4 2 3 3 3 5 2" xfId="21233" xr:uid="{00000000-0005-0000-0000-000077140000}"/>
    <cellStyle name="Normal 4 2 3 3 3 6" xfId="7128" xr:uid="{00000000-0005-0000-0000-000073140000}"/>
    <cellStyle name="Normal 4 2 3 3 3 7" xfId="15208" xr:uid="{00000000-0005-0000-0000-000073140000}"/>
    <cellStyle name="Normal 4 2 3 3 4" xfId="2576" xr:uid="{00000000-0005-0000-0000-0000FF0C0000}"/>
    <cellStyle name="Normal 4 2 3 3 4 2" xfId="13194" xr:uid="{00000000-0005-0000-0000-000079140000}"/>
    <cellStyle name="Normal 4 2 3 3 4 2 2" xfId="21231" xr:uid="{00000000-0005-0000-0000-000079140000}"/>
    <cellStyle name="Normal 4 2 3 3 4 3" xfId="9086" xr:uid="{00000000-0005-0000-0000-000078140000}"/>
    <cellStyle name="Normal 4 2 3 3 4 4" xfId="17164" xr:uid="{00000000-0005-0000-0000-000078140000}"/>
    <cellStyle name="Normal 4 2 3 3 5" xfId="4483" xr:uid="{00000000-0005-0000-0000-0000000D0000}"/>
    <cellStyle name="Normal 4 2 3 3 5 2" xfId="10870" xr:uid="{00000000-0005-0000-0000-00007A140000}"/>
    <cellStyle name="Normal 4 2 3 3 5 3" xfId="18948" xr:uid="{00000000-0005-0000-0000-00007A140000}"/>
    <cellStyle name="Normal 4 2 3 3 6" xfId="7684" xr:uid="{00000000-0005-0000-0000-00007B140000}"/>
    <cellStyle name="Normal 4 2 3 3 6 2" xfId="15762" xr:uid="{00000000-0005-0000-0000-00007B140000}"/>
    <cellStyle name="Normal 4 2 3 3 7" xfId="12278" xr:uid="{00000000-0005-0000-0000-00007C140000}"/>
    <cellStyle name="Normal 4 2 3 3 7 2" xfId="20352" xr:uid="{00000000-0005-0000-0000-00007C140000}"/>
    <cellStyle name="Normal 4 2 3 3 8" xfId="13670" xr:uid="{00000000-0005-0000-0000-00007D140000}"/>
    <cellStyle name="Normal 4 2 3 3 8 2" xfId="21667" xr:uid="{00000000-0005-0000-0000-00007D140000}"/>
    <cellStyle name="Normal 4 2 3 3 9" xfId="6074" xr:uid="{00000000-0005-0000-0000-00006C140000}"/>
    <cellStyle name="Normal 4 2 3 4" xfId="1122" xr:uid="{00000000-0005-0000-0000-0000010D0000}"/>
    <cellStyle name="Normal 4 2 3 4 2" xfId="1780" xr:uid="{00000000-0005-0000-0000-0000020D0000}"/>
    <cellStyle name="Normal 4 2 3 4 2 2" xfId="3430" xr:uid="{00000000-0005-0000-0000-0000030D0000}"/>
    <cellStyle name="Normal 4 2 3 4 2 2 2" xfId="9889" xr:uid="{00000000-0005-0000-0000-000080140000}"/>
    <cellStyle name="Normal 4 2 3 4 2 2 3" xfId="17967" xr:uid="{00000000-0005-0000-0000-000080140000}"/>
    <cellStyle name="Normal 4 2 3 4 2 3" xfId="5093" xr:uid="{00000000-0005-0000-0000-0000040D0000}"/>
    <cellStyle name="Normal 4 2 3 4 2 3 2" xfId="11480" xr:uid="{00000000-0005-0000-0000-000081140000}"/>
    <cellStyle name="Normal 4 2 3 4 2 3 3" xfId="19558" xr:uid="{00000000-0005-0000-0000-000081140000}"/>
    <cellStyle name="Normal 4 2 3 4 2 4" xfId="8294" xr:uid="{00000000-0005-0000-0000-000082140000}"/>
    <cellStyle name="Normal 4 2 3 4 2 4 2" xfId="16372" xr:uid="{00000000-0005-0000-0000-000082140000}"/>
    <cellStyle name="Normal 4 2 3 4 2 5" xfId="13197" xr:uid="{00000000-0005-0000-0000-000083140000}"/>
    <cellStyle name="Normal 4 2 3 4 2 5 2" xfId="21234" xr:uid="{00000000-0005-0000-0000-000083140000}"/>
    <cellStyle name="Normal 4 2 3 4 2 6" xfId="6684" xr:uid="{00000000-0005-0000-0000-00007F140000}"/>
    <cellStyle name="Normal 4 2 3 4 2 7" xfId="14764" xr:uid="{00000000-0005-0000-0000-00007F140000}"/>
    <cellStyle name="Normal 4 2 3 4 3" xfId="2307" xr:uid="{00000000-0005-0000-0000-0000050D0000}"/>
    <cellStyle name="Normal 4 2 3 4 3 2" xfId="3957" xr:uid="{00000000-0005-0000-0000-0000060D0000}"/>
    <cellStyle name="Normal 4 2 3 4 3 2 2" xfId="10416" xr:uid="{00000000-0005-0000-0000-000085140000}"/>
    <cellStyle name="Normal 4 2 3 4 3 2 3" xfId="18494" xr:uid="{00000000-0005-0000-0000-000085140000}"/>
    <cellStyle name="Normal 4 2 3 4 3 3" xfId="5620" xr:uid="{00000000-0005-0000-0000-0000070D0000}"/>
    <cellStyle name="Normal 4 2 3 4 3 3 2" xfId="12007" xr:uid="{00000000-0005-0000-0000-000086140000}"/>
    <cellStyle name="Normal 4 2 3 4 3 3 3" xfId="20085" xr:uid="{00000000-0005-0000-0000-000086140000}"/>
    <cellStyle name="Normal 4 2 3 4 3 4" xfId="8821" xr:uid="{00000000-0005-0000-0000-000087140000}"/>
    <cellStyle name="Normal 4 2 3 4 3 4 2" xfId="16899" xr:uid="{00000000-0005-0000-0000-000087140000}"/>
    <cellStyle name="Normal 4 2 3 4 3 5" xfId="7211" xr:uid="{00000000-0005-0000-0000-000084140000}"/>
    <cellStyle name="Normal 4 2 3 4 3 6" xfId="15291" xr:uid="{00000000-0005-0000-0000-000084140000}"/>
    <cellStyle name="Normal 4 2 3 4 4" xfId="2873" xr:uid="{00000000-0005-0000-0000-0000080D0000}"/>
    <cellStyle name="Normal 4 2 3 4 4 2" xfId="9362" xr:uid="{00000000-0005-0000-0000-000088140000}"/>
    <cellStyle name="Normal 4 2 3 4 4 3" xfId="17440" xr:uid="{00000000-0005-0000-0000-000088140000}"/>
    <cellStyle name="Normal 4 2 3 4 5" xfId="4566" xr:uid="{00000000-0005-0000-0000-0000090D0000}"/>
    <cellStyle name="Normal 4 2 3 4 5 2" xfId="10953" xr:uid="{00000000-0005-0000-0000-000089140000}"/>
    <cellStyle name="Normal 4 2 3 4 5 3" xfId="19031" xr:uid="{00000000-0005-0000-0000-000089140000}"/>
    <cellStyle name="Normal 4 2 3 4 6" xfId="7767" xr:uid="{00000000-0005-0000-0000-00008A140000}"/>
    <cellStyle name="Normal 4 2 3 4 6 2" xfId="15845" xr:uid="{00000000-0005-0000-0000-00008A140000}"/>
    <cellStyle name="Normal 4 2 3 4 7" xfId="12548" xr:uid="{00000000-0005-0000-0000-00008B140000}"/>
    <cellStyle name="Normal 4 2 3 4 7 2" xfId="20616" xr:uid="{00000000-0005-0000-0000-00008B140000}"/>
    <cellStyle name="Normal 4 2 3 4 8" xfId="6157" xr:uid="{00000000-0005-0000-0000-00007E140000}"/>
    <cellStyle name="Normal 4 2 3 4 9" xfId="14237" xr:uid="{00000000-0005-0000-0000-00007E140000}"/>
    <cellStyle name="Normal 4 2 3 5" xfId="1449" xr:uid="{00000000-0005-0000-0000-00000A0D0000}"/>
    <cellStyle name="Normal 4 2 3 5 2" xfId="3098" xr:uid="{00000000-0005-0000-0000-00000B0D0000}"/>
    <cellStyle name="Normal 4 2 3 5 2 2" xfId="9557" xr:uid="{00000000-0005-0000-0000-00008D140000}"/>
    <cellStyle name="Normal 4 2 3 5 2 3" xfId="17635" xr:uid="{00000000-0005-0000-0000-00008D140000}"/>
    <cellStyle name="Normal 4 2 3 5 3" xfId="4761" xr:uid="{00000000-0005-0000-0000-00000C0D0000}"/>
    <cellStyle name="Normal 4 2 3 5 3 2" xfId="11148" xr:uid="{00000000-0005-0000-0000-00008E140000}"/>
    <cellStyle name="Normal 4 2 3 5 3 3" xfId="19226" xr:uid="{00000000-0005-0000-0000-00008E140000}"/>
    <cellStyle name="Normal 4 2 3 5 4" xfId="7962" xr:uid="{00000000-0005-0000-0000-00008F140000}"/>
    <cellStyle name="Normal 4 2 3 5 4 2" xfId="16040" xr:uid="{00000000-0005-0000-0000-00008F140000}"/>
    <cellStyle name="Normal 4 2 3 5 5" xfId="13198" xr:uid="{00000000-0005-0000-0000-000090140000}"/>
    <cellStyle name="Normal 4 2 3 5 5 2" xfId="21235" xr:uid="{00000000-0005-0000-0000-000090140000}"/>
    <cellStyle name="Normal 4 2 3 5 6" xfId="6352" xr:uid="{00000000-0005-0000-0000-00008C140000}"/>
    <cellStyle name="Normal 4 2 3 5 7" xfId="14432" xr:uid="{00000000-0005-0000-0000-00008C140000}"/>
    <cellStyle name="Normal 4 2 3 6" xfId="1975" xr:uid="{00000000-0005-0000-0000-00000D0D0000}"/>
    <cellStyle name="Normal 4 2 3 6 2" xfId="3625" xr:uid="{00000000-0005-0000-0000-00000E0D0000}"/>
    <cellStyle name="Normal 4 2 3 6 2 2" xfId="10084" xr:uid="{00000000-0005-0000-0000-000092140000}"/>
    <cellStyle name="Normal 4 2 3 6 2 3" xfId="18162" xr:uid="{00000000-0005-0000-0000-000092140000}"/>
    <cellStyle name="Normal 4 2 3 6 3" xfId="5288" xr:uid="{00000000-0005-0000-0000-00000F0D0000}"/>
    <cellStyle name="Normal 4 2 3 6 3 2" xfId="11675" xr:uid="{00000000-0005-0000-0000-000093140000}"/>
    <cellStyle name="Normal 4 2 3 6 3 3" xfId="19753" xr:uid="{00000000-0005-0000-0000-000093140000}"/>
    <cellStyle name="Normal 4 2 3 6 4" xfId="8489" xr:uid="{00000000-0005-0000-0000-000094140000}"/>
    <cellStyle name="Normal 4 2 3 6 4 2" xfId="16567" xr:uid="{00000000-0005-0000-0000-000094140000}"/>
    <cellStyle name="Normal 4 2 3 6 5" xfId="12757" xr:uid="{00000000-0005-0000-0000-000095140000}"/>
    <cellStyle name="Normal 4 2 3 6 5 2" xfId="20818" xr:uid="{00000000-0005-0000-0000-000095140000}"/>
    <cellStyle name="Normal 4 2 3 6 6" xfId="6879" xr:uid="{00000000-0005-0000-0000-000091140000}"/>
    <cellStyle name="Normal 4 2 3 6 7" xfId="14959" xr:uid="{00000000-0005-0000-0000-000091140000}"/>
    <cellStyle name="Normal 4 2 3 7" xfId="2573" xr:uid="{00000000-0005-0000-0000-0000100D0000}"/>
    <cellStyle name="Normal 4 2 3 7 2" xfId="9083" xr:uid="{00000000-0005-0000-0000-000096140000}"/>
    <cellStyle name="Normal 4 2 3 7 3" xfId="17161" xr:uid="{00000000-0005-0000-0000-000096140000}"/>
    <cellStyle name="Normal 4 2 3 8" xfId="4234" xr:uid="{00000000-0005-0000-0000-0000110D0000}"/>
    <cellStyle name="Normal 4 2 3 8 2" xfId="10621" xr:uid="{00000000-0005-0000-0000-000097140000}"/>
    <cellStyle name="Normal 4 2 3 8 3" xfId="18699" xr:uid="{00000000-0005-0000-0000-000097140000}"/>
    <cellStyle name="Normal 4 2 3 9" xfId="7435" xr:uid="{00000000-0005-0000-0000-000098140000}"/>
    <cellStyle name="Normal 4 2 3 9 2" xfId="15513" xr:uid="{00000000-0005-0000-0000-000098140000}"/>
    <cellStyle name="Normal 4 2 4" xfId="571" xr:uid="{00000000-0005-0000-0000-00003B020000}"/>
    <cellStyle name="Normal 4 2 4 10" xfId="13671" xr:uid="{00000000-0005-0000-0000-00009A140000}"/>
    <cellStyle name="Normal 4 2 4 10 2" xfId="21668" xr:uid="{00000000-0005-0000-0000-00009A140000}"/>
    <cellStyle name="Normal 4 2 4 11" xfId="5827" xr:uid="{00000000-0005-0000-0000-000099140000}"/>
    <cellStyle name="Normal 4 2 4 12" xfId="13907" xr:uid="{00000000-0005-0000-0000-000099140000}"/>
    <cellStyle name="Normal 4 2 4 2" xfId="572" xr:uid="{00000000-0005-0000-0000-00003C020000}"/>
    <cellStyle name="Normal 4 2 4 2 10" xfId="5977" xr:uid="{00000000-0005-0000-0000-00009B140000}"/>
    <cellStyle name="Normal 4 2 4 2 11" xfId="14057" xr:uid="{00000000-0005-0000-0000-00009B140000}"/>
    <cellStyle name="Normal 4 2 4 2 2" xfId="1177" xr:uid="{00000000-0005-0000-0000-0000140D0000}"/>
    <cellStyle name="Normal 4 2 4 2 2 2" xfId="1835" xr:uid="{00000000-0005-0000-0000-0000150D0000}"/>
    <cellStyle name="Normal 4 2 4 2 2 2 2" xfId="3485" xr:uid="{00000000-0005-0000-0000-0000160D0000}"/>
    <cellStyle name="Normal 4 2 4 2 2 2 2 2" xfId="13201" xr:uid="{00000000-0005-0000-0000-00009F140000}"/>
    <cellStyle name="Normal 4 2 4 2 2 2 2 2 2" xfId="21238" xr:uid="{00000000-0005-0000-0000-00009F140000}"/>
    <cellStyle name="Normal 4 2 4 2 2 2 2 3" xfId="9944" xr:uid="{00000000-0005-0000-0000-00009E140000}"/>
    <cellStyle name="Normal 4 2 4 2 2 2 2 4" xfId="18022" xr:uid="{00000000-0005-0000-0000-00009E140000}"/>
    <cellStyle name="Normal 4 2 4 2 2 2 3" xfId="5148" xr:uid="{00000000-0005-0000-0000-0000170D0000}"/>
    <cellStyle name="Normal 4 2 4 2 2 2 3 2" xfId="11535" xr:uid="{00000000-0005-0000-0000-0000A0140000}"/>
    <cellStyle name="Normal 4 2 4 2 2 2 3 3" xfId="19613" xr:uid="{00000000-0005-0000-0000-0000A0140000}"/>
    <cellStyle name="Normal 4 2 4 2 2 2 4" xfId="8349" xr:uid="{00000000-0005-0000-0000-0000A1140000}"/>
    <cellStyle name="Normal 4 2 4 2 2 2 4 2" xfId="16427" xr:uid="{00000000-0005-0000-0000-0000A1140000}"/>
    <cellStyle name="Normal 4 2 4 2 2 2 5" xfId="12554" xr:uid="{00000000-0005-0000-0000-0000A2140000}"/>
    <cellStyle name="Normal 4 2 4 2 2 2 5 2" xfId="20622" xr:uid="{00000000-0005-0000-0000-0000A2140000}"/>
    <cellStyle name="Normal 4 2 4 2 2 2 6" xfId="6739" xr:uid="{00000000-0005-0000-0000-00009D140000}"/>
    <cellStyle name="Normal 4 2 4 2 2 2 7" xfId="14819" xr:uid="{00000000-0005-0000-0000-00009D140000}"/>
    <cellStyle name="Normal 4 2 4 2 2 3" xfId="2362" xr:uid="{00000000-0005-0000-0000-0000180D0000}"/>
    <cellStyle name="Normal 4 2 4 2 2 3 2" xfId="4012" xr:uid="{00000000-0005-0000-0000-0000190D0000}"/>
    <cellStyle name="Normal 4 2 4 2 2 3 2 2" xfId="10471" xr:uid="{00000000-0005-0000-0000-0000A4140000}"/>
    <cellStyle name="Normal 4 2 4 2 2 3 2 3" xfId="18549" xr:uid="{00000000-0005-0000-0000-0000A4140000}"/>
    <cellStyle name="Normal 4 2 4 2 2 3 3" xfId="5675" xr:uid="{00000000-0005-0000-0000-00001A0D0000}"/>
    <cellStyle name="Normal 4 2 4 2 2 3 3 2" xfId="12062" xr:uid="{00000000-0005-0000-0000-0000A5140000}"/>
    <cellStyle name="Normal 4 2 4 2 2 3 3 3" xfId="20140" xr:uid="{00000000-0005-0000-0000-0000A5140000}"/>
    <cellStyle name="Normal 4 2 4 2 2 3 4" xfId="8876" xr:uid="{00000000-0005-0000-0000-0000A6140000}"/>
    <cellStyle name="Normal 4 2 4 2 2 3 4 2" xfId="16954" xr:uid="{00000000-0005-0000-0000-0000A6140000}"/>
    <cellStyle name="Normal 4 2 4 2 2 3 5" xfId="13202" xr:uid="{00000000-0005-0000-0000-0000A7140000}"/>
    <cellStyle name="Normal 4 2 4 2 2 3 5 2" xfId="21239" xr:uid="{00000000-0005-0000-0000-0000A7140000}"/>
    <cellStyle name="Normal 4 2 4 2 2 3 6" xfId="7266" xr:uid="{00000000-0005-0000-0000-0000A3140000}"/>
    <cellStyle name="Normal 4 2 4 2 2 3 7" xfId="15346" xr:uid="{00000000-0005-0000-0000-0000A3140000}"/>
    <cellStyle name="Normal 4 2 4 2 2 4" xfId="2928" xr:uid="{00000000-0005-0000-0000-00001B0D0000}"/>
    <cellStyle name="Normal 4 2 4 2 2 4 2" xfId="13200" xr:uid="{00000000-0005-0000-0000-0000A9140000}"/>
    <cellStyle name="Normal 4 2 4 2 2 4 2 2" xfId="21237" xr:uid="{00000000-0005-0000-0000-0000A9140000}"/>
    <cellStyle name="Normal 4 2 4 2 2 4 3" xfId="9417" xr:uid="{00000000-0005-0000-0000-0000A8140000}"/>
    <cellStyle name="Normal 4 2 4 2 2 4 4" xfId="17495" xr:uid="{00000000-0005-0000-0000-0000A8140000}"/>
    <cellStyle name="Normal 4 2 4 2 2 5" xfId="4621" xr:uid="{00000000-0005-0000-0000-00001C0D0000}"/>
    <cellStyle name="Normal 4 2 4 2 2 5 2" xfId="11008" xr:uid="{00000000-0005-0000-0000-0000AA140000}"/>
    <cellStyle name="Normal 4 2 4 2 2 5 3" xfId="19086" xr:uid="{00000000-0005-0000-0000-0000AA140000}"/>
    <cellStyle name="Normal 4 2 4 2 2 6" xfId="7822" xr:uid="{00000000-0005-0000-0000-0000AB140000}"/>
    <cellStyle name="Normal 4 2 4 2 2 6 2" xfId="15900" xr:uid="{00000000-0005-0000-0000-0000AB140000}"/>
    <cellStyle name="Normal 4 2 4 2 2 7" xfId="12411" xr:uid="{00000000-0005-0000-0000-0000AC140000}"/>
    <cellStyle name="Normal 4 2 4 2 2 7 2" xfId="20482" xr:uid="{00000000-0005-0000-0000-0000AC140000}"/>
    <cellStyle name="Normal 4 2 4 2 2 8" xfId="6212" xr:uid="{00000000-0005-0000-0000-00009C140000}"/>
    <cellStyle name="Normal 4 2 4 2 2 9" xfId="14292" xr:uid="{00000000-0005-0000-0000-00009C140000}"/>
    <cellStyle name="Normal 4 2 4 2 3" xfId="1601" xr:uid="{00000000-0005-0000-0000-00001D0D0000}"/>
    <cellStyle name="Normal 4 2 4 2 3 2" xfId="3250" xr:uid="{00000000-0005-0000-0000-00001E0D0000}"/>
    <cellStyle name="Normal 4 2 4 2 3 2 2" xfId="13203" xr:uid="{00000000-0005-0000-0000-0000AF140000}"/>
    <cellStyle name="Normal 4 2 4 2 3 2 2 2" xfId="21240" xr:uid="{00000000-0005-0000-0000-0000AF140000}"/>
    <cellStyle name="Normal 4 2 4 2 3 2 3" xfId="9709" xr:uid="{00000000-0005-0000-0000-0000AE140000}"/>
    <cellStyle name="Normal 4 2 4 2 3 2 4" xfId="17787" xr:uid="{00000000-0005-0000-0000-0000AE140000}"/>
    <cellStyle name="Normal 4 2 4 2 3 3" xfId="4913" xr:uid="{00000000-0005-0000-0000-00001F0D0000}"/>
    <cellStyle name="Normal 4 2 4 2 3 3 2" xfId="11300" xr:uid="{00000000-0005-0000-0000-0000B0140000}"/>
    <cellStyle name="Normal 4 2 4 2 3 3 3" xfId="19378" xr:uid="{00000000-0005-0000-0000-0000B0140000}"/>
    <cellStyle name="Normal 4 2 4 2 3 4" xfId="8114" xr:uid="{00000000-0005-0000-0000-0000B1140000}"/>
    <cellStyle name="Normal 4 2 4 2 3 4 2" xfId="16192" xr:uid="{00000000-0005-0000-0000-0000B1140000}"/>
    <cellStyle name="Normal 4 2 4 2 3 5" xfId="12553" xr:uid="{00000000-0005-0000-0000-0000B2140000}"/>
    <cellStyle name="Normal 4 2 4 2 3 5 2" xfId="20621" xr:uid="{00000000-0005-0000-0000-0000B2140000}"/>
    <cellStyle name="Normal 4 2 4 2 3 6" xfId="6504" xr:uid="{00000000-0005-0000-0000-0000AD140000}"/>
    <cellStyle name="Normal 4 2 4 2 3 7" xfId="14584" xr:uid="{00000000-0005-0000-0000-0000AD140000}"/>
    <cellStyle name="Normal 4 2 4 2 4" xfId="2127" xr:uid="{00000000-0005-0000-0000-0000200D0000}"/>
    <cellStyle name="Normal 4 2 4 2 4 2" xfId="3777" xr:uid="{00000000-0005-0000-0000-0000210D0000}"/>
    <cellStyle name="Normal 4 2 4 2 4 2 2" xfId="10236" xr:uid="{00000000-0005-0000-0000-0000B4140000}"/>
    <cellStyle name="Normal 4 2 4 2 4 2 3" xfId="18314" xr:uid="{00000000-0005-0000-0000-0000B4140000}"/>
    <cellStyle name="Normal 4 2 4 2 4 3" xfId="5440" xr:uid="{00000000-0005-0000-0000-0000220D0000}"/>
    <cellStyle name="Normal 4 2 4 2 4 3 2" xfId="11827" xr:uid="{00000000-0005-0000-0000-0000B5140000}"/>
    <cellStyle name="Normal 4 2 4 2 4 3 3" xfId="19905" xr:uid="{00000000-0005-0000-0000-0000B5140000}"/>
    <cellStyle name="Normal 4 2 4 2 4 4" xfId="8641" xr:uid="{00000000-0005-0000-0000-0000B6140000}"/>
    <cellStyle name="Normal 4 2 4 2 4 4 2" xfId="16719" xr:uid="{00000000-0005-0000-0000-0000B6140000}"/>
    <cellStyle name="Normal 4 2 4 2 4 5" xfId="13204" xr:uid="{00000000-0005-0000-0000-0000B7140000}"/>
    <cellStyle name="Normal 4 2 4 2 4 5 2" xfId="21241" xr:uid="{00000000-0005-0000-0000-0000B7140000}"/>
    <cellStyle name="Normal 4 2 4 2 4 6" xfId="7031" xr:uid="{00000000-0005-0000-0000-0000B3140000}"/>
    <cellStyle name="Normal 4 2 4 2 4 7" xfId="15111" xr:uid="{00000000-0005-0000-0000-0000B3140000}"/>
    <cellStyle name="Normal 4 2 4 2 5" xfId="2578" xr:uid="{00000000-0005-0000-0000-0000230D0000}"/>
    <cellStyle name="Normal 4 2 4 2 5 2" xfId="13199" xr:uid="{00000000-0005-0000-0000-0000B9140000}"/>
    <cellStyle name="Normal 4 2 4 2 5 2 2" xfId="21236" xr:uid="{00000000-0005-0000-0000-0000B9140000}"/>
    <cellStyle name="Normal 4 2 4 2 5 3" xfId="9088" xr:uid="{00000000-0005-0000-0000-0000B8140000}"/>
    <cellStyle name="Normal 4 2 4 2 5 4" xfId="17166" xr:uid="{00000000-0005-0000-0000-0000B8140000}"/>
    <cellStyle name="Normal 4 2 4 2 6" xfId="4386" xr:uid="{00000000-0005-0000-0000-0000240D0000}"/>
    <cellStyle name="Normal 4 2 4 2 6 2" xfId="10773" xr:uid="{00000000-0005-0000-0000-0000BA140000}"/>
    <cellStyle name="Normal 4 2 4 2 6 3" xfId="18851" xr:uid="{00000000-0005-0000-0000-0000BA140000}"/>
    <cellStyle name="Normal 4 2 4 2 7" xfId="7587" xr:uid="{00000000-0005-0000-0000-0000BB140000}"/>
    <cellStyle name="Normal 4 2 4 2 7 2" xfId="15665" xr:uid="{00000000-0005-0000-0000-0000BB140000}"/>
    <cellStyle name="Normal 4 2 4 2 8" xfId="12280" xr:uid="{00000000-0005-0000-0000-0000BC140000}"/>
    <cellStyle name="Normal 4 2 4 2 8 2" xfId="20354" xr:uid="{00000000-0005-0000-0000-0000BC140000}"/>
    <cellStyle name="Normal 4 2 4 2 9" xfId="13672" xr:uid="{00000000-0005-0000-0000-0000BD140000}"/>
    <cellStyle name="Normal 4 2 4 2 9 2" xfId="21669" xr:uid="{00000000-0005-0000-0000-0000BD140000}"/>
    <cellStyle name="Normal 4 2 4 3" xfId="573" xr:uid="{00000000-0005-0000-0000-00003D020000}"/>
    <cellStyle name="Normal 4 2 4 3 10" xfId="14156" xr:uid="{00000000-0005-0000-0000-0000BE140000}"/>
    <cellStyle name="Normal 4 2 4 3 2" xfId="1699" xr:uid="{00000000-0005-0000-0000-0000260D0000}"/>
    <cellStyle name="Normal 4 2 4 3 2 2" xfId="3349" xr:uid="{00000000-0005-0000-0000-0000270D0000}"/>
    <cellStyle name="Normal 4 2 4 3 2 2 2" xfId="13206" xr:uid="{00000000-0005-0000-0000-0000C1140000}"/>
    <cellStyle name="Normal 4 2 4 3 2 2 2 2" xfId="21243" xr:uid="{00000000-0005-0000-0000-0000C1140000}"/>
    <cellStyle name="Normal 4 2 4 3 2 2 3" xfId="9808" xr:uid="{00000000-0005-0000-0000-0000C0140000}"/>
    <cellStyle name="Normal 4 2 4 3 2 2 4" xfId="17886" xr:uid="{00000000-0005-0000-0000-0000C0140000}"/>
    <cellStyle name="Normal 4 2 4 3 2 3" xfId="5012" xr:uid="{00000000-0005-0000-0000-0000280D0000}"/>
    <cellStyle name="Normal 4 2 4 3 2 3 2" xfId="11399" xr:uid="{00000000-0005-0000-0000-0000C2140000}"/>
    <cellStyle name="Normal 4 2 4 3 2 3 3" xfId="19477" xr:uid="{00000000-0005-0000-0000-0000C2140000}"/>
    <cellStyle name="Normal 4 2 4 3 2 4" xfId="8213" xr:uid="{00000000-0005-0000-0000-0000C3140000}"/>
    <cellStyle name="Normal 4 2 4 3 2 4 2" xfId="16291" xr:uid="{00000000-0005-0000-0000-0000C3140000}"/>
    <cellStyle name="Normal 4 2 4 3 2 5" xfId="12555" xr:uid="{00000000-0005-0000-0000-0000C4140000}"/>
    <cellStyle name="Normal 4 2 4 3 2 5 2" xfId="20623" xr:uid="{00000000-0005-0000-0000-0000C4140000}"/>
    <cellStyle name="Normal 4 2 4 3 2 6" xfId="6603" xr:uid="{00000000-0005-0000-0000-0000BF140000}"/>
    <cellStyle name="Normal 4 2 4 3 2 7" xfId="14683" xr:uid="{00000000-0005-0000-0000-0000BF140000}"/>
    <cellStyle name="Normal 4 2 4 3 3" xfId="2226" xr:uid="{00000000-0005-0000-0000-0000290D0000}"/>
    <cellStyle name="Normal 4 2 4 3 3 2" xfId="3876" xr:uid="{00000000-0005-0000-0000-00002A0D0000}"/>
    <cellStyle name="Normal 4 2 4 3 3 2 2" xfId="10335" xr:uid="{00000000-0005-0000-0000-0000C6140000}"/>
    <cellStyle name="Normal 4 2 4 3 3 2 3" xfId="18413" xr:uid="{00000000-0005-0000-0000-0000C6140000}"/>
    <cellStyle name="Normal 4 2 4 3 3 3" xfId="5539" xr:uid="{00000000-0005-0000-0000-00002B0D0000}"/>
    <cellStyle name="Normal 4 2 4 3 3 3 2" xfId="11926" xr:uid="{00000000-0005-0000-0000-0000C7140000}"/>
    <cellStyle name="Normal 4 2 4 3 3 3 3" xfId="20004" xr:uid="{00000000-0005-0000-0000-0000C7140000}"/>
    <cellStyle name="Normal 4 2 4 3 3 4" xfId="8740" xr:uid="{00000000-0005-0000-0000-0000C8140000}"/>
    <cellStyle name="Normal 4 2 4 3 3 4 2" xfId="16818" xr:uid="{00000000-0005-0000-0000-0000C8140000}"/>
    <cellStyle name="Normal 4 2 4 3 3 5" xfId="13207" xr:uid="{00000000-0005-0000-0000-0000C9140000}"/>
    <cellStyle name="Normal 4 2 4 3 3 5 2" xfId="21244" xr:uid="{00000000-0005-0000-0000-0000C9140000}"/>
    <cellStyle name="Normal 4 2 4 3 3 6" xfId="7130" xr:uid="{00000000-0005-0000-0000-0000C5140000}"/>
    <cellStyle name="Normal 4 2 4 3 3 7" xfId="15210" xr:uid="{00000000-0005-0000-0000-0000C5140000}"/>
    <cellStyle name="Normal 4 2 4 3 4" xfId="2579" xr:uid="{00000000-0005-0000-0000-00002C0D0000}"/>
    <cellStyle name="Normal 4 2 4 3 4 2" xfId="13205" xr:uid="{00000000-0005-0000-0000-0000CB140000}"/>
    <cellStyle name="Normal 4 2 4 3 4 2 2" xfId="21242" xr:uid="{00000000-0005-0000-0000-0000CB140000}"/>
    <cellStyle name="Normal 4 2 4 3 4 3" xfId="9089" xr:uid="{00000000-0005-0000-0000-0000CA140000}"/>
    <cellStyle name="Normal 4 2 4 3 4 4" xfId="17167" xr:uid="{00000000-0005-0000-0000-0000CA140000}"/>
    <cellStyle name="Normal 4 2 4 3 5" xfId="4485" xr:uid="{00000000-0005-0000-0000-00002D0D0000}"/>
    <cellStyle name="Normal 4 2 4 3 5 2" xfId="10872" xr:uid="{00000000-0005-0000-0000-0000CC140000}"/>
    <cellStyle name="Normal 4 2 4 3 5 3" xfId="18950" xr:uid="{00000000-0005-0000-0000-0000CC140000}"/>
    <cellStyle name="Normal 4 2 4 3 6" xfId="7686" xr:uid="{00000000-0005-0000-0000-0000CD140000}"/>
    <cellStyle name="Normal 4 2 4 3 6 2" xfId="15764" xr:uid="{00000000-0005-0000-0000-0000CD140000}"/>
    <cellStyle name="Normal 4 2 4 3 7" xfId="12281" xr:uid="{00000000-0005-0000-0000-0000CE140000}"/>
    <cellStyle name="Normal 4 2 4 3 7 2" xfId="20355" xr:uid="{00000000-0005-0000-0000-0000CE140000}"/>
    <cellStyle name="Normal 4 2 4 3 8" xfId="13673" xr:uid="{00000000-0005-0000-0000-0000CF140000}"/>
    <cellStyle name="Normal 4 2 4 3 8 2" xfId="21670" xr:uid="{00000000-0005-0000-0000-0000CF140000}"/>
    <cellStyle name="Normal 4 2 4 3 9" xfId="6076" xr:uid="{00000000-0005-0000-0000-0000BE140000}"/>
    <cellStyle name="Normal 4 2 4 4" xfId="1451" xr:uid="{00000000-0005-0000-0000-00002E0D0000}"/>
    <cellStyle name="Normal 4 2 4 4 2" xfId="3100" xr:uid="{00000000-0005-0000-0000-00002F0D0000}"/>
    <cellStyle name="Normal 4 2 4 4 2 2" xfId="13208" xr:uid="{00000000-0005-0000-0000-0000D2140000}"/>
    <cellStyle name="Normal 4 2 4 4 2 2 2" xfId="21245" xr:uid="{00000000-0005-0000-0000-0000D2140000}"/>
    <cellStyle name="Normal 4 2 4 4 2 3" xfId="9559" xr:uid="{00000000-0005-0000-0000-0000D1140000}"/>
    <cellStyle name="Normal 4 2 4 4 2 4" xfId="17637" xr:uid="{00000000-0005-0000-0000-0000D1140000}"/>
    <cellStyle name="Normal 4 2 4 4 3" xfId="4763" xr:uid="{00000000-0005-0000-0000-0000300D0000}"/>
    <cellStyle name="Normal 4 2 4 4 3 2" xfId="11150" xr:uid="{00000000-0005-0000-0000-0000D3140000}"/>
    <cellStyle name="Normal 4 2 4 4 3 3" xfId="19228" xr:uid="{00000000-0005-0000-0000-0000D3140000}"/>
    <cellStyle name="Normal 4 2 4 4 4" xfId="7964" xr:uid="{00000000-0005-0000-0000-0000D4140000}"/>
    <cellStyle name="Normal 4 2 4 4 4 2" xfId="16042" xr:uid="{00000000-0005-0000-0000-0000D4140000}"/>
    <cellStyle name="Normal 4 2 4 4 5" xfId="12552" xr:uid="{00000000-0005-0000-0000-0000D5140000}"/>
    <cellStyle name="Normal 4 2 4 4 5 2" xfId="20620" xr:uid="{00000000-0005-0000-0000-0000D5140000}"/>
    <cellStyle name="Normal 4 2 4 4 6" xfId="6354" xr:uid="{00000000-0005-0000-0000-0000D0140000}"/>
    <cellStyle name="Normal 4 2 4 4 7" xfId="14434" xr:uid="{00000000-0005-0000-0000-0000D0140000}"/>
    <cellStyle name="Normal 4 2 4 5" xfId="1977" xr:uid="{00000000-0005-0000-0000-0000310D0000}"/>
    <cellStyle name="Normal 4 2 4 5 2" xfId="3627" xr:uid="{00000000-0005-0000-0000-0000320D0000}"/>
    <cellStyle name="Normal 4 2 4 5 2 2" xfId="10086" xr:uid="{00000000-0005-0000-0000-0000D7140000}"/>
    <cellStyle name="Normal 4 2 4 5 2 3" xfId="18164" xr:uid="{00000000-0005-0000-0000-0000D7140000}"/>
    <cellStyle name="Normal 4 2 4 5 3" xfId="5290" xr:uid="{00000000-0005-0000-0000-0000330D0000}"/>
    <cellStyle name="Normal 4 2 4 5 3 2" xfId="11677" xr:uid="{00000000-0005-0000-0000-0000D8140000}"/>
    <cellStyle name="Normal 4 2 4 5 3 3" xfId="19755" xr:uid="{00000000-0005-0000-0000-0000D8140000}"/>
    <cellStyle name="Normal 4 2 4 5 4" xfId="8491" xr:uid="{00000000-0005-0000-0000-0000D9140000}"/>
    <cellStyle name="Normal 4 2 4 5 4 2" xfId="16569" xr:uid="{00000000-0005-0000-0000-0000D9140000}"/>
    <cellStyle name="Normal 4 2 4 5 5" xfId="13209" xr:uid="{00000000-0005-0000-0000-0000DA140000}"/>
    <cellStyle name="Normal 4 2 4 5 5 2" xfId="21246" xr:uid="{00000000-0005-0000-0000-0000DA140000}"/>
    <cellStyle name="Normal 4 2 4 5 6" xfId="6881" xr:uid="{00000000-0005-0000-0000-0000D6140000}"/>
    <cellStyle name="Normal 4 2 4 5 7" xfId="14961" xr:uid="{00000000-0005-0000-0000-0000D6140000}"/>
    <cellStyle name="Normal 4 2 4 6" xfId="2577" xr:uid="{00000000-0005-0000-0000-0000340D0000}"/>
    <cellStyle name="Normal 4 2 4 6 2" xfId="12759" xr:uid="{00000000-0005-0000-0000-0000DC140000}"/>
    <cellStyle name="Normal 4 2 4 6 2 2" xfId="20820" xr:uid="{00000000-0005-0000-0000-0000DC140000}"/>
    <cellStyle name="Normal 4 2 4 6 3" xfId="9087" xr:uid="{00000000-0005-0000-0000-0000DB140000}"/>
    <cellStyle name="Normal 4 2 4 6 4" xfId="17165" xr:uid="{00000000-0005-0000-0000-0000DB140000}"/>
    <cellStyle name="Normal 4 2 4 7" xfId="4236" xr:uid="{00000000-0005-0000-0000-0000350D0000}"/>
    <cellStyle name="Normal 4 2 4 7 2" xfId="10623" xr:uid="{00000000-0005-0000-0000-0000DD140000}"/>
    <cellStyle name="Normal 4 2 4 7 3" xfId="18701" xr:uid="{00000000-0005-0000-0000-0000DD140000}"/>
    <cellStyle name="Normal 4 2 4 8" xfId="7437" xr:uid="{00000000-0005-0000-0000-0000DE140000}"/>
    <cellStyle name="Normal 4 2 4 8 2" xfId="15515" xr:uid="{00000000-0005-0000-0000-0000DE140000}"/>
    <cellStyle name="Normal 4 2 4 9" xfId="12279" xr:uid="{00000000-0005-0000-0000-0000DF140000}"/>
    <cellStyle name="Normal 4 2 4 9 2" xfId="20353" xr:uid="{00000000-0005-0000-0000-0000DF140000}"/>
    <cellStyle name="Normal 4 2 5" xfId="574" xr:uid="{00000000-0005-0000-0000-00003E020000}"/>
    <cellStyle name="Normal 4 2 5 10" xfId="13674" xr:uid="{00000000-0005-0000-0000-0000E1140000}"/>
    <cellStyle name="Normal 4 2 5 10 2" xfId="21671" xr:uid="{00000000-0005-0000-0000-0000E1140000}"/>
    <cellStyle name="Normal 4 2 5 11" xfId="5828" xr:uid="{00000000-0005-0000-0000-0000E0140000}"/>
    <cellStyle name="Normal 4 2 5 12" xfId="13908" xr:uid="{00000000-0005-0000-0000-0000E0140000}"/>
    <cellStyle name="Normal 4 2 5 2" xfId="575" xr:uid="{00000000-0005-0000-0000-00003F020000}"/>
    <cellStyle name="Normal 4 2 5 2 10" xfId="5958" xr:uid="{00000000-0005-0000-0000-0000E2140000}"/>
    <cellStyle name="Normal 4 2 5 2 11" xfId="14038" xr:uid="{00000000-0005-0000-0000-0000E2140000}"/>
    <cellStyle name="Normal 4 2 5 2 2" xfId="1178" xr:uid="{00000000-0005-0000-0000-0000380D0000}"/>
    <cellStyle name="Normal 4 2 5 2 2 2" xfId="1836" xr:uid="{00000000-0005-0000-0000-0000390D0000}"/>
    <cellStyle name="Normal 4 2 5 2 2 2 2" xfId="3486" xr:uid="{00000000-0005-0000-0000-00003A0D0000}"/>
    <cellStyle name="Normal 4 2 5 2 2 2 2 2" xfId="9945" xr:uid="{00000000-0005-0000-0000-0000E5140000}"/>
    <cellStyle name="Normal 4 2 5 2 2 2 2 3" xfId="18023" xr:uid="{00000000-0005-0000-0000-0000E5140000}"/>
    <cellStyle name="Normal 4 2 5 2 2 2 3" xfId="5149" xr:uid="{00000000-0005-0000-0000-00003B0D0000}"/>
    <cellStyle name="Normal 4 2 5 2 2 2 3 2" xfId="11536" xr:uid="{00000000-0005-0000-0000-0000E6140000}"/>
    <cellStyle name="Normal 4 2 5 2 2 2 3 3" xfId="19614" xr:uid="{00000000-0005-0000-0000-0000E6140000}"/>
    <cellStyle name="Normal 4 2 5 2 2 2 4" xfId="8350" xr:uid="{00000000-0005-0000-0000-0000E7140000}"/>
    <cellStyle name="Normal 4 2 5 2 2 2 4 2" xfId="16428" xr:uid="{00000000-0005-0000-0000-0000E7140000}"/>
    <cellStyle name="Normal 4 2 5 2 2 2 5" xfId="13211" xr:uid="{00000000-0005-0000-0000-0000E8140000}"/>
    <cellStyle name="Normal 4 2 5 2 2 2 5 2" xfId="21248" xr:uid="{00000000-0005-0000-0000-0000E8140000}"/>
    <cellStyle name="Normal 4 2 5 2 2 2 6" xfId="6740" xr:uid="{00000000-0005-0000-0000-0000E4140000}"/>
    <cellStyle name="Normal 4 2 5 2 2 2 7" xfId="14820" xr:uid="{00000000-0005-0000-0000-0000E4140000}"/>
    <cellStyle name="Normal 4 2 5 2 2 3" xfId="2363" xr:uid="{00000000-0005-0000-0000-00003C0D0000}"/>
    <cellStyle name="Normal 4 2 5 2 2 3 2" xfId="4013" xr:uid="{00000000-0005-0000-0000-00003D0D0000}"/>
    <cellStyle name="Normal 4 2 5 2 2 3 2 2" xfId="10472" xr:uid="{00000000-0005-0000-0000-0000EA140000}"/>
    <cellStyle name="Normal 4 2 5 2 2 3 2 3" xfId="18550" xr:uid="{00000000-0005-0000-0000-0000EA140000}"/>
    <cellStyle name="Normal 4 2 5 2 2 3 3" xfId="5676" xr:uid="{00000000-0005-0000-0000-00003E0D0000}"/>
    <cellStyle name="Normal 4 2 5 2 2 3 3 2" xfId="12063" xr:uid="{00000000-0005-0000-0000-0000EB140000}"/>
    <cellStyle name="Normal 4 2 5 2 2 3 3 3" xfId="20141" xr:uid="{00000000-0005-0000-0000-0000EB140000}"/>
    <cellStyle name="Normal 4 2 5 2 2 3 4" xfId="8877" xr:uid="{00000000-0005-0000-0000-0000EC140000}"/>
    <cellStyle name="Normal 4 2 5 2 2 3 4 2" xfId="16955" xr:uid="{00000000-0005-0000-0000-0000EC140000}"/>
    <cellStyle name="Normal 4 2 5 2 2 3 5" xfId="7267" xr:uid="{00000000-0005-0000-0000-0000E9140000}"/>
    <cellStyle name="Normal 4 2 5 2 2 3 6" xfId="15347" xr:uid="{00000000-0005-0000-0000-0000E9140000}"/>
    <cellStyle name="Normal 4 2 5 2 2 4" xfId="2929" xr:uid="{00000000-0005-0000-0000-00003F0D0000}"/>
    <cellStyle name="Normal 4 2 5 2 2 4 2" xfId="9418" xr:uid="{00000000-0005-0000-0000-0000ED140000}"/>
    <cellStyle name="Normal 4 2 5 2 2 4 3" xfId="17496" xr:uid="{00000000-0005-0000-0000-0000ED140000}"/>
    <cellStyle name="Normal 4 2 5 2 2 5" xfId="4622" xr:uid="{00000000-0005-0000-0000-0000400D0000}"/>
    <cellStyle name="Normal 4 2 5 2 2 5 2" xfId="11009" xr:uid="{00000000-0005-0000-0000-0000EE140000}"/>
    <cellStyle name="Normal 4 2 5 2 2 5 3" xfId="19087" xr:uid="{00000000-0005-0000-0000-0000EE140000}"/>
    <cellStyle name="Normal 4 2 5 2 2 6" xfId="7823" xr:uid="{00000000-0005-0000-0000-0000EF140000}"/>
    <cellStyle name="Normal 4 2 5 2 2 6 2" xfId="15901" xr:uid="{00000000-0005-0000-0000-0000EF140000}"/>
    <cellStyle name="Normal 4 2 5 2 2 7" xfId="12557" xr:uid="{00000000-0005-0000-0000-0000F0140000}"/>
    <cellStyle name="Normal 4 2 5 2 2 7 2" xfId="20625" xr:uid="{00000000-0005-0000-0000-0000F0140000}"/>
    <cellStyle name="Normal 4 2 5 2 2 8" xfId="6213" xr:uid="{00000000-0005-0000-0000-0000E3140000}"/>
    <cellStyle name="Normal 4 2 5 2 2 9" xfId="14293" xr:uid="{00000000-0005-0000-0000-0000E3140000}"/>
    <cellStyle name="Normal 4 2 5 2 3" xfId="1582" xr:uid="{00000000-0005-0000-0000-0000410D0000}"/>
    <cellStyle name="Normal 4 2 5 2 3 2" xfId="3231" xr:uid="{00000000-0005-0000-0000-0000420D0000}"/>
    <cellStyle name="Normal 4 2 5 2 3 2 2" xfId="9690" xr:uid="{00000000-0005-0000-0000-0000F2140000}"/>
    <cellStyle name="Normal 4 2 5 2 3 2 3" xfId="17768" xr:uid="{00000000-0005-0000-0000-0000F2140000}"/>
    <cellStyle name="Normal 4 2 5 2 3 3" xfId="4894" xr:uid="{00000000-0005-0000-0000-0000430D0000}"/>
    <cellStyle name="Normal 4 2 5 2 3 3 2" xfId="11281" xr:uid="{00000000-0005-0000-0000-0000F3140000}"/>
    <cellStyle name="Normal 4 2 5 2 3 3 3" xfId="19359" xr:uid="{00000000-0005-0000-0000-0000F3140000}"/>
    <cellStyle name="Normal 4 2 5 2 3 4" xfId="8095" xr:uid="{00000000-0005-0000-0000-0000F4140000}"/>
    <cellStyle name="Normal 4 2 5 2 3 4 2" xfId="16173" xr:uid="{00000000-0005-0000-0000-0000F4140000}"/>
    <cellStyle name="Normal 4 2 5 2 3 5" xfId="13212" xr:uid="{00000000-0005-0000-0000-0000F5140000}"/>
    <cellStyle name="Normal 4 2 5 2 3 5 2" xfId="21249" xr:uid="{00000000-0005-0000-0000-0000F5140000}"/>
    <cellStyle name="Normal 4 2 5 2 3 6" xfId="6485" xr:uid="{00000000-0005-0000-0000-0000F1140000}"/>
    <cellStyle name="Normal 4 2 5 2 3 7" xfId="14565" xr:uid="{00000000-0005-0000-0000-0000F1140000}"/>
    <cellStyle name="Normal 4 2 5 2 4" xfId="2108" xr:uid="{00000000-0005-0000-0000-0000440D0000}"/>
    <cellStyle name="Normal 4 2 5 2 4 2" xfId="3758" xr:uid="{00000000-0005-0000-0000-0000450D0000}"/>
    <cellStyle name="Normal 4 2 5 2 4 2 2" xfId="10217" xr:uid="{00000000-0005-0000-0000-0000F7140000}"/>
    <cellStyle name="Normal 4 2 5 2 4 2 3" xfId="18295" xr:uid="{00000000-0005-0000-0000-0000F7140000}"/>
    <cellStyle name="Normal 4 2 5 2 4 3" xfId="5421" xr:uid="{00000000-0005-0000-0000-0000460D0000}"/>
    <cellStyle name="Normal 4 2 5 2 4 3 2" xfId="11808" xr:uid="{00000000-0005-0000-0000-0000F8140000}"/>
    <cellStyle name="Normal 4 2 5 2 4 3 3" xfId="19886" xr:uid="{00000000-0005-0000-0000-0000F8140000}"/>
    <cellStyle name="Normal 4 2 5 2 4 4" xfId="8622" xr:uid="{00000000-0005-0000-0000-0000F9140000}"/>
    <cellStyle name="Normal 4 2 5 2 4 4 2" xfId="16700" xr:uid="{00000000-0005-0000-0000-0000F9140000}"/>
    <cellStyle name="Normal 4 2 5 2 4 5" xfId="13210" xr:uid="{00000000-0005-0000-0000-0000FA140000}"/>
    <cellStyle name="Normal 4 2 5 2 4 5 2" xfId="21247" xr:uid="{00000000-0005-0000-0000-0000FA140000}"/>
    <cellStyle name="Normal 4 2 5 2 4 6" xfId="7012" xr:uid="{00000000-0005-0000-0000-0000F6140000}"/>
    <cellStyle name="Normal 4 2 5 2 4 7" xfId="15092" xr:uid="{00000000-0005-0000-0000-0000F6140000}"/>
    <cellStyle name="Normal 4 2 5 2 5" xfId="2581" xr:uid="{00000000-0005-0000-0000-0000470D0000}"/>
    <cellStyle name="Normal 4 2 5 2 5 2" xfId="9091" xr:uid="{00000000-0005-0000-0000-0000FB140000}"/>
    <cellStyle name="Normal 4 2 5 2 5 3" xfId="17169" xr:uid="{00000000-0005-0000-0000-0000FB140000}"/>
    <cellStyle name="Normal 4 2 5 2 6" xfId="4367" xr:uid="{00000000-0005-0000-0000-0000480D0000}"/>
    <cellStyle name="Normal 4 2 5 2 6 2" xfId="10754" xr:uid="{00000000-0005-0000-0000-0000FC140000}"/>
    <cellStyle name="Normal 4 2 5 2 6 3" xfId="18832" xr:uid="{00000000-0005-0000-0000-0000FC140000}"/>
    <cellStyle name="Normal 4 2 5 2 7" xfId="7568" xr:uid="{00000000-0005-0000-0000-0000FD140000}"/>
    <cellStyle name="Normal 4 2 5 2 7 2" xfId="15646" xr:uid="{00000000-0005-0000-0000-0000FD140000}"/>
    <cellStyle name="Normal 4 2 5 2 8" xfId="12283" xr:uid="{00000000-0005-0000-0000-0000FE140000}"/>
    <cellStyle name="Normal 4 2 5 2 8 2" xfId="20357" xr:uid="{00000000-0005-0000-0000-0000FE140000}"/>
    <cellStyle name="Normal 4 2 5 2 9" xfId="13675" xr:uid="{00000000-0005-0000-0000-0000FF140000}"/>
    <cellStyle name="Normal 4 2 5 2 9 2" xfId="21672" xr:uid="{00000000-0005-0000-0000-0000FF140000}"/>
    <cellStyle name="Normal 4 2 5 3" xfId="1043" xr:uid="{00000000-0005-0000-0000-0000490D0000}"/>
    <cellStyle name="Normal 4 2 5 3 2" xfId="1700" xr:uid="{00000000-0005-0000-0000-00004A0D0000}"/>
    <cellStyle name="Normal 4 2 5 3 2 2" xfId="3350" xr:uid="{00000000-0005-0000-0000-00004B0D0000}"/>
    <cellStyle name="Normal 4 2 5 3 2 2 2" xfId="13214" xr:uid="{00000000-0005-0000-0000-000003150000}"/>
    <cellStyle name="Normal 4 2 5 3 2 2 2 2" xfId="21251" xr:uid="{00000000-0005-0000-0000-000003150000}"/>
    <cellStyle name="Normal 4 2 5 3 2 2 3" xfId="9809" xr:uid="{00000000-0005-0000-0000-000002150000}"/>
    <cellStyle name="Normal 4 2 5 3 2 2 4" xfId="17887" xr:uid="{00000000-0005-0000-0000-000002150000}"/>
    <cellStyle name="Normal 4 2 5 3 2 3" xfId="5013" xr:uid="{00000000-0005-0000-0000-00004C0D0000}"/>
    <cellStyle name="Normal 4 2 5 3 2 3 2" xfId="11400" xr:uid="{00000000-0005-0000-0000-000004150000}"/>
    <cellStyle name="Normal 4 2 5 3 2 3 3" xfId="19478" xr:uid="{00000000-0005-0000-0000-000004150000}"/>
    <cellStyle name="Normal 4 2 5 3 2 4" xfId="8214" xr:uid="{00000000-0005-0000-0000-000005150000}"/>
    <cellStyle name="Normal 4 2 5 3 2 4 2" xfId="16292" xr:uid="{00000000-0005-0000-0000-000005150000}"/>
    <cellStyle name="Normal 4 2 5 3 2 5" xfId="12558" xr:uid="{00000000-0005-0000-0000-000006150000}"/>
    <cellStyle name="Normal 4 2 5 3 2 5 2" xfId="20626" xr:uid="{00000000-0005-0000-0000-000006150000}"/>
    <cellStyle name="Normal 4 2 5 3 2 6" xfId="6604" xr:uid="{00000000-0005-0000-0000-000001150000}"/>
    <cellStyle name="Normal 4 2 5 3 2 7" xfId="14684" xr:uid="{00000000-0005-0000-0000-000001150000}"/>
    <cellStyle name="Normal 4 2 5 3 3" xfId="2227" xr:uid="{00000000-0005-0000-0000-00004D0D0000}"/>
    <cellStyle name="Normal 4 2 5 3 3 2" xfId="3877" xr:uid="{00000000-0005-0000-0000-00004E0D0000}"/>
    <cellStyle name="Normal 4 2 5 3 3 2 2" xfId="10336" xr:uid="{00000000-0005-0000-0000-000008150000}"/>
    <cellStyle name="Normal 4 2 5 3 3 2 3" xfId="18414" xr:uid="{00000000-0005-0000-0000-000008150000}"/>
    <cellStyle name="Normal 4 2 5 3 3 3" xfId="5540" xr:uid="{00000000-0005-0000-0000-00004F0D0000}"/>
    <cellStyle name="Normal 4 2 5 3 3 3 2" xfId="11927" xr:uid="{00000000-0005-0000-0000-000009150000}"/>
    <cellStyle name="Normal 4 2 5 3 3 3 3" xfId="20005" xr:uid="{00000000-0005-0000-0000-000009150000}"/>
    <cellStyle name="Normal 4 2 5 3 3 4" xfId="8741" xr:uid="{00000000-0005-0000-0000-00000A150000}"/>
    <cellStyle name="Normal 4 2 5 3 3 4 2" xfId="16819" xr:uid="{00000000-0005-0000-0000-00000A150000}"/>
    <cellStyle name="Normal 4 2 5 3 3 5" xfId="13215" xr:uid="{00000000-0005-0000-0000-00000B150000}"/>
    <cellStyle name="Normal 4 2 5 3 3 5 2" xfId="21252" xr:uid="{00000000-0005-0000-0000-00000B150000}"/>
    <cellStyle name="Normal 4 2 5 3 3 6" xfId="7131" xr:uid="{00000000-0005-0000-0000-000007150000}"/>
    <cellStyle name="Normal 4 2 5 3 3 7" xfId="15211" xr:uid="{00000000-0005-0000-0000-000007150000}"/>
    <cellStyle name="Normal 4 2 5 3 4" xfId="2806" xr:uid="{00000000-0005-0000-0000-0000500D0000}"/>
    <cellStyle name="Normal 4 2 5 3 4 2" xfId="13213" xr:uid="{00000000-0005-0000-0000-00000D150000}"/>
    <cellStyle name="Normal 4 2 5 3 4 2 2" xfId="21250" xr:uid="{00000000-0005-0000-0000-00000D150000}"/>
    <cellStyle name="Normal 4 2 5 3 4 3" xfId="9295" xr:uid="{00000000-0005-0000-0000-00000C150000}"/>
    <cellStyle name="Normal 4 2 5 3 4 4" xfId="17373" xr:uid="{00000000-0005-0000-0000-00000C150000}"/>
    <cellStyle name="Normal 4 2 5 3 5" xfId="4486" xr:uid="{00000000-0005-0000-0000-0000510D0000}"/>
    <cellStyle name="Normal 4 2 5 3 5 2" xfId="10873" xr:uid="{00000000-0005-0000-0000-00000E150000}"/>
    <cellStyle name="Normal 4 2 5 3 5 3" xfId="18951" xr:uid="{00000000-0005-0000-0000-00000E150000}"/>
    <cellStyle name="Normal 4 2 5 3 6" xfId="7687" xr:uid="{00000000-0005-0000-0000-00000F150000}"/>
    <cellStyle name="Normal 4 2 5 3 6 2" xfId="15765" xr:uid="{00000000-0005-0000-0000-00000F150000}"/>
    <cellStyle name="Normal 4 2 5 3 7" xfId="12391" xr:uid="{00000000-0005-0000-0000-000010150000}"/>
    <cellStyle name="Normal 4 2 5 3 7 2" xfId="20462" xr:uid="{00000000-0005-0000-0000-000010150000}"/>
    <cellStyle name="Normal 4 2 5 3 8" xfId="6077" xr:uid="{00000000-0005-0000-0000-000000150000}"/>
    <cellStyle name="Normal 4 2 5 3 9" xfId="14157" xr:uid="{00000000-0005-0000-0000-000000150000}"/>
    <cellStyle name="Normal 4 2 5 4" xfId="1452" xr:uid="{00000000-0005-0000-0000-0000520D0000}"/>
    <cellStyle name="Normal 4 2 5 4 2" xfId="3101" xr:uid="{00000000-0005-0000-0000-0000530D0000}"/>
    <cellStyle name="Normal 4 2 5 4 2 2" xfId="13216" xr:uid="{00000000-0005-0000-0000-000013150000}"/>
    <cellStyle name="Normal 4 2 5 4 2 2 2" xfId="21253" xr:uid="{00000000-0005-0000-0000-000013150000}"/>
    <cellStyle name="Normal 4 2 5 4 2 3" xfId="9560" xr:uid="{00000000-0005-0000-0000-000012150000}"/>
    <cellStyle name="Normal 4 2 5 4 2 4" xfId="17638" xr:uid="{00000000-0005-0000-0000-000012150000}"/>
    <cellStyle name="Normal 4 2 5 4 3" xfId="4764" xr:uid="{00000000-0005-0000-0000-0000540D0000}"/>
    <cellStyle name="Normal 4 2 5 4 3 2" xfId="11151" xr:uid="{00000000-0005-0000-0000-000014150000}"/>
    <cellStyle name="Normal 4 2 5 4 3 3" xfId="19229" xr:uid="{00000000-0005-0000-0000-000014150000}"/>
    <cellStyle name="Normal 4 2 5 4 4" xfId="7965" xr:uid="{00000000-0005-0000-0000-000015150000}"/>
    <cellStyle name="Normal 4 2 5 4 4 2" xfId="16043" xr:uid="{00000000-0005-0000-0000-000015150000}"/>
    <cellStyle name="Normal 4 2 5 4 5" xfId="12556" xr:uid="{00000000-0005-0000-0000-000016150000}"/>
    <cellStyle name="Normal 4 2 5 4 5 2" xfId="20624" xr:uid="{00000000-0005-0000-0000-000016150000}"/>
    <cellStyle name="Normal 4 2 5 4 6" xfId="6355" xr:uid="{00000000-0005-0000-0000-000011150000}"/>
    <cellStyle name="Normal 4 2 5 4 7" xfId="14435" xr:uid="{00000000-0005-0000-0000-000011150000}"/>
    <cellStyle name="Normal 4 2 5 5" xfId="1978" xr:uid="{00000000-0005-0000-0000-0000550D0000}"/>
    <cellStyle name="Normal 4 2 5 5 2" xfId="3628" xr:uid="{00000000-0005-0000-0000-0000560D0000}"/>
    <cellStyle name="Normal 4 2 5 5 2 2" xfId="10087" xr:uid="{00000000-0005-0000-0000-000018150000}"/>
    <cellStyle name="Normal 4 2 5 5 2 3" xfId="18165" xr:uid="{00000000-0005-0000-0000-000018150000}"/>
    <cellStyle name="Normal 4 2 5 5 3" xfId="5291" xr:uid="{00000000-0005-0000-0000-0000570D0000}"/>
    <cellStyle name="Normal 4 2 5 5 3 2" xfId="11678" xr:uid="{00000000-0005-0000-0000-000019150000}"/>
    <cellStyle name="Normal 4 2 5 5 3 3" xfId="19756" xr:uid="{00000000-0005-0000-0000-000019150000}"/>
    <cellStyle name="Normal 4 2 5 5 4" xfId="8492" xr:uid="{00000000-0005-0000-0000-00001A150000}"/>
    <cellStyle name="Normal 4 2 5 5 4 2" xfId="16570" xr:uid="{00000000-0005-0000-0000-00001A150000}"/>
    <cellStyle name="Normal 4 2 5 5 5" xfId="13217" xr:uid="{00000000-0005-0000-0000-00001B150000}"/>
    <cellStyle name="Normal 4 2 5 5 5 2" xfId="21254" xr:uid="{00000000-0005-0000-0000-00001B150000}"/>
    <cellStyle name="Normal 4 2 5 5 6" xfId="6882" xr:uid="{00000000-0005-0000-0000-000017150000}"/>
    <cellStyle name="Normal 4 2 5 5 7" xfId="14962" xr:uid="{00000000-0005-0000-0000-000017150000}"/>
    <cellStyle name="Normal 4 2 5 6" xfId="2580" xr:uid="{00000000-0005-0000-0000-0000580D0000}"/>
    <cellStyle name="Normal 4 2 5 6 2" xfId="12760" xr:uid="{00000000-0005-0000-0000-00001D150000}"/>
    <cellStyle name="Normal 4 2 5 6 2 2" xfId="20821" xr:uid="{00000000-0005-0000-0000-00001D150000}"/>
    <cellStyle name="Normal 4 2 5 6 3" xfId="9090" xr:uid="{00000000-0005-0000-0000-00001C150000}"/>
    <cellStyle name="Normal 4 2 5 6 4" xfId="17168" xr:uid="{00000000-0005-0000-0000-00001C150000}"/>
    <cellStyle name="Normal 4 2 5 7" xfId="4237" xr:uid="{00000000-0005-0000-0000-0000590D0000}"/>
    <cellStyle name="Normal 4 2 5 7 2" xfId="10624" xr:uid="{00000000-0005-0000-0000-00001E150000}"/>
    <cellStyle name="Normal 4 2 5 7 3" xfId="18702" xr:uid="{00000000-0005-0000-0000-00001E150000}"/>
    <cellStyle name="Normal 4 2 5 8" xfId="7438" xr:uid="{00000000-0005-0000-0000-00001F150000}"/>
    <cellStyle name="Normal 4 2 5 8 2" xfId="15516" xr:uid="{00000000-0005-0000-0000-00001F150000}"/>
    <cellStyle name="Normal 4 2 5 9" xfId="12282" xr:uid="{00000000-0005-0000-0000-000020150000}"/>
    <cellStyle name="Normal 4 2 5 9 2" xfId="20356" xr:uid="{00000000-0005-0000-0000-000020150000}"/>
    <cellStyle name="Normal 4 2 6" xfId="576" xr:uid="{00000000-0005-0000-0000-000040020000}"/>
    <cellStyle name="Normal 4 2 6 10" xfId="13676" xr:uid="{00000000-0005-0000-0000-000022150000}"/>
    <cellStyle name="Normal 4 2 6 10 2" xfId="21673" xr:uid="{00000000-0005-0000-0000-000022150000}"/>
    <cellStyle name="Normal 4 2 6 11" xfId="5829" xr:uid="{00000000-0005-0000-0000-000021150000}"/>
    <cellStyle name="Normal 4 2 6 12" xfId="13909" xr:uid="{00000000-0005-0000-0000-000021150000}"/>
    <cellStyle name="Normal 4 2 6 2" xfId="577" xr:uid="{00000000-0005-0000-0000-000041020000}"/>
    <cellStyle name="Normal 4 2 6 2 10" xfId="5941" xr:uid="{00000000-0005-0000-0000-000023150000}"/>
    <cellStyle name="Normal 4 2 6 2 11" xfId="14021" xr:uid="{00000000-0005-0000-0000-000023150000}"/>
    <cellStyle name="Normal 4 2 6 2 2" xfId="1179" xr:uid="{00000000-0005-0000-0000-00005C0D0000}"/>
    <cellStyle name="Normal 4 2 6 2 2 2" xfId="1837" xr:uid="{00000000-0005-0000-0000-00005D0D0000}"/>
    <cellStyle name="Normal 4 2 6 2 2 2 2" xfId="3487" xr:uid="{00000000-0005-0000-0000-00005E0D0000}"/>
    <cellStyle name="Normal 4 2 6 2 2 2 2 2" xfId="9946" xr:uid="{00000000-0005-0000-0000-000026150000}"/>
    <cellStyle name="Normal 4 2 6 2 2 2 2 3" xfId="18024" xr:uid="{00000000-0005-0000-0000-000026150000}"/>
    <cellStyle name="Normal 4 2 6 2 2 2 3" xfId="5150" xr:uid="{00000000-0005-0000-0000-00005F0D0000}"/>
    <cellStyle name="Normal 4 2 6 2 2 2 3 2" xfId="11537" xr:uid="{00000000-0005-0000-0000-000027150000}"/>
    <cellStyle name="Normal 4 2 6 2 2 2 3 3" xfId="19615" xr:uid="{00000000-0005-0000-0000-000027150000}"/>
    <cellStyle name="Normal 4 2 6 2 2 2 4" xfId="8351" xr:uid="{00000000-0005-0000-0000-000028150000}"/>
    <cellStyle name="Normal 4 2 6 2 2 2 4 2" xfId="16429" xr:uid="{00000000-0005-0000-0000-000028150000}"/>
    <cellStyle name="Normal 4 2 6 2 2 2 5" xfId="13219" xr:uid="{00000000-0005-0000-0000-000029150000}"/>
    <cellStyle name="Normal 4 2 6 2 2 2 5 2" xfId="21256" xr:uid="{00000000-0005-0000-0000-000029150000}"/>
    <cellStyle name="Normal 4 2 6 2 2 2 6" xfId="6741" xr:uid="{00000000-0005-0000-0000-000025150000}"/>
    <cellStyle name="Normal 4 2 6 2 2 2 7" xfId="14821" xr:uid="{00000000-0005-0000-0000-000025150000}"/>
    <cellStyle name="Normal 4 2 6 2 2 3" xfId="2364" xr:uid="{00000000-0005-0000-0000-0000600D0000}"/>
    <cellStyle name="Normal 4 2 6 2 2 3 2" xfId="4014" xr:uid="{00000000-0005-0000-0000-0000610D0000}"/>
    <cellStyle name="Normal 4 2 6 2 2 3 2 2" xfId="10473" xr:uid="{00000000-0005-0000-0000-00002B150000}"/>
    <cellStyle name="Normal 4 2 6 2 2 3 2 3" xfId="18551" xr:uid="{00000000-0005-0000-0000-00002B150000}"/>
    <cellStyle name="Normal 4 2 6 2 2 3 3" xfId="5677" xr:uid="{00000000-0005-0000-0000-0000620D0000}"/>
    <cellStyle name="Normal 4 2 6 2 2 3 3 2" xfId="12064" xr:uid="{00000000-0005-0000-0000-00002C150000}"/>
    <cellStyle name="Normal 4 2 6 2 2 3 3 3" xfId="20142" xr:uid="{00000000-0005-0000-0000-00002C150000}"/>
    <cellStyle name="Normal 4 2 6 2 2 3 4" xfId="8878" xr:uid="{00000000-0005-0000-0000-00002D150000}"/>
    <cellStyle name="Normal 4 2 6 2 2 3 4 2" xfId="16956" xr:uid="{00000000-0005-0000-0000-00002D150000}"/>
    <cellStyle name="Normal 4 2 6 2 2 3 5" xfId="7268" xr:uid="{00000000-0005-0000-0000-00002A150000}"/>
    <cellStyle name="Normal 4 2 6 2 2 3 6" xfId="15348" xr:uid="{00000000-0005-0000-0000-00002A150000}"/>
    <cellStyle name="Normal 4 2 6 2 2 4" xfId="2930" xr:uid="{00000000-0005-0000-0000-0000630D0000}"/>
    <cellStyle name="Normal 4 2 6 2 2 4 2" xfId="9419" xr:uid="{00000000-0005-0000-0000-00002E150000}"/>
    <cellStyle name="Normal 4 2 6 2 2 4 3" xfId="17497" xr:uid="{00000000-0005-0000-0000-00002E150000}"/>
    <cellStyle name="Normal 4 2 6 2 2 5" xfId="4623" xr:uid="{00000000-0005-0000-0000-0000640D0000}"/>
    <cellStyle name="Normal 4 2 6 2 2 5 2" xfId="11010" xr:uid="{00000000-0005-0000-0000-00002F150000}"/>
    <cellStyle name="Normal 4 2 6 2 2 5 3" xfId="19088" xr:uid="{00000000-0005-0000-0000-00002F150000}"/>
    <cellStyle name="Normal 4 2 6 2 2 6" xfId="7824" xr:uid="{00000000-0005-0000-0000-000030150000}"/>
    <cellStyle name="Normal 4 2 6 2 2 6 2" xfId="15902" xr:uid="{00000000-0005-0000-0000-000030150000}"/>
    <cellStyle name="Normal 4 2 6 2 2 7" xfId="12560" xr:uid="{00000000-0005-0000-0000-000031150000}"/>
    <cellStyle name="Normal 4 2 6 2 2 7 2" xfId="20628" xr:uid="{00000000-0005-0000-0000-000031150000}"/>
    <cellStyle name="Normal 4 2 6 2 2 8" xfId="6214" xr:uid="{00000000-0005-0000-0000-000024150000}"/>
    <cellStyle name="Normal 4 2 6 2 2 9" xfId="14294" xr:uid="{00000000-0005-0000-0000-000024150000}"/>
    <cellStyle name="Normal 4 2 6 2 3" xfId="1565" xr:uid="{00000000-0005-0000-0000-0000650D0000}"/>
    <cellStyle name="Normal 4 2 6 2 3 2" xfId="3214" xr:uid="{00000000-0005-0000-0000-0000660D0000}"/>
    <cellStyle name="Normal 4 2 6 2 3 2 2" xfId="9673" xr:uid="{00000000-0005-0000-0000-000033150000}"/>
    <cellStyle name="Normal 4 2 6 2 3 2 3" xfId="17751" xr:uid="{00000000-0005-0000-0000-000033150000}"/>
    <cellStyle name="Normal 4 2 6 2 3 3" xfId="4877" xr:uid="{00000000-0005-0000-0000-0000670D0000}"/>
    <cellStyle name="Normal 4 2 6 2 3 3 2" xfId="11264" xr:uid="{00000000-0005-0000-0000-000034150000}"/>
    <cellStyle name="Normal 4 2 6 2 3 3 3" xfId="19342" xr:uid="{00000000-0005-0000-0000-000034150000}"/>
    <cellStyle name="Normal 4 2 6 2 3 4" xfId="8078" xr:uid="{00000000-0005-0000-0000-000035150000}"/>
    <cellStyle name="Normal 4 2 6 2 3 4 2" xfId="16156" xr:uid="{00000000-0005-0000-0000-000035150000}"/>
    <cellStyle name="Normal 4 2 6 2 3 5" xfId="13220" xr:uid="{00000000-0005-0000-0000-000036150000}"/>
    <cellStyle name="Normal 4 2 6 2 3 5 2" xfId="21257" xr:uid="{00000000-0005-0000-0000-000036150000}"/>
    <cellStyle name="Normal 4 2 6 2 3 6" xfId="6468" xr:uid="{00000000-0005-0000-0000-000032150000}"/>
    <cellStyle name="Normal 4 2 6 2 3 7" xfId="14548" xr:uid="{00000000-0005-0000-0000-000032150000}"/>
    <cellStyle name="Normal 4 2 6 2 4" xfId="2091" xr:uid="{00000000-0005-0000-0000-0000680D0000}"/>
    <cellStyle name="Normal 4 2 6 2 4 2" xfId="3741" xr:uid="{00000000-0005-0000-0000-0000690D0000}"/>
    <cellStyle name="Normal 4 2 6 2 4 2 2" xfId="10200" xr:uid="{00000000-0005-0000-0000-000038150000}"/>
    <cellStyle name="Normal 4 2 6 2 4 2 3" xfId="18278" xr:uid="{00000000-0005-0000-0000-000038150000}"/>
    <cellStyle name="Normal 4 2 6 2 4 3" xfId="5404" xr:uid="{00000000-0005-0000-0000-00006A0D0000}"/>
    <cellStyle name="Normal 4 2 6 2 4 3 2" xfId="11791" xr:uid="{00000000-0005-0000-0000-000039150000}"/>
    <cellStyle name="Normal 4 2 6 2 4 3 3" xfId="19869" xr:uid="{00000000-0005-0000-0000-000039150000}"/>
    <cellStyle name="Normal 4 2 6 2 4 4" xfId="8605" xr:uid="{00000000-0005-0000-0000-00003A150000}"/>
    <cellStyle name="Normal 4 2 6 2 4 4 2" xfId="16683" xr:uid="{00000000-0005-0000-0000-00003A150000}"/>
    <cellStyle name="Normal 4 2 6 2 4 5" xfId="13218" xr:uid="{00000000-0005-0000-0000-00003B150000}"/>
    <cellStyle name="Normal 4 2 6 2 4 5 2" xfId="21255" xr:uid="{00000000-0005-0000-0000-00003B150000}"/>
    <cellStyle name="Normal 4 2 6 2 4 6" xfId="6995" xr:uid="{00000000-0005-0000-0000-000037150000}"/>
    <cellStyle name="Normal 4 2 6 2 4 7" xfId="15075" xr:uid="{00000000-0005-0000-0000-000037150000}"/>
    <cellStyle name="Normal 4 2 6 2 5" xfId="2583" xr:uid="{00000000-0005-0000-0000-00006B0D0000}"/>
    <cellStyle name="Normal 4 2 6 2 5 2" xfId="9093" xr:uid="{00000000-0005-0000-0000-00003C150000}"/>
    <cellStyle name="Normal 4 2 6 2 5 3" xfId="17171" xr:uid="{00000000-0005-0000-0000-00003C150000}"/>
    <cellStyle name="Normal 4 2 6 2 6" xfId="4350" xr:uid="{00000000-0005-0000-0000-00006C0D0000}"/>
    <cellStyle name="Normal 4 2 6 2 6 2" xfId="10737" xr:uid="{00000000-0005-0000-0000-00003D150000}"/>
    <cellStyle name="Normal 4 2 6 2 6 3" xfId="18815" xr:uid="{00000000-0005-0000-0000-00003D150000}"/>
    <cellStyle name="Normal 4 2 6 2 7" xfId="7551" xr:uid="{00000000-0005-0000-0000-00003E150000}"/>
    <cellStyle name="Normal 4 2 6 2 7 2" xfId="15629" xr:uid="{00000000-0005-0000-0000-00003E150000}"/>
    <cellStyle name="Normal 4 2 6 2 8" xfId="12285" xr:uid="{00000000-0005-0000-0000-00003F150000}"/>
    <cellStyle name="Normal 4 2 6 2 8 2" xfId="20359" xr:uid="{00000000-0005-0000-0000-00003F150000}"/>
    <cellStyle name="Normal 4 2 6 2 9" xfId="13677" xr:uid="{00000000-0005-0000-0000-000040150000}"/>
    <cellStyle name="Normal 4 2 6 2 9 2" xfId="21674" xr:uid="{00000000-0005-0000-0000-000040150000}"/>
    <cellStyle name="Normal 4 2 6 3" xfId="1044" xr:uid="{00000000-0005-0000-0000-00006D0D0000}"/>
    <cellStyle name="Normal 4 2 6 3 2" xfId="1701" xr:uid="{00000000-0005-0000-0000-00006E0D0000}"/>
    <cellStyle name="Normal 4 2 6 3 2 2" xfId="3351" xr:uid="{00000000-0005-0000-0000-00006F0D0000}"/>
    <cellStyle name="Normal 4 2 6 3 2 2 2" xfId="9810" xr:uid="{00000000-0005-0000-0000-000043150000}"/>
    <cellStyle name="Normal 4 2 6 3 2 2 3" xfId="17888" xr:uid="{00000000-0005-0000-0000-000043150000}"/>
    <cellStyle name="Normal 4 2 6 3 2 3" xfId="5014" xr:uid="{00000000-0005-0000-0000-0000700D0000}"/>
    <cellStyle name="Normal 4 2 6 3 2 3 2" xfId="11401" xr:uid="{00000000-0005-0000-0000-000044150000}"/>
    <cellStyle name="Normal 4 2 6 3 2 3 3" xfId="19479" xr:uid="{00000000-0005-0000-0000-000044150000}"/>
    <cellStyle name="Normal 4 2 6 3 2 4" xfId="8215" xr:uid="{00000000-0005-0000-0000-000045150000}"/>
    <cellStyle name="Normal 4 2 6 3 2 4 2" xfId="16293" xr:uid="{00000000-0005-0000-0000-000045150000}"/>
    <cellStyle name="Normal 4 2 6 3 2 5" xfId="13221" xr:uid="{00000000-0005-0000-0000-000046150000}"/>
    <cellStyle name="Normal 4 2 6 3 2 5 2" xfId="21258" xr:uid="{00000000-0005-0000-0000-000046150000}"/>
    <cellStyle name="Normal 4 2 6 3 2 6" xfId="6605" xr:uid="{00000000-0005-0000-0000-000042150000}"/>
    <cellStyle name="Normal 4 2 6 3 2 7" xfId="14685" xr:uid="{00000000-0005-0000-0000-000042150000}"/>
    <cellStyle name="Normal 4 2 6 3 3" xfId="2228" xr:uid="{00000000-0005-0000-0000-0000710D0000}"/>
    <cellStyle name="Normal 4 2 6 3 3 2" xfId="3878" xr:uid="{00000000-0005-0000-0000-0000720D0000}"/>
    <cellStyle name="Normal 4 2 6 3 3 2 2" xfId="10337" xr:uid="{00000000-0005-0000-0000-000048150000}"/>
    <cellStyle name="Normal 4 2 6 3 3 2 3" xfId="18415" xr:uid="{00000000-0005-0000-0000-000048150000}"/>
    <cellStyle name="Normal 4 2 6 3 3 3" xfId="5541" xr:uid="{00000000-0005-0000-0000-0000730D0000}"/>
    <cellStyle name="Normal 4 2 6 3 3 3 2" xfId="11928" xr:uid="{00000000-0005-0000-0000-000049150000}"/>
    <cellStyle name="Normal 4 2 6 3 3 3 3" xfId="20006" xr:uid="{00000000-0005-0000-0000-000049150000}"/>
    <cellStyle name="Normal 4 2 6 3 3 4" xfId="8742" xr:uid="{00000000-0005-0000-0000-00004A150000}"/>
    <cellStyle name="Normal 4 2 6 3 3 4 2" xfId="16820" xr:uid="{00000000-0005-0000-0000-00004A150000}"/>
    <cellStyle name="Normal 4 2 6 3 3 5" xfId="7132" xr:uid="{00000000-0005-0000-0000-000047150000}"/>
    <cellStyle name="Normal 4 2 6 3 3 6" xfId="15212" xr:uid="{00000000-0005-0000-0000-000047150000}"/>
    <cellStyle name="Normal 4 2 6 3 4" xfId="2807" xr:uid="{00000000-0005-0000-0000-0000740D0000}"/>
    <cellStyle name="Normal 4 2 6 3 4 2" xfId="9296" xr:uid="{00000000-0005-0000-0000-00004B150000}"/>
    <cellStyle name="Normal 4 2 6 3 4 3" xfId="17374" xr:uid="{00000000-0005-0000-0000-00004B150000}"/>
    <cellStyle name="Normal 4 2 6 3 5" xfId="4487" xr:uid="{00000000-0005-0000-0000-0000750D0000}"/>
    <cellStyle name="Normal 4 2 6 3 5 2" xfId="10874" xr:uid="{00000000-0005-0000-0000-00004C150000}"/>
    <cellStyle name="Normal 4 2 6 3 5 3" xfId="18952" xr:uid="{00000000-0005-0000-0000-00004C150000}"/>
    <cellStyle name="Normal 4 2 6 3 6" xfId="7688" xr:uid="{00000000-0005-0000-0000-00004D150000}"/>
    <cellStyle name="Normal 4 2 6 3 6 2" xfId="15766" xr:uid="{00000000-0005-0000-0000-00004D150000}"/>
    <cellStyle name="Normal 4 2 6 3 7" xfId="12559" xr:uid="{00000000-0005-0000-0000-00004E150000}"/>
    <cellStyle name="Normal 4 2 6 3 7 2" xfId="20627" xr:uid="{00000000-0005-0000-0000-00004E150000}"/>
    <cellStyle name="Normal 4 2 6 3 8" xfId="6078" xr:uid="{00000000-0005-0000-0000-000041150000}"/>
    <cellStyle name="Normal 4 2 6 3 9" xfId="14158" xr:uid="{00000000-0005-0000-0000-000041150000}"/>
    <cellStyle name="Normal 4 2 6 4" xfId="1453" xr:uid="{00000000-0005-0000-0000-0000760D0000}"/>
    <cellStyle name="Normal 4 2 6 4 2" xfId="3102" xr:uid="{00000000-0005-0000-0000-0000770D0000}"/>
    <cellStyle name="Normal 4 2 6 4 2 2" xfId="9561" xr:uid="{00000000-0005-0000-0000-000050150000}"/>
    <cellStyle name="Normal 4 2 6 4 2 3" xfId="17639" xr:uid="{00000000-0005-0000-0000-000050150000}"/>
    <cellStyle name="Normal 4 2 6 4 3" xfId="4765" xr:uid="{00000000-0005-0000-0000-0000780D0000}"/>
    <cellStyle name="Normal 4 2 6 4 3 2" xfId="11152" xr:uid="{00000000-0005-0000-0000-000051150000}"/>
    <cellStyle name="Normal 4 2 6 4 3 3" xfId="19230" xr:uid="{00000000-0005-0000-0000-000051150000}"/>
    <cellStyle name="Normal 4 2 6 4 4" xfId="7966" xr:uid="{00000000-0005-0000-0000-000052150000}"/>
    <cellStyle name="Normal 4 2 6 4 4 2" xfId="16044" xr:uid="{00000000-0005-0000-0000-000052150000}"/>
    <cellStyle name="Normal 4 2 6 4 5" xfId="13222" xr:uid="{00000000-0005-0000-0000-000053150000}"/>
    <cellStyle name="Normal 4 2 6 4 5 2" xfId="21259" xr:uid="{00000000-0005-0000-0000-000053150000}"/>
    <cellStyle name="Normal 4 2 6 4 6" xfId="6356" xr:uid="{00000000-0005-0000-0000-00004F150000}"/>
    <cellStyle name="Normal 4 2 6 4 7" xfId="14436" xr:uid="{00000000-0005-0000-0000-00004F150000}"/>
    <cellStyle name="Normal 4 2 6 5" xfId="1979" xr:uid="{00000000-0005-0000-0000-0000790D0000}"/>
    <cellStyle name="Normal 4 2 6 5 2" xfId="3629" xr:uid="{00000000-0005-0000-0000-00007A0D0000}"/>
    <cellStyle name="Normal 4 2 6 5 2 2" xfId="10088" xr:uid="{00000000-0005-0000-0000-000055150000}"/>
    <cellStyle name="Normal 4 2 6 5 2 3" xfId="18166" xr:uid="{00000000-0005-0000-0000-000055150000}"/>
    <cellStyle name="Normal 4 2 6 5 3" xfId="5292" xr:uid="{00000000-0005-0000-0000-00007B0D0000}"/>
    <cellStyle name="Normal 4 2 6 5 3 2" xfId="11679" xr:uid="{00000000-0005-0000-0000-000056150000}"/>
    <cellStyle name="Normal 4 2 6 5 3 3" xfId="19757" xr:uid="{00000000-0005-0000-0000-000056150000}"/>
    <cellStyle name="Normal 4 2 6 5 4" xfId="8493" xr:uid="{00000000-0005-0000-0000-000057150000}"/>
    <cellStyle name="Normal 4 2 6 5 4 2" xfId="16571" xr:uid="{00000000-0005-0000-0000-000057150000}"/>
    <cellStyle name="Normal 4 2 6 5 5" xfId="12761" xr:uid="{00000000-0005-0000-0000-000058150000}"/>
    <cellStyle name="Normal 4 2 6 5 5 2" xfId="20822" xr:uid="{00000000-0005-0000-0000-000058150000}"/>
    <cellStyle name="Normal 4 2 6 5 6" xfId="6883" xr:uid="{00000000-0005-0000-0000-000054150000}"/>
    <cellStyle name="Normal 4 2 6 5 7" xfId="14963" xr:uid="{00000000-0005-0000-0000-000054150000}"/>
    <cellStyle name="Normal 4 2 6 6" xfId="2582" xr:uid="{00000000-0005-0000-0000-00007C0D0000}"/>
    <cellStyle name="Normal 4 2 6 6 2" xfId="9092" xr:uid="{00000000-0005-0000-0000-000059150000}"/>
    <cellStyle name="Normal 4 2 6 6 3" xfId="17170" xr:uid="{00000000-0005-0000-0000-000059150000}"/>
    <cellStyle name="Normal 4 2 6 7" xfId="4238" xr:uid="{00000000-0005-0000-0000-00007D0D0000}"/>
    <cellStyle name="Normal 4 2 6 7 2" xfId="10625" xr:uid="{00000000-0005-0000-0000-00005A150000}"/>
    <cellStyle name="Normal 4 2 6 7 3" xfId="18703" xr:uid="{00000000-0005-0000-0000-00005A150000}"/>
    <cellStyle name="Normal 4 2 6 8" xfId="7439" xr:uid="{00000000-0005-0000-0000-00005B150000}"/>
    <cellStyle name="Normal 4 2 6 8 2" xfId="15517" xr:uid="{00000000-0005-0000-0000-00005B150000}"/>
    <cellStyle name="Normal 4 2 6 9" xfId="12284" xr:uid="{00000000-0005-0000-0000-00005C150000}"/>
    <cellStyle name="Normal 4 2 6 9 2" xfId="20358" xr:uid="{00000000-0005-0000-0000-00005C150000}"/>
    <cellStyle name="Normal 4 2 7" xfId="578" xr:uid="{00000000-0005-0000-0000-000042020000}"/>
    <cellStyle name="Normal 4 2 7 10" xfId="13678" xr:uid="{00000000-0005-0000-0000-00005E150000}"/>
    <cellStyle name="Normal 4 2 7 10 2" xfId="21675" xr:uid="{00000000-0005-0000-0000-00005E150000}"/>
    <cellStyle name="Normal 4 2 7 11" xfId="5830" xr:uid="{00000000-0005-0000-0000-00005D150000}"/>
    <cellStyle name="Normal 4 2 7 12" xfId="13910" xr:uid="{00000000-0005-0000-0000-00005D150000}"/>
    <cellStyle name="Normal 4 2 7 2" xfId="579" xr:uid="{00000000-0005-0000-0000-000043020000}"/>
    <cellStyle name="Normal 4 2 7 2 10" xfId="5923" xr:uid="{00000000-0005-0000-0000-00005F150000}"/>
    <cellStyle name="Normal 4 2 7 2 11" xfId="14003" xr:uid="{00000000-0005-0000-0000-00005F150000}"/>
    <cellStyle name="Normal 4 2 7 2 2" xfId="1180" xr:uid="{00000000-0005-0000-0000-0000800D0000}"/>
    <cellStyle name="Normal 4 2 7 2 2 2" xfId="1838" xr:uid="{00000000-0005-0000-0000-0000810D0000}"/>
    <cellStyle name="Normal 4 2 7 2 2 2 2" xfId="3488" xr:uid="{00000000-0005-0000-0000-0000820D0000}"/>
    <cellStyle name="Normal 4 2 7 2 2 2 2 2" xfId="9947" xr:uid="{00000000-0005-0000-0000-000062150000}"/>
    <cellStyle name="Normal 4 2 7 2 2 2 2 3" xfId="18025" xr:uid="{00000000-0005-0000-0000-000062150000}"/>
    <cellStyle name="Normal 4 2 7 2 2 2 3" xfId="5151" xr:uid="{00000000-0005-0000-0000-0000830D0000}"/>
    <cellStyle name="Normal 4 2 7 2 2 2 3 2" xfId="11538" xr:uid="{00000000-0005-0000-0000-000063150000}"/>
    <cellStyle name="Normal 4 2 7 2 2 2 3 3" xfId="19616" xr:uid="{00000000-0005-0000-0000-000063150000}"/>
    <cellStyle name="Normal 4 2 7 2 2 2 4" xfId="8352" xr:uid="{00000000-0005-0000-0000-000064150000}"/>
    <cellStyle name="Normal 4 2 7 2 2 2 4 2" xfId="16430" xr:uid="{00000000-0005-0000-0000-000064150000}"/>
    <cellStyle name="Normal 4 2 7 2 2 2 5" xfId="13224" xr:uid="{00000000-0005-0000-0000-000065150000}"/>
    <cellStyle name="Normal 4 2 7 2 2 2 5 2" xfId="21261" xr:uid="{00000000-0005-0000-0000-000065150000}"/>
    <cellStyle name="Normal 4 2 7 2 2 2 6" xfId="6742" xr:uid="{00000000-0005-0000-0000-000061150000}"/>
    <cellStyle name="Normal 4 2 7 2 2 2 7" xfId="14822" xr:uid="{00000000-0005-0000-0000-000061150000}"/>
    <cellStyle name="Normal 4 2 7 2 2 3" xfId="2365" xr:uid="{00000000-0005-0000-0000-0000840D0000}"/>
    <cellStyle name="Normal 4 2 7 2 2 3 2" xfId="4015" xr:uid="{00000000-0005-0000-0000-0000850D0000}"/>
    <cellStyle name="Normal 4 2 7 2 2 3 2 2" xfId="10474" xr:uid="{00000000-0005-0000-0000-000067150000}"/>
    <cellStyle name="Normal 4 2 7 2 2 3 2 3" xfId="18552" xr:uid="{00000000-0005-0000-0000-000067150000}"/>
    <cellStyle name="Normal 4 2 7 2 2 3 3" xfId="5678" xr:uid="{00000000-0005-0000-0000-0000860D0000}"/>
    <cellStyle name="Normal 4 2 7 2 2 3 3 2" xfId="12065" xr:uid="{00000000-0005-0000-0000-000068150000}"/>
    <cellStyle name="Normal 4 2 7 2 2 3 3 3" xfId="20143" xr:uid="{00000000-0005-0000-0000-000068150000}"/>
    <cellStyle name="Normal 4 2 7 2 2 3 4" xfId="8879" xr:uid="{00000000-0005-0000-0000-000069150000}"/>
    <cellStyle name="Normal 4 2 7 2 2 3 4 2" xfId="16957" xr:uid="{00000000-0005-0000-0000-000069150000}"/>
    <cellStyle name="Normal 4 2 7 2 2 3 5" xfId="7269" xr:uid="{00000000-0005-0000-0000-000066150000}"/>
    <cellStyle name="Normal 4 2 7 2 2 3 6" xfId="15349" xr:uid="{00000000-0005-0000-0000-000066150000}"/>
    <cellStyle name="Normal 4 2 7 2 2 4" xfId="2931" xr:uid="{00000000-0005-0000-0000-0000870D0000}"/>
    <cellStyle name="Normal 4 2 7 2 2 4 2" xfId="9420" xr:uid="{00000000-0005-0000-0000-00006A150000}"/>
    <cellStyle name="Normal 4 2 7 2 2 4 3" xfId="17498" xr:uid="{00000000-0005-0000-0000-00006A150000}"/>
    <cellStyle name="Normal 4 2 7 2 2 5" xfId="4624" xr:uid="{00000000-0005-0000-0000-0000880D0000}"/>
    <cellStyle name="Normal 4 2 7 2 2 5 2" xfId="11011" xr:uid="{00000000-0005-0000-0000-00006B150000}"/>
    <cellStyle name="Normal 4 2 7 2 2 5 3" xfId="19089" xr:uid="{00000000-0005-0000-0000-00006B150000}"/>
    <cellStyle name="Normal 4 2 7 2 2 6" xfId="7825" xr:uid="{00000000-0005-0000-0000-00006C150000}"/>
    <cellStyle name="Normal 4 2 7 2 2 6 2" xfId="15903" xr:uid="{00000000-0005-0000-0000-00006C150000}"/>
    <cellStyle name="Normal 4 2 7 2 2 7" xfId="12562" xr:uid="{00000000-0005-0000-0000-00006D150000}"/>
    <cellStyle name="Normal 4 2 7 2 2 7 2" xfId="20630" xr:uid="{00000000-0005-0000-0000-00006D150000}"/>
    <cellStyle name="Normal 4 2 7 2 2 8" xfId="6215" xr:uid="{00000000-0005-0000-0000-000060150000}"/>
    <cellStyle name="Normal 4 2 7 2 2 9" xfId="14295" xr:uid="{00000000-0005-0000-0000-000060150000}"/>
    <cellStyle name="Normal 4 2 7 2 3" xfId="1547" xr:uid="{00000000-0005-0000-0000-0000890D0000}"/>
    <cellStyle name="Normal 4 2 7 2 3 2" xfId="3196" xr:uid="{00000000-0005-0000-0000-00008A0D0000}"/>
    <cellStyle name="Normal 4 2 7 2 3 2 2" xfId="9655" xr:uid="{00000000-0005-0000-0000-00006F150000}"/>
    <cellStyle name="Normal 4 2 7 2 3 2 3" xfId="17733" xr:uid="{00000000-0005-0000-0000-00006F150000}"/>
    <cellStyle name="Normal 4 2 7 2 3 3" xfId="4859" xr:uid="{00000000-0005-0000-0000-00008B0D0000}"/>
    <cellStyle name="Normal 4 2 7 2 3 3 2" xfId="11246" xr:uid="{00000000-0005-0000-0000-000070150000}"/>
    <cellStyle name="Normal 4 2 7 2 3 3 3" xfId="19324" xr:uid="{00000000-0005-0000-0000-000070150000}"/>
    <cellStyle name="Normal 4 2 7 2 3 4" xfId="8060" xr:uid="{00000000-0005-0000-0000-000071150000}"/>
    <cellStyle name="Normal 4 2 7 2 3 4 2" xfId="16138" xr:uid="{00000000-0005-0000-0000-000071150000}"/>
    <cellStyle name="Normal 4 2 7 2 3 5" xfId="13225" xr:uid="{00000000-0005-0000-0000-000072150000}"/>
    <cellStyle name="Normal 4 2 7 2 3 5 2" xfId="21262" xr:uid="{00000000-0005-0000-0000-000072150000}"/>
    <cellStyle name="Normal 4 2 7 2 3 6" xfId="6450" xr:uid="{00000000-0005-0000-0000-00006E150000}"/>
    <cellStyle name="Normal 4 2 7 2 3 7" xfId="14530" xr:uid="{00000000-0005-0000-0000-00006E150000}"/>
    <cellStyle name="Normal 4 2 7 2 4" xfId="2073" xr:uid="{00000000-0005-0000-0000-00008C0D0000}"/>
    <cellStyle name="Normal 4 2 7 2 4 2" xfId="3723" xr:uid="{00000000-0005-0000-0000-00008D0D0000}"/>
    <cellStyle name="Normal 4 2 7 2 4 2 2" xfId="10182" xr:uid="{00000000-0005-0000-0000-000074150000}"/>
    <cellStyle name="Normal 4 2 7 2 4 2 3" xfId="18260" xr:uid="{00000000-0005-0000-0000-000074150000}"/>
    <cellStyle name="Normal 4 2 7 2 4 3" xfId="5386" xr:uid="{00000000-0005-0000-0000-00008E0D0000}"/>
    <cellStyle name="Normal 4 2 7 2 4 3 2" xfId="11773" xr:uid="{00000000-0005-0000-0000-000075150000}"/>
    <cellStyle name="Normal 4 2 7 2 4 3 3" xfId="19851" xr:uid="{00000000-0005-0000-0000-000075150000}"/>
    <cellStyle name="Normal 4 2 7 2 4 4" xfId="8587" xr:uid="{00000000-0005-0000-0000-000076150000}"/>
    <cellStyle name="Normal 4 2 7 2 4 4 2" xfId="16665" xr:uid="{00000000-0005-0000-0000-000076150000}"/>
    <cellStyle name="Normal 4 2 7 2 4 5" xfId="13223" xr:uid="{00000000-0005-0000-0000-000077150000}"/>
    <cellStyle name="Normal 4 2 7 2 4 5 2" xfId="21260" xr:uid="{00000000-0005-0000-0000-000077150000}"/>
    <cellStyle name="Normal 4 2 7 2 4 6" xfId="6977" xr:uid="{00000000-0005-0000-0000-000073150000}"/>
    <cellStyle name="Normal 4 2 7 2 4 7" xfId="15057" xr:uid="{00000000-0005-0000-0000-000073150000}"/>
    <cellStyle name="Normal 4 2 7 2 5" xfId="2585" xr:uid="{00000000-0005-0000-0000-00008F0D0000}"/>
    <cellStyle name="Normal 4 2 7 2 5 2" xfId="9095" xr:uid="{00000000-0005-0000-0000-000078150000}"/>
    <cellStyle name="Normal 4 2 7 2 5 3" xfId="17173" xr:uid="{00000000-0005-0000-0000-000078150000}"/>
    <cellStyle name="Normal 4 2 7 2 6" xfId="4332" xr:uid="{00000000-0005-0000-0000-0000900D0000}"/>
    <cellStyle name="Normal 4 2 7 2 6 2" xfId="10719" xr:uid="{00000000-0005-0000-0000-000079150000}"/>
    <cellStyle name="Normal 4 2 7 2 6 3" xfId="18797" xr:uid="{00000000-0005-0000-0000-000079150000}"/>
    <cellStyle name="Normal 4 2 7 2 7" xfId="7533" xr:uid="{00000000-0005-0000-0000-00007A150000}"/>
    <cellStyle name="Normal 4 2 7 2 7 2" xfId="15611" xr:uid="{00000000-0005-0000-0000-00007A150000}"/>
    <cellStyle name="Normal 4 2 7 2 8" xfId="12287" xr:uid="{00000000-0005-0000-0000-00007B150000}"/>
    <cellStyle name="Normal 4 2 7 2 8 2" xfId="20361" xr:uid="{00000000-0005-0000-0000-00007B150000}"/>
    <cellStyle name="Normal 4 2 7 2 9" xfId="13679" xr:uid="{00000000-0005-0000-0000-00007C150000}"/>
    <cellStyle name="Normal 4 2 7 2 9 2" xfId="21676" xr:uid="{00000000-0005-0000-0000-00007C150000}"/>
    <cellStyle name="Normal 4 2 7 3" xfId="1045" xr:uid="{00000000-0005-0000-0000-0000910D0000}"/>
    <cellStyle name="Normal 4 2 7 3 2" xfId="1702" xr:uid="{00000000-0005-0000-0000-0000920D0000}"/>
    <cellStyle name="Normal 4 2 7 3 2 2" xfId="3352" xr:uid="{00000000-0005-0000-0000-0000930D0000}"/>
    <cellStyle name="Normal 4 2 7 3 2 2 2" xfId="9811" xr:uid="{00000000-0005-0000-0000-00007F150000}"/>
    <cellStyle name="Normal 4 2 7 3 2 2 3" xfId="17889" xr:uid="{00000000-0005-0000-0000-00007F150000}"/>
    <cellStyle name="Normal 4 2 7 3 2 3" xfId="5015" xr:uid="{00000000-0005-0000-0000-0000940D0000}"/>
    <cellStyle name="Normal 4 2 7 3 2 3 2" xfId="11402" xr:uid="{00000000-0005-0000-0000-000080150000}"/>
    <cellStyle name="Normal 4 2 7 3 2 3 3" xfId="19480" xr:uid="{00000000-0005-0000-0000-000080150000}"/>
    <cellStyle name="Normal 4 2 7 3 2 4" xfId="8216" xr:uid="{00000000-0005-0000-0000-000081150000}"/>
    <cellStyle name="Normal 4 2 7 3 2 4 2" xfId="16294" xr:uid="{00000000-0005-0000-0000-000081150000}"/>
    <cellStyle name="Normal 4 2 7 3 2 5" xfId="13226" xr:uid="{00000000-0005-0000-0000-000082150000}"/>
    <cellStyle name="Normal 4 2 7 3 2 5 2" xfId="21263" xr:uid="{00000000-0005-0000-0000-000082150000}"/>
    <cellStyle name="Normal 4 2 7 3 2 6" xfId="6606" xr:uid="{00000000-0005-0000-0000-00007E150000}"/>
    <cellStyle name="Normal 4 2 7 3 2 7" xfId="14686" xr:uid="{00000000-0005-0000-0000-00007E150000}"/>
    <cellStyle name="Normal 4 2 7 3 3" xfId="2229" xr:uid="{00000000-0005-0000-0000-0000950D0000}"/>
    <cellStyle name="Normal 4 2 7 3 3 2" xfId="3879" xr:uid="{00000000-0005-0000-0000-0000960D0000}"/>
    <cellStyle name="Normal 4 2 7 3 3 2 2" xfId="10338" xr:uid="{00000000-0005-0000-0000-000084150000}"/>
    <cellStyle name="Normal 4 2 7 3 3 2 3" xfId="18416" xr:uid="{00000000-0005-0000-0000-000084150000}"/>
    <cellStyle name="Normal 4 2 7 3 3 3" xfId="5542" xr:uid="{00000000-0005-0000-0000-0000970D0000}"/>
    <cellStyle name="Normal 4 2 7 3 3 3 2" xfId="11929" xr:uid="{00000000-0005-0000-0000-000085150000}"/>
    <cellStyle name="Normal 4 2 7 3 3 3 3" xfId="20007" xr:uid="{00000000-0005-0000-0000-000085150000}"/>
    <cellStyle name="Normal 4 2 7 3 3 4" xfId="8743" xr:uid="{00000000-0005-0000-0000-000086150000}"/>
    <cellStyle name="Normal 4 2 7 3 3 4 2" xfId="16821" xr:uid="{00000000-0005-0000-0000-000086150000}"/>
    <cellStyle name="Normal 4 2 7 3 3 5" xfId="7133" xr:uid="{00000000-0005-0000-0000-000083150000}"/>
    <cellStyle name="Normal 4 2 7 3 3 6" xfId="15213" xr:uid="{00000000-0005-0000-0000-000083150000}"/>
    <cellStyle name="Normal 4 2 7 3 4" xfId="2808" xr:uid="{00000000-0005-0000-0000-0000980D0000}"/>
    <cellStyle name="Normal 4 2 7 3 4 2" xfId="9297" xr:uid="{00000000-0005-0000-0000-000087150000}"/>
    <cellStyle name="Normal 4 2 7 3 4 3" xfId="17375" xr:uid="{00000000-0005-0000-0000-000087150000}"/>
    <cellStyle name="Normal 4 2 7 3 5" xfId="4488" xr:uid="{00000000-0005-0000-0000-0000990D0000}"/>
    <cellStyle name="Normal 4 2 7 3 5 2" xfId="10875" xr:uid="{00000000-0005-0000-0000-000088150000}"/>
    <cellStyle name="Normal 4 2 7 3 5 3" xfId="18953" xr:uid="{00000000-0005-0000-0000-000088150000}"/>
    <cellStyle name="Normal 4 2 7 3 6" xfId="7689" xr:uid="{00000000-0005-0000-0000-000089150000}"/>
    <cellStyle name="Normal 4 2 7 3 6 2" xfId="15767" xr:uid="{00000000-0005-0000-0000-000089150000}"/>
    <cellStyle name="Normal 4 2 7 3 7" xfId="12561" xr:uid="{00000000-0005-0000-0000-00008A150000}"/>
    <cellStyle name="Normal 4 2 7 3 7 2" xfId="20629" xr:uid="{00000000-0005-0000-0000-00008A150000}"/>
    <cellStyle name="Normal 4 2 7 3 8" xfId="6079" xr:uid="{00000000-0005-0000-0000-00007D150000}"/>
    <cellStyle name="Normal 4 2 7 3 9" xfId="14159" xr:uid="{00000000-0005-0000-0000-00007D150000}"/>
    <cellStyle name="Normal 4 2 7 4" xfId="1454" xr:uid="{00000000-0005-0000-0000-00009A0D0000}"/>
    <cellStyle name="Normal 4 2 7 4 2" xfId="3103" xr:uid="{00000000-0005-0000-0000-00009B0D0000}"/>
    <cellStyle name="Normal 4 2 7 4 2 2" xfId="9562" xr:uid="{00000000-0005-0000-0000-00008C150000}"/>
    <cellStyle name="Normal 4 2 7 4 2 3" xfId="17640" xr:uid="{00000000-0005-0000-0000-00008C150000}"/>
    <cellStyle name="Normal 4 2 7 4 3" xfId="4766" xr:uid="{00000000-0005-0000-0000-00009C0D0000}"/>
    <cellStyle name="Normal 4 2 7 4 3 2" xfId="11153" xr:uid="{00000000-0005-0000-0000-00008D150000}"/>
    <cellStyle name="Normal 4 2 7 4 3 3" xfId="19231" xr:uid="{00000000-0005-0000-0000-00008D150000}"/>
    <cellStyle name="Normal 4 2 7 4 4" xfId="7967" xr:uid="{00000000-0005-0000-0000-00008E150000}"/>
    <cellStyle name="Normal 4 2 7 4 4 2" xfId="16045" xr:uid="{00000000-0005-0000-0000-00008E150000}"/>
    <cellStyle name="Normal 4 2 7 4 5" xfId="13227" xr:uid="{00000000-0005-0000-0000-00008F150000}"/>
    <cellStyle name="Normal 4 2 7 4 5 2" xfId="21264" xr:uid="{00000000-0005-0000-0000-00008F150000}"/>
    <cellStyle name="Normal 4 2 7 4 6" xfId="6357" xr:uid="{00000000-0005-0000-0000-00008B150000}"/>
    <cellStyle name="Normal 4 2 7 4 7" xfId="14437" xr:uid="{00000000-0005-0000-0000-00008B150000}"/>
    <cellStyle name="Normal 4 2 7 5" xfId="1980" xr:uid="{00000000-0005-0000-0000-00009D0D0000}"/>
    <cellStyle name="Normal 4 2 7 5 2" xfId="3630" xr:uid="{00000000-0005-0000-0000-00009E0D0000}"/>
    <cellStyle name="Normal 4 2 7 5 2 2" xfId="10089" xr:uid="{00000000-0005-0000-0000-000091150000}"/>
    <cellStyle name="Normal 4 2 7 5 2 3" xfId="18167" xr:uid="{00000000-0005-0000-0000-000091150000}"/>
    <cellStyle name="Normal 4 2 7 5 3" xfId="5293" xr:uid="{00000000-0005-0000-0000-00009F0D0000}"/>
    <cellStyle name="Normal 4 2 7 5 3 2" xfId="11680" xr:uid="{00000000-0005-0000-0000-000092150000}"/>
    <cellStyle name="Normal 4 2 7 5 3 3" xfId="19758" xr:uid="{00000000-0005-0000-0000-000092150000}"/>
    <cellStyle name="Normal 4 2 7 5 4" xfId="8494" xr:uid="{00000000-0005-0000-0000-000093150000}"/>
    <cellStyle name="Normal 4 2 7 5 4 2" xfId="16572" xr:uid="{00000000-0005-0000-0000-000093150000}"/>
    <cellStyle name="Normal 4 2 7 5 5" xfId="12762" xr:uid="{00000000-0005-0000-0000-000094150000}"/>
    <cellStyle name="Normal 4 2 7 5 5 2" xfId="20823" xr:uid="{00000000-0005-0000-0000-000094150000}"/>
    <cellStyle name="Normal 4 2 7 5 6" xfId="6884" xr:uid="{00000000-0005-0000-0000-000090150000}"/>
    <cellStyle name="Normal 4 2 7 5 7" xfId="14964" xr:uid="{00000000-0005-0000-0000-000090150000}"/>
    <cellStyle name="Normal 4 2 7 6" xfId="2584" xr:uid="{00000000-0005-0000-0000-0000A00D0000}"/>
    <cellStyle name="Normal 4 2 7 6 2" xfId="9094" xr:uid="{00000000-0005-0000-0000-000095150000}"/>
    <cellStyle name="Normal 4 2 7 6 3" xfId="17172" xr:uid="{00000000-0005-0000-0000-000095150000}"/>
    <cellStyle name="Normal 4 2 7 7" xfId="4239" xr:uid="{00000000-0005-0000-0000-0000A10D0000}"/>
    <cellStyle name="Normal 4 2 7 7 2" xfId="10626" xr:uid="{00000000-0005-0000-0000-000096150000}"/>
    <cellStyle name="Normal 4 2 7 7 3" xfId="18704" xr:uid="{00000000-0005-0000-0000-000096150000}"/>
    <cellStyle name="Normal 4 2 7 8" xfId="7440" xr:uid="{00000000-0005-0000-0000-000097150000}"/>
    <cellStyle name="Normal 4 2 7 8 2" xfId="15518" xr:uid="{00000000-0005-0000-0000-000097150000}"/>
    <cellStyle name="Normal 4 2 7 9" xfId="12286" xr:uid="{00000000-0005-0000-0000-000098150000}"/>
    <cellStyle name="Normal 4 2 7 9 2" xfId="20360" xr:uid="{00000000-0005-0000-0000-000098150000}"/>
    <cellStyle name="Normal 4 2 8" xfId="580" xr:uid="{00000000-0005-0000-0000-000044020000}"/>
    <cellStyle name="Normal 4 2 8 10" xfId="13680" xr:uid="{00000000-0005-0000-0000-00009A150000}"/>
    <cellStyle name="Normal 4 2 8 10 2" xfId="21677" xr:uid="{00000000-0005-0000-0000-00009A150000}"/>
    <cellStyle name="Normal 4 2 8 11" xfId="5831" xr:uid="{00000000-0005-0000-0000-000099150000}"/>
    <cellStyle name="Normal 4 2 8 12" xfId="13911" xr:uid="{00000000-0005-0000-0000-000099150000}"/>
    <cellStyle name="Normal 4 2 8 2" xfId="952" xr:uid="{00000000-0005-0000-0000-0000A30D0000}"/>
    <cellStyle name="Normal 4 2 8 2 10" xfId="13985" xr:uid="{00000000-0005-0000-0000-00009B150000}"/>
    <cellStyle name="Normal 4 2 8 2 2" xfId="1181" xr:uid="{00000000-0005-0000-0000-0000A40D0000}"/>
    <cellStyle name="Normal 4 2 8 2 2 2" xfId="1839" xr:uid="{00000000-0005-0000-0000-0000A50D0000}"/>
    <cellStyle name="Normal 4 2 8 2 2 2 2" xfId="3489" xr:uid="{00000000-0005-0000-0000-0000A60D0000}"/>
    <cellStyle name="Normal 4 2 8 2 2 2 2 2" xfId="9948" xr:uid="{00000000-0005-0000-0000-00009E150000}"/>
    <cellStyle name="Normal 4 2 8 2 2 2 2 3" xfId="18026" xr:uid="{00000000-0005-0000-0000-00009E150000}"/>
    <cellStyle name="Normal 4 2 8 2 2 2 3" xfId="5152" xr:uid="{00000000-0005-0000-0000-0000A70D0000}"/>
    <cellStyle name="Normal 4 2 8 2 2 2 3 2" xfId="11539" xr:uid="{00000000-0005-0000-0000-00009F150000}"/>
    <cellStyle name="Normal 4 2 8 2 2 2 3 3" xfId="19617" xr:uid="{00000000-0005-0000-0000-00009F150000}"/>
    <cellStyle name="Normal 4 2 8 2 2 2 4" xfId="8353" xr:uid="{00000000-0005-0000-0000-0000A0150000}"/>
    <cellStyle name="Normal 4 2 8 2 2 2 4 2" xfId="16431" xr:uid="{00000000-0005-0000-0000-0000A0150000}"/>
    <cellStyle name="Normal 4 2 8 2 2 2 5" xfId="6743" xr:uid="{00000000-0005-0000-0000-00009D150000}"/>
    <cellStyle name="Normal 4 2 8 2 2 2 6" xfId="14823" xr:uid="{00000000-0005-0000-0000-00009D150000}"/>
    <cellStyle name="Normal 4 2 8 2 2 3" xfId="2366" xr:uid="{00000000-0005-0000-0000-0000A80D0000}"/>
    <cellStyle name="Normal 4 2 8 2 2 3 2" xfId="4016" xr:uid="{00000000-0005-0000-0000-0000A90D0000}"/>
    <cellStyle name="Normal 4 2 8 2 2 3 2 2" xfId="10475" xr:uid="{00000000-0005-0000-0000-0000A2150000}"/>
    <cellStyle name="Normal 4 2 8 2 2 3 2 3" xfId="18553" xr:uid="{00000000-0005-0000-0000-0000A2150000}"/>
    <cellStyle name="Normal 4 2 8 2 2 3 3" xfId="5679" xr:uid="{00000000-0005-0000-0000-0000AA0D0000}"/>
    <cellStyle name="Normal 4 2 8 2 2 3 3 2" xfId="12066" xr:uid="{00000000-0005-0000-0000-0000A3150000}"/>
    <cellStyle name="Normal 4 2 8 2 2 3 3 3" xfId="20144" xr:uid="{00000000-0005-0000-0000-0000A3150000}"/>
    <cellStyle name="Normal 4 2 8 2 2 3 4" xfId="8880" xr:uid="{00000000-0005-0000-0000-0000A4150000}"/>
    <cellStyle name="Normal 4 2 8 2 2 3 4 2" xfId="16958" xr:uid="{00000000-0005-0000-0000-0000A4150000}"/>
    <cellStyle name="Normal 4 2 8 2 2 3 5" xfId="7270" xr:uid="{00000000-0005-0000-0000-0000A1150000}"/>
    <cellStyle name="Normal 4 2 8 2 2 3 6" xfId="15350" xr:uid="{00000000-0005-0000-0000-0000A1150000}"/>
    <cellStyle name="Normal 4 2 8 2 2 4" xfId="2932" xr:uid="{00000000-0005-0000-0000-0000AB0D0000}"/>
    <cellStyle name="Normal 4 2 8 2 2 4 2" xfId="9421" xr:uid="{00000000-0005-0000-0000-0000A5150000}"/>
    <cellStyle name="Normal 4 2 8 2 2 4 3" xfId="17499" xr:uid="{00000000-0005-0000-0000-0000A5150000}"/>
    <cellStyle name="Normal 4 2 8 2 2 5" xfId="4625" xr:uid="{00000000-0005-0000-0000-0000AC0D0000}"/>
    <cellStyle name="Normal 4 2 8 2 2 5 2" xfId="11012" xr:uid="{00000000-0005-0000-0000-0000A6150000}"/>
    <cellStyle name="Normal 4 2 8 2 2 5 3" xfId="19090" xr:uid="{00000000-0005-0000-0000-0000A6150000}"/>
    <cellStyle name="Normal 4 2 8 2 2 6" xfId="7826" xr:uid="{00000000-0005-0000-0000-0000A7150000}"/>
    <cellStyle name="Normal 4 2 8 2 2 6 2" xfId="15904" xr:uid="{00000000-0005-0000-0000-0000A7150000}"/>
    <cellStyle name="Normal 4 2 8 2 2 7" xfId="13228" xr:uid="{00000000-0005-0000-0000-0000A8150000}"/>
    <cellStyle name="Normal 4 2 8 2 2 7 2" xfId="21265" xr:uid="{00000000-0005-0000-0000-0000A8150000}"/>
    <cellStyle name="Normal 4 2 8 2 2 8" xfId="6216" xr:uid="{00000000-0005-0000-0000-00009C150000}"/>
    <cellStyle name="Normal 4 2 8 2 2 9" xfId="14296" xr:uid="{00000000-0005-0000-0000-00009C150000}"/>
    <cellStyle name="Normal 4 2 8 2 3" xfId="1529" xr:uid="{00000000-0005-0000-0000-0000AD0D0000}"/>
    <cellStyle name="Normal 4 2 8 2 3 2" xfId="3178" xr:uid="{00000000-0005-0000-0000-0000AE0D0000}"/>
    <cellStyle name="Normal 4 2 8 2 3 2 2" xfId="9637" xr:uid="{00000000-0005-0000-0000-0000AA150000}"/>
    <cellStyle name="Normal 4 2 8 2 3 2 3" xfId="17715" xr:uid="{00000000-0005-0000-0000-0000AA150000}"/>
    <cellStyle name="Normal 4 2 8 2 3 3" xfId="4841" xr:uid="{00000000-0005-0000-0000-0000AF0D0000}"/>
    <cellStyle name="Normal 4 2 8 2 3 3 2" xfId="11228" xr:uid="{00000000-0005-0000-0000-0000AB150000}"/>
    <cellStyle name="Normal 4 2 8 2 3 3 3" xfId="19306" xr:uid="{00000000-0005-0000-0000-0000AB150000}"/>
    <cellStyle name="Normal 4 2 8 2 3 4" xfId="8042" xr:uid="{00000000-0005-0000-0000-0000AC150000}"/>
    <cellStyle name="Normal 4 2 8 2 3 4 2" xfId="16120" xr:uid="{00000000-0005-0000-0000-0000AC150000}"/>
    <cellStyle name="Normal 4 2 8 2 3 5" xfId="6432" xr:uid="{00000000-0005-0000-0000-0000A9150000}"/>
    <cellStyle name="Normal 4 2 8 2 3 6" xfId="14512" xr:uid="{00000000-0005-0000-0000-0000A9150000}"/>
    <cellStyle name="Normal 4 2 8 2 4" xfId="2055" xr:uid="{00000000-0005-0000-0000-0000B00D0000}"/>
    <cellStyle name="Normal 4 2 8 2 4 2" xfId="3705" xr:uid="{00000000-0005-0000-0000-0000B10D0000}"/>
    <cellStyle name="Normal 4 2 8 2 4 2 2" xfId="10164" xr:uid="{00000000-0005-0000-0000-0000AE150000}"/>
    <cellStyle name="Normal 4 2 8 2 4 2 3" xfId="18242" xr:uid="{00000000-0005-0000-0000-0000AE150000}"/>
    <cellStyle name="Normal 4 2 8 2 4 3" xfId="5368" xr:uid="{00000000-0005-0000-0000-0000B20D0000}"/>
    <cellStyle name="Normal 4 2 8 2 4 3 2" xfId="11755" xr:uid="{00000000-0005-0000-0000-0000AF150000}"/>
    <cellStyle name="Normal 4 2 8 2 4 3 3" xfId="19833" xr:uid="{00000000-0005-0000-0000-0000AF150000}"/>
    <cellStyle name="Normal 4 2 8 2 4 4" xfId="8569" xr:uid="{00000000-0005-0000-0000-0000B0150000}"/>
    <cellStyle name="Normal 4 2 8 2 4 4 2" xfId="16647" xr:uid="{00000000-0005-0000-0000-0000B0150000}"/>
    <cellStyle name="Normal 4 2 8 2 4 5" xfId="6959" xr:uid="{00000000-0005-0000-0000-0000AD150000}"/>
    <cellStyle name="Normal 4 2 8 2 4 6" xfId="15039" xr:uid="{00000000-0005-0000-0000-0000AD150000}"/>
    <cellStyle name="Normal 4 2 8 2 5" xfId="2717" xr:uid="{00000000-0005-0000-0000-0000B30D0000}"/>
    <cellStyle name="Normal 4 2 8 2 5 2" xfId="9206" xr:uid="{00000000-0005-0000-0000-0000B1150000}"/>
    <cellStyle name="Normal 4 2 8 2 5 3" xfId="17284" xr:uid="{00000000-0005-0000-0000-0000B1150000}"/>
    <cellStyle name="Normal 4 2 8 2 6" xfId="4314" xr:uid="{00000000-0005-0000-0000-0000B40D0000}"/>
    <cellStyle name="Normal 4 2 8 2 6 2" xfId="10701" xr:uid="{00000000-0005-0000-0000-0000B2150000}"/>
    <cellStyle name="Normal 4 2 8 2 6 3" xfId="18779" xr:uid="{00000000-0005-0000-0000-0000B2150000}"/>
    <cellStyle name="Normal 4 2 8 2 7" xfId="7515" xr:uid="{00000000-0005-0000-0000-0000B3150000}"/>
    <cellStyle name="Normal 4 2 8 2 7 2" xfId="15593" xr:uid="{00000000-0005-0000-0000-0000B3150000}"/>
    <cellStyle name="Normal 4 2 8 2 8" xfId="12563" xr:uid="{00000000-0005-0000-0000-0000B4150000}"/>
    <cellStyle name="Normal 4 2 8 2 8 2" xfId="20631" xr:uid="{00000000-0005-0000-0000-0000B4150000}"/>
    <cellStyle name="Normal 4 2 8 2 9" xfId="5905" xr:uid="{00000000-0005-0000-0000-00009B150000}"/>
    <cellStyle name="Normal 4 2 8 3" xfId="1046" xr:uid="{00000000-0005-0000-0000-0000B50D0000}"/>
    <cellStyle name="Normal 4 2 8 3 2" xfId="1703" xr:uid="{00000000-0005-0000-0000-0000B60D0000}"/>
    <cellStyle name="Normal 4 2 8 3 2 2" xfId="3353" xr:uid="{00000000-0005-0000-0000-0000B70D0000}"/>
    <cellStyle name="Normal 4 2 8 3 2 2 2" xfId="9812" xr:uid="{00000000-0005-0000-0000-0000B7150000}"/>
    <cellStyle name="Normal 4 2 8 3 2 2 3" xfId="17890" xr:uid="{00000000-0005-0000-0000-0000B7150000}"/>
    <cellStyle name="Normal 4 2 8 3 2 3" xfId="5016" xr:uid="{00000000-0005-0000-0000-0000B80D0000}"/>
    <cellStyle name="Normal 4 2 8 3 2 3 2" xfId="11403" xr:uid="{00000000-0005-0000-0000-0000B8150000}"/>
    <cellStyle name="Normal 4 2 8 3 2 3 3" xfId="19481" xr:uid="{00000000-0005-0000-0000-0000B8150000}"/>
    <cellStyle name="Normal 4 2 8 3 2 4" xfId="8217" xr:uid="{00000000-0005-0000-0000-0000B9150000}"/>
    <cellStyle name="Normal 4 2 8 3 2 4 2" xfId="16295" xr:uid="{00000000-0005-0000-0000-0000B9150000}"/>
    <cellStyle name="Normal 4 2 8 3 2 5" xfId="6607" xr:uid="{00000000-0005-0000-0000-0000B6150000}"/>
    <cellStyle name="Normal 4 2 8 3 2 6" xfId="14687" xr:uid="{00000000-0005-0000-0000-0000B6150000}"/>
    <cellStyle name="Normal 4 2 8 3 3" xfId="2230" xr:uid="{00000000-0005-0000-0000-0000B90D0000}"/>
    <cellStyle name="Normal 4 2 8 3 3 2" xfId="3880" xr:uid="{00000000-0005-0000-0000-0000BA0D0000}"/>
    <cellStyle name="Normal 4 2 8 3 3 2 2" xfId="10339" xr:uid="{00000000-0005-0000-0000-0000BB150000}"/>
    <cellStyle name="Normal 4 2 8 3 3 2 3" xfId="18417" xr:uid="{00000000-0005-0000-0000-0000BB150000}"/>
    <cellStyle name="Normal 4 2 8 3 3 3" xfId="5543" xr:uid="{00000000-0005-0000-0000-0000BB0D0000}"/>
    <cellStyle name="Normal 4 2 8 3 3 3 2" xfId="11930" xr:uid="{00000000-0005-0000-0000-0000BC150000}"/>
    <cellStyle name="Normal 4 2 8 3 3 3 3" xfId="20008" xr:uid="{00000000-0005-0000-0000-0000BC150000}"/>
    <cellStyle name="Normal 4 2 8 3 3 4" xfId="8744" xr:uid="{00000000-0005-0000-0000-0000BD150000}"/>
    <cellStyle name="Normal 4 2 8 3 3 4 2" xfId="16822" xr:uid="{00000000-0005-0000-0000-0000BD150000}"/>
    <cellStyle name="Normal 4 2 8 3 3 5" xfId="7134" xr:uid="{00000000-0005-0000-0000-0000BA150000}"/>
    <cellStyle name="Normal 4 2 8 3 3 6" xfId="15214" xr:uid="{00000000-0005-0000-0000-0000BA150000}"/>
    <cellStyle name="Normal 4 2 8 3 4" xfId="2809" xr:uid="{00000000-0005-0000-0000-0000BC0D0000}"/>
    <cellStyle name="Normal 4 2 8 3 4 2" xfId="9298" xr:uid="{00000000-0005-0000-0000-0000BE150000}"/>
    <cellStyle name="Normal 4 2 8 3 4 3" xfId="17376" xr:uid="{00000000-0005-0000-0000-0000BE150000}"/>
    <cellStyle name="Normal 4 2 8 3 5" xfId="4489" xr:uid="{00000000-0005-0000-0000-0000BD0D0000}"/>
    <cellStyle name="Normal 4 2 8 3 5 2" xfId="10876" xr:uid="{00000000-0005-0000-0000-0000BF150000}"/>
    <cellStyle name="Normal 4 2 8 3 5 3" xfId="18954" xr:uid="{00000000-0005-0000-0000-0000BF150000}"/>
    <cellStyle name="Normal 4 2 8 3 6" xfId="7690" xr:uid="{00000000-0005-0000-0000-0000C0150000}"/>
    <cellStyle name="Normal 4 2 8 3 6 2" xfId="15768" xr:uid="{00000000-0005-0000-0000-0000C0150000}"/>
    <cellStyle name="Normal 4 2 8 3 7" xfId="13229" xr:uid="{00000000-0005-0000-0000-0000C1150000}"/>
    <cellStyle name="Normal 4 2 8 3 7 2" xfId="21266" xr:uid="{00000000-0005-0000-0000-0000C1150000}"/>
    <cellStyle name="Normal 4 2 8 3 8" xfId="6080" xr:uid="{00000000-0005-0000-0000-0000B5150000}"/>
    <cellStyle name="Normal 4 2 8 3 9" xfId="14160" xr:uid="{00000000-0005-0000-0000-0000B5150000}"/>
    <cellStyle name="Normal 4 2 8 4" xfId="1455" xr:uid="{00000000-0005-0000-0000-0000BE0D0000}"/>
    <cellStyle name="Normal 4 2 8 4 2" xfId="3104" xr:uid="{00000000-0005-0000-0000-0000BF0D0000}"/>
    <cellStyle name="Normal 4 2 8 4 2 2" xfId="9563" xr:uid="{00000000-0005-0000-0000-0000C3150000}"/>
    <cellStyle name="Normal 4 2 8 4 2 3" xfId="17641" xr:uid="{00000000-0005-0000-0000-0000C3150000}"/>
    <cellStyle name="Normal 4 2 8 4 3" xfId="4767" xr:uid="{00000000-0005-0000-0000-0000C00D0000}"/>
    <cellStyle name="Normal 4 2 8 4 3 2" xfId="11154" xr:uid="{00000000-0005-0000-0000-0000C4150000}"/>
    <cellStyle name="Normal 4 2 8 4 3 3" xfId="19232" xr:uid="{00000000-0005-0000-0000-0000C4150000}"/>
    <cellStyle name="Normal 4 2 8 4 4" xfId="7968" xr:uid="{00000000-0005-0000-0000-0000C5150000}"/>
    <cellStyle name="Normal 4 2 8 4 4 2" xfId="16046" xr:uid="{00000000-0005-0000-0000-0000C5150000}"/>
    <cellStyle name="Normal 4 2 8 4 5" xfId="12763" xr:uid="{00000000-0005-0000-0000-0000C6150000}"/>
    <cellStyle name="Normal 4 2 8 4 5 2" xfId="20824" xr:uid="{00000000-0005-0000-0000-0000C6150000}"/>
    <cellStyle name="Normal 4 2 8 4 6" xfId="6358" xr:uid="{00000000-0005-0000-0000-0000C2150000}"/>
    <cellStyle name="Normal 4 2 8 4 7" xfId="14438" xr:uid="{00000000-0005-0000-0000-0000C2150000}"/>
    <cellStyle name="Normal 4 2 8 5" xfId="1981" xr:uid="{00000000-0005-0000-0000-0000C10D0000}"/>
    <cellStyle name="Normal 4 2 8 5 2" xfId="3631" xr:uid="{00000000-0005-0000-0000-0000C20D0000}"/>
    <cellStyle name="Normal 4 2 8 5 2 2" xfId="10090" xr:uid="{00000000-0005-0000-0000-0000C8150000}"/>
    <cellStyle name="Normal 4 2 8 5 2 3" xfId="18168" xr:uid="{00000000-0005-0000-0000-0000C8150000}"/>
    <cellStyle name="Normal 4 2 8 5 3" xfId="5294" xr:uid="{00000000-0005-0000-0000-0000C30D0000}"/>
    <cellStyle name="Normal 4 2 8 5 3 2" xfId="11681" xr:uid="{00000000-0005-0000-0000-0000C9150000}"/>
    <cellStyle name="Normal 4 2 8 5 3 3" xfId="19759" xr:uid="{00000000-0005-0000-0000-0000C9150000}"/>
    <cellStyle name="Normal 4 2 8 5 4" xfId="8495" xr:uid="{00000000-0005-0000-0000-0000CA150000}"/>
    <cellStyle name="Normal 4 2 8 5 4 2" xfId="16573" xr:uid="{00000000-0005-0000-0000-0000CA150000}"/>
    <cellStyle name="Normal 4 2 8 5 5" xfId="6885" xr:uid="{00000000-0005-0000-0000-0000C7150000}"/>
    <cellStyle name="Normal 4 2 8 5 6" xfId="14965" xr:uid="{00000000-0005-0000-0000-0000C7150000}"/>
    <cellStyle name="Normal 4 2 8 6" xfId="2586" xr:uid="{00000000-0005-0000-0000-0000C40D0000}"/>
    <cellStyle name="Normal 4 2 8 6 2" xfId="9096" xr:uid="{00000000-0005-0000-0000-0000CB150000}"/>
    <cellStyle name="Normal 4 2 8 6 3" xfId="17174" xr:uid="{00000000-0005-0000-0000-0000CB150000}"/>
    <cellStyle name="Normal 4 2 8 7" xfId="4240" xr:uid="{00000000-0005-0000-0000-0000C50D0000}"/>
    <cellStyle name="Normal 4 2 8 7 2" xfId="10627" xr:uid="{00000000-0005-0000-0000-0000CC150000}"/>
    <cellStyle name="Normal 4 2 8 7 3" xfId="18705" xr:uid="{00000000-0005-0000-0000-0000CC150000}"/>
    <cellStyle name="Normal 4 2 8 8" xfId="7441" xr:uid="{00000000-0005-0000-0000-0000CD150000}"/>
    <cellStyle name="Normal 4 2 8 8 2" xfId="15519" xr:uid="{00000000-0005-0000-0000-0000CD150000}"/>
    <cellStyle name="Normal 4 2 8 9" xfId="12288" xr:uid="{00000000-0005-0000-0000-0000CE150000}"/>
    <cellStyle name="Normal 4 2 8 9 2" xfId="20362" xr:uid="{00000000-0005-0000-0000-0000CE150000}"/>
    <cellStyle name="Normal 4 2 9" xfId="581" xr:uid="{00000000-0005-0000-0000-000045020000}"/>
    <cellStyle name="Normal 4 2 9 10" xfId="5832" xr:uid="{00000000-0005-0000-0000-0000CF150000}"/>
    <cellStyle name="Normal 4 2 9 11" xfId="13912" xr:uid="{00000000-0005-0000-0000-0000CF150000}"/>
    <cellStyle name="Normal 4 2 9 2" xfId="1047" xr:uid="{00000000-0005-0000-0000-0000C70D0000}"/>
    <cellStyle name="Normal 4 2 9 2 2" xfId="1704" xr:uid="{00000000-0005-0000-0000-0000C80D0000}"/>
    <cellStyle name="Normal 4 2 9 2 2 2" xfId="3354" xr:uid="{00000000-0005-0000-0000-0000C90D0000}"/>
    <cellStyle name="Normal 4 2 9 2 2 2 2" xfId="9813" xr:uid="{00000000-0005-0000-0000-0000D2150000}"/>
    <cellStyle name="Normal 4 2 9 2 2 2 3" xfId="17891" xr:uid="{00000000-0005-0000-0000-0000D2150000}"/>
    <cellStyle name="Normal 4 2 9 2 2 3" xfId="5017" xr:uid="{00000000-0005-0000-0000-0000CA0D0000}"/>
    <cellStyle name="Normal 4 2 9 2 2 3 2" xfId="11404" xr:uid="{00000000-0005-0000-0000-0000D3150000}"/>
    <cellStyle name="Normal 4 2 9 2 2 3 3" xfId="19482" xr:uid="{00000000-0005-0000-0000-0000D3150000}"/>
    <cellStyle name="Normal 4 2 9 2 2 4" xfId="8218" xr:uid="{00000000-0005-0000-0000-0000D4150000}"/>
    <cellStyle name="Normal 4 2 9 2 2 4 2" xfId="16296" xr:uid="{00000000-0005-0000-0000-0000D4150000}"/>
    <cellStyle name="Normal 4 2 9 2 2 5" xfId="6608" xr:uid="{00000000-0005-0000-0000-0000D1150000}"/>
    <cellStyle name="Normal 4 2 9 2 2 6" xfId="14688" xr:uid="{00000000-0005-0000-0000-0000D1150000}"/>
    <cellStyle name="Normal 4 2 9 2 3" xfId="2231" xr:uid="{00000000-0005-0000-0000-0000CB0D0000}"/>
    <cellStyle name="Normal 4 2 9 2 3 2" xfId="3881" xr:uid="{00000000-0005-0000-0000-0000CC0D0000}"/>
    <cellStyle name="Normal 4 2 9 2 3 2 2" xfId="10340" xr:uid="{00000000-0005-0000-0000-0000D6150000}"/>
    <cellStyle name="Normal 4 2 9 2 3 2 3" xfId="18418" xr:uid="{00000000-0005-0000-0000-0000D6150000}"/>
    <cellStyle name="Normal 4 2 9 2 3 3" xfId="5544" xr:uid="{00000000-0005-0000-0000-0000CD0D0000}"/>
    <cellStyle name="Normal 4 2 9 2 3 3 2" xfId="11931" xr:uid="{00000000-0005-0000-0000-0000D7150000}"/>
    <cellStyle name="Normal 4 2 9 2 3 3 3" xfId="20009" xr:uid="{00000000-0005-0000-0000-0000D7150000}"/>
    <cellStyle name="Normal 4 2 9 2 3 4" xfId="8745" xr:uid="{00000000-0005-0000-0000-0000D8150000}"/>
    <cellStyle name="Normal 4 2 9 2 3 4 2" xfId="16823" xr:uid="{00000000-0005-0000-0000-0000D8150000}"/>
    <cellStyle name="Normal 4 2 9 2 3 5" xfId="7135" xr:uid="{00000000-0005-0000-0000-0000D5150000}"/>
    <cellStyle name="Normal 4 2 9 2 3 6" xfId="15215" xr:uid="{00000000-0005-0000-0000-0000D5150000}"/>
    <cellStyle name="Normal 4 2 9 2 4" xfId="2810" xr:uid="{00000000-0005-0000-0000-0000CE0D0000}"/>
    <cellStyle name="Normal 4 2 9 2 4 2" xfId="9299" xr:uid="{00000000-0005-0000-0000-0000D9150000}"/>
    <cellStyle name="Normal 4 2 9 2 4 3" xfId="17377" xr:uid="{00000000-0005-0000-0000-0000D9150000}"/>
    <cellStyle name="Normal 4 2 9 2 5" xfId="4490" xr:uid="{00000000-0005-0000-0000-0000CF0D0000}"/>
    <cellStyle name="Normal 4 2 9 2 5 2" xfId="10877" xr:uid="{00000000-0005-0000-0000-0000DA150000}"/>
    <cellStyle name="Normal 4 2 9 2 5 3" xfId="18955" xr:uid="{00000000-0005-0000-0000-0000DA150000}"/>
    <cellStyle name="Normal 4 2 9 2 6" xfId="7691" xr:uid="{00000000-0005-0000-0000-0000DB150000}"/>
    <cellStyle name="Normal 4 2 9 2 6 2" xfId="15769" xr:uid="{00000000-0005-0000-0000-0000DB150000}"/>
    <cellStyle name="Normal 4 2 9 2 7" xfId="13230" xr:uid="{00000000-0005-0000-0000-0000DC150000}"/>
    <cellStyle name="Normal 4 2 9 2 7 2" xfId="21267" xr:uid="{00000000-0005-0000-0000-0000DC150000}"/>
    <cellStyle name="Normal 4 2 9 2 8" xfId="6081" xr:uid="{00000000-0005-0000-0000-0000D0150000}"/>
    <cellStyle name="Normal 4 2 9 2 9" xfId="14161" xr:uid="{00000000-0005-0000-0000-0000D0150000}"/>
    <cellStyle name="Normal 4 2 9 3" xfId="1456" xr:uid="{00000000-0005-0000-0000-0000D00D0000}"/>
    <cellStyle name="Normal 4 2 9 3 2" xfId="3105" xr:uid="{00000000-0005-0000-0000-0000D10D0000}"/>
    <cellStyle name="Normal 4 2 9 3 2 2" xfId="9564" xr:uid="{00000000-0005-0000-0000-0000DE150000}"/>
    <cellStyle name="Normal 4 2 9 3 2 3" xfId="17642" xr:uid="{00000000-0005-0000-0000-0000DE150000}"/>
    <cellStyle name="Normal 4 2 9 3 3" xfId="4768" xr:uid="{00000000-0005-0000-0000-0000D20D0000}"/>
    <cellStyle name="Normal 4 2 9 3 3 2" xfId="11155" xr:uid="{00000000-0005-0000-0000-0000DF150000}"/>
    <cellStyle name="Normal 4 2 9 3 3 3" xfId="19233" xr:uid="{00000000-0005-0000-0000-0000DF150000}"/>
    <cellStyle name="Normal 4 2 9 3 4" xfId="7969" xr:uid="{00000000-0005-0000-0000-0000E0150000}"/>
    <cellStyle name="Normal 4 2 9 3 4 2" xfId="16047" xr:uid="{00000000-0005-0000-0000-0000E0150000}"/>
    <cellStyle name="Normal 4 2 9 3 5" xfId="12764" xr:uid="{00000000-0005-0000-0000-0000E1150000}"/>
    <cellStyle name="Normal 4 2 9 3 5 2" xfId="20825" xr:uid="{00000000-0005-0000-0000-0000E1150000}"/>
    <cellStyle name="Normal 4 2 9 3 6" xfId="6359" xr:uid="{00000000-0005-0000-0000-0000DD150000}"/>
    <cellStyle name="Normal 4 2 9 3 7" xfId="14439" xr:uid="{00000000-0005-0000-0000-0000DD150000}"/>
    <cellStyle name="Normal 4 2 9 4" xfId="1982" xr:uid="{00000000-0005-0000-0000-0000D30D0000}"/>
    <cellStyle name="Normal 4 2 9 4 2" xfId="3632" xr:uid="{00000000-0005-0000-0000-0000D40D0000}"/>
    <cellStyle name="Normal 4 2 9 4 2 2" xfId="10091" xr:uid="{00000000-0005-0000-0000-0000E3150000}"/>
    <cellStyle name="Normal 4 2 9 4 2 3" xfId="18169" xr:uid="{00000000-0005-0000-0000-0000E3150000}"/>
    <cellStyle name="Normal 4 2 9 4 3" xfId="5295" xr:uid="{00000000-0005-0000-0000-0000D50D0000}"/>
    <cellStyle name="Normal 4 2 9 4 3 2" xfId="11682" xr:uid="{00000000-0005-0000-0000-0000E4150000}"/>
    <cellStyle name="Normal 4 2 9 4 3 3" xfId="19760" xr:uid="{00000000-0005-0000-0000-0000E4150000}"/>
    <cellStyle name="Normal 4 2 9 4 4" xfId="8496" xr:uid="{00000000-0005-0000-0000-0000E5150000}"/>
    <cellStyle name="Normal 4 2 9 4 4 2" xfId="16574" xr:uid="{00000000-0005-0000-0000-0000E5150000}"/>
    <cellStyle name="Normal 4 2 9 4 5" xfId="6886" xr:uid="{00000000-0005-0000-0000-0000E2150000}"/>
    <cellStyle name="Normal 4 2 9 4 6" xfId="14966" xr:uid="{00000000-0005-0000-0000-0000E2150000}"/>
    <cellStyle name="Normal 4 2 9 5" xfId="2587" xr:uid="{00000000-0005-0000-0000-0000D60D0000}"/>
    <cellStyle name="Normal 4 2 9 5 2" xfId="9097" xr:uid="{00000000-0005-0000-0000-0000E6150000}"/>
    <cellStyle name="Normal 4 2 9 5 3" xfId="17175" xr:uid="{00000000-0005-0000-0000-0000E6150000}"/>
    <cellStyle name="Normal 4 2 9 6" xfId="4241" xr:uid="{00000000-0005-0000-0000-0000D70D0000}"/>
    <cellStyle name="Normal 4 2 9 6 2" xfId="10628" xr:uid="{00000000-0005-0000-0000-0000E7150000}"/>
    <cellStyle name="Normal 4 2 9 6 3" xfId="18706" xr:uid="{00000000-0005-0000-0000-0000E7150000}"/>
    <cellStyle name="Normal 4 2 9 7" xfId="7442" xr:uid="{00000000-0005-0000-0000-0000E8150000}"/>
    <cellStyle name="Normal 4 2 9 7 2" xfId="15520" xr:uid="{00000000-0005-0000-0000-0000E8150000}"/>
    <cellStyle name="Normal 4 2 9 8" xfId="12289" xr:uid="{00000000-0005-0000-0000-0000E9150000}"/>
    <cellStyle name="Normal 4 2 9 8 2" xfId="20363" xr:uid="{00000000-0005-0000-0000-0000E9150000}"/>
    <cellStyle name="Normal 4 2 9 9" xfId="13681" xr:uid="{00000000-0005-0000-0000-0000EA150000}"/>
    <cellStyle name="Normal 4 2 9 9 2" xfId="21678" xr:uid="{00000000-0005-0000-0000-0000EA150000}"/>
    <cellStyle name="Normal 4 20" xfId="905" xr:uid="{00000000-0005-0000-0000-0000D80D0000}"/>
    <cellStyle name="Normal 4 20 2" xfId="7337" xr:uid="{00000000-0005-0000-0000-0000EB150000}"/>
    <cellStyle name="Normal 4 20 3" xfId="15415" xr:uid="{00000000-0005-0000-0000-0000EB150000}"/>
    <cellStyle name="Normal 4 21" xfId="4136" xr:uid="{00000000-0005-0000-0000-0000D90D0000}"/>
    <cellStyle name="Normal 4 21 2" xfId="10523" xr:uid="{00000000-0005-0000-0000-0000EC150000}"/>
    <cellStyle name="Normal 4 21 3" xfId="18601" xr:uid="{00000000-0005-0000-0000-0000EC150000}"/>
    <cellStyle name="Normal 4 22" xfId="7316" xr:uid="{00000000-0005-0000-0000-0000ED150000}"/>
    <cellStyle name="Normal 4 22 2" xfId="15395" xr:uid="{00000000-0005-0000-0000-0000ED150000}"/>
    <cellStyle name="Normal 4 23" xfId="12254" xr:uid="{00000000-0005-0000-0000-0000EE150000}"/>
    <cellStyle name="Normal 4 23 2" xfId="20328" xr:uid="{00000000-0005-0000-0000-0000EE150000}"/>
    <cellStyle name="Normal 4 24" xfId="13646" xr:uid="{00000000-0005-0000-0000-0000EF150000}"/>
    <cellStyle name="Normal 4 24 2" xfId="21643" xr:uid="{00000000-0005-0000-0000-0000EF150000}"/>
    <cellStyle name="Normal 4 25" xfId="13797" xr:uid="{00000000-0005-0000-0000-0000F0150000}"/>
    <cellStyle name="Normal 4 25 2" xfId="21773" xr:uid="{00000000-0005-0000-0000-0000F0150000}"/>
    <cellStyle name="Normal 4 26" xfId="5727" xr:uid="{00000000-0005-0000-0000-0000C3110000}"/>
    <cellStyle name="Normal 4 27" xfId="13807" xr:uid="{00000000-0005-0000-0000-0000C3110000}"/>
    <cellStyle name="Normal 4 3" xfId="582" xr:uid="{00000000-0005-0000-0000-000046020000}"/>
    <cellStyle name="Normal 4 3 2" xfId="583" xr:uid="{00000000-0005-0000-0000-000047020000}"/>
    <cellStyle name="Normal 4 4" xfId="584" xr:uid="{00000000-0005-0000-0000-000048020000}"/>
    <cellStyle name="Normal 4 4 10" xfId="1111" xr:uid="{00000000-0005-0000-0000-0000DD0D0000}"/>
    <cellStyle name="Normal 4 4 10 2" xfId="1769" xr:uid="{00000000-0005-0000-0000-0000DE0D0000}"/>
    <cellStyle name="Normal 4 4 10 2 2" xfId="3419" xr:uid="{00000000-0005-0000-0000-0000DF0D0000}"/>
    <cellStyle name="Normal 4 4 10 2 2 2" xfId="9878" xr:uid="{00000000-0005-0000-0000-0000F6150000}"/>
    <cellStyle name="Normal 4 4 10 2 2 3" xfId="17956" xr:uid="{00000000-0005-0000-0000-0000F6150000}"/>
    <cellStyle name="Normal 4 4 10 2 3" xfId="5082" xr:uid="{00000000-0005-0000-0000-0000E00D0000}"/>
    <cellStyle name="Normal 4 4 10 2 3 2" xfId="11469" xr:uid="{00000000-0005-0000-0000-0000F7150000}"/>
    <cellStyle name="Normal 4 4 10 2 3 3" xfId="19547" xr:uid="{00000000-0005-0000-0000-0000F7150000}"/>
    <cellStyle name="Normal 4 4 10 2 4" xfId="8283" xr:uid="{00000000-0005-0000-0000-0000F8150000}"/>
    <cellStyle name="Normal 4 4 10 2 4 2" xfId="16361" xr:uid="{00000000-0005-0000-0000-0000F8150000}"/>
    <cellStyle name="Normal 4 4 10 2 5" xfId="6673" xr:uid="{00000000-0005-0000-0000-0000F5150000}"/>
    <cellStyle name="Normal 4 4 10 2 6" xfId="14753" xr:uid="{00000000-0005-0000-0000-0000F5150000}"/>
    <cellStyle name="Normal 4 4 10 3" xfId="2296" xr:uid="{00000000-0005-0000-0000-0000E10D0000}"/>
    <cellStyle name="Normal 4 4 10 3 2" xfId="3946" xr:uid="{00000000-0005-0000-0000-0000E20D0000}"/>
    <cellStyle name="Normal 4 4 10 3 2 2" xfId="10405" xr:uid="{00000000-0005-0000-0000-0000FA150000}"/>
    <cellStyle name="Normal 4 4 10 3 2 3" xfId="18483" xr:uid="{00000000-0005-0000-0000-0000FA150000}"/>
    <cellStyle name="Normal 4 4 10 3 3" xfId="5609" xr:uid="{00000000-0005-0000-0000-0000E30D0000}"/>
    <cellStyle name="Normal 4 4 10 3 3 2" xfId="11996" xr:uid="{00000000-0005-0000-0000-0000FB150000}"/>
    <cellStyle name="Normal 4 4 10 3 3 3" xfId="20074" xr:uid="{00000000-0005-0000-0000-0000FB150000}"/>
    <cellStyle name="Normal 4 4 10 3 4" xfId="8810" xr:uid="{00000000-0005-0000-0000-0000FC150000}"/>
    <cellStyle name="Normal 4 4 10 3 4 2" xfId="16888" xr:uid="{00000000-0005-0000-0000-0000FC150000}"/>
    <cellStyle name="Normal 4 4 10 3 5" xfId="7200" xr:uid="{00000000-0005-0000-0000-0000F9150000}"/>
    <cellStyle name="Normal 4 4 10 3 6" xfId="15280" xr:uid="{00000000-0005-0000-0000-0000F9150000}"/>
    <cellStyle name="Normal 4 4 10 4" xfId="2862" xr:uid="{00000000-0005-0000-0000-0000E40D0000}"/>
    <cellStyle name="Normal 4 4 10 4 2" xfId="9351" xr:uid="{00000000-0005-0000-0000-0000FD150000}"/>
    <cellStyle name="Normal 4 4 10 4 3" xfId="17429" xr:uid="{00000000-0005-0000-0000-0000FD150000}"/>
    <cellStyle name="Normal 4 4 10 5" xfId="4555" xr:uid="{00000000-0005-0000-0000-0000E50D0000}"/>
    <cellStyle name="Normal 4 4 10 5 2" xfId="10942" xr:uid="{00000000-0005-0000-0000-0000FE150000}"/>
    <cellStyle name="Normal 4 4 10 5 3" xfId="19020" xr:uid="{00000000-0005-0000-0000-0000FE150000}"/>
    <cellStyle name="Normal 4 4 10 6" xfId="7756" xr:uid="{00000000-0005-0000-0000-0000FF150000}"/>
    <cellStyle name="Normal 4 4 10 6 2" xfId="15834" xr:uid="{00000000-0005-0000-0000-0000FF150000}"/>
    <cellStyle name="Normal 4 4 10 7" xfId="13231" xr:uid="{00000000-0005-0000-0000-000000160000}"/>
    <cellStyle name="Normal 4 4 10 7 2" xfId="21268" xr:uid="{00000000-0005-0000-0000-000000160000}"/>
    <cellStyle name="Normal 4 4 10 8" xfId="6146" xr:uid="{00000000-0005-0000-0000-0000F4150000}"/>
    <cellStyle name="Normal 4 4 10 9" xfId="14226" xr:uid="{00000000-0005-0000-0000-0000F4150000}"/>
    <cellStyle name="Normal 4 4 11" xfId="1457" xr:uid="{00000000-0005-0000-0000-0000E60D0000}"/>
    <cellStyle name="Normal 4 4 11 2" xfId="3106" xr:uid="{00000000-0005-0000-0000-0000E70D0000}"/>
    <cellStyle name="Normal 4 4 11 2 2" xfId="9565" xr:uid="{00000000-0005-0000-0000-000002160000}"/>
    <cellStyle name="Normal 4 4 11 2 3" xfId="17643" xr:uid="{00000000-0005-0000-0000-000002160000}"/>
    <cellStyle name="Normal 4 4 11 3" xfId="4769" xr:uid="{00000000-0005-0000-0000-0000E80D0000}"/>
    <cellStyle name="Normal 4 4 11 3 2" xfId="11156" xr:uid="{00000000-0005-0000-0000-000003160000}"/>
    <cellStyle name="Normal 4 4 11 3 3" xfId="19234" xr:uid="{00000000-0005-0000-0000-000003160000}"/>
    <cellStyle name="Normal 4 4 11 4" xfId="7970" xr:uid="{00000000-0005-0000-0000-000004160000}"/>
    <cellStyle name="Normal 4 4 11 4 2" xfId="16048" xr:uid="{00000000-0005-0000-0000-000004160000}"/>
    <cellStyle name="Normal 4 4 11 5" xfId="12765" xr:uid="{00000000-0005-0000-0000-000005160000}"/>
    <cellStyle name="Normal 4 4 11 5 2" xfId="20826" xr:uid="{00000000-0005-0000-0000-000005160000}"/>
    <cellStyle name="Normal 4 4 11 6" xfId="6360" xr:uid="{00000000-0005-0000-0000-000001160000}"/>
    <cellStyle name="Normal 4 4 11 7" xfId="14440" xr:uid="{00000000-0005-0000-0000-000001160000}"/>
    <cellStyle name="Normal 4 4 12" xfId="1983" xr:uid="{00000000-0005-0000-0000-0000E90D0000}"/>
    <cellStyle name="Normal 4 4 12 2" xfId="3633" xr:uid="{00000000-0005-0000-0000-0000EA0D0000}"/>
    <cellStyle name="Normal 4 4 12 2 2" xfId="10092" xr:uid="{00000000-0005-0000-0000-000007160000}"/>
    <cellStyle name="Normal 4 4 12 2 3" xfId="18170" xr:uid="{00000000-0005-0000-0000-000007160000}"/>
    <cellStyle name="Normal 4 4 12 3" xfId="5296" xr:uid="{00000000-0005-0000-0000-0000EB0D0000}"/>
    <cellStyle name="Normal 4 4 12 3 2" xfId="11683" xr:uid="{00000000-0005-0000-0000-000008160000}"/>
    <cellStyle name="Normal 4 4 12 3 3" xfId="19761" xr:uid="{00000000-0005-0000-0000-000008160000}"/>
    <cellStyle name="Normal 4 4 12 4" xfId="8497" xr:uid="{00000000-0005-0000-0000-000009160000}"/>
    <cellStyle name="Normal 4 4 12 4 2" xfId="16575" xr:uid="{00000000-0005-0000-0000-000009160000}"/>
    <cellStyle name="Normal 4 4 12 5" xfId="6887" xr:uid="{00000000-0005-0000-0000-000006160000}"/>
    <cellStyle name="Normal 4 4 12 6" xfId="14967" xr:uid="{00000000-0005-0000-0000-000006160000}"/>
    <cellStyle name="Normal 4 4 13" xfId="2588" xr:uid="{00000000-0005-0000-0000-0000EC0D0000}"/>
    <cellStyle name="Normal 4 4 13 2" xfId="9098" xr:uid="{00000000-0005-0000-0000-00000A160000}"/>
    <cellStyle name="Normal 4 4 13 3" xfId="17176" xr:uid="{00000000-0005-0000-0000-00000A160000}"/>
    <cellStyle name="Normal 4 4 14" xfId="927" xr:uid="{00000000-0005-0000-0000-0000ED0D0000}"/>
    <cellStyle name="Normal 4 4 14 2" xfId="7443" xr:uid="{00000000-0005-0000-0000-00000B160000}"/>
    <cellStyle name="Normal 4 4 14 3" xfId="15521" xr:uid="{00000000-0005-0000-0000-00000B160000}"/>
    <cellStyle name="Normal 4 4 15" xfId="4242" xr:uid="{00000000-0005-0000-0000-0000EE0D0000}"/>
    <cellStyle name="Normal 4 4 15 2" xfId="10629" xr:uid="{00000000-0005-0000-0000-00000C160000}"/>
    <cellStyle name="Normal 4 4 15 3" xfId="18707" xr:uid="{00000000-0005-0000-0000-00000C160000}"/>
    <cellStyle name="Normal 4 4 16" xfId="7327" xr:uid="{00000000-0005-0000-0000-00000D160000}"/>
    <cellStyle name="Normal 4 4 16 2" xfId="15405" xr:uid="{00000000-0005-0000-0000-00000D160000}"/>
    <cellStyle name="Normal 4 4 17" xfId="12290" xr:uid="{00000000-0005-0000-0000-00000E160000}"/>
    <cellStyle name="Normal 4 4 17 2" xfId="20364" xr:uid="{00000000-0005-0000-0000-00000E160000}"/>
    <cellStyle name="Normal 4 4 18" xfId="13682" xr:uid="{00000000-0005-0000-0000-00000F160000}"/>
    <cellStyle name="Normal 4 4 18 2" xfId="21679" xr:uid="{00000000-0005-0000-0000-00000F160000}"/>
    <cellStyle name="Normal 4 4 19" xfId="5833" xr:uid="{00000000-0005-0000-0000-0000F3150000}"/>
    <cellStyle name="Normal 4 4 2" xfId="585" xr:uid="{00000000-0005-0000-0000-000049020000}"/>
    <cellStyle name="Normal 4 4 2 10" xfId="13683" xr:uid="{00000000-0005-0000-0000-000011160000}"/>
    <cellStyle name="Normal 4 4 2 10 2" xfId="21680" xr:uid="{00000000-0005-0000-0000-000011160000}"/>
    <cellStyle name="Normal 4 4 2 11" xfId="5834" xr:uid="{00000000-0005-0000-0000-000010160000}"/>
    <cellStyle name="Normal 4 4 2 12" xfId="13914" xr:uid="{00000000-0005-0000-0000-000010160000}"/>
    <cellStyle name="Normal 4 4 2 2" xfId="586" xr:uid="{00000000-0005-0000-0000-00004A020000}"/>
    <cellStyle name="Normal 4 4 2 2 10" xfId="5982" xr:uid="{00000000-0005-0000-0000-000012160000}"/>
    <cellStyle name="Normal 4 4 2 2 11" xfId="14062" xr:uid="{00000000-0005-0000-0000-000012160000}"/>
    <cellStyle name="Normal 4 4 2 2 2" xfId="1182" xr:uid="{00000000-0005-0000-0000-0000F10D0000}"/>
    <cellStyle name="Normal 4 4 2 2 2 2" xfId="1840" xr:uid="{00000000-0005-0000-0000-0000F20D0000}"/>
    <cellStyle name="Normal 4 4 2 2 2 2 2" xfId="3490" xr:uid="{00000000-0005-0000-0000-0000F30D0000}"/>
    <cellStyle name="Normal 4 4 2 2 2 2 2 2" xfId="13234" xr:uid="{00000000-0005-0000-0000-000016160000}"/>
    <cellStyle name="Normal 4 4 2 2 2 2 2 2 2" xfId="21271" xr:uid="{00000000-0005-0000-0000-000016160000}"/>
    <cellStyle name="Normal 4 4 2 2 2 2 2 3" xfId="9949" xr:uid="{00000000-0005-0000-0000-000015160000}"/>
    <cellStyle name="Normal 4 4 2 2 2 2 2 4" xfId="18027" xr:uid="{00000000-0005-0000-0000-000015160000}"/>
    <cellStyle name="Normal 4 4 2 2 2 2 3" xfId="5153" xr:uid="{00000000-0005-0000-0000-0000F40D0000}"/>
    <cellStyle name="Normal 4 4 2 2 2 2 3 2" xfId="11540" xr:uid="{00000000-0005-0000-0000-000017160000}"/>
    <cellStyle name="Normal 4 4 2 2 2 2 3 3" xfId="19618" xr:uid="{00000000-0005-0000-0000-000017160000}"/>
    <cellStyle name="Normal 4 4 2 2 2 2 4" xfId="8354" xr:uid="{00000000-0005-0000-0000-000018160000}"/>
    <cellStyle name="Normal 4 4 2 2 2 2 4 2" xfId="16432" xr:uid="{00000000-0005-0000-0000-000018160000}"/>
    <cellStyle name="Normal 4 4 2 2 2 2 5" xfId="12566" xr:uid="{00000000-0005-0000-0000-000019160000}"/>
    <cellStyle name="Normal 4 4 2 2 2 2 5 2" xfId="20634" xr:uid="{00000000-0005-0000-0000-000019160000}"/>
    <cellStyle name="Normal 4 4 2 2 2 2 6" xfId="6744" xr:uid="{00000000-0005-0000-0000-000014160000}"/>
    <cellStyle name="Normal 4 4 2 2 2 2 7" xfId="14824" xr:uid="{00000000-0005-0000-0000-000014160000}"/>
    <cellStyle name="Normal 4 4 2 2 2 3" xfId="2367" xr:uid="{00000000-0005-0000-0000-0000F50D0000}"/>
    <cellStyle name="Normal 4 4 2 2 2 3 2" xfId="4017" xr:uid="{00000000-0005-0000-0000-0000F60D0000}"/>
    <cellStyle name="Normal 4 4 2 2 2 3 2 2" xfId="10476" xr:uid="{00000000-0005-0000-0000-00001B160000}"/>
    <cellStyle name="Normal 4 4 2 2 2 3 2 3" xfId="18554" xr:uid="{00000000-0005-0000-0000-00001B160000}"/>
    <cellStyle name="Normal 4 4 2 2 2 3 3" xfId="5680" xr:uid="{00000000-0005-0000-0000-0000F70D0000}"/>
    <cellStyle name="Normal 4 4 2 2 2 3 3 2" xfId="12067" xr:uid="{00000000-0005-0000-0000-00001C160000}"/>
    <cellStyle name="Normal 4 4 2 2 2 3 3 3" xfId="20145" xr:uid="{00000000-0005-0000-0000-00001C160000}"/>
    <cellStyle name="Normal 4 4 2 2 2 3 4" xfId="8881" xr:uid="{00000000-0005-0000-0000-00001D160000}"/>
    <cellStyle name="Normal 4 4 2 2 2 3 4 2" xfId="16959" xr:uid="{00000000-0005-0000-0000-00001D160000}"/>
    <cellStyle name="Normal 4 4 2 2 2 3 5" xfId="13235" xr:uid="{00000000-0005-0000-0000-00001E160000}"/>
    <cellStyle name="Normal 4 4 2 2 2 3 5 2" xfId="21272" xr:uid="{00000000-0005-0000-0000-00001E160000}"/>
    <cellStyle name="Normal 4 4 2 2 2 3 6" xfId="7271" xr:uid="{00000000-0005-0000-0000-00001A160000}"/>
    <cellStyle name="Normal 4 4 2 2 2 3 7" xfId="15351" xr:uid="{00000000-0005-0000-0000-00001A160000}"/>
    <cellStyle name="Normal 4 4 2 2 2 4" xfId="2933" xr:uid="{00000000-0005-0000-0000-0000F80D0000}"/>
    <cellStyle name="Normal 4 4 2 2 2 4 2" xfId="13233" xr:uid="{00000000-0005-0000-0000-000020160000}"/>
    <cellStyle name="Normal 4 4 2 2 2 4 2 2" xfId="21270" xr:uid="{00000000-0005-0000-0000-000020160000}"/>
    <cellStyle name="Normal 4 4 2 2 2 4 3" xfId="9422" xr:uid="{00000000-0005-0000-0000-00001F160000}"/>
    <cellStyle name="Normal 4 4 2 2 2 4 4" xfId="17500" xr:uid="{00000000-0005-0000-0000-00001F160000}"/>
    <cellStyle name="Normal 4 4 2 2 2 5" xfId="4626" xr:uid="{00000000-0005-0000-0000-0000F90D0000}"/>
    <cellStyle name="Normal 4 4 2 2 2 5 2" xfId="11013" xr:uid="{00000000-0005-0000-0000-000021160000}"/>
    <cellStyle name="Normal 4 4 2 2 2 5 3" xfId="19091" xr:uid="{00000000-0005-0000-0000-000021160000}"/>
    <cellStyle name="Normal 4 4 2 2 2 6" xfId="7827" xr:uid="{00000000-0005-0000-0000-000022160000}"/>
    <cellStyle name="Normal 4 4 2 2 2 6 2" xfId="15905" xr:uid="{00000000-0005-0000-0000-000022160000}"/>
    <cellStyle name="Normal 4 4 2 2 2 7" xfId="12416" xr:uid="{00000000-0005-0000-0000-000023160000}"/>
    <cellStyle name="Normal 4 4 2 2 2 7 2" xfId="20487" xr:uid="{00000000-0005-0000-0000-000023160000}"/>
    <cellStyle name="Normal 4 4 2 2 2 8" xfId="6217" xr:uid="{00000000-0005-0000-0000-000013160000}"/>
    <cellStyle name="Normal 4 4 2 2 2 9" xfId="14297" xr:uid="{00000000-0005-0000-0000-000013160000}"/>
    <cellStyle name="Normal 4 4 2 2 3" xfId="1606" xr:uid="{00000000-0005-0000-0000-0000FA0D0000}"/>
    <cellStyle name="Normal 4 4 2 2 3 2" xfId="3255" xr:uid="{00000000-0005-0000-0000-0000FB0D0000}"/>
    <cellStyle name="Normal 4 4 2 2 3 2 2" xfId="13236" xr:uid="{00000000-0005-0000-0000-000026160000}"/>
    <cellStyle name="Normal 4 4 2 2 3 2 2 2" xfId="21273" xr:uid="{00000000-0005-0000-0000-000026160000}"/>
    <cellStyle name="Normal 4 4 2 2 3 2 3" xfId="9714" xr:uid="{00000000-0005-0000-0000-000025160000}"/>
    <cellStyle name="Normal 4 4 2 2 3 2 4" xfId="17792" xr:uid="{00000000-0005-0000-0000-000025160000}"/>
    <cellStyle name="Normal 4 4 2 2 3 3" xfId="4918" xr:uid="{00000000-0005-0000-0000-0000FC0D0000}"/>
    <cellStyle name="Normal 4 4 2 2 3 3 2" xfId="11305" xr:uid="{00000000-0005-0000-0000-000027160000}"/>
    <cellStyle name="Normal 4 4 2 2 3 3 3" xfId="19383" xr:uid="{00000000-0005-0000-0000-000027160000}"/>
    <cellStyle name="Normal 4 4 2 2 3 4" xfId="8119" xr:uid="{00000000-0005-0000-0000-000028160000}"/>
    <cellStyle name="Normal 4 4 2 2 3 4 2" xfId="16197" xr:uid="{00000000-0005-0000-0000-000028160000}"/>
    <cellStyle name="Normal 4 4 2 2 3 5" xfId="12565" xr:uid="{00000000-0005-0000-0000-000029160000}"/>
    <cellStyle name="Normal 4 4 2 2 3 5 2" xfId="20633" xr:uid="{00000000-0005-0000-0000-000029160000}"/>
    <cellStyle name="Normal 4 4 2 2 3 6" xfId="6509" xr:uid="{00000000-0005-0000-0000-000024160000}"/>
    <cellStyle name="Normal 4 4 2 2 3 7" xfId="14589" xr:uid="{00000000-0005-0000-0000-000024160000}"/>
    <cellStyle name="Normal 4 4 2 2 4" xfId="2132" xr:uid="{00000000-0005-0000-0000-0000FD0D0000}"/>
    <cellStyle name="Normal 4 4 2 2 4 2" xfId="3782" xr:uid="{00000000-0005-0000-0000-0000FE0D0000}"/>
    <cellStyle name="Normal 4 4 2 2 4 2 2" xfId="10241" xr:uid="{00000000-0005-0000-0000-00002B160000}"/>
    <cellStyle name="Normal 4 4 2 2 4 2 3" xfId="18319" xr:uid="{00000000-0005-0000-0000-00002B160000}"/>
    <cellStyle name="Normal 4 4 2 2 4 3" xfId="5445" xr:uid="{00000000-0005-0000-0000-0000FF0D0000}"/>
    <cellStyle name="Normal 4 4 2 2 4 3 2" xfId="11832" xr:uid="{00000000-0005-0000-0000-00002C160000}"/>
    <cellStyle name="Normal 4 4 2 2 4 3 3" xfId="19910" xr:uid="{00000000-0005-0000-0000-00002C160000}"/>
    <cellStyle name="Normal 4 4 2 2 4 4" xfId="8646" xr:uid="{00000000-0005-0000-0000-00002D160000}"/>
    <cellStyle name="Normal 4 4 2 2 4 4 2" xfId="16724" xr:uid="{00000000-0005-0000-0000-00002D160000}"/>
    <cellStyle name="Normal 4 4 2 2 4 5" xfId="13237" xr:uid="{00000000-0005-0000-0000-00002E160000}"/>
    <cellStyle name="Normal 4 4 2 2 4 5 2" xfId="21274" xr:uid="{00000000-0005-0000-0000-00002E160000}"/>
    <cellStyle name="Normal 4 4 2 2 4 6" xfId="7036" xr:uid="{00000000-0005-0000-0000-00002A160000}"/>
    <cellStyle name="Normal 4 4 2 2 4 7" xfId="15116" xr:uid="{00000000-0005-0000-0000-00002A160000}"/>
    <cellStyle name="Normal 4 4 2 2 5" xfId="2590" xr:uid="{00000000-0005-0000-0000-0000000E0000}"/>
    <cellStyle name="Normal 4 4 2 2 5 2" xfId="13232" xr:uid="{00000000-0005-0000-0000-000030160000}"/>
    <cellStyle name="Normal 4 4 2 2 5 2 2" xfId="21269" xr:uid="{00000000-0005-0000-0000-000030160000}"/>
    <cellStyle name="Normal 4 4 2 2 5 3" xfId="9100" xr:uid="{00000000-0005-0000-0000-00002F160000}"/>
    <cellStyle name="Normal 4 4 2 2 5 4" xfId="17178" xr:uid="{00000000-0005-0000-0000-00002F160000}"/>
    <cellStyle name="Normal 4 4 2 2 6" xfId="4391" xr:uid="{00000000-0005-0000-0000-0000010E0000}"/>
    <cellStyle name="Normal 4 4 2 2 6 2" xfId="10778" xr:uid="{00000000-0005-0000-0000-000031160000}"/>
    <cellStyle name="Normal 4 4 2 2 6 3" xfId="18856" xr:uid="{00000000-0005-0000-0000-000031160000}"/>
    <cellStyle name="Normal 4 4 2 2 7" xfId="7592" xr:uid="{00000000-0005-0000-0000-000032160000}"/>
    <cellStyle name="Normal 4 4 2 2 7 2" xfId="15670" xr:uid="{00000000-0005-0000-0000-000032160000}"/>
    <cellStyle name="Normal 4 4 2 2 8" xfId="12292" xr:uid="{00000000-0005-0000-0000-000033160000}"/>
    <cellStyle name="Normal 4 4 2 2 8 2" xfId="20366" xr:uid="{00000000-0005-0000-0000-000033160000}"/>
    <cellStyle name="Normal 4 4 2 2 9" xfId="13684" xr:uid="{00000000-0005-0000-0000-000034160000}"/>
    <cellStyle name="Normal 4 4 2 2 9 2" xfId="21681" xr:uid="{00000000-0005-0000-0000-000034160000}"/>
    <cellStyle name="Normal 4 4 2 3" xfId="587" xr:uid="{00000000-0005-0000-0000-00004B020000}"/>
    <cellStyle name="Normal 4 4 2 3 10" xfId="14163" xr:uid="{00000000-0005-0000-0000-000035160000}"/>
    <cellStyle name="Normal 4 4 2 3 2" xfId="1706" xr:uid="{00000000-0005-0000-0000-0000030E0000}"/>
    <cellStyle name="Normal 4 4 2 3 2 2" xfId="3356" xr:uid="{00000000-0005-0000-0000-0000040E0000}"/>
    <cellStyle name="Normal 4 4 2 3 2 2 2" xfId="13239" xr:uid="{00000000-0005-0000-0000-000038160000}"/>
    <cellStyle name="Normal 4 4 2 3 2 2 2 2" xfId="21276" xr:uid="{00000000-0005-0000-0000-000038160000}"/>
    <cellStyle name="Normal 4 4 2 3 2 2 3" xfId="9815" xr:uid="{00000000-0005-0000-0000-000037160000}"/>
    <cellStyle name="Normal 4 4 2 3 2 2 4" xfId="17893" xr:uid="{00000000-0005-0000-0000-000037160000}"/>
    <cellStyle name="Normal 4 4 2 3 2 3" xfId="5019" xr:uid="{00000000-0005-0000-0000-0000050E0000}"/>
    <cellStyle name="Normal 4 4 2 3 2 3 2" xfId="11406" xr:uid="{00000000-0005-0000-0000-000039160000}"/>
    <cellStyle name="Normal 4 4 2 3 2 3 3" xfId="19484" xr:uid="{00000000-0005-0000-0000-000039160000}"/>
    <cellStyle name="Normal 4 4 2 3 2 4" xfId="8220" xr:uid="{00000000-0005-0000-0000-00003A160000}"/>
    <cellStyle name="Normal 4 4 2 3 2 4 2" xfId="16298" xr:uid="{00000000-0005-0000-0000-00003A160000}"/>
    <cellStyle name="Normal 4 4 2 3 2 5" xfId="12567" xr:uid="{00000000-0005-0000-0000-00003B160000}"/>
    <cellStyle name="Normal 4 4 2 3 2 5 2" xfId="20635" xr:uid="{00000000-0005-0000-0000-00003B160000}"/>
    <cellStyle name="Normal 4 4 2 3 2 6" xfId="6610" xr:uid="{00000000-0005-0000-0000-000036160000}"/>
    <cellStyle name="Normal 4 4 2 3 2 7" xfId="14690" xr:uid="{00000000-0005-0000-0000-000036160000}"/>
    <cellStyle name="Normal 4 4 2 3 3" xfId="2233" xr:uid="{00000000-0005-0000-0000-0000060E0000}"/>
    <cellStyle name="Normal 4 4 2 3 3 2" xfId="3883" xr:uid="{00000000-0005-0000-0000-0000070E0000}"/>
    <cellStyle name="Normal 4 4 2 3 3 2 2" xfId="10342" xr:uid="{00000000-0005-0000-0000-00003D160000}"/>
    <cellStyle name="Normal 4 4 2 3 3 2 3" xfId="18420" xr:uid="{00000000-0005-0000-0000-00003D160000}"/>
    <cellStyle name="Normal 4 4 2 3 3 3" xfId="5546" xr:uid="{00000000-0005-0000-0000-0000080E0000}"/>
    <cellStyle name="Normal 4 4 2 3 3 3 2" xfId="11933" xr:uid="{00000000-0005-0000-0000-00003E160000}"/>
    <cellStyle name="Normal 4 4 2 3 3 3 3" xfId="20011" xr:uid="{00000000-0005-0000-0000-00003E160000}"/>
    <cellStyle name="Normal 4 4 2 3 3 4" xfId="8747" xr:uid="{00000000-0005-0000-0000-00003F160000}"/>
    <cellStyle name="Normal 4 4 2 3 3 4 2" xfId="16825" xr:uid="{00000000-0005-0000-0000-00003F160000}"/>
    <cellStyle name="Normal 4 4 2 3 3 5" xfId="13240" xr:uid="{00000000-0005-0000-0000-000040160000}"/>
    <cellStyle name="Normal 4 4 2 3 3 5 2" xfId="21277" xr:uid="{00000000-0005-0000-0000-000040160000}"/>
    <cellStyle name="Normal 4 4 2 3 3 6" xfId="7137" xr:uid="{00000000-0005-0000-0000-00003C160000}"/>
    <cellStyle name="Normal 4 4 2 3 3 7" xfId="15217" xr:uid="{00000000-0005-0000-0000-00003C160000}"/>
    <cellStyle name="Normal 4 4 2 3 4" xfId="2591" xr:uid="{00000000-0005-0000-0000-0000090E0000}"/>
    <cellStyle name="Normal 4 4 2 3 4 2" xfId="13238" xr:uid="{00000000-0005-0000-0000-000042160000}"/>
    <cellStyle name="Normal 4 4 2 3 4 2 2" xfId="21275" xr:uid="{00000000-0005-0000-0000-000042160000}"/>
    <cellStyle name="Normal 4 4 2 3 4 3" xfId="9101" xr:uid="{00000000-0005-0000-0000-000041160000}"/>
    <cellStyle name="Normal 4 4 2 3 4 4" xfId="17179" xr:uid="{00000000-0005-0000-0000-000041160000}"/>
    <cellStyle name="Normal 4 4 2 3 5" xfId="4492" xr:uid="{00000000-0005-0000-0000-00000A0E0000}"/>
    <cellStyle name="Normal 4 4 2 3 5 2" xfId="10879" xr:uid="{00000000-0005-0000-0000-000043160000}"/>
    <cellStyle name="Normal 4 4 2 3 5 3" xfId="18957" xr:uid="{00000000-0005-0000-0000-000043160000}"/>
    <cellStyle name="Normal 4 4 2 3 6" xfId="7693" xr:uid="{00000000-0005-0000-0000-000044160000}"/>
    <cellStyle name="Normal 4 4 2 3 6 2" xfId="15771" xr:uid="{00000000-0005-0000-0000-000044160000}"/>
    <cellStyle name="Normal 4 4 2 3 7" xfId="12293" xr:uid="{00000000-0005-0000-0000-000045160000}"/>
    <cellStyle name="Normal 4 4 2 3 7 2" xfId="20367" xr:uid="{00000000-0005-0000-0000-000045160000}"/>
    <cellStyle name="Normal 4 4 2 3 8" xfId="13685" xr:uid="{00000000-0005-0000-0000-000046160000}"/>
    <cellStyle name="Normal 4 4 2 3 8 2" xfId="21682" xr:uid="{00000000-0005-0000-0000-000046160000}"/>
    <cellStyle name="Normal 4 4 2 3 9" xfId="6083" xr:uid="{00000000-0005-0000-0000-000035160000}"/>
    <cellStyle name="Normal 4 4 2 4" xfId="1458" xr:uid="{00000000-0005-0000-0000-00000B0E0000}"/>
    <cellStyle name="Normal 4 4 2 4 2" xfId="3107" xr:uid="{00000000-0005-0000-0000-00000C0E0000}"/>
    <cellStyle name="Normal 4 4 2 4 2 2" xfId="13241" xr:uid="{00000000-0005-0000-0000-000049160000}"/>
    <cellStyle name="Normal 4 4 2 4 2 2 2" xfId="21278" xr:uid="{00000000-0005-0000-0000-000049160000}"/>
    <cellStyle name="Normal 4 4 2 4 2 3" xfId="9566" xr:uid="{00000000-0005-0000-0000-000048160000}"/>
    <cellStyle name="Normal 4 4 2 4 2 4" xfId="17644" xr:uid="{00000000-0005-0000-0000-000048160000}"/>
    <cellStyle name="Normal 4 4 2 4 3" xfId="4770" xr:uid="{00000000-0005-0000-0000-00000D0E0000}"/>
    <cellStyle name="Normal 4 4 2 4 3 2" xfId="11157" xr:uid="{00000000-0005-0000-0000-00004A160000}"/>
    <cellStyle name="Normal 4 4 2 4 3 3" xfId="19235" xr:uid="{00000000-0005-0000-0000-00004A160000}"/>
    <cellStyle name="Normal 4 4 2 4 4" xfId="7971" xr:uid="{00000000-0005-0000-0000-00004B160000}"/>
    <cellStyle name="Normal 4 4 2 4 4 2" xfId="16049" xr:uid="{00000000-0005-0000-0000-00004B160000}"/>
    <cellStyle name="Normal 4 4 2 4 5" xfId="12564" xr:uid="{00000000-0005-0000-0000-00004C160000}"/>
    <cellStyle name="Normal 4 4 2 4 5 2" xfId="20632" xr:uid="{00000000-0005-0000-0000-00004C160000}"/>
    <cellStyle name="Normal 4 4 2 4 6" xfId="6361" xr:uid="{00000000-0005-0000-0000-000047160000}"/>
    <cellStyle name="Normal 4 4 2 4 7" xfId="14441" xr:uid="{00000000-0005-0000-0000-000047160000}"/>
    <cellStyle name="Normal 4 4 2 5" xfId="1984" xr:uid="{00000000-0005-0000-0000-00000E0E0000}"/>
    <cellStyle name="Normal 4 4 2 5 2" xfId="3634" xr:uid="{00000000-0005-0000-0000-00000F0E0000}"/>
    <cellStyle name="Normal 4 4 2 5 2 2" xfId="10093" xr:uid="{00000000-0005-0000-0000-00004E160000}"/>
    <cellStyle name="Normal 4 4 2 5 2 3" xfId="18171" xr:uid="{00000000-0005-0000-0000-00004E160000}"/>
    <cellStyle name="Normal 4 4 2 5 3" xfId="5297" xr:uid="{00000000-0005-0000-0000-0000100E0000}"/>
    <cellStyle name="Normal 4 4 2 5 3 2" xfId="11684" xr:uid="{00000000-0005-0000-0000-00004F160000}"/>
    <cellStyle name="Normal 4 4 2 5 3 3" xfId="19762" xr:uid="{00000000-0005-0000-0000-00004F160000}"/>
    <cellStyle name="Normal 4 4 2 5 4" xfId="8498" xr:uid="{00000000-0005-0000-0000-000050160000}"/>
    <cellStyle name="Normal 4 4 2 5 4 2" xfId="16576" xr:uid="{00000000-0005-0000-0000-000050160000}"/>
    <cellStyle name="Normal 4 4 2 5 5" xfId="13242" xr:uid="{00000000-0005-0000-0000-000051160000}"/>
    <cellStyle name="Normal 4 4 2 5 5 2" xfId="21279" xr:uid="{00000000-0005-0000-0000-000051160000}"/>
    <cellStyle name="Normal 4 4 2 5 6" xfId="6888" xr:uid="{00000000-0005-0000-0000-00004D160000}"/>
    <cellStyle name="Normal 4 4 2 5 7" xfId="14968" xr:uid="{00000000-0005-0000-0000-00004D160000}"/>
    <cellStyle name="Normal 4 4 2 6" xfId="2589" xr:uid="{00000000-0005-0000-0000-0000110E0000}"/>
    <cellStyle name="Normal 4 4 2 6 2" xfId="12766" xr:uid="{00000000-0005-0000-0000-000053160000}"/>
    <cellStyle name="Normal 4 4 2 6 2 2" xfId="20827" xr:uid="{00000000-0005-0000-0000-000053160000}"/>
    <cellStyle name="Normal 4 4 2 6 3" xfId="9099" xr:uid="{00000000-0005-0000-0000-000052160000}"/>
    <cellStyle name="Normal 4 4 2 6 4" xfId="17177" xr:uid="{00000000-0005-0000-0000-000052160000}"/>
    <cellStyle name="Normal 4 4 2 7" xfId="4243" xr:uid="{00000000-0005-0000-0000-0000120E0000}"/>
    <cellStyle name="Normal 4 4 2 7 2" xfId="10630" xr:uid="{00000000-0005-0000-0000-000054160000}"/>
    <cellStyle name="Normal 4 4 2 7 3" xfId="18708" xr:uid="{00000000-0005-0000-0000-000054160000}"/>
    <cellStyle name="Normal 4 4 2 8" xfId="7444" xr:uid="{00000000-0005-0000-0000-000055160000}"/>
    <cellStyle name="Normal 4 4 2 8 2" xfId="15522" xr:uid="{00000000-0005-0000-0000-000055160000}"/>
    <cellStyle name="Normal 4 4 2 9" xfId="12291" xr:uid="{00000000-0005-0000-0000-000056160000}"/>
    <cellStyle name="Normal 4 4 2 9 2" xfId="20365" xr:uid="{00000000-0005-0000-0000-000056160000}"/>
    <cellStyle name="Normal 4 4 20" xfId="13913" xr:uid="{00000000-0005-0000-0000-0000F3150000}"/>
    <cellStyle name="Normal 4 4 3" xfId="588" xr:uid="{00000000-0005-0000-0000-00004C020000}"/>
    <cellStyle name="Normal 4 4 3 10" xfId="13686" xr:uid="{00000000-0005-0000-0000-000058160000}"/>
    <cellStyle name="Normal 4 4 3 10 2" xfId="21683" xr:uid="{00000000-0005-0000-0000-000058160000}"/>
    <cellStyle name="Normal 4 4 3 11" xfId="5835" xr:uid="{00000000-0005-0000-0000-000057160000}"/>
    <cellStyle name="Normal 4 4 3 12" xfId="13915" xr:uid="{00000000-0005-0000-0000-000057160000}"/>
    <cellStyle name="Normal 4 4 3 2" xfId="589" xr:uid="{00000000-0005-0000-0000-00004D020000}"/>
    <cellStyle name="Normal 4 4 3 2 10" xfId="5968" xr:uid="{00000000-0005-0000-0000-000059160000}"/>
    <cellStyle name="Normal 4 4 3 2 11" xfId="14048" xr:uid="{00000000-0005-0000-0000-000059160000}"/>
    <cellStyle name="Normal 4 4 3 2 2" xfId="1183" xr:uid="{00000000-0005-0000-0000-0000150E0000}"/>
    <cellStyle name="Normal 4 4 3 2 2 2" xfId="1841" xr:uid="{00000000-0005-0000-0000-0000160E0000}"/>
    <cellStyle name="Normal 4 4 3 2 2 2 2" xfId="3491" xr:uid="{00000000-0005-0000-0000-0000170E0000}"/>
    <cellStyle name="Normal 4 4 3 2 2 2 2 2" xfId="9950" xr:uid="{00000000-0005-0000-0000-00005C160000}"/>
    <cellStyle name="Normal 4 4 3 2 2 2 2 3" xfId="18028" xr:uid="{00000000-0005-0000-0000-00005C160000}"/>
    <cellStyle name="Normal 4 4 3 2 2 2 3" xfId="5154" xr:uid="{00000000-0005-0000-0000-0000180E0000}"/>
    <cellStyle name="Normal 4 4 3 2 2 2 3 2" xfId="11541" xr:uid="{00000000-0005-0000-0000-00005D160000}"/>
    <cellStyle name="Normal 4 4 3 2 2 2 3 3" xfId="19619" xr:uid="{00000000-0005-0000-0000-00005D160000}"/>
    <cellStyle name="Normal 4 4 3 2 2 2 4" xfId="8355" xr:uid="{00000000-0005-0000-0000-00005E160000}"/>
    <cellStyle name="Normal 4 4 3 2 2 2 4 2" xfId="16433" xr:uid="{00000000-0005-0000-0000-00005E160000}"/>
    <cellStyle name="Normal 4 4 3 2 2 2 5" xfId="13244" xr:uid="{00000000-0005-0000-0000-00005F160000}"/>
    <cellStyle name="Normal 4 4 3 2 2 2 5 2" xfId="21281" xr:uid="{00000000-0005-0000-0000-00005F160000}"/>
    <cellStyle name="Normal 4 4 3 2 2 2 6" xfId="6745" xr:uid="{00000000-0005-0000-0000-00005B160000}"/>
    <cellStyle name="Normal 4 4 3 2 2 2 7" xfId="14825" xr:uid="{00000000-0005-0000-0000-00005B160000}"/>
    <cellStyle name="Normal 4 4 3 2 2 3" xfId="2368" xr:uid="{00000000-0005-0000-0000-0000190E0000}"/>
    <cellStyle name="Normal 4 4 3 2 2 3 2" xfId="4018" xr:uid="{00000000-0005-0000-0000-00001A0E0000}"/>
    <cellStyle name="Normal 4 4 3 2 2 3 2 2" xfId="10477" xr:uid="{00000000-0005-0000-0000-000061160000}"/>
    <cellStyle name="Normal 4 4 3 2 2 3 2 3" xfId="18555" xr:uid="{00000000-0005-0000-0000-000061160000}"/>
    <cellStyle name="Normal 4 4 3 2 2 3 3" xfId="5681" xr:uid="{00000000-0005-0000-0000-00001B0E0000}"/>
    <cellStyle name="Normal 4 4 3 2 2 3 3 2" xfId="12068" xr:uid="{00000000-0005-0000-0000-000062160000}"/>
    <cellStyle name="Normal 4 4 3 2 2 3 3 3" xfId="20146" xr:uid="{00000000-0005-0000-0000-000062160000}"/>
    <cellStyle name="Normal 4 4 3 2 2 3 4" xfId="8882" xr:uid="{00000000-0005-0000-0000-000063160000}"/>
    <cellStyle name="Normal 4 4 3 2 2 3 4 2" xfId="16960" xr:uid="{00000000-0005-0000-0000-000063160000}"/>
    <cellStyle name="Normal 4 4 3 2 2 3 5" xfId="7272" xr:uid="{00000000-0005-0000-0000-000060160000}"/>
    <cellStyle name="Normal 4 4 3 2 2 3 6" xfId="15352" xr:uid="{00000000-0005-0000-0000-000060160000}"/>
    <cellStyle name="Normal 4 4 3 2 2 4" xfId="2934" xr:uid="{00000000-0005-0000-0000-00001C0E0000}"/>
    <cellStyle name="Normal 4 4 3 2 2 4 2" xfId="9423" xr:uid="{00000000-0005-0000-0000-000064160000}"/>
    <cellStyle name="Normal 4 4 3 2 2 4 3" xfId="17501" xr:uid="{00000000-0005-0000-0000-000064160000}"/>
    <cellStyle name="Normal 4 4 3 2 2 5" xfId="4627" xr:uid="{00000000-0005-0000-0000-00001D0E0000}"/>
    <cellStyle name="Normal 4 4 3 2 2 5 2" xfId="11014" xr:uid="{00000000-0005-0000-0000-000065160000}"/>
    <cellStyle name="Normal 4 4 3 2 2 5 3" xfId="19092" xr:uid="{00000000-0005-0000-0000-000065160000}"/>
    <cellStyle name="Normal 4 4 3 2 2 6" xfId="7828" xr:uid="{00000000-0005-0000-0000-000066160000}"/>
    <cellStyle name="Normal 4 4 3 2 2 6 2" xfId="15906" xr:uid="{00000000-0005-0000-0000-000066160000}"/>
    <cellStyle name="Normal 4 4 3 2 2 7" xfId="12569" xr:uid="{00000000-0005-0000-0000-000067160000}"/>
    <cellStyle name="Normal 4 4 3 2 2 7 2" xfId="20637" xr:uid="{00000000-0005-0000-0000-000067160000}"/>
    <cellStyle name="Normal 4 4 3 2 2 8" xfId="6218" xr:uid="{00000000-0005-0000-0000-00005A160000}"/>
    <cellStyle name="Normal 4 4 3 2 2 9" xfId="14298" xr:uid="{00000000-0005-0000-0000-00005A160000}"/>
    <cellStyle name="Normal 4 4 3 2 3" xfId="1592" xr:uid="{00000000-0005-0000-0000-00001E0E0000}"/>
    <cellStyle name="Normal 4 4 3 2 3 2" xfId="3241" xr:uid="{00000000-0005-0000-0000-00001F0E0000}"/>
    <cellStyle name="Normal 4 4 3 2 3 2 2" xfId="9700" xr:uid="{00000000-0005-0000-0000-000069160000}"/>
    <cellStyle name="Normal 4 4 3 2 3 2 3" xfId="17778" xr:uid="{00000000-0005-0000-0000-000069160000}"/>
    <cellStyle name="Normal 4 4 3 2 3 3" xfId="4904" xr:uid="{00000000-0005-0000-0000-0000200E0000}"/>
    <cellStyle name="Normal 4 4 3 2 3 3 2" xfId="11291" xr:uid="{00000000-0005-0000-0000-00006A160000}"/>
    <cellStyle name="Normal 4 4 3 2 3 3 3" xfId="19369" xr:uid="{00000000-0005-0000-0000-00006A160000}"/>
    <cellStyle name="Normal 4 4 3 2 3 4" xfId="8105" xr:uid="{00000000-0005-0000-0000-00006B160000}"/>
    <cellStyle name="Normal 4 4 3 2 3 4 2" xfId="16183" xr:uid="{00000000-0005-0000-0000-00006B160000}"/>
    <cellStyle name="Normal 4 4 3 2 3 5" xfId="13245" xr:uid="{00000000-0005-0000-0000-00006C160000}"/>
    <cellStyle name="Normal 4 4 3 2 3 5 2" xfId="21282" xr:uid="{00000000-0005-0000-0000-00006C160000}"/>
    <cellStyle name="Normal 4 4 3 2 3 6" xfId="6495" xr:uid="{00000000-0005-0000-0000-000068160000}"/>
    <cellStyle name="Normal 4 4 3 2 3 7" xfId="14575" xr:uid="{00000000-0005-0000-0000-000068160000}"/>
    <cellStyle name="Normal 4 4 3 2 4" xfId="2118" xr:uid="{00000000-0005-0000-0000-0000210E0000}"/>
    <cellStyle name="Normal 4 4 3 2 4 2" xfId="3768" xr:uid="{00000000-0005-0000-0000-0000220E0000}"/>
    <cellStyle name="Normal 4 4 3 2 4 2 2" xfId="10227" xr:uid="{00000000-0005-0000-0000-00006E160000}"/>
    <cellStyle name="Normal 4 4 3 2 4 2 3" xfId="18305" xr:uid="{00000000-0005-0000-0000-00006E160000}"/>
    <cellStyle name="Normal 4 4 3 2 4 3" xfId="5431" xr:uid="{00000000-0005-0000-0000-0000230E0000}"/>
    <cellStyle name="Normal 4 4 3 2 4 3 2" xfId="11818" xr:uid="{00000000-0005-0000-0000-00006F160000}"/>
    <cellStyle name="Normal 4 4 3 2 4 3 3" xfId="19896" xr:uid="{00000000-0005-0000-0000-00006F160000}"/>
    <cellStyle name="Normal 4 4 3 2 4 4" xfId="8632" xr:uid="{00000000-0005-0000-0000-000070160000}"/>
    <cellStyle name="Normal 4 4 3 2 4 4 2" xfId="16710" xr:uid="{00000000-0005-0000-0000-000070160000}"/>
    <cellStyle name="Normal 4 4 3 2 4 5" xfId="13243" xr:uid="{00000000-0005-0000-0000-000071160000}"/>
    <cellStyle name="Normal 4 4 3 2 4 5 2" xfId="21280" xr:uid="{00000000-0005-0000-0000-000071160000}"/>
    <cellStyle name="Normal 4 4 3 2 4 6" xfId="7022" xr:uid="{00000000-0005-0000-0000-00006D160000}"/>
    <cellStyle name="Normal 4 4 3 2 4 7" xfId="15102" xr:uid="{00000000-0005-0000-0000-00006D160000}"/>
    <cellStyle name="Normal 4 4 3 2 5" xfId="2593" xr:uid="{00000000-0005-0000-0000-0000240E0000}"/>
    <cellStyle name="Normal 4 4 3 2 5 2" xfId="9103" xr:uid="{00000000-0005-0000-0000-000072160000}"/>
    <cellStyle name="Normal 4 4 3 2 5 3" xfId="17181" xr:uid="{00000000-0005-0000-0000-000072160000}"/>
    <cellStyle name="Normal 4 4 3 2 6" xfId="4377" xr:uid="{00000000-0005-0000-0000-0000250E0000}"/>
    <cellStyle name="Normal 4 4 3 2 6 2" xfId="10764" xr:uid="{00000000-0005-0000-0000-000073160000}"/>
    <cellStyle name="Normal 4 4 3 2 6 3" xfId="18842" xr:uid="{00000000-0005-0000-0000-000073160000}"/>
    <cellStyle name="Normal 4 4 3 2 7" xfId="7578" xr:uid="{00000000-0005-0000-0000-000074160000}"/>
    <cellStyle name="Normal 4 4 3 2 7 2" xfId="15656" xr:uid="{00000000-0005-0000-0000-000074160000}"/>
    <cellStyle name="Normal 4 4 3 2 8" xfId="12295" xr:uid="{00000000-0005-0000-0000-000075160000}"/>
    <cellStyle name="Normal 4 4 3 2 8 2" xfId="20369" xr:uid="{00000000-0005-0000-0000-000075160000}"/>
    <cellStyle name="Normal 4 4 3 2 9" xfId="13687" xr:uid="{00000000-0005-0000-0000-000076160000}"/>
    <cellStyle name="Normal 4 4 3 2 9 2" xfId="21684" xr:uid="{00000000-0005-0000-0000-000076160000}"/>
    <cellStyle name="Normal 4 4 3 3" xfId="1048" xr:uid="{00000000-0005-0000-0000-0000260E0000}"/>
    <cellStyle name="Normal 4 4 3 3 2" xfId="1707" xr:uid="{00000000-0005-0000-0000-0000270E0000}"/>
    <cellStyle name="Normal 4 4 3 3 2 2" xfId="3357" xr:uid="{00000000-0005-0000-0000-0000280E0000}"/>
    <cellStyle name="Normal 4 4 3 3 2 2 2" xfId="13247" xr:uid="{00000000-0005-0000-0000-00007A160000}"/>
    <cellStyle name="Normal 4 4 3 3 2 2 2 2" xfId="21284" xr:uid="{00000000-0005-0000-0000-00007A160000}"/>
    <cellStyle name="Normal 4 4 3 3 2 2 3" xfId="9816" xr:uid="{00000000-0005-0000-0000-000079160000}"/>
    <cellStyle name="Normal 4 4 3 3 2 2 4" xfId="17894" xr:uid="{00000000-0005-0000-0000-000079160000}"/>
    <cellStyle name="Normal 4 4 3 3 2 3" xfId="5020" xr:uid="{00000000-0005-0000-0000-0000290E0000}"/>
    <cellStyle name="Normal 4 4 3 3 2 3 2" xfId="11407" xr:uid="{00000000-0005-0000-0000-00007B160000}"/>
    <cellStyle name="Normal 4 4 3 3 2 3 3" xfId="19485" xr:uid="{00000000-0005-0000-0000-00007B160000}"/>
    <cellStyle name="Normal 4 4 3 3 2 4" xfId="8221" xr:uid="{00000000-0005-0000-0000-00007C160000}"/>
    <cellStyle name="Normal 4 4 3 3 2 4 2" xfId="16299" xr:uid="{00000000-0005-0000-0000-00007C160000}"/>
    <cellStyle name="Normal 4 4 3 3 2 5" xfId="12570" xr:uid="{00000000-0005-0000-0000-00007D160000}"/>
    <cellStyle name="Normal 4 4 3 3 2 5 2" xfId="20638" xr:uid="{00000000-0005-0000-0000-00007D160000}"/>
    <cellStyle name="Normal 4 4 3 3 2 6" xfId="6611" xr:uid="{00000000-0005-0000-0000-000078160000}"/>
    <cellStyle name="Normal 4 4 3 3 2 7" xfId="14691" xr:uid="{00000000-0005-0000-0000-000078160000}"/>
    <cellStyle name="Normal 4 4 3 3 3" xfId="2234" xr:uid="{00000000-0005-0000-0000-00002A0E0000}"/>
    <cellStyle name="Normal 4 4 3 3 3 2" xfId="3884" xr:uid="{00000000-0005-0000-0000-00002B0E0000}"/>
    <cellStyle name="Normal 4 4 3 3 3 2 2" xfId="10343" xr:uid="{00000000-0005-0000-0000-00007F160000}"/>
    <cellStyle name="Normal 4 4 3 3 3 2 3" xfId="18421" xr:uid="{00000000-0005-0000-0000-00007F160000}"/>
    <cellStyle name="Normal 4 4 3 3 3 3" xfId="5547" xr:uid="{00000000-0005-0000-0000-00002C0E0000}"/>
    <cellStyle name="Normal 4 4 3 3 3 3 2" xfId="11934" xr:uid="{00000000-0005-0000-0000-000080160000}"/>
    <cellStyle name="Normal 4 4 3 3 3 3 3" xfId="20012" xr:uid="{00000000-0005-0000-0000-000080160000}"/>
    <cellStyle name="Normal 4 4 3 3 3 4" xfId="8748" xr:uid="{00000000-0005-0000-0000-000081160000}"/>
    <cellStyle name="Normal 4 4 3 3 3 4 2" xfId="16826" xr:uid="{00000000-0005-0000-0000-000081160000}"/>
    <cellStyle name="Normal 4 4 3 3 3 5" xfId="13248" xr:uid="{00000000-0005-0000-0000-000082160000}"/>
    <cellStyle name="Normal 4 4 3 3 3 5 2" xfId="21285" xr:uid="{00000000-0005-0000-0000-000082160000}"/>
    <cellStyle name="Normal 4 4 3 3 3 6" xfId="7138" xr:uid="{00000000-0005-0000-0000-00007E160000}"/>
    <cellStyle name="Normal 4 4 3 3 3 7" xfId="15218" xr:uid="{00000000-0005-0000-0000-00007E160000}"/>
    <cellStyle name="Normal 4 4 3 3 4" xfId="2811" xr:uid="{00000000-0005-0000-0000-00002D0E0000}"/>
    <cellStyle name="Normal 4 4 3 3 4 2" xfId="13246" xr:uid="{00000000-0005-0000-0000-000084160000}"/>
    <cellStyle name="Normal 4 4 3 3 4 2 2" xfId="21283" xr:uid="{00000000-0005-0000-0000-000084160000}"/>
    <cellStyle name="Normal 4 4 3 3 4 3" xfId="9300" xr:uid="{00000000-0005-0000-0000-000083160000}"/>
    <cellStyle name="Normal 4 4 3 3 4 4" xfId="17378" xr:uid="{00000000-0005-0000-0000-000083160000}"/>
    <cellStyle name="Normal 4 4 3 3 5" xfId="4493" xr:uid="{00000000-0005-0000-0000-00002E0E0000}"/>
    <cellStyle name="Normal 4 4 3 3 5 2" xfId="10880" xr:uid="{00000000-0005-0000-0000-000085160000}"/>
    <cellStyle name="Normal 4 4 3 3 5 3" xfId="18958" xr:uid="{00000000-0005-0000-0000-000085160000}"/>
    <cellStyle name="Normal 4 4 3 3 6" xfId="7694" xr:uid="{00000000-0005-0000-0000-000086160000}"/>
    <cellStyle name="Normal 4 4 3 3 6 2" xfId="15772" xr:uid="{00000000-0005-0000-0000-000086160000}"/>
    <cellStyle name="Normal 4 4 3 3 7" xfId="12401" xr:uid="{00000000-0005-0000-0000-000087160000}"/>
    <cellStyle name="Normal 4 4 3 3 7 2" xfId="20472" xr:uid="{00000000-0005-0000-0000-000087160000}"/>
    <cellStyle name="Normal 4 4 3 3 8" xfId="6084" xr:uid="{00000000-0005-0000-0000-000077160000}"/>
    <cellStyle name="Normal 4 4 3 3 9" xfId="14164" xr:uid="{00000000-0005-0000-0000-000077160000}"/>
    <cellStyle name="Normal 4 4 3 4" xfId="1459" xr:uid="{00000000-0005-0000-0000-00002F0E0000}"/>
    <cellStyle name="Normal 4 4 3 4 2" xfId="3108" xr:uid="{00000000-0005-0000-0000-0000300E0000}"/>
    <cellStyle name="Normal 4 4 3 4 2 2" xfId="13249" xr:uid="{00000000-0005-0000-0000-00008A160000}"/>
    <cellStyle name="Normal 4 4 3 4 2 2 2" xfId="21286" xr:uid="{00000000-0005-0000-0000-00008A160000}"/>
    <cellStyle name="Normal 4 4 3 4 2 3" xfId="9567" xr:uid="{00000000-0005-0000-0000-000089160000}"/>
    <cellStyle name="Normal 4 4 3 4 2 4" xfId="17645" xr:uid="{00000000-0005-0000-0000-000089160000}"/>
    <cellStyle name="Normal 4 4 3 4 3" xfId="4771" xr:uid="{00000000-0005-0000-0000-0000310E0000}"/>
    <cellStyle name="Normal 4 4 3 4 3 2" xfId="11158" xr:uid="{00000000-0005-0000-0000-00008B160000}"/>
    <cellStyle name="Normal 4 4 3 4 3 3" xfId="19236" xr:uid="{00000000-0005-0000-0000-00008B160000}"/>
    <cellStyle name="Normal 4 4 3 4 4" xfId="7972" xr:uid="{00000000-0005-0000-0000-00008C160000}"/>
    <cellStyle name="Normal 4 4 3 4 4 2" xfId="16050" xr:uid="{00000000-0005-0000-0000-00008C160000}"/>
    <cellStyle name="Normal 4 4 3 4 5" xfId="12568" xr:uid="{00000000-0005-0000-0000-00008D160000}"/>
    <cellStyle name="Normal 4 4 3 4 5 2" xfId="20636" xr:uid="{00000000-0005-0000-0000-00008D160000}"/>
    <cellStyle name="Normal 4 4 3 4 6" xfId="6362" xr:uid="{00000000-0005-0000-0000-000088160000}"/>
    <cellStyle name="Normal 4 4 3 4 7" xfId="14442" xr:uid="{00000000-0005-0000-0000-000088160000}"/>
    <cellStyle name="Normal 4 4 3 5" xfId="1985" xr:uid="{00000000-0005-0000-0000-0000320E0000}"/>
    <cellStyle name="Normal 4 4 3 5 2" xfId="3635" xr:uid="{00000000-0005-0000-0000-0000330E0000}"/>
    <cellStyle name="Normal 4 4 3 5 2 2" xfId="10094" xr:uid="{00000000-0005-0000-0000-00008F160000}"/>
    <cellStyle name="Normal 4 4 3 5 2 3" xfId="18172" xr:uid="{00000000-0005-0000-0000-00008F160000}"/>
    <cellStyle name="Normal 4 4 3 5 3" xfId="5298" xr:uid="{00000000-0005-0000-0000-0000340E0000}"/>
    <cellStyle name="Normal 4 4 3 5 3 2" xfId="11685" xr:uid="{00000000-0005-0000-0000-000090160000}"/>
    <cellStyle name="Normal 4 4 3 5 3 3" xfId="19763" xr:uid="{00000000-0005-0000-0000-000090160000}"/>
    <cellStyle name="Normal 4 4 3 5 4" xfId="8499" xr:uid="{00000000-0005-0000-0000-000091160000}"/>
    <cellStyle name="Normal 4 4 3 5 4 2" xfId="16577" xr:uid="{00000000-0005-0000-0000-000091160000}"/>
    <cellStyle name="Normal 4 4 3 5 5" xfId="13250" xr:uid="{00000000-0005-0000-0000-000092160000}"/>
    <cellStyle name="Normal 4 4 3 5 5 2" xfId="21287" xr:uid="{00000000-0005-0000-0000-000092160000}"/>
    <cellStyle name="Normal 4 4 3 5 6" xfId="6889" xr:uid="{00000000-0005-0000-0000-00008E160000}"/>
    <cellStyle name="Normal 4 4 3 5 7" xfId="14969" xr:uid="{00000000-0005-0000-0000-00008E160000}"/>
    <cellStyle name="Normal 4 4 3 6" xfId="2592" xr:uid="{00000000-0005-0000-0000-0000350E0000}"/>
    <cellStyle name="Normal 4 4 3 6 2" xfId="12767" xr:uid="{00000000-0005-0000-0000-000094160000}"/>
    <cellStyle name="Normal 4 4 3 6 2 2" xfId="20828" xr:uid="{00000000-0005-0000-0000-000094160000}"/>
    <cellStyle name="Normal 4 4 3 6 3" xfId="9102" xr:uid="{00000000-0005-0000-0000-000093160000}"/>
    <cellStyle name="Normal 4 4 3 6 4" xfId="17180" xr:uid="{00000000-0005-0000-0000-000093160000}"/>
    <cellStyle name="Normal 4 4 3 7" xfId="4244" xr:uid="{00000000-0005-0000-0000-0000360E0000}"/>
    <cellStyle name="Normal 4 4 3 7 2" xfId="10631" xr:uid="{00000000-0005-0000-0000-000095160000}"/>
    <cellStyle name="Normal 4 4 3 7 3" xfId="18709" xr:uid="{00000000-0005-0000-0000-000095160000}"/>
    <cellStyle name="Normal 4 4 3 8" xfId="7445" xr:uid="{00000000-0005-0000-0000-000096160000}"/>
    <cellStyle name="Normal 4 4 3 8 2" xfId="15523" xr:uid="{00000000-0005-0000-0000-000096160000}"/>
    <cellStyle name="Normal 4 4 3 9" xfId="12294" xr:uid="{00000000-0005-0000-0000-000097160000}"/>
    <cellStyle name="Normal 4 4 3 9 2" xfId="20368" xr:uid="{00000000-0005-0000-0000-000097160000}"/>
    <cellStyle name="Normal 4 4 4" xfId="590" xr:uid="{00000000-0005-0000-0000-00004E020000}"/>
    <cellStyle name="Normal 4 4 4 10" xfId="13688" xr:uid="{00000000-0005-0000-0000-000099160000}"/>
    <cellStyle name="Normal 4 4 4 10 2" xfId="21685" xr:uid="{00000000-0005-0000-0000-000099160000}"/>
    <cellStyle name="Normal 4 4 4 11" xfId="5836" xr:uid="{00000000-0005-0000-0000-000098160000}"/>
    <cellStyle name="Normal 4 4 4 12" xfId="13916" xr:uid="{00000000-0005-0000-0000-000098160000}"/>
    <cellStyle name="Normal 4 4 4 2" xfId="591" xr:uid="{00000000-0005-0000-0000-00004F020000}"/>
    <cellStyle name="Normal 4 4 4 2 10" xfId="5948" xr:uid="{00000000-0005-0000-0000-00009A160000}"/>
    <cellStyle name="Normal 4 4 4 2 11" xfId="14028" xr:uid="{00000000-0005-0000-0000-00009A160000}"/>
    <cellStyle name="Normal 4 4 4 2 2" xfId="1184" xr:uid="{00000000-0005-0000-0000-0000390E0000}"/>
    <cellStyle name="Normal 4 4 4 2 2 2" xfId="1842" xr:uid="{00000000-0005-0000-0000-00003A0E0000}"/>
    <cellStyle name="Normal 4 4 4 2 2 2 2" xfId="3492" xr:uid="{00000000-0005-0000-0000-00003B0E0000}"/>
    <cellStyle name="Normal 4 4 4 2 2 2 2 2" xfId="9951" xr:uid="{00000000-0005-0000-0000-00009D160000}"/>
    <cellStyle name="Normal 4 4 4 2 2 2 2 3" xfId="18029" xr:uid="{00000000-0005-0000-0000-00009D160000}"/>
    <cellStyle name="Normal 4 4 4 2 2 2 3" xfId="5155" xr:uid="{00000000-0005-0000-0000-00003C0E0000}"/>
    <cellStyle name="Normal 4 4 4 2 2 2 3 2" xfId="11542" xr:uid="{00000000-0005-0000-0000-00009E160000}"/>
    <cellStyle name="Normal 4 4 4 2 2 2 3 3" xfId="19620" xr:uid="{00000000-0005-0000-0000-00009E160000}"/>
    <cellStyle name="Normal 4 4 4 2 2 2 4" xfId="8356" xr:uid="{00000000-0005-0000-0000-00009F160000}"/>
    <cellStyle name="Normal 4 4 4 2 2 2 4 2" xfId="16434" xr:uid="{00000000-0005-0000-0000-00009F160000}"/>
    <cellStyle name="Normal 4 4 4 2 2 2 5" xfId="13252" xr:uid="{00000000-0005-0000-0000-0000A0160000}"/>
    <cellStyle name="Normal 4 4 4 2 2 2 5 2" xfId="21289" xr:uid="{00000000-0005-0000-0000-0000A0160000}"/>
    <cellStyle name="Normal 4 4 4 2 2 2 6" xfId="6746" xr:uid="{00000000-0005-0000-0000-00009C160000}"/>
    <cellStyle name="Normal 4 4 4 2 2 2 7" xfId="14826" xr:uid="{00000000-0005-0000-0000-00009C160000}"/>
    <cellStyle name="Normal 4 4 4 2 2 3" xfId="2369" xr:uid="{00000000-0005-0000-0000-00003D0E0000}"/>
    <cellStyle name="Normal 4 4 4 2 2 3 2" xfId="4019" xr:uid="{00000000-0005-0000-0000-00003E0E0000}"/>
    <cellStyle name="Normal 4 4 4 2 2 3 2 2" xfId="10478" xr:uid="{00000000-0005-0000-0000-0000A2160000}"/>
    <cellStyle name="Normal 4 4 4 2 2 3 2 3" xfId="18556" xr:uid="{00000000-0005-0000-0000-0000A2160000}"/>
    <cellStyle name="Normal 4 4 4 2 2 3 3" xfId="5682" xr:uid="{00000000-0005-0000-0000-00003F0E0000}"/>
    <cellStyle name="Normal 4 4 4 2 2 3 3 2" xfId="12069" xr:uid="{00000000-0005-0000-0000-0000A3160000}"/>
    <cellStyle name="Normal 4 4 4 2 2 3 3 3" xfId="20147" xr:uid="{00000000-0005-0000-0000-0000A3160000}"/>
    <cellStyle name="Normal 4 4 4 2 2 3 4" xfId="8883" xr:uid="{00000000-0005-0000-0000-0000A4160000}"/>
    <cellStyle name="Normal 4 4 4 2 2 3 4 2" xfId="16961" xr:uid="{00000000-0005-0000-0000-0000A4160000}"/>
    <cellStyle name="Normal 4 4 4 2 2 3 5" xfId="7273" xr:uid="{00000000-0005-0000-0000-0000A1160000}"/>
    <cellStyle name="Normal 4 4 4 2 2 3 6" xfId="15353" xr:uid="{00000000-0005-0000-0000-0000A1160000}"/>
    <cellStyle name="Normal 4 4 4 2 2 4" xfId="2935" xr:uid="{00000000-0005-0000-0000-0000400E0000}"/>
    <cellStyle name="Normal 4 4 4 2 2 4 2" xfId="9424" xr:uid="{00000000-0005-0000-0000-0000A5160000}"/>
    <cellStyle name="Normal 4 4 4 2 2 4 3" xfId="17502" xr:uid="{00000000-0005-0000-0000-0000A5160000}"/>
    <cellStyle name="Normal 4 4 4 2 2 5" xfId="4628" xr:uid="{00000000-0005-0000-0000-0000410E0000}"/>
    <cellStyle name="Normal 4 4 4 2 2 5 2" xfId="11015" xr:uid="{00000000-0005-0000-0000-0000A6160000}"/>
    <cellStyle name="Normal 4 4 4 2 2 5 3" xfId="19093" xr:uid="{00000000-0005-0000-0000-0000A6160000}"/>
    <cellStyle name="Normal 4 4 4 2 2 6" xfId="7829" xr:uid="{00000000-0005-0000-0000-0000A7160000}"/>
    <cellStyle name="Normal 4 4 4 2 2 6 2" xfId="15907" xr:uid="{00000000-0005-0000-0000-0000A7160000}"/>
    <cellStyle name="Normal 4 4 4 2 2 7" xfId="12572" xr:uid="{00000000-0005-0000-0000-0000A8160000}"/>
    <cellStyle name="Normal 4 4 4 2 2 7 2" xfId="20640" xr:uid="{00000000-0005-0000-0000-0000A8160000}"/>
    <cellStyle name="Normal 4 4 4 2 2 8" xfId="6219" xr:uid="{00000000-0005-0000-0000-00009B160000}"/>
    <cellStyle name="Normal 4 4 4 2 2 9" xfId="14299" xr:uid="{00000000-0005-0000-0000-00009B160000}"/>
    <cellStyle name="Normal 4 4 4 2 3" xfId="1572" xr:uid="{00000000-0005-0000-0000-0000420E0000}"/>
    <cellStyle name="Normal 4 4 4 2 3 2" xfId="3221" xr:uid="{00000000-0005-0000-0000-0000430E0000}"/>
    <cellStyle name="Normal 4 4 4 2 3 2 2" xfId="9680" xr:uid="{00000000-0005-0000-0000-0000AA160000}"/>
    <cellStyle name="Normal 4 4 4 2 3 2 3" xfId="17758" xr:uid="{00000000-0005-0000-0000-0000AA160000}"/>
    <cellStyle name="Normal 4 4 4 2 3 3" xfId="4884" xr:uid="{00000000-0005-0000-0000-0000440E0000}"/>
    <cellStyle name="Normal 4 4 4 2 3 3 2" xfId="11271" xr:uid="{00000000-0005-0000-0000-0000AB160000}"/>
    <cellStyle name="Normal 4 4 4 2 3 3 3" xfId="19349" xr:uid="{00000000-0005-0000-0000-0000AB160000}"/>
    <cellStyle name="Normal 4 4 4 2 3 4" xfId="8085" xr:uid="{00000000-0005-0000-0000-0000AC160000}"/>
    <cellStyle name="Normal 4 4 4 2 3 4 2" xfId="16163" xr:uid="{00000000-0005-0000-0000-0000AC160000}"/>
    <cellStyle name="Normal 4 4 4 2 3 5" xfId="13253" xr:uid="{00000000-0005-0000-0000-0000AD160000}"/>
    <cellStyle name="Normal 4 4 4 2 3 5 2" xfId="21290" xr:uid="{00000000-0005-0000-0000-0000AD160000}"/>
    <cellStyle name="Normal 4 4 4 2 3 6" xfId="6475" xr:uid="{00000000-0005-0000-0000-0000A9160000}"/>
    <cellStyle name="Normal 4 4 4 2 3 7" xfId="14555" xr:uid="{00000000-0005-0000-0000-0000A9160000}"/>
    <cellStyle name="Normal 4 4 4 2 4" xfId="2098" xr:uid="{00000000-0005-0000-0000-0000450E0000}"/>
    <cellStyle name="Normal 4 4 4 2 4 2" xfId="3748" xr:uid="{00000000-0005-0000-0000-0000460E0000}"/>
    <cellStyle name="Normal 4 4 4 2 4 2 2" xfId="10207" xr:uid="{00000000-0005-0000-0000-0000AF160000}"/>
    <cellStyle name="Normal 4 4 4 2 4 2 3" xfId="18285" xr:uid="{00000000-0005-0000-0000-0000AF160000}"/>
    <cellStyle name="Normal 4 4 4 2 4 3" xfId="5411" xr:uid="{00000000-0005-0000-0000-0000470E0000}"/>
    <cellStyle name="Normal 4 4 4 2 4 3 2" xfId="11798" xr:uid="{00000000-0005-0000-0000-0000B0160000}"/>
    <cellStyle name="Normal 4 4 4 2 4 3 3" xfId="19876" xr:uid="{00000000-0005-0000-0000-0000B0160000}"/>
    <cellStyle name="Normal 4 4 4 2 4 4" xfId="8612" xr:uid="{00000000-0005-0000-0000-0000B1160000}"/>
    <cellStyle name="Normal 4 4 4 2 4 4 2" xfId="16690" xr:uid="{00000000-0005-0000-0000-0000B1160000}"/>
    <cellStyle name="Normal 4 4 4 2 4 5" xfId="13251" xr:uid="{00000000-0005-0000-0000-0000B2160000}"/>
    <cellStyle name="Normal 4 4 4 2 4 5 2" xfId="21288" xr:uid="{00000000-0005-0000-0000-0000B2160000}"/>
    <cellStyle name="Normal 4 4 4 2 4 6" xfId="7002" xr:uid="{00000000-0005-0000-0000-0000AE160000}"/>
    <cellStyle name="Normal 4 4 4 2 4 7" xfId="15082" xr:uid="{00000000-0005-0000-0000-0000AE160000}"/>
    <cellStyle name="Normal 4 4 4 2 5" xfId="2595" xr:uid="{00000000-0005-0000-0000-0000480E0000}"/>
    <cellStyle name="Normal 4 4 4 2 5 2" xfId="9105" xr:uid="{00000000-0005-0000-0000-0000B3160000}"/>
    <cellStyle name="Normal 4 4 4 2 5 3" xfId="17183" xr:uid="{00000000-0005-0000-0000-0000B3160000}"/>
    <cellStyle name="Normal 4 4 4 2 6" xfId="4357" xr:uid="{00000000-0005-0000-0000-0000490E0000}"/>
    <cellStyle name="Normal 4 4 4 2 6 2" xfId="10744" xr:uid="{00000000-0005-0000-0000-0000B4160000}"/>
    <cellStyle name="Normal 4 4 4 2 6 3" xfId="18822" xr:uid="{00000000-0005-0000-0000-0000B4160000}"/>
    <cellStyle name="Normal 4 4 4 2 7" xfId="7558" xr:uid="{00000000-0005-0000-0000-0000B5160000}"/>
    <cellStyle name="Normal 4 4 4 2 7 2" xfId="15636" xr:uid="{00000000-0005-0000-0000-0000B5160000}"/>
    <cellStyle name="Normal 4 4 4 2 8" xfId="12297" xr:uid="{00000000-0005-0000-0000-0000B6160000}"/>
    <cellStyle name="Normal 4 4 4 2 8 2" xfId="20371" xr:uid="{00000000-0005-0000-0000-0000B6160000}"/>
    <cellStyle name="Normal 4 4 4 2 9" xfId="13689" xr:uid="{00000000-0005-0000-0000-0000B7160000}"/>
    <cellStyle name="Normal 4 4 4 2 9 2" xfId="21686" xr:uid="{00000000-0005-0000-0000-0000B7160000}"/>
    <cellStyle name="Normal 4 4 4 3" xfId="1049" xr:uid="{00000000-0005-0000-0000-00004A0E0000}"/>
    <cellStyle name="Normal 4 4 4 3 2" xfId="1708" xr:uid="{00000000-0005-0000-0000-00004B0E0000}"/>
    <cellStyle name="Normal 4 4 4 3 2 2" xfId="3358" xr:uid="{00000000-0005-0000-0000-00004C0E0000}"/>
    <cellStyle name="Normal 4 4 4 3 2 2 2" xfId="9817" xr:uid="{00000000-0005-0000-0000-0000BA160000}"/>
    <cellStyle name="Normal 4 4 4 3 2 2 3" xfId="17895" xr:uid="{00000000-0005-0000-0000-0000BA160000}"/>
    <cellStyle name="Normal 4 4 4 3 2 3" xfId="5021" xr:uid="{00000000-0005-0000-0000-00004D0E0000}"/>
    <cellStyle name="Normal 4 4 4 3 2 3 2" xfId="11408" xr:uid="{00000000-0005-0000-0000-0000BB160000}"/>
    <cellStyle name="Normal 4 4 4 3 2 3 3" xfId="19486" xr:uid="{00000000-0005-0000-0000-0000BB160000}"/>
    <cellStyle name="Normal 4 4 4 3 2 4" xfId="8222" xr:uid="{00000000-0005-0000-0000-0000BC160000}"/>
    <cellStyle name="Normal 4 4 4 3 2 4 2" xfId="16300" xr:uid="{00000000-0005-0000-0000-0000BC160000}"/>
    <cellStyle name="Normal 4 4 4 3 2 5" xfId="13254" xr:uid="{00000000-0005-0000-0000-0000BD160000}"/>
    <cellStyle name="Normal 4 4 4 3 2 5 2" xfId="21291" xr:uid="{00000000-0005-0000-0000-0000BD160000}"/>
    <cellStyle name="Normal 4 4 4 3 2 6" xfId="6612" xr:uid="{00000000-0005-0000-0000-0000B9160000}"/>
    <cellStyle name="Normal 4 4 4 3 2 7" xfId="14692" xr:uid="{00000000-0005-0000-0000-0000B9160000}"/>
    <cellStyle name="Normal 4 4 4 3 3" xfId="2235" xr:uid="{00000000-0005-0000-0000-00004E0E0000}"/>
    <cellStyle name="Normal 4 4 4 3 3 2" xfId="3885" xr:uid="{00000000-0005-0000-0000-00004F0E0000}"/>
    <cellStyle name="Normal 4 4 4 3 3 2 2" xfId="10344" xr:uid="{00000000-0005-0000-0000-0000BF160000}"/>
    <cellStyle name="Normal 4 4 4 3 3 2 3" xfId="18422" xr:uid="{00000000-0005-0000-0000-0000BF160000}"/>
    <cellStyle name="Normal 4 4 4 3 3 3" xfId="5548" xr:uid="{00000000-0005-0000-0000-0000500E0000}"/>
    <cellStyle name="Normal 4 4 4 3 3 3 2" xfId="11935" xr:uid="{00000000-0005-0000-0000-0000C0160000}"/>
    <cellStyle name="Normal 4 4 4 3 3 3 3" xfId="20013" xr:uid="{00000000-0005-0000-0000-0000C0160000}"/>
    <cellStyle name="Normal 4 4 4 3 3 4" xfId="8749" xr:uid="{00000000-0005-0000-0000-0000C1160000}"/>
    <cellStyle name="Normal 4 4 4 3 3 4 2" xfId="16827" xr:uid="{00000000-0005-0000-0000-0000C1160000}"/>
    <cellStyle name="Normal 4 4 4 3 3 5" xfId="7139" xr:uid="{00000000-0005-0000-0000-0000BE160000}"/>
    <cellStyle name="Normal 4 4 4 3 3 6" xfId="15219" xr:uid="{00000000-0005-0000-0000-0000BE160000}"/>
    <cellStyle name="Normal 4 4 4 3 4" xfId="2812" xr:uid="{00000000-0005-0000-0000-0000510E0000}"/>
    <cellStyle name="Normal 4 4 4 3 4 2" xfId="9301" xr:uid="{00000000-0005-0000-0000-0000C2160000}"/>
    <cellStyle name="Normal 4 4 4 3 4 3" xfId="17379" xr:uid="{00000000-0005-0000-0000-0000C2160000}"/>
    <cellStyle name="Normal 4 4 4 3 5" xfId="4494" xr:uid="{00000000-0005-0000-0000-0000520E0000}"/>
    <cellStyle name="Normal 4 4 4 3 5 2" xfId="10881" xr:uid="{00000000-0005-0000-0000-0000C3160000}"/>
    <cellStyle name="Normal 4 4 4 3 5 3" xfId="18959" xr:uid="{00000000-0005-0000-0000-0000C3160000}"/>
    <cellStyle name="Normal 4 4 4 3 6" xfId="7695" xr:uid="{00000000-0005-0000-0000-0000C4160000}"/>
    <cellStyle name="Normal 4 4 4 3 6 2" xfId="15773" xr:uid="{00000000-0005-0000-0000-0000C4160000}"/>
    <cellStyle name="Normal 4 4 4 3 7" xfId="12571" xr:uid="{00000000-0005-0000-0000-0000C5160000}"/>
    <cellStyle name="Normal 4 4 4 3 7 2" xfId="20639" xr:uid="{00000000-0005-0000-0000-0000C5160000}"/>
    <cellStyle name="Normal 4 4 4 3 8" xfId="6085" xr:uid="{00000000-0005-0000-0000-0000B8160000}"/>
    <cellStyle name="Normal 4 4 4 3 9" xfId="14165" xr:uid="{00000000-0005-0000-0000-0000B8160000}"/>
    <cellStyle name="Normal 4 4 4 4" xfId="1460" xr:uid="{00000000-0005-0000-0000-0000530E0000}"/>
    <cellStyle name="Normal 4 4 4 4 2" xfId="3109" xr:uid="{00000000-0005-0000-0000-0000540E0000}"/>
    <cellStyle name="Normal 4 4 4 4 2 2" xfId="9568" xr:uid="{00000000-0005-0000-0000-0000C7160000}"/>
    <cellStyle name="Normal 4 4 4 4 2 3" xfId="17646" xr:uid="{00000000-0005-0000-0000-0000C7160000}"/>
    <cellStyle name="Normal 4 4 4 4 3" xfId="4772" xr:uid="{00000000-0005-0000-0000-0000550E0000}"/>
    <cellStyle name="Normal 4 4 4 4 3 2" xfId="11159" xr:uid="{00000000-0005-0000-0000-0000C8160000}"/>
    <cellStyle name="Normal 4 4 4 4 3 3" xfId="19237" xr:uid="{00000000-0005-0000-0000-0000C8160000}"/>
    <cellStyle name="Normal 4 4 4 4 4" xfId="7973" xr:uid="{00000000-0005-0000-0000-0000C9160000}"/>
    <cellStyle name="Normal 4 4 4 4 4 2" xfId="16051" xr:uid="{00000000-0005-0000-0000-0000C9160000}"/>
    <cellStyle name="Normal 4 4 4 4 5" xfId="13255" xr:uid="{00000000-0005-0000-0000-0000CA160000}"/>
    <cellStyle name="Normal 4 4 4 4 5 2" xfId="21292" xr:uid="{00000000-0005-0000-0000-0000CA160000}"/>
    <cellStyle name="Normal 4 4 4 4 6" xfId="6363" xr:uid="{00000000-0005-0000-0000-0000C6160000}"/>
    <cellStyle name="Normal 4 4 4 4 7" xfId="14443" xr:uid="{00000000-0005-0000-0000-0000C6160000}"/>
    <cellStyle name="Normal 4 4 4 5" xfId="1986" xr:uid="{00000000-0005-0000-0000-0000560E0000}"/>
    <cellStyle name="Normal 4 4 4 5 2" xfId="3636" xr:uid="{00000000-0005-0000-0000-0000570E0000}"/>
    <cellStyle name="Normal 4 4 4 5 2 2" xfId="10095" xr:uid="{00000000-0005-0000-0000-0000CC160000}"/>
    <cellStyle name="Normal 4 4 4 5 2 3" xfId="18173" xr:uid="{00000000-0005-0000-0000-0000CC160000}"/>
    <cellStyle name="Normal 4 4 4 5 3" xfId="5299" xr:uid="{00000000-0005-0000-0000-0000580E0000}"/>
    <cellStyle name="Normal 4 4 4 5 3 2" xfId="11686" xr:uid="{00000000-0005-0000-0000-0000CD160000}"/>
    <cellStyle name="Normal 4 4 4 5 3 3" xfId="19764" xr:uid="{00000000-0005-0000-0000-0000CD160000}"/>
    <cellStyle name="Normal 4 4 4 5 4" xfId="8500" xr:uid="{00000000-0005-0000-0000-0000CE160000}"/>
    <cellStyle name="Normal 4 4 4 5 4 2" xfId="16578" xr:uid="{00000000-0005-0000-0000-0000CE160000}"/>
    <cellStyle name="Normal 4 4 4 5 5" xfId="12768" xr:uid="{00000000-0005-0000-0000-0000CF160000}"/>
    <cellStyle name="Normal 4 4 4 5 5 2" xfId="20829" xr:uid="{00000000-0005-0000-0000-0000CF160000}"/>
    <cellStyle name="Normal 4 4 4 5 6" xfId="6890" xr:uid="{00000000-0005-0000-0000-0000CB160000}"/>
    <cellStyle name="Normal 4 4 4 5 7" xfId="14970" xr:uid="{00000000-0005-0000-0000-0000CB160000}"/>
    <cellStyle name="Normal 4 4 4 6" xfId="2594" xr:uid="{00000000-0005-0000-0000-0000590E0000}"/>
    <cellStyle name="Normal 4 4 4 6 2" xfId="9104" xr:uid="{00000000-0005-0000-0000-0000D0160000}"/>
    <cellStyle name="Normal 4 4 4 6 3" xfId="17182" xr:uid="{00000000-0005-0000-0000-0000D0160000}"/>
    <cellStyle name="Normal 4 4 4 7" xfId="4245" xr:uid="{00000000-0005-0000-0000-00005A0E0000}"/>
    <cellStyle name="Normal 4 4 4 7 2" xfId="10632" xr:uid="{00000000-0005-0000-0000-0000D1160000}"/>
    <cellStyle name="Normal 4 4 4 7 3" xfId="18710" xr:uid="{00000000-0005-0000-0000-0000D1160000}"/>
    <cellStyle name="Normal 4 4 4 8" xfId="7446" xr:uid="{00000000-0005-0000-0000-0000D2160000}"/>
    <cellStyle name="Normal 4 4 4 8 2" xfId="15524" xr:uid="{00000000-0005-0000-0000-0000D2160000}"/>
    <cellStyle name="Normal 4 4 4 9" xfId="12296" xr:uid="{00000000-0005-0000-0000-0000D3160000}"/>
    <cellStyle name="Normal 4 4 4 9 2" xfId="20370" xr:uid="{00000000-0005-0000-0000-0000D3160000}"/>
    <cellStyle name="Normal 4 4 5" xfId="592" xr:uid="{00000000-0005-0000-0000-000050020000}"/>
    <cellStyle name="Normal 4 4 5 10" xfId="13690" xr:uid="{00000000-0005-0000-0000-0000D5160000}"/>
    <cellStyle name="Normal 4 4 5 10 2" xfId="21687" xr:uid="{00000000-0005-0000-0000-0000D5160000}"/>
    <cellStyle name="Normal 4 4 5 11" xfId="5837" xr:uid="{00000000-0005-0000-0000-0000D4160000}"/>
    <cellStyle name="Normal 4 4 5 12" xfId="13917" xr:uid="{00000000-0005-0000-0000-0000D4160000}"/>
    <cellStyle name="Normal 4 4 5 2" xfId="971" xr:uid="{00000000-0005-0000-0000-00005C0E0000}"/>
    <cellStyle name="Normal 4 4 5 2 10" xfId="14010" xr:uid="{00000000-0005-0000-0000-0000D6160000}"/>
    <cellStyle name="Normal 4 4 5 2 2" xfId="1185" xr:uid="{00000000-0005-0000-0000-00005D0E0000}"/>
    <cellStyle name="Normal 4 4 5 2 2 2" xfId="1843" xr:uid="{00000000-0005-0000-0000-00005E0E0000}"/>
    <cellStyle name="Normal 4 4 5 2 2 2 2" xfId="3493" xr:uid="{00000000-0005-0000-0000-00005F0E0000}"/>
    <cellStyle name="Normal 4 4 5 2 2 2 2 2" xfId="9952" xr:uid="{00000000-0005-0000-0000-0000D9160000}"/>
    <cellStyle name="Normal 4 4 5 2 2 2 2 3" xfId="18030" xr:uid="{00000000-0005-0000-0000-0000D9160000}"/>
    <cellStyle name="Normal 4 4 5 2 2 2 3" xfId="5156" xr:uid="{00000000-0005-0000-0000-0000600E0000}"/>
    <cellStyle name="Normal 4 4 5 2 2 2 3 2" xfId="11543" xr:uid="{00000000-0005-0000-0000-0000DA160000}"/>
    <cellStyle name="Normal 4 4 5 2 2 2 3 3" xfId="19621" xr:uid="{00000000-0005-0000-0000-0000DA160000}"/>
    <cellStyle name="Normal 4 4 5 2 2 2 4" xfId="8357" xr:uid="{00000000-0005-0000-0000-0000DB160000}"/>
    <cellStyle name="Normal 4 4 5 2 2 2 4 2" xfId="16435" xr:uid="{00000000-0005-0000-0000-0000DB160000}"/>
    <cellStyle name="Normal 4 4 5 2 2 2 5" xfId="6747" xr:uid="{00000000-0005-0000-0000-0000D8160000}"/>
    <cellStyle name="Normal 4 4 5 2 2 2 6" xfId="14827" xr:uid="{00000000-0005-0000-0000-0000D8160000}"/>
    <cellStyle name="Normal 4 4 5 2 2 3" xfId="2370" xr:uid="{00000000-0005-0000-0000-0000610E0000}"/>
    <cellStyle name="Normal 4 4 5 2 2 3 2" xfId="4020" xr:uid="{00000000-0005-0000-0000-0000620E0000}"/>
    <cellStyle name="Normal 4 4 5 2 2 3 2 2" xfId="10479" xr:uid="{00000000-0005-0000-0000-0000DD160000}"/>
    <cellStyle name="Normal 4 4 5 2 2 3 2 3" xfId="18557" xr:uid="{00000000-0005-0000-0000-0000DD160000}"/>
    <cellStyle name="Normal 4 4 5 2 2 3 3" xfId="5683" xr:uid="{00000000-0005-0000-0000-0000630E0000}"/>
    <cellStyle name="Normal 4 4 5 2 2 3 3 2" xfId="12070" xr:uid="{00000000-0005-0000-0000-0000DE160000}"/>
    <cellStyle name="Normal 4 4 5 2 2 3 3 3" xfId="20148" xr:uid="{00000000-0005-0000-0000-0000DE160000}"/>
    <cellStyle name="Normal 4 4 5 2 2 3 4" xfId="8884" xr:uid="{00000000-0005-0000-0000-0000DF160000}"/>
    <cellStyle name="Normal 4 4 5 2 2 3 4 2" xfId="16962" xr:uid="{00000000-0005-0000-0000-0000DF160000}"/>
    <cellStyle name="Normal 4 4 5 2 2 3 5" xfId="7274" xr:uid="{00000000-0005-0000-0000-0000DC160000}"/>
    <cellStyle name="Normal 4 4 5 2 2 3 6" xfId="15354" xr:uid="{00000000-0005-0000-0000-0000DC160000}"/>
    <cellStyle name="Normal 4 4 5 2 2 4" xfId="2936" xr:uid="{00000000-0005-0000-0000-0000640E0000}"/>
    <cellStyle name="Normal 4 4 5 2 2 4 2" xfId="9425" xr:uid="{00000000-0005-0000-0000-0000E0160000}"/>
    <cellStyle name="Normal 4 4 5 2 2 4 3" xfId="17503" xr:uid="{00000000-0005-0000-0000-0000E0160000}"/>
    <cellStyle name="Normal 4 4 5 2 2 5" xfId="4629" xr:uid="{00000000-0005-0000-0000-0000650E0000}"/>
    <cellStyle name="Normal 4 4 5 2 2 5 2" xfId="11016" xr:uid="{00000000-0005-0000-0000-0000E1160000}"/>
    <cellStyle name="Normal 4 4 5 2 2 5 3" xfId="19094" xr:uid="{00000000-0005-0000-0000-0000E1160000}"/>
    <cellStyle name="Normal 4 4 5 2 2 6" xfId="7830" xr:uid="{00000000-0005-0000-0000-0000E2160000}"/>
    <cellStyle name="Normal 4 4 5 2 2 6 2" xfId="15908" xr:uid="{00000000-0005-0000-0000-0000E2160000}"/>
    <cellStyle name="Normal 4 4 5 2 2 7" xfId="13256" xr:uid="{00000000-0005-0000-0000-0000E3160000}"/>
    <cellStyle name="Normal 4 4 5 2 2 7 2" xfId="21293" xr:uid="{00000000-0005-0000-0000-0000E3160000}"/>
    <cellStyle name="Normal 4 4 5 2 2 8" xfId="6220" xr:uid="{00000000-0005-0000-0000-0000D7160000}"/>
    <cellStyle name="Normal 4 4 5 2 2 9" xfId="14300" xr:uid="{00000000-0005-0000-0000-0000D7160000}"/>
    <cellStyle name="Normal 4 4 5 2 3" xfId="1554" xr:uid="{00000000-0005-0000-0000-0000660E0000}"/>
    <cellStyle name="Normal 4 4 5 2 3 2" xfId="3203" xr:uid="{00000000-0005-0000-0000-0000670E0000}"/>
    <cellStyle name="Normal 4 4 5 2 3 2 2" xfId="9662" xr:uid="{00000000-0005-0000-0000-0000E5160000}"/>
    <cellStyle name="Normal 4 4 5 2 3 2 3" xfId="17740" xr:uid="{00000000-0005-0000-0000-0000E5160000}"/>
    <cellStyle name="Normal 4 4 5 2 3 3" xfId="4866" xr:uid="{00000000-0005-0000-0000-0000680E0000}"/>
    <cellStyle name="Normal 4 4 5 2 3 3 2" xfId="11253" xr:uid="{00000000-0005-0000-0000-0000E6160000}"/>
    <cellStyle name="Normal 4 4 5 2 3 3 3" xfId="19331" xr:uid="{00000000-0005-0000-0000-0000E6160000}"/>
    <cellStyle name="Normal 4 4 5 2 3 4" xfId="8067" xr:uid="{00000000-0005-0000-0000-0000E7160000}"/>
    <cellStyle name="Normal 4 4 5 2 3 4 2" xfId="16145" xr:uid="{00000000-0005-0000-0000-0000E7160000}"/>
    <cellStyle name="Normal 4 4 5 2 3 5" xfId="6457" xr:uid="{00000000-0005-0000-0000-0000E4160000}"/>
    <cellStyle name="Normal 4 4 5 2 3 6" xfId="14537" xr:uid="{00000000-0005-0000-0000-0000E4160000}"/>
    <cellStyle name="Normal 4 4 5 2 4" xfId="2080" xr:uid="{00000000-0005-0000-0000-0000690E0000}"/>
    <cellStyle name="Normal 4 4 5 2 4 2" xfId="3730" xr:uid="{00000000-0005-0000-0000-00006A0E0000}"/>
    <cellStyle name="Normal 4 4 5 2 4 2 2" xfId="10189" xr:uid="{00000000-0005-0000-0000-0000E9160000}"/>
    <cellStyle name="Normal 4 4 5 2 4 2 3" xfId="18267" xr:uid="{00000000-0005-0000-0000-0000E9160000}"/>
    <cellStyle name="Normal 4 4 5 2 4 3" xfId="5393" xr:uid="{00000000-0005-0000-0000-00006B0E0000}"/>
    <cellStyle name="Normal 4 4 5 2 4 3 2" xfId="11780" xr:uid="{00000000-0005-0000-0000-0000EA160000}"/>
    <cellStyle name="Normal 4 4 5 2 4 3 3" xfId="19858" xr:uid="{00000000-0005-0000-0000-0000EA160000}"/>
    <cellStyle name="Normal 4 4 5 2 4 4" xfId="8594" xr:uid="{00000000-0005-0000-0000-0000EB160000}"/>
    <cellStyle name="Normal 4 4 5 2 4 4 2" xfId="16672" xr:uid="{00000000-0005-0000-0000-0000EB160000}"/>
    <cellStyle name="Normal 4 4 5 2 4 5" xfId="6984" xr:uid="{00000000-0005-0000-0000-0000E8160000}"/>
    <cellStyle name="Normal 4 4 5 2 4 6" xfId="15064" xr:uid="{00000000-0005-0000-0000-0000E8160000}"/>
    <cellStyle name="Normal 4 4 5 2 5" xfId="2736" xr:uid="{00000000-0005-0000-0000-00006C0E0000}"/>
    <cellStyle name="Normal 4 4 5 2 5 2" xfId="9225" xr:uid="{00000000-0005-0000-0000-0000EC160000}"/>
    <cellStyle name="Normal 4 4 5 2 5 3" xfId="17303" xr:uid="{00000000-0005-0000-0000-0000EC160000}"/>
    <cellStyle name="Normal 4 4 5 2 6" xfId="4339" xr:uid="{00000000-0005-0000-0000-00006D0E0000}"/>
    <cellStyle name="Normal 4 4 5 2 6 2" xfId="10726" xr:uid="{00000000-0005-0000-0000-0000ED160000}"/>
    <cellStyle name="Normal 4 4 5 2 6 3" xfId="18804" xr:uid="{00000000-0005-0000-0000-0000ED160000}"/>
    <cellStyle name="Normal 4 4 5 2 7" xfId="7540" xr:uid="{00000000-0005-0000-0000-0000EE160000}"/>
    <cellStyle name="Normal 4 4 5 2 7 2" xfId="15618" xr:uid="{00000000-0005-0000-0000-0000EE160000}"/>
    <cellStyle name="Normal 4 4 5 2 8" xfId="12573" xr:uid="{00000000-0005-0000-0000-0000EF160000}"/>
    <cellStyle name="Normal 4 4 5 2 8 2" xfId="20641" xr:uid="{00000000-0005-0000-0000-0000EF160000}"/>
    <cellStyle name="Normal 4 4 5 2 9" xfId="5930" xr:uid="{00000000-0005-0000-0000-0000D6160000}"/>
    <cellStyle name="Normal 4 4 5 3" xfId="1050" xr:uid="{00000000-0005-0000-0000-00006E0E0000}"/>
    <cellStyle name="Normal 4 4 5 3 2" xfId="1709" xr:uid="{00000000-0005-0000-0000-00006F0E0000}"/>
    <cellStyle name="Normal 4 4 5 3 2 2" xfId="3359" xr:uid="{00000000-0005-0000-0000-0000700E0000}"/>
    <cellStyle name="Normal 4 4 5 3 2 2 2" xfId="9818" xr:uid="{00000000-0005-0000-0000-0000F2160000}"/>
    <cellStyle name="Normal 4 4 5 3 2 2 3" xfId="17896" xr:uid="{00000000-0005-0000-0000-0000F2160000}"/>
    <cellStyle name="Normal 4 4 5 3 2 3" xfId="5022" xr:uid="{00000000-0005-0000-0000-0000710E0000}"/>
    <cellStyle name="Normal 4 4 5 3 2 3 2" xfId="11409" xr:uid="{00000000-0005-0000-0000-0000F3160000}"/>
    <cellStyle name="Normal 4 4 5 3 2 3 3" xfId="19487" xr:uid="{00000000-0005-0000-0000-0000F3160000}"/>
    <cellStyle name="Normal 4 4 5 3 2 4" xfId="8223" xr:uid="{00000000-0005-0000-0000-0000F4160000}"/>
    <cellStyle name="Normal 4 4 5 3 2 4 2" xfId="16301" xr:uid="{00000000-0005-0000-0000-0000F4160000}"/>
    <cellStyle name="Normal 4 4 5 3 2 5" xfId="6613" xr:uid="{00000000-0005-0000-0000-0000F1160000}"/>
    <cellStyle name="Normal 4 4 5 3 2 6" xfId="14693" xr:uid="{00000000-0005-0000-0000-0000F1160000}"/>
    <cellStyle name="Normal 4 4 5 3 3" xfId="2236" xr:uid="{00000000-0005-0000-0000-0000720E0000}"/>
    <cellStyle name="Normal 4 4 5 3 3 2" xfId="3886" xr:uid="{00000000-0005-0000-0000-0000730E0000}"/>
    <cellStyle name="Normal 4 4 5 3 3 2 2" xfId="10345" xr:uid="{00000000-0005-0000-0000-0000F6160000}"/>
    <cellStyle name="Normal 4 4 5 3 3 2 3" xfId="18423" xr:uid="{00000000-0005-0000-0000-0000F6160000}"/>
    <cellStyle name="Normal 4 4 5 3 3 3" xfId="5549" xr:uid="{00000000-0005-0000-0000-0000740E0000}"/>
    <cellStyle name="Normal 4 4 5 3 3 3 2" xfId="11936" xr:uid="{00000000-0005-0000-0000-0000F7160000}"/>
    <cellStyle name="Normal 4 4 5 3 3 3 3" xfId="20014" xr:uid="{00000000-0005-0000-0000-0000F7160000}"/>
    <cellStyle name="Normal 4 4 5 3 3 4" xfId="8750" xr:uid="{00000000-0005-0000-0000-0000F8160000}"/>
    <cellStyle name="Normal 4 4 5 3 3 4 2" xfId="16828" xr:uid="{00000000-0005-0000-0000-0000F8160000}"/>
    <cellStyle name="Normal 4 4 5 3 3 5" xfId="7140" xr:uid="{00000000-0005-0000-0000-0000F5160000}"/>
    <cellStyle name="Normal 4 4 5 3 3 6" xfId="15220" xr:uid="{00000000-0005-0000-0000-0000F5160000}"/>
    <cellStyle name="Normal 4 4 5 3 4" xfId="2813" xr:uid="{00000000-0005-0000-0000-0000750E0000}"/>
    <cellStyle name="Normal 4 4 5 3 4 2" xfId="9302" xr:uid="{00000000-0005-0000-0000-0000F9160000}"/>
    <cellStyle name="Normal 4 4 5 3 4 3" xfId="17380" xr:uid="{00000000-0005-0000-0000-0000F9160000}"/>
    <cellStyle name="Normal 4 4 5 3 5" xfId="4495" xr:uid="{00000000-0005-0000-0000-0000760E0000}"/>
    <cellStyle name="Normal 4 4 5 3 5 2" xfId="10882" xr:uid="{00000000-0005-0000-0000-0000FA160000}"/>
    <cellStyle name="Normal 4 4 5 3 5 3" xfId="18960" xr:uid="{00000000-0005-0000-0000-0000FA160000}"/>
    <cellStyle name="Normal 4 4 5 3 6" xfId="7696" xr:uid="{00000000-0005-0000-0000-0000FB160000}"/>
    <cellStyle name="Normal 4 4 5 3 6 2" xfId="15774" xr:uid="{00000000-0005-0000-0000-0000FB160000}"/>
    <cellStyle name="Normal 4 4 5 3 7" xfId="13257" xr:uid="{00000000-0005-0000-0000-0000FC160000}"/>
    <cellStyle name="Normal 4 4 5 3 7 2" xfId="21294" xr:uid="{00000000-0005-0000-0000-0000FC160000}"/>
    <cellStyle name="Normal 4 4 5 3 8" xfId="6086" xr:uid="{00000000-0005-0000-0000-0000F0160000}"/>
    <cellStyle name="Normal 4 4 5 3 9" xfId="14166" xr:uid="{00000000-0005-0000-0000-0000F0160000}"/>
    <cellStyle name="Normal 4 4 5 4" xfId="1461" xr:uid="{00000000-0005-0000-0000-0000770E0000}"/>
    <cellStyle name="Normal 4 4 5 4 2" xfId="3110" xr:uid="{00000000-0005-0000-0000-0000780E0000}"/>
    <cellStyle name="Normal 4 4 5 4 2 2" xfId="9569" xr:uid="{00000000-0005-0000-0000-0000FE160000}"/>
    <cellStyle name="Normal 4 4 5 4 2 3" xfId="17647" xr:uid="{00000000-0005-0000-0000-0000FE160000}"/>
    <cellStyle name="Normal 4 4 5 4 3" xfId="4773" xr:uid="{00000000-0005-0000-0000-0000790E0000}"/>
    <cellStyle name="Normal 4 4 5 4 3 2" xfId="11160" xr:uid="{00000000-0005-0000-0000-0000FF160000}"/>
    <cellStyle name="Normal 4 4 5 4 3 3" xfId="19238" xr:uid="{00000000-0005-0000-0000-0000FF160000}"/>
    <cellStyle name="Normal 4 4 5 4 4" xfId="7974" xr:uid="{00000000-0005-0000-0000-000000170000}"/>
    <cellStyle name="Normal 4 4 5 4 4 2" xfId="16052" xr:uid="{00000000-0005-0000-0000-000000170000}"/>
    <cellStyle name="Normal 4 4 5 4 5" xfId="12769" xr:uid="{00000000-0005-0000-0000-000001170000}"/>
    <cellStyle name="Normal 4 4 5 4 5 2" xfId="20830" xr:uid="{00000000-0005-0000-0000-000001170000}"/>
    <cellStyle name="Normal 4 4 5 4 6" xfId="6364" xr:uid="{00000000-0005-0000-0000-0000FD160000}"/>
    <cellStyle name="Normal 4 4 5 4 7" xfId="14444" xr:uid="{00000000-0005-0000-0000-0000FD160000}"/>
    <cellStyle name="Normal 4 4 5 5" xfId="1987" xr:uid="{00000000-0005-0000-0000-00007A0E0000}"/>
    <cellStyle name="Normal 4 4 5 5 2" xfId="3637" xr:uid="{00000000-0005-0000-0000-00007B0E0000}"/>
    <cellStyle name="Normal 4 4 5 5 2 2" xfId="10096" xr:uid="{00000000-0005-0000-0000-000003170000}"/>
    <cellStyle name="Normal 4 4 5 5 2 3" xfId="18174" xr:uid="{00000000-0005-0000-0000-000003170000}"/>
    <cellStyle name="Normal 4 4 5 5 3" xfId="5300" xr:uid="{00000000-0005-0000-0000-00007C0E0000}"/>
    <cellStyle name="Normal 4 4 5 5 3 2" xfId="11687" xr:uid="{00000000-0005-0000-0000-000004170000}"/>
    <cellStyle name="Normal 4 4 5 5 3 3" xfId="19765" xr:uid="{00000000-0005-0000-0000-000004170000}"/>
    <cellStyle name="Normal 4 4 5 5 4" xfId="8501" xr:uid="{00000000-0005-0000-0000-000005170000}"/>
    <cellStyle name="Normal 4 4 5 5 4 2" xfId="16579" xr:uid="{00000000-0005-0000-0000-000005170000}"/>
    <cellStyle name="Normal 4 4 5 5 5" xfId="6891" xr:uid="{00000000-0005-0000-0000-000002170000}"/>
    <cellStyle name="Normal 4 4 5 5 6" xfId="14971" xr:uid="{00000000-0005-0000-0000-000002170000}"/>
    <cellStyle name="Normal 4 4 5 6" xfId="2596" xr:uid="{00000000-0005-0000-0000-00007D0E0000}"/>
    <cellStyle name="Normal 4 4 5 6 2" xfId="9106" xr:uid="{00000000-0005-0000-0000-000006170000}"/>
    <cellStyle name="Normal 4 4 5 6 3" xfId="17184" xr:uid="{00000000-0005-0000-0000-000006170000}"/>
    <cellStyle name="Normal 4 4 5 7" xfId="4246" xr:uid="{00000000-0005-0000-0000-00007E0E0000}"/>
    <cellStyle name="Normal 4 4 5 7 2" xfId="10633" xr:uid="{00000000-0005-0000-0000-000007170000}"/>
    <cellStyle name="Normal 4 4 5 7 3" xfId="18711" xr:uid="{00000000-0005-0000-0000-000007170000}"/>
    <cellStyle name="Normal 4 4 5 8" xfId="7447" xr:uid="{00000000-0005-0000-0000-000008170000}"/>
    <cellStyle name="Normal 4 4 5 8 2" xfId="15525" xr:uid="{00000000-0005-0000-0000-000008170000}"/>
    <cellStyle name="Normal 4 4 5 9" xfId="12298" xr:uid="{00000000-0005-0000-0000-000009170000}"/>
    <cellStyle name="Normal 4 4 5 9 2" xfId="20372" xr:uid="{00000000-0005-0000-0000-000009170000}"/>
    <cellStyle name="Normal 4 4 6" xfId="593" xr:uid="{00000000-0005-0000-0000-000051020000}"/>
    <cellStyle name="Normal 4 4 6 10" xfId="13691" xr:uid="{00000000-0005-0000-0000-00000B170000}"/>
    <cellStyle name="Normal 4 4 6 10 2" xfId="21688" xr:uid="{00000000-0005-0000-0000-00000B170000}"/>
    <cellStyle name="Normal 4 4 6 11" xfId="5838" xr:uid="{00000000-0005-0000-0000-00000A170000}"/>
    <cellStyle name="Normal 4 4 6 12" xfId="13918" xr:uid="{00000000-0005-0000-0000-00000A170000}"/>
    <cellStyle name="Normal 4 4 6 2" xfId="959" xr:uid="{00000000-0005-0000-0000-0000800E0000}"/>
    <cellStyle name="Normal 4 4 6 2 10" xfId="13992" xr:uid="{00000000-0005-0000-0000-00000C170000}"/>
    <cellStyle name="Normal 4 4 6 2 2" xfId="1186" xr:uid="{00000000-0005-0000-0000-0000810E0000}"/>
    <cellStyle name="Normal 4 4 6 2 2 2" xfId="1844" xr:uid="{00000000-0005-0000-0000-0000820E0000}"/>
    <cellStyle name="Normal 4 4 6 2 2 2 2" xfId="3494" xr:uid="{00000000-0005-0000-0000-0000830E0000}"/>
    <cellStyle name="Normal 4 4 6 2 2 2 2 2" xfId="9953" xr:uid="{00000000-0005-0000-0000-00000F170000}"/>
    <cellStyle name="Normal 4 4 6 2 2 2 2 3" xfId="18031" xr:uid="{00000000-0005-0000-0000-00000F170000}"/>
    <cellStyle name="Normal 4 4 6 2 2 2 3" xfId="5157" xr:uid="{00000000-0005-0000-0000-0000840E0000}"/>
    <cellStyle name="Normal 4 4 6 2 2 2 3 2" xfId="11544" xr:uid="{00000000-0005-0000-0000-000010170000}"/>
    <cellStyle name="Normal 4 4 6 2 2 2 3 3" xfId="19622" xr:uid="{00000000-0005-0000-0000-000010170000}"/>
    <cellStyle name="Normal 4 4 6 2 2 2 4" xfId="8358" xr:uid="{00000000-0005-0000-0000-000011170000}"/>
    <cellStyle name="Normal 4 4 6 2 2 2 4 2" xfId="16436" xr:uid="{00000000-0005-0000-0000-000011170000}"/>
    <cellStyle name="Normal 4 4 6 2 2 2 5" xfId="6748" xr:uid="{00000000-0005-0000-0000-00000E170000}"/>
    <cellStyle name="Normal 4 4 6 2 2 2 6" xfId="14828" xr:uid="{00000000-0005-0000-0000-00000E170000}"/>
    <cellStyle name="Normal 4 4 6 2 2 3" xfId="2371" xr:uid="{00000000-0005-0000-0000-0000850E0000}"/>
    <cellStyle name="Normal 4 4 6 2 2 3 2" xfId="4021" xr:uid="{00000000-0005-0000-0000-0000860E0000}"/>
    <cellStyle name="Normal 4 4 6 2 2 3 2 2" xfId="10480" xr:uid="{00000000-0005-0000-0000-000013170000}"/>
    <cellStyle name="Normal 4 4 6 2 2 3 2 3" xfId="18558" xr:uid="{00000000-0005-0000-0000-000013170000}"/>
    <cellStyle name="Normal 4 4 6 2 2 3 3" xfId="5684" xr:uid="{00000000-0005-0000-0000-0000870E0000}"/>
    <cellStyle name="Normal 4 4 6 2 2 3 3 2" xfId="12071" xr:uid="{00000000-0005-0000-0000-000014170000}"/>
    <cellStyle name="Normal 4 4 6 2 2 3 3 3" xfId="20149" xr:uid="{00000000-0005-0000-0000-000014170000}"/>
    <cellStyle name="Normal 4 4 6 2 2 3 4" xfId="8885" xr:uid="{00000000-0005-0000-0000-000015170000}"/>
    <cellStyle name="Normal 4 4 6 2 2 3 4 2" xfId="16963" xr:uid="{00000000-0005-0000-0000-000015170000}"/>
    <cellStyle name="Normal 4 4 6 2 2 3 5" xfId="7275" xr:uid="{00000000-0005-0000-0000-000012170000}"/>
    <cellStyle name="Normal 4 4 6 2 2 3 6" xfId="15355" xr:uid="{00000000-0005-0000-0000-000012170000}"/>
    <cellStyle name="Normal 4 4 6 2 2 4" xfId="2937" xr:uid="{00000000-0005-0000-0000-0000880E0000}"/>
    <cellStyle name="Normal 4 4 6 2 2 4 2" xfId="9426" xr:uid="{00000000-0005-0000-0000-000016170000}"/>
    <cellStyle name="Normal 4 4 6 2 2 4 3" xfId="17504" xr:uid="{00000000-0005-0000-0000-000016170000}"/>
    <cellStyle name="Normal 4 4 6 2 2 5" xfId="4630" xr:uid="{00000000-0005-0000-0000-0000890E0000}"/>
    <cellStyle name="Normal 4 4 6 2 2 5 2" xfId="11017" xr:uid="{00000000-0005-0000-0000-000017170000}"/>
    <cellStyle name="Normal 4 4 6 2 2 5 3" xfId="19095" xr:uid="{00000000-0005-0000-0000-000017170000}"/>
    <cellStyle name="Normal 4 4 6 2 2 6" xfId="7831" xr:uid="{00000000-0005-0000-0000-000018170000}"/>
    <cellStyle name="Normal 4 4 6 2 2 6 2" xfId="15909" xr:uid="{00000000-0005-0000-0000-000018170000}"/>
    <cellStyle name="Normal 4 4 6 2 2 7" xfId="13258" xr:uid="{00000000-0005-0000-0000-000019170000}"/>
    <cellStyle name="Normal 4 4 6 2 2 7 2" xfId="21295" xr:uid="{00000000-0005-0000-0000-000019170000}"/>
    <cellStyle name="Normal 4 4 6 2 2 8" xfId="6221" xr:uid="{00000000-0005-0000-0000-00000D170000}"/>
    <cellStyle name="Normal 4 4 6 2 2 9" xfId="14301" xr:uid="{00000000-0005-0000-0000-00000D170000}"/>
    <cellStyle name="Normal 4 4 6 2 3" xfId="1536" xr:uid="{00000000-0005-0000-0000-00008A0E0000}"/>
    <cellStyle name="Normal 4 4 6 2 3 2" xfId="3185" xr:uid="{00000000-0005-0000-0000-00008B0E0000}"/>
    <cellStyle name="Normal 4 4 6 2 3 2 2" xfId="9644" xr:uid="{00000000-0005-0000-0000-00001B170000}"/>
    <cellStyle name="Normal 4 4 6 2 3 2 3" xfId="17722" xr:uid="{00000000-0005-0000-0000-00001B170000}"/>
    <cellStyle name="Normal 4 4 6 2 3 3" xfId="4848" xr:uid="{00000000-0005-0000-0000-00008C0E0000}"/>
    <cellStyle name="Normal 4 4 6 2 3 3 2" xfId="11235" xr:uid="{00000000-0005-0000-0000-00001C170000}"/>
    <cellStyle name="Normal 4 4 6 2 3 3 3" xfId="19313" xr:uid="{00000000-0005-0000-0000-00001C170000}"/>
    <cellStyle name="Normal 4 4 6 2 3 4" xfId="8049" xr:uid="{00000000-0005-0000-0000-00001D170000}"/>
    <cellStyle name="Normal 4 4 6 2 3 4 2" xfId="16127" xr:uid="{00000000-0005-0000-0000-00001D170000}"/>
    <cellStyle name="Normal 4 4 6 2 3 5" xfId="6439" xr:uid="{00000000-0005-0000-0000-00001A170000}"/>
    <cellStyle name="Normal 4 4 6 2 3 6" xfId="14519" xr:uid="{00000000-0005-0000-0000-00001A170000}"/>
    <cellStyle name="Normal 4 4 6 2 4" xfId="2062" xr:uid="{00000000-0005-0000-0000-00008D0E0000}"/>
    <cellStyle name="Normal 4 4 6 2 4 2" xfId="3712" xr:uid="{00000000-0005-0000-0000-00008E0E0000}"/>
    <cellStyle name="Normal 4 4 6 2 4 2 2" xfId="10171" xr:uid="{00000000-0005-0000-0000-00001F170000}"/>
    <cellStyle name="Normal 4 4 6 2 4 2 3" xfId="18249" xr:uid="{00000000-0005-0000-0000-00001F170000}"/>
    <cellStyle name="Normal 4 4 6 2 4 3" xfId="5375" xr:uid="{00000000-0005-0000-0000-00008F0E0000}"/>
    <cellStyle name="Normal 4 4 6 2 4 3 2" xfId="11762" xr:uid="{00000000-0005-0000-0000-000020170000}"/>
    <cellStyle name="Normal 4 4 6 2 4 3 3" xfId="19840" xr:uid="{00000000-0005-0000-0000-000020170000}"/>
    <cellStyle name="Normal 4 4 6 2 4 4" xfId="8576" xr:uid="{00000000-0005-0000-0000-000021170000}"/>
    <cellStyle name="Normal 4 4 6 2 4 4 2" xfId="16654" xr:uid="{00000000-0005-0000-0000-000021170000}"/>
    <cellStyle name="Normal 4 4 6 2 4 5" xfId="6966" xr:uid="{00000000-0005-0000-0000-00001E170000}"/>
    <cellStyle name="Normal 4 4 6 2 4 6" xfId="15046" xr:uid="{00000000-0005-0000-0000-00001E170000}"/>
    <cellStyle name="Normal 4 4 6 2 5" xfId="2724" xr:uid="{00000000-0005-0000-0000-0000900E0000}"/>
    <cellStyle name="Normal 4 4 6 2 5 2" xfId="9213" xr:uid="{00000000-0005-0000-0000-000022170000}"/>
    <cellStyle name="Normal 4 4 6 2 5 3" xfId="17291" xr:uid="{00000000-0005-0000-0000-000022170000}"/>
    <cellStyle name="Normal 4 4 6 2 6" xfId="4321" xr:uid="{00000000-0005-0000-0000-0000910E0000}"/>
    <cellStyle name="Normal 4 4 6 2 6 2" xfId="10708" xr:uid="{00000000-0005-0000-0000-000023170000}"/>
    <cellStyle name="Normal 4 4 6 2 6 3" xfId="18786" xr:uid="{00000000-0005-0000-0000-000023170000}"/>
    <cellStyle name="Normal 4 4 6 2 7" xfId="7522" xr:uid="{00000000-0005-0000-0000-000024170000}"/>
    <cellStyle name="Normal 4 4 6 2 7 2" xfId="15600" xr:uid="{00000000-0005-0000-0000-000024170000}"/>
    <cellStyle name="Normal 4 4 6 2 8" xfId="12574" xr:uid="{00000000-0005-0000-0000-000025170000}"/>
    <cellStyle name="Normal 4 4 6 2 8 2" xfId="20642" xr:uid="{00000000-0005-0000-0000-000025170000}"/>
    <cellStyle name="Normal 4 4 6 2 9" xfId="5912" xr:uid="{00000000-0005-0000-0000-00000C170000}"/>
    <cellStyle name="Normal 4 4 6 3" xfId="1051" xr:uid="{00000000-0005-0000-0000-0000920E0000}"/>
    <cellStyle name="Normal 4 4 6 3 2" xfId="1710" xr:uid="{00000000-0005-0000-0000-0000930E0000}"/>
    <cellStyle name="Normal 4 4 6 3 2 2" xfId="3360" xr:uid="{00000000-0005-0000-0000-0000940E0000}"/>
    <cellStyle name="Normal 4 4 6 3 2 2 2" xfId="9819" xr:uid="{00000000-0005-0000-0000-000028170000}"/>
    <cellStyle name="Normal 4 4 6 3 2 2 3" xfId="17897" xr:uid="{00000000-0005-0000-0000-000028170000}"/>
    <cellStyle name="Normal 4 4 6 3 2 3" xfId="5023" xr:uid="{00000000-0005-0000-0000-0000950E0000}"/>
    <cellStyle name="Normal 4 4 6 3 2 3 2" xfId="11410" xr:uid="{00000000-0005-0000-0000-000029170000}"/>
    <cellStyle name="Normal 4 4 6 3 2 3 3" xfId="19488" xr:uid="{00000000-0005-0000-0000-000029170000}"/>
    <cellStyle name="Normal 4 4 6 3 2 4" xfId="8224" xr:uid="{00000000-0005-0000-0000-00002A170000}"/>
    <cellStyle name="Normal 4 4 6 3 2 4 2" xfId="16302" xr:uid="{00000000-0005-0000-0000-00002A170000}"/>
    <cellStyle name="Normal 4 4 6 3 2 5" xfId="6614" xr:uid="{00000000-0005-0000-0000-000027170000}"/>
    <cellStyle name="Normal 4 4 6 3 2 6" xfId="14694" xr:uid="{00000000-0005-0000-0000-000027170000}"/>
    <cellStyle name="Normal 4 4 6 3 3" xfId="2237" xr:uid="{00000000-0005-0000-0000-0000960E0000}"/>
    <cellStyle name="Normal 4 4 6 3 3 2" xfId="3887" xr:uid="{00000000-0005-0000-0000-0000970E0000}"/>
    <cellStyle name="Normal 4 4 6 3 3 2 2" xfId="10346" xr:uid="{00000000-0005-0000-0000-00002C170000}"/>
    <cellStyle name="Normal 4 4 6 3 3 2 3" xfId="18424" xr:uid="{00000000-0005-0000-0000-00002C170000}"/>
    <cellStyle name="Normal 4 4 6 3 3 3" xfId="5550" xr:uid="{00000000-0005-0000-0000-0000980E0000}"/>
    <cellStyle name="Normal 4 4 6 3 3 3 2" xfId="11937" xr:uid="{00000000-0005-0000-0000-00002D170000}"/>
    <cellStyle name="Normal 4 4 6 3 3 3 3" xfId="20015" xr:uid="{00000000-0005-0000-0000-00002D170000}"/>
    <cellStyle name="Normal 4 4 6 3 3 4" xfId="8751" xr:uid="{00000000-0005-0000-0000-00002E170000}"/>
    <cellStyle name="Normal 4 4 6 3 3 4 2" xfId="16829" xr:uid="{00000000-0005-0000-0000-00002E170000}"/>
    <cellStyle name="Normal 4 4 6 3 3 5" xfId="7141" xr:uid="{00000000-0005-0000-0000-00002B170000}"/>
    <cellStyle name="Normal 4 4 6 3 3 6" xfId="15221" xr:uid="{00000000-0005-0000-0000-00002B170000}"/>
    <cellStyle name="Normal 4 4 6 3 4" xfId="2814" xr:uid="{00000000-0005-0000-0000-0000990E0000}"/>
    <cellStyle name="Normal 4 4 6 3 4 2" xfId="9303" xr:uid="{00000000-0005-0000-0000-00002F170000}"/>
    <cellStyle name="Normal 4 4 6 3 4 3" xfId="17381" xr:uid="{00000000-0005-0000-0000-00002F170000}"/>
    <cellStyle name="Normal 4 4 6 3 5" xfId="4496" xr:uid="{00000000-0005-0000-0000-00009A0E0000}"/>
    <cellStyle name="Normal 4 4 6 3 5 2" xfId="10883" xr:uid="{00000000-0005-0000-0000-000030170000}"/>
    <cellStyle name="Normal 4 4 6 3 5 3" xfId="18961" xr:uid="{00000000-0005-0000-0000-000030170000}"/>
    <cellStyle name="Normal 4 4 6 3 6" xfId="7697" xr:uid="{00000000-0005-0000-0000-000031170000}"/>
    <cellStyle name="Normal 4 4 6 3 6 2" xfId="15775" xr:uid="{00000000-0005-0000-0000-000031170000}"/>
    <cellStyle name="Normal 4 4 6 3 7" xfId="13259" xr:uid="{00000000-0005-0000-0000-000032170000}"/>
    <cellStyle name="Normal 4 4 6 3 7 2" xfId="21296" xr:uid="{00000000-0005-0000-0000-000032170000}"/>
    <cellStyle name="Normal 4 4 6 3 8" xfId="6087" xr:uid="{00000000-0005-0000-0000-000026170000}"/>
    <cellStyle name="Normal 4 4 6 3 9" xfId="14167" xr:uid="{00000000-0005-0000-0000-000026170000}"/>
    <cellStyle name="Normal 4 4 6 4" xfId="1462" xr:uid="{00000000-0005-0000-0000-00009B0E0000}"/>
    <cellStyle name="Normal 4 4 6 4 2" xfId="3111" xr:uid="{00000000-0005-0000-0000-00009C0E0000}"/>
    <cellStyle name="Normal 4 4 6 4 2 2" xfId="9570" xr:uid="{00000000-0005-0000-0000-000034170000}"/>
    <cellStyle name="Normal 4 4 6 4 2 3" xfId="17648" xr:uid="{00000000-0005-0000-0000-000034170000}"/>
    <cellStyle name="Normal 4 4 6 4 3" xfId="4774" xr:uid="{00000000-0005-0000-0000-00009D0E0000}"/>
    <cellStyle name="Normal 4 4 6 4 3 2" xfId="11161" xr:uid="{00000000-0005-0000-0000-000035170000}"/>
    <cellStyle name="Normal 4 4 6 4 3 3" xfId="19239" xr:uid="{00000000-0005-0000-0000-000035170000}"/>
    <cellStyle name="Normal 4 4 6 4 4" xfId="7975" xr:uid="{00000000-0005-0000-0000-000036170000}"/>
    <cellStyle name="Normal 4 4 6 4 4 2" xfId="16053" xr:uid="{00000000-0005-0000-0000-000036170000}"/>
    <cellStyle name="Normal 4 4 6 4 5" xfId="12770" xr:uid="{00000000-0005-0000-0000-000037170000}"/>
    <cellStyle name="Normal 4 4 6 4 5 2" xfId="20831" xr:uid="{00000000-0005-0000-0000-000037170000}"/>
    <cellStyle name="Normal 4 4 6 4 6" xfId="6365" xr:uid="{00000000-0005-0000-0000-000033170000}"/>
    <cellStyle name="Normal 4 4 6 4 7" xfId="14445" xr:uid="{00000000-0005-0000-0000-000033170000}"/>
    <cellStyle name="Normal 4 4 6 5" xfId="1988" xr:uid="{00000000-0005-0000-0000-00009E0E0000}"/>
    <cellStyle name="Normal 4 4 6 5 2" xfId="3638" xr:uid="{00000000-0005-0000-0000-00009F0E0000}"/>
    <cellStyle name="Normal 4 4 6 5 2 2" xfId="10097" xr:uid="{00000000-0005-0000-0000-000039170000}"/>
    <cellStyle name="Normal 4 4 6 5 2 3" xfId="18175" xr:uid="{00000000-0005-0000-0000-000039170000}"/>
    <cellStyle name="Normal 4 4 6 5 3" xfId="5301" xr:uid="{00000000-0005-0000-0000-0000A00E0000}"/>
    <cellStyle name="Normal 4 4 6 5 3 2" xfId="11688" xr:uid="{00000000-0005-0000-0000-00003A170000}"/>
    <cellStyle name="Normal 4 4 6 5 3 3" xfId="19766" xr:uid="{00000000-0005-0000-0000-00003A170000}"/>
    <cellStyle name="Normal 4 4 6 5 4" xfId="8502" xr:uid="{00000000-0005-0000-0000-00003B170000}"/>
    <cellStyle name="Normal 4 4 6 5 4 2" xfId="16580" xr:uid="{00000000-0005-0000-0000-00003B170000}"/>
    <cellStyle name="Normal 4 4 6 5 5" xfId="6892" xr:uid="{00000000-0005-0000-0000-000038170000}"/>
    <cellStyle name="Normal 4 4 6 5 6" xfId="14972" xr:uid="{00000000-0005-0000-0000-000038170000}"/>
    <cellStyle name="Normal 4 4 6 6" xfId="2597" xr:uid="{00000000-0005-0000-0000-0000A10E0000}"/>
    <cellStyle name="Normal 4 4 6 6 2" xfId="9107" xr:uid="{00000000-0005-0000-0000-00003C170000}"/>
    <cellStyle name="Normal 4 4 6 6 3" xfId="17185" xr:uid="{00000000-0005-0000-0000-00003C170000}"/>
    <cellStyle name="Normal 4 4 6 7" xfId="4247" xr:uid="{00000000-0005-0000-0000-0000A20E0000}"/>
    <cellStyle name="Normal 4 4 6 7 2" xfId="10634" xr:uid="{00000000-0005-0000-0000-00003D170000}"/>
    <cellStyle name="Normal 4 4 6 7 3" xfId="18712" xr:uid="{00000000-0005-0000-0000-00003D170000}"/>
    <cellStyle name="Normal 4 4 6 8" xfId="7448" xr:uid="{00000000-0005-0000-0000-00003E170000}"/>
    <cellStyle name="Normal 4 4 6 8 2" xfId="15526" xr:uid="{00000000-0005-0000-0000-00003E170000}"/>
    <cellStyle name="Normal 4 4 6 9" xfId="12299" xr:uid="{00000000-0005-0000-0000-00003F170000}"/>
    <cellStyle name="Normal 4 4 6 9 2" xfId="20373" xr:uid="{00000000-0005-0000-0000-00003F170000}"/>
    <cellStyle name="Normal 4 4 7" xfId="594" xr:uid="{00000000-0005-0000-0000-000052020000}"/>
    <cellStyle name="Normal 4 4 7 10" xfId="5839" xr:uid="{00000000-0005-0000-0000-000040170000}"/>
    <cellStyle name="Normal 4 4 7 11" xfId="13919" xr:uid="{00000000-0005-0000-0000-000040170000}"/>
    <cellStyle name="Normal 4 4 7 2" xfId="1052" xr:uid="{00000000-0005-0000-0000-0000A40E0000}"/>
    <cellStyle name="Normal 4 4 7 2 2" xfId="1711" xr:uid="{00000000-0005-0000-0000-0000A50E0000}"/>
    <cellStyle name="Normal 4 4 7 2 2 2" xfId="3361" xr:uid="{00000000-0005-0000-0000-0000A60E0000}"/>
    <cellStyle name="Normal 4 4 7 2 2 2 2" xfId="9820" xr:uid="{00000000-0005-0000-0000-000043170000}"/>
    <cellStyle name="Normal 4 4 7 2 2 2 3" xfId="17898" xr:uid="{00000000-0005-0000-0000-000043170000}"/>
    <cellStyle name="Normal 4 4 7 2 2 3" xfId="5024" xr:uid="{00000000-0005-0000-0000-0000A70E0000}"/>
    <cellStyle name="Normal 4 4 7 2 2 3 2" xfId="11411" xr:uid="{00000000-0005-0000-0000-000044170000}"/>
    <cellStyle name="Normal 4 4 7 2 2 3 3" xfId="19489" xr:uid="{00000000-0005-0000-0000-000044170000}"/>
    <cellStyle name="Normal 4 4 7 2 2 4" xfId="8225" xr:uid="{00000000-0005-0000-0000-000045170000}"/>
    <cellStyle name="Normal 4 4 7 2 2 4 2" xfId="16303" xr:uid="{00000000-0005-0000-0000-000045170000}"/>
    <cellStyle name="Normal 4 4 7 2 2 5" xfId="6615" xr:uid="{00000000-0005-0000-0000-000042170000}"/>
    <cellStyle name="Normal 4 4 7 2 2 6" xfId="14695" xr:uid="{00000000-0005-0000-0000-000042170000}"/>
    <cellStyle name="Normal 4 4 7 2 3" xfId="2238" xr:uid="{00000000-0005-0000-0000-0000A80E0000}"/>
    <cellStyle name="Normal 4 4 7 2 3 2" xfId="3888" xr:uid="{00000000-0005-0000-0000-0000A90E0000}"/>
    <cellStyle name="Normal 4 4 7 2 3 2 2" xfId="10347" xr:uid="{00000000-0005-0000-0000-000047170000}"/>
    <cellStyle name="Normal 4 4 7 2 3 2 3" xfId="18425" xr:uid="{00000000-0005-0000-0000-000047170000}"/>
    <cellStyle name="Normal 4 4 7 2 3 3" xfId="5551" xr:uid="{00000000-0005-0000-0000-0000AA0E0000}"/>
    <cellStyle name="Normal 4 4 7 2 3 3 2" xfId="11938" xr:uid="{00000000-0005-0000-0000-000048170000}"/>
    <cellStyle name="Normal 4 4 7 2 3 3 3" xfId="20016" xr:uid="{00000000-0005-0000-0000-000048170000}"/>
    <cellStyle name="Normal 4 4 7 2 3 4" xfId="8752" xr:uid="{00000000-0005-0000-0000-000049170000}"/>
    <cellStyle name="Normal 4 4 7 2 3 4 2" xfId="16830" xr:uid="{00000000-0005-0000-0000-000049170000}"/>
    <cellStyle name="Normal 4 4 7 2 3 5" xfId="7142" xr:uid="{00000000-0005-0000-0000-000046170000}"/>
    <cellStyle name="Normal 4 4 7 2 3 6" xfId="15222" xr:uid="{00000000-0005-0000-0000-000046170000}"/>
    <cellStyle name="Normal 4 4 7 2 4" xfId="2815" xr:uid="{00000000-0005-0000-0000-0000AB0E0000}"/>
    <cellStyle name="Normal 4 4 7 2 4 2" xfId="9304" xr:uid="{00000000-0005-0000-0000-00004A170000}"/>
    <cellStyle name="Normal 4 4 7 2 4 3" xfId="17382" xr:uid="{00000000-0005-0000-0000-00004A170000}"/>
    <cellStyle name="Normal 4 4 7 2 5" xfId="4497" xr:uid="{00000000-0005-0000-0000-0000AC0E0000}"/>
    <cellStyle name="Normal 4 4 7 2 5 2" xfId="10884" xr:uid="{00000000-0005-0000-0000-00004B170000}"/>
    <cellStyle name="Normal 4 4 7 2 5 3" xfId="18962" xr:uid="{00000000-0005-0000-0000-00004B170000}"/>
    <cellStyle name="Normal 4 4 7 2 6" xfId="7698" xr:uid="{00000000-0005-0000-0000-00004C170000}"/>
    <cellStyle name="Normal 4 4 7 2 6 2" xfId="15776" xr:uid="{00000000-0005-0000-0000-00004C170000}"/>
    <cellStyle name="Normal 4 4 7 2 7" xfId="12771" xr:uid="{00000000-0005-0000-0000-00004D170000}"/>
    <cellStyle name="Normal 4 4 7 2 7 2" xfId="20832" xr:uid="{00000000-0005-0000-0000-00004D170000}"/>
    <cellStyle name="Normal 4 4 7 2 8" xfId="6088" xr:uid="{00000000-0005-0000-0000-000041170000}"/>
    <cellStyle name="Normal 4 4 7 2 9" xfId="14168" xr:uid="{00000000-0005-0000-0000-000041170000}"/>
    <cellStyle name="Normal 4 4 7 3" xfId="1463" xr:uid="{00000000-0005-0000-0000-0000AD0E0000}"/>
    <cellStyle name="Normal 4 4 7 3 2" xfId="3112" xr:uid="{00000000-0005-0000-0000-0000AE0E0000}"/>
    <cellStyle name="Normal 4 4 7 3 2 2" xfId="9571" xr:uid="{00000000-0005-0000-0000-00004F170000}"/>
    <cellStyle name="Normal 4 4 7 3 2 3" xfId="17649" xr:uid="{00000000-0005-0000-0000-00004F170000}"/>
    <cellStyle name="Normal 4 4 7 3 3" xfId="4775" xr:uid="{00000000-0005-0000-0000-0000AF0E0000}"/>
    <cellStyle name="Normal 4 4 7 3 3 2" xfId="11162" xr:uid="{00000000-0005-0000-0000-000050170000}"/>
    <cellStyle name="Normal 4 4 7 3 3 3" xfId="19240" xr:uid="{00000000-0005-0000-0000-000050170000}"/>
    <cellStyle name="Normal 4 4 7 3 4" xfId="7976" xr:uid="{00000000-0005-0000-0000-000051170000}"/>
    <cellStyle name="Normal 4 4 7 3 4 2" xfId="16054" xr:uid="{00000000-0005-0000-0000-000051170000}"/>
    <cellStyle name="Normal 4 4 7 3 5" xfId="6366" xr:uid="{00000000-0005-0000-0000-00004E170000}"/>
    <cellStyle name="Normal 4 4 7 3 6" xfId="14446" xr:uid="{00000000-0005-0000-0000-00004E170000}"/>
    <cellStyle name="Normal 4 4 7 4" xfId="1989" xr:uid="{00000000-0005-0000-0000-0000B00E0000}"/>
    <cellStyle name="Normal 4 4 7 4 2" xfId="3639" xr:uid="{00000000-0005-0000-0000-0000B10E0000}"/>
    <cellStyle name="Normal 4 4 7 4 2 2" xfId="10098" xr:uid="{00000000-0005-0000-0000-000053170000}"/>
    <cellStyle name="Normal 4 4 7 4 2 3" xfId="18176" xr:uid="{00000000-0005-0000-0000-000053170000}"/>
    <cellStyle name="Normal 4 4 7 4 3" xfId="5302" xr:uid="{00000000-0005-0000-0000-0000B20E0000}"/>
    <cellStyle name="Normal 4 4 7 4 3 2" xfId="11689" xr:uid="{00000000-0005-0000-0000-000054170000}"/>
    <cellStyle name="Normal 4 4 7 4 3 3" xfId="19767" xr:uid="{00000000-0005-0000-0000-000054170000}"/>
    <cellStyle name="Normal 4 4 7 4 4" xfId="8503" xr:uid="{00000000-0005-0000-0000-000055170000}"/>
    <cellStyle name="Normal 4 4 7 4 4 2" xfId="16581" xr:uid="{00000000-0005-0000-0000-000055170000}"/>
    <cellStyle name="Normal 4 4 7 4 5" xfId="6893" xr:uid="{00000000-0005-0000-0000-000052170000}"/>
    <cellStyle name="Normal 4 4 7 4 6" xfId="14973" xr:uid="{00000000-0005-0000-0000-000052170000}"/>
    <cellStyle name="Normal 4 4 7 5" xfId="2598" xr:uid="{00000000-0005-0000-0000-0000B30E0000}"/>
    <cellStyle name="Normal 4 4 7 5 2" xfId="9108" xr:uid="{00000000-0005-0000-0000-000056170000}"/>
    <cellStyle name="Normal 4 4 7 5 3" xfId="17186" xr:uid="{00000000-0005-0000-0000-000056170000}"/>
    <cellStyle name="Normal 4 4 7 6" xfId="4248" xr:uid="{00000000-0005-0000-0000-0000B40E0000}"/>
    <cellStyle name="Normal 4 4 7 6 2" xfId="10635" xr:uid="{00000000-0005-0000-0000-000057170000}"/>
    <cellStyle name="Normal 4 4 7 6 3" xfId="18713" xr:uid="{00000000-0005-0000-0000-000057170000}"/>
    <cellStyle name="Normal 4 4 7 7" xfId="7449" xr:uid="{00000000-0005-0000-0000-000058170000}"/>
    <cellStyle name="Normal 4 4 7 7 2" xfId="15527" xr:uid="{00000000-0005-0000-0000-000058170000}"/>
    <cellStyle name="Normal 4 4 7 8" xfId="12300" xr:uid="{00000000-0005-0000-0000-000059170000}"/>
    <cellStyle name="Normal 4 4 7 8 2" xfId="20374" xr:uid="{00000000-0005-0000-0000-000059170000}"/>
    <cellStyle name="Normal 4 4 7 9" xfId="13692" xr:uid="{00000000-0005-0000-0000-00005A170000}"/>
    <cellStyle name="Normal 4 4 7 9 2" xfId="21689" xr:uid="{00000000-0005-0000-0000-00005A170000}"/>
    <cellStyle name="Normal 4 4 8" xfId="595" xr:uid="{00000000-0005-0000-0000-000053020000}"/>
    <cellStyle name="Normal 4 4 8 10" xfId="5840" xr:uid="{00000000-0005-0000-0000-00005B170000}"/>
    <cellStyle name="Normal 4 4 8 11" xfId="13920" xr:uid="{00000000-0005-0000-0000-00005B170000}"/>
    <cellStyle name="Normal 4 4 8 2" xfId="1053" xr:uid="{00000000-0005-0000-0000-0000B60E0000}"/>
    <cellStyle name="Normal 4 4 8 2 2" xfId="1712" xr:uid="{00000000-0005-0000-0000-0000B70E0000}"/>
    <cellStyle name="Normal 4 4 8 2 2 2" xfId="3362" xr:uid="{00000000-0005-0000-0000-0000B80E0000}"/>
    <cellStyle name="Normal 4 4 8 2 2 2 2" xfId="9821" xr:uid="{00000000-0005-0000-0000-00005E170000}"/>
    <cellStyle name="Normal 4 4 8 2 2 2 3" xfId="17899" xr:uid="{00000000-0005-0000-0000-00005E170000}"/>
    <cellStyle name="Normal 4 4 8 2 2 3" xfId="5025" xr:uid="{00000000-0005-0000-0000-0000B90E0000}"/>
    <cellStyle name="Normal 4 4 8 2 2 3 2" xfId="11412" xr:uid="{00000000-0005-0000-0000-00005F170000}"/>
    <cellStyle name="Normal 4 4 8 2 2 3 3" xfId="19490" xr:uid="{00000000-0005-0000-0000-00005F170000}"/>
    <cellStyle name="Normal 4 4 8 2 2 4" xfId="8226" xr:uid="{00000000-0005-0000-0000-000060170000}"/>
    <cellStyle name="Normal 4 4 8 2 2 4 2" xfId="16304" xr:uid="{00000000-0005-0000-0000-000060170000}"/>
    <cellStyle name="Normal 4 4 8 2 2 5" xfId="6616" xr:uid="{00000000-0005-0000-0000-00005D170000}"/>
    <cellStyle name="Normal 4 4 8 2 2 6" xfId="14696" xr:uid="{00000000-0005-0000-0000-00005D170000}"/>
    <cellStyle name="Normal 4 4 8 2 3" xfId="2239" xr:uid="{00000000-0005-0000-0000-0000BA0E0000}"/>
    <cellStyle name="Normal 4 4 8 2 3 2" xfId="3889" xr:uid="{00000000-0005-0000-0000-0000BB0E0000}"/>
    <cellStyle name="Normal 4 4 8 2 3 2 2" xfId="10348" xr:uid="{00000000-0005-0000-0000-000062170000}"/>
    <cellStyle name="Normal 4 4 8 2 3 2 3" xfId="18426" xr:uid="{00000000-0005-0000-0000-000062170000}"/>
    <cellStyle name="Normal 4 4 8 2 3 3" xfId="5552" xr:uid="{00000000-0005-0000-0000-0000BC0E0000}"/>
    <cellStyle name="Normal 4 4 8 2 3 3 2" xfId="11939" xr:uid="{00000000-0005-0000-0000-000063170000}"/>
    <cellStyle name="Normal 4 4 8 2 3 3 3" xfId="20017" xr:uid="{00000000-0005-0000-0000-000063170000}"/>
    <cellStyle name="Normal 4 4 8 2 3 4" xfId="8753" xr:uid="{00000000-0005-0000-0000-000064170000}"/>
    <cellStyle name="Normal 4 4 8 2 3 4 2" xfId="16831" xr:uid="{00000000-0005-0000-0000-000064170000}"/>
    <cellStyle name="Normal 4 4 8 2 3 5" xfId="7143" xr:uid="{00000000-0005-0000-0000-000061170000}"/>
    <cellStyle name="Normal 4 4 8 2 3 6" xfId="15223" xr:uid="{00000000-0005-0000-0000-000061170000}"/>
    <cellStyle name="Normal 4 4 8 2 4" xfId="2816" xr:uid="{00000000-0005-0000-0000-0000BD0E0000}"/>
    <cellStyle name="Normal 4 4 8 2 4 2" xfId="9305" xr:uid="{00000000-0005-0000-0000-000065170000}"/>
    <cellStyle name="Normal 4 4 8 2 4 3" xfId="17383" xr:uid="{00000000-0005-0000-0000-000065170000}"/>
    <cellStyle name="Normal 4 4 8 2 5" xfId="4498" xr:uid="{00000000-0005-0000-0000-0000BE0E0000}"/>
    <cellStyle name="Normal 4 4 8 2 5 2" xfId="10885" xr:uid="{00000000-0005-0000-0000-000066170000}"/>
    <cellStyle name="Normal 4 4 8 2 5 3" xfId="18963" xr:uid="{00000000-0005-0000-0000-000066170000}"/>
    <cellStyle name="Normal 4 4 8 2 6" xfId="7699" xr:uid="{00000000-0005-0000-0000-000067170000}"/>
    <cellStyle name="Normal 4 4 8 2 6 2" xfId="15777" xr:uid="{00000000-0005-0000-0000-000067170000}"/>
    <cellStyle name="Normal 4 4 8 2 7" xfId="12772" xr:uid="{00000000-0005-0000-0000-000068170000}"/>
    <cellStyle name="Normal 4 4 8 2 7 2" xfId="20833" xr:uid="{00000000-0005-0000-0000-000068170000}"/>
    <cellStyle name="Normal 4 4 8 2 8" xfId="6089" xr:uid="{00000000-0005-0000-0000-00005C170000}"/>
    <cellStyle name="Normal 4 4 8 2 9" xfId="14169" xr:uid="{00000000-0005-0000-0000-00005C170000}"/>
    <cellStyle name="Normal 4 4 8 3" xfId="1464" xr:uid="{00000000-0005-0000-0000-0000BF0E0000}"/>
    <cellStyle name="Normal 4 4 8 3 2" xfId="3113" xr:uid="{00000000-0005-0000-0000-0000C00E0000}"/>
    <cellStyle name="Normal 4 4 8 3 2 2" xfId="9572" xr:uid="{00000000-0005-0000-0000-00006A170000}"/>
    <cellStyle name="Normal 4 4 8 3 2 3" xfId="17650" xr:uid="{00000000-0005-0000-0000-00006A170000}"/>
    <cellStyle name="Normal 4 4 8 3 3" xfId="4776" xr:uid="{00000000-0005-0000-0000-0000C10E0000}"/>
    <cellStyle name="Normal 4 4 8 3 3 2" xfId="11163" xr:uid="{00000000-0005-0000-0000-00006B170000}"/>
    <cellStyle name="Normal 4 4 8 3 3 3" xfId="19241" xr:uid="{00000000-0005-0000-0000-00006B170000}"/>
    <cellStyle name="Normal 4 4 8 3 4" xfId="7977" xr:uid="{00000000-0005-0000-0000-00006C170000}"/>
    <cellStyle name="Normal 4 4 8 3 4 2" xfId="16055" xr:uid="{00000000-0005-0000-0000-00006C170000}"/>
    <cellStyle name="Normal 4 4 8 3 5" xfId="6367" xr:uid="{00000000-0005-0000-0000-000069170000}"/>
    <cellStyle name="Normal 4 4 8 3 6" xfId="14447" xr:uid="{00000000-0005-0000-0000-000069170000}"/>
    <cellStyle name="Normal 4 4 8 4" xfId="1990" xr:uid="{00000000-0005-0000-0000-0000C20E0000}"/>
    <cellStyle name="Normal 4 4 8 4 2" xfId="3640" xr:uid="{00000000-0005-0000-0000-0000C30E0000}"/>
    <cellStyle name="Normal 4 4 8 4 2 2" xfId="10099" xr:uid="{00000000-0005-0000-0000-00006E170000}"/>
    <cellStyle name="Normal 4 4 8 4 2 3" xfId="18177" xr:uid="{00000000-0005-0000-0000-00006E170000}"/>
    <cellStyle name="Normal 4 4 8 4 3" xfId="5303" xr:uid="{00000000-0005-0000-0000-0000C40E0000}"/>
    <cellStyle name="Normal 4 4 8 4 3 2" xfId="11690" xr:uid="{00000000-0005-0000-0000-00006F170000}"/>
    <cellStyle name="Normal 4 4 8 4 3 3" xfId="19768" xr:uid="{00000000-0005-0000-0000-00006F170000}"/>
    <cellStyle name="Normal 4 4 8 4 4" xfId="8504" xr:uid="{00000000-0005-0000-0000-000070170000}"/>
    <cellStyle name="Normal 4 4 8 4 4 2" xfId="16582" xr:uid="{00000000-0005-0000-0000-000070170000}"/>
    <cellStyle name="Normal 4 4 8 4 5" xfId="6894" xr:uid="{00000000-0005-0000-0000-00006D170000}"/>
    <cellStyle name="Normal 4 4 8 4 6" xfId="14974" xr:uid="{00000000-0005-0000-0000-00006D170000}"/>
    <cellStyle name="Normal 4 4 8 5" xfId="2599" xr:uid="{00000000-0005-0000-0000-0000C50E0000}"/>
    <cellStyle name="Normal 4 4 8 5 2" xfId="9109" xr:uid="{00000000-0005-0000-0000-000071170000}"/>
    <cellStyle name="Normal 4 4 8 5 3" xfId="17187" xr:uid="{00000000-0005-0000-0000-000071170000}"/>
    <cellStyle name="Normal 4 4 8 6" xfId="4249" xr:uid="{00000000-0005-0000-0000-0000C60E0000}"/>
    <cellStyle name="Normal 4 4 8 6 2" xfId="10636" xr:uid="{00000000-0005-0000-0000-000072170000}"/>
    <cellStyle name="Normal 4 4 8 6 3" xfId="18714" xr:uid="{00000000-0005-0000-0000-000072170000}"/>
    <cellStyle name="Normal 4 4 8 7" xfId="7450" xr:uid="{00000000-0005-0000-0000-000073170000}"/>
    <cellStyle name="Normal 4 4 8 7 2" xfId="15528" xr:uid="{00000000-0005-0000-0000-000073170000}"/>
    <cellStyle name="Normal 4 4 8 8" xfId="12301" xr:uid="{00000000-0005-0000-0000-000074170000}"/>
    <cellStyle name="Normal 4 4 8 8 2" xfId="20375" xr:uid="{00000000-0005-0000-0000-000074170000}"/>
    <cellStyle name="Normal 4 4 8 9" xfId="13693" xr:uid="{00000000-0005-0000-0000-000075170000}"/>
    <cellStyle name="Normal 4 4 8 9 2" xfId="21690" xr:uid="{00000000-0005-0000-0000-000075170000}"/>
    <cellStyle name="Normal 4 4 9" xfId="596" xr:uid="{00000000-0005-0000-0000-000054020000}"/>
    <cellStyle name="Normal 4 4 9 10" xfId="14162" xr:uid="{00000000-0005-0000-0000-000076170000}"/>
    <cellStyle name="Normal 4 4 9 2" xfId="1705" xr:uid="{00000000-0005-0000-0000-0000C80E0000}"/>
    <cellStyle name="Normal 4 4 9 2 2" xfId="3355" xr:uid="{00000000-0005-0000-0000-0000C90E0000}"/>
    <cellStyle name="Normal 4 4 9 2 2 2" xfId="9814" xr:uid="{00000000-0005-0000-0000-000078170000}"/>
    <cellStyle name="Normal 4 4 9 2 2 3" xfId="17892" xr:uid="{00000000-0005-0000-0000-000078170000}"/>
    <cellStyle name="Normal 4 4 9 2 3" xfId="5018" xr:uid="{00000000-0005-0000-0000-0000CA0E0000}"/>
    <cellStyle name="Normal 4 4 9 2 3 2" xfId="11405" xr:uid="{00000000-0005-0000-0000-000079170000}"/>
    <cellStyle name="Normal 4 4 9 2 3 3" xfId="19483" xr:uid="{00000000-0005-0000-0000-000079170000}"/>
    <cellStyle name="Normal 4 4 9 2 4" xfId="8219" xr:uid="{00000000-0005-0000-0000-00007A170000}"/>
    <cellStyle name="Normal 4 4 9 2 4 2" xfId="16297" xr:uid="{00000000-0005-0000-0000-00007A170000}"/>
    <cellStyle name="Normal 4 4 9 2 5" xfId="13260" xr:uid="{00000000-0005-0000-0000-00007B170000}"/>
    <cellStyle name="Normal 4 4 9 2 5 2" xfId="21297" xr:uid="{00000000-0005-0000-0000-00007B170000}"/>
    <cellStyle name="Normal 4 4 9 2 6" xfId="6609" xr:uid="{00000000-0005-0000-0000-000077170000}"/>
    <cellStyle name="Normal 4 4 9 2 7" xfId="14689" xr:uid="{00000000-0005-0000-0000-000077170000}"/>
    <cellStyle name="Normal 4 4 9 3" xfId="2232" xr:uid="{00000000-0005-0000-0000-0000CB0E0000}"/>
    <cellStyle name="Normal 4 4 9 3 2" xfId="3882" xr:uid="{00000000-0005-0000-0000-0000CC0E0000}"/>
    <cellStyle name="Normal 4 4 9 3 2 2" xfId="10341" xr:uid="{00000000-0005-0000-0000-00007D170000}"/>
    <cellStyle name="Normal 4 4 9 3 2 3" xfId="18419" xr:uid="{00000000-0005-0000-0000-00007D170000}"/>
    <cellStyle name="Normal 4 4 9 3 3" xfId="5545" xr:uid="{00000000-0005-0000-0000-0000CD0E0000}"/>
    <cellStyle name="Normal 4 4 9 3 3 2" xfId="11932" xr:uid="{00000000-0005-0000-0000-00007E170000}"/>
    <cellStyle name="Normal 4 4 9 3 3 3" xfId="20010" xr:uid="{00000000-0005-0000-0000-00007E170000}"/>
    <cellStyle name="Normal 4 4 9 3 4" xfId="8746" xr:uid="{00000000-0005-0000-0000-00007F170000}"/>
    <cellStyle name="Normal 4 4 9 3 4 2" xfId="16824" xr:uid="{00000000-0005-0000-0000-00007F170000}"/>
    <cellStyle name="Normal 4 4 9 3 5" xfId="7136" xr:uid="{00000000-0005-0000-0000-00007C170000}"/>
    <cellStyle name="Normal 4 4 9 3 6" xfId="15216" xr:uid="{00000000-0005-0000-0000-00007C170000}"/>
    <cellStyle name="Normal 4 4 9 4" xfId="2600" xr:uid="{00000000-0005-0000-0000-0000CE0E0000}"/>
    <cellStyle name="Normal 4 4 9 4 2" xfId="9110" xr:uid="{00000000-0005-0000-0000-000080170000}"/>
    <cellStyle name="Normal 4 4 9 4 3" xfId="17188" xr:uid="{00000000-0005-0000-0000-000080170000}"/>
    <cellStyle name="Normal 4 4 9 5" xfId="4491" xr:uid="{00000000-0005-0000-0000-0000CF0E0000}"/>
    <cellStyle name="Normal 4 4 9 5 2" xfId="10878" xr:uid="{00000000-0005-0000-0000-000081170000}"/>
    <cellStyle name="Normal 4 4 9 5 3" xfId="18956" xr:uid="{00000000-0005-0000-0000-000081170000}"/>
    <cellStyle name="Normal 4 4 9 6" xfId="7692" xr:uid="{00000000-0005-0000-0000-000082170000}"/>
    <cellStyle name="Normal 4 4 9 6 2" xfId="15770" xr:uid="{00000000-0005-0000-0000-000082170000}"/>
    <cellStyle name="Normal 4 4 9 7" xfId="12302" xr:uid="{00000000-0005-0000-0000-000083170000}"/>
    <cellStyle name="Normal 4 4 9 7 2" xfId="20376" xr:uid="{00000000-0005-0000-0000-000083170000}"/>
    <cellStyle name="Normal 4 4 9 8" xfId="13694" xr:uid="{00000000-0005-0000-0000-000084170000}"/>
    <cellStyle name="Normal 4 4 9 8 2" xfId="21691" xr:uid="{00000000-0005-0000-0000-000084170000}"/>
    <cellStyle name="Normal 4 4 9 9" xfId="6082" xr:uid="{00000000-0005-0000-0000-000076170000}"/>
    <cellStyle name="Normal 4 5" xfId="597" xr:uid="{00000000-0005-0000-0000-000055020000}"/>
    <cellStyle name="Normal 4 5 10" xfId="12303" xr:uid="{00000000-0005-0000-0000-000086170000}"/>
    <cellStyle name="Normal 4 5 10 2" xfId="20377" xr:uid="{00000000-0005-0000-0000-000086170000}"/>
    <cellStyle name="Normal 4 5 11" xfId="13695" xr:uid="{00000000-0005-0000-0000-000087170000}"/>
    <cellStyle name="Normal 4 5 11 2" xfId="21692" xr:uid="{00000000-0005-0000-0000-000087170000}"/>
    <cellStyle name="Normal 4 5 12" xfId="5841" xr:uid="{00000000-0005-0000-0000-000085170000}"/>
    <cellStyle name="Normal 4 5 13" xfId="13921" xr:uid="{00000000-0005-0000-0000-000085170000}"/>
    <cellStyle name="Normal 4 5 2" xfId="598" xr:uid="{00000000-0005-0000-0000-000056020000}"/>
    <cellStyle name="Normal 4 5 2 10" xfId="5842" xr:uid="{00000000-0005-0000-0000-000088170000}"/>
    <cellStyle name="Normal 4 5 2 11" xfId="13922" xr:uid="{00000000-0005-0000-0000-000088170000}"/>
    <cellStyle name="Normal 4 5 2 2" xfId="599" xr:uid="{00000000-0005-0000-0000-000057020000}"/>
    <cellStyle name="Normal 4 5 2 2 10" xfId="14171" xr:uid="{00000000-0005-0000-0000-000089170000}"/>
    <cellStyle name="Normal 4 5 2 2 2" xfId="1714" xr:uid="{00000000-0005-0000-0000-0000D30E0000}"/>
    <cellStyle name="Normal 4 5 2 2 2 2" xfId="3364" xr:uid="{00000000-0005-0000-0000-0000D40E0000}"/>
    <cellStyle name="Normal 4 5 2 2 2 2 2" xfId="13262" xr:uid="{00000000-0005-0000-0000-00008C170000}"/>
    <cellStyle name="Normal 4 5 2 2 2 2 2 2" xfId="21299" xr:uid="{00000000-0005-0000-0000-00008C170000}"/>
    <cellStyle name="Normal 4 5 2 2 2 2 3" xfId="9823" xr:uid="{00000000-0005-0000-0000-00008B170000}"/>
    <cellStyle name="Normal 4 5 2 2 2 2 4" xfId="17901" xr:uid="{00000000-0005-0000-0000-00008B170000}"/>
    <cellStyle name="Normal 4 5 2 2 2 3" xfId="5027" xr:uid="{00000000-0005-0000-0000-0000D50E0000}"/>
    <cellStyle name="Normal 4 5 2 2 2 3 2" xfId="11414" xr:uid="{00000000-0005-0000-0000-00008D170000}"/>
    <cellStyle name="Normal 4 5 2 2 2 3 3" xfId="19492" xr:uid="{00000000-0005-0000-0000-00008D170000}"/>
    <cellStyle name="Normal 4 5 2 2 2 4" xfId="8228" xr:uid="{00000000-0005-0000-0000-00008E170000}"/>
    <cellStyle name="Normal 4 5 2 2 2 4 2" xfId="16306" xr:uid="{00000000-0005-0000-0000-00008E170000}"/>
    <cellStyle name="Normal 4 5 2 2 2 5" xfId="12577" xr:uid="{00000000-0005-0000-0000-00008F170000}"/>
    <cellStyle name="Normal 4 5 2 2 2 5 2" xfId="20645" xr:uid="{00000000-0005-0000-0000-00008F170000}"/>
    <cellStyle name="Normal 4 5 2 2 2 6" xfId="6618" xr:uid="{00000000-0005-0000-0000-00008A170000}"/>
    <cellStyle name="Normal 4 5 2 2 2 7" xfId="14698" xr:uid="{00000000-0005-0000-0000-00008A170000}"/>
    <cellStyle name="Normal 4 5 2 2 3" xfId="2241" xr:uid="{00000000-0005-0000-0000-0000D60E0000}"/>
    <cellStyle name="Normal 4 5 2 2 3 2" xfId="3891" xr:uid="{00000000-0005-0000-0000-0000D70E0000}"/>
    <cellStyle name="Normal 4 5 2 2 3 2 2" xfId="10350" xr:uid="{00000000-0005-0000-0000-000091170000}"/>
    <cellStyle name="Normal 4 5 2 2 3 2 3" xfId="18428" xr:uid="{00000000-0005-0000-0000-000091170000}"/>
    <cellStyle name="Normal 4 5 2 2 3 3" xfId="5554" xr:uid="{00000000-0005-0000-0000-0000D80E0000}"/>
    <cellStyle name="Normal 4 5 2 2 3 3 2" xfId="11941" xr:uid="{00000000-0005-0000-0000-000092170000}"/>
    <cellStyle name="Normal 4 5 2 2 3 3 3" xfId="20019" xr:uid="{00000000-0005-0000-0000-000092170000}"/>
    <cellStyle name="Normal 4 5 2 2 3 4" xfId="8755" xr:uid="{00000000-0005-0000-0000-000093170000}"/>
    <cellStyle name="Normal 4 5 2 2 3 4 2" xfId="16833" xr:uid="{00000000-0005-0000-0000-000093170000}"/>
    <cellStyle name="Normal 4 5 2 2 3 5" xfId="13263" xr:uid="{00000000-0005-0000-0000-000094170000}"/>
    <cellStyle name="Normal 4 5 2 2 3 5 2" xfId="21300" xr:uid="{00000000-0005-0000-0000-000094170000}"/>
    <cellStyle name="Normal 4 5 2 2 3 6" xfId="7145" xr:uid="{00000000-0005-0000-0000-000090170000}"/>
    <cellStyle name="Normal 4 5 2 2 3 7" xfId="15225" xr:uid="{00000000-0005-0000-0000-000090170000}"/>
    <cellStyle name="Normal 4 5 2 2 4" xfId="2603" xr:uid="{00000000-0005-0000-0000-0000D90E0000}"/>
    <cellStyle name="Normal 4 5 2 2 4 2" xfId="13261" xr:uid="{00000000-0005-0000-0000-000096170000}"/>
    <cellStyle name="Normal 4 5 2 2 4 2 2" xfId="21298" xr:uid="{00000000-0005-0000-0000-000096170000}"/>
    <cellStyle name="Normal 4 5 2 2 4 3" xfId="9113" xr:uid="{00000000-0005-0000-0000-000095170000}"/>
    <cellStyle name="Normal 4 5 2 2 4 4" xfId="17191" xr:uid="{00000000-0005-0000-0000-000095170000}"/>
    <cellStyle name="Normal 4 5 2 2 5" xfId="4500" xr:uid="{00000000-0005-0000-0000-0000DA0E0000}"/>
    <cellStyle name="Normal 4 5 2 2 5 2" xfId="10887" xr:uid="{00000000-0005-0000-0000-000097170000}"/>
    <cellStyle name="Normal 4 5 2 2 5 3" xfId="18965" xr:uid="{00000000-0005-0000-0000-000097170000}"/>
    <cellStyle name="Normal 4 5 2 2 6" xfId="7701" xr:uid="{00000000-0005-0000-0000-000098170000}"/>
    <cellStyle name="Normal 4 5 2 2 6 2" xfId="15779" xr:uid="{00000000-0005-0000-0000-000098170000}"/>
    <cellStyle name="Normal 4 5 2 2 7" xfId="12305" xr:uid="{00000000-0005-0000-0000-000099170000}"/>
    <cellStyle name="Normal 4 5 2 2 7 2" xfId="20379" xr:uid="{00000000-0005-0000-0000-000099170000}"/>
    <cellStyle name="Normal 4 5 2 2 8" xfId="13697" xr:uid="{00000000-0005-0000-0000-00009A170000}"/>
    <cellStyle name="Normal 4 5 2 2 8 2" xfId="21694" xr:uid="{00000000-0005-0000-0000-00009A170000}"/>
    <cellStyle name="Normal 4 5 2 2 9" xfId="6091" xr:uid="{00000000-0005-0000-0000-000089170000}"/>
    <cellStyle name="Normal 4 5 2 3" xfId="1466" xr:uid="{00000000-0005-0000-0000-0000DB0E0000}"/>
    <cellStyle name="Normal 4 5 2 3 2" xfId="3115" xr:uid="{00000000-0005-0000-0000-0000DC0E0000}"/>
    <cellStyle name="Normal 4 5 2 3 2 2" xfId="13264" xr:uid="{00000000-0005-0000-0000-00009D170000}"/>
    <cellStyle name="Normal 4 5 2 3 2 2 2" xfId="21301" xr:uid="{00000000-0005-0000-0000-00009D170000}"/>
    <cellStyle name="Normal 4 5 2 3 2 3" xfId="9574" xr:uid="{00000000-0005-0000-0000-00009C170000}"/>
    <cellStyle name="Normal 4 5 2 3 2 4" xfId="17652" xr:uid="{00000000-0005-0000-0000-00009C170000}"/>
    <cellStyle name="Normal 4 5 2 3 3" xfId="4778" xr:uid="{00000000-0005-0000-0000-0000DD0E0000}"/>
    <cellStyle name="Normal 4 5 2 3 3 2" xfId="11165" xr:uid="{00000000-0005-0000-0000-00009E170000}"/>
    <cellStyle name="Normal 4 5 2 3 3 3" xfId="19243" xr:uid="{00000000-0005-0000-0000-00009E170000}"/>
    <cellStyle name="Normal 4 5 2 3 4" xfId="7979" xr:uid="{00000000-0005-0000-0000-00009F170000}"/>
    <cellStyle name="Normal 4 5 2 3 4 2" xfId="16057" xr:uid="{00000000-0005-0000-0000-00009F170000}"/>
    <cellStyle name="Normal 4 5 2 3 5" xfId="12576" xr:uid="{00000000-0005-0000-0000-0000A0170000}"/>
    <cellStyle name="Normal 4 5 2 3 5 2" xfId="20644" xr:uid="{00000000-0005-0000-0000-0000A0170000}"/>
    <cellStyle name="Normal 4 5 2 3 6" xfId="6369" xr:uid="{00000000-0005-0000-0000-00009B170000}"/>
    <cellStyle name="Normal 4 5 2 3 7" xfId="14449" xr:uid="{00000000-0005-0000-0000-00009B170000}"/>
    <cellStyle name="Normal 4 5 2 4" xfId="1992" xr:uid="{00000000-0005-0000-0000-0000DE0E0000}"/>
    <cellStyle name="Normal 4 5 2 4 2" xfId="3642" xr:uid="{00000000-0005-0000-0000-0000DF0E0000}"/>
    <cellStyle name="Normal 4 5 2 4 2 2" xfId="10101" xr:uid="{00000000-0005-0000-0000-0000A2170000}"/>
    <cellStyle name="Normal 4 5 2 4 2 3" xfId="18179" xr:uid="{00000000-0005-0000-0000-0000A2170000}"/>
    <cellStyle name="Normal 4 5 2 4 3" xfId="5305" xr:uid="{00000000-0005-0000-0000-0000E00E0000}"/>
    <cellStyle name="Normal 4 5 2 4 3 2" xfId="11692" xr:uid="{00000000-0005-0000-0000-0000A3170000}"/>
    <cellStyle name="Normal 4 5 2 4 3 3" xfId="19770" xr:uid="{00000000-0005-0000-0000-0000A3170000}"/>
    <cellStyle name="Normal 4 5 2 4 4" xfId="8506" xr:uid="{00000000-0005-0000-0000-0000A4170000}"/>
    <cellStyle name="Normal 4 5 2 4 4 2" xfId="16584" xr:uid="{00000000-0005-0000-0000-0000A4170000}"/>
    <cellStyle name="Normal 4 5 2 4 5" xfId="13265" xr:uid="{00000000-0005-0000-0000-0000A5170000}"/>
    <cellStyle name="Normal 4 5 2 4 5 2" xfId="21302" xr:uid="{00000000-0005-0000-0000-0000A5170000}"/>
    <cellStyle name="Normal 4 5 2 4 6" xfId="6896" xr:uid="{00000000-0005-0000-0000-0000A1170000}"/>
    <cellStyle name="Normal 4 5 2 4 7" xfId="14976" xr:uid="{00000000-0005-0000-0000-0000A1170000}"/>
    <cellStyle name="Normal 4 5 2 5" xfId="2602" xr:uid="{00000000-0005-0000-0000-0000E10E0000}"/>
    <cellStyle name="Normal 4 5 2 5 2" xfId="12774" xr:uid="{00000000-0005-0000-0000-0000A7170000}"/>
    <cellStyle name="Normal 4 5 2 5 2 2" xfId="20835" xr:uid="{00000000-0005-0000-0000-0000A7170000}"/>
    <cellStyle name="Normal 4 5 2 5 3" xfId="9112" xr:uid="{00000000-0005-0000-0000-0000A6170000}"/>
    <cellStyle name="Normal 4 5 2 5 4" xfId="17190" xr:uid="{00000000-0005-0000-0000-0000A6170000}"/>
    <cellStyle name="Normal 4 5 2 6" xfId="4251" xr:uid="{00000000-0005-0000-0000-0000E20E0000}"/>
    <cellStyle name="Normal 4 5 2 6 2" xfId="10638" xr:uid="{00000000-0005-0000-0000-0000A8170000}"/>
    <cellStyle name="Normal 4 5 2 6 3" xfId="18716" xr:uid="{00000000-0005-0000-0000-0000A8170000}"/>
    <cellStyle name="Normal 4 5 2 7" xfId="7452" xr:uid="{00000000-0005-0000-0000-0000A9170000}"/>
    <cellStyle name="Normal 4 5 2 7 2" xfId="15530" xr:uid="{00000000-0005-0000-0000-0000A9170000}"/>
    <cellStyle name="Normal 4 5 2 8" xfId="12304" xr:uid="{00000000-0005-0000-0000-0000AA170000}"/>
    <cellStyle name="Normal 4 5 2 8 2" xfId="20378" xr:uid="{00000000-0005-0000-0000-0000AA170000}"/>
    <cellStyle name="Normal 4 5 2 9" xfId="13696" xr:uid="{00000000-0005-0000-0000-0000AB170000}"/>
    <cellStyle name="Normal 4 5 2 9 2" xfId="21693" xr:uid="{00000000-0005-0000-0000-0000AB170000}"/>
    <cellStyle name="Normal 4 5 3" xfId="600" xr:uid="{00000000-0005-0000-0000-000058020000}"/>
    <cellStyle name="Normal 4 5 3 10" xfId="14170" xr:uid="{00000000-0005-0000-0000-0000AC170000}"/>
    <cellStyle name="Normal 4 5 3 2" xfId="1713" xr:uid="{00000000-0005-0000-0000-0000E40E0000}"/>
    <cellStyle name="Normal 4 5 3 2 2" xfId="3363" xr:uid="{00000000-0005-0000-0000-0000E50E0000}"/>
    <cellStyle name="Normal 4 5 3 2 2 2" xfId="13267" xr:uid="{00000000-0005-0000-0000-0000AF170000}"/>
    <cellStyle name="Normal 4 5 3 2 2 2 2" xfId="21304" xr:uid="{00000000-0005-0000-0000-0000AF170000}"/>
    <cellStyle name="Normal 4 5 3 2 2 3" xfId="9822" xr:uid="{00000000-0005-0000-0000-0000AE170000}"/>
    <cellStyle name="Normal 4 5 3 2 2 4" xfId="17900" xr:uid="{00000000-0005-0000-0000-0000AE170000}"/>
    <cellStyle name="Normal 4 5 3 2 3" xfId="5026" xr:uid="{00000000-0005-0000-0000-0000E60E0000}"/>
    <cellStyle name="Normal 4 5 3 2 3 2" xfId="11413" xr:uid="{00000000-0005-0000-0000-0000B0170000}"/>
    <cellStyle name="Normal 4 5 3 2 3 3" xfId="19491" xr:uid="{00000000-0005-0000-0000-0000B0170000}"/>
    <cellStyle name="Normal 4 5 3 2 4" xfId="8227" xr:uid="{00000000-0005-0000-0000-0000B1170000}"/>
    <cellStyle name="Normal 4 5 3 2 4 2" xfId="16305" xr:uid="{00000000-0005-0000-0000-0000B1170000}"/>
    <cellStyle name="Normal 4 5 3 2 5" xfId="12578" xr:uid="{00000000-0005-0000-0000-0000B2170000}"/>
    <cellStyle name="Normal 4 5 3 2 5 2" xfId="20646" xr:uid="{00000000-0005-0000-0000-0000B2170000}"/>
    <cellStyle name="Normal 4 5 3 2 6" xfId="6617" xr:uid="{00000000-0005-0000-0000-0000AD170000}"/>
    <cellStyle name="Normal 4 5 3 2 7" xfId="14697" xr:uid="{00000000-0005-0000-0000-0000AD170000}"/>
    <cellStyle name="Normal 4 5 3 3" xfId="2240" xr:uid="{00000000-0005-0000-0000-0000E70E0000}"/>
    <cellStyle name="Normal 4 5 3 3 2" xfId="3890" xr:uid="{00000000-0005-0000-0000-0000E80E0000}"/>
    <cellStyle name="Normal 4 5 3 3 2 2" xfId="10349" xr:uid="{00000000-0005-0000-0000-0000B4170000}"/>
    <cellStyle name="Normal 4 5 3 3 2 3" xfId="18427" xr:uid="{00000000-0005-0000-0000-0000B4170000}"/>
    <cellStyle name="Normal 4 5 3 3 3" xfId="5553" xr:uid="{00000000-0005-0000-0000-0000E90E0000}"/>
    <cellStyle name="Normal 4 5 3 3 3 2" xfId="11940" xr:uid="{00000000-0005-0000-0000-0000B5170000}"/>
    <cellStyle name="Normal 4 5 3 3 3 3" xfId="20018" xr:uid="{00000000-0005-0000-0000-0000B5170000}"/>
    <cellStyle name="Normal 4 5 3 3 4" xfId="8754" xr:uid="{00000000-0005-0000-0000-0000B6170000}"/>
    <cellStyle name="Normal 4 5 3 3 4 2" xfId="16832" xr:uid="{00000000-0005-0000-0000-0000B6170000}"/>
    <cellStyle name="Normal 4 5 3 3 5" xfId="13268" xr:uid="{00000000-0005-0000-0000-0000B7170000}"/>
    <cellStyle name="Normal 4 5 3 3 5 2" xfId="21305" xr:uid="{00000000-0005-0000-0000-0000B7170000}"/>
    <cellStyle name="Normal 4 5 3 3 6" xfId="7144" xr:uid="{00000000-0005-0000-0000-0000B3170000}"/>
    <cellStyle name="Normal 4 5 3 3 7" xfId="15224" xr:uid="{00000000-0005-0000-0000-0000B3170000}"/>
    <cellStyle name="Normal 4 5 3 4" xfId="2604" xr:uid="{00000000-0005-0000-0000-0000EA0E0000}"/>
    <cellStyle name="Normal 4 5 3 4 2" xfId="13266" xr:uid="{00000000-0005-0000-0000-0000B9170000}"/>
    <cellStyle name="Normal 4 5 3 4 2 2" xfId="21303" xr:uid="{00000000-0005-0000-0000-0000B9170000}"/>
    <cellStyle name="Normal 4 5 3 4 3" xfId="9114" xr:uid="{00000000-0005-0000-0000-0000B8170000}"/>
    <cellStyle name="Normal 4 5 3 4 4" xfId="17192" xr:uid="{00000000-0005-0000-0000-0000B8170000}"/>
    <cellStyle name="Normal 4 5 3 5" xfId="4499" xr:uid="{00000000-0005-0000-0000-0000EB0E0000}"/>
    <cellStyle name="Normal 4 5 3 5 2" xfId="10886" xr:uid="{00000000-0005-0000-0000-0000BA170000}"/>
    <cellStyle name="Normal 4 5 3 5 3" xfId="18964" xr:uid="{00000000-0005-0000-0000-0000BA170000}"/>
    <cellStyle name="Normal 4 5 3 6" xfId="7700" xr:uid="{00000000-0005-0000-0000-0000BB170000}"/>
    <cellStyle name="Normal 4 5 3 6 2" xfId="15778" xr:uid="{00000000-0005-0000-0000-0000BB170000}"/>
    <cellStyle name="Normal 4 5 3 7" xfId="12306" xr:uid="{00000000-0005-0000-0000-0000BC170000}"/>
    <cellStyle name="Normal 4 5 3 7 2" xfId="20380" xr:uid="{00000000-0005-0000-0000-0000BC170000}"/>
    <cellStyle name="Normal 4 5 3 8" xfId="13698" xr:uid="{00000000-0005-0000-0000-0000BD170000}"/>
    <cellStyle name="Normal 4 5 3 8 2" xfId="21695" xr:uid="{00000000-0005-0000-0000-0000BD170000}"/>
    <cellStyle name="Normal 4 5 3 9" xfId="6090" xr:uid="{00000000-0005-0000-0000-0000AC170000}"/>
    <cellStyle name="Normal 4 5 4" xfId="1121" xr:uid="{00000000-0005-0000-0000-0000EC0E0000}"/>
    <cellStyle name="Normal 4 5 4 2" xfId="1779" xr:uid="{00000000-0005-0000-0000-0000ED0E0000}"/>
    <cellStyle name="Normal 4 5 4 2 2" xfId="3429" xr:uid="{00000000-0005-0000-0000-0000EE0E0000}"/>
    <cellStyle name="Normal 4 5 4 2 2 2" xfId="9888" xr:uid="{00000000-0005-0000-0000-0000C0170000}"/>
    <cellStyle name="Normal 4 5 4 2 2 3" xfId="17966" xr:uid="{00000000-0005-0000-0000-0000C0170000}"/>
    <cellStyle name="Normal 4 5 4 2 3" xfId="5092" xr:uid="{00000000-0005-0000-0000-0000EF0E0000}"/>
    <cellStyle name="Normal 4 5 4 2 3 2" xfId="11479" xr:uid="{00000000-0005-0000-0000-0000C1170000}"/>
    <cellStyle name="Normal 4 5 4 2 3 3" xfId="19557" xr:uid="{00000000-0005-0000-0000-0000C1170000}"/>
    <cellStyle name="Normal 4 5 4 2 4" xfId="8293" xr:uid="{00000000-0005-0000-0000-0000C2170000}"/>
    <cellStyle name="Normal 4 5 4 2 4 2" xfId="16371" xr:uid="{00000000-0005-0000-0000-0000C2170000}"/>
    <cellStyle name="Normal 4 5 4 2 5" xfId="13269" xr:uid="{00000000-0005-0000-0000-0000C3170000}"/>
    <cellStyle name="Normal 4 5 4 2 5 2" xfId="21306" xr:uid="{00000000-0005-0000-0000-0000C3170000}"/>
    <cellStyle name="Normal 4 5 4 2 6" xfId="6683" xr:uid="{00000000-0005-0000-0000-0000BF170000}"/>
    <cellStyle name="Normal 4 5 4 2 7" xfId="14763" xr:uid="{00000000-0005-0000-0000-0000BF170000}"/>
    <cellStyle name="Normal 4 5 4 3" xfId="2306" xr:uid="{00000000-0005-0000-0000-0000F00E0000}"/>
    <cellStyle name="Normal 4 5 4 3 2" xfId="3956" xr:uid="{00000000-0005-0000-0000-0000F10E0000}"/>
    <cellStyle name="Normal 4 5 4 3 2 2" xfId="10415" xr:uid="{00000000-0005-0000-0000-0000C5170000}"/>
    <cellStyle name="Normal 4 5 4 3 2 3" xfId="18493" xr:uid="{00000000-0005-0000-0000-0000C5170000}"/>
    <cellStyle name="Normal 4 5 4 3 3" xfId="5619" xr:uid="{00000000-0005-0000-0000-0000F20E0000}"/>
    <cellStyle name="Normal 4 5 4 3 3 2" xfId="12006" xr:uid="{00000000-0005-0000-0000-0000C6170000}"/>
    <cellStyle name="Normal 4 5 4 3 3 3" xfId="20084" xr:uid="{00000000-0005-0000-0000-0000C6170000}"/>
    <cellStyle name="Normal 4 5 4 3 4" xfId="8820" xr:uid="{00000000-0005-0000-0000-0000C7170000}"/>
    <cellStyle name="Normal 4 5 4 3 4 2" xfId="16898" xr:uid="{00000000-0005-0000-0000-0000C7170000}"/>
    <cellStyle name="Normal 4 5 4 3 5" xfId="7210" xr:uid="{00000000-0005-0000-0000-0000C4170000}"/>
    <cellStyle name="Normal 4 5 4 3 6" xfId="15290" xr:uid="{00000000-0005-0000-0000-0000C4170000}"/>
    <cellStyle name="Normal 4 5 4 4" xfId="2872" xr:uid="{00000000-0005-0000-0000-0000F30E0000}"/>
    <cellStyle name="Normal 4 5 4 4 2" xfId="9361" xr:uid="{00000000-0005-0000-0000-0000C8170000}"/>
    <cellStyle name="Normal 4 5 4 4 3" xfId="17439" xr:uid="{00000000-0005-0000-0000-0000C8170000}"/>
    <cellStyle name="Normal 4 5 4 5" xfId="4565" xr:uid="{00000000-0005-0000-0000-0000F40E0000}"/>
    <cellStyle name="Normal 4 5 4 5 2" xfId="10952" xr:uid="{00000000-0005-0000-0000-0000C9170000}"/>
    <cellStyle name="Normal 4 5 4 5 3" xfId="19030" xr:uid="{00000000-0005-0000-0000-0000C9170000}"/>
    <cellStyle name="Normal 4 5 4 6" xfId="7766" xr:uid="{00000000-0005-0000-0000-0000CA170000}"/>
    <cellStyle name="Normal 4 5 4 6 2" xfId="15844" xr:uid="{00000000-0005-0000-0000-0000CA170000}"/>
    <cellStyle name="Normal 4 5 4 7" xfId="12575" xr:uid="{00000000-0005-0000-0000-0000CB170000}"/>
    <cellStyle name="Normal 4 5 4 7 2" xfId="20643" xr:uid="{00000000-0005-0000-0000-0000CB170000}"/>
    <cellStyle name="Normal 4 5 4 8" xfId="6156" xr:uid="{00000000-0005-0000-0000-0000BE170000}"/>
    <cellStyle name="Normal 4 5 4 9" xfId="14236" xr:uid="{00000000-0005-0000-0000-0000BE170000}"/>
    <cellStyle name="Normal 4 5 5" xfId="1465" xr:uid="{00000000-0005-0000-0000-0000F50E0000}"/>
    <cellStyle name="Normal 4 5 5 2" xfId="3114" xr:uid="{00000000-0005-0000-0000-0000F60E0000}"/>
    <cellStyle name="Normal 4 5 5 2 2" xfId="9573" xr:uid="{00000000-0005-0000-0000-0000CD170000}"/>
    <cellStyle name="Normal 4 5 5 2 3" xfId="17651" xr:uid="{00000000-0005-0000-0000-0000CD170000}"/>
    <cellStyle name="Normal 4 5 5 3" xfId="4777" xr:uid="{00000000-0005-0000-0000-0000F70E0000}"/>
    <cellStyle name="Normal 4 5 5 3 2" xfId="11164" xr:uid="{00000000-0005-0000-0000-0000CE170000}"/>
    <cellStyle name="Normal 4 5 5 3 3" xfId="19242" xr:uid="{00000000-0005-0000-0000-0000CE170000}"/>
    <cellStyle name="Normal 4 5 5 4" xfId="7978" xr:uid="{00000000-0005-0000-0000-0000CF170000}"/>
    <cellStyle name="Normal 4 5 5 4 2" xfId="16056" xr:uid="{00000000-0005-0000-0000-0000CF170000}"/>
    <cellStyle name="Normal 4 5 5 5" xfId="13270" xr:uid="{00000000-0005-0000-0000-0000D0170000}"/>
    <cellStyle name="Normal 4 5 5 5 2" xfId="21307" xr:uid="{00000000-0005-0000-0000-0000D0170000}"/>
    <cellStyle name="Normal 4 5 5 6" xfId="6368" xr:uid="{00000000-0005-0000-0000-0000CC170000}"/>
    <cellStyle name="Normal 4 5 5 7" xfId="14448" xr:uid="{00000000-0005-0000-0000-0000CC170000}"/>
    <cellStyle name="Normal 4 5 6" xfId="1991" xr:uid="{00000000-0005-0000-0000-0000F80E0000}"/>
    <cellStyle name="Normal 4 5 6 2" xfId="3641" xr:uid="{00000000-0005-0000-0000-0000F90E0000}"/>
    <cellStyle name="Normal 4 5 6 2 2" xfId="10100" xr:uid="{00000000-0005-0000-0000-0000D2170000}"/>
    <cellStyle name="Normal 4 5 6 2 3" xfId="18178" xr:uid="{00000000-0005-0000-0000-0000D2170000}"/>
    <cellStyle name="Normal 4 5 6 3" xfId="5304" xr:uid="{00000000-0005-0000-0000-0000FA0E0000}"/>
    <cellStyle name="Normal 4 5 6 3 2" xfId="11691" xr:uid="{00000000-0005-0000-0000-0000D3170000}"/>
    <cellStyle name="Normal 4 5 6 3 3" xfId="19769" xr:uid="{00000000-0005-0000-0000-0000D3170000}"/>
    <cellStyle name="Normal 4 5 6 4" xfId="8505" xr:uid="{00000000-0005-0000-0000-0000D4170000}"/>
    <cellStyle name="Normal 4 5 6 4 2" xfId="16583" xr:uid="{00000000-0005-0000-0000-0000D4170000}"/>
    <cellStyle name="Normal 4 5 6 5" xfId="12773" xr:uid="{00000000-0005-0000-0000-0000D5170000}"/>
    <cellStyle name="Normal 4 5 6 5 2" xfId="20834" xr:uid="{00000000-0005-0000-0000-0000D5170000}"/>
    <cellStyle name="Normal 4 5 6 6" xfId="6895" xr:uid="{00000000-0005-0000-0000-0000D1170000}"/>
    <cellStyle name="Normal 4 5 6 7" xfId="14975" xr:uid="{00000000-0005-0000-0000-0000D1170000}"/>
    <cellStyle name="Normal 4 5 7" xfId="2601" xr:uid="{00000000-0005-0000-0000-0000FB0E0000}"/>
    <cellStyle name="Normal 4 5 7 2" xfId="9111" xr:uid="{00000000-0005-0000-0000-0000D6170000}"/>
    <cellStyle name="Normal 4 5 7 3" xfId="17189" xr:uid="{00000000-0005-0000-0000-0000D6170000}"/>
    <cellStyle name="Normal 4 5 8" xfId="4250" xr:uid="{00000000-0005-0000-0000-0000FC0E0000}"/>
    <cellStyle name="Normal 4 5 8 2" xfId="10637" xr:uid="{00000000-0005-0000-0000-0000D7170000}"/>
    <cellStyle name="Normal 4 5 8 3" xfId="18715" xr:uid="{00000000-0005-0000-0000-0000D7170000}"/>
    <cellStyle name="Normal 4 5 9" xfId="7451" xr:uid="{00000000-0005-0000-0000-0000D8170000}"/>
    <cellStyle name="Normal 4 5 9 2" xfId="15529" xr:uid="{00000000-0005-0000-0000-0000D8170000}"/>
    <cellStyle name="Normal 4 6" xfId="601" xr:uid="{00000000-0005-0000-0000-000059020000}"/>
    <cellStyle name="Normal 4 6 10" xfId="13699" xr:uid="{00000000-0005-0000-0000-0000DA170000}"/>
    <cellStyle name="Normal 4 6 10 2" xfId="21696" xr:uid="{00000000-0005-0000-0000-0000DA170000}"/>
    <cellStyle name="Normal 4 6 11" xfId="5843" xr:uid="{00000000-0005-0000-0000-0000D9170000}"/>
    <cellStyle name="Normal 4 6 12" xfId="13923" xr:uid="{00000000-0005-0000-0000-0000D9170000}"/>
    <cellStyle name="Normal 4 6 2" xfId="602" xr:uid="{00000000-0005-0000-0000-00005A020000}"/>
    <cellStyle name="Normal 4 6 2 10" xfId="5976" xr:uid="{00000000-0005-0000-0000-0000DB170000}"/>
    <cellStyle name="Normal 4 6 2 11" xfId="14056" xr:uid="{00000000-0005-0000-0000-0000DB170000}"/>
    <cellStyle name="Normal 4 6 2 2" xfId="1187" xr:uid="{00000000-0005-0000-0000-0000FF0E0000}"/>
    <cellStyle name="Normal 4 6 2 2 2" xfId="1845" xr:uid="{00000000-0005-0000-0000-0000000F0000}"/>
    <cellStyle name="Normal 4 6 2 2 2 2" xfId="3495" xr:uid="{00000000-0005-0000-0000-0000010F0000}"/>
    <cellStyle name="Normal 4 6 2 2 2 2 2" xfId="13273" xr:uid="{00000000-0005-0000-0000-0000DF170000}"/>
    <cellStyle name="Normal 4 6 2 2 2 2 2 2" xfId="21310" xr:uid="{00000000-0005-0000-0000-0000DF170000}"/>
    <cellStyle name="Normal 4 6 2 2 2 2 3" xfId="9954" xr:uid="{00000000-0005-0000-0000-0000DE170000}"/>
    <cellStyle name="Normal 4 6 2 2 2 2 4" xfId="18032" xr:uid="{00000000-0005-0000-0000-0000DE170000}"/>
    <cellStyle name="Normal 4 6 2 2 2 3" xfId="5158" xr:uid="{00000000-0005-0000-0000-0000020F0000}"/>
    <cellStyle name="Normal 4 6 2 2 2 3 2" xfId="11545" xr:uid="{00000000-0005-0000-0000-0000E0170000}"/>
    <cellStyle name="Normal 4 6 2 2 2 3 3" xfId="19623" xr:uid="{00000000-0005-0000-0000-0000E0170000}"/>
    <cellStyle name="Normal 4 6 2 2 2 4" xfId="8359" xr:uid="{00000000-0005-0000-0000-0000E1170000}"/>
    <cellStyle name="Normal 4 6 2 2 2 4 2" xfId="16437" xr:uid="{00000000-0005-0000-0000-0000E1170000}"/>
    <cellStyle name="Normal 4 6 2 2 2 5" xfId="12581" xr:uid="{00000000-0005-0000-0000-0000E2170000}"/>
    <cellStyle name="Normal 4 6 2 2 2 5 2" xfId="20649" xr:uid="{00000000-0005-0000-0000-0000E2170000}"/>
    <cellStyle name="Normal 4 6 2 2 2 6" xfId="6749" xr:uid="{00000000-0005-0000-0000-0000DD170000}"/>
    <cellStyle name="Normal 4 6 2 2 2 7" xfId="14829" xr:uid="{00000000-0005-0000-0000-0000DD170000}"/>
    <cellStyle name="Normal 4 6 2 2 3" xfId="2372" xr:uid="{00000000-0005-0000-0000-0000030F0000}"/>
    <cellStyle name="Normal 4 6 2 2 3 2" xfId="4022" xr:uid="{00000000-0005-0000-0000-0000040F0000}"/>
    <cellStyle name="Normal 4 6 2 2 3 2 2" xfId="10481" xr:uid="{00000000-0005-0000-0000-0000E4170000}"/>
    <cellStyle name="Normal 4 6 2 2 3 2 3" xfId="18559" xr:uid="{00000000-0005-0000-0000-0000E4170000}"/>
    <cellStyle name="Normal 4 6 2 2 3 3" xfId="5685" xr:uid="{00000000-0005-0000-0000-0000050F0000}"/>
    <cellStyle name="Normal 4 6 2 2 3 3 2" xfId="12072" xr:uid="{00000000-0005-0000-0000-0000E5170000}"/>
    <cellStyle name="Normal 4 6 2 2 3 3 3" xfId="20150" xr:uid="{00000000-0005-0000-0000-0000E5170000}"/>
    <cellStyle name="Normal 4 6 2 2 3 4" xfId="8886" xr:uid="{00000000-0005-0000-0000-0000E6170000}"/>
    <cellStyle name="Normal 4 6 2 2 3 4 2" xfId="16964" xr:uid="{00000000-0005-0000-0000-0000E6170000}"/>
    <cellStyle name="Normal 4 6 2 2 3 5" xfId="13274" xr:uid="{00000000-0005-0000-0000-0000E7170000}"/>
    <cellStyle name="Normal 4 6 2 2 3 5 2" xfId="21311" xr:uid="{00000000-0005-0000-0000-0000E7170000}"/>
    <cellStyle name="Normal 4 6 2 2 3 6" xfId="7276" xr:uid="{00000000-0005-0000-0000-0000E3170000}"/>
    <cellStyle name="Normal 4 6 2 2 3 7" xfId="15356" xr:uid="{00000000-0005-0000-0000-0000E3170000}"/>
    <cellStyle name="Normal 4 6 2 2 4" xfId="2938" xr:uid="{00000000-0005-0000-0000-0000060F0000}"/>
    <cellStyle name="Normal 4 6 2 2 4 2" xfId="13272" xr:uid="{00000000-0005-0000-0000-0000E9170000}"/>
    <cellStyle name="Normal 4 6 2 2 4 2 2" xfId="21309" xr:uid="{00000000-0005-0000-0000-0000E9170000}"/>
    <cellStyle name="Normal 4 6 2 2 4 3" xfId="9427" xr:uid="{00000000-0005-0000-0000-0000E8170000}"/>
    <cellStyle name="Normal 4 6 2 2 4 4" xfId="17505" xr:uid="{00000000-0005-0000-0000-0000E8170000}"/>
    <cellStyle name="Normal 4 6 2 2 5" xfId="4631" xr:uid="{00000000-0005-0000-0000-0000070F0000}"/>
    <cellStyle name="Normal 4 6 2 2 5 2" xfId="11018" xr:uid="{00000000-0005-0000-0000-0000EA170000}"/>
    <cellStyle name="Normal 4 6 2 2 5 3" xfId="19096" xr:uid="{00000000-0005-0000-0000-0000EA170000}"/>
    <cellStyle name="Normal 4 6 2 2 6" xfId="7832" xr:uid="{00000000-0005-0000-0000-0000EB170000}"/>
    <cellStyle name="Normal 4 6 2 2 6 2" xfId="15910" xr:uid="{00000000-0005-0000-0000-0000EB170000}"/>
    <cellStyle name="Normal 4 6 2 2 7" xfId="12410" xr:uid="{00000000-0005-0000-0000-0000EC170000}"/>
    <cellStyle name="Normal 4 6 2 2 7 2" xfId="20481" xr:uid="{00000000-0005-0000-0000-0000EC170000}"/>
    <cellStyle name="Normal 4 6 2 2 8" xfId="6222" xr:uid="{00000000-0005-0000-0000-0000DC170000}"/>
    <cellStyle name="Normal 4 6 2 2 9" xfId="14302" xr:uid="{00000000-0005-0000-0000-0000DC170000}"/>
    <cellStyle name="Normal 4 6 2 3" xfId="1600" xr:uid="{00000000-0005-0000-0000-0000080F0000}"/>
    <cellStyle name="Normal 4 6 2 3 2" xfId="3249" xr:uid="{00000000-0005-0000-0000-0000090F0000}"/>
    <cellStyle name="Normal 4 6 2 3 2 2" xfId="13275" xr:uid="{00000000-0005-0000-0000-0000EF170000}"/>
    <cellStyle name="Normal 4 6 2 3 2 2 2" xfId="21312" xr:uid="{00000000-0005-0000-0000-0000EF170000}"/>
    <cellStyle name="Normal 4 6 2 3 2 3" xfId="9708" xr:uid="{00000000-0005-0000-0000-0000EE170000}"/>
    <cellStyle name="Normal 4 6 2 3 2 4" xfId="17786" xr:uid="{00000000-0005-0000-0000-0000EE170000}"/>
    <cellStyle name="Normal 4 6 2 3 3" xfId="4912" xr:uid="{00000000-0005-0000-0000-00000A0F0000}"/>
    <cellStyle name="Normal 4 6 2 3 3 2" xfId="11299" xr:uid="{00000000-0005-0000-0000-0000F0170000}"/>
    <cellStyle name="Normal 4 6 2 3 3 3" xfId="19377" xr:uid="{00000000-0005-0000-0000-0000F0170000}"/>
    <cellStyle name="Normal 4 6 2 3 4" xfId="8113" xr:uid="{00000000-0005-0000-0000-0000F1170000}"/>
    <cellStyle name="Normal 4 6 2 3 4 2" xfId="16191" xr:uid="{00000000-0005-0000-0000-0000F1170000}"/>
    <cellStyle name="Normal 4 6 2 3 5" xfId="12580" xr:uid="{00000000-0005-0000-0000-0000F2170000}"/>
    <cellStyle name="Normal 4 6 2 3 5 2" xfId="20648" xr:uid="{00000000-0005-0000-0000-0000F2170000}"/>
    <cellStyle name="Normal 4 6 2 3 6" xfId="6503" xr:uid="{00000000-0005-0000-0000-0000ED170000}"/>
    <cellStyle name="Normal 4 6 2 3 7" xfId="14583" xr:uid="{00000000-0005-0000-0000-0000ED170000}"/>
    <cellStyle name="Normal 4 6 2 4" xfId="2126" xr:uid="{00000000-0005-0000-0000-00000B0F0000}"/>
    <cellStyle name="Normal 4 6 2 4 2" xfId="3776" xr:uid="{00000000-0005-0000-0000-00000C0F0000}"/>
    <cellStyle name="Normal 4 6 2 4 2 2" xfId="10235" xr:uid="{00000000-0005-0000-0000-0000F4170000}"/>
    <cellStyle name="Normal 4 6 2 4 2 3" xfId="18313" xr:uid="{00000000-0005-0000-0000-0000F4170000}"/>
    <cellStyle name="Normal 4 6 2 4 3" xfId="5439" xr:uid="{00000000-0005-0000-0000-00000D0F0000}"/>
    <cellStyle name="Normal 4 6 2 4 3 2" xfId="11826" xr:uid="{00000000-0005-0000-0000-0000F5170000}"/>
    <cellStyle name="Normal 4 6 2 4 3 3" xfId="19904" xr:uid="{00000000-0005-0000-0000-0000F5170000}"/>
    <cellStyle name="Normal 4 6 2 4 4" xfId="8640" xr:uid="{00000000-0005-0000-0000-0000F6170000}"/>
    <cellStyle name="Normal 4 6 2 4 4 2" xfId="16718" xr:uid="{00000000-0005-0000-0000-0000F6170000}"/>
    <cellStyle name="Normal 4 6 2 4 5" xfId="13276" xr:uid="{00000000-0005-0000-0000-0000F7170000}"/>
    <cellStyle name="Normal 4 6 2 4 5 2" xfId="21313" xr:uid="{00000000-0005-0000-0000-0000F7170000}"/>
    <cellStyle name="Normal 4 6 2 4 6" xfId="7030" xr:uid="{00000000-0005-0000-0000-0000F3170000}"/>
    <cellStyle name="Normal 4 6 2 4 7" xfId="15110" xr:uid="{00000000-0005-0000-0000-0000F3170000}"/>
    <cellStyle name="Normal 4 6 2 5" xfId="2606" xr:uid="{00000000-0005-0000-0000-00000E0F0000}"/>
    <cellStyle name="Normal 4 6 2 5 2" xfId="13271" xr:uid="{00000000-0005-0000-0000-0000F9170000}"/>
    <cellStyle name="Normal 4 6 2 5 2 2" xfId="21308" xr:uid="{00000000-0005-0000-0000-0000F9170000}"/>
    <cellStyle name="Normal 4 6 2 5 3" xfId="9116" xr:uid="{00000000-0005-0000-0000-0000F8170000}"/>
    <cellStyle name="Normal 4 6 2 5 4" xfId="17194" xr:uid="{00000000-0005-0000-0000-0000F8170000}"/>
    <cellStyle name="Normal 4 6 2 6" xfId="4385" xr:uid="{00000000-0005-0000-0000-00000F0F0000}"/>
    <cellStyle name="Normal 4 6 2 6 2" xfId="10772" xr:uid="{00000000-0005-0000-0000-0000FA170000}"/>
    <cellStyle name="Normal 4 6 2 6 3" xfId="18850" xr:uid="{00000000-0005-0000-0000-0000FA170000}"/>
    <cellStyle name="Normal 4 6 2 7" xfId="7586" xr:uid="{00000000-0005-0000-0000-0000FB170000}"/>
    <cellStyle name="Normal 4 6 2 7 2" xfId="15664" xr:uid="{00000000-0005-0000-0000-0000FB170000}"/>
    <cellStyle name="Normal 4 6 2 8" xfId="12308" xr:uid="{00000000-0005-0000-0000-0000FC170000}"/>
    <cellStyle name="Normal 4 6 2 8 2" xfId="20382" xr:uid="{00000000-0005-0000-0000-0000FC170000}"/>
    <cellStyle name="Normal 4 6 2 9" xfId="13700" xr:uid="{00000000-0005-0000-0000-0000FD170000}"/>
    <cellStyle name="Normal 4 6 2 9 2" xfId="21697" xr:uid="{00000000-0005-0000-0000-0000FD170000}"/>
    <cellStyle name="Normal 4 6 3" xfId="603" xr:uid="{00000000-0005-0000-0000-00005B020000}"/>
    <cellStyle name="Normal 4 6 3 10" xfId="14172" xr:uid="{00000000-0005-0000-0000-0000FE170000}"/>
    <cellStyle name="Normal 4 6 3 2" xfId="1715" xr:uid="{00000000-0005-0000-0000-0000110F0000}"/>
    <cellStyle name="Normal 4 6 3 2 2" xfId="3365" xr:uid="{00000000-0005-0000-0000-0000120F0000}"/>
    <cellStyle name="Normal 4 6 3 2 2 2" xfId="13278" xr:uid="{00000000-0005-0000-0000-000001180000}"/>
    <cellStyle name="Normal 4 6 3 2 2 2 2" xfId="21315" xr:uid="{00000000-0005-0000-0000-000001180000}"/>
    <cellStyle name="Normal 4 6 3 2 2 3" xfId="9824" xr:uid="{00000000-0005-0000-0000-000000180000}"/>
    <cellStyle name="Normal 4 6 3 2 2 4" xfId="17902" xr:uid="{00000000-0005-0000-0000-000000180000}"/>
    <cellStyle name="Normal 4 6 3 2 3" xfId="5028" xr:uid="{00000000-0005-0000-0000-0000130F0000}"/>
    <cellStyle name="Normal 4 6 3 2 3 2" xfId="11415" xr:uid="{00000000-0005-0000-0000-000002180000}"/>
    <cellStyle name="Normal 4 6 3 2 3 3" xfId="19493" xr:uid="{00000000-0005-0000-0000-000002180000}"/>
    <cellStyle name="Normal 4 6 3 2 4" xfId="8229" xr:uid="{00000000-0005-0000-0000-000003180000}"/>
    <cellStyle name="Normal 4 6 3 2 4 2" xfId="16307" xr:uid="{00000000-0005-0000-0000-000003180000}"/>
    <cellStyle name="Normal 4 6 3 2 5" xfId="12582" xr:uid="{00000000-0005-0000-0000-000004180000}"/>
    <cellStyle name="Normal 4 6 3 2 5 2" xfId="20650" xr:uid="{00000000-0005-0000-0000-000004180000}"/>
    <cellStyle name="Normal 4 6 3 2 6" xfId="6619" xr:uid="{00000000-0005-0000-0000-0000FF170000}"/>
    <cellStyle name="Normal 4 6 3 2 7" xfId="14699" xr:uid="{00000000-0005-0000-0000-0000FF170000}"/>
    <cellStyle name="Normal 4 6 3 3" xfId="2242" xr:uid="{00000000-0005-0000-0000-0000140F0000}"/>
    <cellStyle name="Normal 4 6 3 3 2" xfId="3892" xr:uid="{00000000-0005-0000-0000-0000150F0000}"/>
    <cellStyle name="Normal 4 6 3 3 2 2" xfId="10351" xr:uid="{00000000-0005-0000-0000-000006180000}"/>
    <cellStyle name="Normal 4 6 3 3 2 3" xfId="18429" xr:uid="{00000000-0005-0000-0000-000006180000}"/>
    <cellStyle name="Normal 4 6 3 3 3" xfId="5555" xr:uid="{00000000-0005-0000-0000-0000160F0000}"/>
    <cellStyle name="Normal 4 6 3 3 3 2" xfId="11942" xr:uid="{00000000-0005-0000-0000-000007180000}"/>
    <cellStyle name="Normal 4 6 3 3 3 3" xfId="20020" xr:uid="{00000000-0005-0000-0000-000007180000}"/>
    <cellStyle name="Normal 4 6 3 3 4" xfId="8756" xr:uid="{00000000-0005-0000-0000-000008180000}"/>
    <cellStyle name="Normal 4 6 3 3 4 2" xfId="16834" xr:uid="{00000000-0005-0000-0000-000008180000}"/>
    <cellStyle name="Normal 4 6 3 3 5" xfId="13279" xr:uid="{00000000-0005-0000-0000-000009180000}"/>
    <cellStyle name="Normal 4 6 3 3 5 2" xfId="21316" xr:uid="{00000000-0005-0000-0000-000009180000}"/>
    <cellStyle name="Normal 4 6 3 3 6" xfId="7146" xr:uid="{00000000-0005-0000-0000-000005180000}"/>
    <cellStyle name="Normal 4 6 3 3 7" xfId="15226" xr:uid="{00000000-0005-0000-0000-000005180000}"/>
    <cellStyle name="Normal 4 6 3 4" xfId="2607" xr:uid="{00000000-0005-0000-0000-0000170F0000}"/>
    <cellStyle name="Normal 4 6 3 4 2" xfId="13277" xr:uid="{00000000-0005-0000-0000-00000B180000}"/>
    <cellStyle name="Normal 4 6 3 4 2 2" xfId="21314" xr:uid="{00000000-0005-0000-0000-00000B180000}"/>
    <cellStyle name="Normal 4 6 3 4 3" xfId="9117" xr:uid="{00000000-0005-0000-0000-00000A180000}"/>
    <cellStyle name="Normal 4 6 3 4 4" xfId="17195" xr:uid="{00000000-0005-0000-0000-00000A180000}"/>
    <cellStyle name="Normal 4 6 3 5" xfId="4501" xr:uid="{00000000-0005-0000-0000-0000180F0000}"/>
    <cellStyle name="Normal 4 6 3 5 2" xfId="10888" xr:uid="{00000000-0005-0000-0000-00000C180000}"/>
    <cellStyle name="Normal 4 6 3 5 3" xfId="18966" xr:uid="{00000000-0005-0000-0000-00000C180000}"/>
    <cellStyle name="Normal 4 6 3 6" xfId="7702" xr:uid="{00000000-0005-0000-0000-00000D180000}"/>
    <cellStyle name="Normal 4 6 3 6 2" xfId="15780" xr:uid="{00000000-0005-0000-0000-00000D180000}"/>
    <cellStyle name="Normal 4 6 3 7" xfId="12309" xr:uid="{00000000-0005-0000-0000-00000E180000}"/>
    <cellStyle name="Normal 4 6 3 7 2" xfId="20383" xr:uid="{00000000-0005-0000-0000-00000E180000}"/>
    <cellStyle name="Normal 4 6 3 8" xfId="13701" xr:uid="{00000000-0005-0000-0000-00000F180000}"/>
    <cellStyle name="Normal 4 6 3 8 2" xfId="21698" xr:uid="{00000000-0005-0000-0000-00000F180000}"/>
    <cellStyle name="Normal 4 6 3 9" xfId="6092" xr:uid="{00000000-0005-0000-0000-0000FE170000}"/>
    <cellStyle name="Normal 4 6 4" xfId="1467" xr:uid="{00000000-0005-0000-0000-0000190F0000}"/>
    <cellStyle name="Normal 4 6 4 2" xfId="3116" xr:uid="{00000000-0005-0000-0000-00001A0F0000}"/>
    <cellStyle name="Normal 4 6 4 2 2" xfId="13280" xr:uid="{00000000-0005-0000-0000-000012180000}"/>
    <cellStyle name="Normal 4 6 4 2 2 2" xfId="21317" xr:uid="{00000000-0005-0000-0000-000012180000}"/>
    <cellStyle name="Normal 4 6 4 2 3" xfId="9575" xr:uid="{00000000-0005-0000-0000-000011180000}"/>
    <cellStyle name="Normal 4 6 4 2 4" xfId="17653" xr:uid="{00000000-0005-0000-0000-000011180000}"/>
    <cellStyle name="Normal 4 6 4 3" xfId="4779" xr:uid="{00000000-0005-0000-0000-00001B0F0000}"/>
    <cellStyle name="Normal 4 6 4 3 2" xfId="11166" xr:uid="{00000000-0005-0000-0000-000013180000}"/>
    <cellStyle name="Normal 4 6 4 3 3" xfId="19244" xr:uid="{00000000-0005-0000-0000-000013180000}"/>
    <cellStyle name="Normal 4 6 4 4" xfId="7980" xr:uid="{00000000-0005-0000-0000-000014180000}"/>
    <cellStyle name="Normal 4 6 4 4 2" xfId="16058" xr:uid="{00000000-0005-0000-0000-000014180000}"/>
    <cellStyle name="Normal 4 6 4 5" xfId="12579" xr:uid="{00000000-0005-0000-0000-000015180000}"/>
    <cellStyle name="Normal 4 6 4 5 2" xfId="20647" xr:uid="{00000000-0005-0000-0000-000015180000}"/>
    <cellStyle name="Normal 4 6 4 6" xfId="6370" xr:uid="{00000000-0005-0000-0000-000010180000}"/>
    <cellStyle name="Normal 4 6 4 7" xfId="14450" xr:uid="{00000000-0005-0000-0000-000010180000}"/>
    <cellStyle name="Normal 4 6 5" xfId="1993" xr:uid="{00000000-0005-0000-0000-00001C0F0000}"/>
    <cellStyle name="Normal 4 6 5 2" xfId="3643" xr:uid="{00000000-0005-0000-0000-00001D0F0000}"/>
    <cellStyle name="Normal 4 6 5 2 2" xfId="10102" xr:uid="{00000000-0005-0000-0000-000017180000}"/>
    <cellStyle name="Normal 4 6 5 2 3" xfId="18180" xr:uid="{00000000-0005-0000-0000-000017180000}"/>
    <cellStyle name="Normal 4 6 5 3" xfId="5306" xr:uid="{00000000-0005-0000-0000-00001E0F0000}"/>
    <cellStyle name="Normal 4 6 5 3 2" xfId="11693" xr:uid="{00000000-0005-0000-0000-000018180000}"/>
    <cellStyle name="Normal 4 6 5 3 3" xfId="19771" xr:uid="{00000000-0005-0000-0000-000018180000}"/>
    <cellStyle name="Normal 4 6 5 4" xfId="8507" xr:uid="{00000000-0005-0000-0000-000019180000}"/>
    <cellStyle name="Normal 4 6 5 4 2" xfId="16585" xr:uid="{00000000-0005-0000-0000-000019180000}"/>
    <cellStyle name="Normal 4 6 5 5" xfId="13281" xr:uid="{00000000-0005-0000-0000-00001A180000}"/>
    <cellStyle name="Normal 4 6 5 5 2" xfId="21318" xr:uid="{00000000-0005-0000-0000-00001A180000}"/>
    <cellStyle name="Normal 4 6 5 6" xfId="6897" xr:uid="{00000000-0005-0000-0000-000016180000}"/>
    <cellStyle name="Normal 4 6 5 7" xfId="14977" xr:uid="{00000000-0005-0000-0000-000016180000}"/>
    <cellStyle name="Normal 4 6 6" xfId="2605" xr:uid="{00000000-0005-0000-0000-00001F0F0000}"/>
    <cellStyle name="Normal 4 6 6 2" xfId="12775" xr:uid="{00000000-0005-0000-0000-00001C180000}"/>
    <cellStyle name="Normal 4 6 6 2 2" xfId="20836" xr:uid="{00000000-0005-0000-0000-00001C180000}"/>
    <cellStyle name="Normal 4 6 6 3" xfId="9115" xr:uid="{00000000-0005-0000-0000-00001B180000}"/>
    <cellStyle name="Normal 4 6 6 4" xfId="17193" xr:uid="{00000000-0005-0000-0000-00001B180000}"/>
    <cellStyle name="Normal 4 6 7" xfId="4252" xr:uid="{00000000-0005-0000-0000-0000200F0000}"/>
    <cellStyle name="Normal 4 6 7 2" xfId="10639" xr:uid="{00000000-0005-0000-0000-00001D180000}"/>
    <cellStyle name="Normal 4 6 7 3" xfId="18717" xr:uid="{00000000-0005-0000-0000-00001D180000}"/>
    <cellStyle name="Normal 4 6 8" xfId="7453" xr:uid="{00000000-0005-0000-0000-00001E180000}"/>
    <cellStyle name="Normal 4 6 8 2" xfId="15531" xr:uid="{00000000-0005-0000-0000-00001E180000}"/>
    <cellStyle name="Normal 4 6 9" xfId="12307" xr:uid="{00000000-0005-0000-0000-00001F180000}"/>
    <cellStyle name="Normal 4 6 9 2" xfId="20381" xr:uid="{00000000-0005-0000-0000-00001F180000}"/>
    <cellStyle name="Normal 4 7" xfId="604" xr:uid="{00000000-0005-0000-0000-00005C020000}"/>
    <cellStyle name="Normal 4 7 10" xfId="13702" xr:uid="{00000000-0005-0000-0000-000021180000}"/>
    <cellStyle name="Normal 4 7 10 2" xfId="21699" xr:uid="{00000000-0005-0000-0000-000021180000}"/>
    <cellStyle name="Normal 4 7 11" xfId="5844" xr:uid="{00000000-0005-0000-0000-000020180000}"/>
    <cellStyle name="Normal 4 7 12" xfId="13924" xr:uid="{00000000-0005-0000-0000-000020180000}"/>
    <cellStyle name="Normal 4 7 2" xfId="605" xr:uid="{00000000-0005-0000-0000-00005D020000}"/>
    <cellStyle name="Normal 4 7 2 10" xfId="5957" xr:uid="{00000000-0005-0000-0000-000022180000}"/>
    <cellStyle name="Normal 4 7 2 11" xfId="14037" xr:uid="{00000000-0005-0000-0000-000022180000}"/>
    <cellStyle name="Normal 4 7 2 2" xfId="1188" xr:uid="{00000000-0005-0000-0000-0000230F0000}"/>
    <cellStyle name="Normal 4 7 2 2 2" xfId="1846" xr:uid="{00000000-0005-0000-0000-0000240F0000}"/>
    <cellStyle name="Normal 4 7 2 2 2 2" xfId="3496" xr:uid="{00000000-0005-0000-0000-0000250F0000}"/>
    <cellStyle name="Normal 4 7 2 2 2 2 2" xfId="9955" xr:uid="{00000000-0005-0000-0000-000025180000}"/>
    <cellStyle name="Normal 4 7 2 2 2 2 3" xfId="18033" xr:uid="{00000000-0005-0000-0000-000025180000}"/>
    <cellStyle name="Normal 4 7 2 2 2 3" xfId="5159" xr:uid="{00000000-0005-0000-0000-0000260F0000}"/>
    <cellStyle name="Normal 4 7 2 2 2 3 2" xfId="11546" xr:uid="{00000000-0005-0000-0000-000026180000}"/>
    <cellStyle name="Normal 4 7 2 2 2 3 3" xfId="19624" xr:uid="{00000000-0005-0000-0000-000026180000}"/>
    <cellStyle name="Normal 4 7 2 2 2 4" xfId="8360" xr:uid="{00000000-0005-0000-0000-000027180000}"/>
    <cellStyle name="Normal 4 7 2 2 2 4 2" xfId="16438" xr:uid="{00000000-0005-0000-0000-000027180000}"/>
    <cellStyle name="Normal 4 7 2 2 2 5" xfId="13283" xr:uid="{00000000-0005-0000-0000-000028180000}"/>
    <cellStyle name="Normal 4 7 2 2 2 5 2" xfId="21320" xr:uid="{00000000-0005-0000-0000-000028180000}"/>
    <cellStyle name="Normal 4 7 2 2 2 6" xfId="6750" xr:uid="{00000000-0005-0000-0000-000024180000}"/>
    <cellStyle name="Normal 4 7 2 2 2 7" xfId="14830" xr:uid="{00000000-0005-0000-0000-000024180000}"/>
    <cellStyle name="Normal 4 7 2 2 3" xfId="2373" xr:uid="{00000000-0005-0000-0000-0000270F0000}"/>
    <cellStyle name="Normal 4 7 2 2 3 2" xfId="4023" xr:uid="{00000000-0005-0000-0000-0000280F0000}"/>
    <cellStyle name="Normal 4 7 2 2 3 2 2" xfId="10482" xr:uid="{00000000-0005-0000-0000-00002A180000}"/>
    <cellStyle name="Normal 4 7 2 2 3 2 3" xfId="18560" xr:uid="{00000000-0005-0000-0000-00002A180000}"/>
    <cellStyle name="Normal 4 7 2 2 3 3" xfId="5686" xr:uid="{00000000-0005-0000-0000-0000290F0000}"/>
    <cellStyle name="Normal 4 7 2 2 3 3 2" xfId="12073" xr:uid="{00000000-0005-0000-0000-00002B180000}"/>
    <cellStyle name="Normal 4 7 2 2 3 3 3" xfId="20151" xr:uid="{00000000-0005-0000-0000-00002B180000}"/>
    <cellStyle name="Normal 4 7 2 2 3 4" xfId="8887" xr:uid="{00000000-0005-0000-0000-00002C180000}"/>
    <cellStyle name="Normal 4 7 2 2 3 4 2" xfId="16965" xr:uid="{00000000-0005-0000-0000-00002C180000}"/>
    <cellStyle name="Normal 4 7 2 2 3 5" xfId="7277" xr:uid="{00000000-0005-0000-0000-000029180000}"/>
    <cellStyle name="Normal 4 7 2 2 3 6" xfId="15357" xr:uid="{00000000-0005-0000-0000-000029180000}"/>
    <cellStyle name="Normal 4 7 2 2 4" xfId="2939" xr:uid="{00000000-0005-0000-0000-00002A0F0000}"/>
    <cellStyle name="Normal 4 7 2 2 4 2" xfId="9428" xr:uid="{00000000-0005-0000-0000-00002D180000}"/>
    <cellStyle name="Normal 4 7 2 2 4 3" xfId="17506" xr:uid="{00000000-0005-0000-0000-00002D180000}"/>
    <cellStyle name="Normal 4 7 2 2 5" xfId="4632" xr:uid="{00000000-0005-0000-0000-00002B0F0000}"/>
    <cellStyle name="Normal 4 7 2 2 5 2" xfId="11019" xr:uid="{00000000-0005-0000-0000-00002E180000}"/>
    <cellStyle name="Normal 4 7 2 2 5 3" xfId="19097" xr:uid="{00000000-0005-0000-0000-00002E180000}"/>
    <cellStyle name="Normal 4 7 2 2 6" xfId="7833" xr:uid="{00000000-0005-0000-0000-00002F180000}"/>
    <cellStyle name="Normal 4 7 2 2 6 2" xfId="15911" xr:uid="{00000000-0005-0000-0000-00002F180000}"/>
    <cellStyle name="Normal 4 7 2 2 7" xfId="12584" xr:uid="{00000000-0005-0000-0000-000030180000}"/>
    <cellStyle name="Normal 4 7 2 2 7 2" xfId="20652" xr:uid="{00000000-0005-0000-0000-000030180000}"/>
    <cellStyle name="Normal 4 7 2 2 8" xfId="6223" xr:uid="{00000000-0005-0000-0000-000023180000}"/>
    <cellStyle name="Normal 4 7 2 2 9" xfId="14303" xr:uid="{00000000-0005-0000-0000-000023180000}"/>
    <cellStyle name="Normal 4 7 2 3" xfId="1581" xr:uid="{00000000-0005-0000-0000-00002C0F0000}"/>
    <cellStyle name="Normal 4 7 2 3 2" xfId="3230" xr:uid="{00000000-0005-0000-0000-00002D0F0000}"/>
    <cellStyle name="Normal 4 7 2 3 2 2" xfId="9689" xr:uid="{00000000-0005-0000-0000-000032180000}"/>
    <cellStyle name="Normal 4 7 2 3 2 3" xfId="17767" xr:uid="{00000000-0005-0000-0000-000032180000}"/>
    <cellStyle name="Normal 4 7 2 3 3" xfId="4893" xr:uid="{00000000-0005-0000-0000-00002E0F0000}"/>
    <cellStyle name="Normal 4 7 2 3 3 2" xfId="11280" xr:uid="{00000000-0005-0000-0000-000033180000}"/>
    <cellStyle name="Normal 4 7 2 3 3 3" xfId="19358" xr:uid="{00000000-0005-0000-0000-000033180000}"/>
    <cellStyle name="Normal 4 7 2 3 4" xfId="8094" xr:uid="{00000000-0005-0000-0000-000034180000}"/>
    <cellStyle name="Normal 4 7 2 3 4 2" xfId="16172" xr:uid="{00000000-0005-0000-0000-000034180000}"/>
    <cellStyle name="Normal 4 7 2 3 5" xfId="13284" xr:uid="{00000000-0005-0000-0000-000035180000}"/>
    <cellStyle name="Normal 4 7 2 3 5 2" xfId="21321" xr:uid="{00000000-0005-0000-0000-000035180000}"/>
    <cellStyle name="Normal 4 7 2 3 6" xfId="6484" xr:uid="{00000000-0005-0000-0000-000031180000}"/>
    <cellStyle name="Normal 4 7 2 3 7" xfId="14564" xr:uid="{00000000-0005-0000-0000-000031180000}"/>
    <cellStyle name="Normal 4 7 2 4" xfId="2107" xr:uid="{00000000-0005-0000-0000-00002F0F0000}"/>
    <cellStyle name="Normal 4 7 2 4 2" xfId="3757" xr:uid="{00000000-0005-0000-0000-0000300F0000}"/>
    <cellStyle name="Normal 4 7 2 4 2 2" xfId="10216" xr:uid="{00000000-0005-0000-0000-000037180000}"/>
    <cellStyle name="Normal 4 7 2 4 2 3" xfId="18294" xr:uid="{00000000-0005-0000-0000-000037180000}"/>
    <cellStyle name="Normal 4 7 2 4 3" xfId="5420" xr:uid="{00000000-0005-0000-0000-0000310F0000}"/>
    <cellStyle name="Normal 4 7 2 4 3 2" xfId="11807" xr:uid="{00000000-0005-0000-0000-000038180000}"/>
    <cellStyle name="Normal 4 7 2 4 3 3" xfId="19885" xr:uid="{00000000-0005-0000-0000-000038180000}"/>
    <cellStyle name="Normal 4 7 2 4 4" xfId="8621" xr:uid="{00000000-0005-0000-0000-000039180000}"/>
    <cellStyle name="Normal 4 7 2 4 4 2" xfId="16699" xr:uid="{00000000-0005-0000-0000-000039180000}"/>
    <cellStyle name="Normal 4 7 2 4 5" xfId="13282" xr:uid="{00000000-0005-0000-0000-00003A180000}"/>
    <cellStyle name="Normal 4 7 2 4 5 2" xfId="21319" xr:uid="{00000000-0005-0000-0000-00003A180000}"/>
    <cellStyle name="Normal 4 7 2 4 6" xfId="7011" xr:uid="{00000000-0005-0000-0000-000036180000}"/>
    <cellStyle name="Normal 4 7 2 4 7" xfId="15091" xr:uid="{00000000-0005-0000-0000-000036180000}"/>
    <cellStyle name="Normal 4 7 2 5" xfId="2609" xr:uid="{00000000-0005-0000-0000-0000320F0000}"/>
    <cellStyle name="Normal 4 7 2 5 2" xfId="9119" xr:uid="{00000000-0005-0000-0000-00003B180000}"/>
    <cellStyle name="Normal 4 7 2 5 3" xfId="17197" xr:uid="{00000000-0005-0000-0000-00003B180000}"/>
    <cellStyle name="Normal 4 7 2 6" xfId="4366" xr:uid="{00000000-0005-0000-0000-0000330F0000}"/>
    <cellStyle name="Normal 4 7 2 6 2" xfId="10753" xr:uid="{00000000-0005-0000-0000-00003C180000}"/>
    <cellStyle name="Normal 4 7 2 6 3" xfId="18831" xr:uid="{00000000-0005-0000-0000-00003C180000}"/>
    <cellStyle name="Normal 4 7 2 7" xfId="7567" xr:uid="{00000000-0005-0000-0000-00003D180000}"/>
    <cellStyle name="Normal 4 7 2 7 2" xfId="15645" xr:uid="{00000000-0005-0000-0000-00003D180000}"/>
    <cellStyle name="Normal 4 7 2 8" xfId="12311" xr:uid="{00000000-0005-0000-0000-00003E180000}"/>
    <cellStyle name="Normal 4 7 2 8 2" xfId="20385" xr:uid="{00000000-0005-0000-0000-00003E180000}"/>
    <cellStyle name="Normal 4 7 2 9" xfId="13703" xr:uid="{00000000-0005-0000-0000-00003F180000}"/>
    <cellStyle name="Normal 4 7 2 9 2" xfId="21700" xr:uid="{00000000-0005-0000-0000-00003F180000}"/>
    <cellStyle name="Normal 4 7 3" xfId="1054" xr:uid="{00000000-0005-0000-0000-0000340F0000}"/>
    <cellStyle name="Normal 4 7 3 2" xfId="1716" xr:uid="{00000000-0005-0000-0000-0000350F0000}"/>
    <cellStyle name="Normal 4 7 3 2 2" xfId="3366" xr:uid="{00000000-0005-0000-0000-0000360F0000}"/>
    <cellStyle name="Normal 4 7 3 2 2 2" xfId="13286" xr:uid="{00000000-0005-0000-0000-000043180000}"/>
    <cellStyle name="Normal 4 7 3 2 2 2 2" xfId="21323" xr:uid="{00000000-0005-0000-0000-000043180000}"/>
    <cellStyle name="Normal 4 7 3 2 2 3" xfId="9825" xr:uid="{00000000-0005-0000-0000-000042180000}"/>
    <cellStyle name="Normal 4 7 3 2 2 4" xfId="17903" xr:uid="{00000000-0005-0000-0000-000042180000}"/>
    <cellStyle name="Normal 4 7 3 2 3" xfId="5029" xr:uid="{00000000-0005-0000-0000-0000370F0000}"/>
    <cellStyle name="Normal 4 7 3 2 3 2" xfId="11416" xr:uid="{00000000-0005-0000-0000-000044180000}"/>
    <cellStyle name="Normal 4 7 3 2 3 3" xfId="19494" xr:uid="{00000000-0005-0000-0000-000044180000}"/>
    <cellStyle name="Normal 4 7 3 2 4" xfId="8230" xr:uid="{00000000-0005-0000-0000-000045180000}"/>
    <cellStyle name="Normal 4 7 3 2 4 2" xfId="16308" xr:uid="{00000000-0005-0000-0000-000045180000}"/>
    <cellStyle name="Normal 4 7 3 2 5" xfId="12585" xr:uid="{00000000-0005-0000-0000-000046180000}"/>
    <cellStyle name="Normal 4 7 3 2 5 2" xfId="20653" xr:uid="{00000000-0005-0000-0000-000046180000}"/>
    <cellStyle name="Normal 4 7 3 2 6" xfId="6620" xr:uid="{00000000-0005-0000-0000-000041180000}"/>
    <cellStyle name="Normal 4 7 3 2 7" xfId="14700" xr:uid="{00000000-0005-0000-0000-000041180000}"/>
    <cellStyle name="Normal 4 7 3 3" xfId="2243" xr:uid="{00000000-0005-0000-0000-0000380F0000}"/>
    <cellStyle name="Normal 4 7 3 3 2" xfId="3893" xr:uid="{00000000-0005-0000-0000-0000390F0000}"/>
    <cellStyle name="Normal 4 7 3 3 2 2" xfId="10352" xr:uid="{00000000-0005-0000-0000-000048180000}"/>
    <cellStyle name="Normal 4 7 3 3 2 3" xfId="18430" xr:uid="{00000000-0005-0000-0000-000048180000}"/>
    <cellStyle name="Normal 4 7 3 3 3" xfId="5556" xr:uid="{00000000-0005-0000-0000-00003A0F0000}"/>
    <cellStyle name="Normal 4 7 3 3 3 2" xfId="11943" xr:uid="{00000000-0005-0000-0000-000049180000}"/>
    <cellStyle name="Normal 4 7 3 3 3 3" xfId="20021" xr:uid="{00000000-0005-0000-0000-000049180000}"/>
    <cellStyle name="Normal 4 7 3 3 4" xfId="8757" xr:uid="{00000000-0005-0000-0000-00004A180000}"/>
    <cellStyle name="Normal 4 7 3 3 4 2" xfId="16835" xr:uid="{00000000-0005-0000-0000-00004A180000}"/>
    <cellStyle name="Normal 4 7 3 3 5" xfId="13287" xr:uid="{00000000-0005-0000-0000-00004B180000}"/>
    <cellStyle name="Normal 4 7 3 3 5 2" xfId="21324" xr:uid="{00000000-0005-0000-0000-00004B180000}"/>
    <cellStyle name="Normal 4 7 3 3 6" xfId="7147" xr:uid="{00000000-0005-0000-0000-000047180000}"/>
    <cellStyle name="Normal 4 7 3 3 7" xfId="15227" xr:uid="{00000000-0005-0000-0000-000047180000}"/>
    <cellStyle name="Normal 4 7 3 4" xfId="2817" xr:uid="{00000000-0005-0000-0000-00003B0F0000}"/>
    <cellStyle name="Normal 4 7 3 4 2" xfId="13285" xr:uid="{00000000-0005-0000-0000-00004D180000}"/>
    <cellStyle name="Normal 4 7 3 4 2 2" xfId="21322" xr:uid="{00000000-0005-0000-0000-00004D180000}"/>
    <cellStyle name="Normal 4 7 3 4 3" xfId="9306" xr:uid="{00000000-0005-0000-0000-00004C180000}"/>
    <cellStyle name="Normal 4 7 3 4 4" xfId="17384" xr:uid="{00000000-0005-0000-0000-00004C180000}"/>
    <cellStyle name="Normal 4 7 3 5" xfId="4502" xr:uid="{00000000-0005-0000-0000-00003C0F0000}"/>
    <cellStyle name="Normal 4 7 3 5 2" xfId="10889" xr:uid="{00000000-0005-0000-0000-00004E180000}"/>
    <cellStyle name="Normal 4 7 3 5 3" xfId="18967" xr:uid="{00000000-0005-0000-0000-00004E180000}"/>
    <cellStyle name="Normal 4 7 3 6" xfId="7703" xr:uid="{00000000-0005-0000-0000-00004F180000}"/>
    <cellStyle name="Normal 4 7 3 6 2" xfId="15781" xr:uid="{00000000-0005-0000-0000-00004F180000}"/>
    <cellStyle name="Normal 4 7 3 7" xfId="12390" xr:uid="{00000000-0005-0000-0000-000050180000}"/>
    <cellStyle name="Normal 4 7 3 7 2" xfId="20461" xr:uid="{00000000-0005-0000-0000-000050180000}"/>
    <cellStyle name="Normal 4 7 3 8" xfId="6093" xr:uid="{00000000-0005-0000-0000-000040180000}"/>
    <cellStyle name="Normal 4 7 3 9" xfId="14173" xr:uid="{00000000-0005-0000-0000-000040180000}"/>
    <cellStyle name="Normal 4 7 4" xfId="1468" xr:uid="{00000000-0005-0000-0000-00003D0F0000}"/>
    <cellStyle name="Normal 4 7 4 2" xfId="3117" xr:uid="{00000000-0005-0000-0000-00003E0F0000}"/>
    <cellStyle name="Normal 4 7 4 2 2" xfId="13288" xr:uid="{00000000-0005-0000-0000-000053180000}"/>
    <cellStyle name="Normal 4 7 4 2 2 2" xfId="21325" xr:uid="{00000000-0005-0000-0000-000053180000}"/>
    <cellStyle name="Normal 4 7 4 2 3" xfId="9576" xr:uid="{00000000-0005-0000-0000-000052180000}"/>
    <cellStyle name="Normal 4 7 4 2 4" xfId="17654" xr:uid="{00000000-0005-0000-0000-000052180000}"/>
    <cellStyle name="Normal 4 7 4 3" xfId="4780" xr:uid="{00000000-0005-0000-0000-00003F0F0000}"/>
    <cellStyle name="Normal 4 7 4 3 2" xfId="11167" xr:uid="{00000000-0005-0000-0000-000054180000}"/>
    <cellStyle name="Normal 4 7 4 3 3" xfId="19245" xr:uid="{00000000-0005-0000-0000-000054180000}"/>
    <cellStyle name="Normal 4 7 4 4" xfId="7981" xr:uid="{00000000-0005-0000-0000-000055180000}"/>
    <cellStyle name="Normal 4 7 4 4 2" xfId="16059" xr:uid="{00000000-0005-0000-0000-000055180000}"/>
    <cellStyle name="Normal 4 7 4 5" xfId="12583" xr:uid="{00000000-0005-0000-0000-000056180000}"/>
    <cellStyle name="Normal 4 7 4 5 2" xfId="20651" xr:uid="{00000000-0005-0000-0000-000056180000}"/>
    <cellStyle name="Normal 4 7 4 6" xfId="6371" xr:uid="{00000000-0005-0000-0000-000051180000}"/>
    <cellStyle name="Normal 4 7 4 7" xfId="14451" xr:uid="{00000000-0005-0000-0000-000051180000}"/>
    <cellStyle name="Normal 4 7 5" xfId="1994" xr:uid="{00000000-0005-0000-0000-0000400F0000}"/>
    <cellStyle name="Normal 4 7 5 2" xfId="3644" xr:uid="{00000000-0005-0000-0000-0000410F0000}"/>
    <cellStyle name="Normal 4 7 5 2 2" xfId="10103" xr:uid="{00000000-0005-0000-0000-000058180000}"/>
    <cellStyle name="Normal 4 7 5 2 3" xfId="18181" xr:uid="{00000000-0005-0000-0000-000058180000}"/>
    <cellStyle name="Normal 4 7 5 3" xfId="5307" xr:uid="{00000000-0005-0000-0000-0000420F0000}"/>
    <cellStyle name="Normal 4 7 5 3 2" xfId="11694" xr:uid="{00000000-0005-0000-0000-000059180000}"/>
    <cellStyle name="Normal 4 7 5 3 3" xfId="19772" xr:uid="{00000000-0005-0000-0000-000059180000}"/>
    <cellStyle name="Normal 4 7 5 4" xfId="8508" xr:uid="{00000000-0005-0000-0000-00005A180000}"/>
    <cellStyle name="Normal 4 7 5 4 2" xfId="16586" xr:uid="{00000000-0005-0000-0000-00005A180000}"/>
    <cellStyle name="Normal 4 7 5 5" xfId="13289" xr:uid="{00000000-0005-0000-0000-00005B180000}"/>
    <cellStyle name="Normal 4 7 5 5 2" xfId="21326" xr:uid="{00000000-0005-0000-0000-00005B180000}"/>
    <cellStyle name="Normal 4 7 5 6" xfId="6898" xr:uid="{00000000-0005-0000-0000-000057180000}"/>
    <cellStyle name="Normal 4 7 5 7" xfId="14978" xr:uid="{00000000-0005-0000-0000-000057180000}"/>
    <cellStyle name="Normal 4 7 6" xfId="2608" xr:uid="{00000000-0005-0000-0000-0000430F0000}"/>
    <cellStyle name="Normal 4 7 6 2" xfId="12776" xr:uid="{00000000-0005-0000-0000-00005D180000}"/>
    <cellStyle name="Normal 4 7 6 2 2" xfId="20837" xr:uid="{00000000-0005-0000-0000-00005D180000}"/>
    <cellStyle name="Normal 4 7 6 3" xfId="9118" xr:uid="{00000000-0005-0000-0000-00005C180000}"/>
    <cellStyle name="Normal 4 7 6 4" xfId="17196" xr:uid="{00000000-0005-0000-0000-00005C180000}"/>
    <cellStyle name="Normal 4 7 7" xfId="4253" xr:uid="{00000000-0005-0000-0000-0000440F0000}"/>
    <cellStyle name="Normal 4 7 7 2" xfId="10640" xr:uid="{00000000-0005-0000-0000-00005E180000}"/>
    <cellStyle name="Normal 4 7 7 3" xfId="18718" xr:uid="{00000000-0005-0000-0000-00005E180000}"/>
    <cellStyle name="Normal 4 7 8" xfId="7454" xr:uid="{00000000-0005-0000-0000-00005F180000}"/>
    <cellStyle name="Normal 4 7 8 2" xfId="15532" xr:uid="{00000000-0005-0000-0000-00005F180000}"/>
    <cellStyle name="Normal 4 7 9" xfId="12310" xr:uid="{00000000-0005-0000-0000-000060180000}"/>
    <cellStyle name="Normal 4 7 9 2" xfId="20384" xr:uid="{00000000-0005-0000-0000-000060180000}"/>
    <cellStyle name="Normal 4 8" xfId="606" xr:uid="{00000000-0005-0000-0000-00005E020000}"/>
    <cellStyle name="Normal 4 8 10" xfId="13704" xr:uid="{00000000-0005-0000-0000-000062180000}"/>
    <cellStyle name="Normal 4 8 10 2" xfId="21701" xr:uid="{00000000-0005-0000-0000-000062180000}"/>
    <cellStyle name="Normal 4 8 11" xfId="5845" xr:uid="{00000000-0005-0000-0000-000061180000}"/>
    <cellStyle name="Normal 4 8 12" xfId="13925" xr:uid="{00000000-0005-0000-0000-000061180000}"/>
    <cellStyle name="Normal 4 8 2" xfId="607" xr:uid="{00000000-0005-0000-0000-00005F020000}"/>
    <cellStyle name="Normal 4 8 2 10" xfId="5940" xr:uid="{00000000-0005-0000-0000-000063180000}"/>
    <cellStyle name="Normal 4 8 2 11" xfId="14020" xr:uid="{00000000-0005-0000-0000-000063180000}"/>
    <cellStyle name="Normal 4 8 2 2" xfId="1189" xr:uid="{00000000-0005-0000-0000-0000470F0000}"/>
    <cellStyle name="Normal 4 8 2 2 2" xfId="1847" xr:uid="{00000000-0005-0000-0000-0000480F0000}"/>
    <cellStyle name="Normal 4 8 2 2 2 2" xfId="3497" xr:uid="{00000000-0005-0000-0000-0000490F0000}"/>
    <cellStyle name="Normal 4 8 2 2 2 2 2" xfId="9956" xr:uid="{00000000-0005-0000-0000-000066180000}"/>
    <cellStyle name="Normal 4 8 2 2 2 2 3" xfId="18034" xr:uid="{00000000-0005-0000-0000-000066180000}"/>
    <cellStyle name="Normal 4 8 2 2 2 3" xfId="5160" xr:uid="{00000000-0005-0000-0000-00004A0F0000}"/>
    <cellStyle name="Normal 4 8 2 2 2 3 2" xfId="11547" xr:uid="{00000000-0005-0000-0000-000067180000}"/>
    <cellStyle name="Normal 4 8 2 2 2 3 3" xfId="19625" xr:uid="{00000000-0005-0000-0000-000067180000}"/>
    <cellStyle name="Normal 4 8 2 2 2 4" xfId="8361" xr:uid="{00000000-0005-0000-0000-000068180000}"/>
    <cellStyle name="Normal 4 8 2 2 2 4 2" xfId="16439" xr:uid="{00000000-0005-0000-0000-000068180000}"/>
    <cellStyle name="Normal 4 8 2 2 2 5" xfId="13291" xr:uid="{00000000-0005-0000-0000-000069180000}"/>
    <cellStyle name="Normal 4 8 2 2 2 5 2" xfId="21328" xr:uid="{00000000-0005-0000-0000-000069180000}"/>
    <cellStyle name="Normal 4 8 2 2 2 6" xfId="6751" xr:uid="{00000000-0005-0000-0000-000065180000}"/>
    <cellStyle name="Normal 4 8 2 2 2 7" xfId="14831" xr:uid="{00000000-0005-0000-0000-000065180000}"/>
    <cellStyle name="Normal 4 8 2 2 3" xfId="2374" xr:uid="{00000000-0005-0000-0000-00004B0F0000}"/>
    <cellStyle name="Normal 4 8 2 2 3 2" xfId="4024" xr:uid="{00000000-0005-0000-0000-00004C0F0000}"/>
    <cellStyle name="Normal 4 8 2 2 3 2 2" xfId="10483" xr:uid="{00000000-0005-0000-0000-00006B180000}"/>
    <cellStyle name="Normal 4 8 2 2 3 2 3" xfId="18561" xr:uid="{00000000-0005-0000-0000-00006B180000}"/>
    <cellStyle name="Normal 4 8 2 2 3 3" xfId="5687" xr:uid="{00000000-0005-0000-0000-00004D0F0000}"/>
    <cellStyle name="Normal 4 8 2 2 3 3 2" xfId="12074" xr:uid="{00000000-0005-0000-0000-00006C180000}"/>
    <cellStyle name="Normal 4 8 2 2 3 3 3" xfId="20152" xr:uid="{00000000-0005-0000-0000-00006C180000}"/>
    <cellStyle name="Normal 4 8 2 2 3 4" xfId="8888" xr:uid="{00000000-0005-0000-0000-00006D180000}"/>
    <cellStyle name="Normal 4 8 2 2 3 4 2" xfId="16966" xr:uid="{00000000-0005-0000-0000-00006D180000}"/>
    <cellStyle name="Normal 4 8 2 2 3 5" xfId="7278" xr:uid="{00000000-0005-0000-0000-00006A180000}"/>
    <cellStyle name="Normal 4 8 2 2 3 6" xfId="15358" xr:uid="{00000000-0005-0000-0000-00006A180000}"/>
    <cellStyle name="Normal 4 8 2 2 4" xfId="2940" xr:uid="{00000000-0005-0000-0000-00004E0F0000}"/>
    <cellStyle name="Normal 4 8 2 2 4 2" xfId="9429" xr:uid="{00000000-0005-0000-0000-00006E180000}"/>
    <cellStyle name="Normal 4 8 2 2 4 3" xfId="17507" xr:uid="{00000000-0005-0000-0000-00006E180000}"/>
    <cellStyle name="Normal 4 8 2 2 5" xfId="4633" xr:uid="{00000000-0005-0000-0000-00004F0F0000}"/>
    <cellStyle name="Normal 4 8 2 2 5 2" xfId="11020" xr:uid="{00000000-0005-0000-0000-00006F180000}"/>
    <cellStyle name="Normal 4 8 2 2 5 3" xfId="19098" xr:uid="{00000000-0005-0000-0000-00006F180000}"/>
    <cellStyle name="Normal 4 8 2 2 6" xfId="7834" xr:uid="{00000000-0005-0000-0000-000070180000}"/>
    <cellStyle name="Normal 4 8 2 2 6 2" xfId="15912" xr:uid="{00000000-0005-0000-0000-000070180000}"/>
    <cellStyle name="Normal 4 8 2 2 7" xfId="12587" xr:uid="{00000000-0005-0000-0000-000071180000}"/>
    <cellStyle name="Normal 4 8 2 2 7 2" xfId="20655" xr:uid="{00000000-0005-0000-0000-000071180000}"/>
    <cellStyle name="Normal 4 8 2 2 8" xfId="6224" xr:uid="{00000000-0005-0000-0000-000064180000}"/>
    <cellStyle name="Normal 4 8 2 2 9" xfId="14304" xr:uid="{00000000-0005-0000-0000-000064180000}"/>
    <cellStyle name="Normal 4 8 2 3" xfId="1564" xr:uid="{00000000-0005-0000-0000-0000500F0000}"/>
    <cellStyle name="Normal 4 8 2 3 2" xfId="3213" xr:uid="{00000000-0005-0000-0000-0000510F0000}"/>
    <cellStyle name="Normal 4 8 2 3 2 2" xfId="9672" xr:uid="{00000000-0005-0000-0000-000073180000}"/>
    <cellStyle name="Normal 4 8 2 3 2 3" xfId="17750" xr:uid="{00000000-0005-0000-0000-000073180000}"/>
    <cellStyle name="Normal 4 8 2 3 3" xfId="4876" xr:uid="{00000000-0005-0000-0000-0000520F0000}"/>
    <cellStyle name="Normal 4 8 2 3 3 2" xfId="11263" xr:uid="{00000000-0005-0000-0000-000074180000}"/>
    <cellStyle name="Normal 4 8 2 3 3 3" xfId="19341" xr:uid="{00000000-0005-0000-0000-000074180000}"/>
    <cellStyle name="Normal 4 8 2 3 4" xfId="8077" xr:uid="{00000000-0005-0000-0000-000075180000}"/>
    <cellStyle name="Normal 4 8 2 3 4 2" xfId="16155" xr:uid="{00000000-0005-0000-0000-000075180000}"/>
    <cellStyle name="Normal 4 8 2 3 5" xfId="13292" xr:uid="{00000000-0005-0000-0000-000076180000}"/>
    <cellStyle name="Normal 4 8 2 3 5 2" xfId="21329" xr:uid="{00000000-0005-0000-0000-000076180000}"/>
    <cellStyle name="Normal 4 8 2 3 6" xfId="6467" xr:uid="{00000000-0005-0000-0000-000072180000}"/>
    <cellStyle name="Normal 4 8 2 3 7" xfId="14547" xr:uid="{00000000-0005-0000-0000-000072180000}"/>
    <cellStyle name="Normal 4 8 2 4" xfId="2090" xr:uid="{00000000-0005-0000-0000-0000530F0000}"/>
    <cellStyle name="Normal 4 8 2 4 2" xfId="3740" xr:uid="{00000000-0005-0000-0000-0000540F0000}"/>
    <cellStyle name="Normal 4 8 2 4 2 2" xfId="10199" xr:uid="{00000000-0005-0000-0000-000078180000}"/>
    <cellStyle name="Normal 4 8 2 4 2 3" xfId="18277" xr:uid="{00000000-0005-0000-0000-000078180000}"/>
    <cellStyle name="Normal 4 8 2 4 3" xfId="5403" xr:uid="{00000000-0005-0000-0000-0000550F0000}"/>
    <cellStyle name="Normal 4 8 2 4 3 2" xfId="11790" xr:uid="{00000000-0005-0000-0000-000079180000}"/>
    <cellStyle name="Normal 4 8 2 4 3 3" xfId="19868" xr:uid="{00000000-0005-0000-0000-000079180000}"/>
    <cellStyle name="Normal 4 8 2 4 4" xfId="8604" xr:uid="{00000000-0005-0000-0000-00007A180000}"/>
    <cellStyle name="Normal 4 8 2 4 4 2" xfId="16682" xr:uid="{00000000-0005-0000-0000-00007A180000}"/>
    <cellStyle name="Normal 4 8 2 4 5" xfId="13290" xr:uid="{00000000-0005-0000-0000-00007B180000}"/>
    <cellStyle name="Normal 4 8 2 4 5 2" xfId="21327" xr:uid="{00000000-0005-0000-0000-00007B180000}"/>
    <cellStyle name="Normal 4 8 2 4 6" xfId="6994" xr:uid="{00000000-0005-0000-0000-000077180000}"/>
    <cellStyle name="Normal 4 8 2 4 7" xfId="15074" xr:uid="{00000000-0005-0000-0000-000077180000}"/>
    <cellStyle name="Normal 4 8 2 5" xfId="2611" xr:uid="{00000000-0005-0000-0000-0000560F0000}"/>
    <cellStyle name="Normal 4 8 2 5 2" xfId="9121" xr:uid="{00000000-0005-0000-0000-00007C180000}"/>
    <cellStyle name="Normal 4 8 2 5 3" xfId="17199" xr:uid="{00000000-0005-0000-0000-00007C180000}"/>
    <cellStyle name="Normal 4 8 2 6" xfId="4349" xr:uid="{00000000-0005-0000-0000-0000570F0000}"/>
    <cellStyle name="Normal 4 8 2 6 2" xfId="10736" xr:uid="{00000000-0005-0000-0000-00007D180000}"/>
    <cellStyle name="Normal 4 8 2 6 3" xfId="18814" xr:uid="{00000000-0005-0000-0000-00007D180000}"/>
    <cellStyle name="Normal 4 8 2 7" xfId="7550" xr:uid="{00000000-0005-0000-0000-00007E180000}"/>
    <cellStyle name="Normal 4 8 2 7 2" xfId="15628" xr:uid="{00000000-0005-0000-0000-00007E180000}"/>
    <cellStyle name="Normal 4 8 2 8" xfId="12313" xr:uid="{00000000-0005-0000-0000-00007F180000}"/>
    <cellStyle name="Normal 4 8 2 8 2" xfId="20387" xr:uid="{00000000-0005-0000-0000-00007F180000}"/>
    <cellStyle name="Normal 4 8 2 9" xfId="13705" xr:uid="{00000000-0005-0000-0000-000080180000}"/>
    <cellStyle name="Normal 4 8 2 9 2" xfId="21702" xr:uid="{00000000-0005-0000-0000-000080180000}"/>
    <cellStyle name="Normal 4 8 3" xfId="1055" xr:uid="{00000000-0005-0000-0000-0000580F0000}"/>
    <cellStyle name="Normal 4 8 3 2" xfId="1717" xr:uid="{00000000-0005-0000-0000-0000590F0000}"/>
    <cellStyle name="Normal 4 8 3 2 2" xfId="3367" xr:uid="{00000000-0005-0000-0000-00005A0F0000}"/>
    <cellStyle name="Normal 4 8 3 2 2 2" xfId="9826" xr:uid="{00000000-0005-0000-0000-000083180000}"/>
    <cellStyle name="Normal 4 8 3 2 2 3" xfId="17904" xr:uid="{00000000-0005-0000-0000-000083180000}"/>
    <cellStyle name="Normal 4 8 3 2 3" xfId="5030" xr:uid="{00000000-0005-0000-0000-00005B0F0000}"/>
    <cellStyle name="Normal 4 8 3 2 3 2" xfId="11417" xr:uid="{00000000-0005-0000-0000-000084180000}"/>
    <cellStyle name="Normal 4 8 3 2 3 3" xfId="19495" xr:uid="{00000000-0005-0000-0000-000084180000}"/>
    <cellStyle name="Normal 4 8 3 2 4" xfId="8231" xr:uid="{00000000-0005-0000-0000-000085180000}"/>
    <cellStyle name="Normal 4 8 3 2 4 2" xfId="16309" xr:uid="{00000000-0005-0000-0000-000085180000}"/>
    <cellStyle name="Normal 4 8 3 2 5" xfId="13293" xr:uid="{00000000-0005-0000-0000-000086180000}"/>
    <cellStyle name="Normal 4 8 3 2 5 2" xfId="21330" xr:uid="{00000000-0005-0000-0000-000086180000}"/>
    <cellStyle name="Normal 4 8 3 2 6" xfId="6621" xr:uid="{00000000-0005-0000-0000-000082180000}"/>
    <cellStyle name="Normal 4 8 3 2 7" xfId="14701" xr:uid="{00000000-0005-0000-0000-000082180000}"/>
    <cellStyle name="Normal 4 8 3 3" xfId="2244" xr:uid="{00000000-0005-0000-0000-00005C0F0000}"/>
    <cellStyle name="Normal 4 8 3 3 2" xfId="3894" xr:uid="{00000000-0005-0000-0000-00005D0F0000}"/>
    <cellStyle name="Normal 4 8 3 3 2 2" xfId="10353" xr:uid="{00000000-0005-0000-0000-000088180000}"/>
    <cellStyle name="Normal 4 8 3 3 2 3" xfId="18431" xr:uid="{00000000-0005-0000-0000-000088180000}"/>
    <cellStyle name="Normal 4 8 3 3 3" xfId="5557" xr:uid="{00000000-0005-0000-0000-00005E0F0000}"/>
    <cellStyle name="Normal 4 8 3 3 3 2" xfId="11944" xr:uid="{00000000-0005-0000-0000-000089180000}"/>
    <cellStyle name="Normal 4 8 3 3 3 3" xfId="20022" xr:uid="{00000000-0005-0000-0000-000089180000}"/>
    <cellStyle name="Normal 4 8 3 3 4" xfId="8758" xr:uid="{00000000-0005-0000-0000-00008A180000}"/>
    <cellStyle name="Normal 4 8 3 3 4 2" xfId="16836" xr:uid="{00000000-0005-0000-0000-00008A180000}"/>
    <cellStyle name="Normal 4 8 3 3 5" xfId="7148" xr:uid="{00000000-0005-0000-0000-000087180000}"/>
    <cellStyle name="Normal 4 8 3 3 6" xfId="15228" xr:uid="{00000000-0005-0000-0000-000087180000}"/>
    <cellStyle name="Normal 4 8 3 4" xfId="2818" xr:uid="{00000000-0005-0000-0000-00005F0F0000}"/>
    <cellStyle name="Normal 4 8 3 4 2" xfId="9307" xr:uid="{00000000-0005-0000-0000-00008B180000}"/>
    <cellStyle name="Normal 4 8 3 4 3" xfId="17385" xr:uid="{00000000-0005-0000-0000-00008B180000}"/>
    <cellStyle name="Normal 4 8 3 5" xfId="4503" xr:uid="{00000000-0005-0000-0000-0000600F0000}"/>
    <cellStyle name="Normal 4 8 3 5 2" xfId="10890" xr:uid="{00000000-0005-0000-0000-00008C180000}"/>
    <cellStyle name="Normal 4 8 3 5 3" xfId="18968" xr:uid="{00000000-0005-0000-0000-00008C180000}"/>
    <cellStyle name="Normal 4 8 3 6" xfId="7704" xr:uid="{00000000-0005-0000-0000-00008D180000}"/>
    <cellStyle name="Normal 4 8 3 6 2" xfId="15782" xr:uid="{00000000-0005-0000-0000-00008D180000}"/>
    <cellStyle name="Normal 4 8 3 7" xfId="12586" xr:uid="{00000000-0005-0000-0000-00008E180000}"/>
    <cellStyle name="Normal 4 8 3 7 2" xfId="20654" xr:uid="{00000000-0005-0000-0000-00008E180000}"/>
    <cellStyle name="Normal 4 8 3 8" xfId="6094" xr:uid="{00000000-0005-0000-0000-000081180000}"/>
    <cellStyle name="Normal 4 8 3 9" xfId="14174" xr:uid="{00000000-0005-0000-0000-000081180000}"/>
    <cellStyle name="Normal 4 8 4" xfId="1469" xr:uid="{00000000-0005-0000-0000-0000610F0000}"/>
    <cellStyle name="Normal 4 8 4 2" xfId="3118" xr:uid="{00000000-0005-0000-0000-0000620F0000}"/>
    <cellStyle name="Normal 4 8 4 2 2" xfId="9577" xr:uid="{00000000-0005-0000-0000-000090180000}"/>
    <cellStyle name="Normal 4 8 4 2 3" xfId="17655" xr:uid="{00000000-0005-0000-0000-000090180000}"/>
    <cellStyle name="Normal 4 8 4 3" xfId="4781" xr:uid="{00000000-0005-0000-0000-0000630F0000}"/>
    <cellStyle name="Normal 4 8 4 3 2" xfId="11168" xr:uid="{00000000-0005-0000-0000-000091180000}"/>
    <cellStyle name="Normal 4 8 4 3 3" xfId="19246" xr:uid="{00000000-0005-0000-0000-000091180000}"/>
    <cellStyle name="Normal 4 8 4 4" xfId="7982" xr:uid="{00000000-0005-0000-0000-000092180000}"/>
    <cellStyle name="Normal 4 8 4 4 2" xfId="16060" xr:uid="{00000000-0005-0000-0000-000092180000}"/>
    <cellStyle name="Normal 4 8 4 5" xfId="13294" xr:uid="{00000000-0005-0000-0000-000093180000}"/>
    <cellStyle name="Normal 4 8 4 5 2" xfId="21331" xr:uid="{00000000-0005-0000-0000-000093180000}"/>
    <cellStyle name="Normal 4 8 4 6" xfId="6372" xr:uid="{00000000-0005-0000-0000-00008F180000}"/>
    <cellStyle name="Normal 4 8 4 7" xfId="14452" xr:uid="{00000000-0005-0000-0000-00008F180000}"/>
    <cellStyle name="Normal 4 8 5" xfId="1995" xr:uid="{00000000-0005-0000-0000-0000640F0000}"/>
    <cellStyle name="Normal 4 8 5 2" xfId="3645" xr:uid="{00000000-0005-0000-0000-0000650F0000}"/>
    <cellStyle name="Normal 4 8 5 2 2" xfId="10104" xr:uid="{00000000-0005-0000-0000-000095180000}"/>
    <cellStyle name="Normal 4 8 5 2 3" xfId="18182" xr:uid="{00000000-0005-0000-0000-000095180000}"/>
    <cellStyle name="Normal 4 8 5 3" xfId="5308" xr:uid="{00000000-0005-0000-0000-0000660F0000}"/>
    <cellStyle name="Normal 4 8 5 3 2" xfId="11695" xr:uid="{00000000-0005-0000-0000-000096180000}"/>
    <cellStyle name="Normal 4 8 5 3 3" xfId="19773" xr:uid="{00000000-0005-0000-0000-000096180000}"/>
    <cellStyle name="Normal 4 8 5 4" xfId="8509" xr:uid="{00000000-0005-0000-0000-000097180000}"/>
    <cellStyle name="Normal 4 8 5 4 2" xfId="16587" xr:uid="{00000000-0005-0000-0000-000097180000}"/>
    <cellStyle name="Normal 4 8 5 5" xfId="12777" xr:uid="{00000000-0005-0000-0000-000098180000}"/>
    <cellStyle name="Normal 4 8 5 5 2" xfId="20838" xr:uid="{00000000-0005-0000-0000-000098180000}"/>
    <cellStyle name="Normal 4 8 5 6" xfId="6899" xr:uid="{00000000-0005-0000-0000-000094180000}"/>
    <cellStyle name="Normal 4 8 5 7" xfId="14979" xr:uid="{00000000-0005-0000-0000-000094180000}"/>
    <cellStyle name="Normal 4 8 6" xfId="2610" xr:uid="{00000000-0005-0000-0000-0000670F0000}"/>
    <cellStyle name="Normal 4 8 6 2" xfId="9120" xr:uid="{00000000-0005-0000-0000-000099180000}"/>
    <cellStyle name="Normal 4 8 6 3" xfId="17198" xr:uid="{00000000-0005-0000-0000-000099180000}"/>
    <cellStyle name="Normal 4 8 7" xfId="4254" xr:uid="{00000000-0005-0000-0000-0000680F0000}"/>
    <cellStyle name="Normal 4 8 7 2" xfId="10641" xr:uid="{00000000-0005-0000-0000-00009A180000}"/>
    <cellStyle name="Normal 4 8 7 3" xfId="18719" xr:uid="{00000000-0005-0000-0000-00009A180000}"/>
    <cellStyle name="Normal 4 8 8" xfId="7455" xr:uid="{00000000-0005-0000-0000-00009B180000}"/>
    <cellStyle name="Normal 4 8 8 2" xfId="15533" xr:uid="{00000000-0005-0000-0000-00009B180000}"/>
    <cellStyle name="Normal 4 8 9" xfId="12312" xr:uid="{00000000-0005-0000-0000-00009C180000}"/>
    <cellStyle name="Normal 4 8 9 2" xfId="20386" xr:uid="{00000000-0005-0000-0000-00009C180000}"/>
    <cellStyle name="Normal 4 9" xfId="608" xr:uid="{00000000-0005-0000-0000-000060020000}"/>
    <cellStyle name="Normal 4 9 10" xfId="13706" xr:uid="{00000000-0005-0000-0000-00009E180000}"/>
    <cellStyle name="Normal 4 9 10 2" xfId="21703" xr:uid="{00000000-0005-0000-0000-00009E180000}"/>
    <cellStyle name="Normal 4 9 11" xfId="5846" xr:uid="{00000000-0005-0000-0000-00009D180000}"/>
    <cellStyle name="Normal 4 9 12" xfId="13926" xr:uid="{00000000-0005-0000-0000-00009D180000}"/>
    <cellStyle name="Normal 4 9 2" xfId="609" xr:uid="{00000000-0005-0000-0000-000061020000}"/>
    <cellStyle name="Normal 4 9 2 10" xfId="5922" xr:uid="{00000000-0005-0000-0000-00009F180000}"/>
    <cellStyle name="Normal 4 9 2 11" xfId="14002" xr:uid="{00000000-0005-0000-0000-00009F180000}"/>
    <cellStyle name="Normal 4 9 2 2" xfId="1190" xr:uid="{00000000-0005-0000-0000-00006B0F0000}"/>
    <cellStyle name="Normal 4 9 2 2 2" xfId="1848" xr:uid="{00000000-0005-0000-0000-00006C0F0000}"/>
    <cellStyle name="Normal 4 9 2 2 2 2" xfId="3498" xr:uid="{00000000-0005-0000-0000-00006D0F0000}"/>
    <cellStyle name="Normal 4 9 2 2 2 2 2" xfId="9957" xr:uid="{00000000-0005-0000-0000-0000A2180000}"/>
    <cellStyle name="Normal 4 9 2 2 2 2 3" xfId="18035" xr:uid="{00000000-0005-0000-0000-0000A2180000}"/>
    <cellStyle name="Normal 4 9 2 2 2 3" xfId="5161" xr:uid="{00000000-0005-0000-0000-00006E0F0000}"/>
    <cellStyle name="Normal 4 9 2 2 2 3 2" xfId="11548" xr:uid="{00000000-0005-0000-0000-0000A3180000}"/>
    <cellStyle name="Normal 4 9 2 2 2 3 3" xfId="19626" xr:uid="{00000000-0005-0000-0000-0000A3180000}"/>
    <cellStyle name="Normal 4 9 2 2 2 4" xfId="8362" xr:uid="{00000000-0005-0000-0000-0000A4180000}"/>
    <cellStyle name="Normal 4 9 2 2 2 4 2" xfId="16440" xr:uid="{00000000-0005-0000-0000-0000A4180000}"/>
    <cellStyle name="Normal 4 9 2 2 2 5" xfId="13296" xr:uid="{00000000-0005-0000-0000-0000A5180000}"/>
    <cellStyle name="Normal 4 9 2 2 2 5 2" xfId="21333" xr:uid="{00000000-0005-0000-0000-0000A5180000}"/>
    <cellStyle name="Normal 4 9 2 2 2 6" xfId="6752" xr:uid="{00000000-0005-0000-0000-0000A1180000}"/>
    <cellStyle name="Normal 4 9 2 2 2 7" xfId="14832" xr:uid="{00000000-0005-0000-0000-0000A1180000}"/>
    <cellStyle name="Normal 4 9 2 2 3" xfId="2375" xr:uid="{00000000-0005-0000-0000-00006F0F0000}"/>
    <cellStyle name="Normal 4 9 2 2 3 2" xfId="4025" xr:uid="{00000000-0005-0000-0000-0000700F0000}"/>
    <cellStyle name="Normal 4 9 2 2 3 2 2" xfId="10484" xr:uid="{00000000-0005-0000-0000-0000A7180000}"/>
    <cellStyle name="Normal 4 9 2 2 3 2 3" xfId="18562" xr:uid="{00000000-0005-0000-0000-0000A7180000}"/>
    <cellStyle name="Normal 4 9 2 2 3 3" xfId="5688" xr:uid="{00000000-0005-0000-0000-0000710F0000}"/>
    <cellStyle name="Normal 4 9 2 2 3 3 2" xfId="12075" xr:uid="{00000000-0005-0000-0000-0000A8180000}"/>
    <cellStyle name="Normal 4 9 2 2 3 3 3" xfId="20153" xr:uid="{00000000-0005-0000-0000-0000A8180000}"/>
    <cellStyle name="Normal 4 9 2 2 3 4" xfId="8889" xr:uid="{00000000-0005-0000-0000-0000A9180000}"/>
    <cellStyle name="Normal 4 9 2 2 3 4 2" xfId="16967" xr:uid="{00000000-0005-0000-0000-0000A9180000}"/>
    <cellStyle name="Normal 4 9 2 2 3 5" xfId="7279" xr:uid="{00000000-0005-0000-0000-0000A6180000}"/>
    <cellStyle name="Normal 4 9 2 2 3 6" xfId="15359" xr:uid="{00000000-0005-0000-0000-0000A6180000}"/>
    <cellStyle name="Normal 4 9 2 2 4" xfId="2941" xr:uid="{00000000-0005-0000-0000-0000720F0000}"/>
    <cellStyle name="Normal 4 9 2 2 4 2" xfId="9430" xr:uid="{00000000-0005-0000-0000-0000AA180000}"/>
    <cellStyle name="Normal 4 9 2 2 4 3" xfId="17508" xr:uid="{00000000-0005-0000-0000-0000AA180000}"/>
    <cellStyle name="Normal 4 9 2 2 5" xfId="4634" xr:uid="{00000000-0005-0000-0000-0000730F0000}"/>
    <cellStyle name="Normal 4 9 2 2 5 2" xfId="11021" xr:uid="{00000000-0005-0000-0000-0000AB180000}"/>
    <cellStyle name="Normal 4 9 2 2 5 3" xfId="19099" xr:uid="{00000000-0005-0000-0000-0000AB180000}"/>
    <cellStyle name="Normal 4 9 2 2 6" xfId="7835" xr:uid="{00000000-0005-0000-0000-0000AC180000}"/>
    <cellStyle name="Normal 4 9 2 2 6 2" xfId="15913" xr:uid="{00000000-0005-0000-0000-0000AC180000}"/>
    <cellStyle name="Normal 4 9 2 2 7" xfId="12589" xr:uid="{00000000-0005-0000-0000-0000AD180000}"/>
    <cellStyle name="Normal 4 9 2 2 7 2" xfId="20657" xr:uid="{00000000-0005-0000-0000-0000AD180000}"/>
    <cellStyle name="Normal 4 9 2 2 8" xfId="6225" xr:uid="{00000000-0005-0000-0000-0000A0180000}"/>
    <cellStyle name="Normal 4 9 2 2 9" xfId="14305" xr:uid="{00000000-0005-0000-0000-0000A0180000}"/>
    <cellStyle name="Normal 4 9 2 3" xfId="1546" xr:uid="{00000000-0005-0000-0000-0000740F0000}"/>
    <cellStyle name="Normal 4 9 2 3 2" xfId="3195" xr:uid="{00000000-0005-0000-0000-0000750F0000}"/>
    <cellStyle name="Normal 4 9 2 3 2 2" xfId="9654" xr:uid="{00000000-0005-0000-0000-0000AF180000}"/>
    <cellStyle name="Normal 4 9 2 3 2 3" xfId="17732" xr:uid="{00000000-0005-0000-0000-0000AF180000}"/>
    <cellStyle name="Normal 4 9 2 3 3" xfId="4858" xr:uid="{00000000-0005-0000-0000-0000760F0000}"/>
    <cellStyle name="Normal 4 9 2 3 3 2" xfId="11245" xr:uid="{00000000-0005-0000-0000-0000B0180000}"/>
    <cellStyle name="Normal 4 9 2 3 3 3" xfId="19323" xr:uid="{00000000-0005-0000-0000-0000B0180000}"/>
    <cellStyle name="Normal 4 9 2 3 4" xfId="8059" xr:uid="{00000000-0005-0000-0000-0000B1180000}"/>
    <cellStyle name="Normal 4 9 2 3 4 2" xfId="16137" xr:uid="{00000000-0005-0000-0000-0000B1180000}"/>
    <cellStyle name="Normal 4 9 2 3 5" xfId="13297" xr:uid="{00000000-0005-0000-0000-0000B2180000}"/>
    <cellStyle name="Normal 4 9 2 3 5 2" xfId="21334" xr:uid="{00000000-0005-0000-0000-0000B2180000}"/>
    <cellStyle name="Normal 4 9 2 3 6" xfId="6449" xr:uid="{00000000-0005-0000-0000-0000AE180000}"/>
    <cellStyle name="Normal 4 9 2 3 7" xfId="14529" xr:uid="{00000000-0005-0000-0000-0000AE180000}"/>
    <cellStyle name="Normal 4 9 2 4" xfId="2072" xr:uid="{00000000-0005-0000-0000-0000770F0000}"/>
    <cellStyle name="Normal 4 9 2 4 2" xfId="3722" xr:uid="{00000000-0005-0000-0000-0000780F0000}"/>
    <cellStyle name="Normal 4 9 2 4 2 2" xfId="10181" xr:uid="{00000000-0005-0000-0000-0000B4180000}"/>
    <cellStyle name="Normal 4 9 2 4 2 3" xfId="18259" xr:uid="{00000000-0005-0000-0000-0000B4180000}"/>
    <cellStyle name="Normal 4 9 2 4 3" xfId="5385" xr:uid="{00000000-0005-0000-0000-0000790F0000}"/>
    <cellStyle name="Normal 4 9 2 4 3 2" xfId="11772" xr:uid="{00000000-0005-0000-0000-0000B5180000}"/>
    <cellStyle name="Normal 4 9 2 4 3 3" xfId="19850" xr:uid="{00000000-0005-0000-0000-0000B5180000}"/>
    <cellStyle name="Normal 4 9 2 4 4" xfId="8586" xr:uid="{00000000-0005-0000-0000-0000B6180000}"/>
    <cellStyle name="Normal 4 9 2 4 4 2" xfId="16664" xr:uid="{00000000-0005-0000-0000-0000B6180000}"/>
    <cellStyle name="Normal 4 9 2 4 5" xfId="13295" xr:uid="{00000000-0005-0000-0000-0000B7180000}"/>
    <cellStyle name="Normal 4 9 2 4 5 2" xfId="21332" xr:uid="{00000000-0005-0000-0000-0000B7180000}"/>
    <cellStyle name="Normal 4 9 2 4 6" xfId="6976" xr:uid="{00000000-0005-0000-0000-0000B3180000}"/>
    <cellStyle name="Normal 4 9 2 4 7" xfId="15056" xr:uid="{00000000-0005-0000-0000-0000B3180000}"/>
    <cellStyle name="Normal 4 9 2 5" xfId="2613" xr:uid="{00000000-0005-0000-0000-00007A0F0000}"/>
    <cellStyle name="Normal 4 9 2 5 2" xfId="9123" xr:uid="{00000000-0005-0000-0000-0000B8180000}"/>
    <cellStyle name="Normal 4 9 2 5 3" xfId="17201" xr:uid="{00000000-0005-0000-0000-0000B8180000}"/>
    <cellStyle name="Normal 4 9 2 6" xfId="4331" xr:uid="{00000000-0005-0000-0000-00007B0F0000}"/>
    <cellStyle name="Normal 4 9 2 6 2" xfId="10718" xr:uid="{00000000-0005-0000-0000-0000B9180000}"/>
    <cellStyle name="Normal 4 9 2 6 3" xfId="18796" xr:uid="{00000000-0005-0000-0000-0000B9180000}"/>
    <cellStyle name="Normal 4 9 2 7" xfId="7532" xr:uid="{00000000-0005-0000-0000-0000BA180000}"/>
    <cellStyle name="Normal 4 9 2 7 2" xfId="15610" xr:uid="{00000000-0005-0000-0000-0000BA180000}"/>
    <cellStyle name="Normal 4 9 2 8" xfId="12315" xr:uid="{00000000-0005-0000-0000-0000BB180000}"/>
    <cellStyle name="Normal 4 9 2 8 2" xfId="20389" xr:uid="{00000000-0005-0000-0000-0000BB180000}"/>
    <cellStyle name="Normal 4 9 2 9" xfId="13707" xr:uid="{00000000-0005-0000-0000-0000BC180000}"/>
    <cellStyle name="Normal 4 9 2 9 2" xfId="21704" xr:uid="{00000000-0005-0000-0000-0000BC180000}"/>
    <cellStyle name="Normal 4 9 3" xfId="1056" xr:uid="{00000000-0005-0000-0000-00007C0F0000}"/>
    <cellStyle name="Normal 4 9 3 2" xfId="1718" xr:uid="{00000000-0005-0000-0000-00007D0F0000}"/>
    <cellStyle name="Normal 4 9 3 2 2" xfId="3368" xr:uid="{00000000-0005-0000-0000-00007E0F0000}"/>
    <cellStyle name="Normal 4 9 3 2 2 2" xfId="9827" xr:uid="{00000000-0005-0000-0000-0000BF180000}"/>
    <cellStyle name="Normal 4 9 3 2 2 3" xfId="17905" xr:uid="{00000000-0005-0000-0000-0000BF180000}"/>
    <cellStyle name="Normal 4 9 3 2 3" xfId="5031" xr:uid="{00000000-0005-0000-0000-00007F0F0000}"/>
    <cellStyle name="Normal 4 9 3 2 3 2" xfId="11418" xr:uid="{00000000-0005-0000-0000-0000C0180000}"/>
    <cellStyle name="Normal 4 9 3 2 3 3" xfId="19496" xr:uid="{00000000-0005-0000-0000-0000C0180000}"/>
    <cellStyle name="Normal 4 9 3 2 4" xfId="8232" xr:uid="{00000000-0005-0000-0000-0000C1180000}"/>
    <cellStyle name="Normal 4 9 3 2 4 2" xfId="16310" xr:uid="{00000000-0005-0000-0000-0000C1180000}"/>
    <cellStyle name="Normal 4 9 3 2 5" xfId="13298" xr:uid="{00000000-0005-0000-0000-0000C2180000}"/>
    <cellStyle name="Normal 4 9 3 2 5 2" xfId="21335" xr:uid="{00000000-0005-0000-0000-0000C2180000}"/>
    <cellStyle name="Normal 4 9 3 2 6" xfId="6622" xr:uid="{00000000-0005-0000-0000-0000BE180000}"/>
    <cellStyle name="Normal 4 9 3 2 7" xfId="14702" xr:uid="{00000000-0005-0000-0000-0000BE180000}"/>
    <cellStyle name="Normal 4 9 3 3" xfId="2245" xr:uid="{00000000-0005-0000-0000-0000800F0000}"/>
    <cellStyle name="Normal 4 9 3 3 2" xfId="3895" xr:uid="{00000000-0005-0000-0000-0000810F0000}"/>
    <cellStyle name="Normal 4 9 3 3 2 2" xfId="10354" xr:uid="{00000000-0005-0000-0000-0000C4180000}"/>
    <cellStyle name="Normal 4 9 3 3 2 3" xfId="18432" xr:uid="{00000000-0005-0000-0000-0000C4180000}"/>
    <cellStyle name="Normal 4 9 3 3 3" xfId="5558" xr:uid="{00000000-0005-0000-0000-0000820F0000}"/>
    <cellStyle name="Normal 4 9 3 3 3 2" xfId="11945" xr:uid="{00000000-0005-0000-0000-0000C5180000}"/>
    <cellStyle name="Normal 4 9 3 3 3 3" xfId="20023" xr:uid="{00000000-0005-0000-0000-0000C5180000}"/>
    <cellStyle name="Normal 4 9 3 3 4" xfId="8759" xr:uid="{00000000-0005-0000-0000-0000C6180000}"/>
    <cellStyle name="Normal 4 9 3 3 4 2" xfId="16837" xr:uid="{00000000-0005-0000-0000-0000C6180000}"/>
    <cellStyle name="Normal 4 9 3 3 5" xfId="7149" xr:uid="{00000000-0005-0000-0000-0000C3180000}"/>
    <cellStyle name="Normal 4 9 3 3 6" xfId="15229" xr:uid="{00000000-0005-0000-0000-0000C3180000}"/>
    <cellStyle name="Normal 4 9 3 4" xfId="2819" xr:uid="{00000000-0005-0000-0000-0000830F0000}"/>
    <cellStyle name="Normal 4 9 3 4 2" xfId="9308" xr:uid="{00000000-0005-0000-0000-0000C7180000}"/>
    <cellStyle name="Normal 4 9 3 4 3" xfId="17386" xr:uid="{00000000-0005-0000-0000-0000C7180000}"/>
    <cellStyle name="Normal 4 9 3 5" xfId="4504" xr:uid="{00000000-0005-0000-0000-0000840F0000}"/>
    <cellStyle name="Normal 4 9 3 5 2" xfId="10891" xr:uid="{00000000-0005-0000-0000-0000C8180000}"/>
    <cellStyle name="Normal 4 9 3 5 3" xfId="18969" xr:uid="{00000000-0005-0000-0000-0000C8180000}"/>
    <cellStyle name="Normal 4 9 3 6" xfId="7705" xr:uid="{00000000-0005-0000-0000-0000C9180000}"/>
    <cellStyle name="Normal 4 9 3 6 2" xfId="15783" xr:uid="{00000000-0005-0000-0000-0000C9180000}"/>
    <cellStyle name="Normal 4 9 3 7" xfId="12588" xr:uid="{00000000-0005-0000-0000-0000CA180000}"/>
    <cellStyle name="Normal 4 9 3 7 2" xfId="20656" xr:uid="{00000000-0005-0000-0000-0000CA180000}"/>
    <cellStyle name="Normal 4 9 3 8" xfId="6095" xr:uid="{00000000-0005-0000-0000-0000BD180000}"/>
    <cellStyle name="Normal 4 9 3 9" xfId="14175" xr:uid="{00000000-0005-0000-0000-0000BD180000}"/>
    <cellStyle name="Normal 4 9 4" xfId="1470" xr:uid="{00000000-0005-0000-0000-0000850F0000}"/>
    <cellStyle name="Normal 4 9 4 2" xfId="3119" xr:uid="{00000000-0005-0000-0000-0000860F0000}"/>
    <cellStyle name="Normal 4 9 4 2 2" xfId="9578" xr:uid="{00000000-0005-0000-0000-0000CC180000}"/>
    <cellStyle name="Normal 4 9 4 2 3" xfId="17656" xr:uid="{00000000-0005-0000-0000-0000CC180000}"/>
    <cellStyle name="Normal 4 9 4 3" xfId="4782" xr:uid="{00000000-0005-0000-0000-0000870F0000}"/>
    <cellStyle name="Normal 4 9 4 3 2" xfId="11169" xr:uid="{00000000-0005-0000-0000-0000CD180000}"/>
    <cellStyle name="Normal 4 9 4 3 3" xfId="19247" xr:uid="{00000000-0005-0000-0000-0000CD180000}"/>
    <cellStyle name="Normal 4 9 4 4" xfId="7983" xr:uid="{00000000-0005-0000-0000-0000CE180000}"/>
    <cellStyle name="Normal 4 9 4 4 2" xfId="16061" xr:uid="{00000000-0005-0000-0000-0000CE180000}"/>
    <cellStyle name="Normal 4 9 4 5" xfId="13299" xr:uid="{00000000-0005-0000-0000-0000CF180000}"/>
    <cellStyle name="Normal 4 9 4 5 2" xfId="21336" xr:uid="{00000000-0005-0000-0000-0000CF180000}"/>
    <cellStyle name="Normal 4 9 4 6" xfId="6373" xr:uid="{00000000-0005-0000-0000-0000CB180000}"/>
    <cellStyle name="Normal 4 9 4 7" xfId="14453" xr:uid="{00000000-0005-0000-0000-0000CB180000}"/>
    <cellStyle name="Normal 4 9 5" xfId="1996" xr:uid="{00000000-0005-0000-0000-0000880F0000}"/>
    <cellStyle name="Normal 4 9 5 2" xfId="3646" xr:uid="{00000000-0005-0000-0000-0000890F0000}"/>
    <cellStyle name="Normal 4 9 5 2 2" xfId="10105" xr:uid="{00000000-0005-0000-0000-0000D1180000}"/>
    <cellStyle name="Normal 4 9 5 2 3" xfId="18183" xr:uid="{00000000-0005-0000-0000-0000D1180000}"/>
    <cellStyle name="Normal 4 9 5 3" xfId="5309" xr:uid="{00000000-0005-0000-0000-00008A0F0000}"/>
    <cellStyle name="Normal 4 9 5 3 2" xfId="11696" xr:uid="{00000000-0005-0000-0000-0000D2180000}"/>
    <cellStyle name="Normal 4 9 5 3 3" xfId="19774" xr:uid="{00000000-0005-0000-0000-0000D2180000}"/>
    <cellStyle name="Normal 4 9 5 4" xfId="8510" xr:uid="{00000000-0005-0000-0000-0000D3180000}"/>
    <cellStyle name="Normal 4 9 5 4 2" xfId="16588" xr:uid="{00000000-0005-0000-0000-0000D3180000}"/>
    <cellStyle name="Normal 4 9 5 5" xfId="12778" xr:uid="{00000000-0005-0000-0000-0000D4180000}"/>
    <cellStyle name="Normal 4 9 5 5 2" xfId="20839" xr:uid="{00000000-0005-0000-0000-0000D4180000}"/>
    <cellStyle name="Normal 4 9 5 6" xfId="6900" xr:uid="{00000000-0005-0000-0000-0000D0180000}"/>
    <cellStyle name="Normal 4 9 5 7" xfId="14980" xr:uid="{00000000-0005-0000-0000-0000D0180000}"/>
    <cellStyle name="Normal 4 9 6" xfId="2612" xr:uid="{00000000-0005-0000-0000-00008B0F0000}"/>
    <cellStyle name="Normal 4 9 6 2" xfId="9122" xr:uid="{00000000-0005-0000-0000-0000D5180000}"/>
    <cellStyle name="Normal 4 9 6 3" xfId="17200" xr:uid="{00000000-0005-0000-0000-0000D5180000}"/>
    <cellStyle name="Normal 4 9 7" xfId="4255" xr:uid="{00000000-0005-0000-0000-00008C0F0000}"/>
    <cellStyle name="Normal 4 9 7 2" xfId="10642" xr:uid="{00000000-0005-0000-0000-0000D6180000}"/>
    <cellStyle name="Normal 4 9 7 3" xfId="18720" xr:uid="{00000000-0005-0000-0000-0000D6180000}"/>
    <cellStyle name="Normal 4 9 8" xfId="7456" xr:uid="{00000000-0005-0000-0000-0000D7180000}"/>
    <cellStyle name="Normal 4 9 8 2" xfId="15534" xr:uid="{00000000-0005-0000-0000-0000D7180000}"/>
    <cellStyle name="Normal 4 9 9" xfId="12314" xr:uid="{00000000-0005-0000-0000-0000D8180000}"/>
    <cellStyle name="Normal 4 9 9 2" xfId="20388" xr:uid="{00000000-0005-0000-0000-0000D8180000}"/>
    <cellStyle name="Normal 5" xfId="610" xr:uid="{00000000-0005-0000-0000-000062020000}"/>
    <cellStyle name="Normal 5 2" xfId="611" xr:uid="{00000000-0005-0000-0000-000063020000}"/>
    <cellStyle name="Normal 5 2 2" xfId="612" xr:uid="{00000000-0005-0000-0000-000064020000}"/>
    <cellStyle name="Normal 5 2 2 2" xfId="613" xr:uid="{00000000-0005-0000-0000-000065020000}"/>
    <cellStyle name="Normal 5 2 2 3" xfId="614" xr:uid="{00000000-0005-0000-0000-000066020000}"/>
    <cellStyle name="Normal 5 2 2 3 2" xfId="615" xr:uid="{00000000-0005-0000-0000-000067020000}"/>
    <cellStyle name="Normal 5 2 2 3 3" xfId="616" xr:uid="{00000000-0005-0000-0000-000068020000}"/>
    <cellStyle name="Normal 5 2 2 3 3 2" xfId="617" xr:uid="{00000000-0005-0000-0000-000069020000}"/>
    <cellStyle name="Normal 5 2 2 3 3 2 2" xfId="618" xr:uid="{00000000-0005-0000-0000-00006A020000}"/>
    <cellStyle name="Normal 5 2 2 3 3 2 3" xfId="619" xr:uid="{00000000-0005-0000-0000-00006B020000}"/>
    <cellStyle name="Normal 5 2 2 3 3 2 3 2" xfId="620" xr:uid="{00000000-0005-0000-0000-00006C020000}"/>
    <cellStyle name="Normal 5 2 2 3 3 2 3 2 2" xfId="1332" xr:uid="{00000000-0005-0000-0000-0000980F0000}"/>
    <cellStyle name="Normal 5 2 2 3 3 2 3 2 3" xfId="2968" xr:uid="{00000000-0005-0000-0000-0000990F0000}"/>
    <cellStyle name="Normal 5 2 2 3 3 2 3 2 3 2" xfId="4104" xr:uid="{00000000-0005-0000-0000-00009A0F0000}"/>
    <cellStyle name="Normal 5 2 2 3 3 2 3 2 4" xfId="1238" xr:uid="{00000000-0005-0000-0000-0000970F0000}"/>
    <cellStyle name="Normal 5 2 2 3 3 2 3 3" xfId="1216" xr:uid="{00000000-0005-0000-0000-00009B0F0000}"/>
    <cellStyle name="Normal 5 2 2 3 3 2 3 4" xfId="12779" xr:uid="{00000000-0005-0000-0000-0000E8180000}"/>
    <cellStyle name="Normal 5 2 2 3 3 2 3 4 2" xfId="13475" xr:uid="{00000000-0005-0000-0000-0000E9180000}"/>
    <cellStyle name="Normal 5 2 2 3 3 2 4" xfId="621" xr:uid="{00000000-0005-0000-0000-00006D020000}"/>
    <cellStyle name="Normal 5 2 2 3 3 2 4 2" xfId="4083" xr:uid="{00000000-0005-0000-0000-00009D0F0000}"/>
    <cellStyle name="Normal 5 2 2 3 3 3" xfId="622" xr:uid="{00000000-0005-0000-0000-00006E020000}"/>
    <cellStyle name="Normal 5 2 2 3 3 4" xfId="623" xr:uid="{00000000-0005-0000-0000-00006F020000}"/>
    <cellStyle name="Normal 5 2 2 3 3 4 2" xfId="624" xr:uid="{00000000-0005-0000-0000-000070020000}"/>
    <cellStyle name="Normal 5 2 2 3 3 4 2 2" xfId="625" xr:uid="{00000000-0005-0000-0000-000071020000}"/>
    <cellStyle name="Normal 5 2 2 3 3 4 2 2 2" xfId="2969" xr:uid="{00000000-0005-0000-0000-0000A20F0000}"/>
    <cellStyle name="Normal 5 2 2 3 3 4 2 2 2 2" xfId="4070" xr:uid="{00000000-0005-0000-0000-0000A30F0000}"/>
    <cellStyle name="Normal 5 2 2 3 3 4 2 2 3" xfId="2614" xr:uid="{00000000-0005-0000-0000-0000A40F0000}"/>
    <cellStyle name="Normal 5 2 2 3 3 4 2 2 4" xfId="1239" xr:uid="{00000000-0005-0000-0000-0000A10F0000}"/>
    <cellStyle name="Normal 5 2 2 3 3 4 2 3" xfId="626" xr:uid="{00000000-0005-0000-0000-000072020000}"/>
    <cellStyle name="Normal 5 2 2 3 3 4 2 3 2" xfId="627" xr:uid="{00000000-0005-0000-0000-000073020000}"/>
    <cellStyle name="Normal 5 2 2 3 3 4 2 3 3" xfId="628" xr:uid="{00000000-0005-0000-0000-000074020000}"/>
    <cellStyle name="Normal 5 2 2 3 3 4 2 3 4" xfId="2615" xr:uid="{00000000-0005-0000-0000-0000A80F0000}"/>
    <cellStyle name="Normal 5 2 2 3 3 4 2 3 4 2" xfId="4071" xr:uid="{00000000-0005-0000-0000-0000A90F0000}"/>
    <cellStyle name="Normal 5 2 2 3 3 4 3" xfId="1058" xr:uid="{00000000-0005-0000-0000-0000AA0F0000}"/>
    <cellStyle name="Normal 5 2 2 3 3 4 4" xfId="12780" xr:uid="{00000000-0005-0000-0000-0000F9180000}"/>
    <cellStyle name="Normal 5 2 2 3 3 4 4 2" xfId="13476" xr:uid="{00000000-0005-0000-0000-0000FA180000}"/>
    <cellStyle name="Normal 5 2 2 3 3 5" xfId="1057" xr:uid="{00000000-0005-0000-0000-0000AB0F0000}"/>
    <cellStyle name="Normal 5 2 2 3 3 5 2" xfId="4075" xr:uid="{00000000-0005-0000-0000-0000AC0F0000}"/>
    <cellStyle name="Normal 5 2 2 3 4" xfId="629" xr:uid="{00000000-0005-0000-0000-000075020000}"/>
    <cellStyle name="Normal 5 2 2 3 4 2" xfId="630" xr:uid="{00000000-0005-0000-0000-000076020000}"/>
    <cellStyle name="Normal 5 2 2 3 4 3" xfId="631" xr:uid="{00000000-0005-0000-0000-000077020000}"/>
    <cellStyle name="Normal 5 2 2 3 4 3 2" xfId="632" xr:uid="{00000000-0005-0000-0000-000078020000}"/>
    <cellStyle name="Normal 5 2 2 3 4 3 2 2" xfId="1333" xr:uid="{00000000-0005-0000-0000-0000B10F0000}"/>
    <cellStyle name="Normal 5 2 2 3 4 3 2 3" xfId="2970" xr:uid="{00000000-0005-0000-0000-0000B20F0000}"/>
    <cellStyle name="Normal 5 2 2 3 4 3 2 3 2" xfId="4094" xr:uid="{00000000-0005-0000-0000-0000B30F0000}"/>
    <cellStyle name="Normal 5 2 2 3 4 3 2 4" xfId="1240" xr:uid="{00000000-0005-0000-0000-0000B00F0000}"/>
    <cellStyle name="Normal 5 2 2 3 4 3 3" xfId="1217" xr:uid="{00000000-0005-0000-0000-0000B40F0000}"/>
    <cellStyle name="Normal 5 2 2 3 4 3 4" xfId="12781" xr:uid="{00000000-0005-0000-0000-000005190000}"/>
    <cellStyle name="Normal 5 2 2 3 4 3 4 2" xfId="13477" xr:uid="{00000000-0005-0000-0000-000006190000}"/>
    <cellStyle name="Normal 5 2 2 3 4 4" xfId="928" xr:uid="{00000000-0005-0000-0000-0000B50F0000}"/>
    <cellStyle name="Normal 5 2 2 3 4 4 2" xfId="4096" xr:uid="{00000000-0005-0000-0000-0000B60F0000}"/>
    <cellStyle name="Normal 5 2 2 4" xfId="633" xr:uid="{00000000-0005-0000-0000-000079020000}"/>
    <cellStyle name="Normal 5 2 2 4 2" xfId="634" xr:uid="{00000000-0005-0000-0000-00007A020000}"/>
    <cellStyle name="Normal 5 2 2 4 3" xfId="635" xr:uid="{00000000-0005-0000-0000-00007B020000}"/>
    <cellStyle name="Normal 5 2 2 4 3 2" xfId="636" xr:uid="{00000000-0005-0000-0000-00007C020000}"/>
    <cellStyle name="Normal 5 2 2 4 3 2 2" xfId="1334" xr:uid="{00000000-0005-0000-0000-0000BB0F0000}"/>
    <cellStyle name="Normal 5 2 2 4 3 2 3" xfId="2971" xr:uid="{00000000-0005-0000-0000-0000BC0F0000}"/>
    <cellStyle name="Normal 5 2 2 4 3 2 3 2" xfId="4123" xr:uid="{00000000-0005-0000-0000-0000BD0F0000}"/>
    <cellStyle name="Normal 5 2 2 4 3 2 4" xfId="1241" xr:uid="{00000000-0005-0000-0000-0000BA0F0000}"/>
    <cellStyle name="Normal 5 2 2 4 3 3" xfId="1218" xr:uid="{00000000-0005-0000-0000-0000BE0F0000}"/>
    <cellStyle name="Normal 5 2 2 4 3 4" xfId="12782" xr:uid="{00000000-0005-0000-0000-000011190000}"/>
    <cellStyle name="Normal 5 2 2 4 3 4 2" xfId="13478" xr:uid="{00000000-0005-0000-0000-000012190000}"/>
    <cellStyle name="Normal 5 2 2 4 4" xfId="929" xr:uid="{00000000-0005-0000-0000-0000BF0F0000}"/>
    <cellStyle name="Normal 5 2 2 4 4 2" xfId="4088" xr:uid="{00000000-0005-0000-0000-0000C00F0000}"/>
    <cellStyle name="Normal 5 2 3" xfId="637" xr:uid="{00000000-0005-0000-0000-00007D020000}"/>
    <cellStyle name="Normal 5 2 3 2" xfId="638" xr:uid="{00000000-0005-0000-0000-00007E020000}"/>
    <cellStyle name="Normal 5 2 3 3" xfId="639" xr:uid="{00000000-0005-0000-0000-00007F020000}"/>
    <cellStyle name="Normal 5 2 3 4" xfId="640" xr:uid="{00000000-0005-0000-0000-000080020000}"/>
    <cellStyle name="Normal 5 2 4" xfId="641" xr:uid="{00000000-0005-0000-0000-000081020000}"/>
    <cellStyle name="Normal 5 2 4 2" xfId="642" xr:uid="{00000000-0005-0000-0000-000082020000}"/>
    <cellStyle name="Normal 5 2 4 3" xfId="643" xr:uid="{00000000-0005-0000-0000-000083020000}"/>
    <cellStyle name="Normal 5 2 4 3 2" xfId="644" xr:uid="{00000000-0005-0000-0000-000084020000}"/>
    <cellStyle name="Normal 5 2 4 3 2 2" xfId="645" xr:uid="{00000000-0005-0000-0000-000085020000}"/>
    <cellStyle name="Normal 5 2 4 3 2 3" xfId="646" xr:uid="{00000000-0005-0000-0000-000086020000}"/>
    <cellStyle name="Normal 5 2 4 3 2 3 2" xfId="647" xr:uid="{00000000-0005-0000-0000-000087020000}"/>
    <cellStyle name="Normal 5 2 4 3 2 3 2 2" xfId="1335" xr:uid="{00000000-0005-0000-0000-0000CC0F0000}"/>
    <cellStyle name="Normal 5 2 4 3 2 3 2 3" xfId="2972" xr:uid="{00000000-0005-0000-0000-0000CD0F0000}"/>
    <cellStyle name="Normal 5 2 4 3 2 3 2 3 2" xfId="4086" xr:uid="{00000000-0005-0000-0000-0000CE0F0000}"/>
    <cellStyle name="Normal 5 2 4 3 2 3 2 4" xfId="1242" xr:uid="{00000000-0005-0000-0000-0000CB0F0000}"/>
    <cellStyle name="Normal 5 2 4 3 2 3 3" xfId="1219" xr:uid="{00000000-0005-0000-0000-0000CF0F0000}"/>
    <cellStyle name="Normal 5 2 4 3 2 3 4" xfId="12783" xr:uid="{00000000-0005-0000-0000-000024190000}"/>
    <cellStyle name="Normal 5 2 4 3 2 3 4 2" xfId="13479" xr:uid="{00000000-0005-0000-0000-000025190000}"/>
    <cellStyle name="Normal 5 2 4 3 2 4" xfId="648" xr:uid="{00000000-0005-0000-0000-000088020000}"/>
    <cellStyle name="Normal 5 2 4 3 2 4 2" xfId="4076" xr:uid="{00000000-0005-0000-0000-0000D10F0000}"/>
    <cellStyle name="Normal 5 2 4 3 3" xfId="649" xr:uid="{00000000-0005-0000-0000-000089020000}"/>
    <cellStyle name="Normal 5 2 4 3 4" xfId="650" xr:uid="{00000000-0005-0000-0000-00008A020000}"/>
    <cellStyle name="Normal 5 2 4 3 4 2" xfId="651" xr:uid="{00000000-0005-0000-0000-00008B020000}"/>
    <cellStyle name="Normal 5 2 4 3 4 2 2" xfId="652" xr:uid="{00000000-0005-0000-0000-00008C020000}"/>
    <cellStyle name="Normal 5 2 4 3 4 2 2 2" xfId="2973" xr:uid="{00000000-0005-0000-0000-0000D60F0000}"/>
    <cellStyle name="Normal 5 2 4 3 4 2 2 2 2" xfId="4110" xr:uid="{00000000-0005-0000-0000-0000D70F0000}"/>
    <cellStyle name="Normal 5 2 4 3 4 2 2 3" xfId="2616" xr:uid="{00000000-0005-0000-0000-0000D80F0000}"/>
    <cellStyle name="Normal 5 2 4 3 4 2 2 4" xfId="1243" xr:uid="{00000000-0005-0000-0000-0000D50F0000}"/>
    <cellStyle name="Normal 5 2 4 3 4 2 3" xfId="653" xr:uid="{00000000-0005-0000-0000-00008D020000}"/>
    <cellStyle name="Normal 5 2 4 3 4 2 3 2" xfId="654" xr:uid="{00000000-0005-0000-0000-00008E020000}"/>
    <cellStyle name="Normal 5 2 4 3 4 2 3 3" xfId="655" xr:uid="{00000000-0005-0000-0000-00008F020000}"/>
    <cellStyle name="Normal 5 2 4 3 4 2 3 4" xfId="2617" xr:uid="{00000000-0005-0000-0000-0000DC0F0000}"/>
    <cellStyle name="Normal 5 2 4 3 4 2 3 4 2" xfId="4105" xr:uid="{00000000-0005-0000-0000-0000DD0F0000}"/>
    <cellStyle name="Normal 5 2 4 3 4 3" xfId="1060" xr:uid="{00000000-0005-0000-0000-0000DE0F0000}"/>
    <cellStyle name="Normal 5 2 4 3 4 4" xfId="12784" xr:uid="{00000000-0005-0000-0000-000035190000}"/>
    <cellStyle name="Normal 5 2 4 3 4 4 2" xfId="13480" xr:uid="{00000000-0005-0000-0000-000036190000}"/>
    <cellStyle name="Normal 5 2 4 3 5" xfId="1059" xr:uid="{00000000-0005-0000-0000-0000DF0F0000}"/>
    <cellStyle name="Normal 5 2 4 3 5 2" xfId="4119" xr:uid="{00000000-0005-0000-0000-0000E00F0000}"/>
    <cellStyle name="Normal 5 2 4 4" xfId="656" xr:uid="{00000000-0005-0000-0000-000090020000}"/>
    <cellStyle name="Normal 5 2 4 4 2" xfId="657" xr:uid="{00000000-0005-0000-0000-000091020000}"/>
    <cellStyle name="Normal 5 2 4 4 3" xfId="658" xr:uid="{00000000-0005-0000-0000-000092020000}"/>
    <cellStyle name="Normal 5 2 4 4 3 2" xfId="659" xr:uid="{00000000-0005-0000-0000-000093020000}"/>
    <cellStyle name="Normal 5 2 4 4 3 2 2" xfId="1336" xr:uid="{00000000-0005-0000-0000-0000E50F0000}"/>
    <cellStyle name="Normal 5 2 4 4 3 2 3" xfId="2974" xr:uid="{00000000-0005-0000-0000-0000E60F0000}"/>
    <cellStyle name="Normal 5 2 4 4 3 2 3 2" xfId="4074" xr:uid="{00000000-0005-0000-0000-0000E70F0000}"/>
    <cellStyle name="Normal 5 2 4 4 3 2 4" xfId="1244" xr:uid="{00000000-0005-0000-0000-0000E40F0000}"/>
    <cellStyle name="Normal 5 2 4 4 3 3" xfId="1220" xr:uid="{00000000-0005-0000-0000-0000E80F0000}"/>
    <cellStyle name="Normal 5 2 4 4 3 4" xfId="12785" xr:uid="{00000000-0005-0000-0000-000041190000}"/>
    <cellStyle name="Normal 5 2 4 4 3 4 2" xfId="13481" xr:uid="{00000000-0005-0000-0000-000042190000}"/>
    <cellStyle name="Normal 5 2 4 4 4" xfId="930" xr:uid="{00000000-0005-0000-0000-0000E90F0000}"/>
    <cellStyle name="Normal 5 2 4 4 4 2" xfId="4121" xr:uid="{00000000-0005-0000-0000-0000EA0F0000}"/>
    <cellStyle name="Normal 5 2 5" xfId="660" xr:uid="{00000000-0005-0000-0000-000094020000}"/>
    <cellStyle name="Normal 5 2 6" xfId="661" xr:uid="{00000000-0005-0000-0000-000095020000}"/>
    <cellStyle name="Normal 5 2 6 2" xfId="662" xr:uid="{00000000-0005-0000-0000-000096020000}"/>
    <cellStyle name="Normal 5 2 6 3" xfId="663" xr:uid="{00000000-0005-0000-0000-000097020000}"/>
    <cellStyle name="Normal 5 2 6 3 2" xfId="664" xr:uid="{00000000-0005-0000-0000-000098020000}"/>
    <cellStyle name="Normal 5 2 6 3 2 2" xfId="1337" xr:uid="{00000000-0005-0000-0000-0000F00F0000}"/>
    <cellStyle name="Normal 5 2 6 3 2 3" xfId="2975" xr:uid="{00000000-0005-0000-0000-0000F10F0000}"/>
    <cellStyle name="Normal 5 2 6 3 2 3 2" xfId="4063" xr:uid="{00000000-0005-0000-0000-0000F20F0000}"/>
    <cellStyle name="Normal 5 2 6 3 2 4" xfId="1245" xr:uid="{00000000-0005-0000-0000-0000EF0F0000}"/>
    <cellStyle name="Normal 5 2 6 3 3" xfId="1221" xr:uid="{00000000-0005-0000-0000-0000F30F0000}"/>
    <cellStyle name="Normal 5 2 6 3 4" xfId="12786" xr:uid="{00000000-0005-0000-0000-00004E190000}"/>
    <cellStyle name="Normal 5 2 6 3 4 2" xfId="13482" xr:uid="{00000000-0005-0000-0000-00004F190000}"/>
    <cellStyle name="Normal 5 2 6 4" xfId="931" xr:uid="{00000000-0005-0000-0000-0000F40F0000}"/>
    <cellStyle name="Normal 5 2 6 4 2" xfId="4108" xr:uid="{00000000-0005-0000-0000-0000F50F0000}"/>
    <cellStyle name="Normal 5 2 7" xfId="665" xr:uid="{00000000-0005-0000-0000-000099020000}"/>
    <cellStyle name="Normal 5 2 7 2" xfId="896" xr:uid="{00000000-0005-0000-0000-0000F70F0000}"/>
    <cellStyle name="Normal 5 3" xfId="666" xr:uid="{00000000-0005-0000-0000-00009A020000}"/>
    <cellStyle name="Normal 5 3 2" xfId="667" xr:uid="{00000000-0005-0000-0000-00009B020000}"/>
    <cellStyle name="Normal 5 3 3" xfId="668" xr:uid="{00000000-0005-0000-0000-00009C020000}"/>
    <cellStyle name="Normal 5 3 3 2" xfId="669" xr:uid="{00000000-0005-0000-0000-00009D020000}"/>
    <cellStyle name="Normal 5 3 3 2 2" xfId="670" xr:uid="{00000000-0005-0000-0000-00009E020000}"/>
    <cellStyle name="Normal 5 3 3 2 3" xfId="671" xr:uid="{00000000-0005-0000-0000-00009F020000}"/>
    <cellStyle name="Normal 5 3 3 2 3 2" xfId="672" xr:uid="{00000000-0005-0000-0000-0000A0020000}"/>
    <cellStyle name="Normal 5 3 3 2 3 2 2" xfId="1338" xr:uid="{00000000-0005-0000-0000-0000FF0F0000}"/>
    <cellStyle name="Normal 5 3 3 2 3 2 3" xfId="2976" xr:uid="{00000000-0005-0000-0000-000000100000}"/>
    <cellStyle name="Normal 5 3 3 2 3 2 3 2" xfId="4093" xr:uid="{00000000-0005-0000-0000-000001100000}"/>
    <cellStyle name="Normal 5 3 3 2 3 2 4" xfId="1246" xr:uid="{00000000-0005-0000-0000-0000FE0F0000}"/>
    <cellStyle name="Normal 5 3 3 2 3 3" xfId="1222" xr:uid="{00000000-0005-0000-0000-000002100000}"/>
    <cellStyle name="Normal 5 3 3 2 3 4" xfId="12787" xr:uid="{00000000-0005-0000-0000-00005F190000}"/>
    <cellStyle name="Normal 5 3 3 2 3 4 2" xfId="13483" xr:uid="{00000000-0005-0000-0000-000060190000}"/>
    <cellStyle name="Normal 5 3 3 2 4" xfId="673" xr:uid="{00000000-0005-0000-0000-0000A1020000}"/>
    <cellStyle name="Normal 5 3 3 2 4 2" xfId="4101" xr:uid="{00000000-0005-0000-0000-000004100000}"/>
    <cellStyle name="Normal 5 3 3 3" xfId="674" xr:uid="{00000000-0005-0000-0000-0000A2020000}"/>
    <cellStyle name="Normal 5 3 3 4" xfId="675" xr:uid="{00000000-0005-0000-0000-0000A3020000}"/>
    <cellStyle name="Normal 5 3 3 4 2" xfId="676" xr:uid="{00000000-0005-0000-0000-0000A4020000}"/>
    <cellStyle name="Normal 5 3 3 4 2 2" xfId="677" xr:uid="{00000000-0005-0000-0000-0000A5020000}"/>
    <cellStyle name="Normal 5 3 3 4 2 2 2" xfId="2977" xr:uid="{00000000-0005-0000-0000-000009100000}"/>
    <cellStyle name="Normal 5 3 3 4 2 2 2 2" xfId="4122" xr:uid="{00000000-0005-0000-0000-00000A100000}"/>
    <cellStyle name="Normal 5 3 3 4 2 2 3" xfId="2618" xr:uid="{00000000-0005-0000-0000-00000B100000}"/>
    <cellStyle name="Normal 5 3 3 4 2 2 4" xfId="1247" xr:uid="{00000000-0005-0000-0000-000008100000}"/>
    <cellStyle name="Normal 5 3 3 4 2 3" xfId="678" xr:uid="{00000000-0005-0000-0000-0000A6020000}"/>
    <cellStyle name="Normal 5 3 3 4 2 3 2" xfId="679" xr:uid="{00000000-0005-0000-0000-0000A7020000}"/>
    <cellStyle name="Normal 5 3 3 4 2 3 3" xfId="680" xr:uid="{00000000-0005-0000-0000-0000A8020000}"/>
    <cellStyle name="Normal 5 3 3 4 2 3 4" xfId="2619" xr:uid="{00000000-0005-0000-0000-00000F100000}"/>
    <cellStyle name="Normal 5 3 3 4 2 3 4 2" xfId="4087" xr:uid="{00000000-0005-0000-0000-000010100000}"/>
    <cellStyle name="Normal 5 3 3 4 3" xfId="1061" xr:uid="{00000000-0005-0000-0000-000011100000}"/>
    <cellStyle name="Normal 5 3 3 4 4" xfId="932" xr:uid="{00000000-0005-0000-0000-000012100000}"/>
    <cellStyle name="Normal 5 3 3 4 4 2" xfId="4090" xr:uid="{00000000-0005-0000-0000-000013100000}"/>
    <cellStyle name="Normal 5 3 3 5" xfId="894" xr:uid="{00000000-0005-0000-0000-000014100000}"/>
    <cellStyle name="Normal 5 3 3 5 2" xfId="4072" xr:uid="{00000000-0005-0000-0000-000015100000}"/>
    <cellStyle name="Normal 5 3 4" xfId="681" xr:uid="{00000000-0005-0000-0000-0000A9020000}"/>
    <cellStyle name="Normal 5 3 4 2" xfId="682" xr:uid="{00000000-0005-0000-0000-0000AA020000}"/>
    <cellStyle name="Normal 5 3 4 3" xfId="683" xr:uid="{00000000-0005-0000-0000-0000AB020000}"/>
    <cellStyle name="Normal 5 3 4 3 2" xfId="684" xr:uid="{00000000-0005-0000-0000-0000AC020000}"/>
    <cellStyle name="Normal 5 3 4 3 2 2" xfId="1339" xr:uid="{00000000-0005-0000-0000-00001A100000}"/>
    <cellStyle name="Normal 5 3 4 3 2 3" xfId="2978" xr:uid="{00000000-0005-0000-0000-00001B100000}"/>
    <cellStyle name="Normal 5 3 4 3 2 3 2" xfId="4085" xr:uid="{00000000-0005-0000-0000-00001C100000}"/>
    <cellStyle name="Normal 5 3 4 3 2 4" xfId="1248" xr:uid="{00000000-0005-0000-0000-000019100000}"/>
    <cellStyle name="Normal 5 3 4 3 3" xfId="1223" xr:uid="{00000000-0005-0000-0000-00001D100000}"/>
    <cellStyle name="Normal 5 3 4 3 4" xfId="12788" xr:uid="{00000000-0005-0000-0000-00007C190000}"/>
    <cellStyle name="Normal 5 3 4 3 4 2" xfId="13484" xr:uid="{00000000-0005-0000-0000-00007D190000}"/>
    <cellStyle name="Normal 5 3 4 4" xfId="933" xr:uid="{00000000-0005-0000-0000-00001E100000}"/>
    <cellStyle name="Normal 5 3 4 4 2" xfId="4114" xr:uid="{00000000-0005-0000-0000-00001F100000}"/>
    <cellStyle name="Normal 5 4" xfId="685" xr:uid="{00000000-0005-0000-0000-0000AD020000}"/>
    <cellStyle name="Normal 5 4 2" xfId="686" xr:uid="{00000000-0005-0000-0000-0000AE020000}"/>
    <cellStyle name="Normal 5 5" xfId="687" xr:uid="{00000000-0005-0000-0000-0000AF020000}"/>
    <cellStyle name="Normal 5 5 10" xfId="688" xr:uid="{00000000-0005-0000-0000-0000B0020000}"/>
    <cellStyle name="Normal 5 5 10 2" xfId="689" xr:uid="{00000000-0005-0000-0000-0000B1020000}"/>
    <cellStyle name="Normal 5 5 10 2 2" xfId="1341" xr:uid="{00000000-0005-0000-0000-000025100000}"/>
    <cellStyle name="Normal 5 5 10 2 3" xfId="2979" xr:uid="{00000000-0005-0000-0000-000026100000}"/>
    <cellStyle name="Normal 5 5 10 2 3 2" xfId="4109" xr:uid="{00000000-0005-0000-0000-000027100000}"/>
    <cellStyle name="Normal 5 5 10 2 4" xfId="1249" xr:uid="{00000000-0005-0000-0000-000024100000}"/>
    <cellStyle name="Normal 5 5 10 3" xfId="1224" xr:uid="{00000000-0005-0000-0000-000028100000}"/>
    <cellStyle name="Normal 5 5 10 4" xfId="12789" xr:uid="{00000000-0005-0000-0000-000089190000}"/>
    <cellStyle name="Normal 5 5 10 4 2" xfId="13485" xr:uid="{00000000-0005-0000-0000-00008A190000}"/>
    <cellStyle name="Normal 5 5 11" xfId="690" xr:uid="{00000000-0005-0000-0000-0000B2020000}"/>
    <cellStyle name="Normal 5 5 11 10" xfId="13927" xr:uid="{00000000-0005-0000-0000-00008B190000}"/>
    <cellStyle name="Normal 5 5 11 2" xfId="1471" xr:uid="{00000000-0005-0000-0000-00002A100000}"/>
    <cellStyle name="Normal 5 5 11 2 2" xfId="3120" xr:uid="{00000000-0005-0000-0000-00002B100000}"/>
    <cellStyle name="Normal 5 5 11 2 2 2" xfId="9579" xr:uid="{00000000-0005-0000-0000-00008D190000}"/>
    <cellStyle name="Normal 5 5 11 2 2 3" xfId="17657" xr:uid="{00000000-0005-0000-0000-00008D190000}"/>
    <cellStyle name="Normal 5 5 11 2 3" xfId="4783" xr:uid="{00000000-0005-0000-0000-00002C100000}"/>
    <cellStyle name="Normal 5 5 11 2 3 2" xfId="11170" xr:uid="{00000000-0005-0000-0000-00008E190000}"/>
    <cellStyle name="Normal 5 5 11 2 3 3" xfId="19248" xr:uid="{00000000-0005-0000-0000-00008E190000}"/>
    <cellStyle name="Normal 5 5 11 2 4" xfId="7984" xr:uid="{00000000-0005-0000-0000-00008F190000}"/>
    <cellStyle name="Normal 5 5 11 2 4 2" xfId="16062" xr:uid="{00000000-0005-0000-0000-00008F190000}"/>
    <cellStyle name="Normal 5 5 11 2 5" xfId="12790" xr:uid="{00000000-0005-0000-0000-000090190000}"/>
    <cellStyle name="Normal 5 5 11 2 5 2" xfId="20840" xr:uid="{00000000-0005-0000-0000-000090190000}"/>
    <cellStyle name="Normal 5 5 11 2 6" xfId="6374" xr:uid="{00000000-0005-0000-0000-00008C190000}"/>
    <cellStyle name="Normal 5 5 11 2 7" xfId="14454" xr:uid="{00000000-0005-0000-0000-00008C190000}"/>
    <cellStyle name="Normal 5 5 11 3" xfId="1997" xr:uid="{00000000-0005-0000-0000-00002D100000}"/>
    <cellStyle name="Normal 5 5 11 3 2" xfId="3647" xr:uid="{00000000-0005-0000-0000-00002E100000}"/>
    <cellStyle name="Normal 5 5 11 3 2 2" xfId="10106" xr:uid="{00000000-0005-0000-0000-000092190000}"/>
    <cellStyle name="Normal 5 5 11 3 2 3" xfId="18184" xr:uid="{00000000-0005-0000-0000-000092190000}"/>
    <cellStyle name="Normal 5 5 11 3 3" xfId="5310" xr:uid="{00000000-0005-0000-0000-00002F100000}"/>
    <cellStyle name="Normal 5 5 11 3 3 2" xfId="11697" xr:uid="{00000000-0005-0000-0000-000093190000}"/>
    <cellStyle name="Normal 5 5 11 3 3 3" xfId="19775" xr:uid="{00000000-0005-0000-0000-000093190000}"/>
    <cellStyle name="Normal 5 5 11 3 4" xfId="8511" xr:uid="{00000000-0005-0000-0000-000094190000}"/>
    <cellStyle name="Normal 5 5 11 3 4 2" xfId="16589" xr:uid="{00000000-0005-0000-0000-000094190000}"/>
    <cellStyle name="Normal 5 5 11 3 5" xfId="6901" xr:uid="{00000000-0005-0000-0000-000091190000}"/>
    <cellStyle name="Normal 5 5 11 3 6" xfId="14981" xr:uid="{00000000-0005-0000-0000-000091190000}"/>
    <cellStyle name="Normal 5 5 11 4" xfId="2620" xr:uid="{00000000-0005-0000-0000-000030100000}"/>
    <cellStyle name="Normal 5 5 11 4 2" xfId="9124" xr:uid="{00000000-0005-0000-0000-000095190000}"/>
    <cellStyle name="Normal 5 5 11 4 3" xfId="17202" xr:uid="{00000000-0005-0000-0000-000095190000}"/>
    <cellStyle name="Normal 5 5 11 5" xfId="4256" xr:uid="{00000000-0005-0000-0000-000031100000}"/>
    <cellStyle name="Normal 5 5 11 5 2" xfId="10643" xr:uid="{00000000-0005-0000-0000-000096190000}"/>
    <cellStyle name="Normal 5 5 11 5 3" xfId="18721" xr:uid="{00000000-0005-0000-0000-000096190000}"/>
    <cellStyle name="Normal 5 5 11 6" xfId="7457" xr:uid="{00000000-0005-0000-0000-000097190000}"/>
    <cellStyle name="Normal 5 5 11 6 2" xfId="15535" xr:uid="{00000000-0005-0000-0000-000097190000}"/>
    <cellStyle name="Normal 5 5 11 7" xfId="12317" xr:uid="{00000000-0005-0000-0000-000098190000}"/>
    <cellStyle name="Normal 5 5 11 7 2" xfId="20390" xr:uid="{00000000-0005-0000-0000-000098190000}"/>
    <cellStyle name="Normal 5 5 11 8" xfId="13708" xr:uid="{00000000-0005-0000-0000-000099190000}"/>
    <cellStyle name="Normal 5 5 11 8 2" xfId="21705" xr:uid="{00000000-0005-0000-0000-000099190000}"/>
    <cellStyle name="Normal 5 5 11 9" xfId="5847" xr:uid="{00000000-0005-0000-0000-00008B190000}"/>
    <cellStyle name="Normal 5 5 12" xfId="691" xr:uid="{00000000-0005-0000-0000-0000B3020000}"/>
    <cellStyle name="Normal 5 5 12 2" xfId="692" xr:uid="{00000000-0005-0000-0000-0000B4020000}"/>
    <cellStyle name="Normal 5 5 12 3" xfId="693" xr:uid="{00000000-0005-0000-0000-0000B5020000}"/>
    <cellStyle name="Normal 5 5 12 3 10" xfId="1340" xr:uid="{00000000-0005-0000-0000-000034100000}"/>
    <cellStyle name="Normal 5 5 12 3 2" xfId="1876" xr:uid="{00000000-0005-0000-0000-000035100000}"/>
    <cellStyle name="Normal 5 5 12 3 2 2" xfId="3526" xr:uid="{00000000-0005-0000-0000-000036100000}"/>
    <cellStyle name="Normal 5 5 12 3 2 2 2" xfId="9985" xr:uid="{00000000-0005-0000-0000-00009E190000}"/>
    <cellStyle name="Normal 5 5 12 3 2 2 3" xfId="18063" xr:uid="{00000000-0005-0000-0000-00009E190000}"/>
    <cellStyle name="Normal 5 5 12 3 2 3" xfId="5189" xr:uid="{00000000-0005-0000-0000-000037100000}"/>
    <cellStyle name="Normal 5 5 12 3 2 3 2" xfId="11576" xr:uid="{00000000-0005-0000-0000-00009F190000}"/>
    <cellStyle name="Normal 5 5 12 3 2 3 3" xfId="19654" xr:uid="{00000000-0005-0000-0000-00009F190000}"/>
    <cellStyle name="Normal 5 5 12 3 2 4" xfId="8390" xr:uid="{00000000-0005-0000-0000-0000A0190000}"/>
    <cellStyle name="Normal 5 5 12 3 2 4 2" xfId="16468" xr:uid="{00000000-0005-0000-0000-0000A0190000}"/>
    <cellStyle name="Normal 5 5 12 3 2 5" xfId="6780" xr:uid="{00000000-0005-0000-0000-00009D190000}"/>
    <cellStyle name="Normal 5 5 12 3 2 6" xfId="14860" xr:uid="{00000000-0005-0000-0000-00009D190000}"/>
    <cellStyle name="Normal 5 5 12 3 3" xfId="2403" xr:uid="{00000000-0005-0000-0000-000038100000}"/>
    <cellStyle name="Normal 5 5 12 3 3 2" xfId="4053" xr:uid="{00000000-0005-0000-0000-000039100000}"/>
    <cellStyle name="Normal 5 5 12 3 3 2 2" xfId="10512" xr:uid="{00000000-0005-0000-0000-0000A2190000}"/>
    <cellStyle name="Normal 5 5 12 3 3 2 3" xfId="18590" xr:uid="{00000000-0005-0000-0000-0000A2190000}"/>
    <cellStyle name="Normal 5 5 12 3 3 3" xfId="5716" xr:uid="{00000000-0005-0000-0000-00003A100000}"/>
    <cellStyle name="Normal 5 5 12 3 3 3 2" xfId="12103" xr:uid="{00000000-0005-0000-0000-0000A3190000}"/>
    <cellStyle name="Normal 5 5 12 3 3 3 3" xfId="20181" xr:uid="{00000000-0005-0000-0000-0000A3190000}"/>
    <cellStyle name="Normal 5 5 12 3 3 4" xfId="8917" xr:uid="{00000000-0005-0000-0000-0000A4190000}"/>
    <cellStyle name="Normal 5 5 12 3 3 4 2" xfId="16995" xr:uid="{00000000-0005-0000-0000-0000A4190000}"/>
    <cellStyle name="Normal 5 5 12 3 3 5" xfId="7307" xr:uid="{00000000-0005-0000-0000-0000A1190000}"/>
    <cellStyle name="Normal 5 5 12 3 3 6" xfId="15387" xr:uid="{00000000-0005-0000-0000-0000A1190000}"/>
    <cellStyle name="Normal 5 5 12 3 4" xfId="2999" xr:uid="{00000000-0005-0000-0000-00003B100000}"/>
    <cellStyle name="Normal 5 5 12 3 4 2" xfId="9458" xr:uid="{00000000-0005-0000-0000-0000A5190000}"/>
    <cellStyle name="Normal 5 5 12 3 4 3" xfId="17536" xr:uid="{00000000-0005-0000-0000-0000A5190000}"/>
    <cellStyle name="Normal 5 5 12 3 5" xfId="2622" xr:uid="{00000000-0005-0000-0000-00003C100000}"/>
    <cellStyle name="Normal 5 5 12 3 6" xfId="4662" xr:uid="{00000000-0005-0000-0000-00003D100000}"/>
    <cellStyle name="Normal 5 5 12 3 6 2" xfId="11049" xr:uid="{00000000-0005-0000-0000-0000A7190000}"/>
    <cellStyle name="Normal 5 5 12 3 6 3" xfId="19127" xr:uid="{00000000-0005-0000-0000-0000A7190000}"/>
    <cellStyle name="Normal 5 5 12 3 7" xfId="7863" xr:uid="{00000000-0005-0000-0000-0000A8190000}"/>
    <cellStyle name="Normal 5 5 12 3 7 2" xfId="15941" xr:uid="{00000000-0005-0000-0000-0000A8190000}"/>
    <cellStyle name="Normal 5 5 12 3 8" xfId="6253" xr:uid="{00000000-0005-0000-0000-00009C190000}"/>
    <cellStyle name="Normal 5 5 12 3 9" xfId="14333" xr:uid="{00000000-0005-0000-0000-00009C190000}"/>
    <cellStyle name="Normal 5 5 12 4" xfId="2712" xr:uid="{00000000-0005-0000-0000-00003E100000}"/>
    <cellStyle name="Normal 5 5 12 4 2" xfId="4118" xr:uid="{00000000-0005-0000-0000-00003F100000}"/>
    <cellStyle name="Normal 5 5 12 5" xfId="2621" xr:uid="{00000000-0005-0000-0000-000040100000}"/>
    <cellStyle name="Normal 5 5 12 5 2" xfId="4060" xr:uid="{00000000-0005-0000-0000-000041100000}"/>
    <cellStyle name="Normal 5 5 12 6" xfId="897" xr:uid="{00000000-0005-0000-0000-000042100000}"/>
    <cellStyle name="Normal 5 5 12 7" xfId="947" xr:uid="{00000000-0005-0000-0000-000032100000}"/>
    <cellStyle name="Normal 5 5 13" xfId="1113" xr:uid="{00000000-0005-0000-0000-000043100000}"/>
    <cellStyle name="Normal 5 5 13 2" xfId="1771" xr:uid="{00000000-0005-0000-0000-000044100000}"/>
    <cellStyle name="Normal 5 5 13 2 2" xfId="3421" xr:uid="{00000000-0005-0000-0000-000045100000}"/>
    <cellStyle name="Normal 5 5 13 2 2 2" xfId="9880" xr:uid="{00000000-0005-0000-0000-0000B0190000}"/>
    <cellStyle name="Normal 5 5 13 2 2 3" xfId="17958" xr:uid="{00000000-0005-0000-0000-0000B0190000}"/>
    <cellStyle name="Normal 5 5 13 2 3" xfId="5084" xr:uid="{00000000-0005-0000-0000-000046100000}"/>
    <cellStyle name="Normal 5 5 13 2 3 2" xfId="11471" xr:uid="{00000000-0005-0000-0000-0000B1190000}"/>
    <cellStyle name="Normal 5 5 13 2 3 3" xfId="19549" xr:uid="{00000000-0005-0000-0000-0000B1190000}"/>
    <cellStyle name="Normal 5 5 13 2 4" xfId="8285" xr:uid="{00000000-0005-0000-0000-0000B2190000}"/>
    <cellStyle name="Normal 5 5 13 2 4 2" xfId="16363" xr:uid="{00000000-0005-0000-0000-0000B2190000}"/>
    <cellStyle name="Normal 5 5 13 2 5" xfId="6675" xr:uid="{00000000-0005-0000-0000-0000AF190000}"/>
    <cellStyle name="Normal 5 5 13 2 6" xfId="14755" xr:uid="{00000000-0005-0000-0000-0000AF190000}"/>
    <cellStyle name="Normal 5 5 13 3" xfId="2298" xr:uid="{00000000-0005-0000-0000-000047100000}"/>
    <cellStyle name="Normal 5 5 13 3 2" xfId="3948" xr:uid="{00000000-0005-0000-0000-000048100000}"/>
    <cellStyle name="Normal 5 5 13 3 2 2" xfId="10407" xr:uid="{00000000-0005-0000-0000-0000B4190000}"/>
    <cellStyle name="Normal 5 5 13 3 2 3" xfId="18485" xr:uid="{00000000-0005-0000-0000-0000B4190000}"/>
    <cellStyle name="Normal 5 5 13 3 3" xfId="5611" xr:uid="{00000000-0005-0000-0000-000049100000}"/>
    <cellStyle name="Normal 5 5 13 3 3 2" xfId="11998" xr:uid="{00000000-0005-0000-0000-0000B5190000}"/>
    <cellStyle name="Normal 5 5 13 3 3 3" xfId="20076" xr:uid="{00000000-0005-0000-0000-0000B5190000}"/>
    <cellStyle name="Normal 5 5 13 3 4" xfId="8812" xr:uid="{00000000-0005-0000-0000-0000B6190000}"/>
    <cellStyle name="Normal 5 5 13 3 4 2" xfId="16890" xr:uid="{00000000-0005-0000-0000-0000B6190000}"/>
    <cellStyle name="Normal 5 5 13 3 5" xfId="7202" xr:uid="{00000000-0005-0000-0000-0000B3190000}"/>
    <cellStyle name="Normal 5 5 13 3 6" xfId="15282" xr:uid="{00000000-0005-0000-0000-0000B3190000}"/>
    <cellStyle name="Normal 5 5 13 4" xfId="2864" xr:uid="{00000000-0005-0000-0000-00004A100000}"/>
    <cellStyle name="Normal 5 5 13 4 2" xfId="9353" xr:uid="{00000000-0005-0000-0000-0000B7190000}"/>
    <cellStyle name="Normal 5 5 13 4 3" xfId="17431" xr:uid="{00000000-0005-0000-0000-0000B7190000}"/>
    <cellStyle name="Normal 5 5 13 5" xfId="4557" xr:uid="{00000000-0005-0000-0000-00004B100000}"/>
    <cellStyle name="Normal 5 5 13 5 2" xfId="10944" xr:uid="{00000000-0005-0000-0000-0000B8190000}"/>
    <cellStyle name="Normal 5 5 13 5 3" xfId="19022" xr:uid="{00000000-0005-0000-0000-0000B8190000}"/>
    <cellStyle name="Normal 5 5 13 6" xfId="7758" xr:uid="{00000000-0005-0000-0000-0000B9190000}"/>
    <cellStyle name="Normal 5 5 13 6 2" xfId="15836" xr:uid="{00000000-0005-0000-0000-0000B9190000}"/>
    <cellStyle name="Normal 5 5 13 7" xfId="13300" xr:uid="{00000000-0005-0000-0000-0000BA190000}"/>
    <cellStyle name="Normal 5 5 13 7 2" xfId="21337" xr:uid="{00000000-0005-0000-0000-0000BA190000}"/>
    <cellStyle name="Normal 5 5 13 8" xfId="6148" xr:uid="{00000000-0005-0000-0000-0000AE190000}"/>
    <cellStyle name="Normal 5 5 13 9" xfId="14228" xr:uid="{00000000-0005-0000-0000-0000AE190000}"/>
    <cellStyle name="Normal 5 5 14" xfId="934" xr:uid="{00000000-0005-0000-0000-00004C100000}"/>
    <cellStyle name="Normal 5 5 14 2" xfId="4068" xr:uid="{00000000-0005-0000-0000-00004D100000}"/>
    <cellStyle name="Normal 5 5 2" xfId="694" xr:uid="{00000000-0005-0000-0000-0000B6020000}"/>
    <cellStyle name="Normal 5 5 2 2" xfId="695" xr:uid="{00000000-0005-0000-0000-0000B7020000}"/>
    <cellStyle name="Normal 5 5 2 2 10" xfId="5848" xr:uid="{00000000-0005-0000-0000-0000BE190000}"/>
    <cellStyle name="Normal 5 5 2 2 11" xfId="13928" xr:uid="{00000000-0005-0000-0000-0000BE190000}"/>
    <cellStyle name="Normal 5 5 2 2 2" xfId="696" xr:uid="{00000000-0005-0000-0000-0000B8020000}"/>
    <cellStyle name="Normal 5 5 2 2 2 10" xfId="14176" xr:uid="{00000000-0005-0000-0000-0000BF190000}"/>
    <cellStyle name="Normal 5 5 2 2 2 2" xfId="1719" xr:uid="{00000000-0005-0000-0000-000051100000}"/>
    <cellStyle name="Normal 5 5 2 2 2 2 2" xfId="3369" xr:uid="{00000000-0005-0000-0000-000052100000}"/>
    <cellStyle name="Normal 5 5 2 2 2 2 2 2" xfId="13302" xr:uid="{00000000-0005-0000-0000-0000C2190000}"/>
    <cellStyle name="Normal 5 5 2 2 2 2 2 2 2" xfId="21339" xr:uid="{00000000-0005-0000-0000-0000C2190000}"/>
    <cellStyle name="Normal 5 5 2 2 2 2 2 3" xfId="9828" xr:uid="{00000000-0005-0000-0000-0000C1190000}"/>
    <cellStyle name="Normal 5 5 2 2 2 2 2 4" xfId="17906" xr:uid="{00000000-0005-0000-0000-0000C1190000}"/>
    <cellStyle name="Normal 5 5 2 2 2 2 3" xfId="5032" xr:uid="{00000000-0005-0000-0000-000053100000}"/>
    <cellStyle name="Normal 5 5 2 2 2 2 3 2" xfId="11419" xr:uid="{00000000-0005-0000-0000-0000C3190000}"/>
    <cellStyle name="Normal 5 5 2 2 2 2 3 3" xfId="19497" xr:uid="{00000000-0005-0000-0000-0000C3190000}"/>
    <cellStyle name="Normal 5 5 2 2 2 2 4" xfId="8233" xr:uid="{00000000-0005-0000-0000-0000C4190000}"/>
    <cellStyle name="Normal 5 5 2 2 2 2 4 2" xfId="16311" xr:uid="{00000000-0005-0000-0000-0000C4190000}"/>
    <cellStyle name="Normal 5 5 2 2 2 2 5" xfId="12591" xr:uid="{00000000-0005-0000-0000-0000C5190000}"/>
    <cellStyle name="Normal 5 5 2 2 2 2 5 2" xfId="20659" xr:uid="{00000000-0005-0000-0000-0000C5190000}"/>
    <cellStyle name="Normal 5 5 2 2 2 2 6" xfId="6623" xr:uid="{00000000-0005-0000-0000-0000C0190000}"/>
    <cellStyle name="Normal 5 5 2 2 2 2 7" xfId="14703" xr:uid="{00000000-0005-0000-0000-0000C0190000}"/>
    <cellStyle name="Normal 5 5 2 2 2 3" xfId="2246" xr:uid="{00000000-0005-0000-0000-000054100000}"/>
    <cellStyle name="Normal 5 5 2 2 2 3 2" xfId="3896" xr:uid="{00000000-0005-0000-0000-000055100000}"/>
    <cellStyle name="Normal 5 5 2 2 2 3 2 2" xfId="10355" xr:uid="{00000000-0005-0000-0000-0000C7190000}"/>
    <cellStyle name="Normal 5 5 2 2 2 3 2 3" xfId="18433" xr:uid="{00000000-0005-0000-0000-0000C7190000}"/>
    <cellStyle name="Normal 5 5 2 2 2 3 3" xfId="5559" xr:uid="{00000000-0005-0000-0000-000056100000}"/>
    <cellStyle name="Normal 5 5 2 2 2 3 3 2" xfId="11946" xr:uid="{00000000-0005-0000-0000-0000C8190000}"/>
    <cellStyle name="Normal 5 5 2 2 2 3 3 3" xfId="20024" xr:uid="{00000000-0005-0000-0000-0000C8190000}"/>
    <cellStyle name="Normal 5 5 2 2 2 3 4" xfId="8760" xr:uid="{00000000-0005-0000-0000-0000C9190000}"/>
    <cellStyle name="Normal 5 5 2 2 2 3 4 2" xfId="16838" xr:uid="{00000000-0005-0000-0000-0000C9190000}"/>
    <cellStyle name="Normal 5 5 2 2 2 3 5" xfId="13303" xr:uid="{00000000-0005-0000-0000-0000CA190000}"/>
    <cellStyle name="Normal 5 5 2 2 2 3 5 2" xfId="21340" xr:uid="{00000000-0005-0000-0000-0000CA190000}"/>
    <cellStyle name="Normal 5 5 2 2 2 3 6" xfId="7150" xr:uid="{00000000-0005-0000-0000-0000C6190000}"/>
    <cellStyle name="Normal 5 5 2 2 2 3 7" xfId="15230" xr:uid="{00000000-0005-0000-0000-0000C6190000}"/>
    <cellStyle name="Normal 5 5 2 2 2 4" xfId="2624" xr:uid="{00000000-0005-0000-0000-000057100000}"/>
    <cellStyle name="Normal 5 5 2 2 2 4 2" xfId="13301" xr:uid="{00000000-0005-0000-0000-0000CC190000}"/>
    <cellStyle name="Normal 5 5 2 2 2 4 2 2" xfId="21338" xr:uid="{00000000-0005-0000-0000-0000CC190000}"/>
    <cellStyle name="Normal 5 5 2 2 2 4 3" xfId="9126" xr:uid="{00000000-0005-0000-0000-0000CB190000}"/>
    <cellStyle name="Normal 5 5 2 2 2 4 4" xfId="17204" xr:uid="{00000000-0005-0000-0000-0000CB190000}"/>
    <cellStyle name="Normal 5 5 2 2 2 5" xfId="4505" xr:uid="{00000000-0005-0000-0000-000058100000}"/>
    <cellStyle name="Normal 5 5 2 2 2 5 2" xfId="10892" xr:uid="{00000000-0005-0000-0000-0000CD190000}"/>
    <cellStyle name="Normal 5 5 2 2 2 5 3" xfId="18970" xr:uid="{00000000-0005-0000-0000-0000CD190000}"/>
    <cellStyle name="Normal 5 5 2 2 2 6" xfId="7706" xr:uid="{00000000-0005-0000-0000-0000CE190000}"/>
    <cellStyle name="Normal 5 5 2 2 2 6 2" xfId="15784" xr:uid="{00000000-0005-0000-0000-0000CE190000}"/>
    <cellStyle name="Normal 5 5 2 2 2 7" xfId="12319" xr:uid="{00000000-0005-0000-0000-0000CF190000}"/>
    <cellStyle name="Normal 5 5 2 2 2 7 2" xfId="20392" xr:uid="{00000000-0005-0000-0000-0000CF190000}"/>
    <cellStyle name="Normal 5 5 2 2 2 8" xfId="13710" xr:uid="{00000000-0005-0000-0000-0000D0190000}"/>
    <cellStyle name="Normal 5 5 2 2 2 8 2" xfId="21707" xr:uid="{00000000-0005-0000-0000-0000D0190000}"/>
    <cellStyle name="Normal 5 5 2 2 2 9" xfId="6096" xr:uid="{00000000-0005-0000-0000-0000BF190000}"/>
    <cellStyle name="Normal 5 5 2 2 3" xfId="1472" xr:uid="{00000000-0005-0000-0000-000059100000}"/>
    <cellStyle name="Normal 5 5 2 2 3 2" xfId="3121" xr:uid="{00000000-0005-0000-0000-00005A100000}"/>
    <cellStyle name="Normal 5 5 2 2 3 2 2" xfId="13304" xr:uid="{00000000-0005-0000-0000-0000D3190000}"/>
    <cellStyle name="Normal 5 5 2 2 3 2 2 2" xfId="21341" xr:uid="{00000000-0005-0000-0000-0000D3190000}"/>
    <cellStyle name="Normal 5 5 2 2 3 2 3" xfId="9580" xr:uid="{00000000-0005-0000-0000-0000D2190000}"/>
    <cellStyle name="Normal 5 5 2 2 3 2 4" xfId="17658" xr:uid="{00000000-0005-0000-0000-0000D2190000}"/>
    <cellStyle name="Normal 5 5 2 2 3 3" xfId="4784" xr:uid="{00000000-0005-0000-0000-00005B100000}"/>
    <cellStyle name="Normal 5 5 2 2 3 3 2" xfId="11171" xr:uid="{00000000-0005-0000-0000-0000D4190000}"/>
    <cellStyle name="Normal 5 5 2 2 3 3 3" xfId="19249" xr:uid="{00000000-0005-0000-0000-0000D4190000}"/>
    <cellStyle name="Normal 5 5 2 2 3 4" xfId="7985" xr:uid="{00000000-0005-0000-0000-0000D5190000}"/>
    <cellStyle name="Normal 5 5 2 2 3 4 2" xfId="16063" xr:uid="{00000000-0005-0000-0000-0000D5190000}"/>
    <cellStyle name="Normal 5 5 2 2 3 5" xfId="12590" xr:uid="{00000000-0005-0000-0000-0000D6190000}"/>
    <cellStyle name="Normal 5 5 2 2 3 5 2" xfId="20658" xr:uid="{00000000-0005-0000-0000-0000D6190000}"/>
    <cellStyle name="Normal 5 5 2 2 3 6" xfId="6375" xr:uid="{00000000-0005-0000-0000-0000D1190000}"/>
    <cellStyle name="Normal 5 5 2 2 3 7" xfId="14455" xr:uid="{00000000-0005-0000-0000-0000D1190000}"/>
    <cellStyle name="Normal 5 5 2 2 4" xfId="1998" xr:uid="{00000000-0005-0000-0000-00005C100000}"/>
    <cellStyle name="Normal 5 5 2 2 4 2" xfId="3648" xr:uid="{00000000-0005-0000-0000-00005D100000}"/>
    <cellStyle name="Normal 5 5 2 2 4 2 2" xfId="10107" xr:uid="{00000000-0005-0000-0000-0000D8190000}"/>
    <cellStyle name="Normal 5 5 2 2 4 2 3" xfId="18185" xr:uid="{00000000-0005-0000-0000-0000D8190000}"/>
    <cellStyle name="Normal 5 5 2 2 4 3" xfId="5311" xr:uid="{00000000-0005-0000-0000-00005E100000}"/>
    <cellStyle name="Normal 5 5 2 2 4 3 2" xfId="11698" xr:uid="{00000000-0005-0000-0000-0000D9190000}"/>
    <cellStyle name="Normal 5 5 2 2 4 3 3" xfId="19776" xr:uid="{00000000-0005-0000-0000-0000D9190000}"/>
    <cellStyle name="Normal 5 5 2 2 4 4" xfId="8512" xr:uid="{00000000-0005-0000-0000-0000DA190000}"/>
    <cellStyle name="Normal 5 5 2 2 4 4 2" xfId="16590" xr:uid="{00000000-0005-0000-0000-0000DA190000}"/>
    <cellStyle name="Normal 5 5 2 2 4 5" xfId="13305" xr:uid="{00000000-0005-0000-0000-0000DB190000}"/>
    <cellStyle name="Normal 5 5 2 2 4 5 2" xfId="21342" xr:uid="{00000000-0005-0000-0000-0000DB190000}"/>
    <cellStyle name="Normal 5 5 2 2 4 6" xfId="6902" xr:uid="{00000000-0005-0000-0000-0000D7190000}"/>
    <cellStyle name="Normal 5 5 2 2 4 7" xfId="14982" xr:uid="{00000000-0005-0000-0000-0000D7190000}"/>
    <cellStyle name="Normal 5 5 2 2 5" xfId="2623" xr:uid="{00000000-0005-0000-0000-00005F100000}"/>
    <cellStyle name="Normal 5 5 2 2 5 2" xfId="12791" xr:uid="{00000000-0005-0000-0000-0000DD190000}"/>
    <cellStyle name="Normal 5 5 2 2 5 2 2" xfId="20841" xr:uid="{00000000-0005-0000-0000-0000DD190000}"/>
    <cellStyle name="Normal 5 5 2 2 5 3" xfId="9125" xr:uid="{00000000-0005-0000-0000-0000DC190000}"/>
    <cellStyle name="Normal 5 5 2 2 5 4" xfId="17203" xr:uid="{00000000-0005-0000-0000-0000DC190000}"/>
    <cellStyle name="Normal 5 5 2 2 6" xfId="4257" xr:uid="{00000000-0005-0000-0000-000060100000}"/>
    <cellStyle name="Normal 5 5 2 2 6 2" xfId="10644" xr:uid="{00000000-0005-0000-0000-0000DE190000}"/>
    <cellStyle name="Normal 5 5 2 2 6 3" xfId="18722" xr:uid="{00000000-0005-0000-0000-0000DE190000}"/>
    <cellStyle name="Normal 5 5 2 2 7" xfId="7458" xr:uid="{00000000-0005-0000-0000-0000DF190000}"/>
    <cellStyle name="Normal 5 5 2 2 7 2" xfId="15536" xr:uid="{00000000-0005-0000-0000-0000DF190000}"/>
    <cellStyle name="Normal 5 5 2 2 8" xfId="12318" xr:uid="{00000000-0005-0000-0000-0000E0190000}"/>
    <cellStyle name="Normal 5 5 2 2 8 2" xfId="20391" xr:uid="{00000000-0005-0000-0000-0000E0190000}"/>
    <cellStyle name="Normal 5 5 2 2 9" xfId="13709" xr:uid="{00000000-0005-0000-0000-0000E1190000}"/>
    <cellStyle name="Normal 5 5 2 2 9 2" xfId="21706" xr:uid="{00000000-0005-0000-0000-0000E1190000}"/>
    <cellStyle name="Normal 5 5 2 3" xfId="697" xr:uid="{00000000-0005-0000-0000-0000B9020000}"/>
    <cellStyle name="Normal 5 5 2 3 2" xfId="12593" xr:uid="{00000000-0005-0000-0000-0000E3190000}"/>
    <cellStyle name="Normal 5 5 2 3 2 2" xfId="13306" xr:uid="{00000000-0005-0000-0000-0000E4190000}"/>
    <cellStyle name="Normal 5 5 2 3 2 2 2" xfId="21343" xr:uid="{00000000-0005-0000-0000-0000E4190000}"/>
    <cellStyle name="Normal 5 5 2 3 2 3" xfId="20660" xr:uid="{00000000-0005-0000-0000-0000E3190000}"/>
    <cellStyle name="Normal 5 5 2 3 3" xfId="12592" xr:uid="{00000000-0005-0000-0000-0000E5190000}"/>
    <cellStyle name="Normal 5 5 2 3 4" xfId="13307" xr:uid="{00000000-0005-0000-0000-0000E6190000}"/>
    <cellStyle name="Normal 5 5 2 3 4 2" xfId="21344" xr:uid="{00000000-0005-0000-0000-0000E6190000}"/>
    <cellStyle name="Normal 5 5 2 3 5" xfId="12385" xr:uid="{00000000-0005-0000-0000-0000E7190000}"/>
    <cellStyle name="Normal 5 5 2 3 5 2" xfId="20457" xr:uid="{00000000-0005-0000-0000-0000E7190000}"/>
    <cellStyle name="Normal 5 5 2 4" xfId="698" xr:uid="{00000000-0005-0000-0000-0000BA020000}"/>
    <cellStyle name="Normal 5 5 2 4 10" xfId="13929" xr:uid="{00000000-0005-0000-0000-0000E8190000}"/>
    <cellStyle name="Normal 5 5 2 4 2" xfId="1473" xr:uid="{00000000-0005-0000-0000-000063100000}"/>
    <cellStyle name="Normal 5 5 2 4 2 2" xfId="3122" xr:uid="{00000000-0005-0000-0000-000064100000}"/>
    <cellStyle name="Normal 5 5 2 4 2 2 2" xfId="9581" xr:uid="{00000000-0005-0000-0000-0000EA190000}"/>
    <cellStyle name="Normal 5 5 2 4 2 2 3" xfId="17659" xr:uid="{00000000-0005-0000-0000-0000EA190000}"/>
    <cellStyle name="Normal 5 5 2 4 2 3" xfId="4785" xr:uid="{00000000-0005-0000-0000-000065100000}"/>
    <cellStyle name="Normal 5 5 2 4 2 3 2" xfId="11172" xr:uid="{00000000-0005-0000-0000-0000EB190000}"/>
    <cellStyle name="Normal 5 5 2 4 2 3 3" xfId="19250" xr:uid="{00000000-0005-0000-0000-0000EB190000}"/>
    <cellStyle name="Normal 5 5 2 4 2 4" xfId="7986" xr:uid="{00000000-0005-0000-0000-0000EC190000}"/>
    <cellStyle name="Normal 5 5 2 4 2 4 2" xfId="16064" xr:uid="{00000000-0005-0000-0000-0000EC190000}"/>
    <cellStyle name="Normal 5 5 2 4 2 5" xfId="12792" xr:uid="{00000000-0005-0000-0000-0000ED190000}"/>
    <cellStyle name="Normal 5 5 2 4 2 5 2" xfId="20842" xr:uid="{00000000-0005-0000-0000-0000ED190000}"/>
    <cellStyle name="Normal 5 5 2 4 2 6" xfId="6376" xr:uid="{00000000-0005-0000-0000-0000E9190000}"/>
    <cellStyle name="Normal 5 5 2 4 2 7" xfId="14456" xr:uid="{00000000-0005-0000-0000-0000E9190000}"/>
    <cellStyle name="Normal 5 5 2 4 3" xfId="1999" xr:uid="{00000000-0005-0000-0000-000066100000}"/>
    <cellStyle name="Normal 5 5 2 4 3 2" xfId="3649" xr:uid="{00000000-0005-0000-0000-000067100000}"/>
    <cellStyle name="Normal 5 5 2 4 3 2 2" xfId="10108" xr:uid="{00000000-0005-0000-0000-0000EF190000}"/>
    <cellStyle name="Normal 5 5 2 4 3 2 3" xfId="18186" xr:uid="{00000000-0005-0000-0000-0000EF190000}"/>
    <cellStyle name="Normal 5 5 2 4 3 3" xfId="5312" xr:uid="{00000000-0005-0000-0000-000068100000}"/>
    <cellStyle name="Normal 5 5 2 4 3 3 2" xfId="11699" xr:uid="{00000000-0005-0000-0000-0000F0190000}"/>
    <cellStyle name="Normal 5 5 2 4 3 3 3" xfId="19777" xr:uid="{00000000-0005-0000-0000-0000F0190000}"/>
    <cellStyle name="Normal 5 5 2 4 3 4" xfId="8513" xr:uid="{00000000-0005-0000-0000-0000F1190000}"/>
    <cellStyle name="Normal 5 5 2 4 3 4 2" xfId="16591" xr:uid="{00000000-0005-0000-0000-0000F1190000}"/>
    <cellStyle name="Normal 5 5 2 4 3 5" xfId="6903" xr:uid="{00000000-0005-0000-0000-0000EE190000}"/>
    <cellStyle name="Normal 5 5 2 4 3 6" xfId="14983" xr:uid="{00000000-0005-0000-0000-0000EE190000}"/>
    <cellStyle name="Normal 5 5 2 4 4" xfId="2625" xr:uid="{00000000-0005-0000-0000-000069100000}"/>
    <cellStyle name="Normal 5 5 2 4 4 2" xfId="9127" xr:uid="{00000000-0005-0000-0000-0000F2190000}"/>
    <cellStyle name="Normal 5 5 2 4 4 3" xfId="17205" xr:uid="{00000000-0005-0000-0000-0000F2190000}"/>
    <cellStyle name="Normal 5 5 2 4 5" xfId="4258" xr:uid="{00000000-0005-0000-0000-00006A100000}"/>
    <cellStyle name="Normal 5 5 2 4 5 2" xfId="10645" xr:uid="{00000000-0005-0000-0000-0000F3190000}"/>
    <cellStyle name="Normal 5 5 2 4 5 3" xfId="18723" xr:uid="{00000000-0005-0000-0000-0000F3190000}"/>
    <cellStyle name="Normal 5 5 2 4 6" xfId="7459" xr:uid="{00000000-0005-0000-0000-0000F4190000}"/>
    <cellStyle name="Normal 5 5 2 4 6 2" xfId="15537" xr:uid="{00000000-0005-0000-0000-0000F4190000}"/>
    <cellStyle name="Normal 5 5 2 4 7" xfId="12320" xr:uid="{00000000-0005-0000-0000-0000F5190000}"/>
    <cellStyle name="Normal 5 5 2 4 7 2" xfId="20393" xr:uid="{00000000-0005-0000-0000-0000F5190000}"/>
    <cellStyle name="Normal 5 5 2 4 8" xfId="13711" xr:uid="{00000000-0005-0000-0000-0000F6190000}"/>
    <cellStyle name="Normal 5 5 2 4 8 2" xfId="21708" xr:uid="{00000000-0005-0000-0000-0000F6190000}"/>
    <cellStyle name="Normal 5 5 2 4 9" xfId="5849" xr:uid="{00000000-0005-0000-0000-0000E8190000}"/>
    <cellStyle name="Normal 5 5 2 5" xfId="699" xr:uid="{00000000-0005-0000-0000-0000BB020000}"/>
    <cellStyle name="Normal 5 5 2 5 2" xfId="1342" xr:uid="{00000000-0005-0000-0000-00006C100000}"/>
    <cellStyle name="Normal 5 5 2 5 2 2" xfId="1877" xr:uid="{00000000-0005-0000-0000-00006D100000}"/>
    <cellStyle name="Normal 5 5 2 5 2 2 2" xfId="3527" xr:uid="{00000000-0005-0000-0000-00006E100000}"/>
    <cellStyle name="Normal 5 5 2 5 2 2 2 2" xfId="9986" xr:uid="{00000000-0005-0000-0000-0000FA190000}"/>
    <cellStyle name="Normal 5 5 2 5 2 2 2 3" xfId="18064" xr:uid="{00000000-0005-0000-0000-0000FA190000}"/>
    <cellStyle name="Normal 5 5 2 5 2 2 3" xfId="5190" xr:uid="{00000000-0005-0000-0000-00006F100000}"/>
    <cellStyle name="Normal 5 5 2 5 2 2 3 2" xfId="11577" xr:uid="{00000000-0005-0000-0000-0000FB190000}"/>
    <cellStyle name="Normal 5 5 2 5 2 2 3 3" xfId="19655" xr:uid="{00000000-0005-0000-0000-0000FB190000}"/>
    <cellStyle name="Normal 5 5 2 5 2 2 4" xfId="8391" xr:uid="{00000000-0005-0000-0000-0000FC190000}"/>
    <cellStyle name="Normal 5 5 2 5 2 2 4 2" xfId="16469" xr:uid="{00000000-0005-0000-0000-0000FC190000}"/>
    <cellStyle name="Normal 5 5 2 5 2 2 5" xfId="6781" xr:uid="{00000000-0005-0000-0000-0000F9190000}"/>
    <cellStyle name="Normal 5 5 2 5 2 2 6" xfId="14861" xr:uid="{00000000-0005-0000-0000-0000F9190000}"/>
    <cellStyle name="Normal 5 5 2 5 2 3" xfId="2404" xr:uid="{00000000-0005-0000-0000-000070100000}"/>
    <cellStyle name="Normal 5 5 2 5 2 3 2" xfId="4054" xr:uid="{00000000-0005-0000-0000-000071100000}"/>
    <cellStyle name="Normal 5 5 2 5 2 3 2 2" xfId="10513" xr:uid="{00000000-0005-0000-0000-0000FE190000}"/>
    <cellStyle name="Normal 5 5 2 5 2 3 2 3" xfId="18591" xr:uid="{00000000-0005-0000-0000-0000FE190000}"/>
    <cellStyle name="Normal 5 5 2 5 2 3 3" xfId="5717" xr:uid="{00000000-0005-0000-0000-000072100000}"/>
    <cellStyle name="Normal 5 5 2 5 2 3 3 2" xfId="12104" xr:uid="{00000000-0005-0000-0000-0000FF190000}"/>
    <cellStyle name="Normal 5 5 2 5 2 3 3 3" xfId="20182" xr:uid="{00000000-0005-0000-0000-0000FF190000}"/>
    <cellStyle name="Normal 5 5 2 5 2 3 4" xfId="8918" xr:uid="{00000000-0005-0000-0000-0000001A0000}"/>
    <cellStyle name="Normal 5 5 2 5 2 3 4 2" xfId="16996" xr:uid="{00000000-0005-0000-0000-0000001A0000}"/>
    <cellStyle name="Normal 5 5 2 5 2 3 5" xfId="7308" xr:uid="{00000000-0005-0000-0000-0000FD190000}"/>
    <cellStyle name="Normal 5 5 2 5 2 3 6" xfId="15388" xr:uid="{00000000-0005-0000-0000-0000FD190000}"/>
    <cellStyle name="Normal 5 5 2 5 2 4" xfId="3000" xr:uid="{00000000-0005-0000-0000-000073100000}"/>
    <cellStyle name="Normal 5 5 2 5 2 4 2" xfId="9459" xr:uid="{00000000-0005-0000-0000-0000011A0000}"/>
    <cellStyle name="Normal 5 5 2 5 2 4 3" xfId="17537" xr:uid="{00000000-0005-0000-0000-0000011A0000}"/>
    <cellStyle name="Normal 5 5 2 5 2 5" xfId="4663" xr:uid="{00000000-0005-0000-0000-000074100000}"/>
    <cellStyle name="Normal 5 5 2 5 2 5 2" xfId="11050" xr:uid="{00000000-0005-0000-0000-0000021A0000}"/>
    <cellStyle name="Normal 5 5 2 5 2 5 3" xfId="19128" xr:uid="{00000000-0005-0000-0000-0000021A0000}"/>
    <cellStyle name="Normal 5 5 2 5 2 6" xfId="7864" xr:uid="{00000000-0005-0000-0000-0000031A0000}"/>
    <cellStyle name="Normal 5 5 2 5 2 6 2" xfId="15942" xr:uid="{00000000-0005-0000-0000-0000031A0000}"/>
    <cellStyle name="Normal 5 5 2 5 2 7" xfId="6254" xr:uid="{00000000-0005-0000-0000-0000F8190000}"/>
    <cellStyle name="Normal 5 5 2 5 2 8" xfId="14334" xr:uid="{00000000-0005-0000-0000-0000F8190000}"/>
    <cellStyle name="Normal 5 5 2 6" xfId="1126" xr:uid="{00000000-0005-0000-0000-000075100000}"/>
    <cellStyle name="Normal 5 5 2 6 2" xfId="1784" xr:uid="{00000000-0005-0000-0000-000076100000}"/>
    <cellStyle name="Normal 5 5 2 6 2 2" xfId="3434" xr:uid="{00000000-0005-0000-0000-000077100000}"/>
    <cellStyle name="Normal 5 5 2 6 2 2 2" xfId="9893" xr:uid="{00000000-0005-0000-0000-0000061A0000}"/>
    <cellStyle name="Normal 5 5 2 6 2 2 3" xfId="17971" xr:uid="{00000000-0005-0000-0000-0000061A0000}"/>
    <cellStyle name="Normal 5 5 2 6 2 3" xfId="5097" xr:uid="{00000000-0005-0000-0000-000078100000}"/>
    <cellStyle name="Normal 5 5 2 6 2 3 2" xfId="11484" xr:uid="{00000000-0005-0000-0000-0000071A0000}"/>
    <cellStyle name="Normal 5 5 2 6 2 3 3" xfId="19562" xr:uid="{00000000-0005-0000-0000-0000071A0000}"/>
    <cellStyle name="Normal 5 5 2 6 2 4" xfId="8298" xr:uid="{00000000-0005-0000-0000-0000081A0000}"/>
    <cellStyle name="Normal 5 5 2 6 2 4 2" xfId="16376" xr:uid="{00000000-0005-0000-0000-0000081A0000}"/>
    <cellStyle name="Normal 5 5 2 6 2 5" xfId="6688" xr:uid="{00000000-0005-0000-0000-0000051A0000}"/>
    <cellStyle name="Normal 5 5 2 6 2 6" xfId="14768" xr:uid="{00000000-0005-0000-0000-0000051A0000}"/>
    <cellStyle name="Normal 5 5 2 6 3" xfId="2311" xr:uid="{00000000-0005-0000-0000-000079100000}"/>
    <cellStyle name="Normal 5 5 2 6 3 2" xfId="3961" xr:uid="{00000000-0005-0000-0000-00007A100000}"/>
    <cellStyle name="Normal 5 5 2 6 3 2 2" xfId="10420" xr:uid="{00000000-0005-0000-0000-00000A1A0000}"/>
    <cellStyle name="Normal 5 5 2 6 3 2 3" xfId="18498" xr:uid="{00000000-0005-0000-0000-00000A1A0000}"/>
    <cellStyle name="Normal 5 5 2 6 3 3" xfId="5624" xr:uid="{00000000-0005-0000-0000-00007B100000}"/>
    <cellStyle name="Normal 5 5 2 6 3 3 2" xfId="12011" xr:uid="{00000000-0005-0000-0000-00000B1A0000}"/>
    <cellStyle name="Normal 5 5 2 6 3 3 3" xfId="20089" xr:uid="{00000000-0005-0000-0000-00000B1A0000}"/>
    <cellStyle name="Normal 5 5 2 6 3 4" xfId="8825" xr:uid="{00000000-0005-0000-0000-00000C1A0000}"/>
    <cellStyle name="Normal 5 5 2 6 3 4 2" xfId="16903" xr:uid="{00000000-0005-0000-0000-00000C1A0000}"/>
    <cellStyle name="Normal 5 5 2 6 3 5" xfId="7215" xr:uid="{00000000-0005-0000-0000-0000091A0000}"/>
    <cellStyle name="Normal 5 5 2 6 3 6" xfId="15295" xr:uid="{00000000-0005-0000-0000-0000091A0000}"/>
    <cellStyle name="Normal 5 5 2 6 4" xfId="2877" xr:uid="{00000000-0005-0000-0000-00007C100000}"/>
    <cellStyle name="Normal 5 5 2 6 4 2" xfId="9366" xr:uid="{00000000-0005-0000-0000-00000D1A0000}"/>
    <cellStyle name="Normal 5 5 2 6 4 3" xfId="17444" xr:uid="{00000000-0005-0000-0000-00000D1A0000}"/>
    <cellStyle name="Normal 5 5 2 6 5" xfId="4570" xr:uid="{00000000-0005-0000-0000-00007D100000}"/>
    <cellStyle name="Normal 5 5 2 6 5 2" xfId="10957" xr:uid="{00000000-0005-0000-0000-00000E1A0000}"/>
    <cellStyle name="Normal 5 5 2 6 5 3" xfId="19035" xr:uid="{00000000-0005-0000-0000-00000E1A0000}"/>
    <cellStyle name="Normal 5 5 2 6 6" xfId="7771" xr:uid="{00000000-0005-0000-0000-00000F1A0000}"/>
    <cellStyle name="Normal 5 5 2 6 6 2" xfId="15849" xr:uid="{00000000-0005-0000-0000-00000F1A0000}"/>
    <cellStyle name="Normal 5 5 2 6 7" xfId="13308" xr:uid="{00000000-0005-0000-0000-0000101A0000}"/>
    <cellStyle name="Normal 5 5 2 6 7 2" xfId="21345" xr:uid="{00000000-0005-0000-0000-0000101A0000}"/>
    <cellStyle name="Normal 5 5 2 6 8" xfId="6161" xr:uid="{00000000-0005-0000-0000-0000041A0000}"/>
    <cellStyle name="Normal 5 5 2 6 9" xfId="14241" xr:uid="{00000000-0005-0000-0000-0000041A0000}"/>
    <cellStyle name="Normal 5 5 3" xfId="700" xr:uid="{00000000-0005-0000-0000-0000BC020000}"/>
    <cellStyle name="Normal 5 5 3 10" xfId="12321" xr:uid="{00000000-0005-0000-0000-0000121A0000}"/>
    <cellStyle name="Normal 5 5 3 10 2" xfId="20394" xr:uid="{00000000-0005-0000-0000-0000121A0000}"/>
    <cellStyle name="Normal 5 5 3 11" xfId="13712" xr:uid="{00000000-0005-0000-0000-0000131A0000}"/>
    <cellStyle name="Normal 5 5 3 11 2" xfId="21709" xr:uid="{00000000-0005-0000-0000-0000131A0000}"/>
    <cellStyle name="Normal 5 5 3 12" xfId="5850" xr:uid="{00000000-0005-0000-0000-0000111A0000}"/>
    <cellStyle name="Normal 5 5 3 13" xfId="13930" xr:uid="{00000000-0005-0000-0000-0000111A0000}"/>
    <cellStyle name="Normal 5 5 3 2" xfId="701" xr:uid="{00000000-0005-0000-0000-0000BD020000}"/>
    <cellStyle name="Normal 5 5 3 2 10" xfId="5898" xr:uid="{00000000-0005-0000-0000-0000141A0000}"/>
    <cellStyle name="Normal 5 5 3 2 11" xfId="13978" xr:uid="{00000000-0005-0000-0000-0000141A0000}"/>
    <cellStyle name="Normal 5 5 3 2 2" xfId="1062" xr:uid="{00000000-0005-0000-0000-000080100000}"/>
    <cellStyle name="Normal 5 5 3 2 2 2" xfId="1720" xr:uid="{00000000-0005-0000-0000-000081100000}"/>
    <cellStyle name="Normal 5 5 3 2 2 2 2" xfId="3370" xr:uid="{00000000-0005-0000-0000-000082100000}"/>
    <cellStyle name="Normal 5 5 3 2 2 2 2 2" xfId="9829" xr:uid="{00000000-0005-0000-0000-0000171A0000}"/>
    <cellStyle name="Normal 5 5 3 2 2 2 2 3" xfId="17907" xr:uid="{00000000-0005-0000-0000-0000171A0000}"/>
    <cellStyle name="Normal 5 5 3 2 2 2 3" xfId="5033" xr:uid="{00000000-0005-0000-0000-000083100000}"/>
    <cellStyle name="Normal 5 5 3 2 2 2 3 2" xfId="11420" xr:uid="{00000000-0005-0000-0000-0000181A0000}"/>
    <cellStyle name="Normal 5 5 3 2 2 2 3 3" xfId="19498" xr:uid="{00000000-0005-0000-0000-0000181A0000}"/>
    <cellStyle name="Normal 5 5 3 2 2 2 4" xfId="8234" xr:uid="{00000000-0005-0000-0000-0000191A0000}"/>
    <cellStyle name="Normal 5 5 3 2 2 2 4 2" xfId="16312" xr:uid="{00000000-0005-0000-0000-0000191A0000}"/>
    <cellStyle name="Normal 5 5 3 2 2 2 5" xfId="13310" xr:uid="{00000000-0005-0000-0000-00001A1A0000}"/>
    <cellStyle name="Normal 5 5 3 2 2 2 5 2" xfId="21347" xr:uid="{00000000-0005-0000-0000-00001A1A0000}"/>
    <cellStyle name="Normal 5 5 3 2 2 2 6" xfId="6624" xr:uid="{00000000-0005-0000-0000-0000161A0000}"/>
    <cellStyle name="Normal 5 5 3 2 2 2 7" xfId="14704" xr:uid="{00000000-0005-0000-0000-0000161A0000}"/>
    <cellStyle name="Normal 5 5 3 2 2 3" xfId="2247" xr:uid="{00000000-0005-0000-0000-000084100000}"/>
    <cellStyle name="Normal 5 5 3 2 2 3 2" xfId="3897" xr:uid="{00000000-0005-0000-0000-000085100000}"/>
    <cellStyle name="Normal 5 5 3 2 2 3 2 2" xfId="10356" xr:uid="{00000000-0005-0000-0000-00001C1A0000}"/>
    <cellStyle name="Normal 5 5 3 2 2 3 2 3" xfId="18434" xr:uid="{00000000-0005-0000-0000-00001C1A0000}"/>
    <cellStyle name="Normal 5 5 3 2 2 3 3" xfId="5560" xr:uid="{00000000-0005-0000-0000-000086100000}"/>
    <cellStyle name="Normal 5 5 3 2 2 3 3 2" xfId="11947" xr:uid="{00000000-0005-0000-0000-00001D1A0000}"/>
    <cellStyle name="Normal 5 5 3 2 2 3 3 3" xfId="20025" xr:uid="{00000000-0005-0000-0000-00001D1A0000}"/>
    <cellStyle name="Normal 5 5 3 2 2 3 4" xfId="8761" xr:uid="{00000000-0005-0000-0000-00001E1A0000}"/>
    <cellStyle name="Normal 5 5 3 2 2 3 4 2" xfId="16839" xr:uid="{00000000-0005-0000-0000-00001E1A0000}"/>
    <cellStyle name="Normal 5 5 3 2 2 3 5" xfId="7151" xr:uid="{00000000-0005-0000-0000-00001B1A0000}"/>
    <cellStyle name="Normal 5 5 3 2 2 3 6" xfId="15231" xr:uid="{00000000-0005-0000-0000-00001B1A0000}"/>
    <cellStyle name="Normal 5 5 3 2 2 4" xfId="2820" xr:uid="{00000000-0005-0000-0000-000087100000}"/>
    <cellStyle name="Normal 5 5 3 2 2 4 2" xfId="9309" xr:uid="{00000000-0005-0000-0000-00001F1A0000}"/>
    <cellStyle name="Normal 5 5 3 2 2 4 3" xfId="17387" xr:uid="{00000000-0005-0000-0000-00001F1A0000}"/>
    <cellStyle name="Normal 5 5 3 2 2 5" xfId="4506" xr:uid="{00000000-0005-0000-0000-000088100000}"/>
    <cellStyle name="Normal 5 5 3 2 2 5 2" xfId="10893" xr:uid="{00000000-0005-0000-0000-0000201A0000}"/>
    <cellStyle name="Normal 5 5 3 2 2 5 3" xfId="18971" xr:uid="{00000000-0005-0000-0000-0000201A0000}"/>
    <cellStyle name="Normal 5 5 3 2 2 6" xfId="7707" xr:uid="{00000000-0005-0000-0000-0000211A0000}"/>
    <cellStyle name="Normal 5 5 3 2 2 6 2" xfId="15785" xr:uid="{00000000-0005-0000-0000-0000211A0000}"/>
    <cellStyle name="Normal 5 5 3 2 2 7" xfId="12595" xr:uid="{00000000-0005-0000-0000-0000221A0000}"/>
    <cellStyle name="Normal 5 5 3 2 2 7 2" xfId="20662" xr:uid="{00000000-0005-0000-0000-0000221A0000}"/>
    <cellStyle name="Normal 5 5 3 2 2 8" xfId="6097" xr:uid="{00000000-0005-0000-0000-0000151A0000}"/>
    <cellStyle name="Normal 5 5 3 2 2 9" xfId="14177" xr:uid="{00000000-0005-0000-0000-0000151A0000}"/>
    <cellStyle name="Normal 5 5 3 2 3" xfId="1522" xr:uid="{00000000-0005-0000-0000-000089100000}"/>
    <cellStyle name="Normal 5 5 3 2 3 2" xfId="3171" xr:uid="{00000000-0005-0000-0000-00008A100000}"/>
    <cellStyle name="Normal 5 5 3 2 3 2 2" xfId="9630" xr:uid="{00000000-0005-0000-0000-0000241A0000}"/>
    <cellStyle name="Normal 5 5 3 2 3 2 3" xfId="17708" xr:uid="{00000000-0005-0000-0000-0000241A0000}"/>
    <cellStyle name="Normal 5 5 3 2 3 3" xfId="4834" xr:uid="{00000000-0005-0000-0000-00008B100000}"/>
    <cellStyle name="Normal 5 5 3 2 3 3 2" xfId="11221" xr:uid="{00000000-0005-0000-0000-0000251A0000}"/>
    <cellStyle name="Normal 5 5 3 2 3 3 3" xfId="19299" xr:uid="{00000000-0005-0000-0000-0000251A0000}"/>
    <cellStyle name="Normal 5 5 3 2 3 4" xfId="8035" xr:uid="{00000000-0005-0000-0000-0000261A0000}"/>
    <cellStyle name="Normal 5 5 3 2 3 4 2" xfId="16113" xr:uid="{00000000-0005-0000-0000-0000261A0000}"/>
    <cellStyle name="Normal 5 5 3 2 3 5" xfId="13311" xr:uid="{00000000-0005-0000-0000-0000271A0000}"/>
    <cellStyle name="Normal 5 5 3 2 3 5 2" xfId="21348" xr:uid="{00000000-0005-0000-0000-0000271A0000}"/>
    <cellStyle name="Normal 5 5 3 2 3 6" xfId="6425" xr:uid="{00000000-0005-0000-0000-0000231A0000}"/>
    <cellStyle name="Normal 5 5 3 2 3 7" xfId="14505" xr:uid="{00000000-0005-0000-0000-0000231A0000}"/>
    <cellStyle name="Normal 5 5 3 2 4" xfId="2048" xr:uid="{00000000-0005-0000-0000-00008C100000}"/>
    <cellStyle name="Normal 5 5 3 2 4 2" xfId="3698" xr:uid="{00000000-0005-0000-0000-00008D100000}"/>
    <cellStyle name="Normal 5 5 3 2 4 2 2" xfId="10157" xr:uid="{00000000-0005-0000-0000-0000291A0000}"/>
    <cellStyle name="Normal 5 5 3 2 4 2 3" xfId="18235" xr:uid="{00000000-0005-0000-0000-0000291A0000}"/>
    <cellStyle name="Normal 5 5 3 2 4 3" xfId="5361" xr:uid="{00000000-0005-0000-0000-00008E100000}"/>
    <cellStyle name="Normal 5 5 3 2 4 3 2" xfId="11748" xr:uid="{00000000-0005-0000-0000-00002A1A0000}"/>
    <cellStyle name="Normal 5 5 3 2 4 3 3" xfId="19826" xr:uid="{00000000-0005-0000-0000-00002A1A0000}"/>
    <cellStyle name="Normal 5 5 3 2 4 4" xfId="8562" xr:uid="{00000000-0005-0000-0000-00002B1A0000}"/>
    <cellStyle name="Normal 5 5 3 2 4 4 2" xfId="16640" xr:uid="{00000000-0005-0000-0000-00002B1A0000}"/>
    <cellStyle name="Normal 5 5 3 2 4 5" xfId="13309" xr:uid="{00000000-0005-0000-0000-00002C1A0000}"/>
    <cellStyle name="Normal 5 5 3 2 4 5 2" xfId="21346" xr:uid="{00000000-0005-0000-0000-00002C1A0000}"/>
    <cellStyle name="Normal 5 5 3 2 4 6" xfId="6952" xr:uid="{00000000-0005-0000-0000-0000281A0000}"/>
    <cellStyle name="Normal 5 5 3 2 4 7" xfId="15032" xr:uid="{00000000-0005-0000-0000-0000281A0000}"/>
    <cellStyle name="Normal 5 5 3 2 5" xfId="2627" xr:uid="{00000000-0005-0000-0000-00008F100000}"/>
    <cellStyle name="Normal 5 5 3 2 5 2" xfId="9129" xr:uid="{00000000-0005-0000-0000-00002D1A0000}"/>
    <cellStyle name="Normal 5 5 3 2 5 3" xfId="17207" xr:uid="{00000000-0005-0000-0000-00002D1A0000}"/>
    <cellStyle name="Normal 5 5 3 2 6" xfId="4307" xr:uid="{00000000-0005-0000-0000-000090100000}"/>
    <cellStyle name="Normal 5 5 3 2 6 2" xfId="10694" xr:uid="{00000000-0005-0000-0000-00002E1A0000}"/>
    <cellStyle name="Normal 5 5 3 2 6 3" xfId="18772" xr:uid="{00000000-0005-0000-0000-00002E1A0000}"/>
    <cellStyle name="Normal 5 5 3 2 7" xfId="7508" xr:uid="{00000000-0005-0000-0000-00002F1A0000}"/>
    <cellStyle name="Normal 5 5 3 2 7 2" xfId="15586" xr:uid="{00000000-0005-0000-0000-00002F1A0000}"/>
    <cellStyle name="Normal 5 5 3 2 8" xfId="12322" xr:uid="{00000000-0005-0000-0000-0000301A0000}"/>
    <cellStyle name="Normal 5 5 3 2 8 2" xfId="20395" xr:uid="{00000000-0005-0000-0000-0000301A0000}"/>
    <cellStyle name="Normal 5 5 3 2 9" xfId="13713" xr:uid="{00000000-0005-0000-0000-0000311A0000}"/>
    <cellStyle name="Normal 5 5 3 2 9 2" xfId="21710" xr:uid="{00000000-0005-0000-0000-0000311A0000}"/>
    <cellStyle name="Normal 5 5 3 3" xfId="702" xr:uid="{00000000-0005-0000-0000-0000BE020000}"/>
    <cellStyle name="Normal 5 5 3 3 2" xfId="703" xr:uid="{00000000-0005-0000-0000-0000BF020000}"/>
    <cellStyle name="Normal 5 5 3 3 2 2" xfId="2980" xr:uid="{00000000-0005-0000-0000-000093100000}"/>
    <cellStyle name="Normal 5 5 3 3 2 2 2" xfId="4073" xr:uid="{00000000-0005-0000-0000-000094100000}"/>
    <cellStyle name="Normal 5 5 3 3 2 2 3" xfId="13313" xr:uid="{00000000-0005-0000-0000-0000361A0000}"/>
    <cellStyle name="Normal 5 5 3 3 2 2 3 2" xfId="21350" xr:uid="{00000000-0005-0000-0000-0000361A0000}"/>
    <cellStyle name="Normal 5 5 3 3 2 3" xfId="2628" xr:uid="{00000000-0005-0000-0000-000095100000}"/>
    <cellStyle name="Normal 5 5 3 3 2 3 2" xfId="13501" xr:uid="{00000000-0005-0000-0000-0000381A0000}"/>
    <cellStyle name="Normal 5 5 3 3 2 4" xfId="12596" xr:uid="{00000000-0005-0000-0000-0000391A0000}"/>
    <cellStyle name="Normal 5 5 3 3 2 4 2" xfId="20663" xr:uid="{00000000-0005-0000-0000-0000391A0000}"/>
    <cellStyle name="Normal 5 5 3 3 2 5" xfId="1250" xr:uid="{00000000-0005-0000-0000-000092100000}"/>
    <cellStyle name="Normal 5 5 3 3 3" xfId="704" xr:uid="{00000000-0005-0000-0000-0000C0020000}"/>
    <cellStyle name="Normal 5 5 3 3 3 2" xfId="13314" xr:uid="{00000000-0005-0000-0000-00003B1A0000}"/>
    <cellStyle name="Normal 5 5 3 3 3 2 2" xfId="21351" xr:uid="{00000000-0005-0000-0000-00003B1A0000}"/>
    <cellStyle name="Normal 5 5 3 3 4" xfId="13312" xr:uid="{00000000-0005-0000-0000-00003C1A0000}"/>
    <cellStyle name="Normal 5 5 3 3 4 2" xfId="21349" xr:uid="{00000000-0005-0000-0000-00003C1A0000}"/>
    <cellStyle name="Normal 5 5 3 3 5" xfId="12403" xr:uid="{00000000-0005-0000-0000-00003D1A0000}"/>
    <cellStyle name="Normal 5 5 3 3 5 2" xfId="20474" xr:uid="{00000000-0005-0000-0000-00003D1A0000}"/>
    <cellStyle name="Normal 5 5 3 4" xfId="1116" xr:uid="{00000000-0005-0000-0000-000097100000}"/>
    <cellStyle name="Normal 5 5 3 4 2" xfId="1774" xr:uid="{00000000-0005-0000-0000-000098100000}"/>
    <cellStyle name="Normal 5 5 3 4 2 2" xfId="3424" xr:uid="{00000000-0005-0000-0000-000099100000}"/>
    <cellStyle name="Normal 5 5 3 4 2 2 2" xfId="9883" xr:uid="{00000000-0005-0000-0000-0000401A0000}"/>
    <cellStyle name="Normal 5 5 3 4 2 2 3" xfId="17961" xr:uid="{00000000-0005-0000-0000-0000401A0000}"/>
    <cellStyle name="Normal 5 5 3 4 2 3" xfId="5087" xr:uid="{00000000-0005-0000-0000-00009A100000}"/>
    <cellStyle name="Normal 5 5 3 4 2 3 2" xfId="11474" xr:uid="{00000000-0005-0000-0000-0000411A0000}"/>
    <cellStyle name="Normal 5 5 3 4 2 3 3" xfId="19552" xr:uid="{00000000-0005-0000-0000-0000411A0000}"/>
    <cellStyle name="Normal 5 5 3 4 2 4" xfId="8288" xr:uid="{00000000-0005-0000-0000-0000421A0000}"/>
    <cellStyle name="Normal 5 5 3 4 2 4 2" xfId="16366" xr:uid="{00000000-0005-0000-0000-0000421A0000}"/>
    <cellStyle name="Normal 5 5 3 4 2 5" xfId="13315" xr:uid="{00000000-0005-0000-0000-0000431A0000}"/>
    <cellStyle name="Normal 5 5 3 4 2 5 2" xfId="21352" xr:uid="{00000000-0005-0000-0000-0000431A0000}"/>
    <cellStyle name="Normal 5 5 3 4 2 6" xfId="6678" xr:uid="{00000000-0005-0000-0000-00003F1A0000}"/>
    <cellStyle name="Normal 5 5 3 4 2 7" xfId="14758" xr:uid="{00000000-0005-0000-0000-00003F1A0000}"/>
    <cellStyle name="Normal 5 5 3 4 3" xfId="2301" xr:uid="{00000000-0005-0000-0000-00009B100000}"/>
    <cellStyle name="Normal 5 5 3 4 3 2" xfId="3951" xr:uid="{00000000-0005-0000-0000-00009C100000}"/>
    <cellStyle name="Normal 5 5 3 4 3 2 2" xfId="10410" xr:uid="{00000000-0005-0000-0000-0000451A0000}"/>
    <cellStyle name="Normal 5 5 3 4 3 2 3" xfId="18488" xr:uid="{00000000-0005-0000-0000-0000451A0000}"/>
    <cellStyle name="Normal 5 5 3 4 3 3" xfId="5614" xr:uid="{00000000-0005-0000-0000-00009D100000}"/>
    <cellStyle name="Normal 5 5 3 4 3 3 2" xfId="12001" xr:uid="{00000000-0005-0000-0000-0000461A0000}"/>
    <cellStyle name="Normal 5 5 3 4 3 3 3" xfId="20079" xr:uid="{00000000-0005-0000-0000-0000461A0000}"/>
    <cellStyle name="Normal 5 5 3 4 3 4" xfId="8815" xr:uid="{00000000-0005-0000-0000-0000471A0000}"/>
    <cellStyle name="Normal 5 5 3 4 3 4 2" xfId="16893" xr:uid="{00000000-0005-0000-0000-0000471A0000}"/>
    <cellStyle name="Normal 5 5 3 4 3 5" xfId="7205" xr:uid="{00000000-0005-0000-0000-0000441A0000}"/>
    <cellStyle name="Normal 5 5 3 4 3 6" xfId="15285" xr:uid="{00000000-0005-0000-0000-0000441A0000}"/>
    <cellStyle name="Normal 5 5 3 4 4" xfId="2867" xr:uid="{00000000-0005-0000-0000-00009E100000}"/>
    <cellStyle name="Normal 5 5 3 4 4 2" xfId="9356" xr:uid="{00000000-0005-0000-0000-0000481A0000}"/>
    <cellStyle name="Normal 5 5 3 4 4 3" xfId="17434" xr:uid="{00000000-0005-0000-0000-0000481A0000}"/>
    <cellStyle name="Normal 5 5 3 4 5" xfId="4560" xr:uid="{00000000-0005-0000-0000-00009F100000}"/>
    <cellStyle name="Normal 5 5 3 4 5 2" xfId="10947" xr:uid="{00000000-0005-0000-0000-0000491A0000}"/>
    <cellStyle name="Normal 5 5 3 4 5 3" xfId="19025" xr:uid="{00000000-0005-0000-0000-0000491A0000}"/>
    <cellStyle name="Normal 5 5 3 4 6" xfId="7761" xr:uid="{00000000-0005-0000-0000-00004A1A0000}"/>
    <cellStyle name="Normal 5 5 3 4 6 2" xfId="15839" xr:uid="{00000000-0005-0000-0000-00004A1A0000}"/>
    <cellStyle name="Normal 5 5 3 4 7" xfId="12594" xr:uid="{00000000-0005-0000-0000-00004B1A0000}"/>
    <cellStyle name="Normal 5 5 3 4 7 2" xfId="20661" xr:uid="{00000000-0005-0000-0000-00004B1A0000}"/>
    <cellStyle name="Normal 5 5 3 4 8" xfId="6151" xr:uid="{00000000-0005-0000-0000-00003E1A0000}"/>
    <cellStyle name="Normal 5 5 3 4 9" xfId="14231" xr:uid="{00000000-0005-0000-0000-00003E1A0000}"/>
    <cellStyle name="Normal 5 5 3 5" xfId="1474" xr:uid="{00000000-0005-0000-0000-0000A0100000}"/>
    <cellStyle name="Normal 5 5 3 5 2" xfId="3123" xr:uid="{00000000-0005-0000-0000-0000A1100000}"/>
    <cellStyle name="Normal 5 5 3 5 2 2" xfId="9582" xr:uid="{00000000-0005-0000-0000-00004D1A0000}"/>
    <cellStyle name="Normal 5 5 3 5 2 3" xfId="17660" xr:uid="{00000000-0005-0000-0000-00004D1A0000}"/>
    <cellStyle name="Normal 5 5 3 5 3" xfId="4786" xr:uid="{00000000-0005-0000-0000-0000A2100000}"/>
    <cellStyle name="Normal 5 5 3 5 3 2" xfId="11173" xr:uid="{00000000-0005-0000-0000-00004E1A0000}"/>
    <cellStyle name="Normal 5 5 3 5 3 3" xfId="19251" xr:uid="{00000000-0005-0000-0000-00004E1A0000}"/>
    <cellStyle name="Normal 5 5 3 5 4" xfId="7987" xr:uid="{00000000-0005-0000-0000-00004F1A0000}"/>
    <cellStyle name="Normal 5 5 3 5 4 2" xfId="16065" xr:uid="{00000000-0005-0000-0000-00004F1A0000}"/>
    <cellStyle name="Normal 5 5 3 5 5" xfId="13316" xr:uid="{00000000-0005-0000-0000-0000501A0000}"/>
    <cellStyle name="Normal 5 5 3 5 5 2" xfId="21353" xr:uid="{00000000-0005-0000-0000-0000501A0000}"/>
    <cellStyle name="Normal 5 5 3 5 6" xfId="6377" xr:uid="{00000000-0005-0000-0000-00004C1A0000}"/>
    <cellStyle name="Normal 5 5 3 5 7" xfId="14457" xr:uid="{00000000-0005-0000-0000-00004C1A0000}"/>
    <cellStyle name="Normal 5 5 3 6" xfId="2000" xr:uid="{00000000-0005-0000-0000-0000A3100000}"/>
    <cellStyle name="Normal 5 5 3 6 2" xfId="3650" xr:uid="{00000000-0005-0000-0000-0000A4100000}"/>
    <cellStyle name="Normal 5 5 3 6 2 2" xfId="10109" xr:uid="{00000000-0005-0000-0000-0000521A0000}"/>
    <cellStyle name="Normal 5 5 3 6 2 3" xfId="18187" xr:uid="{00000000-0005-0000-0000-0000521A0000}"/>
    <cellStyle name="Normal 5 5 3 6 3" xfId="5313" xr:uid="{00000000-0005-0000-0000-0000A5100000}"/>
    <cellStyle name="Normal 5 5 3 6 3 2" xfId="11700" xr:uid="{00000000-0005-0000-0000-0000531A0000}"/>
    <cellStyle name="Normal 5 5 3 6 3 3" xfId="19778" xr:uid="{00000000-0005-0000-0000-0000531A0000}"/>
    <cellStyle name="Normal 5 5 3 6 4" xfId="8514" xr:uid="{00000000-0005-0000-0000-0000541A0000}"/>
    <cellStyle name="Normal 5 5 3 6 4 2" xfId="16592" xr:uid="{00000000-0005-0000-0000-0000541A0000}"/>
    <cellStyle name="Normal 5 5 3 6 5" xfId="12793" xr:uid="{00000000-0005-0000-0000-0000551A0000}"/>
    <cellStyle name="Normal 5 5 3 6 5 2" xfId="20843" xr:uid="{00000000-0005-0000-0000-0000551A0000}"/>
    <cellStyle name="Normal 5 5 3 6 6" xfId="6904" xr:uid="{00000000-0005-0000-0000-0000511A0000}"/>
    <cellStyle name="Normal 5 5 3 6 7" xfId="14984" xr:uid="{00000000-0005-0000-0000-0000511A0000}"/>
    <cellStyle name="Normal 5 5 3 7" xfId="2626" xr:uid="{00000000-0005-0000-0000-0000A6100000}"/>
    <cellStyle name="Normal 5 5 3 7 2" xfId="9128" xr:uid="{00000000-0005-0000-0000-0000561A0000}"/>
    <cellStyle name="Normal 5 5 3 7 3" xfId="17206" xr:uid="{00000000-0005-0000-0000-0000561A0000}"/>
    <cellStyle name="Normal 5 5 3 8" xfId="935" xr:uid="{00000000-0005-0000-0000-0000A7100000}"/>
    <cellStyle name="Normal 5 5 3 8 2" xfId="7460" xr:uid="{00000000-0005-0000-0000-0000571A0000}"/>
    <cellStyle name="Normal 5 5 3 8 3" xfId="15538" xr:uid="{00000000-0005-0000-0000-0000571A0000}"/>
    <cellStyle name="Normal 5 5 3 9" xfId="4259" xr:uid="{00000000-0005-0000-0000-0000A8100000}"/>
    <cellStyle name="Normal 5 5 3 9 2" xfId="10646" xr:uid="{00000000-0005-0000-0000-0000581A0000}"/>
    <cellStyle name="Normal 5 5 3 9 3" xfId="18724" xr:uid="{00000000-0005-0000-0000-0000581A0000}"/>
    <cellStyle name="Normal 5 5 4" xfId="705" xr:uid="{00000000-0005-0000-0000-0000C1020000}"/>
    <cellStyle name="Normal 5 5 4 10" xfId="13714" xr:uid="{00000000-0005-0000-0000-00005A1A0000}"/>
    <cellStyle name="Normal 5 5 4 10 2" xfId="21711" xr:uid="{00000000-0005-0000-0000-00005A1A0000}"/>
    <cellStyle name="Normal 5 5 4 11" xfId="5851" xr:uid="{00000000-0005-0000-0000-0000591A0000}"/>
    <cellStyle name="Normal 5 5 4 12" xfId="13931" xr:uid="{00000000-0005-0000-0000-0000591A0000}"/>
    <cellStyle name="Normal 5 5 4 2" xfId="706" xr:uid="{00000000-0005-0000-0000-0000C2020000}"/>
    <cellStyle name="Normal 5 5 4 2 10" xfId="5950" xr:uid="{00000000-0005-0000-0000-00005B1A0000}"/>
    <cellStyle name="Normal 5 5 4 2 11" xfId="14030" xr:uid="{00000000-0005-0000-0000-00005B1A0000}"/>
    <cellStyle name="Normal 5 5 4 2 2" xfId="1191" xr:uid="{00000000-0005-0000-0000-0000AB100000}"/>
    <cellStyle name="Normal 5 5 4 2 2 2" xfId="1849" xr:uid="{00000000-0005-0000-0000-0000AC100000}"/>
    <cellStyle name="Normal 5 5 4 2 2 2 2" xfId="3499" xr:uid="{00000000-0005-0000-0000-0000AD100000}"/>
    <cellStyle name="Normal 5 5 4 2 2 2 2 2" xfId="9958" xr:uid="{00000000-0005-0000-0000-00005E1A0000}"/>
    <cellStyle name="Normal 5 5 4 2 2 2 2 3" xfId="18036" xr:uid="{00000000-0005-0000-0000-00005E1A0000}"/>
    <cellStyle name="Normal 5 5 4 2 2 2 3" xfId="5162" xr:uid="{00000000-0005-0000-0000-0000AE100000}"/>
    <cellStyle name="Normal 5 5 4 2 2 2 3 2" xfId="11549" xr:uid="{00000000-0005-0000-0000-00005F1A0000}"/>
    <cellStyle name="Normal 5 5 4 2 2 2 3 3" xfId="19627" xr:uid="{00000000-0005-0000-0000-00005F1A0000}"/>
    <cellStyle name="Normal 5 5 4 2 2 2 4" xfId="8363" xr:uid="{00000000-0005-0000-0000-0000601A0000}"/>
    <cellStyle name="Normal 5 5 4 2 2 2 4 2" xfId="16441" xr:uid="{00000000-0005-0000-0000-0000601A0000}"/>
    <cellStyle name="Normal 5 5 4 2 2 2 5" xfId="13318" xr:uid="{00000000-0005-0000-0000-0000611A0000}"/>
    <cellStyle name="Normal 5 5 4 2 2 2 5 2" xfId="21355" xr:uid="{00000000-0005-0000-0000-0000611A0000}"/>
    <cellStyle name="Normal 5 5 4 2 2 2 6" xfId="6753" xr:uid="{00000000-0005-0000-0000-00005D1A0000}"/>
    <cellStyle name="Normal 5 5 4 2 2 2 7" xfId="14833" xr:uid="{00000000-0005-0000-0000-00005D1A0000}"/>
    <cellStyle name="Normal 5 5 4 2 2 3" xfId="2376" xr:uid="{00000000-0005-0000-0000-0000AF100000}"/>
    <cellStyle name="Normal 5 5 4 2 2 3 2" xfId="4026" xr:uid="{00000000-0005-0000-0000-0000B0100000}"/>
    <cellStyle name="Normal 5 5 4 2 2 3 2 2" xfId="10485" xr:uid="{00000000-0005-0000-0000-0000631A0000}"/>
    <cellStyle name="Normal 5 5 4 2 2 3 2 3" xfId="18563" xr:uid="{00000000-0005-0000-0000-0000631A0000}"/>
    <cellStyle name="Normal 5 5 4 2 2 3 3" xfId="5689" xr:uid="{00000000-0005-0000-0000-0000B1100000}"/>
    <cellStyle name="Normal 5 5 4 2 2 3 3 2" xfId="12076" xr:uid="{00000000-0005-0000-0000-0000641A0000}"/>
    <cellStyle name="Normal 5 5 4 2 2 3 3 3" xfId="20154" xr:uid="{00000000-0005-0000-0000-0000641A0000}"/>
    <cellStyle name="Normal 5 5 4 2 2 3 4" xfId="8890" xr:uid="{00000000-0005-0000-0000-0000651A0000}"/>
    <cellStyle name="Normal 5 5 4 2 2 3 4 2" xfId="16968" xr:uid="{00000000-0005-0000-0000-0000651A0000}"/>
    <cellStyle name="Normal 5 5 4 2 2 3 5" xfId="7280" xr:uid="{00000000-0005-0000-0000-0000621A0000}"/>
    <cellStyle name="Normal 5 5 4 2 2 3 6" xfId="15360" xr:uid="{00000000-0005-0000-0000-0000621A0000}"/>
    <cellStyle name="Normal 5 5 4 2 2 4" xfId="2942" xr:uid="{00000000-0005-0000-0000-0000B2100000}"/>
    <cellStyle name="Normal 5 5 4 2 2 4 2" xfId="9431" xr:uid="{00000000-0005-0000-0000-0000661A0000}"/>
    <cellStyle name="Normal 5 5 4 2 2 4 3" xfId="17509" xr:uid="{00000000-0005-0000-0000-0000661A0000}"/>
    <cellStyle name="Normal 5 5 4 2 2 5" xfId="4635" xr:uid="{00000000-0005-0000-0000-0000B3100000}"/>
    <cellStyle name="Normal 5 5 4 2 2 5 2" xfId="11022" xr:uid="{00000000-0005-0000-0000-0000671A0000}"/>
    <cellStyle name="Normal 5 5 4 2 2 5 3" xfId="19100" xr:uid="{00000000-0005-0000-0000-0000671A0000}"/>
    <cellStyle name="Normal 5 5 4 2 2 6" xfId="7836" xr:uid="{00000000-0005-0000-0000-0000681A0000}"/>
    <cellStyle name="Normal 5 5 4 2 2 6 2" xfId="15914" xr:uid="{00000000-0005-0000-0000-0000681A0000}"/>
    <cellStyle name="Normal 5 5 4 2 2 7" xfId="12598" xr:uid="{00000000-0005-0000-0000-0000691A0000}"/>
    <cellStyle name="Normal 5 5 4 2 2 7 2" xfId="20665" xr:uid="{00000000-0005-0000-0000-0000691A0000}"/>
    <cellStyle name="Normal 5 5 4 2 2 8" xfId="6226" xr:uid="{00000000-0005-0000-0000-00005C1A0000}"/>
    <cellStyle name="Normal 5 5 4 2 2 9" xfId="14306" xr:uid="{00000000-0005-0000-0000-00005C1A0000}"/>
    <cellStyle name="Normal 5 5 4 2 3" xfId="1574" xr:uid="{00000000-0005-0000-0000-0000B4100000}"/>
    <cellStyle name="Normal 5 5 4 2 3 2" xfId="3223" xr:uid="{00000000-0005-0000-0000-0000B5100000}"/>
    <cellStyle name="Normal 5 5 4 2 3 2 2" xfId="9682" xr:uid="{00000000-0005-0000-0000-00006B1A0000}"/>
    <cellStyle name="Normal 5 5 4 2 3 2 3" xfId="17760" xr:uid="{00000000-0005-0000-0000-00006B1A0000}"/>
    <cellStyle name="Normal 5 5 4 2 3 3" xfId="4886" xr:uid="{00000000-0005-0000-0000-0000B6100000}"/>
    <cellStyle name="Normal 5 5 4 2 3 3 2" xfId="11273" xr:uid="{00000000-0005-0000-0000-00006C1A0000}"/>
    <cellStyle name="Normal 5 5 4 2 3 3 3" xfId="19351" xr:uid="{00000000-0005-0000-0000-00006C1A0000}"/>
    <cellStyle name="Normal 5 5 4 2 3 4" xfId="8087" xr:uid="{00000000-0005-0000-0000-00006D1A0000}"/>
    <cellStyle name="Normal 5 5 4 2 3 4 2" xfId="16165" xr:uid="{00000000-0005-0000-0000-00006D1A0000}"/>
    <cellStyle name="Normal 5 5 4 2 3 5" xfId="13319" xr:uid="{00000000-0005-0000-0000-00006E1A0000}"/>
    <cellStyle name="Normal 5 5 4 2 3 5 2" xfId="21356" xr:uid="{00000000-0005-0000-0000-00006E1A0000}"/>
    <cellStyle name="Normal 5 5 4 2 3 6" xfId="6477" xr:uid="{00000000-0005-0000-0000-00006A1A0000}"/>
    <cellStyle name="Normal 5 5 4 2 3 7" xfId="14557" xr:uid="{00000000-0005-0000-0000-00006A1A0000}"/>
    <cellStyle name="Normal 5 5 4 2 4" xfId="2100" xr:uid="{00000000-0005-0000-0000-0000B7100000}"/>
    <cellStyle name="Normal 5 5 4 2 4 2" xfId="3750" xr:uid="{00000000-0005-0000-0000-0000B8100000}"/>
    <cellStyle name="Normal 5 5 4 2 4 2 2" xfId="10209" xr:uid="{00000000-0005-0000-0000-0000701A0000}"/>
    <cellStyle name="Normal 5 5 4 2 4 2 3" xfId="18287" xr:uid="{00000000-0005-0000-0000-0000701A0000}"/>
    <cellStyle name="Normal 5 5 4 2 4 3" xfId="5413" xr:uid="{00000000-0005-0000-0000-0000B9100000}"/>
    <cellStyle name="Normal 5 5 4 2 4 3 2" xfId="11800" xr:uid="{00000000-0005-0000-0000-0000711A0000}"/>
    <cellStyle name="Normal 5 5 4 2 4 3 3" xfId="19878" xr:uid="{00000000-0005-0000-0000-0000711A0000}"/>
    <cellStyle name="Normal 5 5 4 2 4 4" xfId="8614" xr:uid="{00000000-0005-0000-0000-0000721A0000}"/>
    <cellStyle name="Normal 5 5 4 2 4 4 2" xfId="16692" xr:uid="{00000000-0005-0000-0000-0000721A0000}"/>
    <cellStyle name="Normal 5 5 4 2 4 5" xfId="13317" xr:uid="{00000000-0005-0000-0000-0000731A0000}"/>
    <cellStyle name="Normal 5 5 4 2 4 5 2" xfId="21354" xr:uid="{00000000-0005-0000-0000-0000731A0000}"/>
    <cellStyle name="Normal 5 5 4 2 4 6" xfId="7004" xr:uid="{00000000-0005-0000-0000-00006F1A0000}"/>
    <cellStyle name="Normal 5 5 4 2 4 7" xfId="15084" xr:uid="{00000000-0005-0000-0000-00006F1A0000}"/>
    <cellStyle name="Normal 5 5 4 2 5" xfId="2630" xr:uid="{00000000-0005-0000-0000-0000BA100000}"/>
    <cellStyle name="Normal 5 5 4 2 5 2" xfId="9131" xr:uid="{00000000-0005-0000-0000-0000741A0000}"/>
    <cellStyle name="Normal 5 5 4 2 5 3" xfId="17209" xr:uid="{00000000-0005-0000-0000-0000741A0000}"/>
    <cellStyle name="Normal 5 5 4 2 6" xfId="4359" xr:uid="{00000000-0005-0000-0000-0000BB100000}"/>
    <cellStyle name="Normal 5 5 4 2 6 2" xfId="10746" xr:uid="{00000000-0005-0000-0000-0000751A0000}"/>
    <cellStyle name="Normal 5 5 4 2 6 3" xfId="18824" xr:uid="{00000000-0005-0000-0000-0000751A0000}"/>
    <cellStyle name="Normal 5 5 4 2 7" xfId="7560" xr:uid="{00000000-0005-0000-0000-0000761A0000}"/>
    <cellStyle name="Normal 5 5 4 2 7 2" xfId="15638" xr:uid="{00000000-0005-0000-0000-0000761A0000}"/>
    <cellStyle name="Normal 5 5 4 2 8" xfId="12324" xr:uid="{00000000-0005-0000-0000-0000771A0000}"/>
    <cellStyle name="Normal 5 5 4 2 8 2" xfId="20397" xr:uid="{00000000-0005-0000-0000-0000771A0000}"/>
    <cellStyle name="Normal 5 5 4 2 9" xfId="13715" xr:uid="{00000000-0005-0000-0000-0000781A0000}"/>
    <cellStyle name="Normal 5 5 4 2 9 2" xfId="21712" xr:uid="{00000000-0005-0000-0000-0000781A0000}"/>
    <cellStyle name="Normal 5 5 4 3" xfId="1063" xr:uid="{00000000-0005-0000-0000-0000BC100000}"/>
    <cellStyle name="Normal 5 5 4 3 2" xfId="1721" xr:uid="{00000000-0005-0000-0000-0000BD100000}"/>
    <cellStyle name="Normal 5 5 4 3 2 2" xfId="3371" xr:uid="{00000000-0005-0000-0000-0000BE100000}"/>
    <cellStyle name="Normal 5 5 4 3 2 2 2" xfId="9830" xr:uid="{00000000-0005-0000-0000-00007B1A0000}"/>
    <cellStyle name="Normal 5 5 4 3 2 2 3" xfId="17908" xr:uid="{00000000-0005-0000-0000-00007B1A0000}"/>
    <cellStyle name="Normal 5 5 4 3 2 3" xfId="5034" xr:uid="{00000000-0005-0000-0000-0000BF100000}"/>
    <cellStyle name="Normal 5 5 4 3 2 3 2" xfId="11421" xr:uid="{00000000-0005-0000-0000-00007C1A0000}"/>
    <cellStyle name="Normal 5 5 4 3 2 3 3" xfId="19499" xr:uid="{00000000-0005-0000-0000-00007C1A0000}"/>
    <cellStyle name="Normal 5 5 4 3 2 4" xfId="8235" xr:uid="{00000000-0005-0000-0000-00007D1A0000}"/>
    <cellStyle name="Normal 5 5 4 3 2 4 2" xfId="16313" xr:uid="{00000000-0005-0000-0000-00007D1A0000}"/>
    <cellStyle name="Normal 5 5 4 3 2 5" xfId="13320" xr:uid="{00000000-0005-0000-0000-00007E1A0000}"/>
    <cellStyle name="Normal 5 5 4 3 2 5 2" xfId="21357" xr:uid="{00000000-0005-0000-0000-00007E1A0000}"/>
    <cellStyle name="Normal 5 5 4 3 2 6" xfId="6625" xr:uid="{00000000-0005-0000-0000-00007A1A0000}"/>
    <cellStyle name="Normal 5 5 4 3 2 7" xfId="14705" xr:uid="{00000000-0005-0000-0000-00007A1A0000}"/>
    <cellStyle name="Normal 5 5 4 3 3" xfId="2248" xr:uid="{00000000-0005-0000-0000-0000C0100000}"/>
    <cellStyle name="Normal 5 5 4 3 3 2" xfId="3898" xr:uid="{00000000-0005-0000-0000-0000C1100000}"/>
    <cellStyle name="Normal 5 5 4 3 3 2 2" xfId="10357" xr:uid="{00000000-0005-0000-0000-0000801A0000}"/>
    <cellStyle name="Normal 5 5 4 3 3 2 3" xfId="18435" xr:uid="{00000000-0005-0000-0000-0000801A0000}"/>
    <cellStyle name="Normal 5 5 4 3 3 3" xfId="5561" xr:uid="{00000000-0005-0000-0000-0000C2100000}"/>
    <cellStyle name="Normal 5 5 4 3 3 3 2" xfId="11948" xr:uid="{00000000-0005-0000-0000-0000811A0000}"/>
    <cellStyle name="Normal 5 5 4 3 3 3 3" xfId="20026" xr:uid="{00000000-0005-0000-0000-0000811A0000}"/>
    <cellStyle name="Normal 5 5 4 3 3 4" xfId="8762" xr:uid="{00000000-0005-0000-0000-0000821A0000}"/>
    <cellStyle name="Normal 5 5 4 3 3 4 2" xfId="16840" xr:uid="{00000000-0005-0000-0000-0000821A0000}"/>
    <cellStyle name="Normal 5 5 4 3 3 5" xfId="7152" xr:uid="{00000000-0005-0000-0000-00007F1A0000}"/>
    <cellStyle name="Normal 5 5 4 3 3 6" xfId="15232" xr:uid="{00000000-0005-0000-0000-00007F1A0000}"/>
    <cellStyle name="Normal 5 5 4 3 4" xfId="2821" xr:uid="{00000000-0005-0000-0000-0000C3100000}"/>
    <cellStyle name="Normal 5 5 4 3 4 2" xfId="9310" xr:uid="{00000000-0005-0000-0000-0000831A0000}"/>
    <cellStyle name="Normal 5 5 4 3 4 3" xfId="17388" xr:uid="{00000000-0005-0000-0000-0000831A0000}"/>
    <cellStyle name="Normal 5 5 4 3 5" xfId="4507" xr:uid="{00000000-0005-0000-0000-0000C4100000}"/>
    <cellStyle name="Normal 5 5 4 3 5 2" xfId="10894" xr:uid="{00000000-0005-0000-0000-0000841A0000}"/>
    <cellStyle name="Normal 5 5 4 3 5 3" xfId="18972" xr:uid="{00000000-0005-0000-0000-0000841A0000}"/>
    <cellStyle name="Normal 5 5 4 3 6" xfId="7708" xr:uid="{00000000-0005-0000-0000-0000851A0000}"/>
    <cellStyle name="Normal 5 5 4 3 6 2" xfId="15786" xr:uid="{00000000-0005-0000-0000-0000851A0000}"/>
    <cellStyle name="Normal 5 5 4 3 7" xfId="12597" xr:uid="{00000000-0005-0000-0000-0000861A0000}"/>
    <cellStyle name="Normal 5 5 4 3 7 2" xfId="20664" xr:uid="{00000000-0005-0000-0000-0000861A0000}"/>
    <cellStyle name="Normal 5 5 4 3 8" xfId="6098" xr:uid="{00000000-0005-0000-0000-0000791A0000}"/>
    <cellStyle name="Normal 5 5 4 3 9" xfId="14178" xr:uid="{00000000-0005-0000-0000-0000791A0000}"/>
    <cellStyle name="Normal 5 5 4 4" xfId="1475" xr:uid="{00000000-0005-0000-0000-0000C5100000}"/>
    <cellStyle name="Normal 5 5 4 4 2" xfId="3124" xr:uid="{00000000-0005-0000-0000-0000C6100000}"/>
    <cellStyle name="Normal 5 5 4 4 2 2" xfId="9583" xr:uid="{00000000-0005-0000-0000-0000881A0000}"/>
    <cellStyle name="Normal 5 5 4 4 2 3" xfId="17661" xr:uid="{00000000-0005-0000-0000-0000881A0000}"/>
    <cellStyle name="Normal 5 5 4 4 3" xfId="4787" xr:uid="{00000000-0005-0000-0000-0000C7100000}"/>
    <cellStyle name="Normal 5 5 4 4 3 2" xfId="11174" xr:uid="{00000000-0005-0000-0000-0000891A0000}"/>
    <cellStyle name="Normal 5 5 4 4 3 3" xfId="19252" xr:uid="{00000000-0005-0000-0000-0000891A0000}"/>
    <cellStyle name="Normal 5 5 4 4 4" xfId="7988" xr:uid="{00000000-0005-0000-0000-00008A1A0000}"/>
    <cellStyle name="Normal 5 5 4 4 4 2" xfId="16066" xr:uid="{00000000-0005-0000-0000-00008A1A0000}"/>
    <cellStyle name="Normal 5 5 4 4 5" xfId="13321" xr:uid="{00000000-0005-0000-0000-00008B1A0000}"/>
    <cellStyle name="Normal 5 5 4 4 5 2" xfId="21358" xr:uid="{00000000-0005-0000-0000-00008B1A0000}"/>
    <cellStyle name="Normal 5 5 4 4 6" xfId="6378" xr:uid="{00000000-0005-0000-0000-0000871A0000}"/>
    <cellStyle name="Normal 5 5 4 4 7" xfId="14458" xr:uid="{00000000-0005-0000-0000-0000871A0000}"/>
    <cellStyle name="Normal 5 5 4 5" xfId="2001" xr:uid="{00000000-0005-0000-0000-0000C8100000}"/>
    <cellStyle name="Normal 5 5 4 5 2" xfId="3651" xr:uid="{00000000-0005-0000-0000-0000C9100000}"/>
    <cellStyle name="Normal 5 5 4 5 2 2" xfId="10110" xr:uid="{00000000-0005-0000-0000-00008D1A0000}"/>
    <cellStyle name="Normal 5 5 4 5 2 3" xfId="18188" xr:uid="{00000000-0005-0000-0000-00008D1A0000}"/>
    <cellStyle name="Normal 5 5 4 5 3" xfId="5314" xr:uid="{00000000-0005-0000-0000-0000CA100000}"/>
    <cellStyle name="Normal 5 5 4 5 3 2" xfId="11701" xr:uid="{00000000-0005-0000-0000-00008E1A0000}"/>
    <cellStyle name="Normal 5 5 4 5 3 3" xfId="19779" xr:uid="{00000000-0005-0000-0000-00008E1A0000}"/>
    <cellStyle name="Normal 5 5 4 5 4" xfId="8515" xr:uid="{00000000-0005-0000-0000-00008F1A0000}"/>
    <cellStyle name="Normal 5 5 4 5 4 2" xfId="16593" xr:uid="{00000000-0005-0000-0000-00008F1A0000}"/>
    <cellStyle name="Normal 5 5 4 5 5" xfId="12794" xr:uid="{00000000-0005-0000-0000-0000901A0000}"/>
    <cellStyle name="Normal 5 5 4 5 5 2" xfId="20844" xr:uid="{00000000-0005-0000-0000-0000901A0000}"/>
    <cellStyle name="Normal 5 5 4 5 6" xfId="6905" xr:uid="{00000000-0005-0000-0000-00008C1A0000}"/>
    <cellStyle name="Normal 5 5 4 5 7" xfId="14985" xr:uid="{00000000-0005-0000-0000-00008C1A0000}"/>
    <cellStyle name="Normal 5 5 4 6" xfId="2629" xr:uid="{00000000-0005-0000-0000-0000CB100000}"/>
    <cellStyle name="Normal 5 5 4 6 2" xfId="9130" xr:uid="{00000000-0005-0000-0000-0000911A0000}"/>
    <cellStyle name="Normal 5 5 4 6 3" xfId="17208" xr:uid="{00000000-0005-0000-0000-0000911A0000}"/>
    <cellStyle name="Normal 5 5 4 7" xfId="4260" xr:uid="{00000000-0005-0000-0000-0000CC100000}"/>
    <cellStyle name="Normal 5 5 4 7 2" xfId="10647" xr:uid="{00000000-0005-0000-0000-0000921A0000}"/>
    <cellStyle name="Normal 5 5 4 7 3" xfId="18725" xr:uid="{00000000-0005-0000-0000-0000921A0000}"/>
    <cellStyle name="Normal 5 5 4 8" xfId="7461" xr:uid="{00000000-0005-0000-0000-0000931A0000}"/>
    <cellStyle name="Normal 5 5 4 8 2" xfId="15539" xr:uid="{00000000-0005-0000-0000-0000931A0000}"/>
    <cellStyle name="Normal 5 5 4 9" xfId="12323" xr:uid="{00000000-0005-0000-0000-0000941A0000}"/>
    <cellStyle name="Normal 5 5 4 9 2" xfId="20396" xr:uid="{00000000-0005-0000-0000-0000941A0000}"/>
    <cellStyle name="Normal 5 5 5" xfId="707" xr:uid="{00000000-0005-0000-0000-0000C3020000}"/>
    <cellStyle name="Normal 5 5 5 10" xfId="13716" xr:uid="{00000000-0005-0000-0000-0000961A0000}"/>
    <cellStyle name="Normal 5 5 5 10 2" xfId="21713" xr:uid="{00000000-0005-0000-0000-0000961A0000}"/>
    <cellStyle name="Normal 5 5 5 11" xfId="5852" xr:uid="{00000000-0005-0000-0000-0000951A0000}"/>
    <cellStyle name="Normal 5 5 5 12" xfId="13932" xr:uid="{00000000-0005-0000-0000-0000951A0000}"/>
    <cellStyle name="Normal 5 5 5 2" xfId="973" xr:uid="{00000000-0005-0000-0000-0000CE100000}"/>
    <cellStyle name="Normal 5 5 5 2 10" xfId="14012" xr:uid="{00000000-0005-0000-0000-0000971A0000}"/>
    <cellStyle name="Normal 5 5 5 2 2" xfId="1192" xr:uid="{00000000-0005-0000-0000-0000CF100000}"/>
    <cellStyle name="Normal 5 5 5 2 2 2" xfId="1850" xr:uid="{00000000-0005-0000-0000-0000D0100000}"/>
    <cellStyle name="Normal 5 5 5 2 2 2 2" xfId="3500" xr:uid="{00000000-0005-0000-0000-0000D1100000}"/>
    <cellStyle name="Normal 5 5 5 2 2 2 2 2" xfId="9959" xr:uid="{00000000-0005-0000-0000-00009A1A0000}"/>
    <cellStyle name="Normal 5 5 5 2 2 2 2 3" xfId="18037" xr:uid="{00000000-0005-0000-0000-00009A1A0000}"/>
    <cellStyle name="Normal 5 5 5 2 2 2 3" xfId="5163" xr:uid="{00000000-0005-0000-0000-0000D2100000}"/>
    <cellStyle name="Normal 5 5 5 2 2 2 3 2" xfId="11550" xr:uid="{00000000-0005-0000-0000-00009B1A0000}"/>
    <cellStyle name="Normal 5 5 5 2 2 2 3 3" xfId="19628" xr:uid="{00000000-0005-0000-0000-00009B1A0000}"/>
    <cellStyle name="Normal 5 5 5 2 2 2 4" xfId="8364" xr:uid="{00000000-0005-0000-0000-00009C1A0000}"/>
    <cellStyle name="Normal 5 5 5 2 2 2 4 2" xfId="16442" xr:uid="{00000000-0005-0000-0000-00009C1A0000}"/>
    <cellStyle name="Normal 5 5 5 2 2 2 5" xfId="6754" xr:uid="{00000000-0005-0000-0000-0000991A0000}"/>
    <cellStyle name="Normal 5 5 5 2 2 2 6" xfId="14834" xr:uid="{00000000-0005-0000-0000-0000991A0000}"/>
    <cellStyle name="Normal 5 5 5 2 2 3" xfId="2377" xr:uid="{00000000-0005-0000-0000-0000D3100000}"/>
    <cellStyle name="Normal 5 5 5 2 2 3 2" xfId="4027" xr:uid="{00000000-0005-0000-0000-0000D4100000}"/>
    <cellStyle name="Normal 5 5 5 2 2 3 2 2" xfId="10486" xr:uid="{00000000-0005-0000-0000-00009E1A0000}"/>
    <cellStyle name="Normal 5 5 5 2 2 3 2 3" xfId="18564" xr:uid="{00000000-0005-0000-0000-00009E1A0000}"/>
    <cellStyle name="Normal 5 5 5 2 2 3 3" xfId="5690" xr:uid="{00000000-0005-0000-0000-0000D5100000}"/>
    <cellStyle name="Normal 5 5 5 2 2 3 3 2" xfId="12077" xr:uid="{00000000-0005-0000-0000-00009F1A0000}"/>
    <cellStyle name="Normal 5 5 5 2 2 3 3 3" xfId="20155" xr:uid="{00000000-0005-0000-0000-00009F1A0000}"/>
    <cellStyle name="Normal 5 5 5 2 2 3 4" xfId="8891" xr:uid="{00000000-0005-0000-0000-0000A01A0000}"/>
    <cellStyle name="Normal 5 5 5 2 2 3 4 2" xfId="16969" xr:uid="{00000000-0005-0000-0000-0000A01A0000}"/>
    <cellStyle name="Normal 5 5 5 2 2 3 5" xfId="7281" xr:uid="{00000000-0005-0000-0000-00009D1A0000}"/>
    <cellStyle name="Normal 5 5 5 2 2 3 6" xfId="15361" xr:uid="{00000000-0005-0000-0000-00009D1A0000}"/>
    <cellStyle name="Normal 5 5 5 2 2 4" xfId="2943" xr:uid="{00000000-0005-0000-0000-0000D6100000}"/>
    <cellStyle name="Normal 5 5 5 2 2 4 2" xfId="9432" xr:uid="{00000000-0005-0000-0000-0000A11A0000}"/>
    <cellStyle name="Normal 5 5 5 2 2 4 3" xfId="17510" xr:uid="{00000000-0005-0000-0000-0000A11A0000}"/>
    <cellStyle name="Normal 5 5 5 2 2 5" xfId="4636" xr:uid="{00000000-0005-0000-0000-0000D7100000}"/>
    <cellStyle name="Normal 5 5 5 2 2 5 2" xfId="11023" xr:uid="{00000000-0005-0000-0000-0000A21A0000}"/>
    <cellStyle name="Normal 5 5 5 2 2 5 3" xfId="19101" xr:uid="{00000000-0005-0000-0000-0000A21A0000}"/>
    <cellStyle name="Normal 5 5 5 2 2 6" xfId="7837" xr:uid="{00000000-0005-0000-0000-0000A31A0000}"/>
    <cellStyle name="Normal 5 5 5 2 2 6 2" xfId="15915" xr:uid="{00000000-0005-0000-0000-0000A31A0000}"/>
    <cellStyle name="Normal 5 5 5 2 2 7" xfId="13322" xr:uid="{00000000-0005-0000-0000-0000A41A0000}"/>
    <cellStyle name="Normal 5 5 5 2 2 7 2" xfId="21359" xr:uid="{00000000-0005-0000-0000-0000A41A0000}"/>
    <cellStyle name="Normal 5 5 5 2 2 8" xfId="6227" xr:uid="{00000000-0005-0000-0000-0000981A0000}"/>
    <cellStyle name="Normal 5 5 5 2 2 9" xfId="14307" xr:uid="{00000000-0005-0000-0000-0000981A0000}"/>
    <cellStyle name="Normal 5 5 5 2 3" xfId="1556" xr:uid="{00000000-0005-0000-0000-0000D8100000}"/>
    <cellStyle name="Normal 5 5 5 2 3 2" xfId="3205" xr:uid="{00000000-0005-0000-0000-0000D9100000}"/>
    <cellStyle name="Normal 5 5 5 2 3 2 2" xfId="9664" xr:uid="{00000000-0005-0000-0000-0000A61A0000}"/>
    <cellStyle name="Normal 5 5 5 2 3 2 3" xfId="17742" xr:uid="{00000000-0005-0000-0000-0000A61A0000}"/>
    <cellStyle name="Normal 5 5 5 2 3 3" xfId="4868" xr:uid="{00000000-0005-0000-0000-0000DA100000}"/>
    <cellStyle name="Normal 5 5 5 2 3 3 2" xfId="11255" xr:uid="{00000000-0005-0000-0000-0000A71A0000}"/>
    <cellStyle name="Normal 5 5 5 2 3 3 3" xfId="19333" xr:uid="{00000000-0005-0000-0000-0000A71A0000}"/>
    <cellStyle name="Normal 5 5 5 2 3 4" xfId="8069" xr:uid="{00000000-0005-0000-0000-0000A81A0000}"/>
    <cellStyle name="Normal 5 5 5 2 3 4 2" xfId="16147" xr:uid="{00000000-0005-0000-0000-0000A81A0000}"/>
    <cellStyle name="Normal 5 5 5 2 3 5" xfId="6459" xr:uid="{00000000-0005-0000-0000-0000A51A0000}"/>
    <cellStyle name="Normal 5 5 5 2 3 6" xfId="14539" xr:uid="{00000000-0005-0000-0000-0000A51A0000}"/>
    <cellStyle name="Normal 5 5 5 2 4" xfId="2082" xr:uid="{00000000-0005-0000-0000-0000DB100000}"/>
    <cellStyle name="Normal 5 5 5 2 4 2" xfId="3732" xr:uid="{00000000-0005-0000-0000-0000DC100000}"/>
    <cellStyle name="Normal 5 5 5 2 4 2 2" xfId="10191" xr:uid="{00000000-0005-0000-0000-0000AA1A0000}"/>
    <cellStyle name="Normal 5 5 5 2 4 2 3" xfId="18269" xr:uid="{00000000-0005-0000-0000-0000AA1A0000}"/>
    <cellStyle name="Normal 5 5 5 2 4 3" xfId="5395" xr:uid="{00000000-0005-0000-0000-0000DD100000}"/>
    <cellStyle name="Normal 5 5 5 2 4 3 2" xfId="11782" xr:uid="{00000000-0005-0000-0000-0000AB1A0000}"/>
    <cellStyle name="Normal 5 5 5 2 4 3 3" xfId="19860" xr:uid="{00000000-0005-0000-0000-0000AB1A0000}"/>
    <cellStyle name="Normal 5 5 5 2 4 4" xfId="8596" xr:uid="{00000000-0005-0000-0000-0000AC1A0000}"/>
    <cellStyle name="Normal 5 5 5 2 4 4 2" xfId="16674" xr:uid="{00000000-0005-0000-0000-0000AC1A0000}"/>
    <cellStyle name="Normal 5 5 5 2 4 5" xfId="6986" xr:uid="{00000000-0005-0000-0000-0000A91A0000}"/>
    <cellStyle name="Normal 5 5 5 2 4 6" xfId="15066" xr:uid="{00000000-0005-0000-0000-0000A91A0000}"/>
    <cellStyle name="Normal 5 5 5 2 5" xfId="2738" xr:uid="{00000000-0005-0000-0000-0000DE100000}"/>
    <cellStyle name="Normal 5 5 5 2 5 2" xfId="9227" xr:uid="{00000000-0005-0000-0000-0000AD1A0000}"/>
    <cellStyle name="Normal 5 5 5 2 5 3" xfId="17305" xr:uid="{00000000-0005-0000-0000-0000AD1A0000}"/>
    <cellStyle name="Normal 5 5 5 2 6" xfId="4341" xr:uid="{00000000-0005-0000-0000-0000DF100000}"/>
    <cellStyle name="Normal 5 5 5 2 6 2" xfId="10728" xr:uid="{00000000-0005-0000-0000-0000AE1A0000}"/>
    <cellStyle name="Normal 5 5 5 2 6 3" xfId="18806" xr:uid="{00000000-0005-0000-0000-0000AE1A0000}"/>
    <cellStyle name="Normal 5 5 5 2 7" xfId="7542" xr:uid="{00000000-0005-0000-0000-0000AF1A0000}"/>
    <cellStyle name="Normal 5 5 5 2 7 2" xfId="15620" xr:uid="{00000000-0005-0000-0000-0000AF1A0000}"/>
    <cellStyle name="Normal 5 5 5 2 8" xfId="12599" xr:uid="{00000000-0005-0000-0000-0000B01A0000}"/>
    <cellStyle name="Normal 5 5 5 2 8 2" xfId="20666" xr:uid="{00000000-0005-0000-0000-0000B01A0000}"/>
    <cellStyle name="Normal 5 5 5 2 9" xfId="5932" xr:uid="{00000000-0005-0000-0000-0000971A0000}"/>
    <cellStyle name="Normal 5 5 5 3" xfId="1064" xr:uid="{00000000-0005-0000-0000-0000E0100000}"/>
    <cellStyle name="Normal 5 5 5 3 2" xfId="1722" xr:uid="{00000000-0005-0000-0000-0000E1100000}"/>
    <cellStyle name="Normal 5 5 5 3 2 2" xfId="3372" xr:uid="{00000000-0005-0000-0000-0000E2100000}"/>
    <cellStyle name="Normal 5 5 5 3 2 2 2" xfId="9831" xr:uid="{00000000-0005-0000-0000-0000B31A0000}"/>
    <cellStyle name="Normal 5 5 5 3 2 2 3" xfId="17909" xr:uid="{00000000-0005-0000-0000-0000B31A0000}"/>
    <cellStyle name="Normal 5 5 5 3 2 3" xfId="5035" xr:uid="{00000000-0005-0000-0000-0000E3100000}"/>
    <cellStyle name="Normal 5 5 5 3 2 3 2" xfId="11422" xr:uid="{00000000-0005-0000-0000-0000B41A0000}"/>
    <cellStyle name="Normal 5 5 5 3 2 3 3" xfId="19500" xr:uid="{00000000-0005-0000-0000-0000B41A0000}"/>
    <cellStyle name="Normal 5 5 5 3 2 4" xfId="8236" xr:uid="{00000000-0005-0000-0000-0000B51A0000}"/>
    <cellStyle name="Normal 5 5 5 3 2 4 2" xfId="16314" xr:uid="{00000000-0005-0000-0000-0000B51A0000}"/>
    <cellStyle name="Normal 5 5 5 3 2 5" xfId="6626" xr:uid="{00000000-0005-0000-0000-0000B21A0000}"/>
    <cellStyle name="Normal 5 5 5 3 2 6" xfId="14706" xr:uid="{00000000-0005-0000-0000-0000B21A0000}"/>
    <cellStyle name="Normal 5 5 5 3 3" xfId="2249" xr:uid="{00000000-0005-0000-0000-0000E4100000}"/>
    <cellStyle name="Normal 5 5 5 3 3 2" xfId="3899" xr:uid="{00000000-0005-0000-0000-0000E5100000}"/>
    <cellStyle name="Normal 5 5 5 3 3 2 2" xfId="10358" xr:uid="{00000000-0005-0000-0000-0000B71A0000}"/>
    <cellStyle name="Normal 5 5 5 3 3 2 3" xfId="18436" xr:uid="{00000000-0005-0000-0000-0000B71A0000}"/>
    <cellStyle name="Normal 5 5 5 3 3 3" xfId="5562" xr:uid="{00000000-0005-0000-0000-0000E6100000}"/>
    <cellStyle name="Normal 5 5 5 3 3 3 2" xfId="11949" xr:uid="{00000000-0005-0000-0000-0000B81A0000}"/>
    <cellStyle name="Normal 5 5 5 3 3 3 3" xfId="20027" xr:uid="{00000000-0005-0000-0000-0000B81A0000}"/>
    <cellStyle name="Normal 5 5 5 3 3 4" xfId="8763" xr:uid="{00000000-0005-0000-0000-0000B91A0000}"/>
    <cellStyle name="Normal 5 5 5 3 3 4 2" xfId="16841" xr:uid="{00000000-0005-0000-0000-0000B91A0000}"/>
    <cellStyle name="Normal 5 5 5 3 3 5" xfId="7153" xr:uid="{00000000-0005-0000-0000-0000B61A0000}"/>
    <cellStyle name="Normal 5 5 5 3 3 6" xfId="15233" xr:uid="{00000000-0005-0000-0000-0000B61A0000}"/>
    <cellStyle name="Normal 5 5 5 3 4" xfId="2822" xr:uid="{00000000-0005-0000-0000-0000E7100000}"/>
    <cellStyle name="Normal 5 5 5 3 4 2" xfId="9311" xr:uid="{00000000-0005-0000-0000-0000BA1A0000}"/>
    <cellStyle name="Normal 5 5 5 3 4 3" xfId="17389" xr:uid="{00000000-0005-0000-0000-0000BA1A0000}"/>
    <cellStyle name="Normal 5 5 5 3 5" xfId="4508" xr:uid="{00000000-0005-0000-0000-0000E8100000}"/>
    <cellStyle name="Normal 5 5 5 3 5 2" xfId="10895" xr:uid="{00000000-0005-0000-0000-0000BB1A0000}"/>
    <cellStyle name="Normal 5 5 5 3 5 3" xfId="18973" xr:uid="{00000000-0005-0000-0000-0000BB1A0000}"/>
    <cellStyle name="Normal 5 5 5 3 6" xfId="7709" xr:uid="{00000000-0005-0000-0000-0000BC1A0000}"/>
    <cellStyle name="Normal 5 5 5 3 6 2" xfId="15787" xr:uid="{00000000-0005-0000-0000-0000BC1A0000}"/>
    <cellStyle name="Normal 5 5 5 3 7" xfId="13323" xr:uid="{00000000-0005-0000-0000-0000BD1A0000}"/>
    <cellStyle name="Normal 5 5 5 3 7 2" xfId="21360" xr:uid="{00000000-0005-0000-0000-0000BD1A0000}"/>
    <cellStyle name="Normal 5 5 5 3 8" xfId="6099" xr:uid="{00000000-0005-0000-0000-0000B11A0000}"/>
    <cellStyle name="Normal 5 5 5 3 9" xfId="14179" xr:uid="{00000000-0005-0000-0000-0000B11A0000}"/>
    <cellStyle name="Normal 5 5 5 4" xfId="1476" xr:uid="{00000000-0005-0000-0000-0000E9100000}"/>
    <cellStyle name="Normal 5 5 5 4 2" xfId="3125" xr:uid="{00000000-0005-0000-0000-0000EA100000}"/>
    <cellStyle name="Normal 5 5 5 4 2 2" xfId="9584" xr:uid="{00000000-0005-0000-0000-0000BF1A0000}"/>
    <cellStyle name="Normal 5 5 5 4 2 3" xfId="17662" xr:uid="{00000000-0005-0000-0000-0000BF1A0000}"/>
    <cellStyle name="Normal 5 5 5 4 3" xfId="4788" xr:uid="{00000000-0005-0000-0000-0000EB100000}"/>
    <cellStyle name="Normal 5 5 5 4 3 2" xfId="11175" xr:uid="{00000000-0005-0000-0000-0000C01A0000}"/>
    <cellStyle name="Normal 5 5 5 4 3 3" xfId="19253" xr:uid="{00000000-0005-0000-0000-0000C01A0000}"/>
    <cellStyle name="Normal 5 5 5 4 4" xfId="7989" xr:uid="{00000000-0005-0000-0000-0000C11A0000}"/>
    <cellStyle name="Normal 5 5 5 4 4 2" xfId="16067" xr:uid="{00000000-0005-0000-0000-0000C11A0000}"/>
    <cellStyle name="Normal 5 5 5 4 5" xfId="12795" xr:uid="{00000000-0005-0000-0000-0000C21A0000}"/>
    <cellStyle name="Normal 5 5 5 4 5 2" xfId="20845" xr:uid="{00000000-0005-0000-0000-0000C21A0000}"/>
    <cellStyle name="Normal 5 5 5 4 6" xfId="6379" xr:uid="{00000000-0005-0000-0000-0000BE1A0000}"/>
    <cellStyle name="Normal 5 5 5 4 7" xfId="14459" xr:uid="{00000000-0005-0000-0000-0000BE1A0000}"/>
    <cellStyle name="Normal 5 5 5 5" xfId="2002" xr:uid="{00000000-0005-0000-0000-0000EC100000}"/>
    <cellStyle name="Normal 5 5 5 5 2" xfId="3652" xr:uid="{00000000-0005-0000-0000-0000ED100000}"/>
    <cellStyle name="Normal 5 5 5 5 2 2" xfId="10111" xr:uid="{00000000-0005-0000-0000-0000C41A0000}"/>
    <cellStyle name="Normal 5 5 5 5 2 3" xfId="18189" xr:uid="{00000000-0005-0000-0000-0000C41A0000}"/>
    <cellStyle name="Normal 5 5 5 5 3" xfId="5315" xr:uid="{00000000-0005-0000-0000-0000EE100000}"/>
    <cellStyle name="Normal 5 5 5 5 3 2" xfId="11702" xr:uid="{00000000-0005-0000-0000-0000C51A0000}"/>
    <cellStyle name="Normal 5 5 5 5 3 3" xfId="19780" xr:uid="{00000000-0005-0000-0000-0000C51A0000}"/>
    <cellStyle name="Normal 5 5 5 5 4" xfId="8516" xr:uid="{00000000-0005-0000-0000-0000C61A0000}"/>
    <cellStyle name="Normal 5 5 5 5 4 2" xfId="16594" xr:uid="{00000000-0005-0000-0000-0000C61A0000}"/>
    <cellStyle name="Normal 5 5 5 5 5" xfId="6906" xr:uid="{00000000-0005-0000-0000-0000C31A0000}"/>
    <cellStyle name="Normal 5 5 5 5 6" xfId="14986" xr:uid="{00000000-0005-0000-0000-0000C31A0000}"/>
    <cellStyle name="Normal 5 5 5 6" xfId="2631" xr:uid="{00000000-0005-0000-0000-0000EF100000}"/>
    <cellStyle name="Normal 5 5 5 6 2" xfId="9132" xr:uid="{00000000-0005-0000-0000-0000C71A0000}"/>
    <cellStyle name="Normal 5 5 5 6 3" xfId="17210" xr:uid="{00000000-0005-0000-0000-0000C71A0000}"/>
    <cellStyle name="Normal 5 5 5 7" xfId="4261" xr:uid="{00000000-0005-0000-0000-0000F0100000}"/>
    <cellStyle name="Normal 5 5 5 7 2" xfId="10648" xr:uid="{00000000-0005-0000-0000-0000C81A0000}"/>
    <cellStyle name="Normal 5 5 5 7 3" xfId="18726" xr:uid="{00000000-0005-0000-0000-0000C81A0000}"/>
    <cellStyle name="Normal 5 5 5 8" xfId="7462" xr:uid="{00000000-0005-0000-0000-0000C91A0000}"/>
    <cellStyle name="Normal 5 5 5 8 2" xfId="15540" xr:uid="{00000000-0005-0000-0000-0000C91A0000}"/>
    <cellStyle name="Normal 5 5 5 9" xfId="12325" xr:uid="{00000000-0005-0000-0000-0000CA1A0000}"/>
    <cellStyle name="Normal 5 5 5 9 2" xfId="20398" xr:uid="{00000000-0005-0000-0000-0000CA1A0000}"/>
    <cellStyle name="Normal 5 5 6" xfId="708" xr:uid="{00000000-0005-0000-0000-0000C4020000}"/>
    <cellStyle name="Normal 5 5 6 10" xfId="13717" xr:uid="{00000000-0005-0000-0000-0000CC1A0000}"/>
    <cellStyle name="Normal 5 5 6 10 2" xfId="21714" xr:uid="{00000000-0005-0000-0000-0000CC1A0000}"/>
    <cellStyle name="Normal 5 5 6 11" xfId="5853" xr:uid="{00000000-0005-0000-0000-0000CB1A0000}"/>
    <cellStyle name="Normal 5 5 6 12" xfId="13933" xr:uid="{00000000-0005-0000-0000-0000CB1A0000}"/>
    <cellStyle name="Normal 5 5 6 2" xfId="961" xr:uid="{00000000-0005-0000-0000-0000F2100000}"/>
    <cellStyle name="Normal 5 5 6 2 10" xfId="13994" xr:uid="{00000000-0005-0000-0000-0000CD1A0000}"/>
    <cellStyle name="Normal 5 5 6 2 2" xfId="1193" xr:uid="{00000000-0005-0000-0000-0000F3100000}"/>
    <cellStyle name="Normal 5 5 6 2 2 2" xfId="1851" xr:uid="{00000000-0005-0000-0000-0000F4100000}"/>
    <cellStyle name="Normal 5 5 6 2 2 2 2" xfId="3501" xr:uid="{00000000-0005-0000-0000-0000F5100000}"/>
    <cellStyle name="Normal 5 5 6 2 2 2 2 2" xfId="9960" xr:uid="{00000000-0005-0000-0000-0000D01A0000}"/>
    <cellStyle name="Normal 5 5 6 2 2 2 2 3" xfId="18038" xr:uid="{00000000-0005-0000-0000-0000D01A0000}"/>
    <cellStyle name="Normal 5 5 6 2 2 2 3" xfId="5164" xr:uid="{00000000-0005-0000-0000-0000F6100000}"/>
    <cellStyle name="Normal 5 5 6 2 2 2 3 2" xfId="11551" xr:uid="{00000000-0005-0000-0000-0000D11A0000}"/>
    <cellStyle name="Normal 5 5 6 2 2 2 3 3" xfId="19629" xr:uid="{00000000-0005-0000-0000-0000D11A0000}"/>
    <cellStyle name="Normal 5 5 6 2 2 2 4" xfId="8365" xr:uid="{00000000-0005-0000-0000-0000D21A0000}"/>
    <cellStyle name="Normal 5 5 6 2 2 2 4 2" xfId="16443" xr:uid="{00000000-0005-0000-0000-0000D21A0000}"/>
    <cellStyle name="Normal 5 5 6 2 2 2 5" xfId="6755" xr:uid="{00000000-0005-0000-0000-0000CF1A0000}"/>
    <cellStyle name="Normal 5 5 6 2 2 2 6" xfId="14835" xr:uid="{00000000-0005-0000-0000-0000CF1A0000}"/>
    <cellStyle name="Normal 5 5 6 2 2 3" xfId="2378" xr:uid="{00000000-0005-0000-0000-0000F7100000}"/>
    <cellStyle name="Normal 5 5 6 2 2 3 2" xfId="4028" xr:uid="{00000000-0005-0000-0000-0000F8100000}"/>
    <cellStyle name="Normal 5 5 6 2 2 3 2 2" xfId="10487" xr:uid="{00000000-0005-0000-0000-0000D41A0000}"/>
    <cellStyle name="Normal 5 5 6 2 2 3 2 3" xfId="18565" xr:uid="{00000000-0005-0000-0000-0000D41A0000}"/>
    <cellStyle name="Normal 5 5 6 2 2 3 3" xfId="5691" xr:uid="{00000000-0005-0000-0000-0000F9100000}"/>
    <cellStyle name="Normal 5 5 6 2 2 3 3 2" xfId="12078" xr:uid="{00000000-0005-0000-0000-0000D51A0000}"/>
    <cellStyle name="Normal 5 5 6 2 2 3 3 3" xfId="20156" xr:uid="{00000000-0005-0000-0000-0000D51A0000}"/>
    <cellStyle name="Normal 5 5 6 2 2 3 4" xfId="8892" xr:uid="{00000000-0005-0000-0000-0000D61A0000}"/>
    <cellStyle name="Normal 5 5 6 2 2 3 4 2" xfId="16970" xr:uid="{00000000-0005-0000-0000-0000D61A0000}"/>
    <cellStyle name="Normal 5 5 6 2 2 3 5" xfId="7282" xr:uid="{00000000-0005-0000-0000-0000D31A0000}"/>
    <cellStyle name="Normal 5 5 6 2 2 3 6" xfId="15362" xr:uid="{00000000-0005-0000-0000-0000D31A0000}"/>
    <cellStyle name="Normal 5 5 6 2 2 4" xfId="2944" xr:uid="{00000000-0005-0000-0000-0000FA100000}"/>
    <cellStyle name="Normal 5 5 6 2 2 4 2" xfId="9433" xr:uid="{00000000-0005-0000-0000-0000D71A0000}"/>
    <cellStyle name="Normal 5 5 6 2 2 4 3" xfId="17511" xr:uid="{00000000-0005-0000-0000-0000D71A0000}"/>
    <cellStyle name="Normal 5 5 6 2 2 5" xfId="4637" xr:uid="{00000000-0005-0000-0000-0000FB100000}"/>
    <cellStyle name="Normal 5 5 6 2 2 5 2" xfId="11024" xr:uid="{00000000-0005-0000-0000-0000D81A0000}"/>
    <cellStyle name="Normal 5 5 6 2 2 5 3" xfId="19102" xr:uid="{00000000-0005-0000-0000-0000D81A0000}"/>
    <cellStyle name="Normal 5 5 6 2 2 6" xfId="7838" xr:uid="{00000000-0005-0000-0000-0000D91A0000}"/>
    <cellStyle name="Normal 5 5 6 2 2 6 2" xfId="15916" xr:uid="{00000000-0005-0000-0000-0000D91A0000}"/>
    <cellStyle name="Normal 5 5 6 2 2 7" xfId="13324" xr:uid="{00000000-0005-0000-0000-0000DA1A0000}"/>
    <cellStyle name="Normal 5 5 6 2 2 7 2" xfId="21361" xr:uid="{00000000-0005-0000-0000-0000DA1A0000}"/>
    <cellStyle name="Normal 5 5 6 2 2 8" xfId="6228" xr:uid="{00000000-0005-0000-0000-0000CE1A0000}"/>
    <cellStyle name="Normal 5 5 6 2 2 9" xfId="14308" xr:uid="{00000000-0005-0000-0000-0000CE1A0000}"/>
    <cellStyle name="Normal 5 5 6 2 3" xfId="1538" xr:uid="{00000000-0005-0000-0000-0000FC100000}"/>
    <cellStyle name="Normal 5 5 6 2 3 2" xfId="3187" xr:uid="{00000000-0005-0000-0000-0000FD100000}"/>
    <cellStyle name="Normal 5 5 6 2 3 2 2" xfId="9646" xr:uid="{00000000-0005-0000-0000-0000DC1A0000}"/>
    <cellStyle name="Normal 5 5 6 2 3 2 3" xfId="17724" xr:uid="{00000000-0005-0000-0000-0000DC1A0000}"/>
    <cellStyle name="Normal 5 5 6 2 3 3" xfId="4850" xr:uid="{00000000-0005-0000-0000-0000FE100000}"/>
    <cellStyle name="Normal 5 5 6 2 3 3 2" xfId="11237" xr:uid="{00000000-0005-0000-0000-0000DD1A0000}"/>
    <cellStyle name="Normal 5 5 6 2 3 3 3" xfId="19315" xr:uid="{00000000-0005-0000-0000-0000DD1A0000}"/>
    <cellStyle name="Normal 5 5 6 2 3 4" xfId="8051" xr:uid="{00000000-0005-0000-0000-0000DE1A0000}"/>
    <cellStyle name="Normal 5 5 6 2 3 4 2" xfId="16129" xr:uid="{00000000-0005-0000-0000-0000DE1A0000}"/>
    <cellStyle name="Normal 5 5 6 2 3 5" xfId="6441" xr:uid="{00000000-0005-0000-0000-0000DB1A0000}"/>
    <cellStyle name="Normal 5 5 6 2 3 6" xfId="14521" xr:uid="{00000000-0005-0000-0000-0000DB1A0000}"/>
    <cellStyle name="Normal 5 5 6 2 4" xfId="2064" xr:uid="{00000000-0005-0000-0000-0000FF100000}"/>
    <cellStyle name="Normal 5 5 6 2 4 2" xfId="3714" xr:uid="{00000000-0005-0000-0000-000000110000}"/>
    <cellStyle name="Normal 5 5 6 2 4 2 2" xfId="10173" xr:uid="{00000000-0005-0000-0000-0000E01A0000}"/>
    <cellStyle name="Normal 5 5 6 2 4 2 3" xfId="18251" xr:uid="{00000000-0005-0000-0000-0000E01A0000}"/>
    <cellStyle name="Normal 5 5 6 2 4 3" xfId="5377" xr:uid="{00000000-0005-0000-0000-000001110000}"/>
    <cellStyle name="Normal 5 5 6 2 4 3 2" xfId="11764" xr:uid="{00000000-0005-0000-0000-0000E11A0000}"/>
    <cellStyle name="Normal 5 5 6 2 4 3 3" xfId="19842" xr:uid="{00000000-0005-0000-0000-0000E11A0000}"/>
    <cellStyle name="Normal 5 5 6 2 4 4" xfId="8578" xr:uid="{00000000-0005-0000-0000-0000E21A0000}"/>
    <cellStyle name="Normal 5 5 6 2 4 4 2" xfId="16656" xr:uid="{00000000-0005-0000-0000-0000E21A0000}"/>
    <cellStyle name="Normal 5 5 6 2 4 5" xfId="6968" xr:uid="{00000000-0005-0000-0000-0000DF1A0000}"/>
    <cellStyle name="Normal 5 5 6 2 4 6" xfId="15048" xr:uid="{00000000-0005-0000-0000-0000DF1A0000}"/>
    <cellStyle name="Normal 5 5 6 2 5" xfId="2726" xr:uid="{00000000-0005-0000-0000-000002110000}"/>
    <cellStyle name="Normal 5 5 6 2 5 2" xfId="9215" xr:uid="{00000000-0005-0000-0000-0000E31A0000}"/>
    <cellStyle name="Normal 5 5 6 2 5 3" xfId="17293" xr:uid="{00000000-0005-0000-0000-0000E31A0000}"/>
    <cellStyle name="Normal 5 5 6 2 6" xfId="4323" xr:uid="{00000000-0005-0000-0000-000003110000}"/>
    <cellStyle name="Normal 5 5 6 2 6 2" xfId="10710" xr:uid="{00000000-0005-0000-0000-0000E41A0000}"/>
    <cellStyle name="Normal 5 5 6 2 6 3" xfId="18788" xr:uid="{00000000-0005-0000-0000-0000E41A0000}"/>
    <cellStyle name="Normal 5 5 6 2 7" xfId="7524" xr:uid="{00000000-0005-0000-0000-0000E51A0000}"/>
    <cellStyle name="Normal 5 5 6 2 7 2" xfId="15602" xr:uid="{00000000-0005-0000-0000-0000E51A0000}"/>
    <cellStyle name="Normal 5 5 6 2 8" xfId="12600" xr:uid="{00000000-0005-0000-0000-0000E61A0000}"/>
    <cellStyle name="Normal 5 5 6 2 8 2" xfId="20667" xr:uid="{00000000-0005-0000-0000-0000E61A0000}"/>
    <cellStyle name="Normal 5 5 6 2 9" xfId="5914" xr:uid="{00000000-0005-0000-0000-0000CD1A0000}"/>
    <cellStyle name="Normal 5 5 6 3" xfId="1065" xr:uid="{00000000-0005-0000-0000-000004110000}"/>
    <cellStyle name="Normal 5 5 6 3 2" xfId="1723" xr:uid="{00000000-0005-0000-0000-000005110000}"/>
    <cellStyle name="Normal 5 5 6 3 2 2" xfId="3373" xr:uid="{00000000-0005-0000-0000-000006110000}"/>
    <cellStyle name="Normal 5 5 6 3 2 2 2" xfId="9832" xr:uid="{00000000-0005-0000-0000-0000E91A0000}"/>
    <cellStyle name="Normal 5 5 6 3 2 2 3" xfId="17910" xr:uid="{00000000-0005-0000-0000-0000E91A0000}"/>
    <cellStyle name="Normal 5 5 6 3 2 3" xfId="5036" xr:uid="{00000000-0005-0000-0000-000007110000}"/>
    <cellStyle name="Normal 5 5 6 3 2 3 2" xfId="11423" xr:uid="{00000000-0005-0000-0000-0000EA1A0000}"/>
    <cellStyle name="Normal 5 5 6 3 2 3 3" xfId="19501" xr:uid="{00000000-0005-0000-0000-0000EA1A0000}"/>
    <cellStyle name="Normal 5 5 6 3 2 4" xfId="8237" xr:uid="{00000000-0005-0000-0000-0000EB1A0000}"/>
    <cellStyle name="Normal 5 5 6 3 2 4 2" xfId="16315" xr:uid="{00000000-0005-0000-0000-0000EB1A0000}"/>
    <cellStyle name="Normal 5 5 6 3 2 5" xfId="6627" xr:uid="{00000000-0005-0000-0000-0000E81A0000}"/>
    <cellStyle name="Normal 5 5 6 3 2 6" xfId="14707" xr:uid="{00000000-0005-0000-0000-0000E81A0000}"/>
    <cellStyle name="Normal 5 5 6 3 3" xfId="2250" xr:uid="{00000000-0005-0000-0000-000008110000}"/>
    <cellStyle name="Normal 5 5 6 3 3 2" xfId="3900" xr:uid="{00000000-0005-0000-0000-000009110000}"/>
    <cellStyle name="Normal 5 5 6 3 3 2 2" xfId="10359" xr:uid="{00000000-0005-0000-0000-0000ED1A0000}"/>
    <cellStyle name="Normal 5 5 6 3 3 2 3" xfId="18437" xr:uid="{00000000-0005-0000-0000-0000ED1A0000}"/>
    <cellStyle name="Normal 5 5 6 3 3 3" xfId="5563" xr:uid="{00000000-0005-0000-0000-00000A110000}"/>
    <cellStyle name="Normal 5 5 6 3 3 3 2" xfId="11950" xr:uid="{00000000-0005-0000-0000-0000EE1A0000}"/>
    <cellStyle name="Normal 5 5 6 3 3 3 3" xfId="20028" xr:uid="{00000000-0005-0000-0000-0000EE1A0000}"/>
    <cellStyle name="Normal 5 5 6 3 3 4" xfId="8764" xr:uid="{00000000-0005-0000-0000-0000EF1A0000}"/>
    <cellStyle name="Normal 5 5 6 3 3 4 2" xfId="16842" xr:uid="{00000000-0005-0000-0000-0000EF1A0000}"/>
    <cellStyle name="Normal 5 5 6 3 3 5" xfId="7154" xr:uid="{00000000-0005-0000-0000-0000EC1A0000}"/>
    <cellStyle name="Normal 5 5 6 3 3 6" xfId="15234" xr:uid="{00000000-0005-0000-0000-0000EC1A0000}"/>
    <cellStyle name="Normal 5 5 6 3 4" xfId="2823" xr:uid="{00000000-0005-0000-0000-00000B110000}"/>
    <cellStyle name="Normal 5 5 6 3 4 2" xfId="9312" xr:uid="{00000000-0005-0000-0000-0000F01A0000}"/>
    <cellStyle name="Normal 5 5 6 3 4 3" xfId="17390" xr:uid="{00000000-0005-0000-0000-0000F01A0000}"/>
    <cellStyle name="Normal 5 5 6 3 5" xfId="4509" xr:uid="{00000000-0005-0000-0000-00000C110000}"/>
    <cellStyle name="Normal 5 5 6 3 5 2" xfId="10896" xr:uid="{00000000-0005-0000-0000-0000F11A0000}"/>
    <cellStyle name="Normal 5 5 6 3 5 3" xfId="18974" xr:uid="{00000000-0005-0000-0000-0000F11A0000}"/>
    <cellStyle name="Normal 5 5 6 3 6" xfId="7710" xr:uid="{00000000-0005-0000-0000-0000F21A0000}"/>
    <cellStyle name="Normal 5 5 6 3 6 2" xfId="15788" xr:uid="{00000000-0005-0000-0000-0000F21A0000}"/>
    <cellStyle name="Normal 5 5 6 3 7" xfId="13325" xr:uid="{00000000-0005-0000-0000-0000F31A0000}"/>
    <cellStyle name="Normal 5 5 6 3 7 2" xfId="21362" xr:uid="{00000000-0005-0000-0000-0000F31A0000}"/>
    <cellStyle name="Normal 5 5 6 3 8" xfId="6100" xr:uid="{00000000-0005-0000-0000-0000E71A0000}"/>
    <cellStyle name="Normal 5 5 6 3 9" xfId="14180" xr:uid="{00000000-0005-0000-0000-0000E71A0000}"/>
    <cellStyle name="Normal 5 5 6 4" xfId="1477" xr:uid="{00000000-0005-0000-0000-00000D110000}"/>
    <cellStyle name="Normal 5 5 6 4 2" xfId="3126" xr:uid="{00000000-0005-0000-0000-00000E110000}"/>
    <cellStyle name="Normal 5 5 6 4 2 2" xfId="9585" xr:uid="{00000000-0005-0000-0000-0000F51A0000}"/>
    <cellStyle name="Normal 5 5 6 4 2 3" xfId="17663" xr:uid="{00000000-0005-0000-0000-0000F51A0000}"/>
    <cellStyle name="Normal 5 5 6 4 3" xfId="4789" xr:uid="{00000000-0005-0000-0000-00000F110000}"/>
    <cellStyle name="Normal 5 5 6 4 3 2" xfId="11176" xr:uid="{00000000-0005-0000-0000-0000F61A0000}"/>
    <cellStyle name="Normal 5 5 6 4 3 3" xfId="19254" xr:uid="{00000000-0005-0000-0000-0000F61A0000}"/>
    <cellStyle name="Normal 5 5 6 4 4" xfId="7990" xr:uid="{00000000-0005-0000-0000-0000F71A0000}"/>
    <cellStyle name="Normal 5 5 6 4 4 2" xfId="16068" xr:uid="{00000000-0005-0000-0000-0000F71A0000}"/>
    <cellStyle name="Normal 5 5 6 4 5" xfId="12796" xr:uid="{00000000-0005-0000-0000-0000F81A0000}"/>
    <cellStyle name="Normal 5 5 6 4 5 2" xfId="20846" xr:uid="{00000000-0005-0000-0000-0000F81A0000}"/>
    <cellStyle name="Normal 5 5 6 4 6" xfId="6380" xr:uid="{00000000-0005-0000-0000-0000F41A0000}"/>
    <cellStyle name="Normal 5 5 6 4 7" xfId="14460" xr:uid="{00000000-0005-0000-0000-0000F41A0000}"/>
    <cellStyle name="Normal 5 5 6 5" xfId="2003" xr:uid="{00000000-0005-0000-0000-000010110000}"/>
    <cellStyle name="Normal 5 5 6 5 2" xfId="3653" xr:uid="{00000000-0005-0000-0000-000011110000}"/>
    <cellStyle name="Normal 5 5 6 5 2 2" xfId="10112" xr:uid="{00000000-0005-0000-0000-0000FA1A0000}"/>
    <cellStyle name="Normal 5 5 6 5 2 3" xfId="18190" xr:uid="{00000000-0005-0000-0000-0000FA1A0000}"/>
    <cellStyle name="Normal 5 5 6 5 3" xfId="5316" xr:uid="{00000000-0005-0000-0000-000012110000}"/>
    <cellStyle name="Normal 5 5 6 5 3 2" xfId="11703" xr:uid="{00000000-0005-0000-0000-0000FB1A0000}"/>
    <cellStyle name="Normal 5 5 6 5 3 3" xfId="19781" xr:uid="{00000000-0005-0000-0000-0000FB1A0000}"/>
    <cellStyle name="Normal 5 5 6 5 4" xfId="8517" xr:uid="{00000000-0005-0000-0000-0000FC1A0000}"/>
    <cellStyle name="Normal 5 5 6 5 4 2" xfId="16595" xr:uid="{00000000-0005-0000-0000-0000FC1A0000}"/>
    <cellStyle name="Normal 5 5 6 5 5" xfId="6907" xr:uid="{00000000-0005-0000-0000-0000F91A0000}"/>
    <cellStyle name="Normal 5 5 6 5 6" xfId="14987" xr:uid="{00000000-0005-0000-0000-0000F91A0000}"/>
    <cellStyle name="Normal 5 5 6 6" xfId="2632" xr:uid="{00000000-0005-0000-0000-000013110000}"/>
    <cellStyle name="Normal 5 5 6 6 2" xfId="9133" xr:uid="{00000000-0005-0000-0000-0000FD1A0000}"/>
    <cellStyle name="Normal 5 5 6 6 3" xfId="17211" xr:uid="{00000000-0005-0000-0000-0000FD1A0000}"/>
    <cellStyle name="Normal 5 5 6 7" xfId="4262" xr:uid="{00000000-0005-0000-0000-000014110000}"/>
    <cellStyle name="Normal 5 5 6 7 2" xfId="10649" xr:uid="{00000000-0005-0000-0000-0000FE1A0000}"/>
    <cellStyle name="Normal 5 5 6 7 3" xfId="18727" xr:uid="{00000000-0005-0000-0000-0000FE1A0000}"/>
    <cellStyle name="Normal 5 5 6 8" xfId="7463" xr:uid="{00000000-0005-0000-0000-0000FF1A0000}"/>
    <cellStyle name="Normal 5 5 6 8 2" xfId="15541" xr:uid="{00000000-0005-0000-0000-0000FF1A0000}"/>
    <cellStyle name="Normal 5 5 6 9" xfId="12326" xr:uid="{00000000-0005-0000-0000-0000001B0000}"/>
    <cellStyle name="Normal 5 5 6 9 2" xfId="20399" xr:uid="{00000000-0005-0000-0000-0000001B0000}"/>
    <cellStyle name="Normal 5 5 7" xfId="709" xr:uid="{00000000-0005-0000-0000-0000C5020000}"/>
    <cellStyle name="Normal 5 5 7 10" xfId="5854" xr:uid="{00000000-0005-0000-0000-0000011B0000}"/>
    <cellStyle name="Normal 5 5 7 11" xfId="13934" xr:uid="{00000000-0005-0000-0000-0000011B0000}"/>
    <cellStyle name="Normal 5 5 7 2" xfId="1066" xr:uid="{00000000-0005-0000-0000-000016110000}"/>
    <cellStyle name="Normal 5 5 7 2 2" xfId="1724" xr:uid="{00000000-0005-0000-0000-000017110000}"/>
    <cellStyle name="Normal 5 5 7 2 2 2" xfId="3374" xr:uid="{00000000-0005-0000-0000-000018110000}"/>
    <cellStyle name="Normal 5 5 7 2 2 2 2" xfId="9833" xr:uid="{00000000-0005-0000-0000-0000041B0000}"/>
    <cellStyle name="Normal 5 5 7 2 2 2 3" xfId="17911" xr:uid="{00000000-0005-0000-0000-0000041B0000}"/>
    <cellStyle name="Normal 5 5 7 2 2 3" xfId="5037" xr:uid="{00000000-0005-0000-0000-000019110000}"/>
    <cellStyle name="Normal 5 5 7 2 2 3 2" xfId="11424" xr:uid="{00000000-0005-0000-0000-0000051B0000}"/>
    <cellStyle name="Normal 5 5 7 2 2 3 3" xfId="19502" xr:uid="{00000000-0005-0000-0000-0000051B0000}"/>
    <cellStyle name="Normal 5 5 7 2 2 4" xfId="8238" xr:uid="{00000000-0005-0000-0000-0000061B0000}"/>
    <cellStyle name="Normal 5 5 7 2 2 4 2" xfId="16316" xr:uid="{00000000-0005-0000-0000-0000061B0000}"/>
    <cellStyle name="Normal 5 5 7 2 2 5" xfId="6628" xr:uid="{00000000-0005-0000-0000-0000031B0000}"/>
    <cellStyle name="Normal 5 5 7 2 2 6" xfId="14708" xr:uid="{00000000-0005-0000-0000-0000031B0000}"/>
    <cellStyle name="Normal 5 5 7 2 3" xfId="2251" xr:uid="{00000000-0005-0000-0000-00001A110000}"/>
    <cellStyle name="Normal 5 5 7 2 3 2" xfId="3901" xr:uid="{00000000-0005-0000-0000-00001B110000}"/>
    <cellStyle name="Normal 5 5 7 2 3 2 2" xfId="10360" xr:uid="{00000000-0005-0000-0000-0000081B0000}"/>
    <cellStyle name="Normal 5 5 7 2 3 2 3" xfId="18438" xr:uid="{00000000-0005-0000-0000-0000081B0000}"/>
    <cellStyle name="Normal 5 5 7 2 3 3" xfId="5564" xr:uid="{00000000-0005-0000-0000-00001C110000}"/>
    <cellStyle name="Normal 5 5 7 2 3 3 2" xfId="11951" xr:uid="{00000000-0005-0000-0000-0000091B0000}"/>
    <cellStyle name="Normal 5 5 7 2 3 3 3" xfId="20029" xr:uid="{00000000-0005-0000-0000-0000091B0000}"/>
    <cellStyle name="Normal 5 5 7 2 3 4" xfId="8765" xr:uid="{00000000-0005-0000-0000-00000A1B0000}"/>
    <cellStyle name="Normal 5 5 7 2 3 4 2" xfId="16843" xr:uid="{00000000-0005-0000-0000-00000A1B0000}"/>
    <cellStyle name="Normal 5 5 7 2 3 5" xfId="7155" xr:uid="{00000000-0005-0000-0000-0000071B0000}"/>
    <cellStyle name="Normal 5 5 7 2 3 6" xfId="15235" xr:uid="{00000000-0005-0000-0000-0000071B0000}"/>
    <cellStyle name="Normal 5 5 7 2 4" xfId="2824" xr:uid="{00000000-0005-0000-0000-00001D110000}"/>
    <cellStyle name="Normal 5 5 7 2 4 2" xfId="9313" xr:uid="{00000000-0005-0000-0000-00000B1B0000}"/>
    <cellStyle name="Normal 5 5 7 2 4 3" xfId="17391" xr:uid="{00000000-0005-0000-0000-00000B1B0000}"/>
    <cellStyle name="Normal 5 5 7 2 5" xfId="4510" xr:uid="{00000000-0005-0000-0000-00001E110000}"/>
    <cellStyle name="Normal 5 5 7 2 5 2" xfId="10897" xr:uid="{00000000-0005-0000-0000-00000C1B0000}"/>
    <cellStyle name="Normal 5 5 7 2 5 3" xfId="18975" xr:uid="{00000000-0005-0000-0000-00000C1B0000}"/>
    <cellStyle name="Normal 5 5 7 2 6" xfId="7711" xr:uid="{00000000-0005-0000-0000-00000D1B0000}"/>
    <cellStyle name="Normal 5 5 7 2 6 2" xfId="15789" xr:uid="{00000000-0005-0000-0000-00000D1B0000}"/>
    <cellStyle name="Normal 5 5 7 2 7" xfId="12797" xr:uid="{00000000-0005-0000-0000-00000E1B0000}"/>
    <cellStyle name="Normal 5 5 7 2 7 2" xfId="20847" xr:uid="{00000000-0005-0000-0000-00000E1B0000}"/>
    <cellStyle name="Normal 5 5 7 2 8" xfId="6101" xr:uid="{00000000-0005-0000-0000-0000021B0000}"/>
    <cellStyle name="Normal 5 5 7 2 9" xfId="14181" xr:uid="{00000000-0005-0000-0000-0000021B0000}"/>
    <cellStyle name="Normal 5 5 7 3" xfId="1478" xr:uid="{00000000-0005-0000-0000-00001F110000}"/>
    <cellStyle name="Normal 5 5 7 3 2" xfId="3127" xr:uid="{00000000-0005-0000-0000-000020110000}"/>
    <cellStyle name="Normal 5 5 7 3 2 2" xfId="9586" xr:uid="{00000000-0005-0000-0000-0000101B0000}"/>
    <cellStyle name="Normal 5 5 7 3 2 3" xfId="17664" xr:uid="{00000000-0005-0000-0000-0000101B0000}"/>
    <cellStyle name="Normal 5 5 7 3 3" xfId="4790" xr:uid="{00000000-0005-0000-0000-000021110000}"/>
    <cellStyle name="Normal 5 5 7 3 3 2" xfId="11177" xr:uid="{00000000-0005-0000-0000-0000111B0000}"/>
    <cellStyle name="Normal 5 5 7 3 3 3" xfId="19255" xr:uid="{00000000-0005-0000-0000-0000111B0000}"/>
    <cellStyle name="Normal 5 5 7 3 4" xfId="7991" xr:uid="{00000000-0005-0000-0000-0000121B0000}"/>
    <cellStyle name="Normal 5 5 7 3 4 2" xfId="16069" xr:uid="{00000000-0005-0000-0000-0000121B0000}"/>
    <cellStyle name="Normal 5 5 7 3 5" xfId="6381" xr:uid="{00000000-0005-0000-0000-00000F1B0000}"/>
    <cellStyle name="Normal 5 5 7 3 6" xfId="14461" xr:uid="{00000000-0005-0000-0000-00000F1B0000}"/>
    <cellStyle name="Normal 5 5 7 4" xfId="2004" xr:uid="{00000000-0005-0000-0000-000022110000}"/>
    <cellStyle name="Normal 5 5 7 4 2" xfId="3654" xr:uid="{00000000-0005-0000-0000-000023110000}"/>
    <cellStyle name="Normal 5 5 7 4 2 2" xfId="10113" xr:uid="{00000000-0005-0000-0000-0000141B0000}"/>
    <cellStyle name="Normal 5 5 7 4 2 3" xfId="18191" xr:uid="{00000000-0005-0000-0000-0000141B0000}"/>
    <cellStyle name="Normal 5 5 7 4 3" xfId="5317" xr:uid="{00000000-0005-0000-0000-000024110000}"/>
    <cellStyle name="Normal 5 5 7 4 3 2" xfId="11704" xr:uid="{00000000-0005-0000-0000-0000151B0000}"/>
    <cellStyle name="Normal 5 5 7 4 3 3" xfId="19782" xr:uid="{00000000-0005-0000-0000-0000151B0000}"/>
    <cellStyle name="Normal 5 5 7 4 4" xfId="8518" xr:uid="{00000000-0005-0000-0000-0000161B0000}"/>
    <cellStyle name="Normal 5 5 7 4 4 2" xfId="16596" xr:uid="{00000000-0005-0000-0000-0000161B0000}"/>
    <cellStyle name="Normal 5 5 7 4 5" xfId="6908" xr:uid="{00000000-0005-0000-0000-0000131B0000}"/>
    <cellStyle name="Normal 5 5 7 4 6" xfId="14988" xr:uid="{00000000-0005-0000-0000-0000131B0000}"/>
    <cellStyle name="Normal 5 5 7 5" xfId="2633" xr:uid="{00000000-0005-0000-0000-000025110000}"/>
    <cellStyle name="Normal 5 5 7 5 2" xfId="9134" xr:uid="{00000000-0005-0000-0000-0000171B0000}"/>
    <cellStyle name="Normal 5 5 7 5 3" xfId="17212" xr:uid="{00000000-0005-0000-0000-0000171B0000}"/>
    <cellStyle name="Normal 5 5 7 6" xfId="4263" xr:uid="{00000000-0005-0000-0000-000026110000}"/>
    <cellStyle name="Normal 5 5 7 6 2" xfId="10650" xr:uid="{00000000-0005-0000-0000-0000181B0000}"/>
    <cellStyle name="Normal 5 5 7 6 3" xfId="18728" xr:uid="{00000000-0005-0000-0000-0000181B0000}"/>
    <cellStyle name="Normal 5 5 7 7" xfId="7464" xr:uid="{00000000-0005-0000-0000-0000191B0000}"/>
    <cellStyle name="Normal 5 5 7 7 2" xfId="15542" xr:uid="{00000000-0005-0000-0000-0000191B0000}"/>
    <cellStyle name="Normal 5 5 7 8" xfId="12327" xr:uid="{00000000-0005-0000-0000-00001A1B0000}"/>
    <cellStyle name="Normal 5 5 7 8 2" xfId="20400" xr:uid="{00000000-0005-0000-0000-00001A1B0000}"/>
    <cellStyle name="Normal 5 5 7 9" xfId="13718" xr:uid="{00000000-0005-0000-0000-00001B1B0000}"/>
    <cellStyle name="Normal 5 5 7 9 2" xfId="21715" xr:uid="{00000000-0005-0000-0000-00001B1B0000}"/>
    <cellStyle name="Normal 5 5 8" xfId="710" xr:uid="{00000000-0005-0000-0000-0000C6020000}"/>
    <cellStyle name="Normal 5 5 8 10" xfId="5855" xr:uid="{00000000-0005-0000-0000-00001C1B0000}"/>
    <cellStyle name="Normal 5 5 8 11" xfId="13935" xr:uid="{00000000-0005-0000-0000-00001C1B0000}"/>
    <cellStyle name="Normal 5 5 8 2" xfId="1067" xr:uid="{00000000-0005-0000-0000-000028110000}"/>
    <cellStyle name="Normal 5 5 8 2 2" xfId="1725" xr:uid="{00000000-0005-0000-0000-000029110000}"/>
    <cellStyle name="Normal 5 5 8 2 2 2" xfId="3375" xr:uid="{00000000-0005-0000-0000-00002A110000}"/>
    <cellStyle name="Normal 5 5 8 2 2 2 2" xfId="9834" xr:uid="{00000000-0005-0000-0000-00001F1B0000}"/>
    <cellStyle name="Normal 5 5 8 2 2 2 3" xfId="17912" xr:uid="{00000000-0005-0000-0000-00001F1B0000}"/>
    <cellStyle name="Normal 5 5 8 2 2 3" xfId="5038" xr:uid="{00000000-0005-0000-0000-00002B110000}"/>
    <cellStyle name="Normal 5 5 8 2 2 3 2" xfId="11425" xr:uid="{00000000-0005-0000-0000-0000201B0000}"/>
    <cellStyle name="Normal 5 5 8 2 2 3 3" xfId="19503" xr:uid="{00000000-0005-0000-0000-0000201B0000}"/>
    <cellStyle name="Normal 5 5 8 2 2 4" xfId="8239" xr:uid="{00000000-0005-0000-0000-0000211B0000}"/>
    <cellStyle name="Normal 5 5 8 2 2 4 2" xfId="16317" xr:uid="{00000000-0005-0000-0000-0000211B0000}"/>
    <cellStyle name="Normal 5 5 8 2 2 5" xfId="6629" xr:uid="{00000000-0005-0000-0000-00001E1B0000}"/>
    <cellStyle name="Normal 5 5 8 2 2 6" xfId="14709" xr:uid="{00000000-0005-0000-0000-00001E1B0000}"/>
    <cellStyle name="Normal 5 5 8 2 3" xfId="2252" xr:uid="{00000000-0005-0000-0000-00002C110000}"/>
    <cellStyle name="Normal 5 5 8 2 3 2" xfId="3902" xr:uid="{00000000-0005-0000-0000-00002D110000}"/>
    <cellStyle name="Normal 5 5 8 2 3 2 2" xfId="10361" xr:uid="{00000000-0005-0000-0000-0000231B0000}"/>
    <cellStyle name="Normal 5 5 8 2 3 2 3" xfId="18439" xr:uid="{00000000-0005-0000-0000-0000231B0000}"/>
    <cellStyle name="Normal 5 5 8 2 3 3" xfId="5565" xr:uid="{00000000-0005-0000-0000-00002E110000}"/>
    <cellStyle name="Normal 5 5 8 2 3 3 2" xfId="11952" xr:uid="{00000000-0005-0000-0000-0000241B0000}"/>
    <cellStyle name="Normal 5 5 8 2 3 3 3" xfId="20030" xr:uid="{00000000-0005-0000-0000-0000241B0000}"/>
    <cellStyle name="Normal 5 5 8 2 3 4" xfId="8766" xr:uid="{00000000-0005-0000-0000-0000251B0000}"/>
    <cellStyle name="Normal 5 5 8 2 3 4 2" xfId="16844" xr:uid="{00000000-0005-0000-0000-0000251B0000}"/>
    <cellStyle name="Normal 5 5 8 2 3 5" xfId="7156" xr:uid="{00000000-0005-0000-0000-0000221B0000}"/>
    <cellStyle name="Normal 5 5 8 2 3 6" xfId="15236" xr:uid="{00000000-0005-0000-0000-0000221B0000}"/>
    <cellStyle name="Normal 5 5 8 2 4" xfId="2825" xr:uid="{00000000-0005-0000-0000-00002F110000}"/>
    <cellStyle name="Normal 5 5 8 2 4 2" xfId="9314" xr:uid="{00000000-0005-0000-0000-0000261B0000}"/>
    <cellStyle name="Normal 5 5 8 2 4 3" xfId="17392" xr:uid="{00000000-0005-0000-0000-0000261B0000}"/>
    <cellStyle name="Normal 5 5 8 2 5" xfId="4511" xr:uid="{00000000-0005-0000-0000-000030110000}"/>
    <cellStyle name="Normal 5 5 8 2 5 2" xfId="10898" xr:uid="{00000000-0005-0000-0000-0000271B0000}"/>
    <cellStyle name="Normal 5 5 8 2 5 3" xfId="18976" xr:uid="{00000000-0005-0000-0000-0000271B0000}"/>
    <cellStyle name="Normal 5 5 8 2 6" xfId="7712" xr:uid="{00000000-0005-0000-0000-0000281B0000}"/>
    <cellStyle name="Normal 5 5 8 2 6 2" xfId="15790" xr:uid="{00000000-0005-0000-0000-0000281B0000}"/>
    <cellStyle name="Normal 5 5 8 2 7" xfId="12798" xr:uid="{00000000-0005-0000-0000-0000291B0000}"/>
    <cellStyle name="Normal 5 5 8 2 7 2" xfId="20848" xr:uid="{00000000-0005-0000-0000-0000291B0000}"/>
    <cellStyle name="Normal 5 5 8 2 8" xfId="6102" xr:uid="{00000000-0005-0000-0000-00001D1B0000}"/>
    <cellStyle name="Normal 5 5 8 2 9" xfId="14182" xr:uid="{00000000-0005-0000-0000-00001D1B0000}"/>
    <cellStyle name="Normal 5 5 8 3" xfId="1479" xr:uid="{00000000-0005-0000-0000-000031110000}"/>
    <cellStyle name="Normal 5 5 8 3 2" xfId="3128" xr:uid="{00000000-0005-0000-0000-000032110000}"/>
    <cellStyle name="Normal 5 5 8 3 2 2" xfId="9587" xr:uid="{00000000-0005-0000-0000-00002B1B0000}"/>
    <cellStyle name="Normal 5 5 8 3 2 3" xfId="17665" xr:uid="{00000000-0005-0000-0000-00002B1B0000}"/>
    <cellStyle name="Normal 5 5 8 3 3" xfId="4791" xr:uid="{00000000-0005-0000-0000-000033110000}"/>
    <cellStyle name="Normal 5 5 8 3 3 2" xfId="11178" xr:uid="{00000000-0005-0000-0000-00002C1B0000}"/>
    <cellStyle name="Normal 5 5 8 3 3 3" xfId="19256" xr:uid="{00000000-0005-0000-0000-00002C1B0000}"/>
    <cellStyle name="Normal 5 5 8 3 4" xfId="7992" xr:uid="{00000000-0005-0000-0000-00002D1B0000}"/>
    <cellStyle name="Normal 5 5 8 3 4 2" xfId="16070" xr:uid="{00000000-0005-0000-0000-00002D1B0000}"/>
    <cellStyle name="Normal 5 5 8 3 5" xfId="6382" xr:uid="{00000000-0005-0000-0000-00002A1B0000}"/>
    <cellStyle name="Normal 5 5 8 3 6" xfId="14462" xr:uid="{00000000-0005-0000-0000-00002A1B0000}"/>
    <cellStyle name="Normal 5 5 8 4" xfId="2005" xr:uid="{00000000-0005-0000-0000-000034110000}"/>
    <cellStyle name="Normal 5 5 8 4 2" xfId="3655" xr:uid="{00000000-0005-0000-0000-000035110000}"/>
    <cellStyle name="Normal 5 5 8 4 2 2" xfId="10114" xr:uid="{00000000-0005-0000-0000-00002F1B0000}"/>
    <cellStyle name="Normal 5 5 8 4 2 3" xfId="18192" xr:uid="{00000000-0005-0000-0000-00002F1B0000}"/>
    <cellStyle name="Normal 5 5 8 4 3" xfId="5318" xr:uid="{00000000-0005-0000-0000-000036110000}"/>
    <cellStyle name="Normal 5 5 8 4 3 2" xfId="11705" xr:uid="{00000000-0005-0000-0000-0000301B0000}"/>
    <cellStyle name="Normal 5 5 8 4 3 3" xfId="19783" xr:uid="{00000000-0005-0000-0000-0000301B0000}"/>
    <cellStyle name="Normal 5 5 8 4 4" xfId="8519" xr:uid="{00000000-0005-0000-0000-0000311B0000}"/>
    <cellStyle name="Normal 5 5 8 4 4 2" xfId="16597" xr:uid="{00000000-0005-0000-0000-0000311B0000}"/>
    <cellStyle name="Normal 5 5 8 4 5" xfId="6909" xr:uid="{00000000-0005-0000-0000-00002E1B0000}"/>
    <cellStyle name="Normal 5 5 8 4 6" xfId="14989" xr:uid="{00000000-0005-0000-0000-00002E1B0000}"/>
    <cellStyle name="Normal 5 5 8 5" xfId="2634" xr:uid="{00000000-0005-0000-0000-000037110000}"/>
    <cellStyle name="Normal 5 5 8 5 2" xfId="9135" xr:uid="{00000000-0005-0000-0000-0000321B0000}"/>
    <cellStyle name="Normal 5 5 8 5 3" xfId="17213" xr:uid="{00000000-0005-0000-0000-0000321B0000}"/>
    <cellStyle name="Normal 5 5 8 6" xfId="4264" xr:uid="{00000000-0005-0000-0000-000038110000}"/>
    <cellStyle name="Normal 5 5 8 6 2" xfId="10651" xr:uid="{00000000-0005-0000-0000-0000331B0000}"/>
    <cellStyle name="Normal 5 5 8 6 3" xfId="18729" xr:uid="{00000000-0005-0000-0000-0000331B0000}"/>
    <cellStyle name="Normal 5 5 8 7" xfId="7465" xr:uid="{00000000-0005-0000-0000-0000341B0000}"/>
    <cellStyle name="Normal 5 5 8 7 2" xfId="15543" xr:uid="{00000000-0005-0000-0000-0000341B0000}"/>
    <cellStyle name="Normal 5 5 8 8" xfId="12328" xr:uid="{00000000-0005-0000-0000-0000351B0000}"/>
    <cellStyle name="Normal 5 5 8 8 2" xfId="20401" xr:uid="{00000000-0005-0000-0000-0000351B0000}"/>
    <cellStyle name="Normal 5 5 8 9" xfId="13719" xr:uid="{00000000-0005-0000-0000-0000361B0000}"/>
    <cellStyle name="Normal 5 5 8 9 2" xfId="21716" xr:uid="{00000000-0005-0000-0000-0000361B0000}"/>
    <cellStyle name="Normal 5 5 9" xfId="711" xr:uid="{00000000-0005-0000-0000-0000C7020000}"/>
    <cellStyle name="Normal 6" xfId="712" xr:uid="{00000000-0005-0000-0000-0000C8020000}"/>
    <cellStyle name="Normal 6 2" xfId="713" xr:uid="{00000000-0005-0000-0000-0000C9020000}"/>
    <cellStyle name="Normal 6 2 2" xfId="714" xr:uid="{00000000-0005-0000-0000-0000CA020000}"/>
    <cellStyle name="Normal 6 2 3" xfId="715" xr:uid="{00000000-0005-0000-0000-0000CB020000}"/>
    <cellStyle name="Normal 6 2 4" xfId="716" xr:uid="{00000000-0005-0000-0000-0000CC020000}"/>
    <cellStyle name="Normal 6 2 4 2" xfId="4126" xr:uid="{00000000-0005-0000-0000-00003F110000}"/>
    <cellStyle name="Normal 6 2 5" xfId="717" xr:uid="{00000000-0005-0000-0000-0000CD020000}"/>
    <cellStyle name="Normal 6 3" xfId="718" xr:uid="{00000000-0005-0000-0000-0000CE020000}"/>
    <cellStyle name="Normal 6 3 2" xfId="719" xr:uid="{00000000-0005-0000-0000-0000CF020000}"/>
    <cellStyle name="Normal 6 3 3" xfId="720" xr:uid="{00000000-0005-0000-0000-0000D0020000}"/>
    <cellStyle name="Normal 6 3 3 2" xfId="721" xr:uid="{00000000-0005-0000-0000-0000D1020000}"/>
    <cellStyle name="Normal 6 3 3 3" xfId="722" xr:uid="{00000000-0005-0000-0000-0000D2020000}"/>
    <cellStyle name="Normal 6 3 3 3 2" xfId="723" xr:uid="{00000000-0005-0000-0000-0000D3020000}"/>
    <cellStyle name="Normal 6 3 3 3 2 2" xfId="724" xr:uid="{00000000-0005-0000-0000-0000D4020000}"/>
    <cellStyle name="Normal 6 3 3 3 2 3" xfId="725" xr:uid="{00000000-0005-0000-0000-0000D5020000}"/>
    <cellStyle name="Normal 6 3 3 3 2 3 2" xfId="726" xr:uid="{00000000-0005-0000-0000-0000D6020000}"/>
    <cellStyle name="Normal 6 3 3 3 2 3 2 2" xfId="1343" xr:uid="{00000000-0005-0000-0000-00004A110000}"/>
    <cellStyle name="Normal 6 3 3 3 2 3 2 3" xfId="2981" xr:uid="{00000000-0005-0000-0000-00004B110000}"/>
    <cellStyle name="Normal 6 3 3 3 2 3 2 3 2" xfId="4099" xr:uid="{00000000-0005-0000-0000-00004C110000}"/>
    <cellStyle name="Normal 6 3 3 3 2 3 2 4" xfId="1251" xr:uid="{00000000-0005-0000-0000-000049110000}"/>
    <cellStyle name="Normal 6 3 3 3 2 3 3" xfId="1225" xr:uid="{00000000-0005-0000-0000-00004D110000}"/>
    <cellStyle name="Normal 6 3 3 3 2 3 4" xfId="12799" xr:uid="{00000000-0005-0000-0000-00004C1B0000}"/>
    <cellStyle name="Normal 6 3 3 3 2 3 4 2" xfId="13486" xr:uid="{00000000-0005-0000-0000-00004D1B0000}"/>
    <cellStyle name="Normal 6 3 3 3 2 4" xfId="727" xr:uid="{00000000-0005-0000-0000-0000D7020000}"/>
    <cellStyle name="Normal 6 3 3 3 2 4 2" xfId="4066" xr:uid="{00000000-0005-0000-0000-00004F110000}"/>
    <cellStyle name="Normal 6 3 3 3 3" xfId="728" xr:uid="{00000000-0005-0000-0000-0000D8020000}"/>
    <cellStyle name="Normal 6 3 3 3 4" xfId="729" xr:uid="{00000000-0005-0000-0000-0000D9020000}"/>
    <cellStyle name="Normal 6 3 3 3 4 2" xfId="730" xr:uid="{00000000-0005-0000-0000-0000DA020000}"/>
    <cellStyle name="Normal 6 3 3 3 4 2 2" xfId="731" xr:uid="{00000000-0005-0000-0000-0000DB020000}"/>
    <cellStyle name="Normal 6 3 3 3 4 2 2 2" xfId="2982" xr:uid="{00000000-0005-0000-0000-000054110000}"/>
    <cellStyle name="Normal 6 3 3 3 4 2 2 2 2" xfId="4128" xr:uid="{00000000-0005-0000-0000-000055110000}"/>
    <cellStyle name="Normal 6 3 3 3 4 2 2 3" xfId="2635" xr:uid="{00000000-0005-0000-0000-000056110000}"/>
    <cellStyle name="Normal 6 3 3 3 4 2 2 4" xfId="1252" xr:uid="{00000000-0005-0000-0000-000053110000}"/>
    <cellStyle name="Normal 6 3 3 3 4 2 3" xfId="732" xr:uid="{00000000-0005-0000-0000-0000DC020000}"/>
    <cellStyle name="Normal 6 3 3 3 4 2 3 2" xfId="733" xr:uid="{00000000-0005-0000-0000-0000DD020000}"/>
    <cellStyle name="Normal 6 3 3 3 4 2 3 3" xfId="734" xr:uid="{00000000-0005-0000-0000-0000DE020000}"/>
    <cellStyle name="Normal 6 3 3 3 4 2 3 4" xfId="2636" xr:uid="{00000000-0005-0000-0000-00005A110000}"/>
    <cellStyle name="Normal 6 3 3 3 4 2 3 4 2" xfId="4081" xr:uid="{00000000-0005-0000-0000-00005B110000}"/>
    <cellStyle name="Normal 6 3 3 3 4 3" xfId="1069" xr:uid="{00000000-0005-0000-0000-00005C110000}"/>
    <cellStyle name="Normal 6 3 3 3 4 4" xfId="12800" xr:uid="{00000000-0005-0000-0000-00005D1B0000}"/>
    <cellStyle name="Normal 6 3 3 3 4 4 2" xfId="13487" xr:uid="{00000000-0005-0000-0000-00005E1B0000}"/>
    <cellStyle name="Normal 6 3 3 3 5" xfId="1068" xr:uid="{00000000-0005-0000-0000-00005D110000}"/>
    <cellStyle name="Normal 6 3 3 3 5 2" xfId="4106" xr:uid="{00000000-0005-0000-0000-00005E110000}"/>
    <cellStyle name="Normal 6 3 3 4" xfId="735" xr:uid="{00000000-0005-0000-0000-0000DF020000}"/>
    <cellStyle name="Normal 6 3 3 4 2" xfId="736" xr:uid="{00000000-0005-0000-0000-0000E0020000}"/>
    <cellStyle name="Normal 6 3 3 4 3" xfId="737" xr:uid="{00000000-0005-0000-0000-0000E1020000}"/>
    <cellStyle name="Normal 6 3 3 4 3 2" xfId="738" xr:uid="{00000000-0005-0000-0000-0000E2020000}"/>
    <cellStyle name="Normal 6 3 3 4 3 2 2" xfId="1344" xr:uid="{00000000-0005-0000-0000-000063110000}"/>
    <cellStyle name="Normal 6 3 3 4 3 2 3" xfId="2983" xr:uid="{00000000-0005-0000-0000-000064110000}"/>
    <cellStyle name="Normal 6 3 3 4 3 2 3 2" xfId="4089" xr:uid="{00000000-0005-0000-0000-000065110000}"/>
    <cellStyle name="Normal 6 3 3 4 3 2 4" xfId="1253" xr:uid="{00000000-0005-0000-0000-000062110000}"/>
    <cellStyle name="Normal 6 3 3 4 3 3" xfId="1226" xr:uid="{00000000-0005-0000-0000-000066110000}"/>
    <cellStyle name="Normal 6 3 3 4 3 4" xfId="12801" xr:uid="{00000000-0005-0000-0000-0000691B0000}"/>
    <cellStyle name="Normal 6 3 3 4 3 4 2" xfId="13488" xr:uid="{00000000-0005-0000-0000-00006A1B0000}"/>
    <cellStyle name="Normal 6 3 3 4 4" xfId="936" xr:uid="{00000000-0005-0000-0000-000067110000}"/>
    <cellStyle name="Normal 6 3 3 4 4 2" xfId="4116" xr:uid="{00000000-0005-0000-0000-000068110000}"/>
    <cellStyle name="Normal 6 3 4" xfId="739" xr:uid="{00000000-0005-0000-0000-0000E3020000}"/>
    <cellStyle name="Normal 6 3 4 2" xfId="740" xr:uid="{00000000-0005-0000-0000-0000E4020000}"/>
    <cellStyle name="Normal 6 3 4 3" xfId="741" xr:uid="{00000000-0005-0000-0000-0000E5020000}"/>
    <cellStyle name="Normal 6 3 4 3 2" xfId="742" xr:uid="{00000000-0005-0000-0000-0000E6020000}"/>
    <cellStyle name="Normal 6 3 4 3 2 2" xfId="1345" xr:uid="{00000000-0005-0000-0000-00006D110000}"/>
    <cellStyle name="Normal 6 3 4 3 2 3" xfId="2984" xr:uid="{00000000-0005-0000-0000-00006E110000}"/>
    <cellStyle name="Normal 6 3 4 3 2 3 2" xfId="4112" xr:uid="{00000000-0005-0000-0000-00006F110000}"/>
    <cellStyle name="Normal 6 3 4 3 2 4" xfId="1254" xr:uid="{00000000-0005-0000-0000-00006C110000}"/>
    <cellStyle name="Normal 6 3 4 3 3" xfId="1227" xr:uid="{00000000-0005-0000-0000-000070110000}"/>
    <cellStyle name="Normal 6 3 4 3 4" xfId="12802" xr:uid="{00000000-0005-0000-0000-0000751B0000}"/>
    <cellStyle name="Normal 6 3 4 3 4 2" xfId="13489" xr:uid="{00000000-0005-0000-0000-0000761B0000}"/>
    <cellStyle name="Normal 6 3 4 4" xfId="937" xr:uid="{00000000-0005-0000-0000-000071110000}"/>
    <cellStyle name="Normal 6 3 4 4 2" xfId="4103" xr:uid="{00000000-0005-0000-0000-000072110000}"/>
    <cellStyle name="Normal 6 4" xfId="743" xr:uid="{00000000-0005-0000-0000-0000E7020000}"/>
    <cellStyle name="Normal 6 5" xfId="744" xr:uid="{00000000-0005-0000-0000-0000E8020000}"/>
    <cellStyle name="Normal 6 5 2" xfId="745" xr:uid="{00000000-0005-0000-0000-0000E9020000}"/>
    <cellStyle name="Normal 6 5 3" xfId="746" xr:uid="{00000000-0005-0000-0000-0000EA020000}"/>
    <cellStyle name="Normal 6 5 3 2" xfId="747" xr:uid="{00000000-0005-0000-0000-0000EB020000}"/>
    <cellStyle name="Normal 6 5 3 2 2" xfId="748" xr:uid="{00000000-0005-0000-0000-0000EC020000}"/>
    <cellStyle name="Normal 6 5 3 2 3" xfId="749" xr:uid="{00000000-0005-0000-0000-0000ED020000}"/>
    <cellStyle name="Normal 6 5 3 2 3 2" xfId="750" xr:uid="{00000000-0005-0000-0000-0000EE020000}"/>
    <cellStyle name="Normal 6 5 3 2 3 2 2" xfId="1346" xr:uid="{00000000-0005-0000-0000-00007B110000}"/>
    <cellStyle name="Normal 6 5 3 2 3 2 3" xfId="2985" xr:uid="{00000000-0005-0000-0000-00007C110000}"/>
    <cellStyle name="Normal 6 5 3 2 3 2 3 2" xfId="4078" xr:uid="{00000000-0005-0000-0000-00007D110000}"/>
    <cellStyle name="Normal 6 5 3 2 3 2 4" xfId="1255" xr:uid="{00000000-0005-0000-0000-00007A110000}"/>
    <cellStyle name="Normal 6 5 3 2 3 3" xfId="1228" xr:uid="{00000000-0005-0000-0000-00007E110000}"/>
    <cellStyle name="Normal 6 5 3 2 3 4" xfId="12803" xr:uid="{00000000-0005-0000-0000-0000851B0000}"/>
    <cellStyle name="Normal 6 5 3 2 3 4 2" xfId="13490" xr:uid="{00000000-0005-0000-0000-0000861B0000}"/>
    <cellStyle name="Normal 6 5 3 2 4" xfId="751" xr:uid="{00000000-0005-0000-0000-0000EF020000}"/>
    <cellStyle name="Normal 6 5 3 2 4 2" xfId="4097" xr:uid="{00000000-0005-0000-0000-000080110000}"/>
    <cellStyle name="Normal 6 5 3 3" xfId="752" xr:uid="{00000000-0005-0000-0000-0000F0020000}"/>
    <cellStyle name="Normal 6 5 3 4" xfId="753" xr:uid="{00000000-0005-0000-0000-0000F1020000}"/>
    <cellStyle name="Normal 6 5 3 4 2" xfId="754" xr:uid="{00000000-0005-0000-0000-0000F2020000}"/>
    <cellStyle name="Normal 6 5 3 4 2 2" xfId="755" xr:uid="{00000000-0005-0000-0000-0000F3020000}"/>
    <cellStyle name="Normal 6 5 3 4 2 2 2" xfId="2986" xr:uid="{00000000-0005-0000-0000-000085110000}"/>
    <cellStyle name="Normal 6 5 3 4 2 2 2 2" xfId="4102" xr:uid="{00000000-0005-0000-0000-000086110000}"/>
    <cellStyle name="Normal 6 5 3 4 2 2 3" xfId="2637" xr:uid="{00000000-0005-0000-0000-000087110000}"/>
    <cellStyle name="Normal 6 5 3 4 2 2 4" xfId="1256" xr:uid="{00000000-0005-0000-0000-000084110000}"/>
    <cellStyle name="Normal 6 5 3 4 2 3" xfId="756" xr:uid="{00000000-0005-0000-0000-0000F4020000}"/>
    <cellStyle name="Normal 6 5 3 4 2 3 2" xfId="757" xr:uid="{00000000-0005-0000-0000-0000F5020000}"/>
    <cellStyle name="Normal 6 5 3 4 2 3 3" xfId="758" xr:uid="{00000000-0005-0000-0000-0000F6020000}"/>
    <cellStyle name="Normal 6 5 3 4 2 3 4" xfId="2638" xr:uid="{00000000-0005-0000-0000-00008B110000}"/>
    <cellStyle name="Normal 6 5 3 4 2 3 4 2" xfId="4124" xr:uid="{00000000-0005-0000-0000-00008C110000}"/>
    <cellStyle name="Normal 6 5 3 4 3" xfId="1071" xr:uid="{00000000-0005-0000-0000-00008D110000}"/>
    <cellStyle name="Normal 6 5 3 4 4" xfId="12804" xr:uid="{00000000-0005-0000-0000-0000961B0000}"/>
    <cellStyle name="Normal 6 5 3 4 4 2" xfId="13491" xr:uid="{00000000-0005-0000-0000-0000971B0000}"/>
    <cellStyle name="Normal 6 5 3 5" xfId="1070" xr:uid="{00000000-0005-0000-0000-00008E110000}"/>
    <cellStyle name="Normal 6 5 3 5 2" xfId="4125" xr:uid="{00000000-0005-0000-0000-00008F110000}"/>
    <cellStyle name="Normal 6 5 4" xfId="759" xr:uid="{00000000-0005-0000-0000-0000F7020000}"/>
    <cellStyle name="Normal 6 5 4 2" xfId="760" xr:uid="{00000000-0005-0000-0000-0000F8020000}"/>
    <cellStyle name="Normal 6 5 4 3" xfId="761" xr:uid="{00000000-0005-0000-0000-0000F9020000}"/>
    <cellStyle name="Normal 6 5 4 3 2" xfId="762" xr:uid="{00000000-0005-0000-0000-0000FA020000}"/>
    <cellStyle name="Normal 6 5 4 3 2 2" xfId="1347" xr:uid="{00000000-0005-0000-0000-000094110000}"/>
    <cellStyle name="Normal 6 5 4 3 2 3" xfId="2987" xr:uid="{00000000-0005-0000-0000-000095110000}"/>
    <cellStyle name="Normal 6 5 4 3 2 3 2" xfId="4129" xr:uid="{00000000-0005-0000-0000-000096110000}"/>
    <cellStyle name="Normal 6 5 4 3 2 4" xfId="1257" xr:uid="{00000000-0005-0000-0000-000093110000}"/>
    <cellStyle name="Normal 6 5 4 3 3" xfId="1229" xr:uid="{00000000-0005-0000-0000-000097110000}"/>
    <cellStyle name="Normal 6 5 4 3 4" xfId="12805" xr:uid="{00000000-0005-0000-0000-0000A21B0000}"/>
    <cellStyle name="Normal 6 5 4 3 4 2" xfId="13492" xr:uid="{00000000-0005-0000-0000-0000A31B0000}"/>
    <cellStyle name="Normal 6 5 4 4" xfId="938" xr:uid="{00000000-0005-0000-0000-000098110000}"/>
    <cellStyle name="Normal 6 5 4 4 2" xfId="4127" xr:uid="{00000000-0005-0000-0000-000099110000}"/>
    <cellStyle name="Normal 6 6" xfId="763" xr:uid="{00000000-0005-0000-0000-0000FB020000}"/>
    <cellStyle name="Normal 6 6 2" xfId="764" xr:uid="{00000000-0005-0000-0000-0000FC020000}"/>
    <cellStyle name="Normal 6 6 3" xfId="765" xr:uid="{00000000-0005-0000-0000-0000FD020000}"/>
    <cellStyle name="Normal 6 6 3 2" xfId="766" xr:uid="{00000000-0005-0000-0000-0000FE020000}"/>
    <cellStyle name="Normal 6 6 3 3" xfId="767" xr:uid="{00000000-0005-0000-0000-0000FF020000}"/>
    <cellStyle name="Normal 6 6 3 3 2" xfId="768" xr:uid="{00000000-0005-0000-0000-000000030000}"/>
    <cellStyle name="Normal 6 6 3 3 3" xfId="769" xr:uid="{00000000-0005-0000-0000-000001030000}"/>
    <cellStyle name="Normal 6 6 3 4" xfId="1072" xr:uid="{00000000-0005-0000-0000-0000A1110000}"/>
    <cellStyle name="Normal 6 6 3 4 2" xfId="4064" xr:uid="{00000000-0005-0000-0000-0000A2110000}"/>
    <cellStyle name="Normal 6 6 4" xfId="770" xr:uid="{00000000-0005-0000-0000-000002030000}"/>
    <cellStyle name="Normal 6 6 4 2" xfId="771" xr:uid="{00000000-0005-0000-0000-000003030000}"/>
    <cellStyle name="Normal 6 6 4 2 2" xfId="1348" xr:uid="{00000000-0005-0000-0000-0000A5110000}"/>
    <cellStyle name="Normal 6 6 4 2 3" xfId="2988" xr:uid="{00000000-0005-0000-0000-0000A6110000}"/>
    <cellStyle name="Normal 6 6 4 2 3 2" xfId="4091" xr:uid="{00000000-0005-0000-0000-0000A7110000}"/>
    <cellStyle name="Normal 6 6 4 2 4" xfId="1258" xr:uid="{00000000-0005-0000-0000-0000A4110000}"/>
    <cellStyle name="Normal 6 6 4 3" xfId="1230" xr:uid="{00000000-0005-0000-0000-0000A8110000}"/>
    <cellStyle name="Normal 6 6 4 4" xfId="12806" xr:uid="{00000000-0005-0000-0000-0000B51B0000}"/>
    <cellStyle name="Normal 6 6 4 4 2" xfId="13493" xr:uid="{00000000-0005-0000-0000-0000B61B0000}"/>
    <cellStyle name="Normal 6 6 5" xfId="772" xr:uid="{00000000-0005-0000-0000-000004030000}"/>
    <cellStyle name="Normal 6 6 6" xfId="773" xr:uid="{00000000-0005-0000-0000-000005030000}"/>
    <cellStyle name="Normal 6 6 6 2" xfId="774" xr:uid="{00000000-0005-0000-0000-000006030000}"/>
    <cellStyle name="Normal 6 6 6 3" xfId="775" xr:uid="{00000000-0005-0000-0000-000007030000}"/>
    <cellStyle name="Normal 6 6 6 4" xfId="2639" xr:uid="{00000000-0005-0000-0000-0000AD110000}"/>
    <cellStyle name="Normal 6 6 6 4 2" xfId="4098" xr:uid="{00000000-0005-0000-0000-0000AE110000}"/>
    <cellStyle name="Normal 6 6 7" xfId="939" xr:uid="{00000000-0005-0000-0000-0000AF110000}"/>
    <cellStyle name="Normal 6 6 7 2" xfId="4111" xr:uid="{00000000-0005-0000-0000-0000B0110000}"/>
    <cellStyle name="Normal 7" xfId="776" xr:uid="{00000000-0005-0000-0000-000008030000}"/>
    <cellStyle name="Normal 7 10" xfId="777" xr:uid="{00000000-0005-0000-0000-000009030000}"/>
    <cellStyle name="Normal 7 10 10" xfId="13720" xr:uid="{00000000-0005-0000-0000-0000C11B0000}"/>
    <cellStyle name="Normal 7 10 10 2" xfId="21717" xr:uid="{00000000-0005-0000-0000-0000C11B0000}"/>
    <cellStyle name="Normal 7 10 11" xfId="5856" xr:uid="{00000000-0005-0000-0000-0000C01B0000}"/>
    <cellStyle name="Normal 7 10 12" xfId="13936" xr:uid="{00000000-0005-0000-0000-0000C01B0000}"/>
    <cellStyle name="Normal 7 10 2" xfId="966" xr:uid="{00000000-0005-0000-0000-0000B3110000}"/>
    <cellStyle name="Normal 7 10 2 10" xfId="14004" xr:uid="{00000000-0005-0000-0000-0000C21B0000}"/>
    <cellStyle name="Normal 7 10 2 2" xfId="1194" xr:uid="{00000000-0005-0000-0000-0000B4110000}"/>
    <cellStyle name="Normal 7 10 2 2 2" xfId="1852" xr:uid="{00000000-0005-0000-0000-0000B5110000}"/>
    <cellStyle name="Normal 7 10 2 2 2 2" xfId="3502" xr:uid="{00000000-0005-0000-0000-0000B6110000}"/>
    <cellStyle name="Normal 7 10 2 2 2 2 2" xfId="9961" xr:uid="{00000000-0005-0000-0000-0000C51B0000}"/>
    <cellStyle name="Normal 7 10 2 2 2 2 3" xfId="18039" xr:uid="{00000000-0005-0000-0000-0000C51B0000}"/>
    <cellStyle name="Normal 7 10 2 2 2 3" xfId="5165" xr:uid="{00000000-0005-0000-0000-0000B7110000}"/>
    <cellStyle name="Normal 7 10 2 2 2 3 2" xfId="11552" xr:uid="{00000000-0005-0000-0000-0000C61B0000}"/>
    <cellStyle name="Normal 7 10 2 2 2 3 3" xfId="19630" xr:uid="{00000000-0005-0000-0000-0000C61B0000}"/>
    <cellStyle name="Normal 7 10 2 2 2 4" xfId="8366" xr:uid="{00000000-0005-0000-0000-0000C71B0000}"/>
    <cellStyle name="Normal 7 10 2 2 2 4 2" xfId="16444" xr:uid="{00000000-0005-0000-0000-0000C71B0000}"/>
    <cellStyle name="Normal 7 10 2 2 2 5" xfId="6756" xr:uid="{00000000-0005-0000-0000-0000C41B0000}"/>
    <cellStyle name="Normal 7 10 2 2 2 6" xfId="14836" xr:uid="{00000000-0005-0000-0000-0000C41B0000}"/>
    <cellStyle name="Normal 7 10 2 2 3" xfId="2379" xr:uid="{00000000-0005-0000-0000-0000B8110000}"/>
    <cellStyle name="Normal 7 10 2 2 3 2" xfId="4029" xr:uid="{00000000-0005-0000-0000-0000B9110000}"/>
    <cellStyle name="Normal 7 10 2 2 3 2 2" xfId="10488" xr:uid="{00000000-0005-0000-0000-0000C91B0000}"/>
    <cellStyle name="Normal 7 10 2 2 3 2 3" xfId="18566" xr:uid="{00000000-0005-0000-0000-0000C91B0000}"/>
    <cellStyle name="Normal 7 10 2 2 3 3" xfId="5692" xr:uid="{00000000-0005-0000-0000-0000BA110000}"/>
    <cellStyle name="Normal 7 10 2 2 3 3 2" xfId="12079" xr:uid="{00000000-0005-0000-0000-0000CA1B0000}"/>
    <cellStyle name="Normal 7 10 2 2 3 3 3" xfId="20157" xr:uid="{00000000-0005-0000-0000-0000CA1B0000}"/>
    <cellStyle name="Normal 7 10 2 2 3 4" xfId="8893" xr:uid="{00000000-0005-0000-0000-0000CB1B0000}"/>
    <cellStyle name="Normal 7 10 2 2 3 4 2" xfId="16971" xr:uid="{00000000-0005-0000-0000-0000CB1B0000}"/>
    <cellStyle name="Normal 7 10 2 2 3 5" xfId="7283" xr:uid="{00000000-0005-0000-0000-0000C81B0000}"/>
    <cellStyle name="Normal 7 10 2 2 3 6" xfId="15363" xr:uid="{00000000-0005-0000-0000-0000C81B0000}"/>
    <cellStyle name="Normal 7 10 2 2 4" xfId="2945" xr:uid="{00000000-0005-0000-0000-0000BB110000}"/>
    <cellStyle name="Normal 7 10 2 2 4 2" xfId="9434" xr:uid="{00000000-0005-0000-0000-0000CC1B0000}"/>
    <cellStyle name="Normal 7 10 2 2 4 3" xfId="17512" xr:uid="{00000000-0005-0000-0000-0000CC1B0000}"/>
    <cellStyle name="Normal 7 10 2 2 5" xfId="4638" xr:uid="{00000000-0005-0000-0000-0000BC110000}"/>
    <cellStyle name="Normal 7 10 2 2 5 2" xfId="11025" xr:uid="{00000000-0005-0000-0000-0000CD1B0000}"/>
    <cellStyle name="Normal 7 10 2 2 5 3" xfId="19103" xr:uid="{00000000-0005-0000-0000-0000CD1B0000}"/>
    <cellStyle name="Normal 7 10 2 2 6" xfId="7839" xr:uid="{00000000-0005-0000-0000-0000CE1B0000}"/>
    <cellStyle name="Normal 7 10 2 2 6 2" xfId="15917" xr:uid="{00000000-0005-0000-0000-0000CE1B0000}"/>
    <cellStyle name="Normal 7 10 2 2 7" xfId="13326" xr:uid="{00000000-0005-0000-0000-0000CF1B0000}"/>
    <cellStyle name="Normal 7 10 2 2 7 2" xfId="21363" xr:uid="{00000000-0005-0000-0000-0000CF1B0000}"/>
    <cellStyle name="Normal 7 10 2 2 8" xfId="6229" xr:uid="{00000000-0005-0000-0000-0000C31B0000}"/>
    <cellStyle name="Normal 7 10 2 2 9" xfId="14309" xr:uid="{00000000-0005-0000-0000-0000C31B0000}"/>
    <cellStyle name="Normal 7 10 2 3" xfId="1548" xr:uid="{00000000-0005-0000-0000-0000BD110000}"/>
    <cellStyle name="Normal 7 10 2 3 2" xfId="3197" xr:uid="{00000000-0005-0000-0000-0000BE110000}"/>
    <cellStyle name="Normal 7 10 2 3 2 2" xfId="9656" xr:uid="{00000000-0005-0000-0000-0000D11B0000}"/>
    <cellStyle name="Normal 7 10 2 3 2 3" xfId="17734" xr:uid="{00000000-0005-0000-0000-0000D11B0000}"/>
    <cellStyle name="Normal 7 10 2 3 3" xfId="4860" xr:uid="{00000000-0005-0000-0000-0000BF110000}"/>
    <cellStyle name="Normal 7 10 2 3 3 2" xfId="11247" xr:uid="{00000000-0005-0000-0000-0000D21B0000}"/>
    <cellStyle name="Normal 7 10 2 3 3 3" xfId="19325" xr:uid="{00000000-0005-0000-0000-0000D21B0000}"/>
    <cellStyle name="Normal 7 10 2 3 4" xfId="8061" xr:uid="{00000000-0005-0000-0000-0000D31B0000}"/>
    <cellStyle name="Normal 7 10 2 3 4 2" xfId="16139" xr:uid="{00000000-0005-0000-0000-0000D31B0000}"/>
    <cellStyle name="Normal 7 10 2 3 5" xfId="6451" xr:uid="{00000000-0005-0000-0000-0000D01B0000}"/>
    <cellStyle name="Normal 7 10 2 3 6" xfId="14531" xr:uid="{00000000-0005-0000-0000-0000D01B0000}"/>
    <cellStyle name="Normal 7 10 2 4" xfId="2074" xr:uid="{00000000-0005-0000-0000-0000C0110000}"/>
    <cellStyle name="Normal 7 10 2 4 2" xfId="3724" xr:uid="{00000000-0005-0000-0000-0000C1110000}"/>
    <cellStyle name="Normal 7 10 2 4 2 2" xfId="10183" xr:uid="{00000000-0005-0000-0000-0000D51B0000}"/>
    <cellStyle name="Normal 7 10 2 4 2 3" xfId="18261" xr:uid="{00000000-0005-0000-0000-0000D51B0000}"/>
    <cellStyle name="Normal 7 10 2 4 3" xfId="5387" xr:uid="{00000000-0005-0000-0000-0000C2110000}"/>
    <cellStyle name="Normal 7 10 2 4 3 2" xfId="11774" xr:uid="{00000000-0005-0000-0000-0000D61B0000}"/>
    <cellStyle name="Normal 7 10 2 4 3 3" xfId="19852" xr:uid="{00000000-0005-0000-0000-0000D61B0000}"/>
    <cellStyle name="Normal 7 10 2 4 4" xfId="8588" xr:uid="{00000000-0005-0000-0000-0000D71B0000}"/>
    <cellStyle name="Normal 7 10 2 4 4 2" xfId="16666" xr:uid="{00000000-0005-0000-0000-0000D71B0000}"/>
    <cellStyle name="Normal 7 10 2 4 5" xfId="6978" xr:uid="{00000000-0005-0000-0000-0000D41B0000}"/>
    <cellStyle name="Normal 7 10 2 4 6" xfId="15058" xr:uid="{00000000-0005-0000-0000-0000D41B0000}"/>
    <cellStyle name="Normal 7 10 2 5" xfId="2731" xr:uid="{00000000-0005-0000-0000-0000C3110000}"/>
    <cellStyle name="Normal 7 10 2 5 2" xfId="9220" xr:uid="{00000000-0005-0000-0000-0000D81B0000}"/>
    <cellStyle name="Normal 7 10 2 5 3" xfId="17298" xr:uid="{00000000-0005-0000-0000-0000D81B0000}"/>
    <cellStyle name="Normal 7 10 2 6" xfId="4333" xr:uid="{00000000-0005-0000-0000-0000C4110000}"/>
    <cellStyle name="Normal 7 10 2 6 2" xfId="10720" xr:uid="{00000000-0005-0000-0000-0000D91B0000}"/>
    <cellStyle name="Normal 7 10 2 6 3" xfId="18798" xr:uid="{00000000-0005-0000-0000-0000D91B0000}"/>
    <cellStyle name="Normal 7 10 2 7" xfId="7534" xr:uid="{00000000-0005-0000-0000-0000DA1B0000}"/>
    <cellStyle name="Normal 7 10 2 7 2" xfId="15612" xr:uid="{00000000-0005-0000-0000-0000DA1B0000}"/>
    <cellStyle name="Normal 7 10 2 8" xfId="12601" xr:uid="{00000000-0005-0000-0000-0000DB1B0000}"/>
    <cellStyle name="Normal 7 10 2 8 2" xfId="20668" xr:uid="{00000000-0005-0000-0000-0000DB1B0000}"/>
    <cellStyle name="Normal 7 10 2 9" xfId="5924" xr:uid="{00000000-0005-0000-0000-0000C21B0000}"/>
    <cellStyle name="Normal 7 10 3" xfId="1073" xr:uid="{00000000-0005-0000-0000-0000C5110000}"/>
    <cellStyle name="Normal 7 10 3 2" xfId="1726" xr:uid="{00000000-0005-0000-0000-0000C6110000}"/>
    <cellStyle name="Normal 7 10 3 2 2" xfId="3376" xr:uid="{00000000-0005-0000-0000-0000C7110000}"/>
    <cellStyle name="Normal 7 10 3 2 2 2" xfId="9835" xr:uid="{00000000-0005-0000-0000-0000DE1B0000}"/>
    <cellStyle name="Normal 7 10 3 2 2 3" xfId="17913" xr:uid="{00000000-0005-0000-0000-0000DE1B0000}"/>
    <cellStyle name="Normal 7 10 3 2 3" xfId="5039" xr:uid="{00000000-0005-0000-0000-0000C8110000}"/>
    <cellStyle name="Normal 7 10 3 2 3 2" xfId="11426" xr:uid="{00000000-0005-0000-0000-0000DF1B0000}"/>
    <cellStyle name="Normal 7 10 3 2 3 3" xfId="19504" xr:uid="{00000000-0005-0000-0000-0000DF1B0000}"/>
    <cellStyle name="Normal 7 10 3 2 4" xfId="8240" xr:uid="{00000000-0005-0000-0000-0000E01B0000}"/>
    <cellStyle name="Normal 7 10 3 2 4 2" xfId="16318" xr:uid="{00000000-0005-0000-0000-0000E01B0000}"/>
    <cellStyle name="Normal 7 10 3 2 5" xfId="6630" xr:uid="{00000000-0005-0000-0000-0000DD1B0000}"/>
    <cellStyle name="Normal 7 10 3 2 6" xfId="14710" xr:uid="{00000000-0005-0000-0000-0000DD1B0000}"/>
    <cellStyle name="Normal 7 10 3 3" xfId="2253" xr:uid="{00000000-0005-0000-0000-0000C9110000}"/>
    <cellStyle name="Normal 7 10 3 3 2" xfId="3903" xr:uid="{00000000-0005-0000-0000-0000CA110000}"/>
    <cellStyle name="Normal 7 10 3 3 2 2" xfId="10362" xr:uid="{00000000-0005-0000-0000-0000E21B0000}"/>
    <cellStyle name="Normal 7 10 3 3 2 3" xfId="18440" xr:uid="{00000000-0005-0000-0000-0000E21B0000}"/>
    <cellStyle name="Normal 7 10 3 3 3" xfId="5566" xr:uid="{00000000-0005-0000-0000-0000CB110000}"/>
    <cellStyle name="Normal 7 10 3 3 3 2" xfId="11953" xr:uid="{00000000-0005-0000-0000-0000E31B0000}"/>
    <cellStyle name="Normal 7 10 3 3 3 3" xfId="20031" xr:uid="{00000000-0005-0000-0000-0000E31B0000}"/>
    <cellStyle name="Normal 7 10 3 3 4" xfId="8767" xr:uid="{00000000-0005-0000-0000-0000E41B0000}"/>
    <cellStyle name="Normal 7 10 3 3 4 2" xfId="16845" xr:uid="{00000000-0005-0000-0000-0000E41B0000}"/>
    <cellStyle name="Normal 7 10 3 3 5" xfId="7157" xr:uid="{00000000-0005-0000-0000-0000E11B0000}"/>
    <cellStyle name="Normal 7 10 3 3 6" xfId="15237" xr:uid="{00000000-0005-0000-0000-0000E11B0000}"/>
    <cellStyle name="Normal 7 10 3 4" xfId="2826" xr:uid="{00000000-0005-0000-0000-0000CC110000}"/>
    <cellStyle name="Normal 7 10 3 4 2" xfId="9315" xr:uid="{00000000-0005-0000-0000-0000E51B0000}"/>
    <cellStyle name="Normal 7 10 3 4 3" xfId="17393" xr:uid="{00000000-0005-0000-0000-0000E51B0000}"/>
    <cellStyle name="Normal 7 10 3 5" xfId="4512" xr:uid="{00000000-0005-0000-0000-0000CD110000}"/>
    <cellStyle name="Normal 7 10 3 5 2" xfId="10899" xr:uid="{00000000-0005-0000-0000-0000E61B0000}"/>
    <cellStyle name="Normal 7 10 3 5 3" xfId="18977" xr:uid="{00000000-0005-0000-0000-0000E61B0000}"/>
    <cellStyle name="Normal 7 10 3 6" xfId="7713" xr:uid="{00000000-0005-0000-0000-0000E71B0000}"/>
    <cellStyle name="Normal 7 10 3 6 2" xfId="15791" xr:uid="{00000000-0005-0000-0000-0000E71B0000}"/>
    <cellStyle name="Normal 7 10 3 7" xfId="13327" xr:uid="{00000000-0005-0000-0000-0000E81B0000}"/>
    <cellStyle name="Normal 7 10 3 7 2" xfId="21364" xr:uid="{00000000-0005-0000-0000-0000E81B0000}"/>
    <cellStyle name="Normal 7 10 3 8" xfId="6103" xr:uid="{00000000-0005-0000-0000-0000DC1B0000}"/>
    <cellStyle name="Normal 7 10 3 9" xfId="14183" xr:uid="{00000000-0005-0000-0000-0000DC1B0000}"/>
    <cellStyle name="Normal 7 10 4" xfId="1480" xr:uid="{00000000-0005-0000-0000-0000CE110000}"/>
    <cellStyle name="Normal 7 10 4 2" xfId="3129" xr:uid="{00000000-0005-0000-0000-0000CF110000}"/>
    <cellStyle name="Normal 7 10 4 2 2" xfId="9588" xr:uid="{00000000-0005-0000-0000-0000EA1B0000}"/>
    <cellStyle name="Normal 7 10 4 2 3" xfId="17666" xr:uid="{00000000-0005-0000-0000-0000EA1B0000}"/>
    <cellStyle name="Normal 7 10 4 3" xfId="4792" xr:uid="{00000000-0005-0000-0000-0000D0110000}"/>
    <cellStyle name="Normal 7 10 4 3 2" xfId="11179" xr:uid="{00000000-0005-0000-0000-0000EB1B0000}"/>
    <cellStyle name="Normal 7 10 4 3 3" xfId="19257" xr:uid="{00000000-0005-0000-0000-0000EB1B0000}"/>
    <cellStyle name="Normal 7 10 4 4" xfId="7993" xr:uid="{00000000-0005-0000-0000-0000EC1B0000}"/>
    <cellStyle name="Normal 7 10 4 4 2" xfId="16071" xr:uid="{00000000-0005-0000-0000-0000EC1B0000}"/>
    <cellStyle name="Normal 7 10 4 5" xfId="12807" xr:uid="{00000000-0005-0000-0000-0000ED1B0000}"/>
    <cellStyle name="Normal 7 10 4 5 2" xfId="20849" xr:uid="{00000000-0005-0000-0000-0000ED1B0000}"/>
    <cellStyle name="Normal 7 10 4 6" xfId="6383" xr:uid="{00000000-0005-0000-0000-0000E91B0000}"/>
    <cellStyle name="Normal 7 10 4 7" xfId="14463" xr:uid="{00000000-0005-0000-0000-0000E91B0000}"/>
    <cellStyle name="Normal 7 10 5" xfId="2006" xr:uid="{00000000-0005-0000-0000-0000D1110000}"/>
    <cellStyle name="Normal 7 10 5 2" xfId="3656" xr:uid="{00000000-0005-0000-0000-0000D2110000}"/>
    <cellStyle name="Normal 7 10 5 2 2" xfId="10115" xr:uid="{00000000-0005-0000-0000-0000EF1B0000}"/>
    <cellStyle name="Normal 7 10 5 2 3" xfId="18193" xr:uid="{00000000-0005-0000-0000-0000EF1B0000}"/>
    <cellStyle name="Normal 7 10 5 3" xfId="5319" xr:uid="{00000000-0005-0000-0000-0000D3110000}"/>
    <cellStyle name="Normal 7 10 5 3 2" xfId="11706" xr:uid="{00000000-0005-0000-0000-0000F01B0000}"/>
    <cellStyle name="Normal 7 10 5 3 3" xfId="19784" xr:uid="{00000000-0005-0000-0000-0000F01B0000}"/>
    <cellStyle name="Normal 7 10 5 4" xfId="8520" xr:uid="{00000000-0005-0000-0000-0000F11B0000}"/>
    <cellStyle name="Normal 7 10 5 4 2" xfId="16598" xr:uid="{00000000-0005-0000-0000-0000F11B0000}"/>
    <cellStyle name="Normal 7 10 5 5" xfId="6910" xr:uid="{00000000-0005-0000-0000-0000EE1B0000}"/>
    <cellStyle name="Normal 7 10 5 6" xfId="14990" xr:uid="{00000000-0005-0000-0000-0000EE1B0000}"/>
    <cellStyle name="Normal 7 10 6" xfId="2640" xr:uid="{00000000-0005-0000-0000-0000D4110000}"/>
    <cellStyle name="Normal 7 10 6 2" xfId="9136" xr:uid="{00000000-0005-0000-0000-0000F21B0000}"/>
    <cellStyle name="Normal 7 10 6 3" xfId="17214" xr:uid="{00000000-0005-0000-0000-0000F21B0000}"/>
    <cellStyle name="Normal 7 10 7" xfId="4265" xr:uid="{00000000-0005-0000-0000-0000D5110000}"/>
    <cellStyle name="Normal 7 10 7 2" xfId="10652" xr:uid="{00000000-0005-0000-0000-0000F31B0000}"/>
    <cellStyle name="Normal 7 10 7 3" xfId="18730" xr:uid="{00000000-0005-0000-0000-0000F31B0000}"/>
    <cellStyle name="Normal 7 10 8" xfId="7466" xr:uid="{00000000-0005-0000-0000-0000F41B0000}"/>
    <cellStyle name="Normal 7 10 8 2" xfId="15544" xr:uid="{00000000-0005-0000-0000-0000F41B0000}"/>
    <cellStyle name="Normal 7 10 9" xfId="12330" xr:uid="{00000000-0005-0000-0000-0000F51B0000}"/>
    <cellStyle name="Normal 7 10 9 2" xfId="20402" xr:uid="{00000000-0005-0000-0000-0000F51B0000}"/>
    <cellStyle name="Normal 7 11" xfId="778" xr:uid="{00000000-0005-0000-0000-00000A030000}"/>
    <cellStyle name="Normal 7 11 10" xfId="13721" xr:uid="{00000000-0005-0000-0000-0000F71B0000}"/>
    <cellStyle name="Normal 7 11 10 2" xfId="21718" xr:uid="{00000000-0005-0000-0000-0000F71B0000}"/>
    <cellStyle name="Normal 7 11 11" xfId="5857" xr:uid="{00000000-0005-0000-0000-0000F61B0000}"/>
    <cellStyle name="Normal 7 11 12" xfId="13937" xr:uid="{00000000-0005-0000-0000-0000F61B0000}"/>
    <cellStyle name="Normal 7 11 2" xfId="953" xr:uid="{00000000-0005-0000-0000-0000D7110000}"/>
    <cellStyle name="Normal 7 11 2 10" xfId="13986" xr:uid="{00000000-0005-0000-0000-0000F81B0000}"/>
    <cellStyle name="Normal 7 11 2 2" xfId="1195" xr:uid="{00000000-0005-0000-0000-0000D8110000}"/>
    <cellStyle name="Normal 7 11 2 2 2" xfId="1853" xr:uid="{00000000-0005-0000-0000-0000D9110000}"/>
    <cellStyle name="Normal 7 11 2 2 2 2" xfId="3503" xr:uid="{00000000-0005-0000-0000-0000DA110000}"/>
    <cellStyle name="Normal 7 11 2 2 2 2 2" xfId="9962" xr:uid="{00000000-0005-0000-0000-0000FB1B0000}"/>
    <cellStyle name="Normal 7 11 2 2 2 2 3" xfId="18040" xr:uid="{00000000-0005-0000-0000-0000FB1B0000}"/>
    <cellStyle name="Normal 7 11 2 2 2 3" xfId="5166" xr:uid="{00000000-0005-0000-0000-0000DB110000}"/>
    <cellStyle name="Normal 7 11 2 2 2 3 2" xfId="11553" xr:uid="{00000000-0005-0000-0000-0000FC1B0000}"/>
    <cellStyle name="Normal 7 11 2 2 2 3 3" xfId="19631" xr:uid="{00000000-0005-0000-0000-0000FC1B0000}"/>
    <cellStyle name="Normal 7 11 2 2 2 4" xfId="8367" xr:uid="{00000000-0005-0000-0000-0000FD1B0000}"/>
    <cellStyle name="Normal 7 11 2 2 2 4 2" xfId="16445" xr:uid="{00000000-0005-0000-0000-0000FD1B0000}"/>
    <cellStyle name="Normal 7 11 2 2 2 5" xfId="6757" xr:uid="{00000000-0005-0000-0000-0000FA1B0000}"/>
    <cellStyle name="Normal 7 11 2 2 2 6" xfId="14837" xr:uid="{00000000-0005-0000-0000-0000FA1B0000}"/>
    <cellStyle name="Normal 7 11 2 2 3" xfId="2380" xr:uid="{00000000-0005-0000-0000-0000DC110000}"/>
    <cellStyle name="Normal 7 11 2 2 3 2" xfId="4030" xr:uid="{00000000-0005-0000-0000-0000DD110000}"/>
    <cellStyle name="Normal 7 11 2 2 3 2 2" xfId="10489" xr:uid="{00000000-0005-0000-0000-0000FF1B0000}"/>
    <cellStyle name="Normal 7 11 2 2 3 2 3" xfId="18567" xr:uid="{00000000-0005-0000-0000-0000FF1B0000}"/>
    <cellStyle name="Normal 7 11 2 2 3 3" xfId="5693" xr:uid="{00000000-0005-0000-0000-0000DE110000}"/>
    <cellStyle name="Normal 7 11 2 2 3 3 2" xfId="12080" xr:uid="{00000000-0005-0000-0000-0000001C0000}"/>
    <cellStyle name="Normal 7 11 2 2 3 3 3" xfId="20158" xr:uid="{00000000-0005-0000-0000-0000001C0000}"/>
    <cellStyle name="Normal 7 11 2 2 3 4" xfId="8894" xr:uid="{00000000-0005-0000-0000-0000011C0000}"/>
    <cellStyle name="Normal 7 11 2 2 3 4 2" xfId="16972" xr:uid="{00000000-0005-0000-0000-0000011C0000}"/>
    <cellStyle name="Normal 7 11 2 2 3 5" xfId="7284" xr:uid="{00000000-0005-0000-0000-0000FE1B0000}"/>
    <cellStyle name="Normal 7 11 2 2 3 6" xfId="15364" xr:uid="{00000000-0005-0000-0000-0000FE1B0000}"/>
    <cellStyle name="Normal 7 11 2 2 4" xfId="2946" xr:uid="{00000000-0005-0000-0000-0000DF110000}"/>
    <cellStyle name="Normal 7 11 2 2 4 2" xfId="9435" xr:uid="{00000000-0005-0000-0000-0000021C0000}"/>
    <cellStyle name="Normal 7 11 2 2 4 3" xfId="17513" xr:uid="{00000000-0005-0000-0000-0000021C0000}"/>
    <cellStyle name="Normal 7 11 2 2 5" xfId="4639" xr:uid="{00000000-0005-0000-0000-0000E0110000}"/>
    <cellStyle name="Normal 7 11 2 2 5 2" xfId="11026" xr:uid="{00000000-0005-0000-0000-0000031C0000}"/>
    <cellStyle name="Normal 7 11 2 2 5 3" xfId="19104" xr:uid="{00000000-0005-0000-0000-0000031C0000}"/>
    <cellStyle name="Normal 7 11 2 2 6" xfId="7840" xr:uid="{00000000-0005-0000-0000-0000041C0000}"/>
    <cellStyle name="Normal 7 11 2 2 6 2" xfId="15918" xr:uid="{00000000-0005-0000-0000-0000041C0000}"/>
    <cellStyle name="Normal 7 11 2 2 7" xfId="13328" xr:uid="{00000000-0005-0000-0000-0000051C0000}"/>
    <cellStyle name="Normal 7 11 2 2 7 2" xfId="21365" xr:uid="{00000000-0005-0000-0000-0000051C0000}"/>
    <cellStyle name="Normal 7 11 2 2 8" xfId="6230" xr:uid="{00000000-0005-0000-0000-0000F91B0000}"/>
    <cellStyle name="Normal 7 11 2 2 9" xfId="14310" xr:uid="{00000000-0005-0000-0000-0000F91B0000}"/>
    <cellStyle name="Normal 7 11 2 3" xfId="1530" xr:uid="{00000000-0005-0000-0000-0000E1110000}"/>
    <cellStyle name="Normal 7 11 2 3 2" xfId="3179" xr:uid="{00000000-0005-0000-0000-0000E2110000}"/>
    <cellStyle name="Normal 7 11 2 3 2 2" xfId="9638" xr:uid="{00000000-0005-0000-0000-0000071C0000}"/>
    <cellStyle name="Normal 7 11 2 3 2 3" xfId="17716" xr:uid="{00000000-0005-0000-0000-0000071C0000}"/>
    <cellStyle name="Normal 7 11 2 3 3" xfId="4842" xr:uid="{00000000-0005-0000-0000-0000E3110000}"/>
    <cellStyle name="Normal 7 11 2 3 3 2" xfId="11229" xr:uid="{00000000-0005-0000-0000-0000081C0000}"/>
    <cellStyle name="Normal 7 11 2 3 3 3" xfId="19307" xr:uid="{00000000-0005-0000-0000-0000081C0000}"/>
    <cellStyle name="Normal 7 11 2 3 4" xfId="8043" xr:uid="{00000000-0005-0000-0000-0000091C0000}"/>
    <cellStyle name="Normal 7 11 2 3 4 2" xfId="16121" xr:uid="{00000000-0005-0000-0000-0000091C0000}"/>
    <cellStyle name="Normal 7 11 2 3 5" xfId="6433" xr:uid="{00000000-0005-0000-0000-0000061C0000}"/>
    <cellStyle name="Normal 7 11 2 3 6" xfId="14513" xr:uid="{00000000-0005-0000-0000-0000061C0000}"/>
    <cellStyle name="Normal 7 11 2 4" xfId="2056" xr:uid="{00000000-0005-0000-0000-0000E4110000}"/>
    <cellStyle name="Normal 7 11 2 4 2" xfId="3706" xr:uid="{00000000-0005-0000-0000-0000E5110000}"/>
    <cellStyle name="Normal 7 11 2 4 2 2" xfId="10165" xr:uid="{00000000-0005-0000-0000-00000B1C0000}"/>
    <cellStyle name="Normal 7 11 2 4 2 3" xfId="18243" xr:uid="{00000000-0005-0000-0000-00000B1C0000}"/>
    <cellStyle name="Normal 7 11 2 4 3" xfId="5369" xr:uid="{00000000-0005-0000-0000-0000E6110000}"/>
    <cellStyle name="Normal 7 11 2 4 3 2" xfId="11756" xr:uid="{00000000-0005-0000-0000-00000C1C0000}"/>
    <cellStyle name="Normal 7 11 2 4 3 3" xfId="19834" xr:uid="{00000000-0005-0000-0000-00000C1C0000}"/>
    <cellStyle name="Normal 7 11 2 4 4" xfId="8570" xr:uid="{00000000-0005-0000-0000-00000D1C0000}"/>
    <cellStyle name="Normal 7 11 2 4 4 2" xfId="16648" xr:uid="{00000000-0005-0000-0000-00000D1C0000}"/>
    <cellStyle name="Normal 7 11 2 4 5" xfId="6960" xr:uid="{00000000-0005-0000-0000-00000A1C0000}"/>
    <cellStyle name="Normal 7 11 2 4 6" xfId="15040" xr:uid="{00000000-0005-0000-0000-00000A1C0000}"/>
    <cellStyle name="Normal 7 11 2 5" xfId="2718" xr:uid="{00000000-0005-0000-0000-0000E7110000}"/>
    <cellStyle name="Normal 7 11 2 5 2" xfId="9207" xr:uid="{00000000-0005-0000-0000-00000E1C0000}"/>
    <cellStyle name="Normal 7 11 2 5 3" xfId="17285" xr:uid="{00000000-0005-0000-0000-00000E1C0000}"/>
    <cellStyle name="Normal 7 11 2 6" xfId="4315" xr:uid="{00000000-0005-0000-0000-0000E8110000}"/>
    <cellStyle name="Normal 7 11 2 6 2" xfId="10702" xr:uid="{00000000-0005-0000-0000-00000F1C0000}"/>
    <cellStyle name="Normal 7 11 2 6 3" xfId="18780" xr:uid="{00000000-0005-0000-0000-00000F1C0000}"/>
    <cellStyle name="Normal 7 11 2 7" xfId="7516" xr:uid="{00000000-0005-0000-0000-0000101C0000}"/>
    <cellStyle name="Normal 7 11 2 7 2" xfId="15594" xr:uid="{00000000-0005-0000-0000-0000101C0000}"/>
    <cellStyle name="Normal 7 11 2 8" xfId="12602" xr:uid="{00000000-0005-0000-0000-0000111C0000}"/>
    <cellStyle name="Normal 7 11 2 8 2" xfId="20669" xr:uid="{00000000-0005-0000-0000-0000111C0000}"/>
    <cellStyle name="Normal 7 11 2 9" xfId="5906" xr:uid="{00000000-0005-0000-0000-0000F81B0000}"/>
    <cellStyle name="Normal 7 11 3" xfId="1074" xr:uid="{00000000-0005-0000-0000-0000E9110000}"/>
    <cellStyle name="Normal 7 11 3 2" xfId="1727" xr:uid="{00000000-0005-0000-0000-0000EA110000}"/>
    <cellStyle name="Normal 7 11 3 2 2" xfId="3377" xr:uid="{00000000-0005-0000-0000-0000EB110000}"/>
    <cellStyle name="Normal 7 11 3 2 2 2" xfId="9836" xr:uid="{00000000-0005-0000-0000-0000141C0000}"/>
    <cellStyle name="Normal 7 11 3 2 2 3" xfId="17914" xr:uid="{00000000-0005-0000-0000-0000141C0000}"/>
    <cellStyle name="Normal 7 11 3 2 3" xfId="5040" xr:uid="{00000000-0005-0000-0000-0000EC110000}"/>
    <cellStyle name="Normal 7 11 3 2 3 2" xfId="11427" xr:uid="{00000000-0005-0000-0000-0000151C0000}"/>
    <cellStyle name="Normal 7 11 3 2 3 3" xfId="19505" xr:uid="{00000000-0005-0000-0000-0000151C0000}"/>
    <cellStyle name="Normal 7 11 3 2 4" xfId="8241" xr:uid="{00000000-0005-0000-0000-0000161C0000}"/>
    <cellStyle name="Normal 7 11 3 2 4 2" xfId="16319" xr:uid="{00000000-0005-0000-0000-0000161C0000}"/>
    <cellStyle name="Normal 7 11 3 2 5" xfId="6631" xr:uid="{00000000-0005-0000-0000-0000131C0000}"/>
    <cellStyle name="Normal 7 11 3 2 6" xfId="14711" xr:uid="{00000000-0005-0000-0000-0000131C0000}"/>
    <cellStyle name="Normal 7 11 3 3" xfId="2254" xr:uid="{00000000-0005-0000-0000-0000ED110000}"/>
    <cellStyle name="Normal 7 11 3 3 2" xfId="3904" xr:uid="{00000000-0005-0000-0000-0000EE110000}"/>
    <cellStyle name="Normal 7 11 3 3 2 2" xfId="10363" xr:uid="{00000000-0005-0000-0000-0000181C0000}"/>
    <cellStyle name="Normal 7 11 3 3 2 3" xfId="18441" xr:uid="{00000000-0005-0000-0000-0000181C0000}"/>
    <cellStyle name="Normal 7 11 3 3 3" xfId="5567" xr:uid="{00000000-0005-0000-0000-0000EF110000}"/>
    <cellStyle name="Normal 7 11 3 3 3 2" xfId="11954" xr:uid="{00000000-0005-0000-0000-0000191C0000}"/>
    <cellStyle name="Normal 7 11 3 3 3 3" xfId="20032" xr:uid="{00000000-0005-0000-0000-0000191C0000}"/>
    <cellStyle name="Normal 7 11 3 3 4" xfId="8768" xr:uid="{00000000-0005-0000-0000-00001A1C0000}"/>
    <cellStyle name="Normal 7 11 3 3 4 2" xfId="16846" xr:uid="{00000000-0005-0000-0000-00001A1C0000}"/>
    <cellStyle name="Normal 7 11 3 3 5" xfId="7158" xr:uid="{00000000-0005-0000-0000-0000171C0000}"/>
    <cellStyle name="Normal 7 11 3 3 6" xfId="15238" xr:uid="{00000000-0005-0000-0000-0000171C0000}"/>
    <cellStyle name="Normal 7 11 3 4" xfId="2827" xr:uid="{00000000-0005-0000-0000-0000F0110000}"/>
    <cellStyle name="Normal 7 11 3 4 2" xfId="9316" xr:uid="{00000000-0005-0000-0000-00001B1C0000}"/>
    <cellStyle name="Normal 7 11 3 4 3" xfId="17394" xr:uid="{00000000-0005-0000-0000-00001B1C0000}"/>
    <cellStyle name="Normal 7 11 3 5" xfId="4513" xr:uid="{00000000-0005-0000-0000-0000F1110000}"/>
    <cellStyle name="Normal 7 11 3 5 2" xfId="10900" xr:uid="{00000000-0005-0000-0000-00001C1C0000}"/>
    <cellStyle name="Normal 7 11 3 5 3" xfId="18978" xr:uid="{00000000-0005-0000-0000-00001C1C0000}"/>
    <cellStyle name="Normal 7 11 3 6" xfId="7714" xr:uid="{00000000-0005-0000-0000-00001D1C0000}"/>
    <cellStyle name="Normal 7 11 3 6 2" xfId="15792" xr:uid="{00000000-0005-0000-0000-00001D1C0000}"/>
    <cellStyle name="Normal 7 11 3 7" xfId="13329" xr:uid="{00000000-0005-0000-0000-00001E1C0000}"/>
    <cellStyle name="Normal 7 11 3 7 2" xfId="21366" xr:uid="{00000000-0005-0000-0000-00001E1C0000}"/>
    <cellStyle name="Normal 7 11 3 8" xfId="6104" xr:uid="{00000000-0005-0000-0000-0000121C0000}"/>
    <cellStyle name="Normal 7 11 3 9" xfId="14184" xr:uid="{00000000-0005-0000-0000-0000121C0000}"/>
    <cellStyle name="Normal 7 11 4" xfId="1481" xr:uid="{00000000-0005-0000-0000-0000F2110000}"/>
    <cellStyle name="Normal 7 11 4 2" xfId="3130" xr:uid="{00000000-0005-0000-0000-0000F3110000}"/>
    <cellStyle name="Normal 7 11 4 2 2" xfId="9589" xr:uid="{00000000-0005-0000-0000-0000201C0000}"/>
    <cellStyle name="Normal 7 11 4 2 3" xfId="17667" xr:uid="{00000000-0005-0000-0000-0000201C0000}"/>
    <cellStyle name="Normal 7 11 4 3" xfId="4793" xr:uid="{00000000-0005-0000-0000-0000F4110000}"/>
    <cellStyle name="Normal 7 11 4 3 2" xfId="11180" xr:uid="{00000000-0005-0000-0000-0000211C0000}"/>
    <cellStyle name="Normal 7 11 4 3 3" xfId="19258" xr:uid="{00000000-0005-0000-0000-0000211C0000}"/>
    <cellStyle name="Normal 7 11 4 4" xfId="7994" xr:uid="{00000000-0005-0000-0000-0000221C0000}"/>
    <cellStyle name="Normal 7 11 4 4 2" xfId="16072" xr:uid="{00000000-0005-0000-0000-0000221C0000}"/>
    <cellStyle name="Normal 7 11 4 5" xfId="12808" xr:uid="{00000000-0005-0000-0000-0000231C0000}"/>
    <cellStyle name="Normal 7 11 4 5 2" xfId="20850" xr:uid="{00000000-0005-0000-0000-0000231C0000}"/>
    <cellStyle name="Normal 7 11 4 6" xfId="6384" xr:uid="{00000000-0005-0000-0000-00001F1C0000}"/>
    <cellStyle name="Normal 7 11 4 7" xfId="14464" xr:uid="{00000000-0005-0000-0000-00001F1C0000}"/>
    <cellStyle name="Normal 7 11 5" xfId="2007" xr:uid="{00000000-0005-0000-0000-0000F5110000}"/>
    <cellStyle name="Normal 7 11 5 2" xfId="3657" xr:uid="{00000000-0005-0000-0000-0000F6110000}"/>
    <cellStyle name="Normal 7 11 5 2 2" xfId="10116" xr:uid="{00000000-0005-0000-0000-0000251C0000}"/>
    <cellStyle name="Normal 7 11 5 2 3" xfId="18194" xr:uid="{00000000-0005-0000-0000-0000251C0000}"/>
    <cellStyle name="Normal 7 11 5 3" xfId="5320" xr:uid="{00000000-0005-0000-0000-0000F7110000}"/>
    <cellStyle name="Normal 7 11 5 3 2" xfId="11707" xr:uid="{00000000-0005-0000-0000-0000261C0000}"/>
    <cellStyle name="Normal 7 11 5 3 3" xfId="19785" xr:uid="{00000000-0005-0000-0000-0000261C0000}"/>
    <cellStyle name="Normal 7 11 5 4" xfId="8521" xr:uid="{00000000-0005-0000-0000-0000271C0000}"/>
    <cellStyle name="Normal 7 11 5 4 2" xfId="16599" xr:uid="{00000000-0005-0000-0000-0000271C0000}"/>
    <cellStyle name="Normal 7 11 5 5" xfId="6911" xr:uid="{00000000-0005-0000-0000-0000241C0000}"/>
    <cellStyle name="Normal 7 11 5 6" xfId="14991" xr:uid="{00000000-0005-0000-0000-0000241C0000}"/>
    <cellStyle name="Normal 7 11 6" xfId="2641" xr:uid="{00000000-0005-0000-0000-0000F8110000}"/>
    <cellStyle name="Normal 7 11 6 2" xfId="9137" xr:uid="{00000000-0005-0000-0000-0000281C0000}"/>
    <cellStyle name="Normal 7 11 6 3" xfId="17215" xr:uid="{00000000-0005-0000-0000-0000281C0000}"/>
    <cellStyle name="Normal 7 11 7" xfId="4266" xr:uid="{00000000-0005-0000-0000-0000F9110000}"/>
    <cellStyle name="Normal 7 11 7 2" xfId="10653" xr:uid="{00000000-0005-0000-0000-0000291C0000}"/>
    <cellStyle name="Normal 7 11 7 3" xfId="18731" xr:uid="{00000000-0005-0000-0000-0000291C0000}"/>
    <cellStyle name="Normal 7 11 8" xfId="7467" xr:uid="{00000000-0005-0000-0000-00002A1C0000}"/>
    <cellStyle name="Normal 7 11 8 2" xfId="15545" xr:uid="{00000000-0005-0000-0000-00002A1C0000}"/>
    <cellStyle name="Normal 7 11 9" xfId="12331" xr:uid="{00000000-0005-0000-0000-00002B1C0000}"/>
    <cellStyle name="Normal 7 11 9 2" xfId="20403" xr:uid="{00000000-0005-0000-0000-00002B1C0000}"/>
    <cellStyle name="Normal 7 12" xfId="779" xr:uid="{00000000-0005-0000-0000-00000B030000}"/>
    <cellStyle name="Normal 7 12 10" xfId="5858" xr:uid="{00000000-0005-0000-0000-00002C1C0000}"/>
    <cellStyle name="Normal 7 12 11" xfId="13938" xr:uid="{00000000-0005-0000-0000-00002C1C0000}"/>
    <cellStyle name="Normal 7 12 2" xfId="1075" xr:uid="{00000000-0005-0000-0000-0000FB110000}"/>
    <cellStyle name="Normal 7 12 2 2" xfId="1728" xr:uid="{00000000-0005-0000-0000-0000FC110000}"/>
    <cellStyle name="Normal 7 12 2 2 2" xfId="3378" xr:uid="{00000000-0005-0000-0000-0000FD110000}"/>
    <cellStyle name="Normal 7 12 2 2 2 2" xfId="9837" xr:uid="{00000000-0005-0000-0000-00002F1C0000}"/>
    <cellStyle name="Normal 7 12 2 2 2 3" xfId="17915" xr:uid="{00000000-0005-0000-0000-00002F1C0000}"/>
    <cellStyle name="Normal 7 12 2 2 3" xfId="5041" xr:uid="{00000000-0005-0000-0000-0000FE110000}"/>
    <cellStyle name="Normal 7 12 2 2 3 2" xfId="11428" xr:uid="{00000000-0005-0000-0000-0000301C0000}"/>
    <cellStyle name="Normal 7 12 2 2 3 3" xfId="19506" xr:uid="{00000000-0005-0000-0000-0000301C0000}"/>
    <cellStyle name="Normal 7 12 2 2 4" xfId="8242" xr:uid="{00000000-0005-0000-0000-0000311C0000}"/>
    <cellStyle name="Normal 7 12 2 2 4 2" xfId="16320" xr:uid="{00000000-0005-0000-0000-0000311C0000}"/>
    <cellStyle name="Normal 7 12 2 2 5" xfId="6632" xr:uid="{00000000-0005-0000-0000-00002E1C0000}"/>
    <cellStyle name="Normal 7 12 2 2 6" xfId="14712" xr:uid="{00000000-0005-0000-0000-00002E1C0000}"/>
    <cellStyle name="Normal 7 12 2 3" xfId="2255" xr:uid="{00000000-0005-0000-0000-0000FF110000}"/>
    <cellStyle name="Normal 7 12 2 3 2" xfId="3905" xr:uid="{00000000-0005-0000-0000-000000120000}"/>
    <cellStyle name="Normal 7 12 2 3 2 2" xfId="10364" xr:uid="{00000000-0005-0000-0000-0000331C0000}"/>
    <cellStyle name="Normal 7 12 2 3 2 3" xfId="18442" xr:uid="{00000000-0005-0000-0000-0000331C0000}"/>
    <cellStyle name="Normal 7 12 2 3 3" xfId="5568" xr:uid="{00000000-0005-0000-0000-000001120000}"/>
    <cellStyle name="Normal 7 12 2 3 3 2" xfId="11955" xr:uid="{00000000-0005-0000-0000-0000341C0000}"/>
    <cellStyle name="Normal 7 12 2 3 3 3" xfId="20033" xr:uid="{00000000-0005-0000-0000-0000341C0000}"/>
    <cellStyle name="Normal 7 12 2 3 4" xfId="8769" xr:uid="{00000000-0005-0000-0000-0000351C0000}"/>
    <cellStyle name="Normal 7 12 2 3 4 2" xfId="16847" xr:uid="{00000000-0005-0000-0000-0000351C0000}"/>
    <cellStyle name="Normal 7 12 2 3 5" xfId="7159" xr:uid="{00000000-0005-0000-0000-0000321C0000}"/>
    <cellStyle name="Normal 7 12 2 3 6" xfId="15239" xr:uid="{00000000-0005-0000-0000-0000321C0000}"/>
    <cellStyle name="Normal 7 12 2 4" xfId="2828" xr:uid="{00000000-0005-0000-0000-000002120000}"/>
    <cellStyle name="Normal 7 12 2 4 2" xfId="9317" xr:uid="{00000000-0005-0000-0000-0000361C0000}"/>
    <cellStyle name="Normal 7 12 2 4 3" xfId="17395" xr:uid="{00000000-0005-0000-0000-0000361C0000}"/>
    <cellStyle name="Normal 7 12 2 5" xfId="4514" xr:uid="{00000000-0005-0000-0000-000003120000}"/>
    <cellStyle name="Normal 7 12 2 5 2" xfId="10901" xr:uid="{00000000-0005-0000-0000-0000371C0000}"/>
    <cellStyle name="Normal 7 12 2 5 3" xfId="18979" xr:uid="{00000000-0005-0000-0000-0000371C0000}"/>
    <cellStyle name="Normal 7 12 2 6" xfId="7715" xr:uid="{00000000-0005-0000-0000-0000381C0000}"/>
    <cellStyle name="Normal 7 12 2 6 2" xfId="15793" xr:uid="{00000000-0005-0000-0000-0000381C0000}"/>
    <cellStyle name="Normal 7 12 2 7" xfId="13330" xr:uid="{00000000-0005-0000-0000-0000391C0000}"/>
    <cellStyle name="Normal 7 12 2 7 2" xfId="21367" xr:uid="{00000000-0005-0000-0000-0000391C0000}"/>
    <cellStyle name="Normal 7 12 2 8" xfId="6105" xr:uid="{00000000-0005-0000-0000-00002D1C0000}"/>
    <cellStyle name="Normal 7 12 2 9" xfId="14185" xr:uid="{00000000-0005-0000-0000-00002D1C0000}"/>
    <cellStyle name="Normal 7 12 3" xfId="1482" xr:uid="{00000000-0005-0000-0000-000004120000}"/>
    <cellStyle name="Normal 7 12 3 2" xfId="3131" xr:uid="{00000000-0005-0000-0000-000005120000}"/>
    <cellStyle name="Normal 7 12 3 2 2" xfId="9590" xr:uid="{00000000-0005-0000-0000-00003B1C0000}"/>
    <cellStyle name="Normal 7 12 3 2 3" xfId="17668" xr:uid="{00000000-0005-0000-0000-00003B1C0000}"/>
    <cellStyle name="Normal 7 12 3 3" xfId="4794" xr:uid="{00000000-0005-0000-0000-000006120000}"/>
    <cellStyle name="Normal 7 12 3 3 2" xfId="11181" xr:uid="{00000000-0005-0000-0000-00003C1C0000}"/>
    <cellStyle name="Normal 7 12 3 3 3" xfId="19259" xr:uid="{00000000-0005-0000-0000-00003C1C0000}"/>
    <cellStyle name="Normal 7 12 3 4" xfId="7995" xr:uid="{00000000-0005-0000-0000-00003D1C0000}"/>
    <cellStyle name="Normal 7 12 3 4 2" xfId="16073" xr:uid="{00000000-0005-0000-0000-00003D1C0000}"/>
    <cellStyle name="Normal 7 12 3 5" xfId="12809" xr:uid="{00000000-0005-0000-0000-00003E1C0000}"/>
    <cellStyle name="Normal 7 12 3 5 2" xfId="20851" xr:uid="{00000000-0005-0000-0000-00003E1C0000}"/>
    <cellStyle name="Normal 7 12 3 6" xfId="6385" xr:uid="{00000000-0005-0000-0000-00003A1C0000}"/>
    <cellStyle name="Normal 7 12 3 7" xfId="14465" xr:uid="{00000000-0005-0000-0000-00003A1C0000}"/>
    <cellStyle name="Normal 7 12 4" xfId="2008" xr:uid="{00000000-0005-0000-0000-000007120000}"/>
    <cellStyle name="Normal 7 12 4 2" xfId="3658" xr:uid="{00000000-0005-0000-0000-000008120000}"/>
    <cellStyle name="Normal 7 12 4 2 2" xfId="10117" xr:uid="{00000000-0005-0000-0000-0000401C0000}"/>
    <cellStyle name="Normal 7 12 4 2 3" xfId="18195" xr:uid="{00000000-0005-0000-0000-0000401C0000}"/>
    <cellStyle name="Normal 7 12 4 3" xfId="5321" xr:uid="{00000000-0005-0000-0000-000009120000}"/>
    <cellStyle name="Normal 7 12 4 3 2" xfId="11708" xr:uid="{00000000-0005-0000-0000-0000411C0000}"/>
    <cellStyle name="Normal 7 12 4 3 3" xfId="19786" xr:uid="{00000000-0005-0000-0000-0000411C0000}"/>
    <cellStyle name="Normal 7 12 4 4" xfId="8522" xr:uid="{00000000-0005-0000-0000-0000421C0000}"/>
    <cellStyle name="Normal 7 12 4 4 2" xfId="16600" xr:uid="{00000000-0005-0000-0000-0000421C0000}"/>
    <cellStyle name="Normal 7 12 4 5" xfId="6912" xr:uid="{00000000-0005-0000-0000-00003F1C0000}"/>
    <cellStyle name="Normal 7 12 4 6" xfId="14992" xr:uid="{00000000-0005-0000-0000-00003F1C0000}"/>
    <cellStyle name="Normal 7 12 5" xfId="2642" xr:uid="{00000000-0005-0000-0000-00000A120000}"/>
    <cellStyle name="Normal 7 12 5 2" xfId="9138" xr:uid="{00000000-0005-0000-0000-0000431C0000}"/>
    <cellStyle name="Normal 7 12 5 3" xfId="17216" xr:uid="{00000000-0005-0000-0000-0000431C0000}"/>
    <cellStyle name="Normal 7 12 6" xfId="4267" xr:uid="{00000000-0005-0000-0000-00000B120000}"/>
    <cellStyle name="Normal 7 12 6 2" xfId="10654" xr:uid="{00000000-0005-0000-0000-0000441C0000}"/>
    <cellStyle name="Normal 7 12 6 3" xfId="18732" xr:uid="{00000000-0005-0000-0000-0000441C0000}"/>
    <cellStyle name="Normal 7 12 7" xfId="7468" xr:uid="{00000000-0005-0000-0000-0000451C0000}"/>
    <cellStyle name="Normal 7 12 7 2" xfId="15546" xr:uid="{00000000-0005-0000-0000-0000451C0000}"/>
    <cellStyle name="Normal 7 12 8" xfId="12332" xr:uid="{00000000-0005-0000-0000-0000461C0000}"/>
    <cellStyle name="Normal 7 12 8 2" xfId="20404" xr:uid="{00000000-0005-0000-0000-0000461C0000}"/>
    <cellStyle name="Normal 7 12 9" xfId="13722" xr:uid="{00000000-0005-0000-0000-0000471C0000}"/>
    <cellStyle name="Normal 7 12 9 2" xfId="21719" xr:uid="{00000000-0005-0000-0000-0000471C0000}"/>
    <cellStyle name="Normal 7 13" xfId="780" xr:uid="{00000000-0005-0000-0000-00000C030000}"/>
    <cellStyle name="Normal 7 13 10" xfId="5859" xr:uid="{00000000-0005-0000-0000-0000481C0000}"/>
    <cellStyle name="Normal 7 13 11" xfId="13939" xr:uid="{00000000-0005-0000-0000-0000481C0000}"/>
    <cellStyle name="Normal 7 13 2" xfId="1076" xr:uid="{00000000-0005-0000-0000-00000D120000}"/>
    <cellStyle name="Normal 7 13 2 2" xfId="1729" xr:uid="{00000000-0005-0000-0000-00000E120000}"/>
    <cellStyle name="Normal 7 13 2 2 2" xfId="3379" xr:uid="{00000000-0005-0000-0000-00000F120000}"/>
    <cellStyle name="Normal 7 13 2 2 2 2" xfId="9838" xr:uid="{00000000-0005-0000-0000-00004B1C0000}"/>
    <cellStyle name="Normal 7 13 2 2 2 3" xfId="17916" xr:uid="{00000000-0005-0000-0000-00004B1C0000}"/>
    <cellStyle name="Normal 7 13 2 2 3" xfId="5042" xr:uid="{00000000-0005-0000-0000-000010120000}"/>
    <cellStyle name="Normal 7 13 2 2 3 2" xfId="11429" xr:uid="{00000000-0005-0000-0000-00004C1C0000}"/>
    <cellStyle name="Normal 7 13 2 2 3 3" xfId="19507" xr:uid="{00000000-0005-0000-0000-00004C1C0000}"/>
    <cellStyle name="Normal 7 13 2 2 4" xfId="8243" xr:uid="{00000000-0005-0000-0000-00004D1C0000}"/>
    <cellStyle name="Normal 7 13 2 2 4 2" xfId="16321" xr:uid="{00000000-0005-0000-0000-00004D1C0000}"/>
    <cellStyle name="Normal 7 13 2 2 5" xfId="6633" xr:uid="{00000000-0005-0000-0000-00004A1C0000}"/>
    <cellStyle name="Normal 7 13 2 2 6" xfId="14713" xr:uid="{00000000-0005-0000-0000-00004A1C0000}"/>
    <cellStyle name="Normal 7 13 2 3" xfId="2256" xr:uid="{00000000-0005-0000-0000-000011120000}"/>
    <cellStyle name="Normal 7 13 2 3 2" xfId="3906" xr:uid="{00000000-0005-0000-0000-000012120000}"/>
    <cellStyle name="Normal 7 13 2 3 2 2" xfId="10365" xr:uid="{00000000-0005-0000-0000-00004F1C0000}"/>
    <cellStyle name="Normal 7 13 2 3 2 3" xfId="18443" xr:uid="{00000000-0005-0000-0000-00004F1C0000}"/>
    <cellStyle name="Normal 7 13 2 3 3" xfId="5569" xr:uid="{00000000-0005-0000-0000-000013120000}"/>
    <cellStyle name="Normal 7 13 2 3 3 2" xfId="11956" xr:uid="{00000000-0005-0000-0000-0000501C0000}"/>
    <cellStyle name="Normal 7 13 2 3 3 3" xfId="20034" xr:uid="{00000000-0005-0000-0000-0000501C0000}"/>
    <cellStyle name="Normal 7 13 2 3 4" xfId="8770" xr:uid="{00000000-0005-0000-0000-0000511C0000}"/>
    <cellStyle name="Normal 7 13 2 3 4 2" xfId="16848" xr:uid="{00000000-0005-0000-0000-0000511C0000}"/>
    <cellStyle name="Normal 7 13 2 3 5" xfId="7160" xr:uid="{00000000-0005-0000-0000-00004E1C0000}"/>
    <cellStyle name="Normal 7 13 2 3 6" xfId="15240" xr:uid="{00000000-0005-0000-0000-00004E1C0000}"/>
    <cellStyle name="Normal 7 13 2 4" xfId="2829" xr:uid="{00000000-0005-0000-0000-000014120000}"/>
    <cellStyle name="Normal 7 13 2 4 2" xfId="9318" xr:uid="{00000000-0005-0000-0000-0000521C0000}"/>
    <cellStyle name="Normal 7 13 2 4 3" xfId="17396" xr:uid="{00000000-0005-0000-0000-0000521C0000}"/>
    <cellStyle name="Normal 7 13 2 5" xfId="4515" xr:uid="{00000000-0005-0000-0000-000015120000}"/>
    <cellStyle name="Normal 7 13 2 5 2" xfId="10902" xr:uid="{00000000-0005-0000-0000-0000531C0000}"/>
    <cellStyle name="Normal 7 13 2 5 3" xfId="18980" xr:uid="{00000000-0005-0000-0000-0000531C0000}"/>
    <cellStyle name="Normal 7 13 2 6" xfId="7716" xr:uid="{00000000-0005-0000-0000-0000541C0000}"/>
    <cellStyle name="Normal 7 13 2 6 2" xfId="15794" xr:uid="{00000000-0005-0000-0000-0000541C0000}"/>
    <cellStyle name="Normal 7 13 2 7" xfId="12810" xr:uid="{00000000-0005-0000-0000-0000551C0000}"/>
    <cellStyle name="Normal 7 13 2 7 2" xfId="20852" xr:uid="{00000000-0005-0000-0000-0000551C0000}"/>
    <cellStyle name="Normal 7 13 2 8" xfId="6106" xr:uid="{00000000-0005-0000-0000-0000491C0000}"/>
    <cellStyle name="Normal 7 13 2 9" xfId="14186" xr:uid="{00000000-0005-0000-0000-0000491C0000}"/>
    <cellStyle name="Normal 7 13 3" xfId="1483" xr:uid="{00000000-0005-0000-0000-000016120000}"/>
    <cellStyle name="Normal 7 13 3 2" xfId="3132" xr:uid="{00000000-0005-0000-0000-000017120000}"/>
    <cellStyle name="Normal 7 13 3 2 2" xfId="9591" xr:uid="{00000000-0005-0000-0000-0000571C0000}"/>
    <cellStyle name="Normal 7 13 3 2 3" xfId="17669" xr:uid="{00000000-0005-0000-0000-0000571C0000}"/>
    <cellStyle name="Normal 7 13 3 3" xfId="4795" xr:uid="{00000000-0005-0000-0000-000018120000}"/>
    <cellStyle name="Normal 7 13 3 3 2" xfId="11182" xr:uid="{00000000-0005-0000-0000-0000581C0000}"/>
    <cellStyle name="Normal 7 13 3 3 3" xfId="19260" xr:uid="{00000000-0005-0000-0000-0000581C0000}"/>
    <cellStyle name="Normal 7 13 3 4" xfId="7996" xr:uid="{00000000-0005-0000-0000-0000591C0000}"/>
    <cellStyle name="Normal 7 13 3 4 2" xfId="16074" xr:uid="{00000000-0005-0000-0000-0000591C0000}"/>
    <cellStyle name="Normal 7 13 3 5" xfId="6386" xr:uid="{00000000-0005-0000-0000-0000561C0000}"/>
    <cellStyle name="Normal 7 13 3 6" xfId="14466" xr:uid="{00000000-0005-0000-0000-0000561C0000}"/>
    <cellStyle name="Normal 7 13 4" xfId="2009" xr:uid="{00000000-0005-0000-0000-000019120000}"/>
    <cellStyle name="Normal 7 13 4 2" xfId="3659" xr:uid="{00000000-0005-0000-0000-00001A120000}"/>
    <cellStyle name="Normal 7 13 4 2 2" xfId="10118" xr:uid="{00000000-0005-0000-0000-00005B1C0000}"/>
    <cellStyle name="Normal 7 13 4 2 3" xfId="18196" xr:uid="{00000000-0005-0000-0000-00005B1C0000}"/>
    <cellStyle name="Normal 7 13 4 3" xfId="5322" xr:uid="{00000000-0005-0000-0000-00001B120000}"/>
    <cellStyle name="Normal 7 13 4 3 2" xfId="11709" xr:uid="{00000000-0005-0000-0000-00005C1C0000}"/>
    <cellStyle name="Normal 7 13 4 3 3" xfId="19787" xr:uid="{00000000-0005-0000-0000-00005C1C0000}"/>
    <cellStyle name="Normal 7 13 4 4" xfId="8523" xr:uid="{00000000-0005-0000-0000-00005D1C0000}"/>
    <cellStyle name="Normal 7 13 4 4 2" xfId="16601" xr:uid="{00000000-0005-0000-0000-00005D1C0000}"/>
    <cellStyle name="Normal 7 13 4 5" xfId="6913" xr:uid="{00000000-0005-0000-0000-00005A1C0000}"/>
    <cellStyle name="Normal 7 13 4 6" xfId="14993" xr:uid="{00000000-0005-0000-0000-00005A1C0000}"/>
    <cellStyle name="Normal 7 13 5" xfId="2643" xr:uid="{00000000-0005-0000-0000-00001C120000}"/>
    <cellStyle name="Normal 7 13 5 2" xfId="9139" xr:uid="{00000000-0005-0000-0000-00005E1C0000}"/>
    <cellStyle name="Normal 7 13 5 3" xfId="17217" xr:uid="{00000000-0005-0000-0000-00005E1C0000}"/>
    <cellStyle name="Normal 7 13 6" xfId="4268" xr:uid="{00000000-0005-0000-0000-00001D120000}"/>
    <cellStyle name="Normal 7 13 6 2" xfId="10655" xr:uid="{00000000-0005-0000-0000-00005F1C0000}"/>
    <cellStyle name="Normal 7 13 6 3" xfId="18733" xr:uid="{00000000-0005-0000-0000-00005F1C0000}"/>
    <cellStyle name="Normal 7 13 7" xfId="7469" xr:uid="{00000000-0005-0000-0000-0000601C0000}"/>
    <cellStyle name="Normal 7 13 7 2" xfId="15547" xr:uid="{00000000-0005-0000-0000-0000601C0000}"/>
    <cellStyle name="Normal 7 13 8" xfId="12333" xr:uid="{00000000-0005-0000-0000-0000611C0000}"/>
    <cellStyle name="Normal 7 13 8 2" xfId="20405" xr:uid="{00000000-0005-0000-0000-0000611C0000}"/>
    <cellStyle name="Normal 7 13 9" xfId="13723" xr:uid="{00000000-0005-0000-0000-0000621C0000}"/>
    <cellStyle name="Normal 7 13 9 2" xfId="21720" xr:uid="{00000000-0005-0000-0000-0000621C0000}"/>
    <cellStyle name="Normal 7 14" xfId="1105" xr:uid="{00000000-0005-0000-0000-00001E120000}"/>
    <cellStyle name="Normal 7 14 2" xfId="1763" xr:uid="{00000000-0005-0000-0000-00001F120000}"/>
    <cellStyle name="Normal 7 14 2 2" xfId="3413" xr:uid="{00000000-0005-0000-0000-000020120000}"/>
    <cellStyle name="Normal 7 14 2 2 2" xfId="9872" xr:uid="{00000000-0005-0000-0000-0000651C0000}"/>
    <cellStyle name="Normal 7 14 2 2 3" xfId="17950" xr:uid="{00000000-0005-0000-0000-0000651C0000}"/>
    <cellStyle name="Normal 7 14 2 3" xfId="5076" xr:uid="{00000000-0005-0000-0000-000021120000}"/>
    <cellStyle name="Normal 7 14 2 3 2" xfId="11463" xr:uid="{00000000-0005-0000-0000-0000661C0000}"/>
    <cellStyle name="Normal 7 14 2 3 3" xfId="19541" xr:uid="{00000000-0005-0000-0000-0000661C0000}"/>
    <cellStyle name="Normal 7 14 2 4" xfId="8277" xr:uid="{00000000-0005-0000-0000-0000671C0000}"/>
    <cellStyle name="Normal 7 14 2 4 2" xfId="16355" xr:uid="{00000000-0005-0000-0000-0000671C0000}"/>
    <cellStyle name="Normal 7 14 2 5" xfId="6667" xr:uid="{00000000-0005-0000-0000-0000641C0000}"/>
    <cellStyle name="Normal 7 14 2 6" xfId="14747" xr:uid="{00000000-0005-0000-0000-0000641C0000}"/>
    <cellStyle name="Normal 7 14 3" xfId="2290" xr:uid="{00000000-0005-0000-0000-000022120000}"/>
    <cellStyle name="Normal 7 14 3 2" xfId="3940" xr:uid="{00000000-0005-0000-0000-000023120000}"/>
    <cellStyle name="Normal 7 14 3 2 2" xfId="10399" xr:uid="{00000000-0005-0000-0000-0000691C0000}"/>
    <cellStyle name="Normal 7 14 3 2 3" xfId="18477" xr:uid="{00000000-0005-0000-0000-0000691C0000}"/>
    <cellStyle name="Normal 7 14 3 3" xfId="5603" xr:uid="{00000000-0005-0000-0000-000024120000}"/>
    <cellStyle name="Normal 7 14 3 3 2" xfId="11990" xr:uid="{00000000-0005-0000-0000-00006A1C0000}"/>
    <cellStyle name="Normal 7 14 3 3 3" xfId="20068" xr:uid="{00000000-0005-0000-0000-00006A1C0000}"/>
    <cellStyle name="Normal 7 14 3 4" xfId="8804" xr:uid="{00000000-0005-0000-0000-00006B1C0000}"/>
    <cellStyle name="Normal 7 14 3 4 2" xfId="16882" xr:uid="{00000000-0005-0000-0000-00006B1C0000}"/>
    <cellStyle name="Normal 7 14 3 5" xfId="7194" xr:uid="{00000000-0005-0000-0000-0000681C0000}"/>
    <cellStyle name="Normal 7 14 3 6" xfId="15274" xr:uid="{00000000-0005-0000-0000-0000681C0000}"/>
    <cellStyle name="Normal 7 14 4" xfId="2856" xr:uid="{00000000-0005-0000-0000-000025120000}"/>
    <cellStyle name="Normal 7 14 4 2" xfId="9345" xr:uid="{00000000-0005-0000-0000-00006C1C0000}"/>
    <cellStyle name="Normal 7 14 4 3" xfId="17423" xr:uid="{00000000-0005-0000-0000-00006C1C0000}"/>
    <cellStyle name="Normal 7 14 5" xfId="4549" xr:uid="{00000000-0005-0000-0000-000026120000}"/>
    <cellStyle name="Normal 7 14 5 2" xfId="10936" xr:uid="{00000000-0005-0000-0000-00006D1C0000}"/>
    <cellStyle name="Normal 7 14 5 3" xfId="19014" xr:uid="{00000000-0005-0000-0000-00006D1C0000}"/>
    <cellStyle name="Normal 7 14 6" xfId="7750" xr:uid="{00000000-0005-0000-0000-00006E1C0000}"/>
    <cellStyle name="Normal 7 14 6 2" xfId="15828" xr:uid="{00000000-0005-0000-0000-00006E1C0000}"/>
    <cellStyle name="Normal 7 14 7" xfId="13331" xr:uid="{00000000-0005-0000-0000-00006F1C0000}"/>
    <cellStyle name="Normal 7 14 7 2" xfId="21368" xr:uid="{00000000-0005-0000-0000-00006F1C0000}"/>
    <cellStyle name="Normal 7 14 8" xfId="6140" xr:uid="{00000000-0005-0000-0000-0000631C0000}"/>
    <cellStyle name="Normal 7 14 9" xfId="14220" xr:uid="{00000000-0005-0000-0000-0000631C0000}"/>
    <cellStyle name="Normal 7 15" xfId="907" xr:uid="{00000000-0005-0000-0000-000027120000}"/>
    <cellStyle name="Normal 7 15 2" xfId="7339" xr:uid="{00000000-0005-0000-0000-0000701C0000}"/>
    <cellStyle name="Normal 7 15 3" xfId="15417" xr:uid="{00000000-0005-0000-0000-0000701C0000}"/>
    <cellStyle name="Normal 7 16" xfId="4138" xr:uid="{00000000-0005-0000-0000-000028120000}"/>
    <cellStyle name="Normal 7 16 2" xfId="10525" xr:uid="{00000000-0005-0000-0000-0000711C0000}"/>
    <cellStyle name="Normal 7 16 3" xfId="18603" xr:uid="{00000000-0005-0000-0000-0000711C0000}"/>
    <cellStyle name="Normal 7 17" xfId="7318" xr:uid="{00000000-0005-0000-0000-0000721C0000}"/>
    <cellStyle name="Normal 7 17 2" xfId="15397" xr:uid="{00000000-0005-0000-0000-0000721C0000}"/>
    <cellStyle name="Normal 7 18" xfId="5729" xr:uid="{00000000-0005-0000-0000-0000BF1B0000}"/>
    <cellStyle name="Normal 7 19" xfId="13809" xr:uid="{00000000-0005-0000-0000-0000BF1B0000}"/>
    <cellStyle name="Normal 7 2" xfId="781" xr:uid="{00000000-0005-0000-0000-00000D030000}"/>
    <cellStyle name="Normal 7 2 2" xfId="782" xr:uid="{00000000-0005-0000-0000-00000E030000}"/>
    <cellStyle name="Normal 7 3" xfId="783" xr:uid="{00000000-0005-0000-0000-00000F030000}"/>
    <cellStyle name="Normal 7 3 2" xfId="784" xr:uid="{00000000-0005-0000-0000-000010030000}"/>
    <cellStyle name="Normal 7 3 3" xfId="785" xr:uid="{00000000-0005-0000-0000-000011030000}"/>
    <cellStyle name="Normal 7 3 3 2" xfId="786" xr:uid="{00000000-0005-0000-0000-000012030000}"/>
    <cellStyle name="Normal 7 3 3 2 2" xfId="787" xr:uid="{00000000-0005-0000-0000-000013030000}"/>
    <cellStyle name="Normal 7 3 3 2 3" xfId="788" xr:uid="{00000000-0005-0000-0000-000014030000}"/>
    <cellStyle name="Normal 7 3 3 2 3 2" xfId="789" xr:uid="{00000000-0005-0000-0000-000015030000}"/>
    <cellStyle name="Normal 7 3 3 2 3 2 2" xfId="1349" xr:uid="{00000000-0005-0000-0000-000032120000}"/>
    <cellStyle name="Normal 7 3 3 2 3 2 3" xfId="2989" xr:uid="{00000000-0005-0000-0000-000033120000}"/>
    <cellStyle name="Normal 7 3 3 2 3 2 3 2" xfId="4115" xr:uid="{00000000-0005-0000-0000-000034120000}"/>
    <cellStyle name="Normal 7 3 3 2 3 2 4" xfId="1259" xr:uid="{00000000-0005-0000-0000-000031120000}"/>
    <cellStyle name="Normal 7 3 3 2 3 3" xfId="1231" xr:uid="{00000000-0005-0000-0000-000035120000}"/>
    <cellStyle name="Normal 7 3 3 2 3 4" xfId="12811" xr:uid="{00000000-0005-0000-0000-0000801C0000}"/>
    <cellStyle name="Normal 7 3 3 2 3 4 2" xfId="13494" xr:uid="{00000000-0005-0000-0000-0000811C0000}"/>
    <cellStyle name="Normal 7 3 3 2 4" xfId="790" xr:uid="{00000000-0005-0000-0000-000016030000}"/>
    <cellStyle name="Normal 7 3 3 2 4 2" xfId="4061" xr:uid="{00000000-0005-0000-0000-000037120000}"/>
    <cellStyle name="Normal 7 3 3 3" xfId="791" xr:uid="{00000000-0005-0000-0000-000017030000}"/>
    <cellStyle name="Normal 7 3 3 4" xfId="792" xr:uid="{00000000-0005-0000-0000-000018030000}"/>
    <cellStyle name="Normal 7 3 3 4 2" xfId="793" xr:uid="{00000000-0005-0000-0000-000019030000}"/>
    <cellStyle name="Normal 7 3 3 4 2 2" xfId="794" xr:uid="{00000000-0005-0000-0000-00001A030000}"/>
    <cellStyle name="Normal 7 3 3 4 2 2 2" xfId="2990" xr:uid="{00000000-0005-0000-0000-00003C120000}"/>
    <cellStyle name="Normal 7 3 3 4 2 2 2 2" xfId="4079" xr:uid="{00000000-0005-0000-0000-00003D120000}"/>
    <cellStyle name="Normal 7 3 3 4 2 2 3" xfId="2644" xr:uid="{00000000-0005-0000-0000-00003E120000}"/>
    <cellStyle name="Normal 7 3 3 4 2 2 4" xfId="1260" xr:uid="{00000000-0005-0000-0000-00003B120000}"/>
    <cellStyle name="Normal 7 3 3 4 2 3" xfId="795" xr:uid="{00000000-0005-0000-0000-00001B030000}"/>
    <cellStyle name="Normal 7 3 3 4 2 3 2" xfId="796" xr:uid="{00000000-0005-0000-0000-00001C030000}"/>
    <cellStyle name="Normal 7 3 3 4 2 3 3" xfId="797" xr:uid="{00000000-0005-0000-0000-00001D030000}"/>
    <cellStyle name="Normal 7 3 3 4 2 3 4" xfId="2645" xr:uid="{00000000-0005-0000-0000-000042120000}"/>
    <cellStyle name="Normal 7 3 3 4 2 3 4 2" xfId="4113" xr:uid="{00000000-0005-0000-0000-000043120000}"/>
    <cellStyle name="Normal 7 3 3 4 3" xfId="1078" xr:uid="{00000000-0005-0000-0000-000044120000}"/>
    <cellStyle name="Normal 7 3 3 4 4" xfId="12812" xr:uid="{00000000-0005-0000-0000-0000911C0000}"/>
    <cellStyle name="Normal 7 3 3 4 4 2" xfId="13495" xr:uid="{00000000-0005-0000-0000-0000921C0000}"/>
    <cellStyle name="Normal 7 3 3 5" xfId="1077" xr:uid="{00000000-0005-0000-0000-000045120000}"/>
    <cellStyle name="Normal 7 3 3 5 2" xfId="4100" xr:uid="{00000000-0005-0000-0000-000046120000}"/>
    <cellStyle name="Normal 7 3 4" xfId="798" xr:uid="{00000000-0005-0000-0000-00001E030000}"/>
    <cellStyle name="Normal 7 3 4 2" xfId="799" xr:uid="{00000000-0005-0000-0000-00001F030000}"/>
    <cellStyle name="Normal 7 3 4 3" xfId="800" xr:uid="{00000000-0005-0000-0000-000020030000}"/>
    <cellStyle name="Normal 7 3 4 3 2" xfId="801" xr:uid="{00000000-0005-0000-0000-000021030000}"/>
    <cellStyle name="Normal 7 3 4 3 2 2" xfId="1350" xr:uid="{00000000-0005-0000-0000-00004B120000}"/>
    <cellStyle name="Normal 7 3 4 3 2 3" xfId="2991" xr:uid="{00000000-0005-0000-0000-00004C120000}"/>
    <cellStyle name="Normal 7 3 4 3 2 3 2" xfId="4069" xr:uid="{00000000-0005-0000-0000-00004D120000}"/>
    <cellStyle name="Normal 7 3 4 3 2 4" xfId="1261" xr:uid="{00000000-0005-0000-0000-00004A120000}"/>
    <cellStyle name="Normal 7 3 4 3 3" xfId="1232" xr:uid="{00000000-0005-0000-0000-00004E120000}"/>
    <cellStyle name="Normal 7 3 4 3 4" xfId="12813" xr:uid="{00000000-0005-0000-0000-00009D1C0000}"/>
    <cellStyle name="Normal 7 3 4 3 4 2" xfId="13496" xr:uid="{00000000-0005-0000-0000-00009E1C0000}"/>
    <cellStyle name="Normal 7 3 4 4" xfId="940" xr:uid="{00000000-0005-0000-0000-00004F120000}"/>
    <cellStyle name="Normal 7 3 4 4 2" xfId="4082" xr:uid="{00000000-0005-0000-0000-000050120000}"/>
    <cellStyle name="Normal 7 4" xfId="802" xr:uid="{00000000-0005-0000-0000-000022030000}"/>
    <cellStyle name="Normal 7 4 10" xfId="803" xr:uid="{00000000-0005-0000-0000-000023030000}"/>
    <cellStyle name="Normal 7 4 10 10" xfId="5860" xr:uid="{00000000-0005-0000-0000-0000A21C0000}"/>
    <cellStyle name="Normal 7 4 10 11" xfId="13940" xr:uid="{00000000-0005-0000-0000-0000A21C0000}"/>
    <cellStyle name="Normal 7 4 10 2" xfId="1079" xr:uid="{00000000-0005-0000-0000-000053120000}"/>
    <cellStyle name="Normal 7 4 10 2 2" xfId="1730" xr:uid="{00000000-0005-0000-0000-000054120000}"/>
    <cellStyle name="Normal 7 4 10 2 2 2" xfId="3380" xr:uid="{00000000-0005-0000-0000-000055120000}"/>
    <cellStyle name="Normal 7 4 10 2 2 2 2" xfId="9839" xr:uid="{00000000-0005-0000-0000-0000A51C0000}"/>
    <cellStyle name="Normal 7 4 10 2 2 2 3" xfId="17917" xr:uid="{00000000-0005-0000-0000-0000A51C0000}"/>
    <cellStyle name="Normal 7 4 10 2 2 3" xfId="5043" xr:uid="{00000000-0005-0000-0000-000056120000}"/>
    <cellStyle name="Normal 7 4 10 2 2 3 2" xfId="11430" xr:uid="{00000000-0005-0000-0000-0000A61C0000}"/>
    <cellStyle name="Normal 7 4 10 2 2 3 3" xfId="19508" xr:uid="{00000000-0005-0000-0000-0000A61C0000}"/>
    <cellStyle name="Normal 7 4 10 2 2 4" xfId="8244" xr:uid="{00000000-0005-0000-0000-0000A71C0000}"/>
    <cellStyle name="Normal 7 4 10 2 2 4 2" xfId="16322" xr:uid="{00000000-0005-0000-0000-0000A71C0000}"/>
    <cellStyle name="Normal 7 4 10 2 2 5" xfId="6634" xr:uid="{00000000-0005-0000-0000-0000A41C0000}"/>
    <cellStyle name="Normal 7 4 10 2 2 6" xfId="14714" xr:uid="{00000000-0005-0000-0000-0000A41C0000}"/>
    <cellStyle name="Normal 7 4 10 2 3" xfId="2257" xr:uid="{00000000-0005-0000-0000-000057120000}"/>
    <cellStyle name="Normal 7 4 10 2 3 2" xfId="3907" xr:uid="{00000000-0005-0000-0000-000058120000}"/>
    <cellStyle name="Normal 7 4 10 2 3 2 2" xfId="10366" xr:uid="{00000000-0005-0000-0000-0000A91C0000}"/>
    <cellStyle name="Normal 7 4 10 2 3 2 3" xfId="18444" xr:uid="{00000000-0005-0000-0000-0000A91C0000}"/>
    <cellStyle name="Normal 7 4 10 2 3 3" xfId="5570" xr:uid="{00000000-0005-0000-0000-000059120000}"/>
    <cellStyle name="Normal 7 4 10 2 3 3 2" xfId="11957" xr:uid="{00000000-0005-0000-0000-0000AA1C0000}"/>
    <cellStyle name="Normal 7 4 10 2 3 3 3" xfId="20035" xr:uid="{00000000-0005-0000-0000-0000AA1C0000}"/>
    <cellStyle name="Normal 7 4 10 2 3 4" xfId="8771" xr:uid="{00000000-0005-0000-0000-0000AB1C0000}"/>
    <cellStyle name="Normal 7 4 10 2 3 4 2" xfId="16849" xr:uid="{00000000-0005-0000-0000-0000AB1C0000}"/>
    <cellStyle name="Normal 7 4 10 2 3 5" xfId="7161" xr:uid="{00000000-0005-0000-0000-0000A81C0000}"/>
    <cellStyle name="Normal 7 4 10 2 3 6" xfId="15241" xr:uid="{00000000-0005-0000-0000-0000A81C0000}"/>
    <cellStyle name="Normal 7 4 10 2 4" xfId="2830" xr:uid="{00000000-0005-0000-0000-00005A120000}"/>
    <cellStyle name="Normal 7 4 10 2 4 2" xfId="9319" xr:uid="{00000000-0005-0000-0000-0000AC1C0000}"/>
    <cellStyle name="Normal 7 4 10 2 4 3" xfId="17397" xr:uid="{00000000-0005-0000-0000-0000AC1C0000}"/>
    <cellStyle name="Normal 7 4 10 2 5" xfId="4516" xr:uid="{00000000-0005-0000-0000-00005B120000}"/>
    <cellStyle name="Normal 7 4 10 2 5 2" xfId="10903" xr:uid="{00000000-0005-0000-0000-0000AD1C0000}"/>
    <cellStyle name="Normal 7 4 10 2 5 3" xfId="18981" xr:uid="{00000000-0005-0000-0000-0000AD1C0000}"/>
    <cellStyle name="Normal 7 4 10 2 6" xfId="7717" xr:uid="{00000000-0005-0000-0000-0000AE1C0000}"/>
    <cellStyle name="Normal 7 4 10 2 6 2" xfId="15795" xr:uid="{00000000-0005-0000-0000-0000AE1C0000}"/>
    <cellStyle name="Normal 7 4 10 2 7" xfId="12814" xr:uid="{00000000-0005-0000-0000-0000AF1C0000}"/>
    <cellStyle name="Normal 7 4 10 2 7 2" xfId="20853" xr:uid="{00000000-0005-0000-0000-0000AF1C0000}"/>
    <cellStyle name="Normal 7 4 10 2 8" xfId="6107" xr:uid="{00000000-0005-0000-0000-0000A31C0000}"/>
    <cellStyle name="Normal 7 4 10 2 9" xfId="14187" xr:uid="{00000000-0005-0000-0000-0000A31C0000}"/>
    <cellStyle name="Normal 7 4 10 3" xfId="1484" xr:uid="{00000000-0005-0000-0000-00005C120000}"/>
    <cellStyle name="Normal 7 4 10 3 2" xfId="3133" xr:uid="{00000000-0005-0000-0000-00005D120000}"/>
    <cellStyle name="Normal 7 4 10 3 2 2" xfId="9592" xr:uid="{00000000-0005-0000-0000-0000B11C0000}"/>
    <cellStyle name="Normal 7 4 10 3 2 3" xfId="17670" xr:uid="{00000000-0005-0000-0000-0000B11C0000}"/>
    <cellStyle name="Normal 7 4 10 3 3" xfId="4796" xr:uid="{00000000-0005-0000-0000-00005E120000}"/>
    <cellStyle name="Normal 7 4 10 3 3 2" xfId="11183" xr:uid="{00000000-0005-0000-0000-0000B21C0000}"/>
    <cellStyle name="Normal 7 4 10 3 3 3" xfId="19261" xr:uid="{00000000-0005-0000-0000-0000B21C0000}"/>
    <cellStyle name="Normal 7 4 10 3 4" xfId="7997" xr:uid="{00000000-0005-0000-0000-0000B31C0000}"/>
    <cellStyle name="Normal 7 4 10 3 4 2" xfId="16075" xr:uid="{00000000-0005-0000-0000-0000B31C0000}"/>
    <cellStyle name="Normal 7 4 10 3 5" xfId="6387" xr:uid="{00000000-0005-0000-0000-0000B01C0000}"/>
    <cellStyle name="Normal 7 4 10 3 6" xfId="14467" xr:uid="{00000000-0005-0000-0000-0000B01C0000}"/>
    <cellStyle name="Normal 7 4 10 4" xfId="2010" xr:uid="{00000000-0005-0000-0000-00005F120000}"/>
    <cellStyle name="Normal 7 4 10 4 2" xfId="3660" xr:uid="{00000000-0005-0000-0000-000060120000}"/>
    <cellStyle name="Normal 7 4 10 4 2 2" xfId="10119" xr:uid="{00000000-0005-0000-0000-0000B51C0000}"/>
    <cellStyle name="Normal 7 4 10 4 2 3" xfId="18197" xr:uid="{00000000-0005-0000-0000-0000B51C0000}"/>
    <cellStyle name="Normal 7 4 10 4 3" xfId="5323" xr:uid="{00000000-0005-0000-0000-000061120000}"/>
    <cellStyle name="Normal 7 4 10 4 3 2" xfId="11710" xr:uid="{00000000-0005-0000-0000-0000B61C0000}"/>
    <cellStyle name="Normal 7 4 10 4 3 3" xfId="19788" xr:uid="{00000000-0005-0000-0000-0000B61C0000}"/>
    <cellStyle name="Normal 7 4 10 4 4" xfId="8524" xr:uid="{00000000-0005-0000-0000-0000B71C0000}"/>
    <cellStyle name="Normal 7 4 10 4 4 2" xfId="16602" xr:uid="{00000000-0005-0000-0000-0000B71C0000}"/>
    <cellStyle name="Normal 7 4 10 4 5" xfId="6914" xr:uid="{00000000-0005-0000-0000-0000B41C0000}"/>
    <cellStyle name="Normal 7 4 10 4 6" xfId="14994" xr:uid="{00000000-0005-0000-0000-0000B41C0000}"/>
    <cellStyle name="Normal 7 4 10 5" xfId="2647" xr:uid="{00000000-0005-0000-0000-000062120000}"/>
    <cellStyle name="Normal 7 4 10 5 2" xfId="9141" xr:uid="{00000000-0005-0000-0000-0000B81C0000}"/>
    <cellStyle name="Normal 7 4 10 5 3" xfId="17219" xr:uid="{00000000-0005-0000-0000-0000B81C0000}"/>
    <cellStyle name="Normal 7 4 10 6" xfId="4269" xr:uid="{00000000-0005-0000-0000-000063120000}"/>
    <cellStyle name="Normal 7 4 10 6 2" xfId="10656" xr:uid="{00000000-0005-0000-0000-0000B91C0000}"/>
    <cellStyle name="Normal 7 4 10 6 3" xfId="18734" xr:uid="{00000000-0005-0000-0000-0000B91C0000}"/>
    <cellStyle name="Normal 7 4 10 7" xfId="7470" xr:uid="{00000000-0005-0000-0000-0000BA1C0000}"/>
    <cellStyle name="Normal 7 4 10 7 2" xfId="15548" xr:uid="{00000000-0005-0000-0000-0000BA1C0000}"/>
    <cellStyle name="Normal 7 4 10 8" xfId="12335" xr:uid="{00000000-0005-0000-0000-0000BB1C0000}"/>
    <cellStyle name="Normal 7 4 10 8 2" xfId="20407" xr:uid="{00000000-0005-0000-0000-0000BB1C0000}"/>
    <cellStyle name="Normal 7 4 10 9" xfId="13725" xr:uid="{00000000-0005-0000-0000-0000BC1C0000}"/>
    <cellStyle name="Normal 7 4 10 9 2" xfId="21722" xr:uid="{00000000-0005-0000-0000-0000BC1C0000}"/>
    <cellStyle name="Normal 7 4 11" xfId="804" xr:uid="{00000000-0005-0000-0000-000024030000}"/>
    <cellStyle name="Normal 7 4 11 10" xfId="13979" xr:uid="{00000000-0005-0000-0000-0000BD1C0000}"/>
    <cellStyle name="Normal 7 4 11 2" xfId="1523" xr:uid="{00000000-0005-0000-0000-000065120000}"/>
    <cellStyle name="Normal 7 4 11 2 2" xfId="3172" xr:uid="{00000000-0005-0000-0000-000066120000}"/>
    <cellStyle name="Normal 7 4 11 2 2 2" xfId="9631" xr:uid="{00000000-0005-0000-0000-0000BF1C0000}"/>
    <cellStyle name="Normal 7 4 11 2 2 3" xfId="17709" xr:uid="{00000000-0005-0000-0000-0000BF1C0000}"/>
    <cellStyle name="Normal 7 4 11 2 3" xfId="4835" xr:uid="{00000000-0005-0000-0000-000067120000}"/>
    <cellStyle name="Normal 7 4 11 2 3 2" xfId="11222" xr:uid="{00000000-0005-0000-0000-0000C01C0000}"/>
    <cellStyle name="Normal 7 4 11 2 3 3" xfId="19300" xr:uid="{00000000-0005-0000-0000-0000C01C0000}"/>
    <cellStyle name="Normal 7 4 11 2 4" xfId="8036" xr:uid="{00000000-0005-0000-0000-0000C11C0000}"/>
    <cellStyle name="Normal 7 4 11 2 4 2" xfId="16114" xr:uid="{00000000-0005-0000-0000-0000C11C0000}"/>
    <cellStyle name="Normal 7 4 11 2 5" xfId="13332" xr:uid="{00000000-0005-0000-0000-0000C21C0000}"/>
    <cellStyle name="Normal 7 4 11 2 5 2" xfId="21369" xr:uid="{00000000-0005-0000-0000-0000C21C0000}"/>
    <cellStyle name="Normal 7 4 11 2 6" xfId="6426" xr:uid="{00000000-0005-0000-0000-0000BE1C0000}"/>
    <cellStyle name="Normal 7 4 11 2 7" xfId="14506" xr:uid="{00000000-0005-0000-0000-0000BE1C0000}"/>
    <cellStyle name="Normal 7 4 11 3" xfId="2049" xr:uid="{00000000-0005-0000-0000-000068120000}"/>
    <cellStyle name="Normal 7 4 11 3 2" xfId="3699" xr:uid="{00000000-0005-0000-0000-000069120000}"/>
    <cellStyle name="Normal 7 4 11 3 2 2" xfId="10158" xr:uid="{00000000-0005-0000-0000-0000C41C0000}"/>
    <cellStyle name="Normal 7 4 11 3 2 3" xfId="18236" xr:uid="{00000000-0005-0000-0000-0000C41C0000}"/>
    <cellStyle name="Normal 7 4 11 3 3" xfId="5362" xr:uid="{00000000-0005-0000-0000-00006A120000}"/>
    <cellStyle name="Normal 7 4 11 3 3 2" xfId="11749" xr:uid="{00000000-0005-0000-0000-0000C51C0000}"/>
    <cellStyle name="Normal 7 4 11 3 3 3" xfId="19827" xr:uid="{00000000-0005-0000-0000-0000C51C0000}"/>
    <cellStyle name="Normal 7 4 11 3 4" xfId="8563" xr:uid="{00000000-0005-0000-0000-0000C61C0000}"/>
    <cellStyle name="Normal 7 4 11 3 4 2" xfId="16641" xr:uid="{00000000-0005-0000-0000-0000C61C0000}"/>
    <cellStyle name="Normal 7 4 11 3 5" xfId="6953" xr:uid="{00000000-0005-0000-0000-0000C31C0000}"/>
    <cellStyle name="Normal 7 4 11 3 6" xfId="15033" xr:uid="{00000000-0005-0000-0000-0000C31C0000}"/>
    <cellStyle name="Normal 7 4 11 4" xfId="2648" xr:uid="{00000000-0005-0000-0000-00006B120000}"/>
    <cellStyle name="Normal 7 4 11 4 2" xfId="9142" xr:uid="{00000000-0005-0000-0000-0000C71C0000}"/>
    <cellStyle name="Normal 7 4 11 4 3" xfId="17220" xr:uid="{00000000-0005-0000-0000-0000C71C0000}"/>
    <cellStyle name="Normal 7 4 11 5" xfId="4308" xr:uid="{00000000-0005-0000-0000-00006C120000}"/>
    <cellStyle name="Normal 7 4 11 5 2" xfId="10695" xr:uid="{00000000-0005-0000-0000-0000C81C0000}"/>
    <cellStyle name="Normal 7 4 11 5 3" xfId="18773" xr:uid="{00000000-0005-0000-0000-0000C81C0000}"/>
    <cellStyle name="Normal 7 4 11 6" xfId="7509" xr:uid="{00000000-0005-0000-0000-0000C91C0000}"/>
    <cellStyle name="Normal 7 4 11 6 2" xfId="15587" xr:uid="{00000000-0005-0000-0000-0000C91C0000}"/>
    <cellStyle name="Normal 7 4 11 7" xfId="12336" xr:uid="{00000000-0005-0000-0000-0000CA1C0000}"/>
    <cellStyle name="Normal 7 4 11 7 2" xfId="20408" xr:uid="{00000000-0005-0000-0000-0000CA1C0000}"/>
    <cellStyle name="Normal 7 4 11 8" xfId="13726" xr:uid="{00000000-0005-0000-0000-0000CB1C0000}"/>
    <cellStyle name="Normal 7 4 11 8 2" xfId="21723" xr:uid="{00000000-0005-0000-0000-0000CB1C0000}"/>
    <cellStyle name="Normal 7 4 11 9" xfId="5899" xr:uid="{00000000-0005-0000-0000-0000BD1C0000}"/>
    <cellStyle name="Normal 7 4 12" xfId="1106" xr:uid="{00000000-0005-0000-0000-00006D120000}"/>
    <cellStyle name="Normal 7 4 12 2" xfId="1764" xr:uid="{00000000-0005-0000-0000-00006E120000}"/>
    <cellStyle name="Normal 7 4 12 2 2" xfId="3414" xr:uid="{00000000-0005-0000-0000-00006F120000}"/>
    <cellStyle name="Normal 7 4 12 2 2 2" xfId="9873" xr:uid="{00000000-0005-0000-0000-0000CE1C0000}"/>
    <cellStyle name="Normal 7 4 12 2 2 3" xfId="17951" xr:uid="{00000000-0005-0000-0000-0000CE1C0000}"/>
    <cellStyle name="Normal 7 4 12 2 3" xfId="5077" xr:uid="{00000000-0005-0000-0000-000070120000}"/>
    <cellStyle name="Normal 7 4 12 2 3 2" xfId="11464" xr:uid="{00000000-0005-0000-0000-0000CF1C0000}"/>
    <cellStyle name="Normal 7 4 12 2 3 3" xfId="19542" xr:uid="{00000000-0005-0000-0000-0000CF1C0000}"/>
    <cellStyle name="Normal 7 4 12 2 4" xfId="8278" xr:uid="{00000000-0005-0000-0000-0000D01C0000}"/>
    <cellStyle name="Normal 7 4 12 2 4 2" xfId="16356" xr:uid="{00000000-0005-0000-0000-0000D01C0000}"/>
    <cellStyle name="Normal 7 4 12 2 5" xfId="6668" xr:uid="{00000000-0005-0000-0000-0000CD1C0000}"/>
    <cellStyle name="Normal 7 4 12 2 6" xfId="14748" xr:uid="{00000000-0005-0000-0000-0000CD1C0000}"/>
    <cellStyle name="Normal 7 4 12 3" xfId="2291" xr:uid="{00000000-0005-0000-0000-000071120000}"/>
    <cellStyle name="Normal 7 4 12 3 2" xfId="3941" xr:uid="{00000000-0005-0000-0000-000072120000}"/>
    <cellStyle name="Normal 7 4 12 3 2 2" xfId="10400" xr:uid="{00000000-0005-0000-0000-0000D21C0000}"/>
    <cellStyle name="Normal 7 4 12 3 2 3" xfId="18478" xr:uid="{00000000-0005-0000-0000-0000D21C0000}"/>
    <cellStyle name="Normal 7 4 12 3 3" xfId="5604" xr:uid="{00000000-0005-0000-0000-000073120000}"/>
    <cellStyle name="Normal 7 4 12 3 3 2" xfId="11991" xr:uid="{00000000-0005-0000-0000-0000D31C0000}"/>
    <cellStyle name="Normal 7 4 12 3 3 3" xfId="20069" xr:uid="{00000000-0005-0000-0000-0000D31C0000}"/>
    <cellStyle name="Normal 7 4 12 3 4" xfId="8805" xr:uid="{00000000-0005-0000-0000-0000D41C0000}"/>
    <cellStyle name="Normal 7 4 12 3 4 2" xfId="16883" xr:uid="{00000000-0005-0000-0000-0000D41C0000}"/>
    <cellStyle name="Normal 7 4 12 3 5" xfId="7195" xr:uid="{00000000-0005-0000-0000-0000D11C0000}"/>
    <cellStyle name="Normal 7 4 12 3 6" xfId="15275" xr:uid="{00000000-0005-0000-0000-0000D11C0000}"/>
    <cellStyle name="Normal 7 4 12 4" xfId="2857" xr:uid="{00000000-0005-0000-0000-000074120000}"/>
    <cellStyle name="Normal 7 4 12 4 2" xfId="9346" xr:uid="{00000000-0005-0000-0000-0000D51C0000}"/>
    <cellStyle name="Normal 7 4 12 4 3" xfId="17424" xr:uid="{00000000-0005-0000-0000-0000D51C0000}"/>
    <cellStyle name="Normal 7 4 12 5" xfId="4550" xr:uid="{00000000-0005-0000-0000-000075120000}"/>
    <cellStyle name="Normal 7 4 12 5 2" xfId="10937" xr:uid="{00000000-0005-0000-0000-0000D61C0000}"/>
    <cellStyle name="Normal 7 4 12 5 3" xfId="19015" xr:uid="{00000000-0005-0000-0000-0000D61C0000}"/>
    <cellStyle name="Normal 7 4 12 6" xfId="7751" xr:uid="{00000000-0005-0000-0000-0000D71C0000}"/>
    <cellStyle name="Normal 7 4 12 6 2" xfId="15829" xr:uid="{00000000-0005-0000-0000-0000D71C0000}"/>
    <cellStyle name="Normal 7 4 12 7" xfId="13333" xr:uid="{00000000-0005-0000-0000-0000D81C0000}"/>
    <cellStyle name="Normal 7 4 12 7 2" xfId="21370" xr:uid="{00000000-0005-0000-0000-0000D81C0000}"/>
    <cellStyle name="Normal 7 4 12 8" xfId="6141" xr:uid="{00000000-0005-0000-0000-0000CC1C0000}"/>
    <cellStyle name="Normal 7 4 12 9" xfId="14221" xr:uid="{00000000-0005-0000-0000-0000CC1C0000}"/>
    <cellStyle name="Normal 7 4 13" xfId="914" xr:uid="{00000000-0005-0000-0000-000076120000}"/>
    <cellStyle name="Normal 7 4 13 2" xfId="2706" xr:uid="{00000000-0005-0000-0000-000077120000}"/>
    <cellStyle name="Normal 7 4 13 2 2" xfId="9197" xr:uid="{00000000-0005-0000-0000-0000DA1C0000}"/>
    <cellStyle name="Normal 7 4 13 2 3" xfId="17275" xr:uid="{00000000-0005-0000-0000-0000DA1C0000}"/>
    <cellStyle name="Normal 7 4 13 3" xfId="4145" xr:uid="{00000000-0005-0000-0000-000078120000}"/>
    <cellStyle name="Normal 7 4 13 3 2" xfId="10532" xr:uid="{00000000-0005-0000-0000-0000DB1C0000}"/>
    <cellStyle name="Normal 7 4 13 3 3" xfId="18610" xr:uid="{00000000-0005-0000-0000-0000DB1C0000}"/>
    <cellStyle name="Normal 7 4 13 4" xfId="7346" xr:uid="{00000000-0005-0000-0000-0000DC1C0000}"/>
    <cellStyle name="Normal 7 4 13 4 2" xfId="15424" xr:uid="{00000000-0005-0000-0000-0000DC1C0000}"/>
    <cellStyle name="Normal 7 4 13 5" xfId="12665" xr:uid="{00000000-0005-0000-0000-0000DD1C0000}"/>
    <cellStyle name="Normal 7 4 13 5 2" xfId="20729" xr:uid="{00000000-0005-0000-0000-0000DD1C0000}"/>
    <cellStyle name="Normal 7 4 13 6" xfId="5736" xr:uid="{00000000-0005-0000-0000-0000D91C0000}"/>
    <cellStyle name="Normal 7 4 13 7" xfId="13816" xr:uid="{00000000-0005-0000-0000-0000D91C0000}"/>
    <cellStyle name="Normal 7 4 14" xfId="1360" xr:uid="{00000000-0005-0000-0000-000079120000}"/>
    <cellStyle name="Normal 7 4 14 2" xfId="3009" xr:uid="{00000000-0005-0000-0000-00007A120000}"/>
    <cellStyle name="Normal 7 4 14 2 2" xfId="9468" xr:uid="{00000000-0005-0000-0000-0000DF1C0000}"/>
    <cellStyle name="Normal 7 4 14 2 3" xfId="17546" xr:uid="{00000000-0005-0000-0000-0000DF1C0000}"/>
    <cellStyle name="Normal 7 4 14 3" xfId="4672" xr:uid="{00000000-0005-0000-0000-00007B120000}"/>
    <cellStyle name="Normal 7 4 14 3 2" xfId="11059" xr:uid="{00000000-0005-0000-0000-0000E01C0000}"/>
    <cellStyle name="Normal 7 4 14 3 3" xfId="19137" xr:uid="{00000000-0005-0000-0000-0000E01C0000}"/>
    <cellStyle name="Normal 7 4 14 4" xfId="7873" xr:uid="{00000000-0005-0000-0000-0000E11C0000}"/>
    <cellStyle name="Normal 7 4 14 4 2" xfId="15951" xr:uid="{00000000-0005-0000-0000-0000E11C0000}"/>
    <cellStyle name="Normal 7 4 14 5" xfId="6263" xr:uid="{00000000-0005-0000-0000-0000DE1C0000}"/>
    <cellStyle name="Normal 7 4 14 6" xfId="14343" xr:uid="{00000000-0005-0000-0000-0000DE1C0000}"/>
    <cellStyle name="Normal 7 4 15" xfId="1886" xr:uid="{00000000-0005-0000-0000-00007C120000}"/>
    <cellStyle name="Normal 7 4 15 2" xfId="3536" xr:uid="{00000000-0005-0000-0000-00007D120000}"/>
    <cellStyle name="Normal 7 4 15 2 2" xfId="9995" xr:uid="{00000000-0005-0000-0000-0000E31C0000}"/>
    <cellStyle name="Normal 7 4 15 2 3" xfId="18073" xr:uid="{00000000-0005-0000-0000-0000E31C0000}"/>
    <cellStyle name="Normal 7 4 15 3" xfId="5199" xr:uid="{00000000-0005-0000-0000-00007E120000}"/>
    <cellStyle name="Normal 7 4 15 3 2" xfId="11586" xr:uid="{00000000-0005-0000-0000-0000E41C0000}"/>
    <cellStyle name="Normal 7 4 15 3 3" xfId="19664" xr:uid="{00000000-0005-0000-0000-0000E41C0000}"/>
    <cellStyle name="Normal 7 4 15 4" xfId="8400" xr:uid="{00000000-0005-0000-0000-0000E51C0000}"/>
    <cellStyle name="Normal 7 4 15 4 2" xfId="16478" xr:uid="{00000000-0005-0000-0000-0000E51C0000}"/>
    <cellStyle name="Normal 7 4 15 5" xfId="6790" xr:uid="{00000000-0005-0000-0000-0000E21C0000}"/>
    <cellStyle name="Normal 7 4 15 6" xfId="14870" xr:uid="{00000000-0005-0000-0000-0000E21C0000}"/>
    <cellStyle name="Normal 7 4 16" xfId="2646" xr:uid="{00000000-0005-0000-0000-00007F120000}"/>
    <cellStyle name="Normal 7 4 16 2" xfId="9140" xr:uid="{00000000-0005-0000-0000-0000E61C0000}"/>
    <cellStyle name="Normal 7 4 16 3" xfId="17218" xr:uid="{00000000-0005-0000-0000-0000E61C0000}"/>
    <cellStyle name="Normal 7 4 17" xfId="908" xr:uid="{00000000-0005-0000-0000-000080120000}"/>
    <cellStyle name="Normal 7 4 17 2" xfId="7340" xr:uid="{00000000-0005-0000-0000-0000E71C0000}"/>
    <cellStyle name="Normal 7 4 17 3" xfId="15418" xr:uid="{00000000-0005-0000-0000-0000E71C0000}"/>
    <cellStyle name="Normal 7 4 18" xfId="4139" xr:uid="{00000000-0005-0000-0000-000081120000}"/>
    <cellStyle name="Normal 7 4 18 2" xfId="10526" xr:uid="{00000000-0005-0000-0000-0000E81C0000}"/>
    <cellStyle name="Normal 7 4 18 3" xfId="18604" xr:uid="{00000000-0005-0000-0000-0000E81C0000}"/>
    <cellStyle name="Normal 7 4 19" xfId="7319" xr:uid="{00000000-0005-0000-0000-0000E91C0000}"/>
    <cellStyle name="Normal 7 4 19 2" xfId="15398" xr:uid="{00000000-0005-0000-0000-0000E91C0000}"/>
    <cellStyle name="Normal 7 4 2" xfId="805" xr:uid="{00000000-0005-0000-0000-000025030000}"/>
    <cellStyle name="Normal 7 4 2 10" xfId="1115" xr:uid="{00000000-0005-0000-0000-000083120000}"/>
    <cellStyle name="Normal 7 4 2 10 2" xfId="1773" xr:uid="{00000000-0005-0000-0000-000084120000}"/>
    <cellStyle name="Normal 7 4 2 10 2 2" xfId="3423" xr:uid="{00000000-0005-0000-0000-000085120000}"/>
    <cellStyle name="Normal 7 4 2 10 2 2 2" xfId="9882" xr:uid="{00000000-0005-0000-0000-0000ED1C0000}"/>
    <cellStyle name="Normal 7 4 2 10 2 2 3" xfId="17960" xr:uid="{00000000-0005-0000-0000-0000ED1C0000}"/>
    <cellStyle name="Normal 7 4 2 10 2 3" xfId="5086" xr:uid="{00000000-0005-0000-0000-000086120000}"/>
    <cellStyle name="Normal 7 4 2 10 2 3 2" xfId="11473" xr:uid="{00000000-0005-0000-0000-0000EE1C0000}"/>
    <cellStyle name="Normal 7 4 2 10 2 3 3" xfId="19551" xr:uid="{00000000-0005-0000-0000-0000EE1C0000}"/>
    <cellStyle name="Normal 7 4 2 10 2 4" xfId="8287" xr:uid="{00000000-0005-0000-0000-0000EF1C0000}"/>
    <cellStyle name="Normal 7 4 2 10 2 4 2" xfId="16365" xr:uid="{00000000-0005-0000-0000-0000EF1C0000}"/>
    <cellStyle name="Normal 7 4 2 10 2 5" xfId="6677" xr:uid="{00000000-0005-0000-0000-0000EC1C0000}"/>
    <cellStyle name="Normal 7 4 2 10 2 6" xfId="14757" xr:uid="{00000000-0005-0000-0000-0000EC1C0000}"/>
    <cellStyle name="Normal 7 4 2 10 3" xfId="2300" xr:uid="{00000000-0005-0000-0000-000087120000}"/>
    <cellStyle name="Normal 7 4 2 10 3 2" xfId="3950" xr:uid="{00000000-0005-0000-0000-000088120000}"/>
    <cellStyle name="Normal 7 4 2 10 3 2 2" xfId="10409" xr:uid="{00000000-0005-0000-0000-0000F11C0000}"/>
    <cellStyle name="Normal 7 4 2 10 3 2 3" xfId="18487" xr:uid="{00000000-0005-0000-0000-0000F11C0000}"/>
    <cellStyle name="Normal 7 4 2 10 3 3" xfId="5613" xr:uid="{00000000-0005-0000-0000-000089120000}"/>
    <cellStyle name="Normal 7 4 2 10 3 3 2" xfId="12000" xr:uid="{00000000-0005-0000-0000-0000F21C0000}"/>
    <cellStyle name="Normal 7 4 2 10 3 3 3" xfId="20078" xr:uid="{00000000-0005-0000-0000-0000F21C0000}"/>
    <cellStyle name="Normal 7 4 2 10 3 4" xfId="8814" xr:uid="{00000000-0005-0000-0000-0000F31C0000}"/>
    <cellStyle name="Normal 7 4 2 10 3 4 2" xfId="16892" xr:uid="{00000000-0005-0000-0000-0000F31C0000}"/>
    <cellStyle name="Normal 7 4 2 10 3 5" xfId="7204" xr:uid="{00000000-0005-0000-0000-0000F01C0000}"/>
    <cellStyle name="Normal 7 4 2 10 3 6" xfId="15284" xr:uid="{00000000-0005-0000-0000-0000F01C0000}"/>
    <cellStyle name="Normal 7 4 2 10 4" xfId="2866" xr:uid="{00000000-0005-0000-0000-00008A120000}"/>
    <cellStyle name="Normal 7 4 2 10 4 2" xfId="9355" xr:uid="{00000000-0005-0000-0000-0000F41C0000}"/>
    <cellStyle name="Normal 7 4 2 10 4 3" xfId="17433" xr:uid="{00000000-0005-0000-0000-0000F41C0000}"/>
    <cellStyle name="Normal 7 4 2 10 5" xfId="4559" xr:uid="{00000000-0005-0000-0000-00008B120000}"/>
    <cellStyle name="Normal 7 4 2 10 5 2" xfId="10946" xr:uid="{00000000-0005-0000-0000-0000F51C0000}"/>
    <cellStyle name="Normal 7 4 2 10 5 3" xfId="19024" xr:uid="{00000000-0005-0000-0000-0000F51C0000}"/>
    <cellStyle name="Normal 7 4 2 10 6" xfId="7760" xr:uid="{00000000-0005-0000-0000-0000F61C0000}"/>
    <cellStyle name="Normal 7 4 2 10 6 2" xfId="15838" xr:uid="{00000000-0005-0000-0000-0000F61C0000}"/>
    <cellStyle name="Normal 7 4 2 10 7" xfId="13334" xr:uid="{00000000-0005-0000-0000-0000F71C0000}"/>
    <cellStyle name="Normal 7 4 2 10 7 2" xfId="21371" xr:uid="{00000000-0005-0000-0000-0000F71C0000}"/>
    <cellStyle name="Normal 7 4 2 10 8" xfId="6150" xr:uid="{00000000-0005-0000-0000-0000EB1C0000}"/>
    <cellStyle name="Normal 7 4 2 10 9" xfId="14230" xr:uid="{00000000-0005-0000-0000-0000EB1C0000}"/>
    <cellStyle name="Normal 7 4 2 11" xfId="1485" xr:uid="{00000000-0005-0000-0000-00008C120000}"/>
    <cellStyle name="Normal 7 4 2 11 2" xfId="3134" xr:uid="{00000000-0005-0000-0000-00008D120000}"/>
    <cellStyle name="Normal 7 4 2 11 2 2" xfId="9593" xr:uid="{00000000-0005-0000-0000-0000F91C0000}"/>
    <cellStyle name="Normal 7 4 2 11 2 3" xfId="17671" xr:uid="{00000000-0005-0000-0000-0000F91C0000}"/>
    <cellStyle name="Normal 7 4 2 11 3" xfId="4797" xr:uid="{00000000-0005-0000-0000-00008E120000}"/>
    <cellStyle name="Normal 7 4 2 11 3 2" xfId="11184" xr:uid="{00000000-0005-0000-0000-0000FA1C0000}"/>
    <cellStyle name="Normal 7 4 2 11 3 3" xfId="19262" xr:uid="{00000000-0005-0000-0000-0000FA1C0000}"/>
    <cellStyle name="Normal 7 4 2 11 4" xfId="7998" xr:uid="{00000000-0005-0000-0000-0000FB1C0000}"/>
    <cellStyle name="Normal 7 4 2 11 4 2" xfId="16076" xr:uid="{00000000-0005-0000-0000-0000FB1C0000}"/>
    <cellStyle name="Normal 7 4 2 11 5" xfId="12815" xr:uid="{00000000-0005-0000-0000-0000FC1C0000}"/>
    <cellStyle name="Normal 7 4 2 11 5 2" xfId="20854" xr:uid="{00000000-0005-0000-0000-0000FC1C0000}"/>
    <cellStyle name="Normal 7 4 2 11 6" xfId="6388" xr:uid="{00000000-0005-0000-0000-0000F81C0000}"/>
    <cellStyle name="Normal 7 4 2 11 7" xfId="14468" xr:uid="{00000000-0005-0000-0000-0000F81C0000}"/>
    <cellStyle name="Normal 7 4 2 12" xfId="2011" xr:uid="{00000000-0005-0000-0000-00008F120000}"/>
    <cellStyle name="Normal 7 4 2 12 2" xfId="3661" xr:uid="{00000000-0005-0000-0000-000090120000}"/>
    <cellStyle name="Normal 7 4 2 12 2 2" xfId="10120" xr:uid="{00000000-0005-0000-0000-0000FE1C0000}"/>
    <cellStyle name="Normal 7 4 2 12 2 3" xfId="18198" xr:uid="{00000000-0005-0000-0000-0000FE1C0000}"/>
    <cellStyle name="Normal 7 4 2 12 3" xfId="5324" xr:uid="{00000000-0005-0000-0000-000091120000}"/>
    <cellStyle name="Normal 7 4 2 12 3 2" xfId="11711" xr:uid="{00000000-0005-0000-0000-0000FF1C0000}"/>
    <cellStyle name="Normal 7 4 2 12 3 3" xfId="19789" xr:uid="{00000000-0005-0000-0000-0000FF1C0000}"/>
    <cellStyle name="Normal 7 4 2 12 4" xfId="8525" xr:uid="{00000000-0005-0000-0000-0000001D0000}"/>
    <cellStyle name="Normal 7 4 2 12 4 2" xfId="16603" xr:uid="{00000000-0005-0000-0000-0000001D0000}"/>
    <cellStyle name="Normal 7 4 2 12 5" xfId="6915" xr:uid="{00000000-0005-0000-0000-0000FD1C0000}"/>
    <cellStyle name="Normal 7 4 2 12 6" xfId="14995" xr:uid="{00000000-0005-0000-0000-0000FD1C0000}"/>
    <cellStyle name="Normal 7 4 2 13" xfId="2649" xr:uid="{00000000-0005-0000-0000-000092120000}"/>
    <cellStyle name="Normal 7 4 2 13 2" xfId="9143" xr:uid="{00000000-0005-0000-0000-0000011D0000}"/>
    <cellStyle name="Normal 7 4 2 13 3" xfId="17221" xr:uid="{00000000-0005-0000-0000-0000011D0000}"/>
    <cellStyle name="Normal 7 4 2 14" xfId="941" xr:uid="{00000000-0005-0000-0000-000093120000}"/>
    <cellStyle name="Normal 7 4 2 14 2" xfId="7471" xr:uid="{00000000-0005-0000-0000-0000021D0000}"/>
    <cellStyle name="Normal 7 4 2 14 3" xfId="15549" xr:uid="{00000000-0005-0000-0000-0000021D0000}"/>
    <cellStyle name="Normal 7 4 2 15" xfId="4270" xr:uid="{00000000-0005-0000-0000-000094120000}"/>
    <cellStyle name="Normal 7 4 2 15 2" xfId="10657" xr:uid="{00000000-0005-0000-0000-0000031D0000}"/>
    <cellStyle name="Normal 7 4 2 15 3" xfId="18735" xr:uid="{00000000-0005-0000-0000-0000031D0000}"/>
    <cellStyle name="Normal 7 4 2 16" xfId="7330" xr:uid="{00000000-0005-0000-0000-0000041D0000}"/>
    <cellStyle name="Normal 7 4 2 16 2" xfId="15408" xr:uid="{00000000-0005-0000-0000-0000041D0000}"/>
    <cellStyle name="Normal 7 4 2 17" xfId="12337" xr:uid="{00000000-0005-0000-0000-0000051D0000}"/>
    <cellStyle name="Normal 7 4 2 17 2" xfId="20409" xr:uid="{00000000-0005-0000-0000-0000051D0000}"/>
    <cellStyle name="Normal 7 4 2 18" xfId="13727" xr:uid="{00000000-0005-0000-0000-0000061D0000}"/>
    <cellStyle name="Normal 7 4 2 18 2" xfId="21724" xr:uid="{00000000-0005-0000-0000-0000061D0000}"/>
    <cellStyle name="Normal 7 4 2 19" xfId="5861" xr:uid="{00000000-0005-0000-0000-0000EA1C0000}"/>
    <cellStyle name="Normal 7 4 2 2" xfId="806" xr:uid="{00000000-0005-0000-0000-000026030000}"/>
    <cellStyle name="Normal 7 4 2 2 10" xfId="13728" xr:uid="{00000000-0005-0000-0000-0000081D0000}"/>
    <cellStyle name="Normal 7 4 2 2 10 2" xfId="21725" xr:uid="{00000000-0005-0000-0000-0000081D0000}"/>
    <cellStyle name="Normal 7 4 2 2 11" xfId="5862" xr:uid="{00000000-0005-0000-0000-0000071D0000}"/>
    <cellStyle name="Normal 7 4 2 2 12" xfId="13942" xr:uid="{00000000-0005-0000-0000-0000071D0000}"/>
    <cellStyle name="Normal 7 4 2 2 2" xfId="807" xr:uid="{00000000-0005-0000-0000-000027030000}"/>
    <cellStyle name="Normal 7 4 2 2 2 10" xfId="5985" xr:uid="{00000000-0005-0000-0000-0000091D0000}"/>
    <cellStyle name="Normal 7 4 2 2 2 11" xfId="14065" xr:uid="{00000000-0005-0000-0000-0000091D0000}"/>
    <cellStyle name="Normal 7 4 2 2 2 2" xfId="1196" xr:uid="{00000000-0005-0000-0000-000097120000}"/>
    <cellStyle name="Normal 7 4 2 2 2 2 2" xfId="1854" xr:uid="{00000000-0005-0000-0000-000098120000}"/>
    <cellStyle name="Normal 7 4 2 2 2 2 2 2" xfId="3504" xr:uid="{00000000-0005-0000-0000-000099120000}"/>
    <cellStyle name="Normal 7 4 2 2 2 2 2 2 2" xfId="13337" xr:uid="{00000000-0005-0000-0000-00000D1D0000}"/>
    <cellStyle name="Normal 7 4 2 2 2 2 2 2 2 2" xfId="21374" xr:uid="{00000000-0005-0000-0000-00000D1D0000}"/>
    <cellStyle name="Normal 7 4 2 2 2 2 2 2 3" xfId="9963" xr:uid="{00000000-0005-0000-0000-00000C1D0000}"/>
    <cellStyle name="Normal 7 4 2 2 2 2 2 2 4" xfId="18041" xr:uid="{00000000-0005-0000-0000-00000C1D0000}"/>
    <cellStyle name="Normal 7 4 2 2 2 2 2 3" xfId="5167" xr:uid="{00000000-0005-0000-0000-00009A120000}"/>
    <cellStyle name="Normal 7 4 2 2 2 2 2 3 2" xfId="11554" xr:uid="{00000000-0005-0000-0000-00000E1D0000}"/>
    <cellStyle name="Normal 7 4 2 2 2 2 2 3 3" xfId="19632" xr:uid="{00000000-0005-0000-0000-00000E1D0000}"/>
    <cellStyle name="Normal 7 4 2 2 2 2 2 4" xfId="8368" xr:uid="{00000000-0005-0000-0000-00000F1D0000}"/>
    <cellStyle name="Normal 7 4 2 2 2 2 2 4 2" xfId="16446" xr:uid="{00000000-0005-0000-0000-00000F1D0000}"/>
    <cellStyle name="Normal 7 4 2 2 2 2 2 5" xfId="12607" xr:uid="{00000000-0005-0000-0000-0000101D0000}"/>
    <cellStyle name="Normal 7 4 2 2 2 2 2 5 2" xfId="20672" xr:uid="{00000000-0005-0000-0000-0000101D0000}"/>
    <cellStyle name="Normal 7 4 2 2 2 2 2 6" xfId="6758" xr:uid="{00000000-0005-0000-0000-00000B1D0000}"/>
    <cellStyle name="Normal 7 4 2 2 2 2 2 7" xfId="14838" xr:uid="{00000000-0005-0000-0000-00000B1D0000}"/>
    <cellStyle name="Normal 7 4 2 2 2 2 3" xfId="2381" xr:uid="{00000000-0005-0000-0000-00009B120000}"/>
    <cellStyle name="Normal 7 4 2 2 2 2 3 2" xfId="4031" xr:uid="{00000000-0005-0000-0000-00009C120000}"/>
    <cellStyle name="Normal 7 4 2 2 2 2 3 2 2" xfId="10490" xr:uid="{00000000-0005-0000-0000-0000121D0000}"/>
    <cellStyle name="Normal 7 4 2 2 2 2 3 2 3" xfId="18568" xr:uid="{00000000-0005-0000-0000-0000121D0000}"/>
    <cellStyle name="Normal 7 4 2 2 2 2 3 3" xfId="5694" xr:uid="{00000000-0005-0000-0000-00009D120000}"/>
    <cellStyle name="Normal 7 4 2 2 2 2 3 3 2" xfId="12081" xr:uid="{00000000-0005-0000-0000-0000131D0000}"/>
    <cellStyle name="Normal 7 4 2 2 2 2 3 3 3" xfId="20159" xr:uid="{00000000-0005-0000-0000-0000131D0000}"/>
    <cellStyle name="Normal 7 4 2 2 2 2 3 4" xfId="8895" xr:uid="{00000000-0005-0000-0000-0000141D0000}"/>
    <cellStyle name="Normal 7 4 2 2 2 2 3 4 2" xfId="16973" xr:uid="{00000000-0005-0000-0000-0000141D0000}"/>
    <cellStyle name="Normal 7 4 2 2 2 2 3 5" xfId="13338" xr:uid="{00000000-0005-0000-0000-0000151D0000}"/>
    <cellStyle name="Normal 7 4 2 2 2 2 3 5 2" xfId="21375" xr:uid="{00000000-0005-0000-0000-0000151D0000}"/>
    <cellStyle name="Normal 7 4 2 2 2 2 3 6" xfId="7285" xr:uid="{00000000-0005-0000-0000-0000111D0000}"/>
    <cellStyle name="Normal 7 4 2 2 2 2 3 7" xfId="15365" xr:uid="{00000000-0005-0000-0000-0000111D0000}"/>
    <cellStyle name="Normal 7 4 2 2 2 2 4" xfId="2947" xr:uid="{00000000-0005-0000-0000-00009E120000}"/>
    <cellStyle name="Normal 7 4 2 2 2 2 4 2" xfId="13336" xr:uid="{00000000-0005-0000-0000-0000171D0000}"/>
    <cellStyle name="Normal 7 4 2 2 2 2 4 2 2" xfId="21373" xr:uid="{00000000-0005-0000-0000-0000171D0000}"/>
    <cellStyle name="Normal 7 4 2 2 2 2 4 3" xfId="9436" xr:uid="{00000000-0005-0000-0000-0000161D0000}"/>
    <cellStyle name="Normal 7 4 2 2 2 2 4 4" xfId="17514" xr:uid="{00000000-0005-0000-0000-0000161D0000}"/>
    <cellStyle name="Normal 7 4 2 2 2 2 5" xfId="4640" xr:uid="{00000000-0005-0000-0000-00009F120000}"/>
    <cellStyle name="Normal 7 4 2 2 2 2 5 2" xfId="11027" xr:uid="{00000000-0005-0000-0000-0000181D0000}"/>
    <cellStyle name="Normal 7 4 2 2 2 2 5 3" xfId="19105" xr:uid="{00000000-0005-0000-0000-0000181D0000}"/>
    <cellStyle name="Normal 7 4 2 2 2 2 6" xfId="7841" xr:uid="{00000000-0005-0000-0000-0000191D0000}"/>
    <cellStyle name="Normal 7 4 2 2 2 2 6 2" xfId="15919" xr:uid="{00000000-0005-0000-0000-0000191D0000}"/>
    <cellStyle name="Normal 7 4 2 2 2 2 7" xfId="12419" xr:uid="{00000000-0005-0000-0000-00001A1D0000}"/>
    <cellStyle name="Normal 7 4 2 2 2 2 7 2" xfId="20490" xr:uid="{00000000-0005-0000-0000-00001A1D0000}"/>
    <cellStyle name="Normal 7 4 2 2 2 2 8" xfId="6231" xr:uid="{00000000-0005-0000-0000-00000A1D0000}"/>
    <cellStyle name="Normal 7 4 2 2 2 2 9" xfId="14311" xr:uid="{00000000-0005-0000-0000-00000A1D0000}"/>
    <cellStyle name="Normal 7 4 2 2 2 3" xfId="1609" xr:uid="{00000000-0005-0000-0000-0000A0120000}"/>
    <cellStyle name="Normal 7 4 2 2 2 3 2" xfId="3258" xr:uid="{00000000-0005-0000-0000-0000A1120000}"/>
    <cellStyle name="Normal 7 4 2 2 2 3 2 2" xfId="13339" xr:uid="{00000000-0005-0000-0000-00001D1D0000}"/>
    <cellStyle name="Normal 7 4 2 2 2 3 2 2 2" xfId="21376" xr:uid="{00000000-0005-0000-0000-00001D1D0000}"/>
    <cellStyle name="Normal 7 4 2 2 2 3 2 3" xfId="9717" xr:uid="{00000000-0005-0000-0000-00001C1D0000}"/>
    <cellStyle name="Normal 7 4 2 2 2 3 2 4" xfId="17795" xr:uid="{00000000-0005-0000-0000-00001C1D0000}"/>
    <cellStyle name="Normal 7 4 2 2 2 3 3" xfId="4921" xr:uid="{00000000-0005-0000-0000-0000A2120000}"/>
    <cellStyle name="Normal 7 4 2 2 2 3 3 2" xfId="11308" xr:uid="{00000000-0005-0000-0000-00001E1D0000}"/>
    <cellStyle name="Normal 7 4 2 2 2 3 3 3" xfId="19386" xr:uid="{00000000-0005-0000-0000-00001E1D0000}"/>
    <cellStyle name="Normal 7 4 2 2 2 3 4" xfId="8122" xr:uid="{00000000-0005-0000-0000-00001F1D0000}"/>
    <cellStyle name="Normal 7 4 2 2 2 3 4 2" xfId="16200" xr:uid="{00000000-0005-0000-0000-00001F1D0000}"/>
    <cellStyle name="Normal 7 4 2 2 2 3 5" xfId="12606" xr:uid="{00000000-0005-0000-0000-0000201D0000}"/>
    <cellStyle name="Normal 7 4 2 2 2 3 5 2" xfId="20671" xr:uid="{00000000-0005-0000-0000-0000201D0000}"/>
    <cellStyle name="Normal 7 4 2 2 2 3 6" xfId="6512" xr:uid="{00000000-0005-0000-0000-00001B1D0000}"/>
    <cellStyle name="Normal 7 4 2 2 2 3 7" xfId="14592" xr:uid="{00000000-0005-0000-0000-00001B1D0000}"/>
    <cellStyle name="Normal 7 4 2 2 2 4" xfId="2135" xr:uid="{00000000-0005-0000-0000-0000A3120000}"/>
    <cellStyle name="Normal 7 4 2 2 2 4 2" xfId="3785" xr:uid="{00000000-0005-0000-0000-0000A4120000}"/>
    <cellStyle name="Normal 7 4 2 2 2 4 2 2" xfId="10244" xr:uid="{00000000-0005-0000-0000-0000221D0000}"/>
    <cellStyle name="Normal 7 4 2 2 2 4 2 3" xfId="18322" xr:uid="{00000000-0005-0000-0000-0000221D0000}"/>
    <cellStyle name="Normal 7 4 2 2 2 4 3" xfId="5448" xr:uid="{00000000-0005-0000-0000-0000A5120000}"/>
    <cellStyle name="Normal 7 4 2 2 2 4 3 2" xfId="11835" xr:uid="{00000000-0005-0000-0000-0000231D0000}"/>
    <cellStyle name="Normal 7 4 2 2 2 4 3 3" xfId="19913" xr:uid="{00000000-0005-0000-0000-0000231D0000}"/>
    <cellStyle name="Normal 7 4 2 2 2 4 4" xfId="8649" xr:uid="{00000000-0005-0000-0000-0000241D0000}"/>
    <cellStyle name="Normal 7 4 2 2 2 4 4 2" xfId="16727" xr:uid="{00000000-0005-0000-0000-0000241D0000}"/>
    <cellStyle name="Normal 7 4 2 2 2 4 5" xfId="13340" xr:uid="{00000000-0005-0000-0000-0000251D0000}"/>
    <cellStyle name="Normal 7 4 2 2 2 4 5 2" xfId="21377" xr:uid="{00000000-0005-0000-0000-0000251D0000}"/>
    <cellStyle name="Normal 7 4 2 2 2 4 6" xfId="7039" xr:uid="{00000000-0005-0000-0000-0000211D0000}"/>
    <cellStyle name="Normal 7 4 2 2 2 4 7" xfId="15119" xr:uid="{00000000-0005-0000-0000-0000211D0000}"/>
    <cellStyle name="Normal 7 4 2 2 2 5" xfId="2651" xr:uid="{00000000-0005-0000-0000-0000A6120000}"/>
    <cellStyle name="Normal 7 4 2 2 2 5 2" xfId="13335" xr:uid="{00000000-0005-0000-0000-0000271D0000}"/>
    <cellStyle name="Normal 7 4 2 2 2 5 2 2" xfId="21372" xr:uid="{00000000-0005-0000-0000-0000271D0000}"/>
    <cellStyle name="Normal 7 4 2 2 2 5 3" xfId="9145" xr:uid="{00000000-0005-0000-0000-0000261D0000}"/>
    <cellStyle name="Normal 7 4 2 2 2 5 4" xfId="17223" xr:uid="{00000000-0005-0000-0000-0000261D0000}"/>
    <cellStyle name="Normal 7 4 2 2 2 6" xfId="4394" xr:uid="{00000000-0005-0000-0000-0000A7120000}"/>
    <cellStyle name="Normal 7 4 2 2 2 6 2" xfId="10781" xr:uid="{00000000-0005-0000-0000-0000281D0000}"/>
    <cellStyle name="Normal 7 4 2 2 2 6 3" xfId="18859" xr:uid="{00000000-0005-0000-0000-0000281D0000}"/>
    <cellStyle name="Normal 7 4 2 2 2 7" xfId="7595" xr:uid="{00000000-0005-0000-0000-0000291D0000}"/>
    <cellStyle name="Normal 7 4 2 2 2 7 2" xfId="15673" xr:uid="{00000000-0005-0000-0000-0000291D0000}"/>
    <cellStyle name="Normal 7 4 2 2 2 8" xfId="12339" xr:uid="{00000000-0005-0000-0000-00002A1D0000}"/>
    <cellStyle name="Normal 7 4 2 2 2 8 2" xfId="20411" xr:uid="{00000000-0005-0000-0000-00002A1D0000}"/>
    <cellStyle name="Normal 7 4 2 2 2 9" xfId="13729" xr:uid="{00000000-0005-0000-0000-00002B1D0000}"/>
    <cellStyle name="Normal 7 4 2 2 2 9 2" xfId="21726" xr:uid="{00000000-0005-0000-0000-00002B1D0000}"/>
    <cellStyle name="Normal 7 4 2 2 3" xfId="808" xr:uid="{00000000-0005-0000-0000-000028030000}"/>
    <cellStyle name="Normal 7 4 2 2 3 10" xfId="14189" xr:uid="{00000000-0005-0000-0000-00002C1D0000}"/>
    <cellStyle name="Normal 7 4 2 2 3 2" xfId="1732" xr:uid="{00000000-0005-0000-0000-0000A9120000}"/>
    <cellStyle name="Normal 7 4 2 2 3 2 2" xfId="3382" xr:uid="{00000000-0005-0000-0000-0000AA120000}"/>
    <cellStyle name="Normal 7 4 2 2 3 2 2 2" xfId="13342" xr:uid="{00000000-0005-0000-0000-00002F1D0000}"/>
    <cellStyle name="Normal 7 4 2 2 3 2 2 2 2" xfId="21379" xr:uid="{00000000-0005-0000-0000-00002F1D0000}"/>
    <cellStyle name="Normal 7 4 2 2 3 2 2 3" xfId="9841" xr:uid="{00000000-0005-0000-0000-00002E1D0000}"/>
    <cellStyle name="Normal 7 4 2 2 3 2 2 4" xfId="17919" xr:uid="{00000000-0005-0000-0000-00002E1D0000}"/>
    <cellStyle name="Normal 7 4 2 2 3 2 3" xfId="5045" xr:uid="{00000000-0005-0000-0000-0000AB120000}"/>
    <cellStyle name="Normal 7 4 2 2 3 2 3 2" xfId="11432" xr:uid="{00000000-0005-0000-0000-0000301D0000}"/>
    <cellStyle name="Normal 7 4 2 2 3 2 3 3" xfId="19510" xr:uid="{00000000-0005-0000-0000-0000301D0000}"/>
    <cellStyle name="Normal 7 4 2 2 3 2 4" xfId="8246" xr:uid="{00000000-0005-0000-0000-0000311D0000}"/>
    <cellStyle name="Normal 7 4 2 2 3 2 4 2" xfId="16324" xr:uid="{00000000-0005-0000-0000-0000311D0000}"/>
    <cellStyle name="Normal 7 4 2 2 3 2 5" xfId="12608" xr:uid="{00000000-0005-0000-0000-0000321D0000}"/>
    <cellStyle name="Normal 7 4 2 2 3 2 5 2" xfId="20673" xr:uid="{00000000-0005-0000-0000-0000321D0000}"/>
    <cellStyle name="Normal 7 4 2 2 3 2 6" xfId="6636" xr:uid="{00000000-0005-0000-0000-00002D1D0000}"/>
    <cellStyle name="Normal 7 4 2 2 3 2 7" xfId="14716" xr:uid="{00000000-0005-0000-0000-00002D1D0000}"/>
    <cellStyle name="Normal 7 4 2 2 3 3" xfId="2259" xr:uid="{00000000-0005-0000-0000-0000AC120000}"/>
    <cellStyle name="Normal 7 4 2 2 3 3 2" xfId="3909" xr:uid="{00000000-0005-0000-0000-0000AD120000}"/>
    <cellStyle name="Normal 7 4 2 2 3 3 2 2" xfId="10368" xr:uid="{00000000-0005-0000-0000-0000341D0000}"/>
    <cellStyle name="Normal 7 4 2 2 3 3 2 3" xfId="18446" xr:uid="{00000000-0005-0000-0000-0000341D0000}"/>
    <cellStyle name="Normal 7 4 2 2 3 3 3" xfId="5572" xr:uid="{00000000-0005-0000-0000-0000AE120000}"/>
    <cellStyle name="Normal 7 4 2 2 3 3 3 2" xfId="11959" xr:uid="{00000000-0005-0000-0000-0000351D0000}"/>
    <cellStyle name="Normal 7 4 2 2 3 3 3 3" xfId="20037" xr:uid="{00000000-0005-0000-0000-0000351D0000}"/>
    <cellStyle name="Normal 7 4 2 2 3 3 4" xfId="8773" xr:uid="{00000000-0005-0000-0000-0000361D0000}"/>
    <cellStyle name="Normal 7 4 2 2 3 3 4 2" xfId="16851" xr:uid="{00000000-0005-0000-0000-0000361D0000}"/>
    <cellStyle name="Normal 7 4 2 2 3 3 5" xfId="13343" xr:uid="{00000000-0005-0000-0000-0000371D0000}"/>
    <cellStyle name="Normal 7 4 2 2 3 3 5 2" xfId="21380" xr:uid="{00000000-0005-0000-0000-0000371D0000}"/>
    <cellStyle name="Normal 7 4 2 2 3 3 6" xfId="7163" xr:uid="{00000000-0005-0000-0000-0000331D0000}"/>
    <cellStyle name="Normal 7 4 2 2 3 3 7" xfId="15243" xr:uid="{00000000-0005-0000-0000-0000331D0000}"/>
    <cellStyle name="Normal 7 4 2 2 3 4" xfId="2652" xr:uid="{00000000-0005-0000-0000-0000AF120000}"/>
    <cellStyle name="Normal 7 4 2 2 3 4 2" xfId="13341" xr:uid="{00000000-0005-0000-0000-0000391D0000}"/>
    <cellStyle name="Normal 7 4 2 2 3 4 2 2" xfId="21378" xr:uid="{00000000-0005-0000-0000-0000391D0000}"/>
    <cellStyle name="Normal 7 4 2 2 3 4 3" xfId="9146" xr:uid="{00000000-0005-0000-0000-0000381D0000}"/>
    <cellStyle name="Normal 7 4 2 2 3 4 4" xfId="17224" xr:uid="{00000000-0005-0000-0000-0000381D0000}"/>
    <cellStyle name="Normal 7 4 2 2 3 5" xfId="4518" xr:uid="{00000000-0005-0000-0000-0000B0120000}"/>
    <cellStyle name="Normal 7 4 2 2 3 5 2" xfId="10905" xr:uid="{00000000-0005-0000-0000-00003A1D0000}"/>
    <cellStyle name="Normal 7 4 2 2 3 5 3" xfId="18983" xr:uid="{00000000-0005-0000-0000-00003A1D0000}"/>
    <cellStyle name="Normal 7 4 2 2 3 6" xfId="7719" xr:uid="{00000000-0005-0000-0000-00003B1D0000}"/>
    <cellStyle name="Normal 7 4 2 2 3 6 2" xfId="15797" xr:uid="{00000000-0005-0000-0000-00003B1D0000}"/>
    <cellStyle name="Normal 7 4 2 2 3 7" xfId="12340" xr:uid="{00000000-0005-0000-0000-00003C1D0000}"/>
    <cellStyle name="Normal 7 4 2 2 3 7 2" xfId="20412" xr:uid="{00000000-0005-0000-0000-00003C1D0000}"/>
    <cellStyle name="Normal 7 4 2 2 3 8" xfId="13730" xr:uid="{00000000-0005-0000-0000-00003D1D0000}"/>
    <cellStyle name="Normal 7 4 2 2 3 8 2" xfId="21727" xr:uid="{00000000-0005-0000-0000-00003D1D0000}"/>
    <cellStyle name="Normal 7 4 2 2 3 9" xfId="6109" xr:uid="{00000000-0005-0000-0000-00002C1D0000}"/>
    <cellStyle name="Normal 7 4 2 2 4" xfId="1486" xr:uid="{00000000-0005-0000-0000-0000B1120000}"/>
    <cellStyle name="Normal 7 4 2 2 4 2" xfId="3135" xr:uid="{00000000-0005-0000-0000-0000B2120000}"/>
    <cellStyle name="Normal 7 4 2 2 4 2 2" xfId="13344" xr:uid="{00000000-0005-0000-0000-0000401D0000}"/>
    <cellStyle name="Normal 7 4 2 2 4 2 2 2" xfId="21381" xr:uid="{00000000-0005-0000-0000-0000401D0000}"/>
    <cellStyle name="Normal 7 4 2 2 4 2 3" xfId="9594" xr:uid="{00000000-0005-0000-0000-00003F1D0000}"/>
    <cellStyle name="Normal 7 4 2 2 4 2 4" xfId="17672" xr:uid="{00000000-0005-0000-0000-00003F1D0000}"/>
    <cellStyle name="Normal 7 4 2 2 4 3" xfId="4798" xr:uid="{00000000-0005-0000-0000-0000B3120000}"/>
    <cellStyle name="Normal 7 4 2 2 4 3 2" xfId="11185" xr:uid="{00000000-0005-0000-0000-0000411D0000}"/>
    <cellStyle name="Normal 7 4 2 2 4 3 3" xfId="19263" xr:uid="{00000000-0005-0000-0000-0000411D0000}"/>
    <cellStyle name="Normal 7 4 2 2 4 4" xfId="7999" xr:uid="{00000000-0005-0000-0000-0000421D0000}"/>
    <cellStyle name="Normal 7 4 2 2 4 4 2" xfId="16077" xr:uid="{00000000-0005-0000-0000-0000421D0000}"/>
    <cellStyle name="Normal 7 4 2 2 4 5" xfId="12605" xr:uid="{00000000-0005-0000-0000-0000431D0000}"/>
    <cellStyle name="Normal 7 4 2 2 4 5 2" xfId="20670" xr:uid="{00000000-0005-0000-0000-0000431D0000}"/>
    <cellStyle name="Normal 7 4 2 2 4 6" xfId="6389" xr:uid="{00000000-0005-0000-0000-00003E1D0000}"/>
    <cellStyle name="Normal 7 4 2 2 4 7" xfId="14469" xr:uid="{00000000-0005-0000-0000-00003E1D0000}"/>
    <cellStyle name="Normal 7 4 2 2 5" xfId="2012" xr:uid="{00000000-0005-0000-0000-0000B4120000}"/>
    <cellStyle name="Normal 7 4 2 2 5 2" xfId="3662" xr:uid="{00000000-0005-0000-0000-0000B5120000}"/>
    <cellStyle name="Normal 7 4 2 2 5 2 2" xfId="10121" xr:uid="{00000000-0005-0000-0000-0000451D0000}"/>
    <cellStyle name="Normal 7 4 2 2 5 2 3" xfId="18199" xr:uid="{00000000-0005-0000-0000-0000451D0000}"/>
    <cellStyle name="Normal 7 4 2 2 5 3" xfId="5325" xr:uid="{00000000-0005-0000-0000-0000B6120000}"/>
    <cellStyle name="Normal 7 4 2 2 5 3 2" xfId="11712" xr:uid="{00000000-0005-0000-0000-0000461D0000}"/>
    <cellStyle name="Normal 7 4 2 2 5 3 3" xfId="19790" xr:uid="{00000000-0005-0000-0000-0000461D0000}"/>
    <cellStyle name="Normal 7 4 2 2 5 4" xfId="8526" xr:uid="{00000000-0005-0000-0000-0000471D0000}"/>
    <cellStyle name="Normal 7 4 2 2 5 4 2" xfId="16604" xr:uid="{00000000-0005-0000-0000-0000471D0000}"/>
    <cellStyle name="Normal 7 4 2 2 5 5" xfId="13345" xr:uid="{00000000-0005-0000-0000-0000481D0000}"/>
    <cellStyle name="Normal 7 4 2 2 5 5 2" xfId="21382" xr:uid="{00000000-0005-0000-0000-0000481D0000}"/>
    <cellStyle name="Normal 7 4 2 2 5 6" xfId="6916" xr:uid="{00000000-0005-0000-0000-0000441D0000}"/>
    <cellStyle name="Normal 7 4 2 2 5 7" xfId="14996" xr:uid="{00000000-0005-0000-0000-0000441D0000}"/>
    <cellStyle name="Normal 7 4 2 2 6" xfId="2650" xr:uid="{00000000-0005-0000-0000-0000B7120000}"/>
    <cellStyle name="Normal 7 4 2 2 6 2" xfId="12816" xr:uid="{00000000-0005-0000-0000-00004A1D0000}"/>
    <cellStyle name="Normal 7 4 2 2 6 2 2" xfId="20855" xr:uid="{00000000-0005-0000-0000-00004A1D0000}"/>
    <cellStyle name="Normal 7 4 2 2 6 3" xfId="9144" xr:uid="{00000000-0005-0000-0000-0000491D0000}"/>
    <cellStyle name="Normal 7 4 2 2 6 4" xfId="17222" xr:uid="{00000000-0005-0000-0000-0000491D0000}"/>
    <cellStyle name="Normal 7 4 2 2 7" xfId="4271" xr:uid="{00000000-0005-0000-0000-0000B8120000}"/>
    <cellStyle name="Normal 7 4 2 2 7 2" xfId="10658" xr:uid="{00000000-0005-0000-0000-00004B1D0000}"/>
    <cellStyle name="Normal 7 4 2 2 7 3" xfId="18736" xr:uid="{00000000-0005-0000-0000-00004B1D0000}"/>
    <cellStyle name="Normal 7 4 2 2 8" xfId="7472" xr:uid="{00000000-0005-0000-0000-00004C1D0000}"/>
    <cellStyle name="Normal 7 4 2 2 8 2" xfId="15550" xr:uid="{00000000-0005-0000-0000-00004C1D0000}"/>
    <cellStyle name="Normal 7 4 2 2 9" xfId="12338" xr:uid="{00000000-0005-0000-0000-00004D1D0000}"/>
    <cellStyle name="Normal 7 4 2 2 9 2" xfId="20410" xr:uid="{00000000-0005-0000-0000-00004D1D0000}"/>
    <cellStyle name="Normal 7 4 2 20" xfId="13941" xr:uid="{00000000-0005-0000-0000-0000EA1C0000}"/>
    <cellStyle name="Normal 7 4 2 3" xfId="809" xr:uid="{00000000-0005-0000-0000-000029030000}"/>
    <cellStyle name="Normal 7 4 2 3 10" xfId="13731" xr:uid="{00000000-0005-0000-0000-00004F1D0000}"/>
    <cellStyle name="Normal 7 4 2 3 10 2" xfId="21728" xr:uid="{00000000-0005-0000-0000-00004F1D0000}"/>
    <cellStyle name="Normal 7 4 2 3 11" xfId="5863" xr:uid="{00000000-0005-0000-0000-00004E1D0000}"/>
    <cellStyle name="Normal 7 4 2 3 12" xfId="13943" xr:uid="{00000000-0005-0000-0000-00004E1D0000}"/>
    <cellStyle name="Normal 7 4 2 3 2" xfId="810" xr:uid="{00000000-0005-0000-0000-00002A030000}"/>
    <cellStyle name="Normal 7 4 2 3 2 10" xfId="5971" xr:uid="{00000000-0005-0000-0000-0000501D0000}"/>
    <cellStyle name="Normal 7 4 2 3 2 11" xfId="14051" xr:uid="{00000000-0005-0000-0000-0000501D0000}"/>
    <cellStyle name="Normal 7 4 2 3 2 2" xfId="1197" xr:uid="{00000000-0005-0000-0000-0000BB120000}"/>
    <cellStyle name="Normal 7 4 2 3 2 2 2" xfId="1855" xr:uid="{00000000-0005-0000-0000-0000BC120000}"/>
    <cellStyle name="Normal 7 4 2 3 2 2 2 2" xfId="3505" xr:uid="{00000000-0005-0000-0000-0000BD120000}"/>
    <cellStyle name="Normal 7 4 2 3 2 2 2 2 2" xfId="9964" xr:uid="{00000000-0005-0000-0000-0000531D0000}"/>
    <cellStyle name="Normal 7 4 2 3 2 2 2 2 3" xfId="18042" xr:uid="{00000000-0005-0000-0000-0000531D0000}"/>
    <cellStyle name="Normal 7 4 2 3 2 2 2 3" xfId="5168" xr:uid="{00000000-0005-0000-0000-0000BE120000}"/>
    <cellStyle name="Normal 7 4 2 3 2 2 2 3 2" xfId="11555" xr:uid="{00000000-0005-0000-0000-0000541D0000}"/>
    <cellStyle name="Normal 7 4 2 3 2 2 2 3 3" xfId="19633" xr:uid="{00000000-0005-0000-0000-0000541D0000}"/>
    <cellStyle name="Normal 7 4 2 3 2 2 2 4" xfId="8369" xr:uid="{00000000-0005-0000-0000-0000551D0000}"/>
    <cellStyle name="Normal 7 4 2 3 2 2 2 4 2" xfId="16447" xr:uid="{00000000-0005-0000-0000-0000551D0000}"/>
    <cellStyle name="Normal 7 4 2 3 2 2 2 5" xfId="13347" xr:uid="{00000000-0005-0000-0000-0000561D0000}"/>
    <cellStyle name="Normal 7 4 2 3 2 2 2 5 2" xfId="21384" xr:uid="{00000000-0005-0000-0000-0000561D0000}"/>
    <cellStyle name="Normal 7 4 2 3 2 2 2 6" xfId="6759" xr:uid="{00000000-0005-0000-0000-0000521D0000}"/>
    <cellStyle name="Normal 7 4 2 3 2 2 2 7" xfId="14839" xr:uid="{00000000-0005-0000-0000-0000521D0000}"/>
    <cellStyle name="Normal 7 4 2 3 2 2 3" xfId="2382" xr:uid="{00000000-0005-0000-0000-0000BF120000}"/>
    <cellStyle name="Normal 7 4 2 3 2 2 3 2" xfId="4032" xr:uid="{00000000-0005-0000-0000-0000C0120000}"/>
    <cellStyle name="Normal 7 4 2 3 2 2 3 2 2" xfId="10491" xr:uid="{00000000-0005-0000-0000-0000581D0000}"/>
    <cellStyle name="Normal 7 4 2 3 2 2 3 2 3" xfId="18569" xr:uid="{00000000-0005-0000-0000-0000581D0000}"/>
    <cellStyle name="Normal 7 4 2 3 2 2 3 3" xfId="5695" xr:uid="{00000000-0005-0000-0000-0000C1120000}"/>
    <cellStyle name="Normal 7 4 2 3 2 2 3 3 2" xfId="12082" xr:uid="{00000000-0005-0000-0000-0000591D0000}"/>
    <cellStyle name="Normal 7 4 2 3 2 2 3 3 3" xfId="20160" xr:uid="{00000000-0005-0000-0000-0000591D0000}"/>
    <cellStyle name="Normal 7 4 2 3 2 2 3 4" xfId="8896" xr:uid="{00000000-0005-0000-0000-00005A1D0000}"/>
    <cellStyle name="Normal 7 4 2 3 2 2 3 4 2" xfId="16974" xr:uid="{00000000-0005-0000-0000-00005A1D0000}"/>
    <cellStyle name="Normal 7 4 2 3 2 2 3 5" xfId="7286" xr:uid="{00000000-0005-0000-0000-0000571D0000}"/>
    <cellStyle name="Normal 7 4 2 3 2 2 3 6" xfId="15366" xr:uid="{00000000-0005-0000-0000-0000571D0000}"/>
    <cellStyle name="Normal 7 4 2 3 2 2 4" xfId="2948" xr:uid="{00000000-0005-0000-0000-0000C2120000}"/>
    <cellStyle name="Normal 7 4 2 3 2 2 4 2" xfId="9437" xr:uid="{00000000-0005-0000-0000-00005B1D0000}"/>
    <cellStyle name="Normal 7 4 2 3 2 2 4 3" xfId="17515" xr:uid="{00000000-0005-0000-0000-00005B1D0000}"/>
    <cellStyle name="Normal 7 4 2 3 2 2 5" xfId="4641" xr:uid="{00000000-0005-0000-0000-0000C3120000}"/>
    <cellStyle name="Normal 7 4 2 3 2 2 5 2" xfId="11028" xr:uid="{00000000-0005-0000-0000-00005C1D0000}"/>
    <cellStyle name="Normal 7 4 2 3 2 2 5 3" xfId="19106" xr:uid="{00000000-0005-0000-0000-00005C1D0000}"/>
    <cellStyle name="Normal 7 4 2 3 2 2 6" xfId="7842" xr:uid="{00000000-0005-0000-0000-00005D1D0000}"/>
    <cellStyle name="Normal 7 4 2 3 2 2 6 2" xfId="15920" xr:uid="{00000000-0005-0000-0000-00005D1D0000}"/>
    <cellStyle name="Normal 7 4 2 3 2 2 7" xfId="12610" xr:uid="{00000000-0005-0000-0000-00005E1D0000}"/>
    <cellStyle name="Normal 7 4 2 3 2 2 7 2" xfId="20675" xr:uid="{00000000-0005-0000-0000-00005E1D0000}"/>
    <cellStyle name="Normal 7 4 2 3 2 2 8" xfId="6232" xr:uid="{00000000-0005-0000-0000-0000511D0000}"/>
    <cellStyle name="Normal 7 4 2 3 2 2 9" xfId="14312" xr:uid="{00000000-0005-0000-0000-0000511D0000}"/>
    <cellStyle name="Normal 7 4 2 3 2 3" xfId="1595" xr:uid="{00000000-0005-0000-0000-0000C4120000}"/>
    <cellStyle name="Normal 7 4 2 3 2 3 2" xfId="3244" xr:uid="{00000000-0005-0000-0000-0000C5120000}"/>
    <cellStyle name="Normal 7 4 2 3 2 3 2 2" xfId="9703" xr:uid="{00000000-0005-0000-0000-0000601D0000}"/>
    <cellStyle name="Normal 7 4 2 3 2 3 2 3" xfId="17781" xr:uid="{00000000-0005-0000-0000-0000601D0000}"/>
    <cellStyle name="Normal 7 4 2 3 2 3 3" xfId="4907" xr:uid="{00000000-0005-0000-0000-0000C6120000}"/>
    <cellStyle name="Normal 7 4 2 3 2 3 3 2" xfId="11294" xr:uid="{00000000-0005-0000-0000-0000611D0000}"/>
    <cellStyle name="Normal 7 4 2 3 2 3 3 3" xfId="19372" xr:uid="{00000000-0005-0000-0000-0000611D0000}"/>
    <cellStyle name="Normal 7 4 2 3 2 3 4" xfId="8108" xr:uid="{00000000-0005-0000-0000-0000621D0000}"/>
    <cellStyle name="Normal 7 4 2 3 2 3 4 2" xfId="16186" xr:uid="{00000000-0005-0000-0000-0000621D0000}"/>
    <cellStyle name="Normal 7 4 2 3 2 3 5" xfId="13348" xr:uid="{00000000-0005-0000-0000-0000631D0000}"/>
    <cellStyle name="Normal 7 4 2 3 2 3 5 2" xfId="21385" xr:uid="{00000000-0005-0000-0000-0000631D0000}"/>
    <cellStyle name="Normal 7 4 2 3 2 3 6" xfId="6498" xr:uid="{00000000-0005-0000-0000-00005F1D0000}"/>
    <cellStyle name="Normal 7 4 2 3 2 3 7" xfId="14578" xr:uid="{00000000-0005-0000-0000-00005F1D0000}"/>
    <cellStyle name="Normal 7 4 2 3 2 4" xfId="2121" xr:uid="{00000000-0005-0000-0000-0000C7120000}"/>
    <cellStyle name="Normal 7 4 2 3 2 4 2" xfId="3771" xr:uid="{00000000-0005-0000-0000-0000C8120000}"/>
    <cellStyle name="Normal 7 4 2 3 2 4 2 2" xfId="10230" xr:uid="{00000000-0005-0000-0000-0000651D0000}"/>
    <cellStyle name="Normal 7 4 2 3 2 4 2 3" xfId="18308" xr:uid="{00000000-0005-0000-0000-0000651D0000}"/>
    <cellStyle name="Normal 7 4 2 3 2 4 3" xfId="5434" xr:uid="{00000000-0005-0000-0000-0000C9120000}"/>
    <cellStyle name="Normal 7 4 2 3 2 4 3 2" xfId="11821" xr:uid="{00000000-0005-0000-0000-0000661D0000}"/>
    <cellStyle name="Normal 7 4 2 3 2 4 3 3" xfId="19899" xr:uid="{00000000-0005-0000-0000-0000661D0000}"/>
    <cellStyle name="Normal 7 4 2 3 2 4 4" xfId="8635" xr:uid="{00000000-0005-0000-0000-0000671D0000}"/>
    <cellStyle name="Normal 7 4 2 3 2 4 4 2" xfId="16713" xr:uid="{00000000-0005-0000-0000-0000671D0000}"/>
    <cellStyle name="Normal 7 4 2 3 2 4 5" xfId="13346" xr:uid="{00000000-0005-0000-0000-0000681D0000}"/>
    <cellStyle name="Normal 7 4 2 3 2 4 5 2" xfId="21383" xr:uid="{00000000-0005-0000-0000-0000681D0000}"/>
    <cellStyle name="Normal 7 4 2 3 2 4 6" xfId="7025" xr:uid="{00000000-0005-0000-0000-0000641D0000}"/>
    <cellStyle name="Normal 7 4 2 3 2 4 7" xfId="15105" xr:uid="{00000000-0005-0000-0000-0000641D0000}"/>
    <cellStyle name="Normal 7 4 2 3 2 5" xfId="2654" xr:uid="{00000000-0005-0000-0000-0000CA120000}"/>
    <cellStyle name="Normal 7 4 2 3 2 5 2" xfId="9148" xr:uid="{00000000-0005-0000-0000-0000691D0000}"/>
    <cellStyle name="Normal 7 4 2 3 2 5 3" xfId="17226" xr:uid="{00000000-0005-0000-0000-0000691D0000}"/>
    <cellStyle name="Normal 7 4 2 3 2 6" xfId="4380" xr:uid="{00000000-0005-0000-0000-0000CB120000}"/>
    <cellStyle name="Normal 7 4 2 3 2 6 2" xfId="10767" xr:uid="{00000000-0005-0000-0000-00006A1D0000}"/>
    <cellStyle name="Normal 7 4 2 3 2 6 3" xfId="18845" xr:uid="{00000000-0005-0000-0000-00006A1D0000}"/>
    <cellStyle name="Normal 7 4 2 3 2 7" xfId="7581" xr:uid="{00000000-0005-0000-0000-00006B1D0000}"/>
    <cellStyle name="Normal 7 4 2 3 2 7 2" xfId="15659" xr:uid="{00000000-0005-0000-0000-00006B1D0000}"/>
    <cellStyle name="Normal 7 4 2 3 2 8" xfId="12342" xr:uid="{00000000-0005-0000-0000-00006C1D0000}"/>
    <cellStyle name="Normal 7 4 2 3 2 8 2" xfId="20414" xr:uid="{00000000-0005-0000-0000-00006C1D0000}"/>
    <cellStyle name="Normal 7 4 2 3 2 9" xfId="13732" xr:uid="{00000000-0005-0000-0000-00006D1D0000}"/>
    <cellStyle name="Normal 7 4 2 3 2 9 2" xfId="21729" xr:uid="{00000000-0005-0000-0000-00006D1D0000}"/>
    <cellStyle name="Normal 7 4 2 3 3" xfId="1080" xr:uid="{00000000-0005-0000-0000-0000CC120000}"/>
    <cellStyle name="Normal 7 4 2 3 3 2" xfId="1733" xr:uid="{00000000-0005-0000-0000-0000CD120000}"/>
    <cellStyle name="Normal 7 4 2 3 3 2 2" xfId="3383" xr:uid="{00000000-0005-0000-0000-0000CE120000}"/>
    <cellStyle name="Normal 7 4 2 3 3 2 2 2" xfId="13350" xr:uid="{00000000-0005-0000-0000-0000711D0000}"/>
    <cellStyle name="Normal 7 4 2 3 3 2 2 2 2" xfId="21387" xr:uid="{00000000-0005-0000-0000-0000711D0000}"/>
    <cellStyle name="Normal 7 4 2 3 3 2 2 3" xfId="9842" xr:uid="{00000000-0005-0000-0000-0000701D0000}"/>
    <cellStyle name="Normal 7 4 2 3 3 2 2 4" xfId="17920" xr:uid="{00000000-0005-0000-0000-0000701D0000}"/>
    <cellStyle name="Normal 7 4 2 3 3 2 3" xfId="5046" xr:uid="{00000000-0005-0000-0000-0000CF120000}"/>
    <cellStyle name="Normal 7 4 2 3 3 2 3 2" xfId="11433" xr:uid="{00000000-0005-0000-0000-0000721D0000}"/>
    <cellStyle name="Normal 7 4 2 3 3 2 3 3" xfId="19511" xr:uid="{00000000-0005-0000-0000-0000721D0000}"/>
    <cellStyle name="Normal 7 4 2 3 3 2 4" xfId="8247" xr:uid="{00000000-0005-0000-0000-0000731D0000}"/>
    <cellStyle name="Normal 7 4 2 3 3 2 4 2" xfId="16325" xr:uid="{00000000-0005-0000-0000-0000731D0000}"/>
    <cellStyle name="Normal 7 4 2 3 3 2 5" xfId="12611" xr:uid="{00000000-0005-0000-0000-0000741D0000}"/>
    <cellStyle name="Normal 7 4 2 3 3 2 5 2" xfId="20676" xr:uid="{00000000-0005-0000-0000-0000741D0000}"/>
    <cellStyle name="Normal 7 4 2 3 3 2 6" xfId="6637" xr:uid="{00000000-0005-0000-0000-00006F1D0000}"/>
    <cellStyle name="Normal 7 4 2 3 3 2 7" xfId="14717" xr:uid="{00000000-0005-0000-0000-00006F1D0000}"/>
    <cellStyle name="Normal 7 4 2 3 3 3" xfId="2260" xr:uid="{00000000-0005-0000-0000-0000D0120000}"/>
    <cellStyle name="Normal 7 4 2 3 3 3 2" xfId="3910" xr:uid="{00000000-0005-0000-0000-0000D1120000}"/>
    <cellStyle name="Normal 7 4 2 3 3 3 2 2" xfId="10369" xr:uid="{00000000-0005-0000-0000-0000761D0000}"/>
    <cellStyle name="Normal 7 4 2 3 3 3 2 3" xfId="18447" xr:uid="{00000000-0005-0000-0000-0000761D0000}"/>
    <cellStyle name="Normal 7 4 2 3 3 3 3" xfId="5573" xr:uid="{00000000-0005-0000-0000-0000D2120000}"/>
    <cellStyle name="Normal 7 4 2 3 3 3 3 2" xfId="11960" xr:uid="{00000000-0005-0000-0000-0000771D0000}"/>
    <cellStyle name="Normal 7 4 2 3 3 3 3 3" xfId="20038" xr:uid="{00000000-0005-0000-0000-0000771D0000}"/>
    <cellStyle name="Normal 7 4 2 3 3 3 4" xfId="8774" xr:uid="{00000000-0005-0000-0000-0000781D0000}"/>
    <cellStyle name="Normal 7 4 2 3 3 3 4 2" xfId="16852" xr:uid="{00000000-0005-0000-0000-0000781D0000}"/>
    <cellStyle name="Normal 7 4 2 3 3 3 5" xfId="13351" xr:uid="{00000000-0005-0000-0000-0000791D0000}"/>
    <cellStyle name="Normal 7 4 2 3 3 3 5 2" xfId="21388" xr:uid="{00000000-0005-0000-0000-0000791D0000}"/>
    <cellStyle name="Normal 7 4 2 3 3 3 6" xfId="7164" xr:uid="{00000000-0005-0000-0000-0000751D0000}"/>
    <cellStyle name="Normal 7 4 2 3 3 3 7" xfId="15244" xr:uid="{00000000-0005-0000-0000-0000751D0000}"/>
    <cellStyle name="Normal 7 4 2 3 3 4" xfId="2831" xr:uid="{00000000-0005-0000-0000-0000D3120000}"/>
    <cellStyle name="Normal 7 4 2 3 3 4 2" xfId="13349" xr:uid="{00000000-0005-0000-0000-00007B1D0000}"/>
    <cellStyle name="Normal 7 4 2 3 3 4 2 2" xfId="21386" xr:uid="{00000000-0005-0000-0000-00007B1D0000}"/>
    <cellStyle name="Normal 7 4 2 3 3 4 3" xfId="9320" xr:uid="{00000000-0005-0000-0000-00007A1D0000}"/>
    <cellStyle name="Normal 7 4 2 3 3 4 4" xfId="17398" xr:uid="{00000000-0005-0000-0000-00007A1D0000}"/>
    <cellStyle name="Normal 7 4 2 3 3 5" xfId="4519" xr:uid="{00000000-0005-0000-0000-0000D4120000}"/>
    <cellStyle name="Normal 7 4 2 3 3 5 2" xfId="10906" xr:uid="{00000000-0005-0000-0000-00007C1D0000}"/>
    <cellStyle name="Normal 7 4 2 3 3 5 3" xfId="18984" xr:uid="{00000000-0005-0000-0000-00007C1D0000}"/>
    <cellStyle name="Normal 7 4 2 3 3 6" xfId="7720" xr:uid="{00000000-0005-0000-0000-00007D1D0000}"/>
    <cellStyle name="Normal 7 4 2 3 3 6 2" xfId="15798" xr:uid="{00000000-0005-0000-0000-00007D1D0000}"/>
    <cellStyle name="Normal 7 4 2 3 3 7" xfId="12405" xr:uid="{00000000-0005-0000-0000-00007E1D0000}"/>
    <cellStyle name="Normal 7 4 2 3 3 7 2" xfId="20476" xr:uid="{00000000-0005-0000-0000-00007E1D0000}"/>
    <cellStyle name="Normal 7 4 2 3 3 8" xfId="6110" xr:uid="{00000000-0005-0000-0000-00006E1D0000}"/>
    <cellStyle name="Normal 7 4 2 3 3 9" xfId="14190" xr:uid="{00000000-0005-0000-0000-00006E1D0000}"/>
    <cellStyle name="Normal 7 4 2 3 4" xfId="1487" xr:uid="{00000000-0005-0000-0000-0000D5120000}"/>
    <cellStyle name="Normal 7 4 2 3 4 2" xfId="3136" xr:uid="{00000000-0005-0000-0000-0000D6120000}"/>
    <cellStyle name="Normal 7 4 2 3 4 2 2" xfId="13352" xr:uid="{00000000-0005-0000-0000-0000811D0000}"/>
    <cellStyle name="Normal 7 4 2 3 4 2 2 2" xfId="21389" xr:uid="{00000000-0005-0000-0000-0000811D0000}"/>
    <cellStyle name="Normal 7 4 2 3 4 2 3" xfId="9595" xr:uid="{00000000-0005-0000-0000-0000801D0000}"/>
    <cellStyle name="Normal 7 4 2 3 4 2 4" xfId="17673" xr:uid="{00000000-0005-0000-0000-0000801D0000}"/>
    <cellStyle name="Normal 7 4 2 3 4 3" xfId="4799" xr:uid="{00000000-0005-0000-0000-0000D7120000}"/>
    <cellStyle name="Normal 7 4 2 3 4 3 2" xfId="11186" xr:uid="{00000000-0005-0000-0000-0000821D0000}"/>
    <cellStyle name="Normal 7 4 2 3 4 3 3" xfId="19264" xr:uid="{00000000-0005-0000-0000-0000821D0000}"/>
    <cellStyle name="Normal 7 4 2 3 4 4" xfId="8000" xr:uid="{00000000-0005-0000-0000-0000831D0000}"/>
    <cellStyle name="Normal 7 4 2 3 4 4 2" xfId="16078" xr:uid="{00000000-0005-0000-0000-0000831D0000}"/>
    <cellStyle name="Normal 7 4 2 3 4 5" xfId="12609" xr:uid="{00000000-0005-0000-0000-0000841D0000}"/>
    <cellStyle name="Normal 7 4 2 3 4 5 2" xfId="20674" xr:uid="{00000000-0005-0000-0000-0000841D0000}"/>
    <cellStyle name="Normal 7 4 2 3 4 6" xfId="6390" xr:uid="{00000000-0005-0000-0000-00007F1D0000}"/>
    <cellStyle name="Normal 7 4 2 3 4 7" xfId="14470" xr:uid="{00000000-0005-0000-0000-00007F1D0000}"/>
    <cellStyle name="Normal 7 4 2 3 5" xfId="2013" xr:uid="{00000000-0005-0000-0000-0000D8120000}"/>
    <cellStyle name="Normal 7 4 2 3 5 2" xfId="3663" xr:uid="{00000000-0005-0000-0000-0000D9120000}"/>
    <cellStyle name="Normal 7 4 2 3 5 2 2" xfId="10122" xr:uid="{00000000-0005-0000-0000-0000861D0000}"/>
    <cellStyle name="Normal 7 4 2 3 5 2 3" xfId="18200" xr:uid="{00000000-0005-0000-0000-0000861D0000}"/>
    <cellStyle name="Normal 7 4 2 3 5 3" xfId="5326" xr:uid="{00000000-0005-0000-0000-0000DA120000}"/>
    <cellStyle name="Normal 7 4 2 3 5 3 2" xfId="11713" xr:uid="{00000000-0005-0000-0000-0000871D0000}"/>
    <cellStyle name="Normal 7 4 2 3 5 3 3" xfId="19791" xr:uid="{00000000-0005-0000-0000-0000871D0000}"/>
    <cellStyle name="Normal 7 4 2 3 5 4" xfId="8527" xr:uid="{00000000-0005-0000-0000-0000881D0000}"/>
    <cellStyle name="Normal 7 4 2 3 5 4 2" xfId="16605" xr:uid="{00000000-0005-0000-0000-0000881D0000}"/>
    <cellStyle name="Normal 7 4 2 3 5 5" xfId="13353" xr:uid="{00000000-0005-0000-0000-0000891D0000}"/>
    <cellStyle name="Normal 7 4 2 3 5 5 2" xfId="21390" xr:uid="{00000000-0005-0000-0000-0000891D0000}"/>
    <cellStyle name="Normal 7 4 2 3 5 6" xfId="6917" xr:uid="{00000000-0005-0000-0000-0000851D0000}"/>
    <cellStyle name="Normal 7 4 2 3 5 7" xfId="14997" xr:uid="{00000000-0005-0000-0000-0000851D0000}"/>
    <cellStyle name="Normal 7 4 2 3 6" xfId="2653" xr:uid="{00000000-0005-0000-0000-0000DB120000}"/>
    <cellStyle name="Normal 7 4 2 3 6 2" xfId="12817" xr:uid="{00000000-0005-0000-0000-00008B1D0000}"/>
    <cellStyle name="Normal 7 4 2 3 6 2 2" xfId="20856" xr:uid="{00000000-0005-0000-0000-00008B1D0000}"/>
    <cellStyle name="Normal 7 4 2 3 6 3" xfId="9147" xr:uid="{00000000-0005-0000-0000-00008A1D0000}"/>
    <cellStyle name="Normal 7 4 2 3 6 4" xfId="17225" xr:uid="{00000000-0005-0000-0000-00008A1D0000}"/>
    <cellStyle name="Normal 7 4 2 3 7" xfId="4272" xr:uid="{00000000-0005-0000-0000-0000DC120000}"/>
    <cellStyle name="Normal 7 4 2 3 7 2" xfId="10659" xr:uid="{00000000-0005-0000-0000-00008C1D0000}"/>
    <cellStyle name="Normal 7 4 2 3 7 3" xfId="18737" xr:uid="{00000000-0005-0000-0000-00008C1D0000}"/>
    <cellStyle name="Normal 7 4 2 3 8" xfId="7473" xr:uid="{00000000-0005-0000-0000-00008D1D0000}"/>
    <cellStyle name="Normal 7 4 2 3 8 2" xfId="15551" xr:uid="{00000000-0005-0000-0000-00008D1D0000}"/>
    <cellStyle name="Normal 7 4 2 3 9" xfId="12341" xr:uid="{00000000-0005-0000-0000-00008E1D0000}"/>
    <cellStyle name="Normal 7 4 2 3 9 2" xfId="20413" xr:uid="{00000000-0005-0000-0000-00008E1D0000}"/>
    <cellStyle name="Normal 7 4 2 4" xfId="811" xr:uid="{00000000-0005-0000-0000-00002B030000}"/>
    <cellStyle name="Normal 7 4 2 4 10" xfId="13733" xr:uid="{00000000-0005-0000-0000-0000901D0000}"/>
    <cellStyle name="Normal 7 4 2 4 10 2" xfId="21730" xr:uid="{00000000-0005-0000-0000-0000901D0000}"/>
    <cellStyle name="Normal 7 4 2 4 11" xfId="5864" xr:uid="{00000000-0005-0000-0000-00008F1D0000}"/>
    <cellStyle name="Normal 7 4 2 4 12" xfId="13944" xr:uid="{00000000-0005-0000-0000-00008F1D0000}"/>
    <cellStyle name="Normal 7 4 2 4 2" xfId="812" xr:uid="{00000000-0005-0000-0000-00002C030000}"/>
    <cellStyle name="Normal 7 4 2 4 2 10" xfId="5952" xr:uid="{00000000-0005-0000-0000-0000911D0000}"/>
    <cellStyle name="Normal 7 4 2 4 2 11" xfId="14032" xr:uid="{00000000-0005-0000-0000-0000911D0000}"/>
    <cellStyle name="Normal 7 4 2 4 2 2" xfId="1198" xr:uid="{00000000-0005-0000-0000-0000DF120000}"/>
    <cellStyle name="Normal 7 4 2 4 2 2 2" xfId="1856" xr:uid="{00000000-0005-0000-0000-0000E0120000}"/>
    <cellStyle name="Normal 7 4 2 4 2 2 2 2" xfId="3506" xr:uid="{00000000-0005-0000-0000-0000E1120000}"/>
    <cellStyle name="Normal 7 4 2 4 2 2 2 2 2" xfId="9965" xr:uid="{00000000-0005-0000-0000-0000941D0000}"/>
    <cellStyle name="Normal 7 4 2 4 2 2 2 2 3" xfId="18043" xr:uid="{00000000-0005-0000-0000-0000941D0000}"/>
    <cellStyle name="Normal 7 4 2 4 2 2 2 3" xfId="5169" xr:uid="{00000000-0005-0000-0000-0000E2120000}"/>
    <cellStyle name="Normal 7 4 2 4 2 2 2 3 2" xfId="11556" xr:uid="{00000000-0005-0000-0000-0000951D0000}"/>
    <cellStyle name="Normal 7 4 2 4 2 2 2 3 3" xfId="19634" xr:uid="{00000000-0005-0000-0000-0000951D0000}"/>
    <cellStyle name="Normal 7 4 2 4 2 2 2 4" xfId="8370" xr:uid="{00000000-0005-0000-0000-0000961D0000}"/>
    <cellStyle name="Normal 7 4 2 4 2 2 2 4 2" xfId="16448" xr:uid="{00000000-0005-0000-0000-0000961D0000}"/>
    <cellStyle name="Normal 7 4 2 4 2 2 2 5" xfId="13355" xr:uid="{00000000-0005-0000-0000-0000971D0000}"/>
    <cellStyle name="Normal 7 4 2 4 2 2 2 5 2" xfId="21392" xr:uid="{00000000-0005-0000-0000-0000971D0000}"/>
    <cellStyle name="Normal 7 4 2 4 2 2 2 6" xfId="6760" xr:uid="{00000000-0005-0000-0000-0000931D0000}"/>
    <cellStyle name="Normal 7 4 2 4 2 2 2 7" xfId="14840" xr:uid="{00000000-0005-0000-0000-0000931D0000}"/>
    <cellStyle name="Normal 7 4 2 4 2 2 3" xfId="2383" xr:uid="{00000000-0005-0000-0000-0000E3120000}"/>
    <cellStyle name="Normal 7 4 2 4 2 2 3 2" xfId="4033" xr:uid="{00000000-0005-0000-0000-0000E4120000}"/>
    <cellStyle name="Normal 7 4 2 4 2 2 3 2 2" xfId="10492" xr:uid="{00000000-0005-0000-0000-0000991D0000}"/>
    <cellStyle name="Normal 7 4 2 4 2 2 3 2 3" xfId="18570" xr:uid="{00000000-0005-0000-0000-0000991D0000}"/>
    <cellStyle name="Normal 7 4 2 4 2 2 3 3" xfId="5696" xr:uid="{00000000-0005-0000-0000-0000E5120000}"/>
    <cellStyle name="Normal 7 4 2 4 2 2 3 3 2" xfId="12083" xr:uid="{00000000-0005-0000-0000-00009A1D0000}"/>
    <cellStyle name="Normal 7 4 2 4 2 2 3 3 3" xfId="20161" xr:uid="{00000000-0005-0000-0000-00009A1D0000}"/>
    <cellStyle name="Normal 7 4 2 4 2 2 3 4" xfId="8897" xr:uid="{00000000-0005-0000-0000-00009B1D0000}"/>
    <cellStyle name="Normal 7 4 2 4 2 2 3 4 2" xfId="16975" xr:uid="{00000000-0005-0000-0000-00009B1D0000}"/>
    <cellStyle name="Normal 7 4 2 4 2 2 3 5" xfId="7287" xr:uid="{00000000-0005-0000-0000-0000981D0000}"/>
    <cellStyle name="Normal 7 4 2 4 2 2 3 6" xfId="15367" xr:uid="{00000000-0005-0000-0000-0000981D0000}"/>
    <cellStyle name="Normal 7 4 2 4 2 2 4" xfId="2949" xr:uid="{00000000-0005-0000-0000-0000E6120000}"/>
    <cellStyle name="Normal 7 4 2 4 2 2 4 2" xfId="9438" xr:uid="{00000000-0005-0000-0000-00009C1D0000}"/>
    <cellStyle name="Normal 7 4 2 4 2 2 4 3" xfId="17516" xr:uid="{00000000-0005-0000-0000-00009C1D0000}"/>
    <cellStyle name="Normal 7 4 2 4 2 2 5" xfId="4642" xr:uid="{00000000-0005-0000-0000-0000E7120000}"/>
    <cellStyle name="Normal 7 4 2 4 2 2 5 2" xfId="11029" xr:uid="{00000000-0005-0000-0000-00009D1D0000}"/>
    <cellStyle name="Normal 7 4 2 4 2 2 5 3" xfId="19107" xr:uid="{00000000-0005-0000-0000-00009D1D0000}"/>
    <cellStyle name="Normal 7 4 2 4 2 2 6" xfId="7843" xr:uid="{00000000-0005-0000-0000-00009E1D0000}"/>
    <cellStyle name="Normal 7 4 2 4 2 2 6 2" xfId="15921" xr:uid="{00000000-0005-0000-0000-00009E1D0000}"/>
    <cellStyle name="Normal 7 4 2 4 2 2 7" xfId="12613" xr:uid="{00000000-0005-0000-0000-00009F1D0000}"/>
    <cellStyle name="Normal 7 4 2 4 2 2 7 2" xfId="20678" xr:uid="{00000000-0005-0000-0000-00009F1D0000}"/>
    <cellStyle name="Normal 7 4 2 4 2 2 8" xfId="6233" xr:uid="{00000000-0005-0000-0000-0000921D0000}"/>
    <cellStyle name="Normal 7 4 2 4 2 2 9" xfId="14313" xr:uid="{00000000-0005-0000-0000-0000921D0000}"/>
    <cellStyle name="Normal 7 4 2 4 2 3" xfId="1576" xr:uid="{00000000-0005-0000-0000-0000E8120000}"/>
    <cellStyle name="Normal 7 4 2 4 2 3 2" xfId="3225" xr:uid="{00000000-0005-0000-0000-0000E9120000}"/>
    <cellStyle name="Normal 7 4 2 4 2 3 2 2" xfId="9684" xr:uid="{00000000-0005-0000-0000-0000A11D0000}"/>
    <cellStyle name="Normal 7 4 2 4 2 3 2 3" xfId="17762" xr:uid="{00000000-0005-0000-0000-0000A11D0000}"/>
    <cellStyle name="Normal 7 4 2 4 2 3 3" xfId="4888" xr:uid="{00000000-0005-0000-0000-0000EA120000}"/>
    <cellStyle name="Normal 7 4 2 4 2 3 3 2" xfId="11275" xr:uid="{00000000-0005-0000-0000-0000A21D0000}"/>
    <cellStyle name="Normal 7 4 2 4 2 3 3 3" xfId="19353" xr:uid="{00000000-0005-0000-0000-0000A21D0000}"/>
    <cellStyle name="Normal 7 4 2 4 2 3 4" xfId="8089" xr:uid="{00000000-0005-0000-0000-0000A31D0000}"/>
    <cellStyle name="Normal 7 4 2 4 2 3 4 2" xfId="16167" xr:uid="{00000000-0005-0000-0000-0000A31D0000}"/>
    <cellStyle name="Normal 7 4 2 4 2 3 5" xfId="13356" xr:uid="{00000000-0005-0000-0000-0000A41D0000}"/>
    <cellStyle name="Normal 7 4 2 4 2 3 5 2" xfId="21393" xr:uid="{00000000-0005-0000-0000-0000A41D0000}"/>
    <cellStyle name="Normal 7 4 2 4 2 3 6" xfId="6479" xr:uid="{00000000-0005-0000-0000-0000A01D0000}"/>
    <cellStyle name="Normal 7 4 2 4 2 3 7" xfId="14559" xr:uid="{00000000-0005-0000-0000-0000A01D0000}"/>
    <cellStyle name="Normal 7 4 2 4 2 4" xfId="2102" xr:uid="{00000000-0005-0000-0000-0000EB120000}"/>
    <cellStyle name="Normal 7 4 2 4 2 4 2" xfId="3752" xr:uid="{00000000-0005-0000-0000-0000EC120000}"/>
    <cellStyle name="Normal 7 4 2 4 2 4 2 2" xfId="10211" xr:uid="{00000000-0005-0000-0000-0000A61D0000}"/>
    <cellStyle name="Normal 7 4 2 4 2 4 2 3" xfId="18289" xr:uid="{00000000-0005-0000-0000-0000A61D0000}"/>
    <cellStyle name="Normal 7 4 2 4 2 4 3" xfId="5415" xr:uid="{00000000-0005-0000-0000-0000ED120000}"/>
    <cellStyle name="Normal 7 4 2 4 2 4 3 2" xfId="11802" xr:uid="{00000000-0005-0000-0000-0000A71D0000}"/>
    <cellStyle name="Normal 7 4 2 4 2 4 3 3" xfId="19880" xr:uid="{00000000-0005-0000-0000-0000A71D0000}"/>
    <cellStyle name="Normal 7 4 2 4 2 4 4" xfId="8616" xr:uid="{00000000-0005-0000-0000-0000A81D0000}"/>
    <cellStyle name="Normal 7 4 2 4 2 4 4 2" xfId="16694" xr:uid="{00000000-0005-0000-0000-0000A81D0000}"/>
    <cellStyle name="Normal 7 4 2 4 2 4 5" xfId="13354" xr:uid="{00000000-0005-0000-0000-0000A91D0000}"/>
    <cellStyle name="Normal 7 4 2 4 2 4 5 2" xfId="21391" xr:uid="{00000000-0005-0000-0000-0000A91D0000}"/>
    <cellStyle name="Normal 7 4 2 4 2 4 6" xfId="7006" xr:uid="{00000000-0005-0000-0000-0000A51D0000}"/>
    <cellStyle name="Normal 7 4 2 4 2 4 7" xfId="15086" xr:uid="{00000000-0005-0000-0000-0000A51D0000}"/>
    <cellStyle name="Normal 7 4 2 4 2 5" xfId="2656" xr:uid="{00000000-0005-0000-0000-0000EE120000}"/>
    <cellStyle name="Normal 7 4 2 4 2 5 2" xfId="9150" xr:uid="{00000000-0005-0000-0000-0000AA1D0000}"/>
    <cellStyle name="Normal 7 4 2 4 2 5 3" xfId="17228" xr:uid="{00000000-0005-0000-0000-0000AA1D0000}"/>
    <cellStyle name="Normal 7 4 2 4 2 6" xfId="4361" xr:uid="{00000000-0005-0000-0000-0000EF120000}"/>
    <cellStyle name="Normal 7 4 2 4 2 6 2" xfId="10748" xr:uid="{00000000-0005-0000-0000-0000AB1D0000}"/>
    <cellStyle name="Normal 7 4 2 4 2 6 3" xfId="18826" xr:uid="{00000000-0005-0000-0000-0000AB1D0000}"/>
    <cellStyle name="Normal 7 4 2 4 2 7" xfId="7562" xr:uid="{00000000-0005-0000-0000-0000AC1D0000}"/>
    <cellStyle name="Normal 7 4 2 4 2 7 2" xfId="15640" xr:uid="{00000000-0005-0000-0000-0000AC1D0000}"/>
    <cellStyle name="Normal 7 4 2 4 2 8" xfId="12344" xr:uid="{00000000-0005-0000-0000-0000AD1D0000}"/>
    <cellStyle name="Normal 7 4 2 4 2 8 2" xfId="20416" xr:uid="{00000000-0005-0000-0000-0000AD1D0000}"/>
    <cellStyle name="Normal 7 4 2 4 2 9" xfId="13734" xr:uid="{00000000-0005-0000-0000-0000AE1D0000}"/>
    <cellStyle name="Normal 7 4 2 4 2 9 2" xfId="21731" xr:uid="{00000000-0005-0000-0000-0000AE1D0000}"/>
    <cellStyle name="Normal 7 4 2 4 3" xfId="1081" xr:uid="{00000000-0005-0000-0000-0000F0120000}"/>
    <cellStyle name="Normal 7 4 2 4 3 2" xfId="1734" xr:uid="{00000000-0005-0000-0000-0000F1120000}"/>
    <cellStyle name="Normal 7 4 2 4 3 2 2" xfId="3384" xr:uid="{00000000-0005-0000-0000-0000F2120000}"/>
    <cellStyle name="Normal 7 4 2 4 3 2 2 2" xfId="9843" xr:uid="{00000000-0005-0000-0000-0000B11D0000}"/>
    <cellStyle name="Normal 7 4 2 4 3 2 2 3" xfId="17921" xr:uid="{00000000-0005-0000-0000-0000B11D0000}"/>
    <cellStyle name="Normal 7 4 2 4 3 2 3" xfId="5047" xr:uid="{00000000-0005-0000-0000-0000F3120000}"/>
    <cellStyle name="Normal 7 4 2 4 3 2 3 2" xfId="11434" xr:uid="{00000000-0005-0000-0000-0000B21D0000}"/>
    <cellStyle name="Normal 7 4 2 4 3 2 3 3" xfId="19512" xr:uid="{00000000-0005-0000-0000-0000B21D0000}"/>
    <cellStyle name="Normal 7 4 2 4 3 2 4" xfId="8248" xr:uid="{00000000-0005-0000-0000-0000B31D0000}"/>
    <cellStyle name="Normal 7 4 2 4 3 2 4 2" xfId="16326" xr:uid="{00000000-0005-0000-0000-0000B31D0000}"/>
    <cellStyle name="Normal 7 4 2 4 3 2 5" xfId="13357" xr:uid="{00000000-0005-0000-0000-0000B41D0000}"/>
    <cellStyle name="Normal 7 4 2 4 3 2 5 2" xfId="21394" xr:uid="{00000000-0005-0000-0000-0000B41D0000}"/>
    <cellStyle name="Normal 7 4 2 4 3 2 6" xfId="6638" xr:uid="{00000000-0005-0000-0000-0000B01D0000}"/>
    <cellStyle name="Normal 7 4 2 4 3 2 7" xfId="14718" xr:uid="{00000000-0005-0000-0000-0000B01D0000}"/>
    <cellStyle name="Normal 7 4 2 4 3 3" xfId="2261" xr:uid="{00000000-0005-0000-0000-0000F4120000}"/>
    <cellStyle name="Normal 7 4 2 4 3 3 2" xfId="3911" xr:uid="{00000000-0005-0000-0000-0000F5120000}"/>
    <cellStyle name="Normal 7 4 2 4 3 3 2 2" xfId="10370" xr:uid="{00000000-0005-0000-0000-0000B61D0000}"/>
    <cellStyle name="Normal 7 4 2 4 3 3 2 3" xfId="18448" xr:uid="{00000000-0005-0000-0000-0000B61D0000}"/>
    <cellStyle name="Normal 7 4 2 4 3 3 3" xfId="5574" xr:uid="{00000000-0005-0000-0000-0000F6120000}"/>
    <cellStyle name="Normal 7 4 2 4 3 3 3 2" xfId="11961" xr:uid="{00000000-0005-0000-0000-0000B71D0000}"/>
    <cellStyle name="Normal 7 4 2 4 3 3 3 3" xfId="20039" xr:uid="{00000000-0005-0000-0000-0000B71D0000}"/>
    <cellStyle name="Normal 7 4 2 4 3 3 4" xfId="8775" xr:uid="{00000000-0005-0000-0000-0000B81D0000}"/>
    <cellStyle name="Normal 7 4 2 4 3 3 4 2" xfId="16853" xr:uid="{00000000-0005-0000-0000-0000B81D0000}"/>
    <cellStyle name="Normal 7 4 2 4 3 3 5" xfId="7165" xr:uid="{00000000-0005-0000-0000-0000B51D0000}"/>
    <cellStyle name="Normal 7 4 2 4 3 3 6" xfId="15245" xr:uid="{00000000-0005-0000-0000-0000B51D0000}"/>
    <cellStyle name="Normal 7 4 2 4 3 4" xfId="2832" xr:uid="{00000000-0005-0000-0000-0000F7120000}"/>
    <cellStyle name="Normal 7 4 2 4 3 4 2" xfId="9321" xr:uid="{00000000-0005-0000-0000-0000B91D0000}"/>
    <cellStyle name="Normal 7 4 2 4 3 4 3" xfId="17399" xr:uid="{00000000-0005-0000-0000-0000B91D0000}"/>
    <cellStyle name="Normal 7 4 2 4 3 5" xfId="4520" xr:uid="{00000000-0005-0000-0000-0000F8120000}"/>
    <cellStyle name="Normal 7 4 2 4 3 5 2" xfId="10907" xr:uid="{00000000-0005-0000-0000-0000BA1D0000}"/>
    <cellStyle name="Normal 7 4 2 4 3 5 3" xfId="18985" xr:uid="{00000000-0005-0000-0000-0000BA1D0000}"/>
    <cellStyle name="Normal 7 4 2 4 3 6" xfId="7721" xr:uid="{00000000-0005-0000-0000-0000BB1D0000}"/>
    <cellStyle name="Normal 7 4 2 4 3 6 2" xfId="15799" xr:uid="{00000000-0005-0000-0000-0000BB1D0000}"/>
    <cellStyle name="Normal 7 4 2 4 3 7" xfId="12612" xr:uid="{00000000-0005-0000-0000-0000BC1D0000}"/>
    <cellStyle name="Normal 7 4 2 4 3 7 2" xfId="20677" xr:uid="{00000000-0005-0000-0000-0000BC1D0000}"/>
    <cellStyle name="Normal 7 4 2 4 3 8" xfId="6111" xr:uid="{00000000-0005-0000-0000-0000AF1D0000}"/>
    <cellStyle name="Normal 7 4 2 4 3 9" xfId="14191" xr:uid="{00000000-0005-0000-0000-0000AF1D0000}"/>
    <cellStyle name="Normal 7 4 2 4 4" xfId="1488" xr:uid="{00000000-0005-0000-0000-0000F9120000}"/>
    <cellStyle name="Normal 7 4 2 4 4 2" xfId="3137" xr:uid="{00000000-0005-0000-0000-0000FA120000}"/>
    <cellStyle name="Normal 7 4 2 4 4 2 2" xfId="9596" xr:uid="{00000000-0005-0000-0000-0000BE1D0000}"/>
    <cellStyle name="Normal 7 4 2 4 4 2 3" xfId="17674" xr:uid="{00000000-0005-0000-0000-0000BE1D0000}"/>
    <cellStyle name="Normal 7 4 2 4 4 3" xfId="4800" xr:uid="{00000000-0005-0000-0000-0000FB120000}"/>
    <cellStyle name="Normal 7 4 2 4 4 3 2" xfId="11187" xr:uid="{00000000-0005-0000-0000-0000BF1D0000}"/>
    <cellStyle name="Normal 7 4 2 4 4 3 3" xfId="19265" xr:uid="{00000000-0005-0000-0000-0000BF1D0000}"/>
    <cellStyle name="Normal 7 4 2 4 4 4" xfId="8001" xr:uid="{00000000-0005-0000-0000-0000C01D0000}"/>
    <cellStyle name="Normal 7 4 2 4 4 4 2" xfId="16079" xr:uid="{00000000-0005-0000-0000-0000C01D0000}"/>
    <cellStyle name="Normal 7 4 2 4 4 5" xfId="13358" xr:uid="{00000000-0005-0000-0000-0000C11D0000}"/>
    <cellStyle name="Normal 7 4 2 4 4 5 2" xfId="21395" xr:uid="{00000000-0005-0000-0000-0000C11D0000}"/>
    <cellStyle name="Normal 7 4 2 4 4 6" xfId="6391" xr:uid="{00000000-0005-0000-0000-0000BD1D0000}"/>
    <cellStyle name="Normal 7 4 2 4 4 7" xfId="14471" xr:uid="{00000000-0005-0000-0000-0000BD1D0000}"/>
    <cellStyle name="Normal 7 4 2 4 5" xfId="2014" xr:uid="{00000000-0005-0000-0000-0000FC120000}"/>
    <cellStyle name="Normal 7 4 2 4 5 2" xfId="3664" xr:uid="{00000000-0005-0000-0000-0000FD120000}"/>
    <cellStyle name="Normal 7 4 2 4 5 2 2" xfId="10123" xr:uid="{00000000-0005-0000-0000-0000C31D0000}"/>
    <cellStyle name="Normal 7 4 2 4 5 2 3" xfId="18201" xr:uid="{00000000-0005-0000-0000-0000C31D0000}"/>
    <cellStyle name="Normal 7 4 2 4 5 3" xfId="5327" xr:uid="{00000000-0005-0000-0000-0000FE120000}"/>
    <cellStyle name="Normal 7 4 2 4 5 3 2" xfId="11714" xr:uid="{00000000-0005-0000-0000-0000C41D0000}"/>
    <cellStyle name="Normal 7 4 2 4 5 3 3" xfId="19792" xr:uid="{00000000-0005-0000-0000-0000C41D0000}"/>
    <cellStyle name="Normal 7 4 2 4 5 4" xfId="8528" xr:uid="{00000000-0005-0000-0000-0000C51D0000}"/>
    <cellStyle name="Normal 7 4 2 4 5 4 2" xfId="16606" xr:uid="{00000000-0005-0000-0000-0000C51D0000}"/>
    <cellStyle name="Normal 7 4 2 4 5 5" xfId="12818" xr:uid="{00000000-0005-0000-0000-0000C61D0000}"/>
    <cellStyle name="Normal 7 4 2 4 5 5 2" xfId="20857" xr:uid="{00000000-0005-0000-0000-0000C61D0000}"/>
    <cellStyle name="Normal 7 4 2 4 5 6" xfId="6918" xr:uid="{00000000-0005-0000-0000-0000C21D0000}"/>
    <cellStyle name="Normal 7 4 2 4 5 7" xfId="14998" xr:uid="{00000000-0005-0000-0000-0000C21D0000}"/>
    <cellStyle name="Normal 7 4 2 4 6" xfId="2655" xr:uid="{00000000-0005-0000-0000-0000FF120000}"/>
    <cellStyle name="Normal 7 4 2 4 6 2" xfId="9149" xr:uid="{00000000-0005-0000-0000-0000C71D0000}"/>
    <cellStyle name="Normal 7 4 2 4 6 3" xfId="17227" xr:uid="{00000000-0005-0000-0000-0000C71D0000}"/>
    <cellStyle name="Normal 7 4 2 4 7" xfId="4273" xr:uid="{00000000-0005-0000-0000-000000130000}"/>
    <cellStyle name="Normal 7 4 2 4 7 2" xfId="10660" xr:uid="{00000000-0005-0000-0000-0000C81D0000}"/>
    <cellStyle name="Normal 7 4 2 4 7 3" xfId="18738" xr:uid="{00000000-0005-0000-0000-0000C81D0000}"/>
    <cellStyle name="Normal 7 4 2 4 8" xfId="7474" xr:uid="{00000000-0005-0000-0000-0000C91D0000}"/>
    <cellStyle name="Normal 7 4 2 4 8 2" xfId="15552" xr:uid="{00000000-0005-0000-0000-0000C91D0000}"/>
    <cellStyle name="Normal 7 4 2 4 9" xfId="12343" xr:uid="{00000000-0005-0000-0000-0000CA1D0000}"/>
    <cellStyle name="Normal 7 4 2 4 9 2" xfId="20415" xr:uid="{00000000-0005-0000-0000-0000CA1D0000}"/>
    <cellStyle name="Normal 7 4 2 5" xfId="813" xr:uid="{00000000-0005-0000-0000-00002D030000}"/>
    <cellStyle name="Normal 7 4 2 5 10" xfId="13735" xr:uid="{00000000-0005-0000-0000-0000CC1D0000}"/>
    <cellStyle name="Normal 7 4 2 5 10 2" xfId="21732" xr:uid="{00000000-0005-0000-0000-0000CC1D0000}"/>
    <cellStyle name="Normal 7 4 2 5 11" xfId="5865" xr:uid="{00000000-0005-0000-0000-0000CB1D0000}"/>
    <cellStyle name="Normal 7 4 2 5 12" xfId="13945" xr:uid="{00000000-0005-0000-0000-0000CB1D0000}"/>
    <cellStyle name="Normal 7 4 2 5 2" xfId="975" xr:uid="{00000000-0005-0000-0000-000002130000}"/>
    <cellStyle name="Normal 7 4 2 5 2 10" xfId="14014" xr:uid="{00000000-0005-0000-0000-0000CD1D0000}"/>
    <cellStyle name="Normal 7 4 2 5 2 2" xfId="1199" xr:uid="{00000000-0005-0000-0000-000003130000}"/>
    <cellStyle name="Normal 7 4 2 5 2 2 2" xfId="1857" xr:uid="{00000000-0005-0000-0000-000004130000}"/>
    <cellStyle name="Normal 7 4 2 5 2 2 2 2" xfId="3507" xr:uid="{00000000-0005-0000-0000-000005130000}"/>
    <cellStyle name="Normal 7 4 2 5 2 2 2 2 2" xfId="9966" xr:uid="{00000000-0005-0000-0000-0000D01D0000}"/>
    <cellStyle name="Normal 7 4 2 5 2 2 2 2 3" xfId="18044" xr:uid="{00000000-0005-0000-0000-0000D01D0000}"/>
    <cellStyle name="Normal 7 4 2 5 2 2 2 3" xfId="5170" xr:uid="{00000000-0005-0000-0000-000006130000}"/>
    <cellStyle name="Normal 7 4 2 5 2 2 2 3 2" xfId="11557" xr:uid="{00000000-0005-0000-0000-0000D11D0000}"/>
    <cellStyle name="Normal 7 4 2 5 2 2 2 3 3" xfId="19635" xr:uid="{00000000-0005-0000-0000-0000D11D0000}"/>
    <cellStyle name="Normal 7 4 2 5 2 2 2 4" xfId="8371" xr:uid="{00000000-0005-0000-0000-0000D21D0000}"/>
    <cellStyle name="Normal 7 4 2 5 2 2 2 4 2" xfId="16449" xr:uid="{00000000-0005-0000-0000-0000D21D0000}"/>
    <cellStyle name="Normal 7 4 2 5 2 2 2 5" xfId="6761" xr:uid="{00000000-0005-0000-0000-0000CF1D0000}"/>
    <cellStyle name="Normal 7 4 2 5 2 2 2 6" xfId="14841" xr:uid="{00000000-0005-0000-0000-0000CF1D0000}"/>
    <cellStyle name="Normal 7 4 2 5 2 2 3" xfId="2384" xr:uid="{00000000-0005-0000-0000-000007130000}"/>
    <cellStyle name="Normal 7 4 2 5 2 2 3 2" xfId="4034" xr:uid="{00000000-0005-0000-0000-000008130000}"/>
    <cellStyle name="Normal 7 4 2 5 2 2 3 2 2" xfId="10493" xr:uid="{00000000-0005-0000-0000-0000D41D0000}"/>
    <cellStyle name="Normal 7 4 2 5 2 2 3 2 3" xfId="18571" xr:uid="{00000000-0005-0000-0000-0000D41D0000}"/>
    <cellStyle name="Normal 7 4 2 5 2 2 3 3" xfId="5697" xr:uid="{00000000-0005-0000-0000-000009130000}"/>
    <cellStyle name="Normal 7 4 2 5 2 2 3 3 2" xfId="12084" xr:uid="{00000000-0005-0000-0000-0000D51D0000}"/>
    <cellStyle name="Normal 7 4 2 5 2 2 3 3 3" xfId="20162" xr:uid="{00000000-0005-0000-0000-0000D51D0000}"/>
    <cellStyle name="Normal 7 4 2 5 2 2 3 4" xfId="8898" xr:uid="{00000000-0005-0000-0000-0000D61D0000}"/>
    <cellStyle name="Normal 7 4 2 5 2 2 3 4 2" xfId="16976" xr:uid="{00000000-0005-0000-0000-0000D61D0000}"/>
    <cellStyle name="Normal 7 4 2 5 2 2 3 5" xfId="7288" xr:uid="{00000000-0005-0000-0000-0000D31D0000}"/>
    <cellStyle name="Normal 7 4 2 5 2 2 3 6" xfId="15368" xr:uid="{00000000-0005-0000-0000-0000D31D0000}"/>
    <cellStyle name="Normal 7 4 2 5 2 2 4" xfId="2950" xr:uid="{00000000-0005-0000-0000-00000A130000}"/>
    <cellStyle name="Normal 7 4 2 5 2 2 4 2" xfId="9439" xr:uid="{00000000-0005-0000-0000-0000D71D0000}"/>
    <cellStyle name="Normal 7 4 2 5 2 2 4 3" xfId="17517" xr:uid="{00000000-0005-0000-0000-0000D71D0000}"/>
    <cellStyle name="Normal 7 4 2 5 2 2 5" xfId="4643" xr:uid="{00000000-0005-0000-0000-00000B130000}"/>
    <cellStyle name="Normal 7 4 2 5 2 2 5 2" xfId="11030" xr:uid="{00000000-0005-0000-0000-0000D81D0000}"/>
    <cellStyle name="Normal 7 4 2 5 2 2 5 3" xfId="19108" xr:uid="{00000000-0005-0000-0000-0000D81D0000}"/>
    <cellStyle name="Normal 7 4 2 5 2 2 6" xfId="7844" xr:uid="{00000000-0005-0000-0000-0000D91D0000}"/>
    <cellStyle name="Normal 7 4 2 5 2 2 6 2" xfId="15922" xr:uid="{00000000-0005-0000-0000-0000D91D0000}"/>
    <cellStyle name="Normal 7 4 2 5 2 2 7" xfId="13359" xr:uid="{00000000-0005-0000-0000-0000DA1D0000}"/>
    <cellStyle name="Normal 7 4 2 5 2 2 7 2" xfId="21396" xr:uid="{00000000-0005-0000-0000-0000DA1D0000}"/>
    <cellStyle name="Normal 7 4 2 5 2 2 8" xfId="6234" xr:uid="{00000000-0005-0000-0000-0000CE1D0000}"/>
    <cellStyle name="Normal 7 4 2 5 2 2 9" xfId="14314" xr:uid="{00000000-0005-0000-0000-0000CE1D0000}"/>
    <cellStyle name="Normal 7 4 2 5 2 3" xfId="1558" xr:uid="{00000000-0005-0000-0000-00000C130000}"/>
    <cellStyle name="Normal 7 4 2 5 2 3 2" xfId="3207" xr:uid="{00000000-0005-0000-0000-00000D130000}"/>
    <cellStyle name="Normal 7 4 2 5 2 3 2 2" xfId="9666" xr:uid="{00000000-0005-0000-0000-0000DC1D0000}"/>
    <cellStyle name="Normal 7 4 2 5 2 3 2 3" xfId="17744" xr:uid="{00000000-0005-0000-0000-0000DC1D0000}"/>
    <cellStyle name="Normal 7 4 2 5 2 3 3" xfId="4870" xr:uid="{00000000-0005-0000-0000-00000E130000}"/>
    <cellStyle name="Normal 7 4 2 5 2 3 3 2" xfId="11257" xr:uid="{00000000-0005-0000-0000-0000DD1D0000}"/>
    <cellStyle name="Normal 7 4 2 5 2 3 3 3" xfId="19335" xr:uid="{00000000-0005-0000-0000-0000DD1D0000}"/>
    <cellStyle name="Normal 7 4 2 5 2 3 4" xfId="8071" xr:uid="{00000000-0005-0000-0000-0000DE1D0000}"/>
    <cellStyle name="Normal 7 4 2 5 2 3 4 2" xfId="16149" xr:uid="{00000000-0005-0000-0000-0000DE1D0000}"/>
    <cellStyle name="Normal 7 4 2 5 2 3 5" xfId="6461" xr:uid="{00000000-0005-0000-0000-0000DB1D0000}"/>
    <cellStyle name="Normal 7 4 2 5 2 3 6" xfId="14541" xr:uid="{00000000-0005-0000-0000-0000DB1D0000}"/>
    <cellStyle name="Normal 7 4 2 5 2 4" xfId="2084" xr:uid="{00000000-0005-0000-0000-00000F130000}"/>
    <cellStyle name="Normal 7 4 2 5 2 4 2" xfId="3734" xr:uid="{00000000-0005-0000-0000-000010130000}"/>
    <cellStyle name="Normal 7 4 2 5 2 4 2 2" xfId="10193" xr:uid="{00000000-0005-0000-0000-0000E01D0000}"/>
    <cellStyle name="Normal 7 4 2 5 2 4 2 3" xfId="18271" xr:uid="{00000000-0005-0000-0000-0000E01D0000}"/>
    <cellStyle name="Normal 7 4 2 5 2 4 3" xfId="5397" xr:uid="{00000000-0005-0000-0000-000011130000}"/>
    <cellStyle name="Normal 7 4 2 5 2 4 3 2" xfId="11784" xr:uid="{00000000-0005-0000-0000-0000E11D0000}"/>
    <cellStyle name="Normal 7 4 2 5 2 4 3 3" xfId="19862" xr:uid="{00000000-0005-0000-0000-0000E11D0000}"/>
    <cellStyle name="Normal 7 4 2 5 2 4 4" xfId="8598" xr:uid="{00000000-0005-0000-0000-0000E21D0000}"/>
    <cellStyle name="Normal 7 4 2 5 2 4 4 2" xfId="16676" xr:uid="{00000000-0005-0000-0000-0000E21D0000}"/>
    <cellStyle name="Normal 7 4 2 5 2 4 5" xfId="6988" xr:uid="{00000000-0005-0000-0000-0000DF1D0000}"/>
    <cellStyle name="Normal 7 4 2 5 2 4 6" xfId="15068" xr:uid="{00000000-0005-0000-0000-0000DF1D0000}"/>
    <cellStyle name="Normal 7 4 2 5 2 5" xfId="2740" xr:uid="{00000000-0005-0000-0000-000012130000}"/>
    <cellStyle name="Normal 7 4 2 5 2 5 2" xfId="9229" xr:uid="{00000000-0005-0000-0000-0000E31D0000}"/>
    <cellStyle name="Normal 7 4 2 5 2 5 3" xfId="17307" xr:uid="{00000000-0005-0000-0000-0000E31D0000}"/>
    <cellStyle name="Normal 7 4 2 5 2 6" xfId="4343" xr:uid="{00000000-0005-0000-0000-000013130000}"/>
    <cellStyle name="Normal 7 4 2 5 2 6 2" xfId="10730" xr:uid="{00000000-0005-0000-0000-0000E41D0000}"/>
    <cellStyle name="Normal 7 4 2 5 2 6 3" xfId="18808" xr:uid="{00000000-0005-0000-0000-0000E41D0000}"/>
    <cellStyle name="Normal 7 4 2 5 2 7" xfId="7544" xr:uid="{00000000-0005-0000-0000-0000E51D0000}"/>
    <cellStyle name="Normal 7 4 2 5 2 7 2" xfId="15622" xr:uid="{00000000-0005-0000-0000-0000E51D0000}"/>
    <cellStyle name="Normal 7 4 2 5 2 8" xfId="12614" xr:uid="{00000000-0005-0000-0000-0000E61D0000}"/>
    <cellStyle name="Normal 7 4 2 5 2 8 2" xfId="20679" xr:uid="{00000000-0005-0000-0000-0000E61D0000}"/>
    <cellStyle name="Normal 7 4 2 5 2 9" xfId="5934" xr:uid="{00000000-0005-0000-0000-0000CD1D0000}"/>
    <cellStyle name="Normal 7 4 2 5 3" xfId="1082" xr:uid="{00000000-0005-0000-0000-000014130000}"/>
    <cellStyle name="Normal 7 4 2 5 3 2" xfId="1735" xr:uid="{00000000-0005-0000-0000-000015130000}"/>
    <cellStyle name="Normal 7 4 2 5 3 2 2" xfId="3385" xr:uid="{00000000-0005-0000-0000-000016130000}"/>
    <cellStyle name="Normal 7 4 2 5 3 2 2 2" xfId="9844" xr:uid="{00000000-0005-0000-0000-0000E91D0000}"/>
    <cellStyle name="Normal 7 4 2 5 3 2 2 3" xfId="17922" xr:uid="{00000000-0005-0000-0000-0000E91D0000}"/>
    <cellStyle name="Normal 7 4 2 5 3 2 3" xfId="5048" xr:uid="{00000000-0005-0000-0000-000017130000}"/>
    <cellStyle name="Normal 7 4 2 5 3 2 3 2" xfId="11435" xr:uid="{00000000-0005-0000-0000-0000EA1D0000}"/>
    <cellStyle name="Normal 7 4 2 5 3 2 3 3" xfId="19513" xr:uid="{00000000-0005-0000-0000-0000EA1D0000}"/>
    <cellStyle name="Normal 7 4 2 5 3 2 4" xfId="8249" xr:uid="{00000000-0005-0000-0000-0000EB1D0000}"/>
    <cellStyle name="Normal 7 4 2 5 3 2 4 2" xfId="16327" xr:uid="{00000000-0005-0000-0000-0000EB1D0000}"/>
    <cellStyle name="Normal 7 4 2 5 3 2 5" xfId="6639" xr:uid="{00000000-0005-0000-0000-0000E81D0000}"/>
    <cellStyle name="Normal 7 4 2 5 3 2 6" xfId="14719" xr:uid="{00000000-0005-0000-0000-0000E81D0000}"/>
    <cellStyle name="Normal 7 4 2 5 3 3" xfId="2262" xr:uid="{00000000-0005-0000-0000-000018130000}"/>
    <cellStyle name="Normal 7 4 2 5 3 3 2" xfId="3912" xr:uid="{00000000-0005-0000-0000-000019130000}"/>
    <cellStyle name="Normal 7 4 2 5 3 3 2 2" xfId="10371" xr:uid="{00000000-0005-0000-0000-0000ED1D0000}"/>
    <cellStyle name="Normal 7 4 2 5 3 3 2 3" xfId="18449" xr:uid="{00000000-0005-0000-0000-0000ED1D0000}"/>
    <cellStyle name="Normal 7 4 2 5 3 3 3" xfId="5575" xr:uid="{00000000-0005-0000-0000-00001A130000}"/>
    <cellStyle name="Normal 7 4 2 5 3 3 3 2" xfId="11962" xr:uid="{00000000-0005-0000-0000-0000EE1D0000}"/>
    <cellStyle name="Normal 7 4 2 5 3 3 3 3" xfId="20040" xr:uid="{00000000-0005-0000-0000-0000EE1D0000}"/>
    <cellStyle name="Normal 7 4 2 5 3 3 4" xfId="8776" xr:uid="{00000000-0005-0000-0000-0000EF1D0000}"/>
    <cellStyle name="Normal 7 4 2 5 3 3 4 2" xfId="16854" xr:uid="{00000000-0005-0000-0000-0000EF1D0000}"/>
    <cellStyle name="Normal 7 4 2 5 3 3 5" xfId="7166" xr:uid="{00000000-0005-0000-0000-0000EC1D0000}"/>
    <cellStyle name="Normal 7 4 2 5 3 3 6" xfId="15246" xr:uid="{00000000-0005-0000-0000-0000EC1D0000}"/>
    <cellStyle name="Normal 7 4 2 5 3 4" xfId="2833" xr:uid="{00000000-0005-0000-0000-00001B130000}"/>
    <cellStyle name="Normal 7 4 2 5 3 4 2" xfId="9322" xr:uid="{00000000-0005-0000-0000-0000F01D0000}"/>
    <cellStyle name="Normal 7 4 2 5 3 4 3" xfId="17400" xr:uid="{00000000-0005-0000-0000-0000F01D0000}"/>
    <cellStyle name="Normal 7 4 2 5 3 5" xfId="4521" xr:uid="{00000000-0005-0000-0000-00001C130000}"/>
    <cellStyle name="Normal 7 4 2 5 3 5 2" xfId="10908" xr:uid="{00000000-0005-0000-0000-0000F11D0000}"/>
    <cellStyle name="Normal 7 4 2 5 3 5 3" xfId="18986" xr:uid="{00000000-0005-0000-0000-0000F11D0000}"/>
    <cellStyle name="Normal 7 4 2 5 3 6" xfId="7722" xr:uid="{00000000-0005-0000-0000-0000F21D0000}"/>
    <cellStyle name="Normal 7 4 2 5 3 6 2" xfId="15800" xr:uid="{00000000-0005-0000-0000-0000F21D0000}"/>
    <cellStyle name="Normal 7 4 2 5 3 7" xfId="13360" xr:uid="{00000000-0005-0000-0000-0000F31D0000}"/>
    <cellStyle name="Normal 7 4 2 5 3 7 2" xfId="21397" xr:uid="{00000000-0005-0000-0000-0000F31D0000}"/>
    <cellStyle name="Normal 7 4 2 5 3 8" xfId="6112" xr:uid="{00000000-0005-0000-0000-0000E71D0000}"/>
    <cellStyle name="Normal 7 4 2 5 3 9" xfId="14192" xr:uid="{00000000-0005-0000-0000-0000E71D0000}"/>
    <cellStyle name="Normal 7 4 2 5 4" xfId="1489" xr:uid="{00000000-0005-0000-0000-00001D130000}"/>
    <cellStyle name="Normal 7 4 2 5 4 2" xfId="3138" xr:uid="{00000000-0005-0000-0000-00001E130000}"/>
    <cellStyle name="Normal 7 4 2 5 4 2 2" xfId="9597" xr:uid="{00000000-0005-0000-0000-0000F51D0000}"/>
    <cellStyle name="Normal 7 4 2 5 4 2 3" xfId="17675" xr:uid="{00000000-0005-0000-0000-0000F51D0000}"/>
    <cellStyle name="Normal 7 4 2 5 4 3" xfId="4801" xr:uid="{00000000-0005-0000-0000-00001F130000}"/>
    <cellStyle name="Normal 7 4 2 5 4 3 2" xfId="11188" xr:uid="{00000000-0005-0000-0000-0000F61D0000}"/>
    <cellStyle name="Normal 7 4 2 5 4 3 3" xfId="19266" xr:uid="{00000000-0005-0000-0000-0000F61D0000}"/>
    <cellStyle name="Normal 7 4 2 5 4 4" xfId="8002" xr:uid="{00000000-0005-0000-0000-0000F71D0000}"/>
    <cellStyle name="Normal 7 4 2 5 4 4 2" xfId="16080" xr:uid="{00000000-0005-0000-0000-0000F71D0000}"/>
    <cellStyle name="Normal 7 4 2 5 4 5" xfId="12819" xr:uid="{00000000-0005-0000-0000-0000F81D0000}"/>
    <cellStyle name="Normal 7 4 2 5 4 5 2" xfId="20858" xr:uid="{00000000-0005-0000-0000-0000F81D0000}"/>
    <cellStyle name="Normal 7 4 2 5 4 6" xfId="6392" xr:uid="{00000000-0005-0000-0000-0000F41D0000}"/>
    <cellStyle name="Normal 7 4 2 5 4 7" xfId="14472" xr:uid="{00000000-0005-0000-0000-0000F41D0000}"/>
    <cellStyle name="Normal 7 4 2 5 5" xfId="2015" xr:uid="{00000000-0005-0000-0000-000020130000}"/>
    <cellStyle name="Normal 7 4 2 5 5 2" xfId="3665" xr:uid="{00000000-0005-0000-0000-000021130000}"/>
    <cellStyle name="Normal 7 4 2 5 5 2 2" xfId="10124" xr:uid="{00000000-0005-0000-0000-0000FA1D0000}"/>
    <cellStyle name="Normal 7 4 2 5 5 2 3" xfId="18202" xr:uid="{00000000-0005-0000-0000-0000FA1D0000}"/>
    <cellStyle name="Normal 7 4 2 5 5 3" xfId="5328" xr:uid="{00000000-0005-0000-0000-000022130000}"/>
    <cellStyle name="Normal 7 4 2 5 5 3 2" xfId="11715" xr:uid="{00000000-0005-0000-0000-0000FB1D0000}"/>
    <cellStyle name="Normal 7 4 2 5 5 3 3" xfId="19793" xr:uid="{00000000-0005-0000-0000-0000FB1D0000}"/>
    <cellStyle name="Normal 7 4 2 5 5 4" xfId="8529" xr:uid="{00000000-0005-0000-0000-0000FC1D0000}"/>
    <cellStyle name="Normal 7 4 2 5 5 4 2" xfId="16607" xr:uid="{00000000-0005-0000-0000-0000FC1D0000}"/>
    <cellStyle name="Normal 7 4 2 5 5 5" xfId="6919" xr:uid="{00000000-0005-0000-0000-0000F91D0000}"/>
    <cellStyle name="Normal 7 4 2 5 5 6" xfId="14999" xr:uid="{00000000-0005-0000-0000-0000F91D0000}"/>
    <cellStyle name="Normal 7 4 2 5 6" xfId="2657" xr:uid="{00000000-0005-0000-0000-000023130000}"/>
    <cellStyle name="Normal 7 4 2 5 6 2" xfId="9151" xr:uid="{00000000-0005-0000-0000-0000FD1D0000}"/>
    <cellStyle name="Normal 7 4 2 5 6 3" xfId="17229" xr:uid="{00000000-0005-0000-0000-0000FD1D0000}"/>
    <cellStyle name="Normal 7 4 2 5 7" xfId="4274" xr:uid="{00000000-0005-0000-0000-000024130000}"/>
    <cellStyle name="Normal 7 4 2 5 7 2" xfId="10661" xr:uid="{00000000-0005-0000-0000-0000FE1D0000}"/>
    <cellStyle name="Normal 7 4 2 5 7 3" xfId="18739" xr:uid="{00000000-0005-0000-0000-0000FE1D0000}"/>
    <cellStyle name="Normal 7 4 2 5 8" xfId="7475" xr:uid="{00000000-0005-0000-0000-0000FF1D0000}"/>
    <cellStyle name="Normal 7 4 2 5 8 2" xfId="15553" xr:uid="{00000000-0005-0000-0000-0000FF1D0000}"/>
    <cellStyle name="Normal 7 4 2 5 9" xfId="12345" xr:uid="{00000000-0005-0000-0000-0000001E0000}"/>
    <cellStyle name="Normal 7 4 2 5 9 2" xfId="20417" xr:uid="{00000000-0005-0000-0000-0000001E0000}"/>
    <cellStyle name="Normal 7 4 2 6" xfId="814" xr:uid="{00000000-0005-0000-0000-00002E030000}"/>
    <cellStyle name="Normal 7 4 2 6 10" xfId="13736" xr:uid="{00000000-0005-0000-0000-0000021E0000}"/>
    <cellStyle name="Normal 7 4 2 6 10 2" xfId="21733" xr:uid="{00000000-0005-0000-0000-0000021E0000}"/>
    <cellStyle name="Normal 7 4 2 6 11" xfId="5866" xr:uid="{00000000-0005-0000-0000-0000011E0000}"/>
    <cellStyle name="Normal 7 4 2 6 12" xfId="13946" xr:uid="{00000000-0005-0000-0000-0000011E0000}"/>
    <cellStyle name="Normal 7 4 2 6 2" xfId="963" xr:uid="{00000000-0005-0000-0000-000026130000}"/>
    <cellStyle name="Normal 7 4 2 6 2 10" xfId="13996" xr:uid="{00000000-0005-0000-0000-0000031E0000}"/>
    <cellStyle name="Normal 7 4 2 6 2 2" xfId="1200" xr:uid="{00000000-0005-0000-0000-000027130000}"/>
    <cellStyle name="Normal 7 4 2 6 2 2 2" xfId="1858" xr:uid="{00000000-0005-0000-0000-000028130000}"/>
    <cellStyle name="Normal 7 4 2 6 2 2 2 2" xfId="3508" xr:uid="{00000000-0005-0000-0000-000029130000}"/>
    <cellStyle name="Normal 7 4 2 6 2 2 2 2 2" xfId="9967" xr:uid="{00000000-0005-0000-0000-0000061E0000}"/>
    <cellStyle name="Normal 7 4 2 6 2 2 2 2 3" xfId="18045" xr:uid="{00000000-0005-0000-0000-0000061E0000}"/>
    <cellStyle name="Normal 7 4 2 6 2 2 2 3" xfId="5171" xr:uid="{00000000-0005-0000-0000-00002A130000}"/>
    <cellStyle name="Normal 7 4 2 6 2 2 2 3 2" xfId="11558" xr:uid="{00000000-0005-0000-0000-0000071E0000}"/>
    <cellStyle name="Normal 7 4 2 6 2 2 2 3 3" xfId="19636" xr:uid="{00000000-0005-0000-0000-0000071E0000}"/>
    <cellStyle name="Normal 7 4 2 6 2 2 2 4" xfId="8372" xr:uid="{00000000-0005-0000-0000-0000081E0000}"/>
    <cellStyle name="Normal 7 4 2 6 2 2 2 4 2" xfId="16450" xr:uid="{00000000-0005-0000-0000-0000081E0000}"/>
    <cellStyle name="Normal 7 4 2 6 2 2 2 5" xfId="6762" xr:uid="{00000000-0005-0000-0000-0000051E0000}"/>
    <cellStyle name="Normal 7 4 2 6 2 2 2 6" xfId="14842" xr:uid="{00000000-0005-0000-0000-0000051E0000}"/>
    <cellStyle name="Normal 7 4 2 6 2 2 3" xfId="2385" xr:uid="{00000000-0005-0000-0000-00002B130000}"/>
    <cellStyle name="Normal 7 4 2 6 2 2 3 2" xfId="4035" xr:uid="{00000000-0005-0000-0000-00002C130000}"/>
    <cellStyle name="Normal 7 4 2 6 2 2 3 2 2" xfId="10494" xr:uid="{00000000-0005-0000-0000-00000A1E0000}"/>
    <cellStyle name="Normal 7 4 2 6 2 2 3 2 3" xfId="18572" xr:uid="{00000000-0005-0000-0000-00000A1E0000}"/>
    <cellStyle name="Normal 7 4 2 6 2 2 3 3" xfId="5698" xr:uid="{00000000-0005-0000-0000-00002D130000}"/>
    <cellStyle name="Normal 7 4 2 6 2 2 3 3 2" xfId="12085" xr:uid="{00000000-0005-0000-0000-00000B1E0000}"/>
    <cellStyle name="Normal 7 4 2 6 2 2 3 3 3" xfId="20163" xr:uid="{00000000-0005-0000-0000-00000B1E0000}"/>
    <cellStyle name="Normal 7 4 2 6 2 2 3 4" xfId="8899" xr:uid="{00000000-0005-0000-0000-00000C1E0000}"/>
    <cellStyle name="Normal 7 4 2 6 2 2 3 4 2" xfId="16977" xr:uid="{00000000-0005-0000-0000-00000C1E0000}"/>
    <cellStyle name="Normal 7 4 2 6 2 2 3 5" xfId="7289" xr:uid="{00000000-0005-0000-0000-0000091E0000}"/>
    <cellStyle name="Normal 7 4 2 6 2 2 3 6" xfId="15369" xr:uid="{00000000-0005-0000-0000-0000091E0000}"/>
    <cellStyle name="Normal 7 4 2 6 2 2 4" xfId="2951" xr:uid="{00000000-0005-0000-0000-00002E130000}"/>
    <cellStyle name="Normal 7 4 2 6 2 2 4 2" xfId="9440" xr:uid="{00000000-0005-0000-0000-00000D1E0000}"/>
    <cellStyle name="Normal 7 4 2 6 2 2 4 3" xfId="17518" xr:uid="{00000000-0005-0000-0000-00000D1E0000}"/>
    <cellStyle name="Normal 7 4 2 6 2 2 5" xfId="4644" xr:uid="{00000000-0005-0000-0000-00002F130000}"/>
    <cellStyle name="Normal 7 4 2 6 2 2 5 2" xfId="11031" xr:uid="{00000000-0005-0000-0000-00000E1E0000}"/>
    <cellStyle name="Normal 7 4 2 6 2 2 5 3" xfId="19109" xr:uid="{00000000-0005-0000-0000-00000E1E0000}"/>
    <cellStyle name="Normal 7 4 2 6 2 2 6" xfId="7845" xr:uid="{00000000-0005-0000-0000-00000F1E0000}"/>
    <cellStyle name="Normal 7 4 2 6 2 2 6 2" xfId="15923" xr:uid="{00000000-0005-0000-0000-00000F1E0000}"/>
    <cellStyle name="Normal 7 4 2 6 2 2 7" xfId="13361" xr:uid="{00000000-0005-0000-0000-0000101E0000}"/>
    <cellStyle name="Normal 7 4 2 6 2 2 7 2" xfId="21398" xr:uid="{00000000-0005-0000-0000-0000101E0000}"/>
    <cellStyle name="Normal 7 4 2 6 2 2 8" xfId="6235" xr:uid="{00000000-0005-0000-0000-0000041E0000}"/>
    <cellStyle name="Normal 7 4 2 6 2 2 9" xfId="14315" xr:uid="{00000000-0005-0000-0000-0000041E0000}"/>
    <cellStyle name="Normal 7 4 2 6 2 3" xfId="1540" xr:uid="{00000000-0005-0000-0000-000030130000}"/>
    <cellStyle name="Normal 7 4 2 6 2 3 2" xfId="3189" xr:uid="{00000000-0005-0000-0000-000031130000}"/>
    <cellStyle name="Normal 7 4 2 6 2 3 2 2" xfId="9648" xr:uid="{00000000-0005-0000-0000-0000121E0000}"/>
    <cellStyle name="Normal 7 4 2 6 2 3 2 3" xfId="17726" xr:uid="{00000000-0005-0000-0000-0000121E0000}"/>
    <cellStyle name="Normal 7 4 2 6 2 3 3" xfId="4852" xr:uid="{00000000-0005-0000-0000-000032130000}"/>
    <cellStyle name="Normal 7 4 2 6 2 3 3 2" xfId="11239" xr:uid="{00000000-0005-0000-0000-0000131E0000}"/>
    <cellStyle name="Normal 7 4 2 6 2 3 3 3" xfId="19317" xr:uid="{00000000-0005-0000-0000-0000131E0000}"/>
    <cellStyle name="Normal 7 4 2 6 2 3 4" xfId="8053" xr:uid="{00000000-0005-0000-0000-0000141E0000}"/>
    <cellStyle name="Normal 7 4 2 6 2 3 4 2" xfId="16131" xr:uid="{00000000-0005-0000-0000-0000141E0000}"/>
    <cellStyle name="Normal 7 4 2 6 2 3 5" xfId="6443" xr:uid="{00000000-0005-0000-0000-0000111E0000}"/>
    <cellStyle name="Normal 7 4 2 6 2 3 6" xfId="14523" xr:uid="{00000000-0005-0000-0000-0000111E0000}"/>
    <cellStyle name="Normal 7 4 2 6 2 4" xfId="2066" xr:uid="{00000000-0005-0000-0000-000033130000}"/>
    <cellStyle name="Normal 7 4 2 6 2 4 2" xfId="3716" xr:uid="{00000000-0005-0000-0000-000034130000}"/>
    <cellStyle name="Normal 7 4 2 6 2 4 2 2" xfId="10175" xr:uid="{00000000-0005-0000-0000-0000161E0000}"/>
    <cellStyle name="Normal 7 4 2 6 2 4 2 3" xfId="18253" xr:uid="{00000000-0005-0000-0000-0000161E0000}"/>
    <cellStyle name="Normal 7 4 2 6 2 4 3" xfId="5379" xr:uid="{00000000-0005-0000-0000-000035130000}"/>
    <cellStyle name="Normal 7 4 2 6 2 4 3 2" xfId="11766" xr:uid="{00000000-0005-0000-0000-0000171E0000}"/>
    <cellStyle name="Normal 7 4 2 6 2 4 3 3" xfId="19844" xr:uid="{00000000-0005-0000-0000-0000171E0000}"/>
    <cellStyle name="Normal 7 4 2 6 2 4 4" xfId="8580" xr:uid="{00000000-0005-0000-0000-0000181E0000}"/>
    <cellStyle name="Normal 7 4 2 6 2 4 4 2" xfId="16658" xr:uid="{00000000-0005-0000-0000-0000181E0000}"/>
    <cellStyle name="Normal 7 4 2 6 2 4 5" xfId="6970" xr:uid="{00000000-0005-0000-0000-0000151E0000}"/>
    <cellStyle name="Normal 7 4 2 6 2 4 6" xfId="15050" xr:uid="{00000000-0005-0000-0000-0000151E0000}"/>
    <cellStyle name="Normal 7 4 2 6 2 5" xfId="2728" xr:uid="{00000000-0005-0000-0000-000036130000}"/>
    <cellStyle name="Normal 7 4 2 6 2 5 2" xfId="9217" xr:uid="{00000000-0005-0000-0000-0000191E0000}"/>
    <cellStyle name="Normal 7 4 2 6 2 5 3" xfId="17295" xr:uid="{00000000-0005-0000-0000-0000191E0000}"/>
    <cellStyle name="Normal 7 4 2 6 2 6" xfId="4325" xr:uid="{00000000-0005-0000-0000-000037130000}"/>
    <cellStyle name="Normal 7 4 2 6 2 6 2" xfId="10712" xr:uid="{00000000-0005-0000-0000-00001A1E0000}"/>
    <cellStyle name="Normal 7 4 2 6 2 6 3" xfId="18790" xr:uid="{00000000-0005-0000-0000-00001A1E0000}"/>
    <cellStyle name="Normal 7 4 2 6 2 7" xfId="7526" xr:uid="{00000000-0005-0000-0000-00001B1E0000}"/>
    <cellStyle name="Normal 7 4 2 6 2 7 2" xfId="15604" xr:uid="{00000000-0005-0000-0000-00001B1E0000}"/>
    <cellStyle name="Normal 7 4 2 6 2 8" xfId="12615" xr:uid="{00000000-0005-0000-0000-00001C1E0000}"/>
    <cellStyle name="Normal 7 4 2 6 2 8 2" xfId="20680" xr:uid="{00000000-0005-0000-0000-00001C1E0000}"/>
    <cellStyle name="Normal 7 4 2 6 2 9" xfId="5916" xr:uid="{00000000-0005-0000-0000-0000031E0000}"/>
    <cellStyle name="Normal 7 4 2 6 3" xfId="1083" xr:uid="{00000000-0005-0000-0000-000038130000}"/>
    <cellStyle name="Normal 7 4 2 6 3 2" xfId="1736" xr:uid="{00000000-0005-0000-0000-000039130000}"/>
    <cellStyle name="Normal 7 4 2 6 3 2 2" xfId="3386" xr:uid="{00000000-0005-0000-0000-00003A130000}"/>
    <cellStyle name="Normal 7 4 2 6 3 2 2 2" xfId="9845" xr:uid="{00000000-0005-0000-0000-00001F1E0000}"/>
    <cellStyle name="Normal 7 4 2 6 3 2 2 3" xfId="17923" xr:uid="{00000000-0005-0000-0000-00001F1E0000}"/>
    <cellStyle name="Normal 7 4 2 6 3 2 3" xfId="5049" xr:uid="{00000000-0005-0000-0000-00003B130000}"/>
    <cellStyle name="Normal 7 4 2 6 3 2 3 2" xfId="11436" xr:uid="{00000000-0005-0000-0000-0000201E0000}"/>
    <cellStyle name="Normal 7 4 2 6 3 2 3 3" xfId="19514" xr:uid="{00000000-0005-0000-0000-0000201E0000}"/>
    <cellStyle name="Normal 7 4 2 6 3 2 4" xfId="8250" xr:uid="{00000000-0005-0000-0000-0000211E0000}"/>
    <cellStyle name="Normal 7 4 2 6 3 2 4 2" xfId="16328" xr:uid="{00000000-0005-0000-0000-0000211E0000}"/>
    <cellStyle name="Normal 7 4 2 6 3 2 5" xfId="6640" xr:uid="{00000000-0005-0000-0000-00001E1E0000}"/>
    <cellStyle name="Normal 7 4 2 6 3 2 6" xfId="14720" xr:uid="{00000000-0005-0000-0000-00001E1E0000}"/>
    <cellStyle name="Normal 7 4 2 6 3 3" xfId="2263" xr:uid="{00000000-0005-0000-0000-00003C130000}"/>
    <cellStyle name="Normal 7 4 2 6 3 3 2" xfId="3913" xr:uid="{00000000-0005-0000-0000-00003D130000}"/>
    <cellStyle name="Normal 7 4 2 6 3 3 2 2" xfId="10372" xr:uid="{00000000-0005-0000-0000-0000231E0000}"/>
    <cellStyle name="Normal 7 4 2 6 3 3 2 3" xfId="18450" xr:uid="{00000000-0005-0000-0000-0000231E0000}"/>
    <cellStyle name="Normal 7 4 2 6 3 3 3" xfId="5576" xr:uid="{00000000-0005-0000-0000-00003E130000}"/>
    <cellStyle name="Normal 7 4 2 6 3 3 3 2" xfId="11963" xr:uid="{00000000-0005-0000-0000-0000241E0000}"/>
    <cellStyle name="Normal 7 4 2 6 3 3 3 3" xfId="20041" xr:uid="{00000000-0005-0000-0000-0000241E0000}"/>
    <cellStyle name="Normal 7 4 2 6 3 3 4" xfId="8777" xr:uid="{00000000-0005-0000-0000-0000251E0000}"/>
    <cellStyle name="Normal 7 4 2 6 3 3 4 2" xfId="16855" xr:uid="{00000000-0005-0000-0000-0000251E0000}"/>
    <cellStyle name="Normal 7 4 2 6 3 3 5" xfId="7167" xr:uid="{00000000-0005-0000-0000-0000221E0000}"/>
    <cellStyle name="Normal 7 4 2 6 3 3 6" xfId="15247" xr:uid="{00000000-0005-0000-0000-0000221E0000}"/>
    <cellStyle name="Normal 7 4 2 6 3 4" xfId="2834" xr:uid="{00000000-0005-0000-0000-00003F130000}"/>
    <cellStyle name="Normal 7 4 2 6 3 4 2" xfId="9323" xr:uid="{00000000-0005-0000-0000-0000261E0000}"/>
    <cellStyle name="Normal 7 4 2 6 3 4 3" xfId="17401" xr:uid="{00000000-0005-0000-0000-0000261E0000}"/>
    <cellStyle name="Normal 7 4 2 6 3 5" xfId="4522" xr:uid="{00000000-0005-0000-0000-000040130000}"/>
    <cellStyle name="Normal 7 4 2 6 3 5 2" xfId="10909" xr:uid="{00000000-0005-0000-0000-0000271E0000}"/>
    <cellStyle name="Normal 7 4 2 6 3 5 3" xfId="18987" xr:uid="{00000000-0005-0000-0000-0000271E0000}"/>
    <cellStyle name="Normal 7 4 2 6 3 6" xfId="7723" xr:uid="{00000000-0005-0000-0000-0000281E0000}"/>
    <cellStyle name="Normal 7 4 2 6 3 6 2" xfId="15801" xr:uid="{00000000-0005-0000-0000-0000281E0000}"/>
    <cellStyle name="Normal 7 4 2 6 3 7" xfId="13362" xr:uid="{00000000-0005-0000-0000-0000291E0000}"/>
    <cellStyle name="Normal 7 4 2 6 3 7 2" xfId="21399" xr:uid="{00000000-0005-0000-0000-0000291E0000}"/>
    <cellStyle name="Normal 7 4 2 6 3 8" xfId="6113" xr:uid="{00000000-0005-0000-0000-00001D1E0000}"/>
    <cellStyle name="Normal 7 4 2 6 3 9" xfId="14193" xr:uid="{00000000-0005-0000-0000-00001D1E0000}"/>
    <cellStyle name="Normal 7 4 2 6 4" xfId="1490" xr:uid="{00000000-0005-0000-0000-000041130000}"/>
    <cellStyle name="Normal 7 4 2 6 4 2" xfId="3139" xr:uid="{00000000-0005-0000-0000-000042130000}"/>
    <cellStyle name="Normal 7 4 2 6 4 2 2" xfId="9598" xr:uid="{00000000-0005-0000-0000-00002B1E0000}"/>
    <cellStyle name="Normal 7 4 2 6 4 2 3" xfId="17676" xr:uid="{00000000-0005-0000-0000-00002B1E0000}"/>
    <cellStyle name="Normal 7 4 2 6 4 3" xfId="4802" xr:uid="{00000000-0005-0000-0000-000043130000}"/>
    <cellStyle name="Normal 7 4 2 6 4 3 2" xfId="11189" xr:uid="{00000000-0005-0000-0000-00002C1E0000}"/>
    <cellStyle name="Normal 7 4 2 6 4 3 3" xfId="19267" xr:uid="{00000000-0005-0000-0000-00002C1E0000}"/>
    <cellStyle name="Normal 7 4 2 6 4 4" xfId="8003" xr:uid="{00000000-0005-0000-0000-00002D1E0000}"/>
    <cellStyle name="Normal 7 4 2 6 4 4 2" xfId="16081" xr:uid="{00000000-0005-0000-0000-00002D1E0000}"/>
    <cellStyle name="Normal 7 4 2 6 4 5" xfId="12820" xr:uid="{00000000-0005-0000-0000-00002E1E0000}"/>
    <cellStyle name="Normal 7 4 2 6 4 5 2" xfId="20859" xr:uid="{00000000-0005-0000-0000-00002E1E0000}"/>
    <cellStyle name="Normal 7 4 2 6 4 6" xfId="6393" xr:uid="{00000000-0005-0000-0000-00002A1E0000}"/>
    <cellStyle name="Normal 7 4 2 6 4 7" xfId="14473" xr:uid="{00000000-0005-0000-0000-00002A1E0000}"/>
    <cellStyle name="Normal 7 4 2 6 5" xfId="2016" xr:uid="{00000000-0005-0000-0000-000044130000}"/>
    <cellStyle name="Normal 7 4 2 6 5 2" xfId="3666" xr:uid="{00000000-0005-0000-0000-000045130000}"/>
    <cellStyle name="Normal 7 4 2 6 5 2 2" xfId="10125" xr:uid="{00000000-0005-0000-0000-0000301E0000}"/>
    <cellStyle name="Normal 7 4 2 6 5 2 3" xfId="18203" xr:uid="{00000000-0005-0000-0000-0000301E0000}"/>
    <cellStyle name="Normal 7 4 2 6 5 3" xfId="5329" xr:uid="{00000000-0005-0000-0000-000046130000}"/>
    <cellStyle name="Normal 7 4 2 6 5 3 2" xfId="11716" xr:uid="{00000000-0005-0000-0000-0000311E0000}"/>
    <cellStyle name="Normal 7 4 2 6 5 3 3" xfId="19794" xr:uid="{00000000-0005-0000-0000-0000311E0000}"/>
    <cellStyle name="Normal 7 4 2 6 5 4" xfId="8530" xr:uid="{00000000-0005-0000-0000-0000321E0000}"/>
    <cellStyle name="Normal 7 4 2 6 5 4 2" xfId="16608" xr:uid="{00000000-0005-0000-0000-0000321E0000}"/>
    <cellStyle name="Normal 7 4 2 6 5 5" xfId="6920" xr:uid="{00000000-0005-0000-0000-00002F1E0000}"/>
    <cellStyle name="Normal 7 4 2 6 5 6" xfId="15000" xr:uid="{00000000-0005-0000-0000-00002F1E0000}"/>
    <cellStyle name="Normal 7 4 2 6 6" xfId="2658" xr:uid="{00000000-0005-0000-0000-000047130000}"/>
    <cellStyle name="Normal 7 4 2 6 6 2" xfId="9152" xr:uid="{00000000-0005-0000-0000-0000331E0000}"/>
    <cellStyle name="Normal 7 4 2 6 6 3" xfId="17230" xr:uid="{00000000-0005-0000-0000-0000331E0000}"/>
    <cellStyle name="Normal 7 4 2 6 7" xfId="4275" xr:uid="{00000000-0005-0000-0000-000048130000}"/>
    <cellStyle name="Normal 7 4 2 6 7 2" xfId="10662" xr:uid="{00000000-0005-0000-0000-0000341E0000}"/>
    <cellStyle name="Normal 7 4 2 6 7 3" xfId="18740" xr:uid="{00000000-0005-0000-0000-0000341E0000}"/>
    <cellStyle name="Normal 7 4 2 6 8" xfId="7476" xr:uid="{00000000-0005-0000-0000-0000351E0000}"/>
    <cellStyle name="Normal 7 4 2 6 8 2" xfId="15554" xr:uid="{00000000-0005-0000-0000-0000351E0000}"/>
    <cellStyle name="Normal 7 4 2 6 9" xfId="12346" xr:uid="{00000000-0005-0000-0000-0000361E0000}"/>
    <cellStyle name="Normal 7 4 2 6 9 2" xfId="20418" xr:uid="{00000000-0005-0000-0000-0000361E0000}"/>
    <cellStyle name="Normal 7 4 2 7" xfId="815" xr:uid="{00000000-0005-0000-0000-00002F030000}"/>
    <cellStyle name="Normal 7 4 2 7 10" xfId="5867" xr:uid="{00000000-0005-0000-0000-0000371E0000}"/>
    <cellStyle name="Normal 7 4 2 7 11" xfId="13947" xr:uid="{00000000-0005-0000-0000-0000371E0000}"/>
    <cellStyle name="Normal 7 4 2 7 2" xfId="1084" xr:uid="{00000000-0005-0000-0000-00004A130000}"/>
    <cellStyle name="Normal 7 4 2 7 2 2" xfId="1737" xr:uid="{00000000-0005-0000-0000-00004B130000}"/>
    <cellStyle name="Normal 7 4 2 7 2 2 2" xfId="3387" xr:uid="{00000000-0005-0000-0000-00004C130000}"/>
    <cellStyle name="Normal 7 4 2 7 2 2 2 2" xfId="9846" xr:uid="{00000000-0005-0000-0000-00003A1E0000}"/>
    <cellStyle name="Normal 7 4 2 7 2 2 2 3" xfId="17924" xr:uid="{00000000-0005-0000-0000-00003A1E0000}"/>
    <cellStyle name="Normal 7 4 2 7 2 2 3" xfId="5050" xr:uid="{00000000-0005-0000-0000-00004D130000}"/>
    <cellStyle name="Normal 7 4 2 7 2 2 3 2" xfId="11437" xr:uid="{00000000-0005-0000-0000-00003B1E0000}"/>
    <cellStyle name="Normal 7 4 2 7 2 2 3 3" xfId="19515" xr:uid="{00000000-0005-0000-0000-00003B1E0000}"/>
    <cellStyle name="Normal 7 4 2 7 2 2 4" xfId="8251" xr:uid="{00000000-0005-0000-0000-00003C1E0000}"/>
    <cellStyle name="Normal 7 4 2 7 2 2 4 2" xfId="16329" xr:uid="{00000000-0005-0000-0000-00003C1E0000}"/>
    <cellStyle name="Normal 7 4 2 7 2 2 5" xfId="6641" xr:uid="{00000000-0005-0000-0000-0000391E0000}"/>
    <cellStyle name="Normal 7 4 2 7 2 2 6" xfId="14721" xr:uid="{00000000-0005-0000-0000-0000391E0000}"/>
    <cellStyle name="Normal 7 4 2 7 2 3" xfId="2264" xr:uid="{00000000-0005-0000-0000-00004E130000}"/>
    <cellStyle name="Normal 7 4 2 7 2 3 2" xfId="3914" xr:uid="{00000000-0005-0000-0000-00004F130000}"/>
    <cellStyle name="Normal 7 4 2 7 2 3 2 2" xfId="10373" xr:uid="{00000000-0005-0000-0000-00003E1E0000}"/>
    <cellStyle name="Normal 7 4 2 7 2 3 2 3" xfId="18451" xr:uid="{00000000-0005-0000-0000-00003E1E0000}"/>
    <cellStyle name="Normal 7 4 2 7 2 3 3" xfId="5577" xr:uid="{00000000-0005-0000-0000-000050130000}"/>
    <cellStyle name="Normal 7 4 2 7 2 3 3 2" xfId="11964" xr:uid="{00000000-0005-0000-0000-00003F1E0000}"/>
    <cellStyle name="Normal 7 4 2 7 2 3 3 3" xfId="20042" xr:uid="{00000000-0005-0000-0000-00003F1E0000}"/>
    <cellStyle name="Normal 7 4 2 7 2 3 4" xfId="8778" xr:uid="{00000000-0005-0000-0000-0000401E0000}"/>
    <cellStyle name="Normal 7 4 2 7 2 3 4 2" xfId="16856" xr:uid="{00000000-0005-0000-0000-0000401E0000}"/>
    <cellStyle name="Normal 7 4 2 7 2 3 5" xfId="7168" xr:uid="{00000000-0005-0000-0000-00003D1E0000}"/>
    <cellStyle name="Normal 7 4 2 7 2 3 6" xfId="15248" xr:uid="{00000000-0005-0000-0000-00003D1E0000}"/>
    <cellStyle name="Normal 7 4 2 7 2 4" xfId="2835" xr:uid="{00000000-0005-0000-0000-000051130000}"/>
    <cellStyle name="Normal 7 4 2 7 2 4 2" xfId="9324" xr:uid="{00000000-0005-0000-0000-0000411E0000}"/>
    <cellStyle name="Normal 7 4 2 7 2 4 3" xfId="17402" xr:uid="{00000000-0005-0000-0000-0000411E0000}"/>
    <cellStyle name="Normal 7 4 2 7 2 5" xfId="4523" xr:uid="{00000000-0005-0000-0000-000052130000}"/>
    <cellStyle name="Normal 7 4 2 7 2 5 2" xfId="10910" xr:uid="{00000000-0005-0000-0000-0000421E0000}"/>
    <cellStyle name="Normal 7 4 2 7 2 5 3" xfId="18988" xr:uid="{00000000-0005-0000-0000-0000421E0000}"/>
    <cellStyle name="Normal 7 4 2 7 2 6" xfId="7724" xr:uid="{00000000-0005-0000-0000-0000431E0000}"/>
    <cellStyle name="Normal 7 4 2 7 2 6 2" xfId="15802" xr:uid="{00000000-0005-0000-0000-0000431E0000}"/>
    <cellStyle name="Normal 7 4 2 7 2 7" xfId="12821" xr:uid="{00000000-0005-0000-0000-0000441E0000}"/>
    <cellStyle name="Normal 7 4 2 7 2 7 2" xfId="20860" xr:uid="{00000000-0005-0000-0000-0000441E0000}"/>
    <cellStyle name="Normal 7 4 2 7 2 8" xfId="6114" xr:uid="{00000000-0005-0000-0000-0000381E0000}"/>
    <cellStyle name="Normal 7 4 2 7 2 9" xfId="14194" xr:uid="{00000000-0005-0000-0000-0000381E0000}"/>
    <cellStyle name="Normal 7 4 2 7 3" xfId="1491" xr:uid="{00000000-0005-0000-0000-000053130000}"/>
    <cellStyle name="Normal 7 4 2 7 3 2" xfId="3140" xr:uid="{00000000-0005-0000-0000-000054130000}"/>
    <cellStyle name="Normal 7 4 2 7 3 2 2" xfId="9599" xr:uid="{00000000-0005-0000-0000-0000461E0000}"/>
    <cellStyle name="Normal 7 4 2 7 3 2 3" xfId="17677" xr:uid="{00000000-0005-0000-0000-0000461E0000}"/>
    <cellStyle name="Normal 7 4 2 7 3 3" xfId="4803" xr:uid="{00000000-0005-0000-0000-000055130000}"/>
    <cellStyle name="Normal 7 4 2 7 3 3 2" xfId="11190" xr:uid="{00000000-0005-0000-0000-0000471E0000}"/>
    <cellStyle name="Normal 7 4 2 7 3 3 3" xfId="19268" xr:uid="{00000000-0005-0000-0000-0000471E0000}"/>
    <cellStyle name="Normal 7 4 2 7 3 4" xfId="8004" xr:uid="{00000000-0005-0000-0000-0000481E0000}"/>
    <cellStyle name="Normal 7 4 2 7 3 4 2" xfId="16082" xr:uid="{00000000-0005-0000-0000-0000481E0000}"/>
    <cellStyle name="Normal 7 4 2 7 3 5" xfId="6394" xr:uid="{00000000-0005-0000-0000-0000451E0000}"/>
    <cellStyle name="Normal 7 4 2 7 3 6" xfId="14474" xr:uid="{00000000-0005-0000-0000-0000451E0000}"/>
    <cellStyle name="Normal 7 4 2 7 4" xfId="2017" xr:uid="{00000000-0005-0000-0000-000056130000}"/>
    <cellStyle name="Normal 7 4 2 7 4 2" xfId="3667" xr:uid="{00000000-0005-0000-0000-000057130000}"/>
    <cellStyle name="Normal 7 4 2 7 4 2 2" xfId="10126" xr:uid="{00000000-0005-0000-0000-00004A1E0000}"/>
    <cellStyle name="Normal 7 4 2 7 4 2 3" xfId="18204" xr:uid="{00000000-0005-0000-0000-00004A1E0000}"/>
    <cellStyle name="Normal 7 4 2 7 4 3" xfId="5330" xr:uid="{00000000-0005-0000-0000-000058130000}"/>
    <cellStyle name="Normal 7 4 2 7 4 3 2" xfId="11717" xr:uid="{00000000-0005-0000-0000-00004B1E0000}"/>
    <cellStyle name="Normal 7 4 2 7 4 3 3" xfId="19795" xr:uid="{00000000-0005-0000-0000-00004B1E0000}"/>
    <cellStyle name="Normal 7 4 2 7 4 4" xfId="8531" xr:uid="{00000000-0005-0000-0000-00004C1E0000}"/>
    <cellStyle name="Normal 7 4 2 7 4 4 2" xfId="16609" xr:uid="{00000000-0005-0000-0000-00004C1E0000}"/>
    <cellStyle name="Normal 7 4 2 7 4 5" xfId="6921" xr:uid="{00000000-0005-0000-0000-0000491E0000}"/>
    <cellStyle name="Normal 7 4 2 7 4 6" xfId="15001" xr:uid="{00000000-0005-0000-0000-0000491E0000}"/>
    <cellStyle name="Normal 7 4 2 7 5" xfId="2659" xr:uid="{00000000-0005-0000-0000-000059130000}"/>
    <cellStyle name="Normal 7 4 2 7 5 2" xfId="9153" xr:uid="{00000000-0005-0000-0000-00004D1E0000}"/>
    <cellStyle name="Normal 7 4 2 7 5 3" xfId="17231" xr:uid="{00000000-0005-0000-0000-00004D1E0000}"/>
    <cellStyle name="Normal 7 4 2 7 6" xfId="4276" xr:uid="{00000000-0005-0000-0000-00005A130000}"/>
    <cellStyle name="Normal 7 4 2 7 6 2" xfId="10663" xr:uid="{00000000-0005-0000-0000-00004E1E0000}"/>
    <cellStyle name="Normal 7 4 2 7 6 3" xfId="18741" xr:uid="{00000000-0005-0000-0000-00004E1E0000}"/>
    <cellStyle name="Normal 7 4 2 7 7" xfId="7477" xr:uid="{00000000-0005-0000-0000-00004F1E0000}"/>
    <cellStyle name="Normal 7 4 2 7 7 2" xfId="15555" xr:uid="{00000000-0005-0000-0000-00004F1E0000}"/>
    <cellStyle name="Normal 7 4 2 7 8" xfId="12347" xr:uid="{00000000-0005-0000-0000-0000501E0000}"/>
    <cellStyle name="Normal 7 4 2 7 8 2" xfId="20419" xr:uid="{00000000-0005-0000-0000-0000501E0000}"/>
    <cellStyle name="Normal 7 4 2 7 9" xfId="13737" xr:uid="{00000000-0005-0000-0000-0000511E0000}"/>
    <cellStyle name="Normal 7 4 2 7 9 2" xfId="21734" xr:uid="{00000000-0005-0000-0000-0000511E0000}"/>
    <cellStyle name="Normal 7 4 2 8" xfId="816" xr:uid="{00000000-0005-0000-0000-000030030000}"/>
    <cellStyle name="Normal 7 4 2 8 10" xfId="5868" xr:uid="{00000000-0005-0000-0000-0000521E0000}"/>
    <cellStyle name="Normal 7 4 2 8 11" xfId="13948" xr:uid="{00000000-0005-0000-0000-0000521E0000}"/>
    <cellStyle name="Normal 7 4 2 8 2" xfId="1085" xr:uid="{00000000-0005-0000-0000-00005C130000}"/>
    <cellStyle name="Normal 7 4 2 8 2 2" xfId="1738" xr:uid="{00000000-0005-0000-0000-00005D130000}"/>
    <cellStyle name="Normal 7 4 2 8 2 2 2" xfId="3388" xr:uid="{00000000-0005-0000-0000-00005E130000}"/>
    <cellStyle name="Normal 7 4 2 8 2 2 2 2" xfId="9847" xr:uid="{00000000-0005-0000-0000-0000551E0000}"/>
    <cellStyle name="Normal 7 4 2 8 2 2 2 3" xfId="17925" xr:uid="{00000000-0005-0000-0000-0000551E0000}"/>
    <cellStyle name="Normal 7 4 2 8 2 2 3" xfId="5051" xr:uid="{00000000-0005-0000-0000-00005F130000}"/>
    <cellStyle name="Normal 7 4 2 8 2 2 3 2" xfId="11438" xr:uid="{00000000-0005-0000-0000-0000561E0000}"/>
    <cellStyle name="Normal 7 4 2 8 2 2 3 3" xfId="19516" xr:uid="{00000000-0005-0000-0000-0000561E0000}"/>
    <cellStyle name="Normal 7 4 2 8 2 2 4" xfId="8252" xr:uid="{00000000-0005-0000-0000-0000571E0000}"/>
    <cellStyle name="Normal 7 4 2 8 2 2 4 2" xfId="16330" xr:uid="{00000000-0005-0000-0000-0000571E0000}"/>
    <cellStyle name="Normal 7 4 2 8 2 2 5" xfId="6642" xr:uid="{00000000-0005-0000-0000-0000541E0000}"/>
    <cellStyle name="Normal 7 4 2 8 2 2 6" xfId="14722" xr:uid="{00000000-0005-0000-0000-0000541E0000}"/>
    <cellStyle name="Normal 7 4 2 8 2 3" xfId="2265" xr:uid="{00000000-0005-0000-0000-000060130000}"/>
    <cellStyle name="Normal 7 4 2 8 2 3 2" xfId="3915" xr:uid="{00000000-0005-0000-0000-000061130000}"/>
    <cellStyle name="Normal 7 4 2 8 2 3 2 2" xfId="10374" xr:uid="{00000000-0005-0000-0000-0000591E0000}"/>
    <cellStyle name="Normal 7 4 2 8 2 3 2 3" xfId="18452" xr:uid="{00000000-0005-0000-0000-0000591E0000}"/>
    <cellStyle name="Normal 7 4 2 8 2 3 3" xfId="5578" xr:uid="{00000000-0005-0000-0000-000062130000}"/>
    <cellStyle name="Normal 7 4 2 8 2 3 3 2" xfId="11965" xr:uid="{00000000-0005-0000-0000-00005A1E0000}"/>
    <cellStyle name="Normal 7 4 2 8 2 3 3 3" xfId="20043" xr:uid="{00000000-0005-0000-0000-00005A1E0000}"/>
    <cellStyle name="Normal 7 4 2 8 2 3 4" xfId="8779" xr:uid="{00000000-0005-0000-0000-00005B1E0000}"/>
    <cellStyle name="Normal 7 4 2 8 2 3 4 2" xfId="16857" xr:uid="{00000000-0005-0000-0000-00005B1E0000}"/>
    <cellStyle name="Normal 7 4 2 8 2 3 5" xfId="7169" xr:uid="{00000000-0005-0000-0000-0000581E0000}"/>
    <cellStyle name="Normal 7 4 2 8 2 3 6" xfId="15249" xr:uid="{00000000-0005-0000-0000-0000581E0000}"/>
    <cellStyle name="Normal 7 4 2 8 2 4" xfId="2836" xr:uid="{00000000-0005-0000-0000-000063130000}"/>
    <cellStyle name="Normal 7 4 2 8 2 4 2" xfId="9325" xr:uid="{00000000-0005-0000-0000-00005C1E0000}"/>
    <cellStyle name="Normal 7 4 2 8 2 4 3" xfId="17403" xr:uid="{00000000-0005-0000-0000-00005C1E0000}"/>
    <cellStyle name="Normal 7 4 2 8 2 5" xfId="4524" xr:uid="{00000000-0005-0000-0000-000064130000}"/>
    <cellStyle name="Normal 7 4 2 8 2 5 2" xfId="10911" xr:uid="{00000000-0005-0000-0000-00005D1E0000}"/>
    <cellStyle name="Normal 7 4 2 8 2 5 3" xfId="18989" xr:uid="{00000000-0005-0000-0000-00005D1E0000}"/>
    <cellStyle name="Normal 7 4 2 8 2 6" xfId="7725" xr:uid="{00000000-0005-0000-0000-00005E1E0000}"/>
    <cellStyle name="Normal 7 4 2 8 2 6 2" xfId="15803" xr:uid="{00000000-0005-0000-0000-00005E1E0000}"/>
    <cellStyle name="Normal 7 4 2 8 2 7" xfId="12822" xr:uid="{00000000-0005-0000-0000-00005F1E0000}"/>
    <cellStyle name="Normal 7 4 2 8 2 7 2" xfId="20861" xr:uid="{00000000-0005-0000-0000-00005F1E0000}"/>
    <cellStyle name="Normal 7 4 2 8 2 8" xfId="6115" xr:uid="{00000000-0005-0000-0000-0000531E0000}"/>
    <cellStyle name="Normal 7 4 2 8 2 9" xfId="14195" xr:uid="{00000000-0005-0000-0000-0000531E0000}"/>
    <cellStyle name="Normal 7 4 2 8 3" xfId="1492" xr:uid="{00000000-0005-0000-0000-000065130000}"/>
    <cellStyle name="Normal 7 4 2 8 3 2" xfId="3141" xr:uid="{00000000-0005-0000-0000-000066130000}"/>
    <cellStyle name="Normal 7 4 2 8 3 2 2" xfId="9600" xr:uid="{00000000-0005-0000-0000-0000611E0000}"/>
    <cellStyle name="Normal 7 4 2 8 3 2 3" xfId="17678" xr:uid="{00000000-0005-0000-0000-0000611E0000}"/>
    <cellStyle name="Normal 7 4 2 8 3 3" xfId="4804" xr:uid="{00000000-0005-0000-0000-000067130000}"/>
    <cellStyle name="Normal 7 4 2 8 3 3 2" xfId="11191" xr:uid="{00000000-0005-0000-0000-0000621E0000}"/>
    <cellStyle name="Normal 7 4 2 8 3 3 3" xfId="19269" xr:uid="{00000000-0005-0000-0000-0000621E0000}"/>
    <cellStyle name="Normal 7 4 2 8 3 4" xfId="8005" xr:uid="{00000000-0005-0000-0000-0000631E0000}"/>
    <cellStyle name="Normal 7 4 2 8 3 4 2" xfId="16083" xr:uid="{00000000-0005-0000-0000-0000631E0000}"/>
    <cellStyle name="Normal 7 4 2 8 3 5" xfId="6395" xr:uid="{00000000-0005-0000-0000-0000601E0000}"/>
    <cellStyle name="Normal 7 4 2 8 3 6" xfId="14475" xr:uid="{00000000-0005-0000-0000-0000601E0000}"/>
    <cellStyle name="Normal 7 4 2 8 4" xfId="2018" xr:uid="{00000000-0005-0000-0000-000068130000}"/>
    <cellStyle name="Normal 7 4 2 8 4 2" xfId="3668" xr:uid="{00000000-0005-0000-0000-000069130000}"/>
    <cellStyle name="Normal 7 4 2 8 4 2 2" xfId="10127" xr:uid="{00000000-0005-0000-0000-0000651E0000}"/>
    <cellStyle name="Normal 7 4 2 8 4 2 3" xfId="18205" xr:uid="{00000000-0005-0000-0000-0000651E0000}"/>
    <cellStyle name="Normal 7 4 2 8 4 3" xfId="5331" xr:uid="{00000000-0005-0000-0000-00006A130000}"/>
    <cellStyle name="Normal 7 4 2 8 4 3 2" xfId="11718" xr:uid="{00000000-0005-0000-0000-0000661E0000}"/>
    <cellStyle name="Normal 7 4 2 8 4 3 3" xfId="19796" xr:uid="{00000000-0005-0000-0000-0000661E0000}"/>
    <cellStyle name="Normal 7 4 2 8 4 4" xfId="8532" xr:uid="{00000000-0005-0000-0000-0000671E0000}"/>
    <cellStyle name="Normal 7 4 2 8 4 4 2" xfId="16610" xr:uid="{00000000-0005-0000-0000-0000671E0000}"/>
    <cellStyle name="Normal 7 4 2 8 4 5" xfId="6922" xr:uid="{00000000-0005-0000-0000-0000641E0000}"/>
    <cellStyle name="Normal 7 4 2 8 4 6" xfId="15002" xr:uid="{00000000-0005-0000-0000-0000641E0000}"/>
    <cellStyle name="Normal 7 4 2 8 5" xfId="2660" xr:uid="{00000000-0005-0000-0000-00006B130000}"/>
    <cellStyle name="Normal 7 4 2 8 5 2" xfId="9154" xr:uid="{00000000-0005-0000-0000-0000681E0000}"/>
    <cellStyle name="Normal 7 4 2 8 5 3" xfId="17232" xr:uid="{00000000-0005-0000-0000-0000681E0000}"/>
    <cellStyle name="Normal 7 4 2 8 6" xfId="4277" xr:uid="{00000000-0005-0000-0000-00006C130000}"/>
    <cellStyle name="Normal 7 4 2 8 6 2" xfId="10664" xr:uid="{00000000-0005-0000-0000-0000691E0000}"/>
    <cellStyle name="Normal 7 4 2 8 6 3" xfId="18742" xr:uid="{00000000-0005-0000-0000-0000691E0000}"/>
    <cellStyle name="Normal 7 4 2 8 7" xfId="7478" xr:uid="{00000000-0005-0000-0000-00006A1E0000}"/>
    <cellStyle name="Normal 7 4 2 8 7 2" xfId="15556" xr:uid="{00000000-0005-0000-0000-00006A1E0000}"/>
    <cellStyle name="Normal 7 4 2 8 8" xfId="12348" xr:uid="{00000000-0005-0000-0000-00006B1E0000}"/>
    <cellStyle name="Normal 7 4 2 8 8 2" xfId="20420" xr:uid="{00000000-0005-0000-0000-00006B1E0000}"/>
    <cellStyle name="Normal 7 4 2 8 9" xfId="13738" xr:uid="{00000000-0005-0000-0000-00006C1E0000}"/>
    <cellStyle name="Normal 7 4 2 8 9 2" xfId="21735" xr:uid="{00000000-0005-0000-0000-00006C1E0000}"/>
    <cellStyle name="Normal 7 4 2 9" xfId="817" xr:uid="{00000000-0005-0000-0000-000031030000}"/>
    <cellStyle name="Normal 7 4 2 9 10" xfId="14188" xr:uid="{00000000-0005-0000-0000-00006D1E0000}"/>
    <cellStyle name="Normal 7 4 2 9 2" xfId="1731" xr:uid="{00000000-0005-0000-0000-00006E130000}"/>
    <cellStyle name="Normal 7 4 2 9 2 2" xfId="3381" xr:uid="{00000000-0005-0000-0000-00006F130000}"/>
    <cellStyle name="Normal 7 4 2 9 2 2 2" xfId="9840" xr:uid="{00000000-0005-0000-0000-00006F1E0000}"/>
    <cellStyle name="Normal 7 4 2 9 2 2 3" xfId="17918" xr:uid="{00000000-0005-0000-0000-00006F1E0000}"/>
    <cellStyle name="Normal 7 4 2 9 2 3" xfId="5044" xr:uid="{00000000-0005-0000-0000-000070130000}"/>
    <cellStyle name="Normal 7 4 2 9 2 3 2" xfId="11431" xr:uid="{00000000-0005-0000-0000-0000701E0000}"/>
    <cellStyle name="Normal 7 4 2 9 2 3 3" xfId="19509" xr:uid="{00000000-0005-0000-0000-0000701E0000}"/>
    <cellStyle name="Normal 7 4 2 9 2 4" xfId="8245" xr:uid="{00000000-0005-0000-0000-0000711E0000}"/>
    <cellStyle name="Normal 7 4 2 9 2 4 2" xfId="16323" xr:uid="{00000000-0005-0000-0000-0000711E0000}"/>
    <cellStyle name="Normal 7 4 2 9 2 5" xfId="13363" xr:uid="{00000000-0005-0000-0000-0000721E0000}"/>
    <cellStyle name="Normal 7 4 2 9 2 5 2" xfId="21400" xr:uid="{00000000-0005-0000-0000-0000721E0000}"/>
    <cellStyle name="Normal 7 4 2 9 2 6" xfId="6635" xr:uid="{00000000-0005-0000-0000-00006E1E0000}"/>
    <cellStyle name="Normal 7 4 2 9 2 7" xfId="14715" xr:uid="{00000000-0005-0000-0000-00006E1E0000}"/>
    <cellStyle name="Normal 7 4 2 9 3" xfId="2258" xr:uid="{00000000-0005-0000-0000-000071130000}"/>
    <cellStyle name="Normal 7 4 2 9 3 2" xfId="3908" xr:uid="{00000000-0005-0000-0000-000072130000}"/>
    <cellStyle name="Normal 7 4 2 9 3 2 2" xfId="10367" xr:uid="{00000000-0005-0000-0000-0000741E0000}"/>
    <cellStyle name="Normal 7 4 2 9 3 2 3" xfId="18445" xr:uid="{00000000-0005-0000-0000-0000741E0000}"/>
    <cellStyle name="Normal 7 4 2 9 3 3" xfId="5571" xr:uid="{00000000-0005-0000-0000-000073130000}"/>
    <cellStyle name="Normal 7 4 2 9 3 3 2" xfId="11958" xr:uid="{00000000-0005-0000-0000-0000751E0000}"/>
    <cellStyle name="Normal 7 4 2 9 3 3 3" xfId="20036" xr:uid="{00000000-0005-0000-0000-0000751E0000}"/>
    <cellStyle name="Normal 7 4 2 9 3 4" xfId="8772" xr:uid="{00000000-0005-0000-0000-0000761E0000}"/>
    <cellStyle name="Normal 7 4 2 9 3 4 2" xfId="16850" xr:uid="{00000000-0005-0000-0000-0000761E0000}"/>
    <cellStyle name="Normal 7 4 2 9 3 5" xfId="7162" xr:uid="{00000000-0005-0000-0000-0000731E0000}"/>
    <cellStyle name="Normal 7 4 2 9 3 6" xfId="15242" xr:uid="{00000000-0005-0000-0000-0000731E0000}"/>
    <cellStyle name="Normal 7 4 2 9 4" xfId="2661" xr:uid="{00000000-0005-0000-0000-000074130000}"/>
    <cellStyle name="Normal 7 4 2 9 4 2" xfId="9155" xr:uid="{00000000-0005-0000-0000-0000771E0000}"/>
    <cellStyle name="Normal 7 4 2 9 4 3" xfId="17233" xr:uid="{00000000-0005-0000-0000-0000771E0000}"/>
    <cellStyle name="Normal 7 4 2 9 5" xfId="4517" xr:uid="{00000000-0005-0000-0000-000075130000}"/>
    <cellStyle name="Normal 7 4 2 9 5 2" xfId="10904" xr:uid="{00000000-0005-0000-0000-0000781E0000}"/>
    <cellStyle name="Normal 7 4 2 9 5 3" xfId="18982" xr:uid="{00000000-0005-0000-0000-0000781E0000}"/>
    <cellStyle name="Normal 7 4 2 9 6" xfId="7718" xr:uid="{00000000-0005-0000-0000-0000791E0000}"/>
    <cellStyle name="Normal 7 4 2 9 6 2" xfId="15796" xr:uid="{00000000-0005-0000-0000-0000791E0000}"/>
    <cellStyle name="Normal 7 4 2 9 7" xfId="12349" xr:uid="{00000000-0005-0000-0000-00007A1E0000}"/>
    <cellStyle name="Normal 7 4 2 9 7 2" xfId="20421" xr:uid="{00000000-0005-0000-0000-00007A1E0000}"/>
    <cellStyle name="Normal 7 4 2 9 8" xfId="13739" xr:uid="{00000000-0005-0000-0000-00007B1E0000}"/>
    <cellStyle name="Normal 7 4 2 9 8 2" xfId="21736" xr:uid="{00000000-0005-0000-0000-00007B1E0000}"/>
    <cellStyle name="Normal 7 4 2 9 9" xfId="6108" xr:uid="{00000000-0005-0000-0000-00006D1E0000}"/>
    <cellStyle name="Normal 7 4 20" xfId="12334" xr:uid="{00000000-0005-0000-0000-00007C1E0000}"/>
    <cellStyle name="Normal 7 4 20 2" xfId="20406" xr:uid="{00000000-0005-0000-0000-00007C1E0000}"/>
    <cellStyle name="Normal 7 4 21" xfId="13724" xr:uid="{00000000-0005-0000-0000-00007D1E0000}"/>
    <cellStyle name="Normal 7 4 21 2" xfId="21721" xr:uid="{00000000-0005-0000-0000-00007D1E0000}"/>
    <cellStyle name="Normal 7 4 22" xfId="5730" xr:uid="{00000000-0005-0000-0000-0000A11C0000}"/>
    <cellStyle name="Normal 7 4 23" xfId="13810" xr:uid="{00000000-0005-0000-0000-0000A11C0000}"/>
    <cellStyle name="Normal 7 4 3" xfId="818" xr:uid="{00000000-0005-0000-0000-000032030000}"/>
    <cellStyle name="Normal 7 4 3 10" xfId="12350" xr:uid="{00000000-0005-0000-0000-00007F1E0000}"/>
    <cellStyle name="Normal 7 4 3 10 2" xfId="20422" xr:uid="{00000000-0005-0000-0000-00007F1E0000}"/>
    <cellStyle name="Normal 7 4 3 11" xfId="13740" xr:uid="{00000000-0005-0000-0000-0000801E0000}"/>
    <cellStyle name="Normal 7 4 3 11 2" xfId="21737" xr:uid="{00000000-0005-0000-0000-0000801E0000}"/>
    <cellStyle name="Normal 7 4 3 12" xfId="5869" xr:uid="{00000000-0005-0000-0000-00007E1E0000}"/>
    <cellStyle name="Normal 7 4 3 13" xfId="13949" xr:uid="{00000000-0005-0000-0000-00007E1E0000}"/>
    <cellStyle name="Normal 7 4 3 2" xfId="819" xr:uid="{00000000-0005-0000-0000-000033030000}"/>
    <cellStyle name="Normal 7 4 3 2 10" xfId="5870" xr:uid="{00000000-0005-0000-0000-0000811E0000}"/>
    <cellStyle name="Normal 7 4 3 2 11" xfId="13950" xr:uid="{00000000-0005-0000-0000-0000811E0000}"/>
    <cellStyle name="Normal 7 4 3 2 2" xfId="820" xr:uid="{00000000-0005-0000-0000-000034030000}"/>
    <cellStyle name="Normal 7 4 3 2 2 10" xfId="14197" xr:uid="{00000000-0005-0000-0000-0000821E0000}"/>
    <cellStyle name="Normal 7 4 3 2 2 2" xfId="1740" xr:uid="{00000000-0005-0000-0000-000079130000}"/>
    <cellStyle name="Normal 7 4 3 2 2 2 2" xfId="3390" xr:uid="{00000000-0005-0000-0000-00007A130000}"/>
    <cellStyle name="Normal 7 4 3 2 2 2 2 2" xfId="13365" xr:uid="{00000000-0005-0000-0000-0000851E0000}"/>
    <cellStyle name="Normal 7 4 3 2 2 2 2 2 2" xfId="21402" xr:uid="{00000000-0005-0000-0000-0000851E0000}"/>
    <cellStyle name="Normal 7 4 3 2 2 2 2 3" xfId="9849" xr:uid="{00000000-0005-0000-0000-0000841E0000}"/>
    <cellStyle name="Normal 7 4 3 2 2 2 2 4" xfId="17927" xr:uid="{00000000-0005-0000-0000-0000841E0000}"/>
    <cellStyle name="Normal 7 4 3 2 2 2 3" xfId="5053" xr:uid="{00000000-0005-0000-0000-00007B130000}"/>
    <cellStyle name="Normal 7 4 3 2 2 2 3 2" xfId="11440" xr:uid="{00000000-0005-0000-0000-0000861E0000}"/>
    <cellStyle name="Normal 7 4 3 2 2 2 3 3" xfId="19518" xr:uid="{00000000-0005-0000-0000-0000861E0000}"/>
    <cellStyle name="Normal 7 4 3 2 2 2 4" xfId="8254" xr:uid="{00000000-0005-0000-0000-0000871E0000}"/>
    <cellStyle name="Normal 7 4 3 2 2 2 4 2" xfId="16332" xr:uid="{00000000-0005-0000-0000-0000871E0000}"/>
    <cellStyle name="Normal 7 4 3 2 2 2 5" xfId="12618" xr:uid="{00000000-0005-0000-0000-0000881E0000}"/>
    <cellStyle name="Normal 7 4 3 2 2 2 5 2" xfId="20683" xr:uid="{00000000-0005-0000-0000-0000881E0000}"/>
    <cellStyle name="Normal 7 4 3 2 2 2 6" xfId="6644" xr:uid="{00000000-0005-0000-0000-0000831E0000}"/>
    <cellStyle name="Normal 7 4 3 2 2 2 7" xfId="14724" xr:uid="{00000000-0005-0000-0000-0000831E0000}"/>
    <cellStyle name="Normal 7 4 3 2 2 3" xfId="2267" xr:uid="{00000000-0005-0000-0000-00007C130000}"/>
    <cellStyle name="Normal 7 4 3 2 2 3 2" xfId="3917" xr:uid="{00000000-0005-0000-0000-00007D130000}"/>
    <cellStyle name="Normal 7 4 3 2 2 3 2 2" xfId="10376" xr:uid="{00000000-0005-0000-0000-00008A1E0000}"/>
    <cellStyle name="Normal 7 4 3 2 2 3 2 3" xfId="18454" xr:uid="{00000000-0005-0000-0000-00008A1E0000}"/>
    <cellStyle name="Normal 7 4 3 2 2 3 3" xfId="5580" xr:uid="{00000000-0005-0000-0000-00007E130000}"/>
    <cellStyle name="Normal 7 4 3 2 2 3 3 2" xfId="11967" xr:uid="{00000000-0005-0000-0000-00008B1E0000}"/>
    <cellStyle name="Normal 7 4 3 2 2 3 3 3" xfId="20045" xr:uid="{00000000-0005-0000-0000-00008B1E0000}"/>
    <cellStyle name="Normal 7 4 3 2 2 3 4" xfId="8781" xr:uid="{00000000-0005-0000-0000-00008C1E0000}"/>
    <cellStyle name="Normal 7 4 3 2 2 3 4 2" xfId="16859" xr:uid="{00000000-0005-0000-0000-00008C1E0000}"/>
    <cellStyle name="Normal 7 4 3 2 2 3 5" xfId="13366" xr:uid="{00000000-0005-0000-0000-00008D1E0000}"/>
    <cellStyle name="Normal 7 4 3 2 2 3 5 2" xfId="21403" xr:uid="{00000000-0005-0000-0000-00008D1E0000}"/>
    <cellStyle name="Normal 7 4 3 2 2 3 6" xfId="7171" xr:uid="{00000000-0005-0000-0000-0000891E0000}"/>
    <cellStyle name="Normal 7 4 3 2 2 3 7" xfId="15251" xr:uid="{00000000-0005-0000-0000-0000891E0000}"/>
    <cellStyle name="Normal 7 4 3 2 2 4" xfId="2664" xr:uid="{00000000-0005-0000-0000-00007F130000}"/>
    <cellStyle name="Normal 7 4 3 2 2 4 2" xfId="13364" xr:uid="{00000000-0005-0000-0000-00008F1E0000}"/>
    <cellStyle name="Normal 7 4 3 2 2 4 2 2" xfId="21401" xr:uid="{00000000-0005-0000-0000-00008F1E0000}"/>
    <cellStyle name="Normal 7 4 3 2 2 4 3" xfId="9158" xr:uid="{00000000-0005-0000-0000-00008E1E0000}"/>
    <cellStyle name="Normal 7 4 3 2 2 4 4" xfId="17236" xr:uid="{00000000-0005-0000-0000-00008E1E0000}"/>
    <cellStyle name="Normal 7 4 3 2 2 5" xfId="4526" xr:uid="{00000000-0005-0000-0000-000080130000}"/>
    <cellStyle name="Normal 7 4 3 2 2 5 2" xfId="10913" xr:uid="{00000000-0005-0000-0000-0000901E0000}"/>
    <cellStyle name="Normal 7 4 3 2 2 5 3" xfId="18991" xr:uid="{00000000-0005-0000-0000-0000901E0000}"/>
    <cellStyle name="Normal 7 4 3 2 2 6" xfId="7727" xr:uid="{00000000-0005-0000-0000-0000911E0000}"/>
    <cellStyle name="Normal 7 4 3 2 2 6 2" xfId="15805" xr:uid="{00000000-0005-0000-0000-0000911E0000}"/>
    <cellStyle name="Normal 7 4 3 2 2 7" xfId="12352" xr:uid="{00000000-0005-0000-0000-0000921E0000}"/>
    <cellStyle name="Normal 7 4 3 2 2 7 2" xfId="20424" xr:uid="{00000000-0005-0000-0000-0000921E0000}"/>
    <cellStyle name="Normal 7 4 3 2 2 8" xfId="13742" xr:uid="{00000000-0005-0000-0000-0000931E0000}"/>
    <cellStyle name="Normal 7 4 3 2 2 8 2" xfId="21739" xr:uid="{00000000-0005-0000-0000-0000931E0000}"/>
    <cellStyle name="Normal 7 4 3 2 2 9" xfId="6117" xr:uid="{00000000-0005-0000-0000-0000821E0000}"/>
    <cellStyle name="Normal 7 4 3 2 3" xfId="1494" xr:uid="{00000000-0005-0000-0000-000081130000}"/>
    <cellStyle name="Normal 7 4 3 2 3 2" xfId="3143" xr:uid="{00000000-0005-0000-0000-000082130000}"/>
    <cellStyle name="Normal 7 4 3 2 3 2 2" xfId="13367" xr:uid="{00000000-0005-0000-0000-0000961E0000}"/>
    <cellStyle name="Normal 7 4 3 2 3 2 2 2" xfId="21404" xr:uid="{00000000-0005-0000-0000-0000961E0000}"/>
    <cellStyle name="Normal 7 4 3 2 3 2 3" xfId="9602" xr:uid="{00000000-0005-0000-0000-0000951E0000}"/>
    <cellStyle name="Normal 7 4 3 2 3 2 4" xfId="17680" xr:uid="{00000000-0005-0000-0000-0000951E0000}"/>
    <cellStyle name="Normal 7 4 3 2 3 3" xfId="4806" xr:uid="{00000000-0005-0000-0000-000083130000}"/>
    <cellStyle name="Normal 7 4 3 2 3 3 2" xfId="11193" xr:uid="{00000000-0005-0000-0000-0000971E0000}"/>
    <cellStyle name="Normal 7 4 3 2 3 3 3" xfId="19271" xr:uid="{00000000-0005-0000-0000-0000971E0000}"/>
    <cellStyle name="Normal 7 4 3 2 3 4" xfId="8007" xr:uid="{00000000-0005-0000-0000-0000981E0000}"/>
    <cellStyle name="Normal 7 4 3 2 3 4 2" xfId="16085" xr:uid="{00000000-0005-0000-0000-0000981E0000}"/>
    <cellStyle name="Normal 7 4 3 2 3 5" xfId="12617" xr:uid="{00000000-0005-0000-0000-0000991E0000}"/>
    <cellStyle name="Normal 7 4 3 2 3 5 2" xfId="20682" xr:uid="{00000000-0005-0000-0000-0000991E0000}"/>
    <cellStyle name="Normal 7 4 3 2 3 6" xfId="6397" xr:uid="{00000000-0005-0000-0000-0000941E0000}"/>
    <cellStyle name="Normal 7 4 3 2 3 7" xfId="14477" xr:uid="{00000000-0005-0000-0000-0000941E0000}"/>
    <cellStyle name="Normal 7 4 3 2 4" xfId="2020" xr:uid="{00000000-0005-0000-0000-000084130000}"/>
    <cellStyle name="Normal 7 4 3 2 4 2" xfId="3670" xr:uid="{00000000-0005-0000-0000-000085130000}"/>
    <cellStyle name="Normal 7 4 3 2 4 2 2" xfId="10129" xr:uid="{00000000-0005-0000-0000-00009B1E0000}"/>
    <cellStyle name="Normal 7 4 3 2 4 2 3" xfId="18207" xr:uid="{00000000-0005-0000-0000-00009B1E0000}"/>
    <cellStyle name="Normal 7 4 3 2 4 3" xfId="5333" xr:uid="{00000000-0005-0000-0000-000086130000}"/>
    <cellStyle name="Normal 7 4 3 2 4 3 2" xfId="11720" xr:uid="{00000000-0005-0000-0000-00009C1E0000}"/>
    <cellStyle name="Normal 7 4 3 2 4 3 3" xfId="19798" xr:uid="{00000000-0005-0000-0000-00009C1E0000}"/>
    <cellStyle name="Normal 7 4 3 2 4 4" xfId="8534" xr:uid="{00000000-0005-0000-0000-00009D1E0000}"/>
    <cellStyle name="Normal 7 4 3 2 4 4 2" xfId="16612" xr:uid="{00000000-0005-0000-0000-00009D1E0000}"/>
    <cellStyle name="Normal 7 4 3 2 4 5" xfId="13368" xr:uid="{00000000-0005-0000-0000-00009E1E0000}"/>
    <cellStyle name="Normal 7 4 3 2 4 5 2" xfId="21405" xr:uid="{00000000-0005-0000-0000-00009E1E0000}"/>
    <cellStyle name="Normal 7 4 3 2 4 6" xfId="6924" xr:uid="{00000000-0005-0000-0000-00009A1E0000}"/>
    <cellStyle name="Normal 7 4 3 2 4 7" xfId="15004" xr:uid="{00000000-0005-0000-0000-00009A1E0000}"/>
    <cellStyle name="Normal 7 4 3 2 5" xfId="2663" xr:uid="{00000000-0005-0000-0000-000087130000}"/>
    <cellStyle name="Normal 7 4 3 2 5 2" xfId="12824" xr:uid="{00000000-0005-0000-0000-0000A01E0000}"/>
    <cellStyle name="Normal 7 4 3 2 5 2 2" xfId="20863" xr:uid="{00000000-0005-0000-0000-0000A01E0000}"/>
    <cellStyle name="Normal 7 4 3 2 5 3" xfId="9157" xr:uid="{00000000-0005-0000-0000-00009F1E0000}"/>
    <cellStyle name="Normal 7 4 3 2 5 4" xfId="17235" xr:uid="{00000000-0005-0000-0000-00009F1E0000}"/>
    <cellStyle name="Normal 7 4 3 2 6" xfId="4279" xr:uid="{00000000-0005-0000-0000-000088130000}"/>
    <cellStyle name="Normal 7 4 3 2 6 2" xfId="10666" xr:uid="{00000000-0005-0000-0000-0000A11E0000}"/>
    <cellStyle name="Normal 7 4 3 2 6 3" xfId="18744" xr:uid="{00000000-0005-0000-0000-0000A11E0000}"/>
    <cellStyle name="Normal 7 4 3 2 7" xfId="7480" xr:uid="{00000000-0005-0000-0000-0000A21E0000}"/>
    <cellStyle name="Normal 7 4 3 2 7 2" xfId="15558" xr:uid="{00000000-0005-0000-0000-0000A21E0000}"/>
    <cellStyle name="Normal 7 4 3 2 8" xfId="12351" xr:uid="{00000000-0005-0000-0000-0000A31E0000}"/>
    <cellStyle name="Normal 7 4 3 2 8 2" xfId="20423" xr:uid="{00000000-0005-0000-0000-0000A31E0000}"/>
    <cellStyle name="Normal 7 4 3 2 9" xfId="13741" xr:uid="{00000000-0005-0000-0000-0000A41E0000}"/>
    <cellStyle name="Normal 7 4 3 2 9 2" xfId="21738" xr:uid="{00000000-0005-0000-0000-0000A41E0000}"/>
    <cellStyle name="Normal 7 4 3 3" xfId="821" xr:uid="{00000000-0005-0000-0000-000035030000}"/>
    <cellStyle name="Normal 7 4 3 3 10" xfId="14196" xr:uid="{00000000-0005-0000-0000-0000A51E0000}"/>
    <cellStyle name="Normal 7 4 3 3 2" xfId="1739" xr:uid="{00000000-0005-0000-0000-00008A130000}"/>
    <cellStyle name="Normal 7 4 3 3 2 2" xfId="3389" xr:uid="{00000000-0005-0000-0000-00008B130000}"/>
    <cellStyle name="Normal 7 4 3 3 2 2 2" xfId="13370" xr:uid="{00000000-0005-0000-0000-0000A81E0000}"/>
    <cellStyle name="Normal 7 4 3 3 2 2 2 2" xfId="21407" xr:uid="{00000000-0005-0000-0000-0000A81E0000}"/>
    <cellStyle name="Normal 7 4 3 3 2 2 3" xfId="9848" xr:uid="{00000000-0005-0000-0000-0000A71E0000}"/>
    <cellStyle name="Normal 7 4 3 3 2 2 4" xfId="17926" xr:uid="{00000000-0005-0000-0000-0000A71E0000}"/>
    <cellStyle name="Normal 7 4 3 3 2 3" xfId="5052" xr:uid="{00000000-0005-0000-0000-00008C130000}"/>
    <cellStyle name="Normal 7 4 3 3 2 3 2" xfId="11439" xr:uid="{00000000-0005-0000-0000-0000A91E0000}"/>
    <cellStyle name="Normal 7 4 3 3 2 3 3" xfId="19517" xr:uid="{00000000-0005-0000-0000-0000A91E0000}"/>
    <cellStyle name="Normal 7 4 3 3 2 4" xfId="8253" xr:uid="{00000000-0005-0000-0000-0000AA1E0000}"/>
    <cellStyle name="Normal 7 4 3 3 2 4 2" xfId="16331" xr:uid="{00000000-0005-0000-0000-0000AA1E0000}"/>
    <cellStyle name="Normal 7 4 3 3 2 5" xfId="12619" xr:uid="{00000000-0005-0000-0000-0000AB1E0000}"/>
    <cellStyle name="Normal 7 4 3 3 2 5 2" xfId="20684" xr:uid="{00000000-0005-0000-0000-0000AB1E0000}"/>
    <cellStyle name="Normal 7 4 3 3 2 6" xfId="6643" xr:uid="{00000000-0005-0000-0000-0000A61E0000}"/>
    <cellStyle name="Normal 7 4 3 3 2 7" xfId="14723" xr:uid="{00000000-0005-0000-0000-0000A61E0000}"/>
    <cellStyle name="Normal 7 4 3 3 3" xfId="2266" xr:uid="{00000000-0005-0000-0000-00008D130000}"/>
    <cellStyle name="Normal 7 4 3 3 3 2" xfId="3916" xr:uid="{00000000-0005-0000-0000-00008E130000}"/>
    <cellStyle name="Normal 7 4 3 3 3 2 2" xfId="10375" xr:uid="{00000000-0005-0000-0000-0000AD1E0000}"/>
    <cellStyle name="Normal 7 4 3 3 3 2 3" xfId="18453" xr:uid="{00000000-0005-0000-0000-0000AD1E0000}"/>
    <cellStyle name="Normal 7 4 3 3 3 3" xfId="5579" xr:uid="{00000000-0005-0000-0000-00008F130000}"/>
    <cellStyle name="Normal 7 4 3 3 3 3 2" xfId="11966" xr:uid="{00000000-0005-0000-0000-0000AE1E0000}"/>
    <cellStyle name="Normal 7 4 3 3 3 3 3" xfId="20044" xr:uid="{00000000-0005-0000-0000-0000AE1E0000}"/>
    <cellStyle name="Normal 7 4 3 3 3 4" xfId="8780" xr:uid="{00000000-0005-0000-0000-0000AF1E0000}"/>
    <cellStyle name="Normal 7 4 3 3 3 4 2" xfId="16858" xr:uid="{00000000-0005-0000-0000-0000AF1E0000}"/>
    <cellStyle name="Normal 7 4 3 3 3 5" xfId="13371" xr:uid="{00000000-0005-0000-0000-0000B01E0000}"/>
    <cellStyle name="Normal 7 4 3 3 3 5 2" xfId="21408" xr:uid="{00000000-0005-0000-0000-0000B01E0000}"/>
    <cellStyle name="Normal 7 4 3 3 3 6" xfId="7170" xr:uid="{00000000-0005-0000-0000-0000AC1E0000}"/>
    <cellStyle name="Normal 7 4 3 3 3 7" xfId="15250" xr:uid="{00000000-0005-0000-0000-0000AC1E0000}"/>
    <cellStyle name="Normal 7 4 3 3 4" xfId="2665" xr:uid="{00000000-0005-0000-0000-000090130000}"/>
    <cellStyle name="Normal 7 4 3 3 4 2" xfId="13369" xr:uid="{00000000-0005-0000-0000-0000B21E0000}"/>
    <cellStyle name="Normal 7 4 3 3 4 2 2" xfId="21406" xr:uid="{00000000-0005-0000-0000-0000B21E0000}"/>
    <cellStyle name="Normal 7 4 3 3 4 3" xfId="9159" xr:uid="{00000000-0005-0000-0000-0000B11E0000}"/>
    <cellStyle name="Normal 7 4 3 3 4 4" xfId="17237" xr:uid="{00000000-0005-0000-0000-0000B11E0000}"/>
    <cellStyle name="Normal 7 4 3 3 5" xfId="4525" xr:uid="{00000000-0005-0000-0000-000091130000}"/>
    <cellStyle name="Normal 7 4 3 3 5 2" xfId="10912" xr:uid="{00000000-0005-0000-0000-0000B31E0000}"/>
    <cellStyle name="Normal 7 4 3 3 5 3" xfId="18990" xr:uid="{00000000-0005-0000-0000-0000B31E0000}"/>
    <cellStyle name="Normal 7 4 3 3 6" xfId="7726" xr:uid="{00000000-0005-0000-0000-0000B41E0000}"/>
    <cellStyle name="Normal 7 4 3 3 6 2" xfId="15804" xr:uid="{00000000-0005-0000-0000-0000B41E0000}"/>
    <cellStyle name="Normal 7 4 3 3 7" xfId="12353" xr:uid="{00000000-0005-0000-0000-0000B51E0000}"/>
    <cellStyle name="Normal 7 4 3 3 7 2" xfId="20425" xr:uid="{00000000-0005-0000-0000-0000B51E0000}"/>
    <cellStyle name="Normal 7 4 3 3 8" xfId="13743" xr:uid="{00000000-0005-0000-0000-0000B61E0000}"/>
    <cellStyle name="Normal 7 4 3 3 8 2" xfId="21740" xr:uid="{00000000-0005-0000-0000-0000B61E0000}"/>
    <cellStyle name="Normal 7 4 3 3 9" xfId="6116" xr:uid="{00000000-0005-0000-0000-0000A51E0000}"/>
    <cellStyle name="Normal 7 4 3 4" xfId="1123" xr:uid="{00000000-0005-0000-0000-000092130000}"/>
    <cellStyle name="Normal 7 4 3 4 2" xfId="1781" xr:uid="{00000000-0005-0000-0000-000093130000}"/>
    <cellStyle name="Normal 7 4 3 4 2 2" xfId="3431" xr:uid="{00000000-0005-0000-0000-000094130000}"/>
    <cellStyle name="Normal 7 4 3 4 2 2 2" xfId="9890" xr:uid="{00000000-0005-0000-0000-0000B91E0000}"/>
    <cellStyle name="Normal 7 4 3 4 2 2 3" xfId="17968" xr:uid="{00000000-0005-0000-0000-0000B91E0000}"/>
    <cellStyle name="Normal 7 4 3 4 2 3" xfId="5094" xr:uid="{00000000-0005-0000-0000-000095130000}"/>
    <cellStyle name="Normal 7 4 3 4 2 3 2" xfId="11481" xr:uid="{00000000-0005-0000-0000-0000BA1E0000}"/>
    <cellStyle name="Normal 7 4 3 4 2 3 3" xfId="19559" xr:uid="{00000000-0005-0000-0000-0000BA1E0000}"/>
    <cellStyle name="Normal 7 4 3 4 2 4" xfId="8295" xr:uid="{00000000-0005-0000-0000-0000BB1E0000}"/>
    <cellStyle name="Normal 7 4 3 4 2 4 2" xfId="16373" xr:uid="{00000000-0005-0000-0000-0000BB1E0000}"/>
    <cellStyle name="Normal 7 4 3 4 2 5" xfId="13372" xr:uid="{00000000-0005-0000-0000-0000BC1E0000}"/>
    <cellStyle name="Normal 7 4 3 4 2 5 2" xfId="21409" xr:uid="{00000000-0005-0000-0000-0000BC1E0000}"/>
    <cellStyle name="Normal 7 4 3 4 2 6" xfId="6685" xr:uid="{00000000-0005-0000-0000-0000B81E0000}"/>
    <cellStyle name="Normal 7 4 3 4 2 7" xfId="14765" xr:uid="{00000000-0005-0000-0000-0000B81E0000}"/>
    <cellStyle name="Normal 7 4 3 4 3" xfId="2308" xr:uid="{00000000-0005-0000-0000-000096130000}"/>
    <cellStyle name="Normal 7 4 3 4 3 2" xfId="3958" xr:uid="{00000000-0005-0000-0000-000097130000}"/>
    <cellStyle name="Normal 7 4 3 4 3 2 2" xfId="10417" xr:uid="{00000000-0005-0000-0000-0000BE1E0000}"/>
    <cellStyle name="Normal 7 4 3 4 3 2 3" xfId="18495" xr:uid="{00000000-0005-0000-0000-0000BE1E0000}"/>
    <cellStyle name="Normal 7 4 3 4 3 3" xfId="5621" xr:uid="{00000000-0005-0000-0000-000098130000}"/>
    <cellStyle name="Normal 7 4 3 4 3 3 2" xfId="12008" xr:uid="{00000000-0005-0000-0000-0000BF1E0000}"/>
    <cellStyle name="Normal 7 4 3 4 3 3 3" xfId="20086" xr:uid="{00000000-0005-0000-0000-0000BF1E0000}"/>
    <cellStyle name="Normal 7 4 3 4 3 4" xfId="8822" xr:uid="{00000000-0005-0000-0000-0000C01E0000}"/>
    <cellStyle name="Normal 7 4 3 4 3 4 2" xfId="16900" xr:uid="{00000000-0005-0000-0000-0000C01E0000}"/>
    <cellStyle name="Normal 7 4 3 4 3 5" xfId="7212" xr:uid="{00000000-0005-0000-0000-0000BD1E0000}"/>
    <cellStyle name="Normal 7 4 3 4 3 6" xfId="15292" xr:uid="{00000000-0005-0000-0000-0000BD1E0000}"/>
    <cellStyle name="Normal 7 4 3 4 4" xfId="2874" xr:uid="{00000000-0005-0000-0000-000099130000}"/>
    <cellStyle name="Normal 7 4 3 4 4 2" xfId="9363" xr:uid="{00000000-0005-0000-0000-0000C11E0000}"/>
    <cellStyle name="Normal 7 4 3 4 4 3" xfId="17441" xr:uid="{00000000-0005-0000-0000-0000C11E0000}"/>
    <cellStyle name="Normal 7 4 3 4 5" xfId="4567" xr:uid="{00000000-0005-0000-0000-00009A130000}"/>
    <cellStyle name="Normal 7 4 3 4 5 2" xfId="10954" xr:uid="{00000000-0005-0000-0000-0000C21E0000}"/>
    <cellStyle name="Normal 7 4 3 4 5 3" xfId="19032" xr:uid="{00000000-0005-0000-0000-0000C21E0000}"/>
    <cellStyle name="Normal 7 4 3 4 6" xfId="7768" xr:uid="{00000000-0005-0000-0000-0000C31E0000}"/>
    <cellStyle name="Normal 7 4 3 4 6 2" xfId="15846" xr:uid="{00000000-0005-0000-0000-0000C31E0000}"/>
    <cellStyle name="Normal 7 4 3 4 7" xfId="12616" xr:uid="{00000000-0005-0000-0000-0000C41E0000}"/>
    <cellStyle name="Normal 7 4 3 4 7 2" xfId="20681" xr:uid="{00000000-0005-0000-0000-0000C41E0000}"/>
    <cellStyle name="Normal 7 4 3 4 8" xfId="6158" xr:uid="{00000000-0005-0000-0000-0000B71E0000}"/>
    <cellStyle name="Normal 7 4 3 4 9" xfId="14238" xr:uid="{00000000-0005-0000-0000-0000B71E0000}"/>
    <cellStyle name="Normal 7 4 3 5" xfId="1493" xr:uid="{00000000-0005-0000-0000-00009B130000}"/>
    <cellStyle name="Normal 7 4 3 5 2" xfId="3142" xr:uid="{00000000-0005-0000-0000-00009C130000}"/>
    <cellStyle name="Normal 7 4 3 5 2 2" xfId="9601" xr:uid="{00000000-0005-0000-0000-0000C61E0000}"/>
    <cellStyle name="Normal 7 4 3 5 2 3" xfId="17679" xr:uid="{00000000-0005-0000-0000-0000C61E0000}"/>
    <cellStyle name="Normal 7 4 3 5 3" xfId="4805" xr:uid="{00000000-0005-0000-0000-00009D130000}"/>
    <cellStyle name="Normal 7 4 3 5 3 2" xfId="11192" xr:uid="{00000000-0005-0000-0000-0000C71E0000}"/>
    <cellStyle name="Normal 7 4 3 5 3 3" xfId="19270" xr:uid="{00000000-0005-0000-0000-0000C71E0000}"/>
    <cellStyle name="Normal 7 4 3 5 4" xfId="8006" xr:uid="{00000000-0005-0000-0000-0000C81E0000}"/>
    <cellStyle name="Normal 7 4 3 5 4 2" xfId="16084" xr:uid="{00000000-0005-0000-0000-0000C81E0000}"/>
    <cellStyle name="Normal 7 4 3 5 5" xfId="13373" xr:uid="{00000000-0005-0000-0000-0000C91E0000}"/>
    <cellStyle name="Normal 7 4 3 5 5 2" xfId="21410" xr:uid="{00000000-0005-0000-0000-0000C91E0000}"/>
    <cellStyle name="Normal 7 4 3 5 6" xfId="6396" xr:uid="{00000000-0005-0000-0000-0000C51E0000}"/>
    <cellStyle name="Normal 7 4 3 5 7" xfId="14476" xr:uid="{00000000-0005-0000-0000-0000C51E0000}"/>
    <cellStyle name="Normal 7 4 3 6" xfId="2019" xr:uid="{00000000-0005-0000-0000-00009E130000}"/>
    <cellStyle name="Normal 7 4 3 6 2" xfId="3669" xr:uid="{00000000-0005-0000-0000-00009F130000}"/>
    <cellStyle name="Normal 7 4 3 6 2 2" xfId="10128" xr:uid="{00000000-0005-0000-0000-0000CB1E0000}"/>
    <cellStyle name="Normal 7 4 3 6 2 3" xfId="18206" xr:uid="{00000000-0005-0000-0000-0000CB1E0000}"/>
    <cellStyle name="Normal 7 4 3 6 3" xfId="5332" xr:uid="{00000000-0005-0000-0000-0000A0130000}"/>
    <cellStyle name="Normal 7 4 3 6 3 2" xfId="11719" xr:uid="{00000000-0005-0000-0000-0000CC1E0000}"/>
    <cellStyle name="Normal 7 4 3 6 3 3" xfId="19797" xr:uid="{00000000-0005-0000-0000-0000CC1E0000}"/>
    <cellStyle name="Normal 7 4 3 6 4" xfId="8533" xr:uid="{00000000-0005-0000-0000-0000CD1E0000}"/>
    <cellStyle name="Normal 7 4 3 6 4 2" xfId="16611" xr:uid="{00000000-0005-0000-0000-0000CD1E0000}"/>
    <cellStyle name="Normal 7 4 3 6 5" xfId="12823" xr:uid="{00000000-0005-0000-0000-0000CE1E0000}"/>
    <cellStyle name="Normal 7 4 3 6 5 2" xfId="20862" xr:uid="{00000000-0005-0000-0000-0000CE1E0000}"/>
    <cellStyle name="Normal 7 4 3 6 6" xfId="6923" xr:uid="{00000000-0005-0000-0000-0000CA1E0000}"/>
    <cellStyle name="Normal 7 4 3 6 7" xfId="15003" xr:uid="{00000000-0005-0000-0000-0000CA1E0000}"/>
    <cellStyle name="Normal 7 4 3 7" xfId="2662" xr:uid="{00000000-0005-0000-0000-0000A1130000}"/>
    <cellStyle name="Normal 7 4 3 7 2" xfId="9156" xr:uid="{00000000-0005-0000-0000-0000CF1E0000}"/>
    <cellStyle name="Normal 7 4 3 7 3" xfId="17234" xr:uid="{00000000-0005-0000-0000-0000CF1E0000}"/>
    <cellStyle name="Normal 7 4 3 8" xfId="4278" xr:uid="{00000000-0005-0000-0000-0000A2130000}"/>
    <cellStyle name="Normal 7 4 3 8 2" xfId="10665" xr:uid="{00000000-0005-0000-0000-0000D01E0000}"/>
    <cellStyle name="Normal 7 4 3 8 3" xfId="18743" xr:uid="{00000000-0005-0000-0000-0000D01E0000}"/>
    <cellStyle name="Normal 7 4 3 9" xfId="7479" xr:uid="{00000000-0005-0000-0000-0000D11E0000}"/>
    <cellStyle name="Normal 7 4 3 9 2" xfId="15557" xr:uid="{00000000-0005-0000-0000-0000D11E0000}"/>
    <cellStyle name="Normal 7 4 4" xfId="822" xr:uid="{00000000-0005-0000-0000-000036030000}"/>
    <cellStyle name="Normal 7 4 4 10" xfId="13744" xr:uid="{00000000-0005-0000-0000-0000D31E0000}"/>
    <cellStyle name="Normal 7 4 4 10 2" xfId="21741" xr:uid="{00000000-0005-0000-0000-0000D31E0000}"/>
    <cellStyle name="Normal 7 4 4 11" xfId="5871" xr:uid="{00000000-0005-0000-0000-0000D21E0000}"/>
    <cellStyle name="Normal 7 4 4 12" xfId="13951" xr:uid="{00000000-0005-0000-0000-0000D21E0000}"/>
    <cellStyle name="Normal 7 4 4 2" xfId="823" xr:uid="{00000000-0005-0000-0000-000037030000}"/>
    <cellStyle name="Normal 7 4 4 2 10" xfId="5979" xr:uid="{00000000-0005-0000-0000-0000D41E0000}"/>
    <cellStyle name="Normal 7 4 4 2 11" xfId="14059" xr:uid="{00000000-0005-0000-0000-0000D41E0000}"/>
    <cellStyle name="Normal 7 4 4 2 2" xfId="1201" xr:uid="{00000000-0005-0000-0000-0000A5130000}"/>
    <cellStyle name="Normal 7 4 4 2 2 2" xfId="1859" xr:uid="{00000000-0005-0000-0000-0000A6130000}"/>
    <cellStyle name="Normal 7 4 4 2 2 2 2" xfId="3509" xr:uid="{00000000-0005-0000-0000-0000A7130000}"/>
    <cellStyle name="Normal 7 4 4 2 2 2 2 2" xfId="13376" xr:uid="{00000000-0005-0000-0000-0000D81E0000}"/>
    <cellStyle name="Normal 7 4 4 2 2 2 2 2 2" xfId="21413" xr:uid="{00000000-0005-0000-0000-0000D81E0000}"/>
    <cellStyle name="Normal 7 4 4 2 2 2 2 3" xfId="9968" xr:uid="{00000000-0005-0000-0000-0000D71E0000}"/>
    <cellStyle name="Normal 7 4 4 2 2 2 2 4" xfId="18046" xr:uid="{00000000-0005-0000-0000-0000D71E0000}"/>
    <cellStyle name="Normal 7 4 4 2 2 2 3" xfId="5172" xr:uid="{00000000-0005-0000-0000-0000A8130000}"/>
    <cellStyle name="Normal 7 4 4 2 2 2 3 2" xfId="11559" xr:uid="{00000000-0005-0000-0000-0000D91E0000}"/>
    <cellStyle name="Normal 7 4 4 2 2 2 3 3" xfId="19637" xr:uid="{00000000-0005-0000-0000-0000D91E0000}"/>
    <cellStyle name="Normal 7 4 4 2 2 2 4" xfId="8373" xr:uid="{00000000-0005-0000-0000-0000DA1E0000}"/>
    <cellStyle name="Normal 7 4 4 2 2 2 4 2" xfId="16451" xr:uid="{00000000-0005-0000-0000-0000DA1E0000}"/>
    <cellStyle name="Normal 7 4 4 2 2 2 5" xfId="12622" xr:uid="{00000000-0005-0000-0000-0000DB1E0000}"/>
    <cellStyle name="Normal 7 4 4 2 2 2 5 2" xfId="20687" xr:uid="{00000000-0005-0000-0000-0000DB1E0000}"/>
    <cellStyle name="Normal 7 4 4 2 2 2 6" xfId="6763" xr:uid="{00000000-0005-0000-0000-0000D61E0000}"/>
    <cellStyle name="Normal 7 4 4 2 2 2 7" xfId="14843" xr:uid="{00000000-0005-0000-0000-0000D61E0000}"/>
    <cellStyle name="Normal 7 4 4 2 2 3" xfId="2386" xr:uid="{00000000-0005-0000-0000-0000A9130000}"/>
    <cellStyle name="Normal 7 4 4 2 2 3 2" xfId="4036" xr:uid="{00000000-0005-0000-0000-0000AA130000}"/>
    <cellStyle name="Normal 7 4 4 2 2 3 2 2" xfId="10495" xr:uid="{00000000-0005-0000-0000-0000DD1E0000}"/>
    <cellStyle name="Normal 7 4 4 2 2 3 2 3" xfId="18573" xr:uid="{00000000-0005-0000-0000-0000DD1E0000}"/>
    <cellStyle name="Normal 7 4 4 2 2 3 3" xfId="5699" xr:uid="{00000000-0005-0000-0000-0000AB130000}"/>
    <cellStyle name="Normal 7 4 4 2 2 3 3 2" xfId="12086" xr:uid="{00000000-0005-0000-0000-0000DE1E0000}"/>
    <cellStyle name="Normal 7 4 4 2 2 3 3 3" xfId="20164" xr:uid="{00000000-0005-0000-0000-0000DE1E0000}"/>
    <cellStyle name="Normal 7 4 4 2 2 3 4" xfId="8900" xr:uid="{00000000-0005-0000-0000-0000DF1E0000}"/>
    <cellStyle name="Normal 7 4 4 2 2 3 4 2" xfId="16978" xr:uid="{00000000-0005-0000-0000-0000DF1E0000}"/>
    <cellStyle name="Normal 7 4 4 2 2 3 5" xfId="13377" xr:uid="{00000000-0005-0000-0000-0000E01E0000}"/>
    <cellStyle name="Normal 7 4 4 2 2 3 5 2" xfId="21414" xr:uid="{00000000-0005-0000-0000-0000E01E0000}"/>
    <cellStyle name="Normal 7 4 4 2 2 3 6" xfId="7290" xr:uid="{00000000-0005-0000-0000-0000DC1E0000}"/>
    <cellStyle name="Normal 7 4 4 2 2 3 7" xfId="15370" xr:uid="{00000000-0005-0000-0000-0000DC1E0000}"/>
    <cellStyle name="Normal 7 4 4 2 2 4" xfId="2952" xr:uid="{00000000-0005-0000-0000-0000AC130000}"/>
    <cellStyle name="Normal 7 4 4 2 2 4 2" xfId="13375" xr:uid="{00000000-0005-0000-0000-0000E21E0000}"/>
    <cellStyle name="Normal 7 4 4 2 2 4 2 2" xfId="21412" xr:uid="{00000000-0005-0000-0000-0000E21E0000}"/>
    <cellStyle name="Normal 7 4 4 2 2 4 3" xfId="9441" xr:uid="{00000000-0005-0000-0000-0000E11E0000}"/>
    <cellStyle name="Normal 7 4 4 2 2 4 4" xfId="17519" xr:uid="{00000000-0005-0000-0000-0000E11E0000}"/>
    <cellStyle name="Normal 7 4 4 2 2 5" xfId="4645" xr:uid="{00000000-0005-0000-0000-0000AD130000}"/>
    <cellStyle name="Normal 7 4 4 2 2 5 2" xfId="11032" xr:uid="{00000000-0005-0000-0000-0000E31E0000}"/>
    <cellStyle name="Normal 7 4 4 2 2 5 3" xfId="19110" xr:uid="{00000000-0005-0000-0000-0000E31E0000}"/>
    <cellStyle name="Normal 7 4 4 2 2 6" xfId="7846" xr:uid="{00000000-0005-0000-0000-0000E41E0000}"/>
    <cellStyle name="Normal 7 4 4 2 2 6 2" xfId="15924" xr:uid="{00000000-0005-0000-0000-0000E41E0000}"/>
    <cellStyle name="Normal 7 4 4 2 2 7" xfId="12413" xr:uid="{00000000-0005-0000-0000-0000E51E0000}"/>
    <cellStyle name="Normal 7 4 4 2 2 7 2" xfId="20484" xr:uid="{00000000-0005-0000-0000-0000E51E0000}"/>
    <cellStyle name="Normal 7 4 4 2 2 8" xfId="6236" xr:uid="{00000000-0005-0000-0000-0000D51E0000}"/>
    <cellStyle name="Normal 7 4 4 2 2 9" xfId="14316" xr:uid="{00000000-0005-0000-0000-0000D51E0000}"/>
    <cellStyle name="Normal 7 4 4 2 3" xfId="1603" xr:uid="{00000000-0005-0000-0000-0000AE130000}"/>
    <cellStyle name="Normal 7 4 4 2 3 2" xfId="3252" xr:uid="{00000000-0005-0000-0000-0000AF130000}"/>
    <cellStyle name="Normal 7 4 4 2 3 2 2" xfId="13378" xr:uid="{00000000-0005-0000-0000-0000E81E0000}"/>
    <cellStyle name="Normal 7 4 4 2 3 2 2 2" xfId="21415" xr:uid="{00000000-0005-0000-0000-0000E81E0000}"/>
    <cellStyle name="Normal 7 4 4 2 3 2 3" xfId="9711" xr:uid="{00000000-0005-0000-0000-0000E71E0000}"/>
    <cellStyle name="Normal 7 4 4 2 3 2 4" xfId="17789" xr:uid="{00000000-0005-0000-0000-0000E71E0000}"/>
    <cellStyle name="Normal 7 4 4 2 3 3" xfId="4915" xr:uid="{00000000-0005-0000-0000-0000B0130000}"/>
    <cellStyle name="Normal 7 4 4 2 3 3 2" xfId="11302" xr:uid="{00000000-0005-0000-0000-0000E91E0000}"/>
    <cellStyle name="Normal 7 4 4 2 3 3 3" xfId="19380" xr:uid="{00000000-0005-0000-0000-0000E91E0000}"/>
    <cellStyle name="Normal 7 4 4 2 3 4" xfId="8116" xr:uid="{00000000-0005-0000-0000-0000EA1E0000}"/>
    <cellStyle name="Normal 7 4 4 2 3 4 2" xfId="16194" xr:uid="{00000000-0005-0000-0000-0000EA1E0000}"/>
    <cellStyle name="Normal 7 4 4 2 3 5" xfId="12621" xr:uid="{00000000-0005-0000-0000-0000EB1E0000}"/>
    <cellStyle name="Normal 7 4 4 2 3 5 2" xfId="20686" xr:uid="{00000000-0005-0000-0000-0000EB1E0000}"/>
    <cellStyle name="Normal 7 4 4 2 3 6" xfId="6506" xr:uid="{00000000-0005-0000-0000-0000E61E0000}"/>
    <cellStyle name="Normal 7 4 4 2 3 7" xfId="14586" xr:uid="{00000000-0005-0000-0000-0000E61E0000}"/>
    <cellStyle name="Normal 7 4 4 2 4" xfId="2129" xr:uid="{00000000-0005-0000-0000-0000B1130000}"/>
    <cellStyle name="Normal 7 4 4 2 4 2" xfId="3779" xr:uid="{00000000-0005-0000-0000-0000B2130000}"/>
    <cellStyle name="Normal 7 4 4 2 4 2 2" xfId="10238" xr:uid="{00000000-0005-0000-0000-0000ED1E0000}"/>
    <cellStyle name="Normal 7 4 4 2 4 2 3" xfId="18316" xr:uid="{00000000-0005-0000-0000-0000ED1E0000}"/>
    <cellStyle name="Normal 7 4 4 2 4 3" xfId="5442" xr:uid="{00000000-0005-0000-0000-0000B3130000}"/>
    <cellStyle name="Normal 7 4 4 2 4 3 2" xfId="11829" xr:uid="{00000000-0005-0000-0000-0000EE1E0000}"/>
    <cellStyle name="Normal 7 4 4 2 4 3 3" xfId="19907" xr:uid="{00000000-0005-0000-0000-0000EE1E0000}"/>
    <cellStyle name="Normal 7 4 4 2 4 4" xfId="8643" xr:uid="{00000000-0005-0000-0000-0000EF1E0000}"/>
    <cellStyle name="Normal 7 4 4 2 4 4 2" xfId="16721" xr:uid="{00000000-0005-0000-0000-0000EF1E0000}"/>
    <cellStyle name="Normal 7 4 4 2 4 5" xfId="13379" xr:uid="{00000000-0005-0000-0000-0000F01E0000}"/>
    <cellStyle name="Normal 7 4 4 2 4 5 2" xfId="21416" xr:uid="{00000000-0005-0000-0000-0000F01E0000}"/>
    <cellStyle name="Normal 7 4 4 2 4 6" xfId="7033" xr:uid="{00000000-0005-0000-0000-0000EC1E0000}"/>
    <cellStyle name="Normal 7 4 4 2 4 7" xfId="15113" xr:uid="{00000000-0005-0000-0000-0000EC1E0000}"/>
    <cellStyle name="Normal 7 4 4 2 5" xfId="2667" xr:uid="{00000000-0005-0000-0000-0000B4130000}"/>
    <cellStyle name="Normal 7 4 4 2 5 2" xfId="13374" xr:uid="{00000000-0005-0000-0000-0000F21E0000}"/>
    <cellStyle name="Normal 7 4 4 2 5 2 2" xfId="21411" xr:uid="{00000000-0005-0000-0000-0000F21E0000}"/>
    <cellStyle name="Normal 7 4 4 2 5 3" xfId="9161" xr:uid="{00000000-0005-0000-0000-0000F11E0000}"/>
    <cellStyle name="Normal 7 4 4 2 5 4" xfId="17239" xr:uid="{00000000-0005-0000-0000-0000F11E0000}"/>
    <cellStyle name="Normal 7 4 4 2 6" xfId="4388" xr:uid="{00000000-0005-0000-0000-0000B5130000}"/>
    <cellStyle name="Normal 7 4 4 2 6 2" xfId="10775" xr:uid="{00000000-0005-0000-0000-0000F31E0000}"/>
    <cellStyle name="Normal 7 4 4 2 6 3" xfId="18853" xr:uid="{00000000-0005-0000-0000-0000F31E0000}"/>
    <cellStyle name="Normal 7 4 4 2 7" xfId="7589" xr:uid="{00000000-0005-0000-0000-0000F41E0000}"/>
    <cellStyle name="Normal 7 4 4 2 7 2" xfId="15667" xr:uid="{00000000-0005-0000-0000-0000F41E0000}"/>
    <cellStyle name="Normal 7 4 4 2 8" xfId="12355" xr:uid="{00000000-0005-0000-0000-0000F51E0000}"/>
    <cellStyle name="Normal 7 4 4 2 8 2" xfId="20427" xr:uid="{00000000-0005-0000-0000-0000F51E0000}"/>
    <cellStyle name="Normal 7 4 4 2 9" xfId="13745" xr:uid="{00000000-0005-0000-0000-0000F61E0000}"/>
    <cellStyle name="Normal 7 4 4 2 9 2" xfId="21742" xr:uid="{00000000-0005-0000-0000-0000F61E0000}"/>
    <cellStyle name="Normal 7 4 4 3" xfId="824" xr:uid="{00000000-0005-0000-0000-000038030000}"/>
    <cellStyle name="Normal 7 4 4 3 10" xfId="14198" xr:uid="{00000000-0005-0000-0000-0000F71E0000}"/>
    <cellStyle name="Normal 7 4 4 3 2" xfId="1741" xr:uid="{00000000-0005-0000-0000-0000B7130000}"/>
    <cellStyle name="Normal 7 4 4 3 2 2" xfId="3391" xr:uid="{00000000-0005-0000-0000-0000B8130000}"/>
    <cellStyle name="Normal 7 4 4 3 2 2 2" xfId="13381" xr:uid="{00000000-0005-0000-0000-0000FA1E0000}"/>
    <cellStyle name="Normal 7 4 4 3 2 2 2 2" xfId="21418" xr:uid="{00000000-0005-0000-0000-0000FA1E0000}"/>
    <cellStyle name="Normal 7 4 4 3 2 2 3" xfId="9850" xr:uid="{00000000-0005-0000-0000-0000F91E0000}"/>
    <cellStyle name="Normal 7 4 4 3 2 2 4" xfId="17928" xr:uid="{00000000-0005-0000-0000-0000F91E0000}"/>
    <cellStyle name="Normal 7 4 4 3 2 3" xfId="5054" xr:uid="{00000000-0005-0000-0000-0000B9130000}"/>
    <cellStyle name="Normal 7 4 4 3 2 3 2" xfId="11441" xr:uid="{00000000-0005-0000-0000-0000FB1E0000}"/>
    <cellStyle name="Normal 7 4 4 3 2 3 3" xfId="19519" xr:uid="{00000000-0005-0000-0000-0000FB1E0000}"/>
    <cellStyle name="Normal 7 4 4 3 2 4" xfId="8255" xr:uid="{00000000-0005-0000-0000-0000FC1E0000}"/>
    <cellStyle name="Normal 7 4 4 3 2 4 2" xfId="16333" xr:uid="{00000000-0005-0000-0000-0000FC1E0000}"/>
    <cellStyle name="Normal 7 4 4 3 2 5" xfId="12623" xr:uid="{00000000-0005-0000-0000-0000FD1E0000}"/>
    <cellStyle name="Normal 7 4 4 3 2 5 2" xfId="20688" xr:uid="{00000000-0005-0000-0000-0000FD1E0000}"/>
    <cellStyle name="Normal 7 4 4 3 2 6" xfId="6645" xr:uid="{00000000-0005-0000-0000-0000F81E0000}"/>
    <cellStyle name="Normal 7 4 4 3 2 7" xfId="14725" xr:uid="{00000000-0005-0000-0000-0000F81E0000}"/>
    <cellStyle name="Normal 7 4 4 3 3" xfId="2268" xr:uid="{00000000-0005-0000-0000-0000BA130000}"/>
    <cellStyle name="Normal 7 4 4 3 3 2" xfId="3918" xr:uid="{00000000-0005-0000-0000-0000BB130000}"/>
    <cellStyle name="Normal 7 4 4 3 3 2 2" xfId="10377" xr:uid="{00000000-0005-0000-0000-0000FF1E0000}"/>
    <cellStyle name="Normal 7 4 4 3 3 2 3" xfId="18455" xr:uid="{00000000-0005-0000-0000-0000FF1E0000}"/>
    <cellStyle name="Normal 7 4 4 3 3 3" xfId="5581" xr:uid="{00000000-0005-0000-0000-0000BC130000}"/>
    <cellStyle name="Normal 7 4 4 3 3 3 2" xfId="11968" xr:uid="{00000000-0005-0000-0000-0000001F0000}"/>
    <cellStyle name="Normal 7 4 4 3 3 3 3" xfId="20046" xr:uid="{00000000-0005-0000-0000-0000001F0000}"/>
    <cellStyle name="Normal 7 4 4 3 3 4" xfId="8782" xr:uid="{00000000-0005-0000-0000-0000011F0000}"/>
    <cellStyle name="Normal 7 4 4 3 3 4 2" xfId="16860" xr:uid="{00000000-0005-0000-0000-0000011F0000}"/>
    <cellStyle name="Normal 7 4 4 3 3 5" xfId="13382" xr:uid="{00000000-0005-0000-0000-0000021F0000}"/>
    <cellStyle name="Normal 7 4 4 3 3 5 2" xfId="21419" xr:uid="{00000000-0005-0000-0000-0000021F0000}"/>
    <cellStyle name="Normal 7 4 4 3 3 6" xfId="7172" xr:uid="{00000000-0005-0000-0000-0000FE1E0000}"/>
    <cellStyle name="Normal 7 4 4 3 3 7" xfId="15252" xr:uid="{00000000-0005-0000-0000-0000FE1E0000}"/>
    <cellStyle name="Normal 7 4 4 3 4" xfId="2668" xr:uid="{00000000-0005-0000-0000-0000BD130000}"/>
    <cellStyle name="Normal 7 4 4 3 4 2" xfId="13380" xr:uid="{00000000-0005-0000-0000-0000041F0000}"/>
    <cellStyle name="Normal 7 4 4 3 4 2 2" xfId="21417" xr:uid="{00000000-0005-0000-0000-0000041F0000}"/>
    <cellStyle name="Normal 7 4 4 3 4 3" xfId="9162" xr:uid="{00000000-0005-0000-0000-0000031F0000}"/>
    <cellStyle name="Normal 7 4 4 3 4 4" xfId="17240" xr:uid="{00000000-0005-0000-0000-0000031F0000}"/>
    <cellStyle name="Normal 7 4 4 3 5" xfId="4527" xr:uid="{00000000-0005-0000-0000-0000BE130000}"/>
    <cellStyle name="Normal 7 4 4 3 5 2" xfId="10914" xr:uid="{00000000-0005-0000-0000-0000051F0000}"/>
    <cellStyle name="Normal 7 4 4 3 5 3" xfId="18992" xr:uid="{00000000-0005-0000-0000-0000051F0000}"/>
    <cellStyle name="Normal 7 4 4 3 6" xfId="7728" xr:uid="{00000000-0005-0000-0000-0000061F0000}"/>
    <cellStyle name="Normal 7 4 4 3 6 2" xfId="15806" xr:uid="{00000000-0005-0000-0000-0000061F0000}"/>
    <cellStyle name="Normal 7 4 4 3 7" xfId="12356" xr:uid="{00000000-0005-0000-0000-0000071F0000}"/>
    <cellStyle name="Normal 7 4 4 3 7 2" xfId="20428" xr:uid="{00000000-0005-0000-0000-0000071F0000}"/>
    <cellStyle name="Normal 7 4 4 3 8" xfId="13746" xr:uid="{00000000-0005-0000-0000-0000081F0000}"/>
    <cellStyle name="Normal 7 4 4 3 8 2" xfId="21743" xr:uid="{00000000-0005-0000-0000-0000081F0000}"/>
    <cellStyle name="Normal 7 4 4 3 9" xfId="6118" xr:uid="{00000000-0005-0000-0000-0000F71E0000}"/>
    <cellStyle name="Normal 7 4 4 4" xfId="1495" xr:uid="{00000000-0005-0000-0000-0000BF130000}"/>
    <cellStyle name="Normal 7 4 4 4 2" xfId="3144" xr:uid="{00000000-0005-0000-0000-0000C0130000}"/>
    <cellStyle name="Normal 7 4 4 4 2 2" xfId="13383" xr:uid="{00000000-0005-0000-0000-00000B1F0000}"/>
    <cellStyle name="Normal 7 4 4 4 2 2 2" xfId="21420" xr:uid="{00000000-0005-0000-0000-00000B1F0000}"/>
    <cellStyle name="Normal 7 4 4 4 2 3" xfId="9603" xr:uid="{00000000-0005-0000-0000-00000A1F0000}"/>
    <cellStyle name="Normal 7 4 4 4 2 4" xfId="17681" xr:uid="{00000000-0005-0000-0000-00000A1F0000}"/>
    <cellStyle name="Normal 7 4 4 4 3" xfId="4807" xr:uid="{00000000-0005-0000-0000-0000C1130000}"/>
    <cellStyle name="Normal 7 4 4 4 3 2" xfId="11194" xr:uid="{00000000-0005-0000-0000-00000C1F0000}"/>
    <cellStyle name="Normal 7 4 4 4 3 3" xfId="19272" xr:uid="{00000000-0005-0000-0000-00000C1F0000}"/>
    <cellStyle name="Normal 7 4 4 4 4" xfId="8008" xr:uid="{00000000-0005-0000-0000-00000D1F0000}"/>
    <cellStyle name="Normal 7 4 4 4 4 2" xfId="16086" xr:uid="{00000000-0005-0000-0000-00000D1F0000}"/>
    <cellStyle name="Normal 7 4 4 4 5" xfId="12620" xr:uid="{00000000-0005-0000-0000-00000E1F0000}"/>
    <cellStyle name="Normal 7 4 4 4 5 2" xfId="20685" xr:uid="{00000000-0005-0000-0000-00000E1F0000}"/>
    <cellStyle name="Normal 7 4 4 4 6" xfId="6398" xr:uid="{00000000-0005-0000-0000-0000091F0000}"/>
    <cellStyle name="Normal 7 4 4 4 7" xfId="14478" xr:uid="{00000000-0005-0000-0000-0000091F0000}"/>
    <cellStyle name="Normal 7 4 4 5" xfId="2021" xr:uid="{00000000-0005-0000-0000-0000C2130000}"/>
    <cellStyle name="Normal 7 4 4 5 2" xfId="3671" xr:uid="{00000000-0005-0000-0000-0000C3130000}"/>
    <cellStyle name="Normal 7 4 4 5 2 2" xfId="10130" xr:uid="{00000000-0005-0000-0000-0000101F0000}"/>
    <cellStyle name="Normal 7 4 4 5 2 3" xfId="18208" xr:uid="{00000000-0005-0000-0000-0000101F0000}"/>
    <cellStyle name="Normal 7 4 4 5 3" xfId="5334" xr:uid="{00000000-0005-0000-0000-0000C4130000}"/>
    <cellStyle name="Normal 7 4 4 5 3 2" xfId="11721" xr:uid="{00000000-0005-0000-0000-0000111F0000}"/>
    <cellStyle name="Normal 7 4 4 5 3 3" xfId="19799" xr:uid="{00000000-0005-0000-0000-0000111F0000}"/>
    <cellStyle name="Normal 7 4 4 5 4" xfId="8535" xr:uid="{00000000-0005-0000-0000-0000121F0000}"/>
    <cellStyle name="Normal 7 4 4 5 4 2" xfId="16613" xr:uid="{00000000-0005-0000-0000-0000121F0000}"/>
    <cellStyle name="Normal 7 4 4 5 5" xfId="13384" xr:uid="{00000000-0005-0000-0000-0000131F0000}"/>
    <cellStyle name="Normal 7 4 4 5 5 2" xfId="21421" xr:uid="{00000000-0005-0000-0000-0000131F0000}"/>
    <cellStyle name="Normal 7 4 4 5 6" xfId="6925" xr:uid="{00000000-0005-0000-0000-00000F1F0000}"/>
    <cellStyle name="Normal 7 4 4 5 7" xfId="15005" xr:uid="{00000000-0005-0000-0000-00000F1F0000}"/>
    <cellStyle name="Normal 7 4 4 6" xfId="2666" xr:uid="{00000000-0005-0000-0000-0000C5130000}"/>
    <cellStyle name="Normal 7 4 4 6 2" xfId="12825" xr:uid="{00000000-0005-0000-0000-0000151F0000}"/>
    <cellStyle name="Normal 7 4 4 6 2 2" xfId="20864" xr:uid="{00000000-0005-0000-0000-0000151F0000}"/>
    <cellStyle name="Normal 7 4 4 6 3" xfId="9160" xr:uid="{00000000-0005-0000-0000-0000141F0000}"/>
    <cellStyle name="Normal 7 4 4 6 4" xfId="17238" xr:uid="{00000000-0005-0000-0000-0000141F0000}"/>
    <cellStyle name="Normal 7 4 4 7" xfId="4280" xr:uid="{00000000-0005-0000-0000-0000C6130000}"/>
    <cellStyle name="Normal 7 4 4 7 2" xfId="10667" xr:uid="{00000000-0005-0000-0000-0000161F0000}"/>
    <cellStyle name="Normal 7 4 4 7 3" xfId="18745" xr:uid="{00000000-0005-0000-0000-0000161F0000}"/>
    <cellStyle name="Normal 7 4 4 8" xfId="7481" xr:uid="{00000000-0005-0000-0000-0000171F0000}"/>
    <cellStyle name="Normal 7 4 4 8 2" xfId="15559" xr:uid="{00000000-0005-0000-0000-0000171F0000}"/>
    <cellStyle name="Normal 7 4 4 9" xfId="12354" xr:uid="{00000000-0005-0000-0000-0000181F0000}"/>
    <cellStyle name="Normal 7 4 4 9 2" xfId="20426" xr:uid="{00000000-0005-0000-0000-0000181F0000}"/>
    <cellStyle name="Normal 7 4 5" xfId="825" xr:uid="{00000000-0005-0000-0000-000039030000}"/>
    <cellStyle name="Normal 7 4 5 10" xfId="13747" xr:uid="{00000000-0005-0000-0000-00001A1F0000}"/>
    <cellStyle name="Normal 7 4 5 10 2" xfId="21744" xr:uid="{00000000-0005-0000-0000-00001A1F0000}"/>
    <cellStyle name="Normal 7 4 5 11" xfId="5872" xr:uid="{00000000-0005-0000-0000-0000191F0000}"/>
    <cellStyle name="Normal 7 4 5 12" xfId="13952" xr:uid="{00000000-0005-0000-0000-0000191F0000}"/>
    <cellStyle name="Normal 7 4 5 2" xfId="826" xr:uid="{00000000-0005-0000-0000-00003A030000}"/>
    <cellStyle name="Normal 7 4 5 2 10" xfId="5960" xr:uid="{00000000-0005-0000-0000-00001B1F0000}"/>
    <cellStyle name="Normal 7 4 5 2 11" xfId="14040" xr:uid="{00000000-0005-0000-0000-00001B1F0000}"/>
    <cellStyle name="Normal 7 4 5 2 2" xfId="1202" xr:uid="{00000000-0005-0000-0000-0000C9130000}"/>
    <cellStyle name="Normal 7 4 5 2 2 2" xfId="1860" xr:uid="{00000000-0005-0000-0000-0000CA130000}"/>
    <cellStyle name="Normal 7 4 5 2 2 2 2" xfId="3510" xr:uid="{00000000-0005-0000-0000-0000CB130000}"/>
    <cellStyle name="Normal 7 4 5 2 2 2 2 2" xfId="9969" xr:uid="{00000000-0005-0000-0000-00001E1F0000}"/>
    <cellStyle name="Normal 7 4 5 2 2 2 2 3" xfId="18047" xr:uid="{00000000-0005-0000-0000-00001E1F0000}"/>
    <cellStyle name="Normal 7 4 5 2 2 2 3" xfId="5173" xr:uid="{00000000-0005-0000-0000-0000CC130000}"/>
    <cellStyle name="Normal 7 4 5 2 2 2 3 2" xfId="11560" xr:uid="{00000000-0005-0000-0000-00001F1F0000}"/>
    <cellStyle name="Normal 7 4 5 2 2 2 3 3" xfId="19638" xr:uid="{00000000-0005-0000-0000-00001F1F0000}"/>
    <cellStyle name="Normal 7 4 5 2 2 2 4" xfId="8374" xr:uid="{00000000-0005-0000-0000-0000201F0000}"/>
    <cellStyle name="Normal 7 4 5 2 2 2 4 2" xfId="16452" xr:uid="{00000000-0005-0000-0000-0000201F0000}"/>
    <cellStyle name="Normal 7 4 5 2 2 2 5" xfId="13386" xr:uid="{00000000-0005-0000-0000-0000211F0000}"/>
    <cellStyle name="Normal 7 4 5 2 2 2 5 2" xfId="21423" xr:uid="{00000000-0005-0000-0000-0000211F0000}"/>
    <cellStyle name="Normal 7 4 5 2 2 2 6" xfId="6764" xr:uid="{00000000-0005-0000-0000-00001D1F0000}"/>
    <cellStyle name="Normal 7 4 5 2 2 2 7" xfId="14844" xr:uid="{00000000-0005-0000-0000-00001D1F0000}"/>
    <cellStyle name="Normal 7 4 5 2 2 3" xfId="2387" xr:uid="{00000000-0005-0000-0000-0000CD130000}"/>
    <cellStyle name="Normal 7 4 5 2 2 3 2" xfId="4037" xr:uid="{00000000-0005-0000-0000-0000CE130000}"/>
    <cellStyle name="Normal 7 4 5 2 2 3 2 2" xfId="10496" xr:uid="{00000000-0005-0000-0000-0000231F0000}"/>
    <cellStyle name="Normal 7 4 5 2 2 3 2 3" xfId="18574" xr:uid="{00000000-0005-0000-0000-0000231F0000}"/>
    <cellStyle name="Normal 7 4 5 2 2 3 3" xfId="5700" xr:uid="{00000000-0005-0000-0000-0000CF130000}"/>
    <cellStyle name="Normal 7 4 5 2 2 3 3 2" xfId="12087" xr:uid="{00000000-0005-0000-0000-0000241F0000}"/>
    <cellStyle name="Normal 7 4 5 2 2 3 3 3" xfId="20165" xr:uid="{00000000-0005-0000-0000-0000241F0000}"/>
    <cellStyle name="Normal 7 4 5 2 2 3 4" xfId="8901" xr:uid="{00000000-0005-0000-0000-0000251F0000}"/>
    <cellStyle name="Normal 7 4 5 2 2 3 4 2" xfId="16979" xr:uid="{00000000-0005-0000-0000-0000251F0000}"/>
    <cellStyle name="Normal 7 4 5 2 2 3 5" xfId="7291" xr:uid="{00000000-0005-0000-0000-0000221F0000}"/>
    <cellStyle name="Normal 7 4 5 2 2 3 6" xfId="15371" xr:uid="{00000000-0005-0000-0000-0000221F0000}"/>
    <cellStyle name="Normal 7 4 5 2 2 4" xfId="2953" xr:uid="{00000000-0005-0000-0000-0000D0130000}"/>
    <cellStyle name="Normal 7 4 5 2 2 4 2" xfId="9442" xr:uid="{00000000-0005-0000-0000-0000261F0000}"/>
    <cellStyle name="Normal 7 4 5 2 2 4 3" xfId="17520" xr:uid="{00000000-0005-0000-0000-0000261F0000}"/>
    <cellStyle name="Normal 7 4 5 2 2 5" xfId="4646" xr:uid="{00000000-0005-0000-0000-0000D1130000}"/>
    <cellStyle name="Normal 7 4 5 2 2 5 2" xfId="11033" xr:uid="{00000000-0005-0000-0000-0000271F0000}"/>
    <cellStyle name="Normal 7 4 5 2 2 5 3" xfId="19111" xr:uid="{00000000-0005-0000-0000-0000271F0000}"/>
    <cellStyle name="Normal 7 4 5 2 2 6" xfId="7847" xr:uid="{00000000-0005-0000-0000-0000281F0000}"/>
    <cellStyle name="Normal 7 4 5 2 2 6 2" xfId="15925" xr:uid="{00000000-0005-0000-0000-0000281F0000}"/>
    <cellStyle name="Normal 7 4 5 2 2 7" xfId="12625" xr:uid="{00000000-0005-0000-0000-0000291F0000}"/>
    <cellStyle name="Normal 7 4 5 2 2 7 2" xfId="20690" xr:uid="{00000000-0005-0000-0000-0000291F0000}"/>
    <cellStyle name="Normal 7 4 5 2 2 8" xfId="6237" xr:uid="{00000000-0005-0000-0000-00001C1F0000}"/>
    <cellStyle name="Normal 7 4 5 2 2 9" xfId="14317" xr:uid="{00000000-0005-0000-0000-00001C1F0000}"/>
    <cellStyle name="Normal 7 4 5 2 3" xfId="1584" xr:uid="{00000000-0005-0000-0000-0000D2130000}"/>
    <cellStyle name="Normal 7 4 5 2 3 2" xfId="3233" xr:uid="{00000000-0005-0000-0000-0000D3130000}"/>
    <cellStyle name="Normal 7 4 5 2 3 2 2" xfId="9692" xr:uid="{00000000-0005-0000-0000-00002B1F0000}"/>
    <cellStyle name="Normal 7 4 5 2 3 2 3" xfId="17770" xr:uid="{00000000-0005-0000-0000-00002B1F0000}"/>
    <cellStyle name="Normal 7 4 5 2 3 3" xfId="4896" xr:uid="{00000000-0005-0000-0000-0000D4130000}"/>
    <cellStyle name="Normal 7 4 5 2 3 3 2" xfId="11283" xr:uid="{00000000-0005-0000-0000-00002C1F0000}"/>
    <cellStyle name="Normal 7 4 5 2 3 3 3" xfId="19361" xr:uid="{00000000-0005-0000-0000-00002C1F0000}"/>
    <cellStyle name="Normal 7 4 5 2 3 4" xfId="8097" xr:uid="{00000000-0005-0000-0000-00002D1F0000}"/>
    <cellStyle name="Normal 7 4 5 2 3 4 2" xfId="16175" xr:uid="{00000000-0005-0000-0000-00002D1F0000}"/>
    <cellStyle name="Normal 7 4 5 2 3 5" xfId="13387" xr:uid="{00000000-0005-0000-0000-00002E1F0000}"/>
    <cellStyle name="Normal 7 4 5 2 3 5 2" xfId="21424" xr:uid="{00000000-0005-0000-0000-00002E1F0000}"/>
    <cellStyle name="Normal 7 4 5 2 3 6" xfId="6487" xr:uid="{00000000-0005-0000-0000-00002A1F0000}"/>
    <cellStyle name="Normal 7 4 5 2 3 7" xfId="14567" xr:uid="{00000000-0005-0000-0000-00002A1F0000}"/>
    <cellStyle name="Normal 7 4 5 2 4" xfId="2110" xr:uid="{00000000-0005-0000-0000-0000D5130000}"/>
    <cellStyle name="Normal 7 4 5 2 4 2" xfId="3760" xr:uid="{00000000-0005-0000-0000-0000D6130000}"/>
    <cellStyle name="Normal 7 4 5 2 4 2 2" xfId="10219" xr:uid="{00000000-0005-0000-0000-0000301F0000}"/>
    <cellStyle name="Normal 7 4 5 2 4 2 3" xfId="18297" xr:uid="{00000000-0005-0000-0000-0000301F0000}"/>
    <cellStyle name="Normal 7 4 5 2 4 3" xfId="5423" xr:uid="{00000000-0005-0000-0000-0000D7130000}"/>
    <cellStyle name="Normal 7 4 5 2 4 3 2" xfId="11810" xr:uid="{00000000-0005-0000-0000-0000311F0000}"/>
    <cellStyle name="Normal 7 4 5 2 4 3 3" xfId="19888" xr:uid="{00000000-0005-0000-0000-0000311F0000}"/>
    <cellStyle name="Normal 7 4 5 2 4 4" xfId="8624" xr:uid="{00000000-0005-0000-0000-0000321F0000}"/>
    <cellStyle name="Normal 7 4 5 2 4 4 2" xfId="16702" xr:uid="{00000000-0005-0000-0000-0000321F0000}"/>
    <cellStyle name="Normal 7 4 5 2 4 5" xfId="13385" xr:uid="{00000000-0005-0000-0000-0000331F0000}"/>
    <cellStyle name="Normal 7 4 5 2 4 5 2" xfId="21422" xr:uid="{00000000-0005-0000-0000-0000331F0000}"/>
    <cellStyle name="Normal 7 4 5 2 4 6" xfId="7014" xr:uid="{00000000-0005-0000-0000-00002F1F0000}"/>
    <cellStyle name="Normal 7 4 5 2 4 7" xfId="15094" xr:uid="{00000000-0005-0000-0000-00002F1F0000}"/>
    <cellStyle name="Normal 7 4 5 2 5" xfId="2670" xr:uid="{00000000-0005-0000-0000-0000D8130000}"/>
    <cellStyle name="Normal 7 4 5 2 5 2" xfId="9164" xr:uid="{00000000-0005-0000-0000-0000341F0000}"/>
    <cellStyle name="Normal 7 4 5 2 5 3" xfId="17242" xr:uid="{00000000-0005-0000-0000-0000341F0000}"/>
    <cellStyle name="Normal 7 4 5 2 6" xfId="4369" xr:uid="{00000000-0005-0000-0000-0000D9130000}"/>
    <cellStyle name="Normal 7 4 5 2 6 2" xfId="10756" xr:uid="{00000000-0005-0000-0000-0000351F0000}"/>
    <cellStyle name="Normal 7 4 5 2 6 3" xfId="18834" xr:uid="{00000000-0005-0000-0000-0000351F0000}"/>
    <cellStyle name="Normal 7 4 5 2 7" xfId="7570" xr:uid="{00000000-0005-0000-0000-0000361F0000}"/>
    <cellStyle name="Normal 7 4 5 2 7 2" xfId="15648" xr:uid="{00000000-0005-0000-0000-0000361F0000}"/>
    <cellStyle name="Normal 7 4 5 2 8" xfId="12358" xr:uid="{00000000-0005-0000-0000-0000371F0000}"/>
    <cellStyle name="Normal 7 4 5 2 8 2" xfId="20430" xr:uid="{00000000-0005-0000-0000-0000371F0000}"/>
    <cellStyle name="Normal 7 4 5 2 9" xfId="13748" xr:uid="{00000000-0005-0000-0000-0000381F0000}"/>
    <cellStyle name="Normal 7 4 5 2 9 2" xfId="21745" xr:uid="{00000000-0005-0000-0000-0000381F0000}"/>
    <cellStyle name="Normal 7 4 5 3" xfId="1086" xr:uid="{00000000-0005-0000-0000-0000DA130000}"/>
    <cellStyle name="Normal 7 4 5 3 2" xfId="1742" xr:uid="{00000000-0005-0000-0000-0000DB130000}"/>
    <cellStyle name="Normal 7 4 5 3 2 2" xfId="3392" xr:uid="{00000000-0005-0000-0000-0000DC130000}"/>
    <cellStyle name="Normal 7 4 5 3 2 2 2" xfId="13389" xr:uid="{00000000-0005-0000-0000-00003C1F0000}"/>
    <cellStyle name="Normal 7 4 5 3 2 2 2 2" xfId="21426" xr:uid="{00000000-0005-0000-0000-00003C1F0000}"/>
    <cellStyle name="Normal 7 4 5 3 2 2 3" xfId="9851" xr:uid="{00000000-0005-0000-0000-00003B1F0000}"/>
    <cellStyle name="Normal 7 4 5 3 2 2 4" xfId="17929" xr:uid="{00000000-0005-0000-0000-00003B1F0000}"/>
    <cellStyle name="Normal 7 4 5 3 2 3" xfId="5055" xr:uid="{00000000-0005-0000-0000-0000DD130000}"/>
    <cellStyle name="Normal 7 4 5 3 2 3 2" xfId="11442" xr:uid="{00000000-0005-0000-0000-00003D1F0000}"/>
    <cellStyle name="Normal 7 4 5 3 2 3 3" xfId="19520" xr:uid="{00000000-0005-0000-0000-00003D1F0000}"/>
    <cellStyle name="Normal 7 4 5 3 2 4" xfId="8256" xr:uid="{00000000-0005-0000-0000-00003E1F0000}"/>
    <cellStyle name="Normal 7 4 5 3 2 4 2" xfId="16334" xr:uid="{00000000-0005-0000-0000-00003E1F0000}"/>
    <cellStyle name="Normal 7 4 5 3 2 5" xfId="12626" xr:uid="{00000000-0005-0000-0000-00003F1F0000}"/>
    <cellStyle name="Normal 7 4 5 3 2 5 2" xfId="20691" xr:uid="{00000000-0005-0000-0000-00003F1F0000}"/>
    <cellStyle name="Normal 7 4 5 3 2 6" xfId="6646" xr:uid="{00000000-0005-0000-0000-00003A1F0000}"/>
    <cellStyle name="Normal 7 4 5 3 2 7" xfId="14726" xr:uid="{00000000-0005-0000-0000-00003A1F0000}"/>
    <cellStyle name="Normal 7 4 5 3 3" xfId="2269" xr:uid="{00000000-0005-0000-0000-0000DE130000}"/>
    <cellStyle name="Normal 7 4 5 3 3 2" xfId="3919" xr:uid="{00000000-0005-0000-0000-0000DF130000}"/>
    <cellStyle name="Normal 7 4 5 3 3 2 2" xfId="10378" xr:uid="{00000000-0005-0000-0000-0000411F0000}"/>
    <cellStyle name="Normal 7 4 5 3 3 2 3" xfId="18456" xr:uid="{00000000-0005-0000-0000-0000411F0000}"/>
    <cellStyle name="Normal 7 4 5 3 3 3" xfId="5582" xr:uid="{00000000-0005-0000-0000-0000E0130000}"/>
    <cellStyle name="Normal 7 4 5 3 3 3 2" xfId="11969" xr:uid="{00000000-0005-0000-0000-0000421F0000}"/>
    <cellStyle name="Normal 7 4 5 3 3 3 3" xfId="20047" xr:uid="{00000000-0005-0000-0000-0000421F0000}"/>
    <cellStyle name="Normal 7 4 5 3 3 4" xfId="8783" xr:uid="{00000000-0005-0000-0000-0000431F0000}"/>
    <cellStyle name="Normal 7 4 5 3 3 4 2" xfId="16861" xr:uid="{00000000-0005-0000-0000-0000431F0000}"/>
    <cellStyle name="Normal 7 4 5 3 3 5" xfId="13390" xr:uid="{00000000-0005-0000-0000-0000441F0000}"/>
    <cellStyle name="Normal 7 4 5 3 3 5 2" xfId="21427" xr:uid="{00000000-0005-0000-0000-0000441F0000}"/>
    <cellStyle name="Normal 7 4 5 3 3 6" xfId="7173" xr:uid="{00000000-0005-0000-0000-0000401F0000}"/>
    <cellStyle name="Normal 7 4 5 3 3 7" xfId="15253" xr:uid="{00000000-0005-0000-0000-0000401F0000}"/>
    <cellStyle name="Normal 7 4 5 3 4" xfId="2837" xr:uid="{00000000-0005-0000-0000-0000E1130000}"/>
    <cellStyle name="Normal 7 4 5 3 4 2" xfId="13388" xr:uid="{00000000-0005-0000-0000-0000461F0000}"/>
    <cellStyle name="Normal 7 4 5 3 4 2 2" xfId="21425" xr:uid="{00000000-0005-0000-0000-0000461F0000}"/>
    <cellStyle name="Normal 7 4 5 3 4 3" xfId="9326" xr:uid="{00000000-0005-0000-0000-0000451F0000}"/>
    <cellStyle name="Normal 7 4 5 3 4 4" xfId="17404" xr:uid="{00000000-0005-0000-0000-0000451F0000}"/>
    <cellStyle name="Normal 7 4 5 3 5" xfId="4528" xr:uid="{00000000-0005-0000-0000-0000E2130000}"/>
    <cellStyle name="Normal 7 4 5 3 5 2" xfId="10915" xr:uid="{00000000-0005-0000-0000-0000471F0000}"/>
    <cellStyle name="Normal 7 4 5 3 5 3" xfId="18993" xr:uid="{00000000-0005-0000-0000-0000471F0000}"/>
    <cellStyle name="Normal 7 4 5 3 6" xfId="7729" xr:uid="{00000000-0005-0000-0000-0000481F0000}"/>
    <cellStyle name="Normal 7 4 5 3 6 2" xfId="15807" xr:uid="{00000000-0005-0000-0000-0000481F0000}"/>
    <cellStyle name="Normal 7 4 5 3 7" xfId="12393" xr:uid="{00000000-0005-0000-0000-0000491F0000}"/>
    <cellStyle name="Normal 7 4 5 3 7 2" xfId="20464" xr:uid="{00000000-0005-0000-0000-0000491F0000}"/>
    <cellStyle name="Normal 7 4 5 3 8" xfId="6119" xr:uid="{00000000-0005-0000-0000-0000391F0000}"/>
    <cellStyle name="Normal 7 4 5 3 9" xfId="14199" xr:uid="{00000000-0005-0000-0000-0000391F0000}"/>
    <cellStyle name="Normal 7 4 5 4" xfId="1496" xr:uid="{00000000-0005-0000-0000-0000E3130000}"/>
    <cellStyle name="Normal 7 4 5 4 2" xfId="3145" xr:uid="{00000000-0005-0000-0000-0000E4130000}"/>
    <cellStyle name="Normal 7 4 5 4 2 2" xfId="13391" xr:uid="{00000000-0005-0000-0000-00004C1F0000}"/>
    <cellStyle name="Normal 7 4 5 4 2 2 2" xfId="21428" xr:uid="{00000000-0005-0000-0000-00004C1F0000}"/>
    <cellStyle name="Normal 7 4 5 4 2 3" xfId="9604" xr:uid="{00000000-0005-0000-0000-00004B1F0000}"/>
    <cellStyle name="Normal 7 4 5 4 2 4" xfId="17682" xr:uid="{00000000-0005-0000-0000-00004B1F0000}"/>
    <cellStyle name="Normal 7 4 5 4 3" xfId="4808" xr:uid="{00000000-0005-0000-0000-0000E5130000}"/>
    <cellStyle name="Normal 7 4 5 4 3 2" xfId="11195" xr:uid="{00000000-0005-0000-0000-00004D1F0000}"/>
    <cellStyle name="Normal 7 4 5 4 3 3" xfId="19273" xr:uid="{00000000-0005-0000-0000-00004D1F0000}"/>
    <cellStyle name="Normal 7 4 5 4 4" xfId="8009" xr:uid="{00000000-0005-0000-0000-00004E1F0000}"/>
    <cellStyle name="Normal 7 4 5 4 4 2" xfId="16087" xr:uid="{00000000-0005-0000-0000-00004E1F0000}"/>
    <cellStyle name="Normal 7 4 5 4 5" xfId="12624" xr:uid="{00000000-0005-0000-0000-00004F1F0000}"/>
    <cellStyle name="Normal 7 4 5 4 5 2" xfId="20689" xr:uid="{00000000-0005-0000-0000-00004F1F0000}"/>
    <cellStyle name="Normal 7 4 5 4 6" xfId="6399" xr:uid="{00000000-0005-0000-0000-00004A1F0000}"/>
    <cellStyle name="Normal 7 4 5 4 7" xfId="14479" xr:uid="{00000000-0005-0000-0000-00004A1F0000}"/>
    <cellStyle name="Normal 7 4 5 5" xfId="2022" xr:uid="{00000000-0005-0000-0000-0000E6130000}"/>
    <cellStyle name="Normal 7 4 5 5 2" xfId="3672" xr:uid="{00000000-0005-0000-0000-0000E7130000}"/>
    <cellStyle name="Normal 7 4 5 5 2 2" xfId="10131" xr:uid="{00000000-0005-0000-0000-0000511F0000}"/>
    <cellStyle name="Normal 7 4 5 5 2 3" xfId="18209" xr:uid="{00000000-0005-0000-0000-0000511F0000}"/>
    <cellStyle name="Normal 7 4 5 5 3" xfId="5335" xr:uid="{00000000-0005-0000-0000-0000E8130000}"/>
    <cellStyle name="Normal 7 4 5 5 3 2" xfId="11722" xr:uid="{00000000-0005-0000-0000-0000521F0000}"/>
    <cellStyle name="Normal 7 4 5 5 3 3" xfId="19800" xr:uid="{00000000-0005-0000-0000-0000521F0000}"/>
    <cellStyle name="Normal 7 4 5 5 4" xfId="8536" xr:uid="{00000000-0005-0000-0000-0000531F0000}"/>
    <cellStyle name="Normal 7 4 5 5 4 2" xfId="16614" xr:uid="{00000000-0005-0000-0000-0000531F0000}"/>
    <cellStyle name="Normal 7 4 5 5 5" xfId="13392" xr:uid="{00000000-0005-0000-0000-0000541F0000}"/>
    <cellStyle name="Normal 7 4 5 5 5 2" xfId="21429" xr:uid="{00000000-0005-0000-0000-0000541F0000}"/>
    <cellStyle name="Normal 7 4 5 5 6" xfId="6926" xr:uid="{00000000-0005-0000-0000-0000501F0000}"/>
    <cellStyle name="Normal 7 4 5 5 7" xfId="15006" xr:uid="{00000000-0005-0000-0000-0000501F0000}"/>
    <cellStyle name="Normal 7 4 5 6" xfId="2669" xr:uid="{00000000-0005-0000-0000-0000E9130000}"/>
    <cellStyle name="Normal 7 4 5 6 2" xfId="12826" xr:uid="{00000000-0005-0000-0000-0000561F0000}"/>
    <cellStyle name="Normal 7 4 5 6 2 2" xfId="20865" xr:uid="{00000000-0005-0000-0000-0000561F0000}"/>
    <cellStyle name="Normal 7 4 5 6 3" xfId="9163" xr:uid="{00000000-0005-0000-0000-0000551F0000}"/>
    <cellStyle name="Normal 7 4 5 6 4" xfId="17241" xr:uid="{00000000-0005-0000-0000-0000551F0000}"/>
    <cellStyle name="Normal 7 4 5 7" xfId="4281" xr:uid="{00000000-0005-0000-0000-0000EA130000}"/>
    <cellStyle name="Normal 7 4 5 7 2" xfId="10668" xr:uid="{00000000-0005-0000-0000-0000571F0000}"/>
    <cellStyle name="Normal 7 4 5 7 3" xfId="18746" xr:uid="{00000000-0005-0000-0000-0000571F0000}"/>
    <cellStyle name="Normal 7 4 5 8" xfId="7482" xr:uid="{00000000-0005-0000-0000-0000581F0000}"/>
    <cellStyle name="Normal 7 4 5 8 2" xfId="15560" xr:uid="{00000000-0005-0000-0000-0000581F0000}"/>
    <cellStyle name="Normal 7 4 5 9" xfId="12357" xr:uid="{00000000-0005-0000-0000-0000591F0000}"/>
    <cellStyle name="Normal 7 4 5 9 2" xfId="20429" xr:uid="{00000000-0005-0000-0000-0000591F0000}"/>
    <cellStyle name="Normal 7 4 6" xfId="827" xr:uid="{00000000-0005-0000-0000-00003B030000}"/>
    <cellStyle name="Normal 7 4 6 10" xfId="13749" xr:uid="{00000000-0005-0000-0000-00005B1F0000}"/>
    <cellStyle name="Normal 7 4 6 10 2" xfId="21746" xr:uid="{00000000-0005-0000-0000-00005B1F0000}"/>
    <cellStyle name="Normal 7 4 6 11" xfId="5873" xr:uid="{00000000-0005-0000-0000-00005A1F0000}"/>
    <cellStyle name="Normal 7 4 6 12" xfId="13953" xr:uid="{00000000-0005-0000-0000-00005A1F0000}"/>
    <cellStyle name="Normal 7 4 6 2" xfId="828" xr:uid="{00000000-0005-0000-0000-00003C030000}"/>
    <cellStyle name="Normal 7 4 6 2 10" xfId="5943" xr:uid="{00000000-0005-0000-0000-00005C1F0000}"/>
    <cellStyle name="Normal 7 4 6 2 11" xfId="14023" xr:uid="{00000000-0005-0000-0000-00005C1F0000}"/>
    <cellStyle name="Normal 7 4 6 2 2" xfId="1203" xr:uid="{00000000-0005-0000-0000-0000ED130000}"/>
    <cellStyle name="Normal 7 4 6 2 2 2" xfId="1861" xr:uid="{00000000-0005-0000-0000-0000EE130000}"/>
    <cellStyle name="Normal 7 4 6 2 2 2 2" xfId="3511" xr:uid="{00000000-0005-0000-0000-0000EF130000}"/>
    <cellStyle name="Normal 7 4 6 2 2 2 2 2" xfId="9970" xr:uid="{00000000-0005-0000-0000-00005F1F0000}"/>
    <cellStyle name="Normal 7 4 6 2 2 2 2 3" xfId="18048" xr:uid="{00000000-0005-0000-0000-00005F1F0000}"/>
    <cellStyle name="Normal 7 4 6 2 2 2 3" xfId="5174" xr:uid="{00000000-0005-0000-0000-0000F0130000}"/>
    <cellStyle name="Normal 7 4 6 2 2 2 3 2" xfId="11561" xr:uid="{00000000-0005-0000-0000-0000601F0000}"/>
    <cellStyle name="Normal 7 4 6 2 2 2 3 3" xfId="19639" xr:uid="{00000000-0005-0000-0000-0000601F0000}"/>
    <cellStyle name="Normal 7 4 6 2 2 2 4" xfId="8375" xr:uid="{00000000-0005-0000-0000-0000611F0000}"/>
    <cellStyle name="Normal 7 4 6 2 2 2 4 2" xfId="16453" xr:uid="{00000000-0005-0000-0000-0000611F0000}"/>
    <cellStyle name="Normal 7 4 6 2 2 2 5" xfId="13394" xr:uid="{00000000-0005-0000-0000-0000621F0000}"/>
    <cellStyle name="Normal 7 4 6 2 2 2 5 2" xfId="21431" xr:uid="{00000000-0005-0000-0000-0000621F0000}"/>
    <cellStyle name="Normal 7 4 6 2 2 2 6" xfId="6765" xr:uid="{00000000-0005-0000-0000-00005E1F0000}"/>
    <cellStyle name="Normal 7 4 6 2 2 2 7" xfId="14845" xr:uid="{00000000-0005-0000-0000-00005E1F0000}"/>
    <cellStyle name="Normal 7 4 6 2 2 3" xfId="2388" xr:uid="{00000000-0005-0000-0000-0000F1130000}"/>
    <cellStyle name="Normal 7 4 6 2 2 3 2" xfId="4038" xr:uid="{00000000-0005-0000-0000-0000F2130000}"/>
    <cellStyle name="Normal 7 4 6 2 2 3 2 2" xfId="10497" xr:uid="{00000000-0005-0000-0000-0000641F0000}"/>
    <cellStyle name="Normal 7 4 6 2 2 3 2 3" xfId="18575" xr:uid="{00000000-0005-0000-0000-0000641F0000}"/>
    <cellStyle name="Normal 7 4 6 2 2 3 3" xfId="5701" xr:uid="{00000000-0005-0000-0000-0000F3130000}"/>
    <cellStyle name="Normal 7 4 6 2 2 3 3 2" xfId="12088" xr:uid="{00000000-0005-0000-0000-0000651F0000}"/>
    <cellStyle name="Normal 7 4 6 2 2 3 3 3" xfId="20166" xr:uid="{00000000-0005-0000-0000-0000651F0000}"/>
    <cellStyle name="Normal 7 4 6 2 2 3 4" xfId="8902" xr:uid="{00000000-0005-0000-0000-0000661F0000}"/>
    <cellStyle name="Normal 7 4 6 2 2 3 4 2" xfId="16980" xr:uid="{00000000-0005-0000-0000-0000661F0000}"/>
    <cellStyle name="Normal 7 4 6 2 2 3 5" xfId="7292" xr:uid="{00000000-0005-0000-0000-0000631F0000}"/>
    <cellStyle name="Normal 7 4 6 2 2 3 6" xfId="15372" xr:uid="{00000000-0005-0000-0000-0000631F0000}"/>
    <cellStyle name="Normal 7 4 6 2 2 4" xfId="2954" xr:uid="{00000000-0005-0000-0000-0000F4130000}"/>
    <cellStyle name="Normal 7 4 6 2 2 4 2" xfId="9443" xr:uid="{00000000-0005-0000-0000-0000671F0000}"/>
    <cellStyle name="Normal 7 4 6 2 2 4 3" xfId="17521" xr:uid="{00000000-0005-0000-0000-0000671F0000}"/>
    <cellStyle name="Normal 7 4 6 2 2 5" xfId="4647" xr:uid="{00000000-0005-0000-0000-0000F5130000}"/>
    <cellStyle name="Normal 7 4 6 2 2 5 2" xfId="11034" xr:uid="{00000000-0005-0000-0000-0000681F0000}"/>
    <cellStyle name="Normal 7 4 6 2 2 5 3" xfId="19112" xr:uid="{00000000-0005-0000-0000-0000681F0000}"/>
    <cellStyle name="Normal 7 4 6 2 2 6" xfId="7848" xr:uid="{00000000-0005-0000-0000-0000691F0000}"/>
    <cellStyle name="Normal 7 4 6 2 2 6 2" xfId="15926" xr:uid="{00000000-0005-0000-0000-0000691F0000}"/>
    <cellStyle name="Normal 7 4 6 2 2 7" xfId="12628" xr:uid="{00000000-0005-0000-0000-00006A1F0000}"/>
    <cellStyle name="Normal 7 4 6 2 2 7 2" xfId="20693" xr:uid="{00000000-0005-0000-0000-00006A1F0000}"/>
    <cellStyle name="Normal 7 4 6 2 2 8" xfId="6238" xr:uid="{00000000-0005-0000-0000-00005D1F0000}"/>
    <cellStyle name="Normal 7 4 6 2 2 9" xfId="14318" xr:uid="{00000000-0005-0000-0000-00005D1F0000}"/>
    <cellStyle name="Normal 7 4 6 2 3" xfId="1567" xr:uid="{00000000-0005-0000-0000-0000F6130000}"/>
    <cellStyle name="Normal 7 4 6 2 3 2" xfId="3216" xr:uid="{00000000-0005-0000-0000-0000F7130000}"/>
    <cellStyle name="Normal 7 4 6 2 3 2 2" xfId="9675" xr:uid="{00000000-0005-0000-0000-00006C1F0000}"/>
    <cellStyle name="Normal 7 4 6 2 3 2 3" xfId="17753" xr:uid="{00000000-0005-0000-0000-00006C1F0000}"/>
    <cellStyle name="Normal 7 4 6 2 3 3" xfId="4879" xr:uid="{00000000-0005-0000-0000-0000F8130000}"/>
    <cellStyle name="Normal 7 4 6 2 3 3 2" xfId="11266" xr:uid="{00000000-0005-0000-0000-00006D1F0000}"/>
    <cellStyle name="Normal 7 4 6 2 3 3 3" xfId="19344" xr:uid="{00000000-0005-0000-0000-00006D1F0000}"/>
    <cellStyle name="Normal 7 4 6 2 3 4" xfId="8080" xr:uid="{00000000-0005-0000-0000-00006E1F0000}"/>
    <cellStyle name="Normal 7 4 6 2 3 4 2" xfId="16158" xr:uid="{00000000-0005-0000-0000-00006E1F0000}"/>
    <cellStyle name="Normal 7 4 6 2 3 5" xfId="13395" xr:uid="{00000000-0005-0000-0000-00006F1F0000}"/>
    <cellStyle name="Normal 7 4 6 2 3 5 2" xfId="21432" xr:uid="{00000000-0005-0000-0000-00006F1F0000}"/>
    <cellStyle name="Normal 7 4 6 2 3 6" xfId="6470" xr:uid="{00000000-0005-0000-0000-00006B1F0000}"/>
    <cellStyle name="Normal 7 4 6 2 3 7" xfId="14550" xr:uid="{00000000-0005-0000-0000-00006B1F0000}"/>
    <cellStyle name="Normal 7 4 6 2 4" xfId="2093" xr:uid="{00000000-0005-0000-0000-0000F9130000}"/>
    <cellStyle name="Normal 7 4 6 2 4 2" xfId="3743" xr:uid="{00000000-0005-0000-0000-0000FA130000}"/>
    <cellStyle name="Normal 7 4 6 2 4 2 2" xfId="10202" xr:uid="{00000000-0005-0000-0000-0000711F0000}"/>
    <cellStyle name="Normal 7 4 6 2 4 2 3" xfId="18280" xr:uid="{00000000-0005-0000-0000-0000711F0000}"/>
    <cellStyle name="Normal 7 4 6 2 4 3" xfId="5406" xr:uid="{00000000-0005-0000-0000-0000FB130000}"/>
    <cellStyle name="Normal 7 4 6 2 4 3 2" xfId="11793" xr:uid="{00000000-0005-0000-0000-0000721F0000}"/>
    <cellStyle name="Normal 7 4 6 2 4 3 3" xfId="19871" xr:uid="{00000000-0005-0000-0000-0000721F0000}"/>
    <cellStyle name="Normal 7 4 6 2 4 4" xfId="8607" xr:uid="{00000000-0005-0000-0000-0000731F0000}"/>
    <cellStyle name="Normal 7 4 6 2 4 4 2" xfId="16685" xr:uid="{00000000-0005-0000-0000-0000731F0000}"/>
    <cellStyle name="Normal 7 4 6 2 4 5" xfId="13393" xr:uid="{00000000-0005-0000-0000-0000741F0000}"/>
    <cellStyle name="Normal 7 4 6 2 4 5 2" xfId="21430" xr:uid="{00000000-0005-0000-0000-0000741F0000}"/>
    <cellStyle name="Normal 7 4 6 2 4 6" xfId="6997" xr:uid="{00000000-0005-0000-0000-0000701F0000}"/>
    <cellStyle name="Normal 7 4 6 2 4 7" xfId="15077" xr:uid="{00000000-0005-0000-0000-0000701F0000}"/>
    <cellStyle name="Normal 7 4 6 2 5" xfId="2672" xr:uid="{00000000-0005-0000-0000-0000FC130000}"/>
    <cellStyle name="Normal 7 4 6 2 5 2" xfId="9166" xr:uid="{00000000-0005-0000-0000-0000751F0000}"/>
    <cellStyle name="Normal 7 4 6 2 5 3" xfId="17244" xr:uid="{00000000-0005-0000-0000-0000751F0000}"/>
    <cellStyle name="Normal 7 4 6 2 6" xfId="4352" xr:uid="{00000000-0005-0000-0000-0000FD130000}"/>
    <cellStyle name="Normal 7 4 6 2 6 2" xfId="10739" xr:uid="{00000000-0005-0000-0000-0000761F0000}"/>
    <cellStyle name="Normal 7 4 6 2 6 3" xfId="18817" xr:uid="{00000000-0005-0000-0000-0000761F0000}"/>
    <cellStyle name="Normal 7 4 6 2 7" xfId="7553" xr:uid="{00000000-0005-0000-0000-0000771F0000}"/>
    <cellStyle name="Normal 7 4 6 2 7 2" xfId="15631" xr:uid="{00000000-0005-0000-0000-0000771F0000}"/>
    <cellStyle name="Normal 7 4 6 2 8" xfId="12360" xr:uid="{00000000-0005-0000-0000-0000781F0000}"/>
    <cellStyle name="Normal 7 4 6 2 8 2" xfId="20432" xr:uid="{00000000-0005-0000-0000-0000781F0000}"/>
    <cellStyle name="Normal 7 4 6 2 9" xfId="13750" xr:uid="{00000000-0005-0000-0000-0000791F0000}"/>
    <cellStyle name="Normal 7 4 6 2 9 2" xfId="21747" xr:uid="{00000000-0005-0000-0000-0000791F0000}"/>
    <cellStyle name="Normal 7 4 6 3" xfId="1087" xr:uid="{00000000-0005-0000-0000-0000FE130000}"/>
    <cellStyle name="Normal 7 4 6 3 2" xfId="1743" xr:uid="{00000000-0005-0000-0000-0000FF130000}"/>
    <cellStyle name="Normal 7 4 6 3 2 2" xfId="3393" xr:uid="{00000000-0005-0000-0000-000000140000}"/>
    <cellStyle name="Normal 7 4 6 3 2 2 2" xfId="9852" xr:uid="{00000000-0005-0000-0000-00007C1F0000}"/>
    <cellStyle name="Normal 7 4 6 3 2 2 3" xfId="17930" xr:uid="{00000000-0005-0000-0000-00007C1F0000}"/>
    <cellStyle name="Normal 7 4 6 3 2 3" xfId="5056" xr:uid="{00000000-0005-0000-0000-000001140000}"/>
    <cellStyle name="Normal 7 4 6 3 2 3 2" xfId="11443" xr:uid="{00000000-0005-0000-0000-00007D1F0000}"/>
    <cellStyle name="Normal 7 4 6 3 2 3 3" xfId="19521" xr:uid="{00000000-0005-0000-0000-00007D1F0000}"/>
    <cellStyle name="Normal 7 4 6 3 2 4" xfId="8257" xr:uid="{00000000-0005-0000-0000-00007E1F0000}"/>
    <cellStyle name="Normal 7 4 6 3 2 4 2" xfId="16335" xr:uid="{00000000-0005-0000-0000-00007E1F0000}"/>
    <cellStyle name="Normal 7 4 6 3 2 5" xfId="13396" xr:uid="{00000000-0005-0000-0000-00007F1F0000}"/>
    <cellStyle name="Normal 7 4 6 3 2 5 2" xfId="21433" xr:uid="{00000000-0005-0000-0000-00007F1F0000}"/>
    <cellStyle name="Normal 7 4 6 3 2 6" xfId="6647" xr:uid="{00000000-0005-0000-0000-00007B1F0000}"/>
    <cellStyle name="Normal 7 4 6 3 2 7" xfId="14727" xr:uid="{00000000-0005-0000-0000-00007B1F0000}"/>
    <cellStyle name="Normal 7 4 6 3 3" xfId="2270" xr:uid="{00000000-0005-0000-0000-000002140000}"/>
    <cellStyle name="Normal 7 4 6 3 3 2" xfId="3920" xr:uid="{00000000-0005-0000-0000-000003140000}"/>
    <cellStyle name="Normal 7 4 6 3 3 2 2" xfId="10379" xr:uid="{00000000-0005-0000-0000-0000811F0000}"/>
    <cellStyle name="Normal 7 4 6 3 3 2 3" xfId="18457" xr:uid="{00000000-0005-0000-0000-0000811F0000}"/>
    <cellStyle name="Normal 7 4 6 3 3 3" xfId="5583" xr:uid="{00000000-0005-0000-0000-000004140000}"/>
    <cellStyle name="Normal 7 4 6 3 3 3 2" xfId="11970" xr:uid="{00000000-0005-0000-0000-0000821F0000}"/>
    <cellStyle name="Normal 7 4 6 3 3 3 3" xfId="20048" xr:uid="{00000000-0005-0000-0000-0000821F0000}"/>
    <cellStyle name="Normal 7 4 6 3 3 4" xfId="8784" xr:uid="{00000000-0005-0000-0000-0000831F0000}"/>
    <cellStyle name="Normal 7 4 6 3 3 4 2" xfId="16862" xr:uid="{00000000-0005-0000-0000-0000831F0000}"/>
    <cellStyle name="Normal 7 4 6 3 3 5" xfId="7174" xr:uid="{00000000-0005-0000-0000-0000801F0000}"/>
    <cellStyle name="Normal 7 4 6 3 3 6" xfId="15254" xr:uid="{00000000-0005-0000-0000-0000801F0000}"/>
    <cellStyle name="Normal 7 4 6 3 4" xfId="2838" xr:uid="{00000000-0005-0000-0000-000005140000}"/>
    <cellStyle name="Normal 7 4 6 3 4 2" xfId="9327" xr:uid="{00000000-0005-0000-0000-0000841F0000}"/>
    <cellStyle name="Normal 7 4 6 3 4 3" xfId="17405" xr:uid="{00000000-0005-0000-0000-0000841F0000}"/>
    <cellStyle name="Normal 7 4 6 3 5" xfId="4529" xr:uid="{00000000-0005-0000-0000-000006140000}"/>
    <cellStyle name="Normal 7 4 6 3 5 2" xfId="10916" xr:uid="{00000000-0005-0000-0000-0000851F0000}"/>
    <cellStyle name="Normal 7 4 6 3 5 3" xfId="18994" xr:uid="{00000000-0005-0000-0000-0000851F0000}"/>
    <cellStyle name="Normal 7 4 6 3 6" xfId="7730" xr:uid="{00000000-0005-0000-0000-0000861F0000}"/>
    <cellStyle name="Normal 7 4 6 3 6 2" xfId="15808" xr:uid="{00000000-0005-0000-0000-0000861F0000}"/>
    <cellStyle name="Normal 7 4 6 3 7" xfId="12627" xr:uid="{00000000-0005-0000-0000-0000871F0000}"/>
    <cellStyle name="Normal 7 4 6 3 7 2" xfId="20692" xr:uid="{00000000-0005-0000-0000-0000871F0000}"/>
    <cellStyle name="Normal 7 4 6 3 8" xfId="6120" xr:uid="{00000000-0005-0000-0000-00007A1F0000}"/>
    <cellStyle name="Normal 7 4 6 3 9" xfId="14200" xr:uid="{00000000-0005-0000-0000-00007A1F0000}"/>
    <cellStyle name="Normal 7 4 6 4" xfId="1497" xr:uid="{00000000-0005-0000-0000-000007140000}"/>
    <cellStyle name="Normal 7 4 6 4 2" xfId="3146" xr:uid="{00000000-0005-0000-0000-000008140000}"/>
    <cellStyle name="Normal 7 4 6 4 2 2" xfId="9605" xr:uid="{00000000-0005-0000-0000-0000891F0000}"/>
    <cellStyle name="Normal 7 4 6 4 2 3" xfId="17683" xr:uid="{00000000-0005-0000-0000-0000891F0000}"/>
    <cellStyle name="Normal 7 4 6 4 3" xfId="4809" xr:uid="{00000000-0005-0000-0000-000009140000}"/>
    <cellStyle name="Normal 7 4 6 4 3 2" xfId="11196" xr:uid="{00000000-0005-0000-0000-00008A1F0000}"/>
    <cellStyle name="Normal 7 4 6 4 3 3" xfId="19274" xr:uid="{00000000-0005-0000-0000-00008A1F0000}"/>
    <cellStyle name="Normal 7 4 6 4 4" xfId="8010" xr:uid="{00000000-0005-0000-0000-00008B1F0000}"/>
    <cellStyle name="Normal 7 4 6 4 4 2" xfId="16088" xr:uid="{00000000-0005-0000-0000-00008B1F0000}"/>
    <cellStyle name="Normal 7 4 6 4 5" xfId="13397" xr:uid="{00000000-0005-0000-0000-00008C1F0000}"/>
    <cellStyle name="Normal 7 4 6 4 5 2" xfId="21434" xr:uid="{00000000-0005-0000-0000-00008C1F0000}"/>
    <cellStyle name="Normal 7 4 6 4 6" xfId="6400" xr:uid="{00000000-0005-0000-0000-0000881F0000}"/>
    <cellStyle name="Normal 7 4 6 4 7" xfId="14480" xr:uid="{00000000-0005-0000-0000-0000881F0000}"/>
    <cellStyle name="Normal 7 4 6 5" xfId="2023" xr:uid="{00000000-0005-0000-0000-00000A140000}"/>
    <cellStyle name="Normal 7 4 6 5 2" xfId="3673" xr:uid="{00000000-0005-0000-0000-00000B140000}"/>
    <cellStyle name="Normal 7 4 6 5 2 2" xfId="10132" xr:uid="{00000000-0005-0000-0000-00008E1F0000}"/>
    <cellStyle name="Normal 7 4 6 5 2 3" xfId="18210" xr:uid="{00000000-0005-0000-0000-00008E1F0000}"/>
    <cellStyle name="Normal 7 4 6 5 3" xfId="5336" xr:uid="{00000000-0005-0000-0000-00000C140000}"/>
    <cellStyle name="Normal 7 4 6 5 3 2" xfId="11723" xr:uid="{00000000-0005-0000-0000-00008F1F0000}"/>
    <cellStyle name="Normal 7 4 6 5 3 3" xfId="19801" xr:uid="{00000000-0005-0000-0000-00008F1F0000}"/>
    <cellStyle name="Normal 7 4 6 5 4" xfId="8537" xr:uid="{00000000-0005-0000-0000-0000901F0000}"/>
    <cellStyle name="Normal 7 4 6 5 4 2" xfId="16615" xr:uid="{00000000-0005-0000-0000-0000901F0000}"/>
    <cellStyle name="Normal 7 4 6 5 5" xfId="12827" xr:uid="{00000000-0005-0000-0000-0000911F0000}"/>
    <cellStyle name="Normal 7 4 6 5 5 2" xfId="20866" xr:uid="{00000000-0005-0000-0000-0000911F0000}"/>
    <cellStyle name="Normal 7 4 6 5 6" xfId="6927" xr:uid="{00000000-0005-0000-0000-00008D1F0000}"/>
    <cellStyle name="Normal 7 4 6 5 7" xfId="15007" xr:uid="{00000000-0005-0000-0000-00008D1F0000}"/>
    <cellStyle name="Normal 7 4 6 6" xfId="2671" xr:uid="{00000000-0005-0000-0000-00000D140000}"/>
    <cellStyle name="Normal 7 4 6 6 2" xfId="9165" xr:uid="{00000000-0005-0000-0000-0000921F0000}"/>
    <cellStyle name="Normal 7 4 6 6 3" xfId="17243" xr:uid="{00000000-0005-0000-0000-0000921F0000}"/>
    <cellStyle name="Normal 7 4 6 7" xfId="4282" xr:uid="{00000000-0005-0000-0000-00000E140000}"/>
    <cellStyle name="Normal 7 4 6 7 2" xfId="10669" xr:uid="{00000000-0005-0000-0000-0000931F0000}"/>
    <cellStyle name="Normal 7 4 6 7 3" xfId="18747" xr:uid="{00000000-0005-0000-0000-0000931F0000}"/>
    <cellStyle name="Normal 7 4 6 8" xfId="7483" xr:uid="{00000000-0005-0000-0000-0000941F0000}"/>
    <cellStyle name="Normal 7 4 6 8 2" xfId="15561" xr:uid="{00000000-0005-0000-0000-0000941F0000}"/>
    <cellStyle name="Normal 7 4 6 9" xfId="12359" xr:uid="{00000000-0005-0000-0000-0000951F0000}"/>
    <cellStyle name="Normal 7 4 6 9 2" xfId="20431" xr:uid="{00000000-0005-0000-0000-0000951F0000}"/>
    <cellStyle name="Normal 7 4 7" xfId="829" xr:uid="{00000000-0005-0000-0000-00003D030000}"/>
    <cellStyle name="Normal 7 4 7 10" xfId="13751" xr:uid="{00000000-0005-0000-0000-0000971F0000}"/>
    <cellStyle name="Normal 7 4 7 10 2" xfId="21748" xr:uid="{00000000-0005-0000-0000-0000971F0000}"/>
    <cellStyle name="Normal 7 4 7 11" xfId="5874" xr:uid="{00000000-0005-0000-0000-0000961F0000}"/>
    <cellStyle name="Normal 7 4 7 12" xfId="13954" xr:uid="{00000000-0005-0000-0000-0000961F0000}"/>
    <cellStyle name="Normal 7 4 7 2" xfId="830" xr:uid="{00000000-0005-0000-0000-00003E030000}"/>
    <cellStyle name="Normal 7 4 7 2 10" xfId="5925" xr:uid="{00000000-0005-0000-0000-0000981F0000}"/>
    <cellStyle name="Normal 7 4 7 2 11" xfId="14005" xr:uid="{00000000-0005-0000-0000-0000981F0000}"/>
    <cellStyle name="Normal 7 4 7 2 2" xfId="1204" xr:uid="{00000000-0005-0000-0000-000011140000}"/>
    <cellStyle name="Normal 7 4 7 2 2 2" xfId="1862" xr:uid="{00000000-0005-0000-0000-000012140000}"/>
    <cellStyle name="Normal 7 4 7 2 2 2 2" xfId="3512" xr:uid="{00000000-0005-0000-0000-000013140000}"/>
    <cellStyle name="Normal 7 4 7 2 2 2 2 2" xfId="9971" xr:uid="{00000000-0005-0000-0000-00009B1F0000}"/>
    <cellStyle name="Normal 7 4 7 2 2 2 2 3" xfId="18049" xr:uid="{00000000-0005-0000-0000-00009B1F0000}"/>
    <cellStyle name="Normal 7 4 7 2 2 2 3" xfId="5175" xr:uid="{00000000-0005-0000-0000-000014140000}"/>
    <cellStyle name="Normal 7 4 7 2 2 2 3 2" xfId="11562" xr:uid="{00000000-0005-0000-0000-00009C1F0000}"/>
    <cellStyle name="Normal 7 4 7 2 2 2 3 3" xfId="19640" xr:uid="{00000000-0005-0000-0000-00009C1F0000}"/>
    <cellStyle name="Normal 7 4 7 2 2 2 4" xfId="8376" xr:uid="{00000000-0005-0000-0000-00009D1F0000}"/>
    <cellStyle name="Normal 7 4 7 2 2 2 4 2" xfId="16454" xr:uid="{00000000-0005-0000-0000-00009D1F0000}"/>
    <cellStyle name="Normal 7 4 7 2 2 2 5" xfId="13399" xr:uid="{00000000-0005-0000-0000-00009E1F0000}"/>
    <cellStyle name="Normal 7 4 7 2 2 2 5 2" xfId="21436" xr:uid="{00000000-0005-0000-0000-00009E1F0000}"/>
    <cellStyle name="Normal 7 4 7 2 2 2 6" xfId="6766" xr:uid="{00000000-0005-0000-0000-00009A1F0000}"/>
    <cellStyle name="Normal 7 4 7 2 2 2 7" xfId="14846" xr:uid="{00000000-0005-0000-0000-00009A1F0000}"/>
    <cellStyle name="Normal 7 4 7 2 2 3" xfId="2389" xr:uid="{00000000-0005-0000-0000-000015140000}"/>
    <cellStyle name="Normal 7 4 7 2 2 3 2" xfId="4039" xr:uid="{00000000-0005-0000-0000-000016140000}"/>
    <cellStyle name="Normal 7 4 7 2 2 3 2 2" xfId="10498" xr:uid="{00000000-0005-0000-0000-0000A01F0000}"/>
    <cellStyle name="Normal 7 4 7 2 2 3 2 3" xfId="18576" xr:uid="{00000000-0005-0000-0000-0000A01F0000}"/>
    <cellStyle name="Normal 7 4 7 2 2 3 3" xfId="5702" xr:uid="{00000000-0005-0000-0000-000017140000}"/>
    <cellStyle name="Normal 7 4 7 2 2 3 3 2" xfId="12089" xr:uid="{00000000-0005-0000-0000-0000A11F0000}"/>
    <cellStyle name="Normal 7 4 7 2 2 3 3 3" xfId="20167" xr:uid="{00000000-0005-0000-0000-0000A11F0000}"/>
    <cellStyle name="Normal 7 4 7 2 2 3 4" xfId="8903" xr:uid="{00000000-0005-0000-0000-0000A21F0000}"/>
    <cellStyle name="Normal 7 4 7 2 2 3 4 2" xfId="16981" xr:uid="{00000000-0005-0000-0000-0000A21F0000}"/>
    <cellStyle name="Normal 7 4 7 2 2 3 5" xfId="7293" xr:uid="{00000000-0005-0000-0000-00009F1F0000}"/>
    <cellStyle name="Normal 7 4 7 2 2 3 6" xfId="15373" xr:uid="{00000000-0005-0000-0000-00009F1F0000}"/>
    <cellStyle name="Normal 7 4 7 2 2 4" xfId="2955" xr:uid="{00000000-0005-0000-0000-000018140000}"/>
    <cellStyle name="Normal 7 4 7 2 2 4 2" xfId="9444" xr:uid="{00000000-0005-0000-0000-0000A31F0000}"/>
    <cellStyle name="Normal 7 4 7 2 2 4 3" xfId="17522" xr:uid="{00000000-0005-0000-0000-0000A31F0000}"/>
    <cellStyle name="Normal 7 4 7 2 2 5" xfId="4648" xr:uid="{00000000-0005-0000-0000-000019140000}"/>
    <cellStyle name="Normal 7 4 7 2 2 5 2" xfId="11035" xr:uid="{00000000-0005-0000-0000-0000A41F0000}"/>
    <cellStyle name="Normal 7 4 7 2 2 5 3" xfId="19113" xr:uid="{00000000-0005-0000-0000-0000A41F0000}"/>
    <cellStyle name="Normal 7 4 7 2 2 6" xfId="7849" xr:uid="{00000000-0005-0000-0000-0000A51F0000}"/>
    <cellStyle name="Normal 7 4 7 2 2 6 2" xfId="15927" xr:uid="{00000000-0005-0000-0000-0000A51F0000}"/>
    <cellStyle name="Normal 7 4 7 2 2 7" xfId="12630" xr:uid="{00000000-0005-0000-0000-0000A61F0000}"/>
    <cellStyle name="Normal 7 4 7 2 2 7 2" xfId="20695" xr:uid="{00000000-0005-0000-0000-0000A61F0000}"/>
    <cellStyle name="Normal 7 4 7 2 2 8" xfId="6239" xr:uid="{00000000-0005-0000-0000-0000991F0000}"/>
    <cellStyle name="Normal 7 4 7 2 2 9" xfId="14319" xr:uid="{00000000-0005-0000-0000-0000991F0000}"/>
    <cellStyle name="Normal 7 4 7 2 3" xfId="1549" xr:uid="{00000000-0005-0000-0000-00001A140000}"/>
    <cellStyle name="Normal 7 4 7 2 3 2" xfId="3198" xr:uid="{00000000-0005-0000-0000-00001B140000}"/>
    <cellStyle name="Normal 7 4 7 2 3 2 2" xfId="9657" xr:uid="{00000000-0005-0000-0000-0000A81F0000}"/>
    <cellStyle name="Normal 7 4 7 2 3 2 3" xfId="17735" xr:uid="{00000000-0005-0000-0000-0000A81F0000}"/>
    <cellStyle name="Normal 7 4 7 2 3 3" xfId="4861" xr:uid="{00000000-0005-0000-0000-00001C140000}"/>
    <cellStyle name="Normal 7 4 7 2 3 3 2" xfId="11248" xr:uid="{00000000-0005-0000-0000-0000A91F0000}"/>
    <cellStyle name="Normal 7 4 7 2 3 3 3" xfId="19326" xr:uid="{00000000-0005-0000-0000-0000A91F0000}"/>
    <cellStyle name="Normal 7 4 7 2 3 4" xfId="8062" xr:uid="{00000000-0005-0000-0000-0000AA1F0000}"/>
    <cellStyle name="Normal 7 4 7 2 3 4 2" xfId="16140" xr:uid="{00000000-0005-0000-0000-0000AA1F0000}"/>
    <cellStyle name="Normal 7 4 7 2 3 5" xfId="13400" xr:uid="{00000000-0005-0000-0000-0000AB1F0000}"/>
    <cellStyle name="Normal 7 4 7 2 3 5 2" xfId="21437" xr:uid="{00000000-0005-0000-0000-0000AB1F0000}"/>
    <cellStyle name="Normal 7 4 7 2 3 6" xfId="6452" xr:uid="{00000000-0005-0000-0000-0000A71F0000}"/>
    <cellStyle name="Normal 7 4 7 2 3 7" xfId="14532" xr:uid="{00000000-0005-0000-0000-0000A71F0000}"/>
    <cellStyle name="Normal 7 4 7 2 4" xfId="2075" xr:uid="{00000000-0005-0000-0000-00001D140000}"/>
    <cellStyle name="Normal 7 4 7 2 4 2" xfId="3725" xr:uid="{00000000-0005-0000-0000-00001E140000}"/>
    <cellStyle name="Normal 7 4 7 2 4 2 2" xfId="10184" xr:uid="{00000000-0005-0000-0000-0000AD1F0000}"/>
    <cellStyle name="Normal 7 4 7 2 4 2 3" xfId="18262" xr:uid="{00000000-0005-0000-0000-0000AD1F0000}"/>
    <cellStyle name="Normal 7 4 7 2 4 3" xfId="5388" xr:uid="{00000000-0005-0000-0000-00001F140000}"/>
    <cellStyle name="Normal 7 4 7 2 4 3 2" xfId="11775" xr:uid="{00000000-0005-0000-0000-0000AE1F0000}"/>
    <cellStyle name="Normal 7 4 7 2 4 3 3" xfId="19853" xr:uid="{00000000-0005-0000-0000-0000AE1F0000}"/>
    <cellStyle name="Normal 7 4 7 2 4 4" xfId="8589" xr:uid="{00000000-0005-0000-0000-0000AF1F0000}"/>
    <cellStyle name="Normal 7 4 7 2 4 4 2" xfId="16667" xr:uid="{00000000-0005-0000-0000-0000AF1F0000}"/>
    <cellStyle name="Normal 7 4 7 2 4 5" xfId="13398" xr:uid="{00000000-0005-0000-0000-0000B01F0000}"/>
    <cellStyle name="Normal 7 4 7 2 4 5 2" xfId="21435" xr:uid="{00000000-0005-0000-0000-0000B01F0000}"/>
    <cellStyle name="Normal 7 4 7 2 4 6" xfId="6979" xr:uid="{00000000-0005-0000-0000-0000AC1F0000}"/>
    <cellStyle name="Normal 7 4 7 2 4 7" xfId="15059" xr:uid="{00000000-0005-0000-0000-0000AC1F0000}"/>
    <cellStyle name="Normal 7 4 7 2 5" xfId="2674" xr:uid="{00000000-0005-0000-0000-000020140000}"/>
    <cellStyle name="Normal 7 4 7 2 5 2" xfId="9168" xr:uid="{00000000-0005-0000-0000-0000B11F0000}"/>
    <cellStyle name="Normal 7 4 7 2 5 3" xfId="17246" xr:uid="{00000000-0005-0000-0000-0000B11F0000}"/>
    <cellStyle name="Normal 7 4 7 2 6" xfId="4334" xr:uid="{00000000-0005-0000-0000-000021140000}"/>
    <cellStyle name="Normal 7 4 7 2 6 2" xfId="10721" xr:uid="{00000000-0005-0000-0000-0000B21F0000}"/>
    <cellStyle name="Normal 7 4 7 2 6 3" xfId="18799" xr:uid="{00000000-0005-0000-0000-0000B21F0000}"/>
    <cellStyle name="Normal 7 4 7 2 7" xfId="7535" xr:uid="{00000000-0005-0000-0000-0000B31F0000}"/>
    <cellStyle name="Normal 7 4 7 2 7 2" xfId="15613" xr:uid="{00000000-0005-0000-0000-0000B31F0000}"/>
    <cellStyle name="Normal 7 4 7 2 8" xfId="12362" xr:uid="{00000000-0005-0000-0000-0000B41F0000}"/>
    <cellStyle name="Normal 7 4 7 2 8 2" xfId="20434" xr:uid="{00000000-0005-0000-0000-0000B41F0000}"/>
    <cellStyle name="Normal 7 4 7 2 9" xfId="13752" xr:uid="{00000000-0005-0000-0000-0000B51F0000}"/>
    <cellStyle name="Normal 7 4 7 2 9 2" xfId="21749" xr:uid="{00000000-0005-0000-0000-0000B51F0000}"/>
    <cellStyle name="Normal 7 4 7 3" xfId="1088" xr:uid="{00000000-0005-0000-0000-000022140000}"/>
    <cellStyle name="Normal 7 4 7 3 2" xfId="1744" xr:uid="{00000000-0005-0000-0000-000023140000}"/>
    <cellStyle name="Normal 7 4 7 3 2 2" xfId="3394" xr:uid="{00000000-0005-0000-0000-000024140000}"/>
    <cellStyle name="Normal 7 4 7 3 2 2 2" xfId="9853" xr:uid="{00000000-0005-0000-0000-0000B81F0000}"/>
    <cellStyle name="Normal 7 4 7 3 2 2 3" xfId="17931" xr:uid="{00000000-0005-0000-0000-0000B81F0000}"/>
    <cellStyle name="Normal 7 4 7 3 2 3" xfId="5057" xr:uid="{00000000-0005-0000-0000-000025140000}"/>
    <cellStyle name="Normal 7 4 7 3 2 3 2" xfId="11444" xr:uid="{00000000-0005-0000-0000-0000B91F0000}"/>
    <cellStyle name="Normal 7 4 7 3 2 3 3" xfId="19522" xr:uid="{00000000-0005-0000-0000-0000B91F0000}"/>
    <cellStyle name="Normal 7 4 7 3 2 4" xfId="8258" xr:uid="{00000000-0005-0000-0000-0000BA1F0000}"/>
    <cellStyle name="Normal 7 4 7 3 2 4 2" xfId="16336" xr:uid="{00000000-0005-0000-0000-0000BA1F0000}"/>
    <cellStyle name="Normal 7 4 7 3 2 5" xfId="13401" xr:uid="{00000000-0005-0000-0000-0000BB1F0000}"/>
    <cellStyle name="Normal 7 4 7 3 2 5 2" xfId="21438" xr:uid="{00000000-0005-0000-0000-0000BB1F0000}"/>
    <cellStyle name="Normal 7 4 7 3 2 6" xfId="6648" xr:uid="{00000000-0005-0000-0000-0000B71F0000}"/>
    <cellStyle name="Normal 7 4 7 3 2 7" xfId="14728" xr:uid="{00000000-0005-0000-0000-0000B71F0000}"/>
    <cellStyle name="Normal 7 4 7 3 3" xfId="2271" xr:uid="{00000000-0005-0000-0000-000026140000}"/>
    <cellStyle name="Normal 7 4 7 3 3 2" xfId="3921" xr:uid="{00000000-0005-0000-0000-000027140000}"/>
    <cellStyle name="Normal 7 4 7 3 3 2 2" xfId="10380" xr:uid="{00000000-0005-0000-0000-0000BD1F0000}"/>
    <cellStyle name="Normal 7 4 7 3 3 2 3" xfId="18458" xr:uid="{00000000-0005-0000-0000-0000BD1F0000}"/>
    <cellStyle name="Normal 7 4 7 3 3 3" xfId="5584" xr:uid="{00000000-0005-0000-0000-000028140000}"/>
    <cellStyle name="Normal 7 4 7 3 3 3 2" xfId="11971" xr:uid="{00000000-0005-0000-0000-0000BE1F0000}"/>
    <cellStyle name="Normal 7 4 7 3 3 3 3" xfId="20049" xr:uid="{00000000-0005-0000-0000-0000BE1F0000}"/>
    <cellStyle name="Normal 7 4 7 3 3 4" xfId="8785" xr:uid="{00000000-0005-0000-0000-0000BF1F0000}"/>
    <cellStyle name="Normal 7 4 7 3 3 4 2" xfId="16863" xr:uid="{00000000-0005-0000-0000-0000BF1F0000}"/>
    <cellStyle name="Normal 7 4 7 3 3 5" xfId="7175" xr:uid="{00000000-0005-0000-0000-0000BC1F0000}"/>
    <cellStyle name="Normal 7 4 7 3 3 6" xfId="15255" xr:uid="{00000000-0005-0000-0000-0000BC1F0000}"/>
    <cellStyle name="Normal 7 4 7 3 4" xfId="2839" xr:uid="{00000000-0005-0000-0000-000029140000}"/>
    <cellStyle name="Normal 7 4 7 3 4 2" xfId="9328" xr:uid="{00000000-0005-0000-0000-0000C01F0000}"/>
    <cellStyle name="Normal 7 4 7 3 4 3" xfId="17406" xr:uid="{00000000-0005-0000-0000-0000C01F0000}"/>
    <cellStyle name="Normal 7 4 7 3 5" xfId="4530" xr:uid="{00000000-0005-0000-0000-00002A140000}"/>
    <cellStyle name="Normal 7 4 7 3 5 2" xfId="10917" xr:uid="{00000000-0005-0000-0000-0000C11F0000}"/>
    <cellStyle name="Normal 7 4 7 3 5 3" xfId="18995" xr:uid="{00000000-0005-0000-0000-0000C11F0000}"/>
    <cellStyle name="Normal 7 4 7 3 6" xfId="7731" xr:uid="{00000000-0005-0000-0000-0000C21F0000}"/>
    <cellStyle name="Normal 7 4 7 3 6 2" xfId="15809" xr:uid="{00000000-0005-0000-0000-0000C21F0000}"/>
    <cellStyle name="Normal 7 4 7 3 7" xfId="12629" xr:uid="{00000000-0005-0000-0000-0000C31F0000}"/>
    <cellStyle name="Normal 7 4 7 3 7 2" xfId="20694" xr:uid="{00000000-0005-0000-0000-0000C31F0000}"/>
    <cellStyle name="Normal 7 4 7 3 8" xfId="6121" xr:uid="{00000000-0005-0000-0000-0000B61F0000}"/>
    <cellStyle name="Normal 7 4 7 3 9" xfId="14201" xr:uid="{00000000-0005-0000-0000-0000B61F0000}"/>
    <cellStyle name="Normal 7 4 7 4" xfId="1498" xr:uid="{00000000-0005-0000-0000-00002B140000}"/>
    <cellStyle name="Normal 7 4 7 4 2" xfId="3147" xr:uid="{00000000-0005-0000-0000-00002C140000}"/>
    <cellStyle name="Normal 7 4 7 4 2 2" xfId="9606" xr:uid="{00000000-0005-0000-0000-0000C51F0000}"/>
    <cellStyle name="Normal 7 4 7 4 2 3" xfId="17684" xr:uid="{00000000-0005-0000-0000-0000C51F0000}"/>
    <cellStyle name="Normal 7 4 7 4 3" xfId="4810" xr:uid="{00000000-0005-0000-0000-00002D140000}"/>
    <cellStyle name="Normal 7 4 7 4 3 2" xfId="11197" xr:uid="{00000000-0005-0000-0000-0000C61F0000}"/>
    <cellStyle name="Normal 7 4 7 4 3 3" xfId="19275" xr:uid="{00000000-0005-0000-0000-0000C61F0000}"/>
    <cellStyle name="Normal 7 4 7 4 4" xfId="8011" xr:uid="{00000000-0005-0000-0000-0000C71F0000}"/>
    <cellStyle name="Normal 7 4 7 4 4 2" xfId="16089" xr:uid="{00000000-0005-0000-0000-0000C71F0000}"/>
    <cellStyle name="Normal 7 4 7 4 5" xfId="13402" xr:uid="{00000000-0005-0000-0000-0000C81F0000}"/>
    <cellStyle name="Normal 7 4 7 4 5 2" xfId="21439" xr:uid="{00000000-0005-0000-0000-0000C81F0000}"/>
    <cellStyle name="Normal 7 4 7 4 6" xfId="6401" xr:uid="{00000000-0005-0000-0000-0000C41F0000}"/>
    <cellStyle name="Normal 7 4 7 4 7" xfId="14481" xr:uid="{00000000-0005-0000-0000-0000C41F0000}"/>
    <cellStyle name="Normal 7 4 7 5" xfId="2024" xr:uid="{00000000-0005-0000-0000-00002E140000}"/>
    <cellStyle name="Normal 7 4 7 5 2" xfId="3674" xr:uid="{00000000-0005-0000-0000-00002F140000}"/>
    <cellStyle name="Normal 7 4 7 5 2 2" xfId="10133" xr:uid="{00000000-0005-0000-0000-0000CA1F0000}"/>
    <cellStyle name="Normal 7 4 7 5 2 3" xfId="18211" xr:uid="{00000000-0005-0000-0000-0000CA1F0000}"/>
    <cellStyle name="Normal 7 4 7 5 3" xfId="5337" xr:uid="{00000000-0005-0000-0000-000030140000}"/>
    <cellStyle name="Normal 7 4 7 5 3 2" xfId="11724" xr:uid="{00000000-0005-0000-0000-0000CB1F0000}"/>
    <cellStyle name="Normal 7 4 7 5 3 3" xfId="19802" xr:uid="{00000000-0005-0000-0000-0000CB1F0000}"/>
    <cellStyle name="Normal 7 4 7 5 4" xfId="8538" xr:uid="{00000000-0005-0000-0000-0000CC1F0000}"/>
    <cellStyle name="Normal 7 4 7 5 4 2" xfId="16616" xr:uid="{00000000-0005-0000-0000-0000CC1F0000}"/>
    <cellStyle name="Normal 7 4 7 5 5" xfId="12828" xr:uid="{00000000-0005-0000-0000-0000CD1F0000}"/>
    <cellStyle name="Normal 7 4 7 5 5 2" xfId="20867" xr:uid="{00000000-0005-0000-0000-0000CD1F0000}"/>
    <cellStyle name="Normal 7 4 7 5 6" xfId="6928" xr:uid="{00000000-0005-0000-0000-0000C91F0000}"/>
    <cellStyle name="Normal 7 4 7 5 7" xfId="15008" xr:uid="{00000000-0005-0000-0000-0000C91F0000}"/>
    <cellStyle name="Normal 7 4 7 6" xfId="2673" xr:uid="{00000000-0005-0000-0000-000031140000}"/>
    <cellStyle name="Normal 7 4 7 6 2" xfId="9167" xr:uid="{00000000-0005-0000-0000-0000CE1F0000}"/>
    <cellStyle name="Normal 7 4 7 6 3" xfId="17245" xr:uid="{00000000-0005-0000-0000-0000CE1F0000}"/>
    <cellStyle name="Normal 7 4 7 7" xfId="4283" xr:uid="{00000000-0005-0000-0000-000032140000}"/>
    <cellStyle name="Normal 7 4 7 7 2" xfId="10670" xr:uid="{00000000-0005-0000-0000-0000CF1F0000}"/>
    <cellStyle name="Normal 7 4 7 7 3" xfId="18748" xr:uid="{00000000-0005-0000-0000-0000CF1F0000}"/>
    <cellStyle name="Normal 7 4 7 8" xfId="7484" xr:uid="{00000000-0005-0000-0000-0000D01F0000}"/>
    <cellStyle name="Normal 7 4 7 8 2" xfId="15562" xr:uid="{00000000-0005-0000-0000-0000D01F0000}"/>
    <cellStyle name="Normal 7 4 7 9" xfId="12361" xr:uid="{00000000-0005-0000-0000-0000D11F0000}"/>
    <cellStyle name="Normal 7 4 7 9 2" xfId="20433" xr:uid="{00000000-0005-0000-0000-0000D11F0000}"/>
    <cellStyle name="Normal 7 4 8" xfId="831" xr:uid="{00000000-0005-0000-0000-00003F030000}"/>
    <cellStyle name="Normal 7 4 8 10" xfId="13753" xr:uid="{00000000-0005-0000-0000-0000D31F0000}"/>
    <cellStyle name="Normal 7 4 8 10 2" xfId="21750" xr:uid="{00000000-0005-0000-0000-0000D31F0000}"/>
    <cellStyle name="Normal 7 4 8 11" xfId="5875" xr:uid="{00000000-0005-0000-0000-0000D21F0000}"/>
    <cellStyle name="Normal 7 4 8 12" xfId="13955" xr:uid="{00000000-0005-0000-0000-0000D21F0000}"/>
    <cellStyle name="Normal 7 4 8 2" xfId="954" xr:uid="{00000000-0005-0000-0000-000034140000}"/>
    <cellStyle name="Normal 7 4 8 2 10" xfId="13987" xr:uid="{00000000-0005-0000-0000-0000D41F0000}"/>
    <cellStyle name="Normal 7 4 8 2 2" xfId="1205" xr:uid="{00000000-0005-0000-0000-000035140000}"/>
    <cellStyle name="Normal 7 4 8 2 2 2" xfId="1863" xr:uid="{00000000-0005-0000-0000-000036140000}"/>
    <cellStyle name="Normal 7 4 8 2 2 2 2" xfId="3513" xr:uid="{00000000-0005-0000-0000-000037140000}"/>
    <cellStyle name="Normal 7 4 8 2 2 2 2 2" xfId="9972" xr:uid="{00000000-0005-0000-0000-0000D71F0000}"/>
    <cellStyle name="Normal 7 4 8 2 2 2 2 3" xfId="18050" xr:uid="{00000000-0005-0000-0000-0000D71F0000}"/>
    <cellStyle name="Normal 7 4 8 2 2 2 3" xfId="5176" xr:uid="{00000000-0005-0000-0000-000038140000}"/>
    <cellStyle name="Normal 7 4 8 2 2 2 3 2" xfId="11563" xr:uid="{00000000-0005-0000-0000-0000D81F0000}"/>
    <cellStyle name="Normal 7 4 8 2 2 2 3 3" xfId="19641" xr:uid="{00000000-0005-0000-0000-0000D81F0000}"/>
    <cellStyle name="Normal 7 4 8 2 2 2 4" xfId="8377" xr:uid="{00000000-0005-0000-0000-0000D91F0000}"/>
    <cellStyle name="Normal 7 4 8 2 2 2 4 2" xfId="16455" xr:uid="{00000000-0005-0000-0000-0000D91F0000}"/>
    <cellStyle name="Normal 7 4 8 2 2 2 5" xfId="6767" xr:uid="{00000000-0005-0000-0000-0000D61F0000}"/>
    <cellStyle name="Normal 7 4 8 2 2 2 6" xfId="14847" xr:uid="{00000000-0005-0000-0000-0000D61F0000}"/>
    <cellStyle name="Normal 7 4 8 2 2 3" xfId="2390" xr:uid="{00000000-0005-0000-0000-000039140000}"/>
    <cellStyle name="Normal 7 4 8 2 2 3 2" xfId="4040" xr:uid="{00000000-0005-0000-0000-00003A140000}"/>
    <cellStyle name="Normal 7 4 8 2 2 3 2 2" xfId="10499" xr:uid="{00000000-0005-0000-0000-0000DB1F0000}"/>
    <cellStyle name="Normal 7 4 8 2 2 3 2 3" xfId="18577" xr:uid="{00000000-0005-0000-0000-0000DB1F0000}"/>
    <cellStyle name="Normal 7 4 8 2 2 3 3" xfId="5703" xr:uid="{00000000-0005-0000-0000-00003B140000}"/>
    <cellStyle name="Normal 7 4 8 2 2 3 3 2" xfId="12090" xr:uid="{00000000-0005-0000-0000-0000DC1F0000}"/>
    <cellStyle name="Normal 7 4 8 2 2 3 3 3" xfId="20168" xr:uid="{00000000-0005-0000-0000-0000DC1F0000}"/>
    <cellStyle name="Normal 7 4 8 2 2 3 4" xfId="8904" xr:uid="{00000000-0005-0000-0000-0000DD1F0000}"/>
    <cellStyle name="Normal 7 4 8 2 2 3 4 2" xfId="16982" xr:uid="{00000000-0005-0000-0000-0000DD1F0000}"/>
    <cellStyle name="Normal 7 4 8 2 2 3 5" xfId="7294" xr:uid="{00000000-0005-0000-0000-0000DA1F0000}"/>
    <cellStyle name="Normal 7 4 8 2 2 3 6" xfId="15374" xr:uid="{00000000-0005-0000-0000-0000DA1F0000}"/>
    <cellStyle name="Normal 7 4 8 2 2 4" xfId="2956" xr:uid="{00000000-0005-0000-0000-00003C140000}"/>
    <cellStyle name="Normal 7 4 8 2 2 4 2" xfId="9445" xr:uid="{00000000-0005-0000-0000-0000DE1F0000}"/>
    <cellStyle name="Normal 7 4 8 2 2 4 3" xfId="17523" xr:uid="{00000000-0005-0000-0000-0000DE1F0000}"/>
    <cellStyle name="Normal 7 4 8 2 2 5" xfId="4649" xr:uid="{00000000-0005-0000-0000-00003D140000}"/>
    <cellStyle name="Normal 7 4 8 2 2 5 2" xfId="11036" xr:uid="{00000000-0005-0000-0000-0000DF1F0000}"/>
    <cellStyle name="Normal 7 4 8 2 2 5 3" xfId="19114" xr:uid="{00000000-0005-0000-0000-0000DF1F0000}"/>
    <cellStyle name="Normal 7 4 8 2 2 6" xfId="7850" xr:uid="{00000000-0005-0000-0000-0000E01F0000}"/>
    <cellStyle name="Normal 7 4 8 2 2 6 2" xfId="15928" xr:uid="{00000000-0005-0000-0000-0000E01F0000}"/>
    <cellStyle name="Normal 7 4 8 2 2 7" xfId="13403" xr:uid="{00000000-0005-0000-0000-0000E11F0000}"/>
    <cellStyle name="Normal 7 4 8 2 2 7 2" xfId="21440" xr:uid="{00000000-0005-0000-0000-0000E11F0000}"/>
    <cellStyle name="Normal 7 4 8 2 2 8" xfId="6240" xr:uid="{00000000-0005-0000-0000-0000D51F0000}"/>
    <cellStyle name="Normal 7 4 8 2 2 9" xfId="14320" xr:uid="{00000000-0005-0000-0000-0000D51F0000}"/>
    <cellStyle name="Normal 7 4 8 2 3" xfId="1531" xr:uid="{00000000-0005-0000-0000-00003E140000}"/>
    <cellStyle name="Normal 7 4 8 2 3 2" xfId="3180" xr:uid="{00000000-0005-0000-0000-00003F140000}"/>
    <cellStyle name="Normal 7 4 8 2 3 2 2" xfId="9639" xr:uid="{00000000-0005-0000-0000-0000E31F0000}"/>
    <cellStyle name="Normal 7 4 8 2 3 2 3" xfId="17717" xr:uid="{00000000-0005-0000-0000-0000E31F0000}"/>
    <cellStyle name="Normal 7 4 8 2 3 3" xfId="4843" xr:uid="{00000000-0005-0000-0000-000040140000}"/>
    <cellStyle name="Normal 7 4 8 2 3 3 2" xfId="11230" xr:uid="{00000000-0005-0000-0000-0000E41F0000}"/>
    <cellStyle name="Normal 7 4 8 2 3 3 3" xfId="19308" xr:uid="{00000000-0005-0000-0000-0000E41F0000}"/>
    <cellStyle name="Normal 7 4 8 2 3 4" xfId="8044" xr:uid="{00000000-0005-0000-0000-0000E51F0000}"/>
    <cellStyle name="Normal 7 4 8 2 3 4 2" xfId="16122" xr:uid="{00000000-0005-0000-0000-0000E51F0000}"/>
    <cellStyle name="Normal 7 4 8 2 3 5" xfId="6434" xr:uid="{00000000-0005-0000-0000-0000E21F0000}"/>
    <cellStyle name="Normal 7 4 8 2 3 6" xfId="14514" xr:uid="{00000000-0005-0000-0000-0000E21F0000}"/>
    <cellStyle name="Normal 7 4 8 2 4" xfId="2057" xr:uid="{00000000-0005-0000-0000-000041140000}"/>
    <cellStyle name="Normal 7 4 8 2 4 2" xfId="3707" xr:uid="{00000000-0005-0000-0000-000042140000}"/>
    <cellStyle name="Normal 7 4 8 2 4 2 2" xfId="10166" xr:uid="{00000000-0005-0000-0000-0000E71F0000}"/>
    <cellStyle name="Normal 7 4 8 2 4 2 3" xfId="18244" xr:uid="{00000000-0005-0000-0000-0000E71F0000}"/>
    <cellStyle name="Normal 7 4 8 2 4 3" xfId="5370" xr:uid="{00000000-0005-0000-0000-000043140000}"/>
    <cellStyle name="Normal 7 4 8 2 4 3 2" xfId="11757" xr:uid="{00000000-0005-0000-0000-0000E81F0000}"/>
    <cellStyle name="Normal 7 4 8 2 4 3 3" xfId="19835" xr:uid="{00000000-0005-0000-0000-0000E81F0000}"/>
    <cellStyle name="Normal 7 4 8 2 4 4" xfId="8571" xr:uid="{00000000-0005-0000-0000-0000E91F0000}"/>
    <cellStyle name="Normal 7 4 8 2 4 4 2" xfId="16649" xr:uid="{00000000-0005-0000-0000-0000E91F0000}"/>
    <cellStyle name="Normal 7 4 8 2 4 5" xfId="6961" xr:uid="{00000000-0005-0000-0000-0000E61F0000}"/>
    <cellStyle name="Normal 7 4 8 2 4 6" xfId="15041" xr:uid="{00000000-0005-0000-0000-0000E61F0000}"/>
    <cellStyle name="Normal 7 4 8 2 5" xfId="2719" xr:uid="{00000000-0005-0000-0000-000044140000}"/>
    <cellStyle name="Normal 7 4 8 2 5 2" xfId="9208" xr:uid="{00000000-0005-0000-0000-0000EA1F0000}"/>
    <cellStyle name="Normal 7 4 8 2 5 3" xfId="17286" xr:uid="{00000000-0005-0000-0000-0000EA1F0000}"/>
    <cellStyle name="Normal 7 4 8 2 6" xfId="4316" xr:uid="{00000000-0005-0000-0000-000045140000}"/>
    <cellStyle name="Normal 7 4 8 2 6 2" xfId="10703" xr:uid="{00000000-0005-0000-0000-0000EB1F0000}"/>
    <cellStyle name="Normal 7 4 8 2 6 3" xfId="18781" xr:uid="{00000000-0005-0000-0000-0000EB1F0000}"/>
    <cellStyle name="Normal 7 4 8 2 7" xfId="7517" xr:uid="{00000000-0005-0000-0000-0000EC1F0000}"/>
    <cellStyle name="Normal 7 4 8 2 7 2" xfId="15595" xr:uid="{00000000-0005-0000-0000-0000EC1F0000}"/>
    <cellStyle name="Normal 7 4 8 2 8" xfId="12631" xr:uid="{00000000-0005-0000-0000-0000ED1F0000}"/>
    <cellStyle name="Normal 7 4 8 2 8 2" xfId="20696" xr:uid="{00000000-0005-0000-0000-0000ED1F0000}"/>
    <cellStyle name="Normal 7 4 8 2 9" xfId="5907" xr:uid="{00000000-0005-0000-0000-0000D41F0000}"/>
    <cellStyle name="Normal 7 4 8 3" xfId="1089" xr:uid="{00000000-0005-0000-0000-000046140000}"/>
    <cellStyle name="Normal 7 4 8 3 2" xfId="1745" xr:uid="{00000000-0005-0000-0000-000047140000}"/>
    <cellStyle name="Normal 7 4 8 3 2 2" xfId="3395" xr:uid="{00000000-0005-0000-0000-000048140000}"/>
    <cellStyle name="Normal 7 4 8 3 2 2 2" xfId="9854" xr:uid="{00000000-0005-0000-0000-0000F01F0000}"/>
    <cellStyle name="Normal 7 4 8 3 2 2 3" xfId="17932" xr:uid="{00000000-0005-0000-0000-0000F01F0000}"/>
    <cellStyle name="Normal 7 4 8 3 2 3" xfId="5058" xr:uid="{00000000-0005-0000-0000-000049140000}"/>
    <cellStyle name="Normal 7 4 8 3 2 3 2" xfId="11445" xr:uid="{00000000-0005-0000-0000-0000F11F0000}"/>
    <cellStyle name="Normal 7 4 8 3 2 3 3" xfId="19523" xr:uid="{00000000-0005-0000-0000-0000F11F0000}"/>
    <cellStyle name="Normal 7 4 8 3 2 4" xfId="8259" xr:uid="{00000000-0005-0000-0000-0000F21F0000}"/>
    <cellStyle name="Normal 7 4 8 3 2 4 2" xfId="16337" xr:uid="{00000000-0005-0000-0000-0000F21F0000}"/>
    <cellStyle name="Normal 7 4 8 3 2 5" xfId="6649" xr:uid="{00000000-0005-0000-0000-0000EF1F0000}"/>
    <cellStyle name="Normal 7 4 8 3 2 6" xfId="14729" xr:uid="{00000000-0005-0000-0000-0000EF1F0000}"/>
    <cellStyle name="Normal 7 4 8 3 3" xfId="2272" xr:uid="{00000000-0005-0000-0000-00004A140000}"/>
    <cellStyle name="Normal 7 4 8 3 3 2" xfId="3922" xr:uid="{00000000-0005-0000-0000-00004B140000}"/>
    <cellStyle name="Normal 7 4 8 3 3 2 2" xfId="10381" xr:uid="{00000000-0005-0000-0000-0000F41F0000}"/>
    <cellStyle name="Normal 7 4 8 3 3 2 3" xfId="18459" xr:uid="{00000000-0005-0000-0000-0000F41F0000}"/>
    <cellStyle name="Normal 7 4 8 3 3 3" xfId="5585" xr:uid="{00000000-0005-0000-0000-00004C140000}"/>
    <cellStyle name="Normal 7 4 8 3 3 3 2" xfId="11972" xr:uid="{00000000-0005-0000-0000-0000F51F0000}"/>
    <cellStyle name="Normal 7 4 8 3 3 3 3" xfId="20050" xr:uid="{00000000-0005-0000-0000-0000F51F0000}"/>
    <cellStyle name="Normal 7 4 8 3 3 4" xfId="8786" xr:uid="{00000000-0005-0000-0000-0000F61F0000}"/>
    <cellStyle name="Normal 7 4 8 3 3 4 2" xfId="16864" xr:uid="{00000000-0005-0000-0000-0000F61F0000}"/>
    <cellStyle name="Normal 7 4 8 3 3 5" xfId="7176" xr:uid="{00000000-0005-0000-0000-0000F31F0000}"/>
    <cellStyle name="Normal 7 4 8 3 3 6" xfId="15256" xr:uid="{00000000-0005-0000-0000-0000F31F0000}"/>
    <cellStyle name="Normal 7 4 8 3 4" xfId="2840" xr:uid="{00000000-0005-0000-0000-00004D140000}"/>
    <cellStyle name="Normal 7 4 8 3 4 2" xfId="9329" xr:uid="{00000000-0005-0000-0000-0000F71F0000}"/>
    <cellStyle name="Normal 7 4 8 3 4 3" xfId="17407" xr:uid="{00000000-0005-0000-0000-0000F71F0000}"/>
    <cellStyle name="Normal 7 4 8 3 5" xfId="4531" xr:uid="{00000000-0005-0000-0000-00004E140000}"/>
    <cellStyle name="Normal 7 4 8 3 5 2" xfId="10918" xr:uid="{00000000-0005-0000-0000-0000F81F0000}"/>
    <cellStyle name="Normal 7 4 8 3 5 3" xfId="18996" xr:uid="{00000000-0005-0000-0000-0000F81F0000}"/>
    <cellStyle name="Normal 7 4 8 3 6" xfId="7732" xr:uid="{00000000-0005-0000-0000-0000F91F0000}"/>
    <cellStyle name="Normal 7 4 8 3 6 2" xfId="15810" xr:uid="{00000000-0005-0000-0000-0000F91F0000}"/>
    <cellStyle name="Normal 7 4 8 3 7" xfId="13404" xr:uid="{00000000-0005-0000-0000-0000FA1F0000}"/>
    <cellStyle name="Normal 7 4 8 3 7 2" xfId="21441" xr:uid="{00000000-0005-0000-0000-0000FA1F0000}"/>
    <cellStyle name="Normal 7 4 8 3 8" xfId="6122" xr:uid="{00000000-0005-0000-0000-0000EE1F0000}"/>
    <cellStyle name="Normal 7 4 8 3 9" xfId="14202" xr:uid="{00000000-0005-0000-0000-0000EE1F0000}"/>
    <cellStyle name="Normal 7 4 8 4" xfId="1499" xr:uid="{00000000-0005-0000-0000-00004F140000}"/>
    <cellStyle name="Normal 7 4 8 4 2" xfId="3148" xr:uid="{00000000-0005-0000-0000-000050140000}"/>
    <cellStyle name="Normal 7 4 8 4 2 2" xfId="9607" xr:uid="{00000000-0005-0000-0000-0000FC1F0000}"/>
    <cellStyle name="Normal 7 4 8 4 2 3" xfId="17685" xr:uid="{00000000-0005-0000-0000-0000FC1F0000}"/>
    <cellStyle name="Normal 7 4 8 4 3" xfId="4811" xr:uid="{00000000-0005-0000-0000-000051140000}"/>
    <cellStyle name="Normal 7 4 8 4 3 2" xfId="11198" xr:uid="{00000000-0005-0000-0000-0000FD1F0000}"/>
    <cellStyle name="Normal 7 4 8 4 3 3" xfId="19276" xr:uid="{00000000-0005-0000-0000-0000FD1F0000}"/>
    <cellStyle name="Normal 7 4 8 4 4" xfId="8012" xr:uid="{00000000-0005-0000-0000-0000FE1F0000}"/>
    <cellStyle name="Normal 7 4 8 4 4 2" xfId="16090" xr:uid="{00000000-0005-0000-0000-0000FE1F0000}"/>
    <cellStyle name="Normal 7 4 8 4 5" xfId="12829" xr:uid="{00000000-0005-0000-0000-0000FF1F0000}"/>
    <cellStyle name="Normal 7 4 8 4 5 2" xfId="20868" xr:uid="{00000000-0005-0000-0000-0000FF1F0000}"/>
    <cellStyle name="Normal 7 4 8 4 6" xfId="6402" xr:uid="{00000000-0005-0000-0000-0000FB1F0000}"/>
    <cellStyle name="Normal 7 4 8 4 7" xfId="14482" xr:uid="{00000000-0005-0000-0000-0000FB1F0000}"/>
    <cellStyle name="Normal 7 4 8 5" xfId="2025" xr:uid="{00000000-0005-0000-0000-000052140000}"/>
    <cellStyle name="Normal 7 4 8 5 2" xfId="3675" xr:uid="{00000000-0005-0000-0000-000053140000}"/>
    <cellStyle name="Normal 7 4 8 5 2 2" xfId="10134" xr:uid="{00000000-0005-0000-0000-000001200000}"/>
    <cellStyle name="Normal 7 4 8 5 2 3" xfId="18212" xr:uid="{00000000-0005-0000-0000-000001200000}"/>
    <cellStyle name="Normal 7 4 8 5 3" xfId="5338" xr:uid="{00000000-0005-0000-0000-000054140000}"/>
    <cellStyle name="Normal 7 4 8 5 3 2" xfId="11725" xr:uid="{00000000-0005-0000-0000-000002200000}"/>
    <cellStyle name="Normal 7 4 8 5 3 3" xfId="19803" xr:uid="{00000000-0005-0000-0000-000002200000}"/>
    <cellStyle name="Normal 7 4 8 5 4" xfId="8539" xr:uid="{00000000-0005-0000-0000-000003200000}"/>
    <cellStyle name="Normal 7 4 8 5 4 2" xfId="16617" xr:uid="{00000000-0005-0000-0000-000003200000}"/>
    <cellStyle name="Normal 7 4 8 5 5" xfId="6929" xr:uid="{00000000-0005-0000-0000-000000200000}"/>
    <cellStyle name="Normal 7 4 8 5 6" xfId="15009" xr:uid="{00000000-0005-0000-0000-000000200000}"/>
    <cellStyle name="Normal 7 4 8 6" xfId="2675" xr:uid="{00000000-0005-0000-0000-000055140000}"/>
    <cellStyle name="Normal 7 4 8 6 2" xfId="9169" xr:uid="{00000000-0005-0000-0000-000004200000}"/>
    <cellStyle name="Normal 7 4 8 6 3" xfId="17247" xr:uid="{00000000-0005-0000-0000-000004200000}"/>
    <cellStyle name="Normal 7 4 8 7" xfId="4284" xr:uid="{00000000-0005-0000-0000-000056140000}"/>
    <cellStyle name="Normal 7 4 8 7 2" xfId="10671" xr:uid="{00000000-0005-0000-0000-000005200000}"/>
    <cellStyle name="Normal 7 4 8 7 3" xfId="18749" xr:uid="{00000000-0005-0000-0000-000005200000}"/>
    <cellStyle name="Normal 7 4 8 8" xfId="7485" xr:uid="{00000000-0005-0000-0000-000006200000}"/>
    <cellStyle name="Normal 7 4 8 8 2" xfId="15563" xr:uid="{00000000-0005-0000-0000-000006200000}"/>
    <cellStyle name="Normal 7 4 8 9" xfId="12363" xr:uid="{00000000-0005-0000-0000-000007200000}"/>
    <cellStyle name="Normal 7 4 8 9 2" xfId="20435" xr:uid="{00000000-0005-0000-0000-000007200000}"/>
    <cellStyle name="Normal 7 4 9" xfId="832" xr:uid="{00000000-0005-0000-0000-000040030000}"/>
    <cellStyle name="Normal 7 4 9 10" xfId="5876" xr:uid="{00000000-0005-0000-0000-000008200000}"/>
    <cellStyle name="Normal 7 4 9 11" xfId="13956" xr:uid="{00000000-0005-0000-0000-000008200000}"/>
    <cellStyle name="Normal 7 4 9 2" xfId="1090" xr:uid="{00000000-0005-0000-0000-000058140000}"/>
    <cellStyle name="Normal 7 4 9 2 2" xfId="1746" xr:uid="{00000000-0005-0000-0000-000059140000}"/>
    <cellStyle name="Normal 7 4 9 2 2 2" xfId="3396" xr:uid="{00000000-0005-0000-0000-00005A140000}"/>
    <cellStyle name="Normal 7 4 9 2 2 2 2" xfId="9855" xr:uid="{00000000-0005-0000-0000-00000B200000}"/>
    <cellStyle name="Normal 7 4 9 2 2 2 3" xfId="17933" xr:uid="{00000000-0005-0000-0000-00000B200000}"/>
    <cellStyle name="Normal 7 4 9 2 2 3" xfId="5059" xr:uid="{00000000-0005-0000-0000-00005B140000}"/>
    <cellStyle name="Normal 7 4 9 2 2 3 2" xfId="11446" xr:uid="{00000000-0005-0000-0000-00000C200000}"/>
    <cellStyle name="Normal 7 4 9 2 2 3 3" xfId="19524" xr:uid="{00000000-0005-0000-0000-00000C200000}"/>
    <cellStyle name="Normal 7 4 9 2 2 4" xfId="8260" xr:uid="{00000000-0005-0000-0000-00000D200000}"/>
    <cellStyle name="Normal 7 4 9 2 2 4 2" xfId="16338" xr:uid="{00000000-0005-0000-0000-00000D200000}"/>
    <cellStyle name="Normal 7 4 9 2 2 5" xfId="6650" xr:uid="{00000000-0005-0000-0000-00000A200000}"/>
    <cellStyle name="Normal 7 4 9 2 2 6" xfId="14730" xr:uid="{00000000-0005-0000-0000-00000A200000}"/>
    <cellStyle name="Normal 7 4 9 2 3" xfId="2273" xr:uid="{00000000-0005-0000-0000-00005C140000}"/>
    <cellStyle name="Normal 7 4 9 2 3 2" xfId="3923" xr:uid="{00000000-0005-0000-0000-00005D140000}"/>
    <cellStyle name="Normal 7 4 9 2 3 2 2" xfId="10382" xr:uid="{00000000-0005-0000-0000-00000F200000}"/>
    <cellStyle name="Normal 7 4 9 2 3 2 3" xfId="18460" xr:uid="{00000000-0005-0000-0000-00000F200000}"/>
    <cellStyle name="Normal 7 4 9 2 3 3" xfId="5586" xr:uid="{00000000-0005-0000-0000-00005E140000}"/>
    <cellStyle name="Normal 7 4 9 2 3 3 2" xfId="11973" xr:uid="{00000000-0005-0000-0000-000010200000}"/>
    <cellStyle name="Normal 7 4 9 2 3 3 3" xfId="20051" xr:uid="{00000000-0005-0000-0000-000010200000}"/>
    <cellStyle name="Normal 7 4 9 2 3 4" xfId="8787" xr:uid="{00000000-0005-0000-0000-000011200000}"/>
    <cellStyle name="Normal 7 4 9 2 3 4 2" xfId="16865" xr:uid="{00000000-0005-0000-0000-000011200000}"/>
    <cellStyle name="Normal 7 4 9 2 3 5" xfId="7177" xr:uid="{00000000-0005-0000-0000-00000E200000}"/>
    <cellStyle name="Normal 7 4 9 2 3 6" xfId="15257" xr:uid="{00000000-0005-0000-0000-00000E200000}"/>
    <cellStyle name="Normal 7 4 9 2 4" xfId="2841" xr:uid="{00000000-0005-0000-0000-00005F140000}"/>
    <cellStyle name="Normal 7 4 9 2 4 2" xfId="9330" xr:uid="{00000000-0005-0000-0000-000012200000}"/>
    <cellStyle name="Normal 7 4 9 2 4 3" xfId="17408" xr:uid="{00000000-0005-0000-0000-000012200000}"/>
    <cellStyle name="Normal 7 4 9 2 5" xfId="4532" xr:uid="{00000000-0005-0000-0000-000060140000}"/>
    <cellStyle name="Normal 7 4 9 2 5 2" xfId="10919" xr:uid="{00000000-0005-0000-0000-000013200000}"/>
    <cellStyle name="Normal 7 4 9 2 5 3" xfId="18997" xr:uid="{00000000-0005-0000-0000-000013200000}"/>
    <cellStyle name="Normal 7 4 9 2 6" xfId="7733" xr:uid="{00000000-0005-0000-0000-000014200000}"/>
    <cellStyle name="Normal 7 4 9 2 6 2" xfId="15811" xr:uid="{00000000-0005-0000-0000-000014200000}"/>
    <cellStyle name="Normal 7 4 9 2 7" xfId="13405" xr:uid="{00000000-0005-0000-0000-000015200000}"/>
    <cellStyle name="Normal 7 4 9 2 7 2" xfId="21442" xr:uid="{00000000-0005-0000-0000-000015200000}"/>
    <cellStyle name="Normal 7 4 9 2 8" xfId="6123" xr:uid="{00000000-0005-0000-0000-000009200000}"/>
    <cellStyle name="Normal 7 4 9 2 9" xfId="14203" xr:uid="{00000000-0005-0000-0000-000009200000}"/>
    <cellStyle name="Normal 7 4 9 3" xfId="1500" xr:uid="{00000000-0005-0000-0000-000061140000}"/>
    <cellStyle name="Normal 7 4 9 3 2" xfId="3149" xr:uid="{00000000-0005-0000-0000-000062140000}"/>
    <cellStyle name="Normal 7 4 9 3 2 2" xfId="9608" xr:uid="{00000000-0005-0000-0000-000017200000}"/>
    <cellStyle name="Normal 7 4 9 3 2 3" xfId="17686" xr:uid="{00000000-0005-0000-0000-000017200000}"/>
    <cellStyle name="Normal 7 4 9 3 3" xfId="4812" xr:uid="{00000000-0005-0000-0000-000063140000}"/>
    <cellStyle name="Normal 7 4 9 3 3 2" xfId="11199" xr:uid="{00000000-0005-0000-0000-000018200000}"/>
    <cellStyle name="Normal 7 4 9 3 3 3" xfId="19277" xr:uid="{00000000-0005-0000-0000-000018200000}"/>
    <cellStyle name="Normal 7 4 9 3 4" xfId="8013" xr:uid="{00000000-0005-0000-0000-000019200000}"/>
    <cellStyle name="Normal 7 4 9 3 4 2" xfId="16091" xr:uid="{00000000-0005-0000-0000-000019200000}"/>
    <cellStyle name="Normal 7 4 9 3 5" xfId="12830" xr:uid="{00000000-0005-0000-0000-00001A200000}"/>
    <cellStyle name="Normal 7 4 9 3 5 2" xfId="20869" xr:uid="{00000000-0005-0000-0000-00001A200000}"/>
    <cellStyle name="Normal 7 4 9 3 6" xfId="6403" xr:uid="{00000000-0005-0000-0000-000016200000}"/>
    <cellStyle name="Normal 7 4 9 3 7" xfId="14483" xr:uid="{00000000-0005-0000-0000-000016200000}"/>
    <cellStyle name="Normal 7 4 9 4" xfId="2026" xr:uid="{00000000-0005-0000-0000-000064140000}"/>
    <cellStyle name="Normal 7 4 9 4 2" xfId="3676" xr:uid="{00000000-0005-0000-0000-000065140000}"/>
    <cellStyle name="Normal 7 4 9 4 2 2" xfId="10135" xr:uid="{00000000-0005-0000-0000-00001C200000}"/>
    <cellStyle name="Normal 7 4 9 4 2 3" xfId="18213" xr:uid="{00000000-0005-0000-0000-00001C200000}"/>
    <cellStyle name="Normal 7 4 9 4 3" xfId="5339" xr:uid="{00000000-0005-0000-0000-000066140000}"/>
    <cellStyle name="Normal 7 4 9 4 3 2" xfId="11726" xr:uid="{00000000-0005-0000-0000-00001D200000}"/>
    <cellStyle name="Normal 7 4 9 4 3 3" xfId="19804" xr:uid="{00000000-0005-0000-0000-00001D200000}"/>
    <cellStyle name="Normal 7 4 9 4 4" xfId="8540" xr:uid="{00000000-0005-0000-0000-00001E200000}"/>
    <cellStyle name="Normal 7 4 9 4 4 2" xfId="16618" xr:uid="{00000000-0005-0000-0000-00001E200000}"/>
    <cellStyle name="Normal 7 4 9 4 5" xfId="6930" xr:uid="{00000000-0005-0000-0000-00001B200000}"/>
    <cellStyle name="Normal 7 4 9 4 6" xfId="15010" xr:uid="{00000000-0005-0000-0000-00001B200000}"/>
    <cellStyle name="Normal 7 4 9 5" xfId="2676" xr:uid="{00000000-0005-0000-0000-000067140000}"/>
    <cellStyle name="Normal 7 4 9 5 2" xfId="9170" xr:uid="{00000000-0005-0000-0000-00001F200000}"/>
    <cellStyle name="Normal 7 4 9 5 3" xfId="17248" xr:uid="{00000000-0005-0000-0000-00001F200000}"/>
    <cellStyle name="Normal 7 4 9 6" xfId="4285" xr:uid="{00000000-0005-0000-0000-000068140000}"/>
    <cellStyle name="Normal 7 4 9 6 2" xfId="10672" xr:uid="{00000000-0005-0000-0000-000020200000}"/>
    <cellStyle name="Normal 7 4 9 6 3" xfId="18750" xr:uid="{00000000-0005-0000-0000-000020200000}"/>
    <cellStyle name="Normal 7 4 9 7" xfId="7486" xr:uid="{00000000-0005-0000-0000-000021200000}"/>
    <cellStyle name="Normal 7 4 9 7 2" xfId="15564" xr:uid="{00000000-0005-0000-0000-000021200000}"/>
    <cellStyle name="Normal 7 4 9 8" xfId="12364" xr:uid="{00000000-0005-0000-0000-000022200000}"/>
    <cellStyle name="Normal 7 4 9 8 2" xfId="20436" xr:uid="{00000000-0005-0000-0000-000022200000}"/>
    <cellStyle name="Normal 7 4 9 9" xfId="13754" xr:uid="{00000000-0005-0000-0000-000023200000}"/>
    <cellStyle name="Normal 7 4 9 9 2" xfId="21751" xr:uid="{00000000-0005-0000-0000-000023200000}"/>
    <cellStyle name="Normal 7 5" xfId="833" xr:uid="{00000000-0005-0000-0000-000041030000}"/>
    <cellStyle name="Normal 7 6" xfId="834" xr:uid="{00000000-0005-0000-0000-000042030000}"/>
    <cellStyle name="Normal 7 6 10" xfId="835" xr:uid="{00000000-0005-0000-0000-000043030000}"/>
    <cellStyle name="Normal 7 6 10 2" xfId="836" xr:uid="{00000000-0005-0000-0000-000044030000}"/>
    <cellStyle name="Normal 7 6 10 2 2" xfId="1352" xr:uid="{00000000-0005-0000-0000-00006D140000}"/>
    <cellStyle name="Normal 7 6 10 2 3" xfId="2992" xr:uid="{00000000-0005-0000-0000-00006E140000}"/>
    <cellStyle name="Normal 7 6 10 2 3 2" xfId="4067" xr:uid="{00000000-0005-0000-0000-00006F140000}"/>
    <cellStyle name="Normal 7 6 10 2 4" xfId="1262" xr:uid="{00000000-0005-0000-0000-00006C140000}"/>
    <cellStyle name="Normal 7 6 10 3" xfId="1233" xr:uid="{00000000-0005-0000-0000-000070140000}"/>
    <cellStyle name="Normal 7 6 10 4" xfId="12831" xr:uid="{00000000-0005-0000-0000-00002C200000}"/>
    <cellStyle name="Normal 7 6 10 4 2" xfId="13497" xr:uid="{00000000-0005-0000-0000-00002D200000}"/>
    <cellStyle name="Normal 7 6 11" xfId="837" xr:uid="{00000000-0005-0000-0000-000045030000}"/>
    <cellStyle name="Normal 7 6 11 10" xfId="13957" xr:uid="{00000000-0005-0000-0000-00002E200000}"/>
    <cellStyle name="Normal 7 6 11 2" xfId="1501" xr:uid="{00000000-0005-0000-0000-000072140000}"/>
    <cellStyle name="Normal 7 6 11 2 2" xfId="3150" xr:uid="{00000000-0005-0000-0000-000073140000}"/>
    <cellStyle name="Normal 7 6 11 2 2 2" xfId="9609" xr:uid="{00000000-0005-0000-0000-000030200000}"/>
    <cellStyle name="Normal 7 6 11 2 2 3" xfId="17687" xr:uid="{00000000-0005-0000-0000-000030200000}"/>
    <cellStyle name="Normal 7 6 11 2 3" xfId="4813" xr:uid="{00000000-0005-0000-0000-000074140000}"/>
    <cellStyle name="Normal 7 6 11 2 3 2" xfId="11200" xr:uid="{00000000-0005-0000-0000-000031200000}"/>
    <cellStyle name="Normal 7 6 11 2 3 3" xfId="19278" xr:uid="{00000000-0005-0000-0000-000031200000}"/>
    <cellStyle name="Normal 7 6 11 2 4" xfId="8014" xr:uid="{00000000-0005-0000-0000-000032200000}"/>
    <cellStyle name="Normal 7 6 11 2 4 2" xfId="16092" xr:uid="{00000000-0005-0000-0000-000032200000}"/>
    <cellStyle name="Normal 7 6 11 2 5" xfId="12832" xr:uid="{00000000-0005-0000-0000-000033200000}"/>
    <cellStyle name="Normal 7 6 11 2 5 2" xfId="20870" xr:uid="{00000000-0005-0000-0000-000033200000}"/>
    <cellStyle name="Normal 7 6 11 2 6" xfId="6404" xr:uid="{00000000-0005-0000-0000-00002F200000}"/>
    <cellStyle name="Normal 7 6 11 2 7" xfId="14484" xr:uid="{00000000-0005-0000-0000-00002F200000}"/>
    <cellStyle name="Normal 7 6 11 3" xfId="2027" xr:uid="{00000000-0005-0000-0000-000075140000}"/>
    <cellStyle name="Normal 7 6 11 3 2" xfId="3677" xr:uid="{00000000-0005-0000-0000-000076140000}"/>
    <cellStyle name="Normal 7 6 11 3 2 2" xfId="10136" xr:uid="{00000000-0005-0000-0000-000035200000}"/>
    <cellStyle name="Normal 7 6 11 3 2 3" xfId="18214" xr:uid="{00000000-0005-0000-0000-000035200000}"/>
    <cellStyle name="Normal 7 6 11 3 3" xfId="5340" xr:uid="{00000000-0005-0000-0000-000077140000}"/>
    <cellStyle name="Normal 7 6 11 3 3 2" xfId="11727" xr:uid="{00000000-0005-0000-0000-000036200000}"/>
    <cellStyle name="Normal 7 6 11 3 3 3" xfId="19805" xr:uid="{00000000-0005-0000-0000-000036200000}"/>
    <cellStyle name="Normal 7 6 11 3 4" xfId="8541" xr:uid="{00000000-0005-0000-0000-000037200000}"/>
    <cellStyle name="Normal 7 6 11 3 4 2" xfId="16619" xr:uid="{00000000-0005-0000-0000-000037200000}"/>
    <cellStyle name="Normal 7 6 11 3 5" xfId="6931" xr:uid="{00000000-0005-0000-0000-000034200000}"/>
    <cellStyle name="Normal 7 6 11 3 6" xfId="15011" xr:uid="{00000000-0005-0000-0000-000034200000}"/>
    <cellStyle name="Normal 7 6 11 4" xfId="2677" xr:uid="{00000000-0005-0000-0000-000078140000}"/>
    <cellStyle name="Normal 7 6 11 4 2" xfId="9171" xr:uid="{00000000-0005-0000-0000-000038200000}"/>
    <cellStyle name="Normal 7 6 11 4 3" xfId="17249" xr:uid="{00000000-0005-0000-0000-000038200000}"/>
    <cellStyle name="Normal 7 6 11 5" xfId="4286" xr:uid="{00000000-0005-0000-0000-000079140000}"/>
    <cellStyle name="Normal 7 6 11 5 2" xfId="10673" xr:uid="{00000000-0005-0000-0000-000039200000}"/>
    <cellStyle name="Normal 7 6 11 5 3" xfId="18751" xr:uid="{00000000-0005-0000-0000-000039200000}"/>
    <cellStyle name="Normal 7 6 11 6" xfId="7487" xr:uid="{00000000-0005-0000-0000-00003A200000}"/>
    <cellStyle name="Normal 7 6 11 6 2" xfId="15565" xr:uid="{00000000-0005-0000-0000-00003A200000}"/>
    <cellStyle name="Normal 7 6 11 7" xfId="12365" xr:uid="{00000000-0005-0000-0000-00003B200000}"/>
    <cellStyle name="Normal 7 6 11 7 2" xfId="20437" xr:uid="{00000000-0005-0000-0000-00003B200000}"/>
    <cellStyle name="Normal 7 6 11 8" xfId="13755" xr:uid="{00000000-0005-0000-0000-00003C200000}"/>
    <cellStyle name="Normal 7 6 11 8 2" xfId="21752" xr:uid="{00000000-0005-0000-0000-00003C200000}"/>
    <cellStyle name="Normal 7 6 11 9" xfId="5877" xr:uid="{00000000-0005-0000-0000-00002E200000}"/>
    <cellStyle name="Normal 7 6 12" xfId="838" xr:uid="{00000000-0005-0000-0000-000046030000}"/>
    <cellStyle name="Normal 7 6 12 2" xfId="839" xr:uid="{00000000-0005-0000-0000-000047030000}"/>
    <cellStyle name="Normal 7 6 12 2 10" xfId="1351" xr:uid="{00000000-0005-0000-0000-00007B140000}"/>
    <cellStyle name="Normal 7 6 12 2 2" xfId="1878" xr:uid="{00000000-0005-0000-0000-00007C140000}"/>
    <cellStyle name="Normal 7 6 12 2 2 2" xfId="3528" xr:uid="{00000000-0005-0000-0000-00007D140000}"/>
    <cellStyle name="Normal 7 6 12 2 2 2 2" xfId="9987" xr:uid="{00000000-0005-0000-0000-000040200000}"/>
    <cellStyle name="Normal 7 6 12 2 2 2 3" xfId="18065" xr:uid="{00000000-0005-0000-0000-000040200000}"/>
    <cellStyle name="Normal 7 6 12 2 2 3" xfId="5191" xr:uid="{00000000-0005-0000-0000-00007E140000}"/>
    <cellStyle name="Normal 7 6 12 2 2 3 2" xfId="11578" xr:uid="{00000000-0005-0000-0000-000041200000}"/>
    <cellStyle name="Normal 7 6 12 2 2 3 3" xfId="19656" xr:uid="{00000000-0005-0000-0000-000041200000}"/>
    <cellStyle name="Normal 7 6 12 2 2 4" xfId="8392" xr:uid="{00000000-0005-0000-0000-000042200000}"/>
    <cellStyle name="Normal 7 6 12 2 2 4 2" xfId="16470" xr:uid="{00000000-0005-0000-0000-000042200000}"/>
    <cellStyle name="Normal 7 6 12 2 2 5" xfId="6782" xr:uid="{00000000-0005-0000-0000-00003F200000}"/>
    <cellStyle name="Normal 7 6 12 2 2 6" xfId="14862" xr:uid="{00000000-0005-0000-0000-00003F200000}"/>
    <cellStyle name="Normal 7 6 12 2 3" xfId="2405" xr:uid="{00000000-0005-0000-0000-00007F140000}"/>
    <cellStyle name="Normal 7 6 12 2 3 2" xfId="4055" xr:uid="{00000000-0005-0000-0000-000080140000}"/>
    <cellStyle name="Normal 7 6 12 2 3 2 2" xfId="10514" xr:uid="{00000000-0005-0000-0000-000044200000}"/>
    <cellStyle name="Normal 7 6 12 2 3 2 3" xfId="18592" xr:uid="{00000000-0005-0000-0000-000044200000}"/>
    <cellStyle name="Normal 7 6 12 2 3 3" xfId="5718" xr:uid="{00000000-0005-0000-0000-000081140000}"/>
    <cellStyle name="Normal 7 6 12 2 3 3 2" xfId="12105" xr:uid="{00000000-0005-0000-0000-000045200000}"/>
    <cellStyle name="Normal 7 6 12 2 3 3 3" xfId="20183" xr:uid="{00000000-0005-0000-0000-000045200000}"/>
    <cellStyle name="Normal 7 6 12 2 3 4" xfId="8919" xr:uid="{00000000-0005-0000-0000-000046200000}"/>
    <cellStyle name="Normal 7 6 12 2 3 4 2" xfId="16997" xr:uid="{00000000-0005-0000-0000-000046200000}"/>
    <cellStyle name="Normal 7 6 12 2 3 5" xfId="7309" xr:uid="{00000000-0005-0000-0000-000043200000}"/>
    <cellStyle name="Normal 7 6 12 2 3 6" xfId="15389" xr:uid="{00000000-0005-0000-0000-000043200000}"/>
    <cellStyle name="Normal 7 6 12 2 4" xfId="3001" xr:uid="{00000000-0005-0000-0000-000082140000}"/>
    <cellStyle name="Normal 7 6 12 2 4 2" xfId="9460" xr:uid="{00000000-0005-0000-0000-000047200000}"/>
    <cellStyle name="Normal 7 6 12 2 4 3" xfId="17538" xr:uid="{00000000-0005-0000-0000-000047200000}"/>
    <cellStyle name="Normal 7 6 12 2 5" xfId="2679" xr:uid="{00000000-0005-0000-0000-000083140000}"/>
    <cellStyle name="Normal 7 6 12 2 6" xfId="4664" xr:uid="{00000000-0005-0000-0000-000084140000}"/>
    <cellStyle name="Normal 7 6 12 2 6 2" xfId="11051" xr:uid="{00000000-0005-0000-0000-000049200000}"/>
    <cellStyle name="Normal 7 6 12 2 6 3" xfId="19129" xr:uid="{00000000-0005-0000-0000-000049200000}"/>
    <cellStyle name="Normal 7 6 12 2 7" xfId="7865" xr:uid="{00000000-0005-0000-0000-00004A200000}"/>
    <cellStyle name="Normal 7 6 12 2 7 2" xfId="15943" xr:uid="{00000000-0005-0000-0000-00004A200000}"/>
    <cellStyle name="Normal 7 6 12 2 8" xfId="6255" xr:uid="{00000000-0005-0000-0000-00003E200000}"/>
    <cellStyle name="Normal 7 6 12 2 9" xfId="14335" xr:uid="{00000000-0005-0000-0000-00003E200000}"/>
    <cellStyle name="Normal 7 6 12 3" xfId="840" xr:uid="{00000000-0005-0000-0000-000048030000}"/>
    <cellStyle name="Normal 7 6 12 4" xfId="2678" xr:uid="{00000000-0005-0000-0000-000086140000}"/>
    <cellStyle name="Normal 7 6 12 4 2" xfId="4059" xr:uid="{00000000-0005-0000-0000-000087140000}"/>
    <cellStyle name="Normal 7 6 13" xfId="1114" xr:uid="{00000000-0005-0000-0000-000088140000}"/>
    <cellStyle name="Normal 7 6 13 2" xfId="1772" xr:uid="{00000000-0005-0000-0000-000089140000}"/>
    <cellStyle name="Normal 7 6 13 2 2" xfId="3422" xr:uid="{00000000-0005-0000-0000-00008A140000}"/>
    <cellStyle name="Normal 7 6 13 2 2 2" xfId="9881" xr:uid="{00000000-0005-0000-0000-000050200000}"/>
    <cellStyle name="Normal 7 6 13 2 2 3" xfId="17959" xr:uid="{00000000-0005-0000-0000-000050200000}"/>
    <cellStyle name="Normal 7 6 13 2 3" xfId="5085" xr:uid="{00000000-0005-0000-0000-00008B140000}"/>
    <cellStyle name="Normal 7 6 13 2 3 2" xfId="11472" xr:uid="{00000000-0005-0000-0000-000051200000}"/>
    <cellStyle name="Normal 7 6 13 2 3 3" xfId="19550" xr:uid="{00000000-0005-0000-0000-000051200000}"/>
    <cellStyle name="Normal 7 6 13 2 4" xfId="8286" xr:uid="{00000000-0005-0000-0000-000052200000}"/>
    <cellStyle name="Normal 7 6 13 2 4 2" xfId="16364" xr:uid="{00000000-0005-0000-0000-000052200000}"/>
    <cellStyle name="Normal 7 6 13 2 5" xfId="6676" xr:uid="{00000000-0005-0000-0000-00004F200000}"/>
    <cellStyle name="Normal 7 6 13 2 6" xfId="14756" xr:uid="{00000000-0005-0000-0000-00004F200000}"/>
    <cellStyle name="Normal 7 6 13 3" xfId="2299" xr:uid="{00000000-0005-0000-0000-00008C140000}"/>
    <cellStyle name="Normal 7 6 13 3 2" xfId="3949" xr:uid="{00000000-0005-0000-0000-00008D140000}"/>
    <cellStyle name="Normal 7 6 13 3 2 2" xfId="10408" xr:uid="{00000000-0005-0000-0000-000054200000}"/>
    <cellStyle name="Normal 7 6 13 3 2 3" xfId="18486" xr:uid="{00000000-0005-0000-0000-000054200000}"/>
    <cellStyle name="Normal 7 6 13 3 3" xfId="5612" xr:uid="{00000000-0005-0000-0000-00008E140000}"/>
    <cellStyle name="Normal 7 6 13 3 3 2" xfId="11999" xr:uid="{00000000-0005-0000-0000-000055200000}"/>
    <cellStyle name="Normal 7 6 13 3 3 3" xfId="20077" xr:uid="{00000000-0005-0000-0000-000055200000}"/>
    <cellStyle name="Normal 7 6 13 3 4" xfId="8813" xr:uid="{00000000-0005-0000-0000-000056200000}"/>
    <cellStyle name="Normal 7 6 13 3 4 2" xfId="16891" xr:uid="{00000000-0005-0000-0000-000056200000}"/>
    <cellStyle name="Normal 7 6 13 3 5" xfId="7203" xr:uid="{00000000-0005-0000-0000-000053200000}"/>
    <cellStyle name="Normal 7 6 13 3 6" xfId="15283" xr:uid="{00000000-0005-0000-0000-000053200000}"/>
    <cellStyle name="Normal 7 6 13 4" xfId="2865" xr:uid="{00000000-0005-0000-0000-00008F140000}"/>
    <cellStyle name="Normal 7 6 13 4 2" xfId="9354" xr:uid="{00000000-0005-0000-0000-000057200000}"/>
    <cellStyle name="Normal 7 6 13 4 3" xfId="17432" xr:uid="{00000000-0005-0000-0000-000057200000}"/>
    <cellStyle name="Normal 7 6 13 5" xfId="4558" xr:uid="{00000000-0005-0000-0000-000090140000}"/>
    <cellStyle name="Normal 7 6 13 5 2" xfId="10945" xr:uid="{00000000-0005-0000-0000-000058200000}"/>
    <cellStyle name="Normal 7 6 13 5 3" xfId="19023" xr:uid="{00000000-0005-0000-0000-000058200000}"/>
    <cellStyle name="Normal 7 6 13 6" xfId="7759" xr:uid="{00000000-0005-0000-0000-000059200000}"/>
    <cellStyle name="Normal 7 6 13 6 2" xfId="15837" xr:uid="{00000000-0005-0000-0000-000059200000}"/>
    <cellStyle name="Normal 7 6 13 7" xfId="13406" xr:uid="{00000000-0005-0000-0000-00005A200000}"/>
    <cellStyle name="Normal 7 6 13 7 2" xfId="21443" xr:uid="{00000000-0005-0000-0000-00005A200000}"/>
    <cellStyle name="Normal 7 6 13 8" xfId="6149" xr:uid="{00000000-0005-0000-0000-00004E200000}"/>
    <cellStyle name="Normal 7 6 13 9" xfId="14229" xr:uid="{00000000-0005-0000-0000-00004E200000}"/>
    <cellStyle name="Normal 7 6 14" xfId="942" xr:uid="{00000000-0005-0000-0000-000091140000}"/>
    <cellStyle name="Normal 7 6 14 2" xfId="4065" xr:uid="{00000000-0005-0000-0000-000092140000}"/>
    <cellStyle name="Normal 7 6 2" xfId="841" xr:uid="{00000000-0005-0000-0000-000049030000}"/>
    <cellStyle name="Normal 7 6 2 2" xfId="842" xr:uid="{00000000-0005-0000-0000-00004A030000}"/>
    <cellStyle name="Normal 7 6 2 2 2" xfId="843" xr:uid="{00000000-0005-0000-0000-00004B030000}"/>
    <cellStyle name="Normal 7 6 2 2 2 2" xfId="1264" xr:uid="{00000000-0005-0000-0000-000096140000}"/>
    <cellStyle name="Normal 7 6 2 2 2 2 2" xfId="1871" xr:uid="{00000000-0005-0000-0000-000097140000}"/>
    <cellStyle name="Normal 7 6 2 2 2 2 2 2" xfId="3521" xr:uid="{00000000-0005-0000-0000-000098140000}"/>
    <cellStyle name="Normal 7 6 2 2 2 2 2 2 2" xfId="9980" xr:uid="{00000000-0005-0000-0000-000062200000}"/>
    <cellStyle name="Normal 7 6 2 2 2 2 2 2 3" xfId="18058" xr:uid="{00000000-0005-0000-0000-000062200000}"/>
    <cellStyle name="Normal 7 6 2 2 2 2 2 3" xfId="5184" xr:uid="{00000000-0005-0000-0000-000099140000}"/>
    <cellStyle name="Normal 7 6 2 2 2 2 2 3 2" xfId="11571" xr:uid="{00000000-0005-0000-0000-000063200000}"/>
    <cellStyle name="Normal 7 6 2 2 2 2 2 3 3" xfId="19649" xr:uid="{00000000-0005-0000-0000-000063200000}"/>
    <cellStyle name="Normal 7 6 2 2 2 2 2 4" xfId="8385" xr:uid="{00000000-0005-0000-0000-000064200000}"/>
    <cellStyle name="Normal 7 6 2 2 2 2 2 4 2" xfId="16463" xr:uid="{00000000-0005-0000-0000-000064200000}"/>
    <cellStyle name="Normal 7 6 2 2 2 2 2 5" xfId="13408" xr:uid="{00000000-0005-0000-0000-000065200000}"/>
    <cellStyle name="Normal 7 6 2 2 2 2 2 5 2" xfId="21445" xr:uid="{00000000-0005-0000-0000-000065200000}"/>
    <cellStyle name="Normal 7 6 2 2 2 2 2 6" xfId="6775" xr:uid="{00000000-0005-0000-0000-000061200000}"/>
    <cellStyle name="Normal 7 6 2 2 2 2 2 7" xfId="14855" xr:uid="{00000000-0005-0000-0000-000061200000}"/>
    <cellStyle name="Normal 7 6 2 2 2 2 3" xfId="2398" xr:uid="{00000000-0005-0000-0000-00009A140000}"/>
    <cellStyle name="Normal 7 6 2 2 2 2 3 2" xfId="4048" xr:uid="{00000000-0005-0000-0000-00009B140000}"/>
    <cellStyle name="Normal 7 6 2 2 2 2 3 2 2" xfId="10507" xr:uid="{00000000-0005-0000-0000-000067200000}"/>
    <cellStyle name="Normal 7 6 2 2 2 2 3 2 3" xfId="18585" xr:uid="{00000000-0005-0000-0000-000067200000}"/>
    <cellStyle name="Normal 7 6 2 2 2 2 3 3" xfId="5711" xr:uid="{00000000-0005-0000-0000-00009C140000}"/>
    <cellStyle name="Normal 7 6 2 2 2 2 3 3 2" xfId="12098" xr:uid="{00000000-0005-0000-0000-000068200000}"/>
    <cellStyle name="Normal 7 6 2 2 2 2 3 3 3" xfId="20176" xr:uid="{00000000-0005-0000-0000-000068200000}"/>
    <cellStyle name="Normal 7 6 2 2 2 2 3 4" xfId="8912" xr:uid="{00000000-0005-0000-0000-000069200000}"/>
    <cellStyle name="Normal 7 6 2 2 2 2 3 4 2" xfId="16990" xr:uid="{00000000-0005-0000-0000-000069200000}"/>
    <cellStyle name="Normal 7 6 2 2 2 2 3 5" xfId="7302" xr:uid="{00000000-0005-0000-0000-000066200000}"/>
    <cellStyle name="Normal 7 6 2 2 2 2 3 6" xfId="15382" xr:uid="{00000000-0005-0000-0000-000066200000}"/>
    <cellStyle name="Normal 7 6 2 2 2 2 4" xfId="2994" xr:uid="{00000000-0005-0000-0000-00009D140000}"/>
    <cellStyle name="Normal 7 6 2 2 2 2 4 2" xfId="9453" xr:uid="{00000000-0005-0000-0000-00006A200000}"/>
    <cellStyle name="Normal 7 6 2 2 2 2 4 3" xfId="17531" xr:uid="{00000000-0005-0000-0000-00006A200000}"/>
    <cellStyle name="Normal 7 6 2 2 2 2 5" xfId="4657" xr:uid="{00000000-0005-0000-0000-00009E140000}"/>
    <cellStyle name="Normal 7 6 2 2 2 2 5 2" xfId="11044" xr:uid="{00000000-0005-0000-0000-00006B200000}"/>
    <cellStyle name="Normal 7 6 2 2 2 2 5 3" xfId="19122" xr:uid="{00000000-0005-0000-0000-00006B200000}"/>
    <cellStyle name="Normal 7 6 2 2 2 2 6" xfId="7858" xr:uid="{00000000-0005-0000-0000-00006C200000}"/>
    <cellStyle name="Normal 7 6 2 2 2 2 6 2" xfId="15936" xr:uid="{00000000-0005-0000-0000-00006C200000}"/>
    <cellStyle name="Normal 7 6 2 2 2 2 7" xfId="12633" xr:uid="{00000000-0005-0000-0000-00006D200000}"/>
    <cellStyle name="Normal 7 6 2 2 2 2 7 2" xfId="20697" xr:uid="{00000000-0005-0000-0000-00006D200000}"/>
    <cellStyle name="Normal 7 6 2 2 2 2 8" xfId="6248" xr:uid="{00000000-0005-0000-0000-000060200000}"/>
    <cellStyle name="Normal 7 6 2 2 2 2 9" xfId="14328" xr:uid="{00000000-0005-0000-0000-000060200000}"/>
    <cellStyle name="Normal 7 6 2 2 2 3" xfId="13409" xr:uid="{00000000-0005-0000-0000-00006E200000}"/>
    <cellStyle name="Normal 7 6 2 2 2 3 2" xfId="21446" xr:uid="{00000000-0005-0000-0000-00006E200000}"/>
    <cellStyle name="Normal 7 6 2 2 2 4" xfId="13407" xr:uid="{00000000-0005-0000-0000-00006F200000}"/>
    <cellStyle name="Normal 7 6 2 2 2 4 2" xfId="21444" xr:uid="{00000000-0005-0000-0000-00006F200000}"/>
    <cellStyle name="Normal 7 6 2 2 2 5" xfId="12418" xr:uid="{00000000-0005-0000-0000-000070200000}"/>
    <cellStyle name="Normal 7 6 2 2 2 5 2" xfId="20489" xr:uid="{00000000-0005-0000-0000-000070200000}"/>
    <cellStyle name="Normal 7 6 2 2 3" xfId="844" xr:uid="{00000000-0005-0000-0000-00004C030000}"/>
    <cellStyle name="Normal 7 6 2 2 3 10" xfId="14064" xr:uid="{00000000-0005-0000-0000-000071200000}"/>
    <cellStyle name="Normal 7 6 2 2 3 2" xfId="1608" xr:uid="{00000000-0005-0000-0000-0000A0140000}"/>
    <cellStyle name="Normal 7 6 2 2 3 2 2" xfId="3257" xr:uid="{00000000-0005-0000-0000-0000A1140000}"/>
    <cellStyle name="Normal 7 6 2 2 3 2 2 2" xfId="9716" xr:uid="{00000000-0005-0000-0000-000073200000}"/>
    <cellStyle name="Normal 7 6 2 2 3 2 2 3" xfId="17794" xr:uid="{00000000-0005-0000-0000-000073200000}"/>
    <cellStyle name="Normal 7 6 2 2 3 2 3" xfId="4920" xr:uid="{00000000-0005-0000-0000-0000A2140000}"/>
    <cellStyle name="Normal 7 6 2 2 3 2 3 2" xfId="11307" xr:uid="{00000000-0005-0000-0000-000074200000}"/>
    <cellStyle name="Normal 7 6 2 2 3 2 3 3" xfId="19385" xr:uid="{00000000-0005-0000-0000-000074200000}"/>
    <cellStyle name="Normal 7 6 2 2 3 2 4" xfId="8121" xr:uid="{00000000-0005-0000-0000-000075200000}"/>
    <cellStyle name="Normal 7 6 2 2 3 2 4 2" xfId="16199" xr:uid="{00000000-0005-0000-0000-000075200000}"/>
    <cellStyle name="Normal 7 6 2 2 3 2 5" xfId="13410" xr:uid="{00000000-0005-0000-0000-000076200000}"/>
    <cellStyle name="Normal 7 6 2 2 3 2 5 2" xfId="21447" xr:uid="{00000000-0005-0000-0000-000076200000}"/>
    <cellStyle name="Normal 7 6 2 2 3 2 6" xfId="6511" xr:uid="{00000000-0005-0000-0000-000072200000}"/>
    <cellStyle name="Normal 7 6 2 2 3 2 7" xfId="14591" xr:uid="{00000000-0005-0000-0000-000072200000}"/>
    <cellStyle name="Normal 7 6 2 2 3 3" xfId="2134" xr:uid="{00000000-0005-0000-0000-0000A3140000}"/>
    <cellStyle name="Normal 7 6 2 2 3 3 2" xfId="3784" xr:uid="{00000000-0005-0000-0000-0000A4140000}"/>
    <cellStyle name="Normal 7 6 2 2 3 3 2 2" xfId="10243" xr:uid="{00000000-0005-0000-0000-000078200000}"/>
    <cellStyle name="Normal 7 6 2 2 3 3 2 3" xfId="18321" xr:uid="{00000000-0005-0000-0000-000078200000}"/>
    <cellStyle name="Normal 7 6 2 2 3 3 3" xfId="5447" xr:uid="{00000000-0005-0000-0000-0000A5140000}"/>
    <cellStyle name="Normal 7 6 2 2 3 3 3 2" xfId="11834" xr:uid="{00000000-0005-0000-0000-000079200000}"/>
    <cellStyle name="Normal 7 6 2 2 3 3 3 3" xfId="19912" xr:uid="{00000000-0005-0000-0000-000079200000}"/>
    <cellStyle name="Normal 7 6 2 2 3 3 4" xfId="8648" xr:uid="{00000000-0005-0000-0000-00007A200000}"/>
    <cellStyle name="Normal 7 6 2 2 3 3 4 2" xfId="16726" xr:uid="{00000000-0005-0000-0000-00007A200000}"/>
    <cellStyle name="Normal 7 6 2 2 3 3 5" xfId="7038" xr:uid="{00000000-0005-0000-0000-000077200000}"/>
    <cellStyle name="Normal 7 6 2 2 3 3 6" xfId="15118" xr:uid="{00000000-0005-0000-0000-000077200000}"/>
    <cellStyle name="Normal 7 6 2 2 3 4" xfId="2680" xr:uid="{00000000-0005-0000-0000-0000A6140000}"/>
    <cellStyle name="Normal 7 6 2 2 3 4 2" xfId="9172" xr:uid="{00000000-0005-0000-0000-00007B200000}"/>
    <cellStyle name="Normal 7 6 2 2 3 4 3" xfId="17250" xr:uid="{00000000-0005-0000-0000-00007B200000}"/>
    <cellStyle name="Normal 7 6 2 2 3 5" xfId="4393" xr:uid="{00000000-0005-0000-0000-0000A7140000}"/>
    <cellStyle name="Normal 7 6 2 2 3 5 2" xfId="10780" xr:uid="{00000000-0005-0000-0000-00007C200000}"/>
    <cellStyle name="Normal 7 6 2 2 3 5 3" xfId="18858" xr:uid="{00000000-0005-0000-0000-00007C200000}"/>
    <cellStyle name="Normal 7 6 2 2 3 6" xfId="7594" xr:uid="{00000000-0005-0000-0000-00007D200000}"/>
    <cellStyle name="Normal 7 6 2 2 3 6 2" xfId="15672" xr:uid="{00000000-0005-0000-0000-00007D200000}"/>
    <cellStyle name="Normal 7 6 2 2 3 7" xfId="12366" xr:uid="{00000000-0005-0000-0000-00007E200000}"/>
    <cellStyle name="Normal 7 6 2 2 3 7 2" xfId="20438" xr:uid="{00000000-0005-0000-0000-00007E200000}"/>
    <cellStyle name="Normal 7 6 2 2 3 8" xfId="13756" xr:uid="{00000000-0005-0000-0000-00007F200000}"/>
    <cellStyle name="Normal 7 6 2 2 3 8 2" xfId="21753" xr:uid="{00000000-0005-0000-0000-00007F200000}"/>
    <cellStyle name="Normal 7 6 2 2 3 9" xfId="5984" xr:uid="{00000000-0005-0000-0000-000071200000}"/>
    <cellStyle name="Normal 7 6 2 2 4" xfId="12632" xr:uid="{00000000-0005-0000-0000-000080200000}"/>
    <cellStyle name="Normal 7 6 2 2 5" xfId="13411" xr:uid="{00000000-0005-0000-0000-000081200000}"/>
    <cellStyle name="Normal 7 6 2 2 5 2" xfId="21448" xr:uid="{00000000-0005-0000-0000-000081200000}"/>
    <cellStyle name="Normal 7 6 2 3" xfId="845" xr:uid="{00000000-0005-0000-0000-00004D030000}"/>
    <cellStyle name="Normal 7 6 2 3 10" xfId="13958" xr:uid="{00000000-0005-0000-0000-000082200000}"/>
    <cellStyle name="Normal 7 6 2 3 2" xfId="1502" xr:uid="{00000000-0005-0000-0000-0000A9140000}"/>
    <cellStyle name="Normal 7 6 2 3 2 2" xfId="3151" xr:uid="{00000000-0005-0000-0000-0000AA140000}"/>
    <cellStyle name="Normal 7 6 2 3 2 2 2" xfId="13412" xr:uid="{00000000-0005-0000-0000-000085200000}"/>
    <cellStyle name="Normal 7 6 2 3 2 2 2 2" xfId="21449" xr:uid="{00000000-0005-0000-0000-000085200000}"/>
    <cellStyle name="Normal 7 6 2 3 2 2 3" xfId="9610" xr:uid="{00000000-0005-0000-0000-000084200000}"/>
    <cellStyle name="Normal 7 6 2 3 2 2 4" xfId="17688" xr:uid="{00000000-0005-0000-0000-000084200000}"/>
    <cellStyle name="Normal 7 6 2 3 2 3" xfId="4814" xr:uid="{00000000-0005-0000-0000-0000AB140000}"/>
    <cellStyle name="Normal 7 6 2 3 2 3 2" xfId="11201" xr:uid="{00000000-0005-0000-0000-000086200000}"/>
    <cellStyle name="Normal 7 6 2 3 2 3 3" xfId="19279" xr:uid="{00000000-0005-0000-0000-000086200000}"/>
    <cellStyle name="Normal 7 6 2 3 2 4" xfId="8015" xr:uid="{00000000-0005-0000-0000-000087200000}"/>
    <cellStyle name="Normal 7 6 2 3 2 4 2" xfId="16093" xr:uid="{00000000-0005-0000-0000-000087200000}"/>
    <cellStyle name="Normal 7 6 2 3 2 5" xfId="12634" xr:uid="{00000000-0005-0000-0000-000088200000}"/>
    <cellStyle name="Normal 7 6 2 3 2 5 2" xfId="20698" xr:uid="{00000000-0005-0000-0000-000088200000}"/>
    <cellStyle name="Normal 7 6 2 3 2 6" xfId="6405" xr:uid="{00000000-0005-0000-0000-000083200000}"/>
    <cellStyle name="Normal 7 6 2 3 2 7" xfId="14485" xr:uid="{00000000-0005-0000-0000-000083200000}"/>
    <cellStyle name="Normal 7 6 2 3 3" xfId="2028" xr:uid="{00000000-0005-0000-0000-0000AC140000}"/>
    <cellStyle name="Normal 7 6 2 3 3 2" xfId="3678" xr:uid="{00000000-0005-0000-0000-0000AD140000}"/>
    <cellStyle name="Normal 7 6 2 3 3 2 2" xfId="10137" xr:uid="{00000000-0005-0000-0000-00008A200000}"/>
    <cellStyle name="Normal 7 6 2 3 3 2 3" xfId="18215" xr:uid="{00000000-0005-0000-0000-00008A200000}"/>
    <cellStyle name="Normal 7 6 2 3 3 3" xfId="5341" xr:uid="{00000000-0005-0000-0000-0000AE140000}"/>
    <cellStyle name="Normal 7 6 2 3 3 3 2" xfId="11728" xr:uid="{00000000-0005-0000-0000-00008B200000}"/>
    <cellStyle name="Normal 7 6 2 3 3 3 3" xfId="19806" xr:uid="{00000000-0005-0000-0000-00008B200000}"/>
    <cellStyle name="Normal 7 6 2 3 3 4" xfId="8542" xr:uid="{00000000-0005-0000-0000-00008C200000}"/>
    <cellStyle name="Normal 7 6 2 3 3 4 2" xfId="16620" xr:uid="{00000000-0005-0000-0000-00008C200000}"/>
    <cellStyle name="Normal 7 6 2 3 3 5" xfId="13413" xr:uid="{00000000-0005-0000-0000-00008D200000}"/>
    <cellStyle name="Normal 7 6 2 3 3 5 2" xfId="21450" xr:uid="{00000000-0005-0000-0000-00008D200000}"/>
    <cellStyle name="Normal 7 6 2 3 3 6" xfId="6932" xr:uid="{00000000-0005-0000-0000-000089200000}"/>
    <cellStyle name="Normal 7 6 2 3 3 7" xfId="15012" xr:uid="{00000000-0005-0000-0000-000089200000}"/>
    <cellStyle name="Normal 7 6 2 3 4" xfId="2681" xr:uid="{00000000-0005-0000-0000-0000AF140000}"/>
    <cellStyle name="Normal 7 6 2 3 4 2" xfId="12833" xr:uid="{00000000-0005-0000-0000-00008F200000}"/>
    <cellStyle name="Normal 7 6 2 3 4 2 2" xfId="20871" xr:uid="{00000000-0005-0000-0000-00008F200000}"/>
    <cellStyle name="Normal 7 6 2 3 4 3" xfId="9173" xr:uid="{00000000-0005-0000-0000-00008E200000}"/>
    <cellStyle name="Normal 7 6 2 3 4 4" xfId="17251" xr:uid="{00000000-0005-0000-0000-00008E200000}"/>
    <cellStyle name="Normal 7 6 2 3 5" xfId="4287" xr:uid="{00000000-0005-0000-0000-0000B0140000}"/>
    <cellStyle name="Normal 7 6 2 3 5 2" xfId="10674" xr:uid="{00000000-0005-0000-0000-000090200000}"/>
    <cellStyle name="Normal 7 6 2 3 5 3" xfId="18752" xr:uid="{00000000-0005-0000-0000-000090200000}"/>
    <cellStyle name="Normal 7 6 2 3 6" xfId="7488" xr:uid="{00000000-0005-0000-0000-000091200000}"/>
    <cellStyle name="Normal 7 6 2 3 6 2" xfId="15566" xr:uid="{00000000-0005-0000-0000-000091200000}"/>
    <cellStyle name="Normal 7 6 2 3 7" xfId="12367" xr:uid="{00000000-0005-0000-0000-000092200000}"/>
    <cellStyle name="Normal 7 6 2 3 7 2" xfId="20439" xr:uid="{00000000-0005-0000-0000-000092200000}"/>
    <cellStyle name="Normal 7 6 2 3 8" xfId="13757" xr:uid="{00000000-0005-0000-0000-000093200000}"/>
    <cellStyle name="Normal 7 6 2 3 8 2" xfId="21754" xr:uid="{00000000-0005-0000-0000-000093200000}"/>
    <cellStyle name="Normal 7 6 2 3 9" xfId="5878" xr:uid="{00000000-0005-0000-0000-000082200000}"/>
    <cellStyle name="Normal 7 6 2 4" xfId="846" xr:uid="{00000000-0005-0000-0000-00004E030000}"/>
    <cellStyle name="Normal 7 6 2 4 2" xfId="1353" xr:uid="{00000000-0005-0000-0000-0000B2140000}"/>
    <cellStyle name="Normal 7 6 2 4 2 2" xfId="1879" xr:uid="{00000000-0005-0000-0000-0000B3140000}"/>
    <cellStyle name="Normal 7 6 2 4 2 2 2" xfId="3529" xr:uid="{00000000-0005-0000-0000-0000B4140000}"/>
    <cellStyle name="Normal 7 6 2 4 2 2 2 2" xfId="9988" xr:uid="{00000000-0005-0000-0000-000097200000}"/>
    <cellStyle name="Normal 7 6 2 4 2 2 2 3" xfId="18066" xr:uid="{00000000-0005-0000-0000-000097200000}"/>
    <cellStyle name="Normal 7 6 2 4 2 2 3" xfId="5192" xr:uid="{00000000-0005-0000-0000-0000B5140000}"/>
    <cellStyle name="Normal 7 6 2 4 2 2 3 2" xfId="11579" xr:uid="{00000000-0005-0000-0000-000098200000}"/>
    <cellStyle name="Normal 7 6 2 4 2 2 3 3" xfId="19657" xr:uid="{00000000-0005-0000-0000-000098200000}"/>
    <cellStyle name="Normal 7 6 2 4 2 2 4" xfId="8393" xr:uid="{00000000-0005-0000-0000-000099200000}"/>
    <cellStyle name="Normal 7 6 2 4 2 2 4 2" xfId="16471" xr:uid="{00000000-0005-0000-0000-000099200000}"/>
    <cellStyle name="Normal 7 6 2 4 2 2 5" xfId="6783" xr:uid="{00000000-0005-0000-0000-000096200000}"/>
    <cellStyle name="Normal 7 6 2 4 2 2 6" xfId="14863" xr:uid="{00000000-0005-0000-0000-000096200000}"/>
    <cellStyle name="Normal 7 6 2 4 2 3" xfId="2406" xr:uid="{00000000-0005-0000-0000-0000B6140000}"/>
    <cellStyle name="Normal 7 6 2 4 2 3 2" xfId="4056" xr:uid="{00000000-0005-0000-0000-0000B7140000}"/>
    <cellStyle name="Normal 7 6 2 4 2 3 2 2" xfId="10515" xr:uid="{00000000-0005-0000-0000-00009B200000}"/>
    <cellStyle name="Normal 7 6 2 4 2 3 2 3" xfId="18593" xr:uid="{00000000-0005-0000-0000-00009B200000}"/>
    <cellStyle name="Normal 7 6 2 4 2 3 3" xfId="5719" xr:uid="{00000000-0005-0000-0000-0000B8140000}"/>
    <cellStyle name="Normal 7 6 2 4 2 3 3 2" xfId="12106" xr:uid="{00000000-0005-0000-0000-00009C200000}"/>
    <cellStyle name="Normal 7 6 2 4 2 3 3 3" xfId="20184" xr:uid="{00000000-0005-0000-0000-00009C200000}"/>
    <cellStyle name="Normal 7 6 2 4 2 3 4" xfId="8920" xr:uid="{00000000-0005-0000-0000-00009D200000}"/>
    <cellStyle name="Normal 7 6 2 4 2 3 4 2" xfId="16998" xr:uid="{00000000-0005-0000-0000-00009D200000}"/>
    <cellStyle name="Normal 7 6 2 4 2 3 5" xfId="7310" xr:uid="{00000000-0005-0000-0000-00009A200000}"/>
    <cellStyle name="Normal 7 6 2 4 2 3 6" xfId="15390" xr:uid="{00000000-0005-0000-0000-00009A200000}"/>
    <cellStyle name="Normal 7 6 2 4 2 4" xfId="3002" xr:uid="{00000000-0005-0000-0000-0000B9140000}"/>
    <cellStyle name="Normal 7 6 2 4 2 4 2" xfId="9461" xr:uid="{00000000-0005-0000-0000-00009E200000}"/>
    <cellStyle name="Normal 7 6 2 4 2 4 3" xfId="17539" xr:uid="{00000000-0005-0000-0000-00009E200000}"/>
    <cellStyle name="Normal 7 6 2 4 2 5" xfId="4665" xr:uid="{00000000-0005-0000-0000-0000BA140000}"/>
    <cellStyle name="Normal 7 6 2 4 2 5 2" xfId="11052" xr:uid="{00000000-0005-0000-0000-00009F200000}"/>
    <cellStyle name="Normal 7 6 2 4 2 5 3" xfId="19130" xr:uid="{00000000-0005-0000-0000-00009F200000}"/>
    <cellStyle name="Normal 7 6 2 4 2 6" xfId="7866" xr:uid="{00000000-0005-0000-0000-0000A0200000}"/>
    <cellStyle name="Normal 7 6 2 4 2 6 2" xfId="15944" xr:uid="{00000000-0005-0000-0000-0000A0200000}"/>
    <cellStyle name="Normal 7 6 2 4 2 7" xfId="6256" xr:uid="{00000000-0005-0000-0000-000095200000}"/>
    <cellStyle name="Normal 7 6 2 4 2 8" xfId="14336" xr:uid="{00000000-0005-0000-0000-000095200000}"/>
    <cellStyle name="Normal 7 6 2 5" xfId="1127" xr:uid="{00000000-0005-0000-0000-0000BB140000}"/>
    <cellStyle name="Normal 7 6 2 5 2" xfId="1785" xr:uid="{00000000-0005-0000-0000-0000BC140000}"/>
    <cellStyle name="Normal 7 6 2 5 2 2" xfId="3435" xr:uid="{00000000-0005-0000-0000-0000BD140000}"/>
    <cellStyle name="Normal 7 6 2 5 2 2 2" xfId="9894" xr:uid="{00000000-0005-0000-0000-0000A3200000}"/>
    <cellStyle name="Normal 7 6 2 5 2 2 3" xfId="17972" xr:uid="{00000000-0005-0000-0000-0000A3200000}"/>
    <cellStyle name="Normal 7 6 2 5 2 3" xfId="5098" xr:uid="{00000000-0005-0000-0000-0000BE140000}"/>
    <cellStyle name="Normal 7 6 2 5 2 3 2" xfId="11485" xr:uid="{00000000-0005-0000-0000-0000A4200000}"/>
    <cellStyle name="Normal 7 6 2 5 2 3 3" xfId="19563" xr:uid="{00000000-0005-0000-0000-0000A4200000}"/>
    <cellStyle name="Normal 7 6 2 5 2 4" xfId="8299" xr:uid="{00000000-0005-0000-0000-0000A5200000}"/>
    <cellStyle name="Normal 7 6 2 5 2 4 2" xfId="16377" xr:uid="{00000000-0005-0000-0000-0000A5200000}"/>
    <cellStyle name="Normal 7 6 2 5 2 5" xfId="6689" xr:uid="{00000000-0005-0000-0000-0000A2200000}"/>
    <cellStyle name="Normal 7 6 2 5 2 6" xfId="14769" xr:uid="{00000000-0005-0000-0000-0000A2200000}"/>
    <cellStyle name="Normal 7 6 2 5 3" xfId="2312" xr:uid="{00000000-0005-0000-0000-0000BF140000}"/>
    <cellStyle name="Normal 7 6 2 5 3 2" xfId="3962" xr:uid="{00000000-0005-0000-0000-0000C0140000}"/>
    <cellStyle name="Normal 7 6 2 5 3 2 2" xfId="10421" xr:uid="{00000000-0005-0000-0000-0000A7200000}"/>
    <cellStyle name="Normal 7 6 2 5 3 2 3" xfId="18499" xr:uid="{00000000-0005-0000-0000-0000A7200000}"/>
    <cellStyle name="Normal 7 6 2 5 3 3" xfId="5625" xr:uid="{00000000-0005-0000-0000-0000C1140000}"/>
    <cellStyle name="Normal 7 6 2 5 3 3 2" xfId="12012" xr:uid="{00000000-0005-0000-0000-0000A8200000}"/>
    <cellStyle name="Normal 7 6 2 5 3 3 3" xfId="20090" xr:uid="{00000000-0005-0000-0000-0000A8200000}"/>
    <cellStyle name="Normal 7 6 2 5 3 4" xfId="8826" xr:uid="{00000000-0005-0000-0000-0000A9200000}"/>
    <cellStyle name="Normal 7 6 2 5 3 4 2" xfId="16904" xr:uid="{00000000-0005-0000-0000-0000A9200000}"/>
    <cellStyle name="Normal 7 6 2 5 3 5" xfId="7216" xr:uid="{00000000-0005-0000-0000-0000A6200000}"/>
    <cellStyle name="Normal 7 6 2 5 3 6" xfId="15296" xr:uid="{00000000-0005-0000-0000-0000A6200000}"/>
    <cellStyle name="Normal 7 6 2 5 4" xfId="2878" xr:uid="{00000000-0005-0000-0000-0000C2140000}"/>
    <cellStyle name="Normal 7 6 2 5 4 2" xfId="9367" xr:uid="{00000000-0005-0000-0000-0000AA200000}"/>
    <cellStyle name="Normal 7 6 2 5 4 3" xfId="17445" xr:uid="{00000000-0005-0000-0000-0000AA200000}"/>
    <cellStyle name="Normal 7 6 2 5 5" xfId="4571" xr:uid="{00000000-0005-0000-0000-0000C3140000}"/>
    <cellStyle name="Normal 7 6 2 5 5 2" xfId="10958" xr:uid="{00000000-0005-0000-0000-0000AB200000}"/>
    <cellStyle name="Normal 7 6 2 5 5 3" xfId="19036" xr:uid="{00000000-0005-0000-0000-0000AB200000}"/>
    <cellStyle name="Normal 7 6 2 5 6" xfId="7772" xr:uid="{00000000-0005-0000-0000-0000AC200000}"/>
    <cellStyle name="Normal 7 6 2 5 6 2" xfId="15850" xr:uid="{00000000-0005-0000-0000-0000AC200000}"/>
    <cellStyle name="Normal 7 6 2 5 7" xfId="13414" xr:uid="{00000000-0005-0000-0000-0000AD200000}"/>
    <cellStyle name="Normal 7 6 2 5 7 2" xfId="21451" xr:uid="{00000000-0005-0000-0000-0000AD200000}"/>
    <cellStyle name="Normal 7 6 2 5 8" xfId="6162" xr:uid="{00000000-0005-0000-0000-0000A1200000}"/>
    <cellStyle name="Normal 7 6 2 5 9" xfId="14242" xr:uid="{00000000-0005-0000-0000-0000A1200000}"/>
    <cellStyle name="Normal 7 6 3" xfId="847" xr:uid="{00000000-0005-0000-0000-00004F030000}"/>
    <cellStyle name="Normal 7 6 3 10" xfId="12368" xr:uid="{00000000-0005-0000-0000-0000AF200000}"/>
    <cellStyle name="Normal 7 6 3 10 2" xfId="20440" xr:uid="{00000000-0005-0000-0000-0000AF200000}"/>
    <cellStyle name="Normal 7 6 3 11" xfId="13758" xr:uid="{00000000-0005-0000-0000-0000B0200000}"/>
    <cellStyle name="Normal 7 6 3 11 2" xfId="21755" xr:uid="{00000000-0005-0000-0000-0000B0200000}"/>
    <cellStyle name="Normal 7 6 3 12" xfId="5879" xr:uid="{00000000-0005-0000-0000-0000AE200000}"/>
    <cellStyle name="Normal 7 6 3 13" xfId="13959" xr:uid="{00000000-0005-0000-0000-0000AE200000}"/>
    <cellStyle name="Normal 7 6 3 2" xfId="848" xr:uid="{00000000-0005-0000-0000-000050030000}"/>
    <cellStyle name="Normal 7 6 3 2 10" xfId="5970" xr:uid="{00000000-0005-0000-0000-0000B1200000}"/>
    <cellStyle name="Normal 7 6 3 2 11" xfId="14050" xr:uid="{00000000-0005-0000-0000-0000B1200000}"/>
    <cellStyle name="Normal 7 6 3 2 2" xfId="1091" xr:uid="{00000000-0005-0000-0000-0000C6140000}"/>
    <cellStyle name="Normal 7 6 3 2 2 2" xfId="1747" xr:uid="{00000000-0005-0000-0000-0000C7140000}"/>
    <cellStyle name="Normal 7 6 3 2 2 2 2" xfId="3397" xr:uid="{00000000-0005-0000-0000-0000C8140000}"/>
    <cellStyle name="Normal 7 6 3 2 2 2 2 2" xfId="9856" xr:uid="{00000000-0005-0000-0000-0000B4200000}"/>
    <cellStyle name="Normal 7 6 3 2 2 2 2 3" xfId="17934" xr:uid="{00000000-0005-0000-0000-0000B4200000}"/>
    <cellStyle name="Normal 7 6 3 2 2 2 3" xfId="5060" xr:uid="{00000000-0005-0000-0000-0000C9140000}"/>
    <cellStyle name="Normal 7 6 3 2 2 2 3 2" xfId="11447" xr:uid="{00000000-0005-0000-0000-0000B5200000}"/>
    <cellStyle name="Normal 7 6 3 2 2 2 3 3" xfId="19525" xr:uid="{00000000-0005-0000-0000-0000B5200000}"/>
    <cellStyle name="Normal 7 6 3 2 2 2 4" xfId="8261" xr:uid="{00000000-0005-0000-0000-0000B6200000}"/>
    <cellStyle name="Normal 7 6 3 2 2 2 4 2" xfId="16339" xr:uid="{00000000-0005-0000-0000-0000B6200000}"/>
    <cellStyle name="Normal 7 6 3 2 2 2 5" xfId="13416" xr:uid="{00000000-0005-0000-0000-0000B7200000}"/>
    <cellStyle name="Normal 7 6 3 2 2 2 5 2" xfId="21453" xr:uid="{00000000-0005-0000-0000-0000B7200000}"/>
    <cellStyle name="Normal 7 6 3 2 2 2 6" xfId="6651" xr:uid="{00000000-0005-0000-0000-0000B3200000}"/>
    <cellStyle name="Normal 7 6 3 2 2 2 7" xfId="14731" xr:uid="{00000000-0005-0000-0000-0000B3200000}"/>
    <cellStyle name="Normal 7 6 3 2 2 3" xfId="2274" xr:uid="{00000000-0005-0000-0000-0000CA140000}"/>
    <cellStyle name="Normal 7 6 3 2 2 3 2" xfId="3924" xr:uid="{00000000-0005-0000-0000-0000CB140000}"/>
    <cellStyle name="Normal 7 6 3 2 2 3 2 2" xfId="10383" xr:uid="{00000000-0005-0000-0000-0000B9200000}"/>
    <cellStyle name="Normal 7 6 3 2 2 3 2 3" xfId="18461" xr:uid="{00000000-0005-0000-0000-0000B9200000}"/>
    <cellStyle name="Normal 7 6 3 2 2 3 3" xfId="5587" xr:uid="{00000000-0005-0000-0000-0000CC140000}"/>
    <cellStyle name="Normal 7 6 3 2 2 3 3 2" xfId="11974" xr:uid="{00000000-0005-0000-0000-0000BA200000}"/>
    <cellStyle name="Normal 7 6 3 2 2 3 3 3" xfId="20052" xr:uid="{00000000-0005-0000-0000-0000BA200000}"/>
    <cellStyle name="Normal 7 6 3 2 2 3 4" xfId="8788" xr:uid="{00000000-0005-0000-0000-0000BB200000}"/>
    <cellStyle name="Normal 7 6 3 2 2 3 4 2" xfId="16866" xr:uid="{00000000-0005-0000-0000-0000BB200000}"/>
    <cellStyle name="Normal 7 6 3 2 2 3 5" xfId="7178" xr:uid="{00000000-0005-0000-0000-0000B8200000}"/>
    <cellStyle name="Normal 7 6 3 2 2 3 6" xfId="15258" xr:uid="{00000000-0005-0000-0000-0000B8200000}"/>
    <cellStyle name="Normal 7 6 3 2 2 4" xfId="2842" xr:uid="{00000000-0005-0000-0000-0000CD140000}"/>
    <cellStyle name="Normal 7 6 3 2 2 4 2" xfId="9331" xr:uid="{00000000-0005-0000-0000-0000BC200000}"/>
    <cellStyle name="Normal 7 6 3 2 2 4 3" xfId="17409" xr:uid="{00000000-0005-0000-0000-0000BC200000}"/>
    <cellStyle name="Normal 7 6 3 2 2 5" xfId="4533" xr:uid="{00000000-0005-0000-0000-0000CE140000}"/>
    <cellStyle name="Normal 7 6 3 2 2 5 2" xfId="10920" xr:uid="{00000000-0005-0000-0000-0000BD200000}"/>
    <cellStyle name="Normal 7 6 3 2 2 5 3" xfId="18998" xr:uid="{00000000-0005-0000-0000-0000BD200000}"/>
    <cellStyle name="Normal 7 6 3 2 2 6" xfId="7734" xr:uid="{00000000-0005-0000-0000-0000BE200000}"/>
    <cellStyle name="Normal 7 6 3 2 2 6 2" xfId="15812" xr:uid="{00000000-0005-0000-0000-0000BE200000}"/>
    <cellStyle name="Normal 7 6 3 2 2 7" xfId="12636" xr:uid="{00000000-0005-0000-0000-0000BF200000}"/>
    <cellStyle name="Normal 7 6 3 2 2 7 2" xfId="20700" xr:uid="{00000000-0005-0000-0000-0000BF200000}"/>
    <cellStyle name="Normal 7 6 3 2 2 8" xfId="6124" xr:uid="{00000000-0005-0000-0000-0000B2200000}"/>
    <cellStyle name="Normal 7 6 3 2 2 9" xfId="14204" xr:uid="{00000000-0005-0000-0000-0000B2200000}"/>
    <cellStyle name="Normal 7 6 3 2 3" xfId="1594" xr:uid="{00000000-0005-0000-0000-0000CF140000}"/>
    <cellStyle name="Normal 7 6 3 2 3 2" xfId="3243" xr:uid="{00000000-0005-0000-0000-0000D0140000}"/>
    <cellStyle name="Normal 7 6 3 2 3 2 2" xfId="9702" xr:uid="{00000000-0005-0000-0000-0000C1200000}"/>
    <cellStyle name="Normal 7 6 3 2 3 2 3" xfId="17780" xr:uid="{00000000-0005-0000-0000-0000C1200000}"/>
    <cellStyle name="Normal 7 6 3 2 3 3" xfId="4906" xr:uid="{00000000-0005-0000-0000-0000D1140000}"/>
    <cellStyle name="Normal 7 6 3 2 3 3 2" xfId="11293" xr:uid="{00000000-0005-0000-0000-0000C2200000}"/>
    <cellStyle name="Normal 7 6 3 2 3 3 3" xfId="19371" xr:uid="{00000000-0005-0000-0000-0000C2200000}"/>
    <cellStyle name="Normal 7 6 3 2 3 4" xfId="8107" xr:uid="{00000000-0005-0000-0000-0000C3200000}"/>
    <cellStyle name="Normal 7 6 3 2 3 4 2" xfId="16185" xr:uid="{00000000-0005-0000-0000-0000C3200000}"/>
    <cellStyle name="Normal 7 6 3 2 3 5" xfId="13417" xr:uid="{00000000-0005-0000-0000-0000C4200000}"/>
    <cellStyle name="Normal 7 6 3 2 3 5 2" xfId="21454" xr:uid="{00000000-0005-0000-0000-0000C4200000}"/>
    <cellStyle name="Normal 7 6 3 2 3 6" xfId="6497" xr:uid="{00000000-0005-0000-0000-0000C0200000}"/>
    <cellStyle name="Normal 7 6 3 2 3 7" xfId="14577" xr:uid="{00000000-0005-0000-0000-0000C0200000}"/>
    <cellStyle name="Normal 7 6 3 2 4" xfId="2120" xr:uid="{00000000-0005-0000-0000-0000D2140000}"/>
    <cellStyle name="Normal 7 6 3 2 4 2" xfId="3770" xr:uid="{00000000-0005-0000-0000-0000D3140000}"/>
    <cellStyle name="Normal 7 6 3 2 4 2 2" xfId="10229" xr:uid="{00000000-0005-0000-0000-0000C6200000}"/>
    <cellStyle name="Normal 7 6 3 2 4 2 3" xfId="18307" xr:uid="{00000000-0005-0000-0000-0000C6200000}"/>
    <cellStyle name="Normal 7 6 3 2 4 3" xfId="5433" xr:uid="{00000000-0005-0000-0000-0000D4140000}"/>
    <cellStyle name="Normal 7 6 3 2 4 3 2" xfId="11820" xr:uid="{00000000-0005-0000-0000-0000C7200000}"/>
    <cellStyle name="Normal 7 6 3 2 4 3 3" xfId="19898" xr:uid="{00000000-0005-0000-0000-0000C7200000}"/>
    <cellStyle name="Normal 7 6 3 2 4 4" xfId="8634" xr:uid="{00000000-0005-0000-0000-0000C8200000}"/>
    <cellStyle name="Normal 7 6 3 2 4 4 2" xfId="16712" xr:uid="{00000000-0005-0000-0000-0000C8200000}"/>
    <cellStyle name="Normal 7 6 3 2 4 5" xfId="13415" xr:uid="{00000000-0005-0000-0000-0000C9200000}"/>
    <cellStyle name="Normal 7 6 3 2 4 5 2" xfId="21452" xr:uid="{00000000-0005-0000-0000-0000C9200000}"/>
    <cellStyle name="Normal 7 6 3 2 4 6" xfId="7024" xr:uid="{00000000-0005-0000-0000-0000C5200000}"/>
    <cellStyle name="Normal 7 6 3 2 4 7" xfId="15104" xr:uid="{00000000-0005-0000-0000-0000C5200000}"/>
    <cellStyle name="Normal 7 6 3 2 5" xfId="2683" xr:uid="{00000000-0005-0000-0000-0000D5140000}"/>
    <cellStyle name="Normal 7 6 3 2 5 2" xfId="9175" xr:uid="{00000000-0005-0000-0000-0000CA200000}"/>
    <cellStyle name="Normal 7 6 3 2 5 3" xfId="17253" xr:uid="{00000000-0005-0000-0000-0000CA200000}"/>
    <cellStyle name="Normal 7 6 3 2 6" xfId="4379" xr:uid="{00000000-0005-0000-0000-0000D6140000}"/>
    <cellStyle name="Normal 7 6 3 2 6 2" xfId="10766" xr:uid="{00000000-0005-0000-0000-0000CB200000}"/>
    <cellStyle name="Normal 7 6 3 2 6 3" xfId="18844" xr:uid="{00000000-0005-0000-0000-0000CB200000}"/>
    <cellStyle name="Normal 7 6 3 2 7" xfId="7580" xr:uid="{00000000-0005-0000-0000-0000CC200000}"/>
    <cellStyle name="Normal 7 6 3 2 7 2" xfId="15658" xr:uid="{00000000-0005-0000-0000-0000CC200000}"/>
    <cellStyle name="Normal 7 6 3 2 8" xfId="12369" xr:uid="{00000000-0005-0000-0000-0000CD200000}"/>
    <cellStyle name="Normal 7 6 3 2 8 2" xfId="20441" xr:uid="{00000000-0005-0000-0000-0000CD200000}"/>
    <cellStyle name="Normal 7 6 3 2 9" xfId="13759" xr:uid="{00000000-0005-0000-0000-0000CE200000}"/>
    <cellStyle name="Normal 7 6 3 2 9 2" xfId="21756" xr:uid="{00000000-0005-0000-0000-0000CE200000}"/>
    <cellStyle name="Normal 7 6 3 3" xfId="849" xr:uid="{00000000-0005-0000-0000-000051030000}"/>
    <cellStyle name="Normal 7 6 3 3 2" xfId="850" xr:uid="{00000000-0005-0000-0000-000052030000}"/>
    <cellStyle name="Normal 7 6 3 3 2 2" xfId="2993" xr:uid="{00000000-0005-0000-0000-0000D9140000}"/>
    <cellStyle name="Normal 7 6 3 3 2 2 2" xfId="4062" xr:uid="{00000000-0005-0000-0000-0000DA140000}"/>
    <cellStyle name="Normal 7 6 3 3 2 2 3" xfId="13419" xr:uid="{00000000-0005-0000-0000-0000D3200000}"/>
    <cellStyle name="Normal 7 6 3 3 2 2 3 2" xfId="21456" xr:uid="{00000000-0005-0000-0000-0000D3200000}"/>
    <cellStyle name="Normal 7 6 3 3 2 3" xfId="2684" xr:uid="{00000000-0005-0000-0000-0000DB140000}"/>
    <cellStyle name="Normal 7 6 3 3 2 3 2" xfId="13503" xr:uid="{00000000-0005-0000-0000-0000D5200000}"/>
    <cellStyle name="Normal 7 6 3 3 2 4" xfId="12637" xr:uid="{00000000-0005-0000-0000-0000D6200000}"/>
    <cellStyle name="Normal 7 6 3 3 2 4 2" xfId="20701" xr:uid="{00000000-0005-0000-0000-0000D6200000}"/>
    <cellStyle name="Normal 7 6 3 3 2 5" xfId="1263" xr:uid="{00000000-0005-0000-0000-0000D8140000}"/>
    <cellStyle name="Normal 7 6 3 3 3" xfId="851" xr:uid="{00000000-0005-0000-0000-000053030000}"/>
    <cellStyle name="Normal 7 6 3 3 3 2" xfId="13420" xr:uid="{00000000-0005-0000-0000-0000D8200000}"/>
    <cellStyle name="Normal 7 6 3 3 3 2 2" xfId="21457" xr:uid="{00000000-0005-0000-0000-0000D8200000}"/>
    <cellStyle name="Normal 7 6 3 3 4" xfId="13418" xr:uid="{00000000-0005-0000-0000-0000D9200000}"/>
    <cellStyle name="Normal 7 6 3 3 4 2" xfId="21455" xr:uid="{00000000-0005-0000-0000-0000D9200000}"/>
    <cellStyle name="Normal 7 6 3 3 5" xfId="12404" xr:uid="{00000000-0005-0000-0000-0000DA200000}"/>
    <cellStyle name="Normal 7 6 3 3 5 2" xfId="20475" xr:uid="{00000000-0005-0000-0000-0000DA200000}"/>
    <cellStyle name="Normal 7 6 3 4" xfId="1117" xr:uid="{00000000-0005-0000-0000-0000DD140000}"/>
    <cellStyle name="Normal 7 6 3 4 2" xfId="1775" xr:uid="{00000000-0005-0000-0000-0000DE140000}"/>
    <cellStyle name="Normal 7 6 3 4 2 2" xfId="3425" xr:uid="{00000000-0005-0000-0000-0000DF140000}"/>
    <cellStyle name="Normal 7 6 3 4 2 2 2" xfId="9884" xr:uid="{00000000-0005-0000-0000-0000DD200000}"/>
    <cellStyle name="Normal 7 6 3 4 2 2 3" xfId="17962" xr:uid="{00000000-0005-0000-0000-0000DD200000}"/>
    <cellStyle name="Normal 7 6 3 4 2 3" xfId="5088" xr:uid="{00000000-0005-0000-0000-0000E0140000}"/>
    <cellStyle name="Normal 7 6 3 4 2 3 2" xfId="11475" xr:uid="{00000000-0005-0000-0000-0000DE200000}"/>
    <cellStyle name="Normal 7 6 3 4 2 3 3" xfId="19553" xr:uid="{00000000-0005-0000-0000-0000DE200000}"/>
    <cellStyle name="Normal 7 6 3 4 2 4" xfId="8289" xr:uid="{00000000-0005-0000-0000-0000DF200000}"/>
    <cellStyle name="Normal 7 6 3 4 2 4 2" xfId="16367" xr:uid="{00000000-0005-0000-0000-0000DF200000}"/>
    <cellStyle name="Normal 7 6 3 4 2 5" xfId="13421" xr:uid="{00000000-0005-0000-0000-0000E0200000}"/>
    <cellStyle name="Normal 7 6 3 4 2 5 2" xfId="21458" xr:uid="{00000000-0005-0000-0000-0000E0200000}"/>
    <cellStyle name="Normal 7 6 3 4 2 6" xfId="6679" xr:uid="{00000000-0005-0000-0000-0000DC200000}"/>
    <cellStyle name="Normal 7 6 3 4 2 7" xfId="14759" xr:uid="{00000000-0005-0000-0000-0000DC200000}"/>
    <cellStyle name="Normal 7 6 3 4 3" xfId="2302" xr:uid="{00000000-0005-0000-0000-0000E1140000}"/>
    <cellStyle name="Normal 7 6 3 4 3 2" xfId="3952" xr:uid="{00000000-0005-0000-0000-0000E2140000}"/>
    <cellStyle name="Normal 7 6 3 4 3 2 2" xfId="10411" xr:uid="{00000000-0005-0000-0000-0000E2200000}"/>
    <cellStyle name="Normal 7 6 3 4 3 2 3" xfId="18489" xr:uid="{00000000-0005-0000-0000-0000E2200000}"/>
    <cellStyle name="Normal 7 6 3 4 3 3" xfId="5615" xr:uid="{00000000-0005-0000-0000-0000E3140000}"/>
    <cellStyle name="Normal 7 6 3 4 3 3 2" xfId="12002" xr:uid="{00000000-0005-0000-0000-0000E3200000}"/>
    <cellStyle name="Normal 7 6 3 4 3 3 3" xfId="20080" xr:uid="{00000000-0005-0000-0000-0000E3200000}"/>
    <cellStyle name="Normal 7 6 3 4 3 4" xfId="8816" xr:uid="{00000000-0005-0000-0000-0000E4200000}"/>
    <cellStyle name="Normal 7 6 3 4 3 4 2" xfId="16894" xr:uid="{00000000-0005-0000-0000-0000E4200000}"/>
    <cellStyle name="Normal 7 6 3 4 3 5" xfId="7206" xr:uid="{00000000-0005-0000-0000-0000E1200000}"/>
    <cellStyle name="Normal 7 6 3 4 3 6" xfId="15286" xr:uid="{00000000-0005-0000-0000-0000E1200000}"/>
    <cellStyle name="Normal 7 6 3 4 4" xfId="2868" xr:uid="{00000000-0005-0000-0000-0000E4140000}"/>
    <cellStyle name="Normal 7 6 3 4 4 2" xfId="9357" xr:uid="{00000000-0005-0000-0000-0000E5200000}"/>
    <cellStyle name="Normal 7 6 3 4 4 3" xfId="17435" xr:uid="{00000000-0005-0000-0000-0000E5200000}"/>
    <cellStyle name="Normal 7 6 3 4 5" xfId="4561" xr:uid="{00000000-0005-0000-0000-0000E5140000}"/>
    <cellStyle name="Normal 7 6 3 4 5 2" xfId="10948" xr:uid="{00000000-0005-0000-0000-0000E6200000}"/>
    <cellStyle name="Normal 7 6 3 4 5 3" xfId="19026" xr:uid="{00000000-0005-0000-0000-0000E6200000}"/>
    <cellStyle name="Normal 7 6 3 4 6" xfId="7762" xr:uid="{00000000-0005-0000-0000-0000E7200000}"/>
    <cellStyle name="Normal 7 6 3 4 6 2" xfId="15840" xr:uid="{00000000-0005-0000-0000-0000E7200000}"/>
    <cellStyle name="Normal 7 6 3 4 7" xfId="12635" xr:uid="{00000000-0005-0000-0000-0000E8200000}"/>
    <cellStyle name="Normal 7 6 3 4 7 2" xfId="20699" xr:uid="{00000000-0005-0000-0000-0000E8200000}"/>
    <cellStyle name="Normal 7 6 3 4 8" xfId="6152" xr:uid="{00000000-0005-0000-0000-0000DB200000}"/>
    <cellStyle name="Normal 7 6 3 4 9" xfId="14232" xr:uid="{00000000-0005-0000-0000-0000DB200000}"/>
    <cellStyle name="Normal 7 6 3 5" xfId="1503" xr:uid="{00000000-0005-0000-0000-0000E6140000}"/>
    <cellStyle name="Normal 7 6 3 5 2" xfId="3152" xr:uid="{00000000-0005-0000-0000-0000E7140000}"/>
    <cellStyle name="Normal 7 6 3 5 2 2" xfId="9611" xr:uid="{00000000-0005-0000-0000-0000EA200000}"/>
    <cellStyle name="Normal 7 6 3 5 2 3" xfId="17689" xr:uid="{00000000-0005-0000-0000-0000EA200000}"/>
    <cellStyle name="Normal 7 6 3 5 3" xfId="4815" xr:uid="{00000000-0005-0000-0000-0000E8140000}"/>
    <cellStyle name="Normal 7 6 3 5 3 2" xfId="11202" xr:uid="{00000000-0005-0000-0000-0000EB200000}"/>
    <cellStyle name="Normal 7 6 3 5 3 3" xfId="19280" xr:uid="{00000000-0005-0000-0000-0000EB200000}"/>
    <cellStyle name="Normal 7 6 3 5 4" xfId="8016" xr:uid="{00000000-0005-0000-0000-0000EC200000}"/>
    <cellStyle name="Normal 7 6 3 5 4 2" xfId="16094" xr:uid="{00000000-0005-0000-0000-0000EC200000}"/>
    <cellStyle name="Normal 7 6 3 5 5" xfId="13422" xr:uid="{00000000-0005-0000-0000-0000ED200000}"/>
    <cellStyle name="Normal 7 6 3 5 5 2" xfId="21459" xr:uid="{00000000-0005-0000-0000-0000ED200000}"/>
    <cellStyle name="Normal 7 6 3 5 6" xfId="6406" xr:uid="{00000000-0005-0000-0000-0000E9200000}"/>
    <cellStyle name="Normal 7 6 3 5 7" xfId="14486" xr:uid="{00000000-0005-0000-0000-0000E9200000}"/>
    <cellStyle name="Normal 7 6 3 6" xfId="2029" xr:uid="{00000000-0005-0000-0000-0000E9140000}"/>
    <cellStyle name="Normal 7 6 3 6 2" xfId="3679" xr:uid="{00000000-0005-0000-0000-0000EA140000}"/>
    <cellStyle name="Normal 7 6 3 6 2 2" xfId="10138" xr:uid="{00000000-0005-0000-0000-0000EF200000}"/>
    <cellStyle name="Normal 7 6 3 6 2 3" xfId="18216" xr:uid="{00000000-0005-0000-0000-0000EF200000}"/>
    <cellStyle name="Normal 7 6 3 6 3" xfId="5342" xr:uid="{00000000-0005-0000-0000-0000EB140000}"/>
    <cellStyle name="Normal 7 6 3 6 3 2" xfId="11729" xr:uid="{00000000-0005-0000-0000-0000F0200000}"/>
    <cellStyle name="Normal 7 6 3 6 3 3" xfId="19807" xr:uid="{00000000-0005-0000-0000-0000F0200000}"/>
    <cellStyle name="Normal 7 6 3 6 4" xfId="8543" xr:uid="{00000000-0005-0000-0000-0000F1200000}"/>
    <cellStyle name="Normal 7 6 3 6 4 2" xfId="16621" xr:uid="{00000000-0005-0000-0000-0000F1200000}"/>
    <cellStyle name="Normal 7 6 3 6 5" xfId="12834" xr:uid="{00000000-0005-0000-0000-0000F2200000}"/>
    <cellStyle name="Normal 7 6 3 6 5 2" xfId="20872" xr:uid="{00000000-0005-0000-0000-0000F2200000}"/>
    <cellStyle name="Normal 7 6 3 6 6" xfId="6933" xr:uid="{00000000-0005-0000-0000-0000EE200000}"/>
    <cellStyle name="Normal 7 6 3 6 7" xfId="15013" xr:uid="{00000000-0005-0000-0000-0000EE200000}"/>
    <cellStyle name="Normal 7 6 3 7" xfId="2682" xr:uid="{00000000-0005-0000-0000-0000EC140000}"/>
    <cellStyle name="Normal 7 6 3 7 2" xfId="9174" xr:uid="{00000000-0005-0000-0000-0000F3200000}"/>
    <cellStyle name="Normal 7 6 3 7 3" xfId="17252" xr:uid="{00000000-0005-0000-0000-0000F3200000}"/>
    <cellStyle name="Normal 7 6 3 8" xfId="943" xr:uid="{00000000-0005-0000-0000-0000ED140000}"/>
    <cellStyle name="Normal 7 6 3 8 2" xfId="7489" xr:uid="{00000000-0005-0000-0000-0000F4200000}"/>
    <cellStyle name="Normal 7 6 3 8 3" xfId="15567" xr:uid="{00000000-0005-0000-0000-0000F4200000}"/>
    <cellStyle name="Normal 7 6 3 9" xfId="4288" xr:uid="{00000000-0005-0000-0000-0000EE140000}"/>
    <cellStyle name="Normal 7 6 3 9 2" xfId="10675" xr:uid="{00000000-0005-0000-0000-0000F5200000}"/>
    <cellStyle name="Normal 7 6 3 9 3" xfId="18753" xr:uid="{00000000-0005-0000-0000-0000F5200000}"/>
    <cellStyle name="Normal 7 6 4" xfId="852" xr:uid="{00000000-0005-0000-0000-000054030000}"/>
    <cellStyle name="Normal 7 6 4 10" xfId="13760" xr:uid="{00000000-0005-0000-0000-0000F7200000}"/>
    <cellStyle name="Normal 7 6 4 10 2" xfId="21757" xr:uid="{00000000-0005-0000-0000-0000F7200000}"/>
    <cellStyle name="Normal 7 6 4 11" xfId="5880" xr:uid="{00000000-0005-0000-0000-0000F6200000}"/>
    <cellStyle name="Normal 7 6 4 12" xfId="13960" xr:uid="{00000000-0005-0000-0000-0000F6200000}"/>
    <cellStyle name="Normal 7 6 4 2" xfId="853" xr:uid="{00000000-0005-0000-0000-000055030000}"/>
    <cellStyle name="Normal 7 6 4 2 10" xfId="5951" xr:uid="{00000000-0005-0000-0000-0000F8200000}"/>
    <cellStyle name="Normal 7 6 4 2 11" xfId="14031" xr:uid="{00000000-0005-0000-0000-0000F8200000}"/>
    <cellStyle name="Normal 7 6 4 2 2" xfId="1206" xr:uid="{00000000-0005-0000-0000-0000F1140000}"/>
    <cellStyle name="Normal 7 6 4 2 2 2" xfId="1864" xr:uid="{00000000-0005-0000-0000-0000F2140000}"/>
    <cellStyle name="Normal 7 6 4 2 2 2 2" xfId="3514" xr:uid="{00000000-0005-0000-0000-0000F3140000}"/>
    <cellStyle name="Normal 7 6 4 2 2 2 2 2" xfId="9973" xr:uid="{00000000-0005-0000-0000-0000FB200000}"/>
    <cellStyle name="Normal 7 6 4 2 2 2 2 3" xfId="18051" xr:uid="{00000000-0005-0000-0000-0000FB200000}"/>
    <cellStyle name="Normal 7 6 4 2 2 2 3" xfId="5177" xr:uid="{00000000-0005-0000-0000-0000F4140000}"/>
    <cellStyle name="Normal 7 6 4 2 2 2 3 2" xfId="11564" xr:uid="{00000000-0005-0000-0000-0000FC200000}"/>
    <cellStyle name="Normal 7 6 4 2 2 2 3 3" xfId="19642" xr:uid="{00000000-0005-0000-0000-0000FC200000}"/>
    <cellStyle name="Normal 7 6 4 2 2 2 4" xfId="8378" xr:uid="{00000000-0005-0000-0000-0000FD200000}"/>
    <cellStyle name="Normal 7 6 4 2 2 2 4 2" xfId="16456" xr:uid="{00000000-0005-0000-0000-0000FD200000}"/>
    <cellStyle name="Normal 7 6 4 2 2 2 5" xfId="13424" xr:uid="{00000000-0005-0000-0000-0000FE200000}"/>
    <cellStyle name="Normal 7 6 4 2 2 2 5 2" xfId="21461" xr:uid="{00000000-0005-0000-0000-0000FE200000}"/>
    <cellStyle name="Normal 7 6 4 2 2 2 6" xfId="6768" xr:uid="{00000000-0005-0000-0000-0000FA200000}"/>
    <cellStyle name="Normal 7 6 4 2 2 2 7" xfId="14848" xr:uid="{00000000-0005-0000-0000-0000FA200000}"/>
    <cellStyle name="Normal 7 6 4 2 2 3" xfId="2391" xr:uid="{00000000-0005-0000-0000-0000F5140000}"/>
    <cellStyle name="Normal 7 6 4 2 2 3 2" xfId="4041" xr:uid="{00000000-0005-0000-0000-0000F6140000}"/>
    <cellStyle name="Normal 7 6 4 2 2 3 2 2" xfId="10500" xr:uid="{00000000-0005-0000-0000-000000210000}"/>
    <cellStyle name="Normal 7 6 4 2 2 3 2 3" xfId="18578" xr:uid="{00000000-0005-0000-0000-000000210000}"/>
    <cellStyle name="Normal 7 6 4 2 2 3 3" xfId="5704" xr:uid="{00000000-0005-0000-0000-0000F7140000}"/>
    <cellStyle name="Normal 7 6 4 2 2 3 3 2" xfId="12091" xr:uid="{00000000-0005-0000-0000-000001210000}"/>
    <cellStyle name="Normal 7 6 4 2 2 3 3 3" xfId="20169" xr:uid="{00000000-0005-0000-0000-000001210000}"/>
    <cellStyle name="Normal 7 6 4 2 2 3 4" xfId="8905" xr:uid="{00000000-0005-0000-0000-000002210000}"/>
    <cellStyle name="Normal 7 6 4 2 2 3 4 2" xfId="16983" xr:uid="{00000000-0005-0000-0000-000002210000}"/>
    <cellStyle name="Normal 7 6 4 2 2 3 5" xfId="7295" xr:uid="{00000000-0005-0000-0000-0000FF200000}"/>
    <cellStyle name="Normal 7 6 4 2 2 3 6" xfId="15375" xr:uid="{00000000-0005-0000-0000-0000FF200000}"/>
    <cellStyle name="Normal 7 6 4 2 2 4" xfId="2957" xr:uid="{00000000-0005-0000-0000-0000F8140000}"/>
    <cellStyle name="Normal 7 6 4 2 2 4 2" xfId="9446" xr:uid="{00000000-0005-0000-0000-000003210000}"/>
    <cellStyle name="Normal 7 6 4 2 2 4 3" xfId="17524" xr:uid="{00000000-0005-0000-0000-000003210000}"/>
    <cellStyle name="Normal 7 6 4 2 2 5" xfId="4650" xr:uid="{00000000-0005-0000-0000-0000F9140000}"/>
    <cellStyle name="Normal 7 6 4 2 2 5 2" xfId="11037" xr:uid="{00000000-0005-0000-0000-000004210000}"/>
    <cellStyle name="Normal 7 6 4 2 2 5 3" xfId="19115" xr:uid="{00000000-0005-0000-0000-000004210000}"/>
    <cellStyle name="Normal 7 6 4 2 2 6" xfId="7851" xr:uid="{00000000-0005-0000-0000-000005210000}"/>
    <cellStyle name="Normal 7 6 4 2 2 6 2" xfId="15929" xr:uid="{00000000-0005-0000-0000-000005210000}"/>
    <cellStyle name="Normal 7 6 4 2 2 7" xfId="12639" xr:uid="{00000000-0005-0000-0000-000006210000}"/>
    <cellStyle name="Normal 7 6 4 2 2 7 2" xfId="20703" xr:uid="{00000000-0005-0000-0000-000006210000}"/>
    <cellStyle name="Normal 7 6 4 2 2 8" xfId="6241" xr:uid="{00000000-0005-0000-0000-0000F9200000}"/>
    <cellStyle name="Normal 7 6 4 2 2 9" xfId="14321" xr:uid="{00000000-0005-0000-0000-0000F9200000}"/>
    <cellStyle name="Normal 7 6 4 2 3" xfId="1575" xr:uid="{00000000-0005-0000-0000-0000FA140000}"/>
    <cellStyle name="Normal 7 6 4 2 3 2" xfId="3224" xr:uid="{00000000-0005-0000-0000-0000FB140000}"/>
    <cellStyle name="Normal 7 6 4 2 3 2 2" xfId="9683" xr:uid="{00000000-0005-0000-0000-000008210000}"/>
    <cellStyle name="Normal 7 6 4 2 3 2 3" xfId="17761" xr:uid="{00000000-0005-0000-0000-000008210000}"/>
    <cellStyle name="Normal 7 6 4 2 3 3" xfId="4887" xr:uid="{00000000-0005-0000-0000-0000FC140000}"/>
    <cellStyle name="Normal 7 6 4 2 3 3 2" xfId="11274" xr:uid="{00000000-0005-0000-0000-000009210000}"/>
    <cellStyle name="Normal 7 6 4 2 3 3 3" xfId="19352" xr:uid="{00000000-0005-0000-0000-000009210000}"/>
    <cellStyle name="Normal 7 6 4 2 3 4" xfId="8088" xr:uid="{00000000-0005-0000-0000-00000A210000}"/>
    <cellStyle name="Normal 7 6 4 2 3 4 2" xfId="16166" xr:uid="{00000000-0005-0000-0000-00000A210000}"/>
    <cellStyle name="Normal 7 6 4 2 3 5" xfId="13425" xr:uid="{00000000-0005-0000-0000-00000B210000}"/>
    <cellStyle name="Normal 7 6 4 2 3 5 2" xfId="21462" xr:uid="{00000000-0005-0000-0000-00000B210000}"/>
    <cellStyle name="Normal 7 6 4 2 3 6" xfId="6478" xr:uid="{00000000-0005-0000-0000-000007210000}"/>
    <cellStyle name="Normal 7 6 4 2 3 7" xfId="14558" xr:uid="{00000000-0005-0000-0000-000007210000}"/>
    <cellStyle name="Normal 7 6 4 2 4" xfId="2101" xr:uid="{00000000-0005-0000-0000-0000FD140000}"/>
    <cellStyle name="Normal 7 6 4 2 4 2" xfId="3751" xr:uid="{00000000-0005-0000-0000-0000FE140000}"/>
    <cellStyle name="Normal 7 6 4 2 4 2 2" xfId="10210" xr:uid="{00000000-0005-0000-0000-00000D210000}"/>
    <cellStyle name="Normal 7 6 4 2 4 2 3" xfId="18288" xr:uid="{00000000-0005-0000-0000-00000D210000}"/>
    <cellStyle name="Normal 7 6 4 2 4 3" xfId="5414" xr:uid="{00000000-0005-0000-0000-0000FF140000}"/>
    <cellStyle name="Normal 7 6 4 2 4 3 2" xfId="11801" xr:uid="{00000000-0005-0000-0000-00000E210000}"/>
    <cellStyle name="Normal 7 6 4 2 4 3 3" xfId="19879" xr:uid="{00000000-0005-0000-0000-00000E210000}"/>
    <cellStyle name="Normal 7 6 4 2 4 4" xfId="8615" xr:uid="{00000000-0005-0000-0000-00000F210000}"/>
    <cellStyle name="Normal 7 6 4 2 4 4 2" xfId="16693" xr:uid="{00000000-0005-0000-0000-00000F210000}"/>
    <cellStyle name="Normal 7 6 4 2 4 5" xfId="13423" xr:uid="{00000000-0005-0000-0000-000010210000}"/>
    <cellStyle name="Normal 7 6 4 2 4 5 2" xfId="21460" xr:uid="{00000000-0005-0000-0000-000010210000}"/>
    <cellStyle name="Normal 7 6 4 2 4 6" xfId="7005" xr:uid="{00000000-0005-0000-0000-00000C210000}"/>
    <cellStyle name="Normal 7 6 4 2 4 7" xfId="15085" xr:uid="{00000000-0005-0000-0000-00000C210000}"/>
    <cellStyle name="Normal 7 6 4 2 5" xfId="2686" xr:uid="{00000000-0005-0000-0000-000000150000}"/>
    <cellStyle name="Normal 7 6 4 2 5 2" xfId="9177" xr:uid="{00000000-0005-0000-0000-000011210000}"/>
    <cellStyle name="Normal 7 6 4 2 5 3" xfId="17255" xr:uid="{00000000-0005-0000-0000-000011210000}"/>
    <cellStyle name="Normal 7 6 4 2 6" xfId="4360" xr:uid="{00000000-0005-0000-0000-000001150000}"/>
    <cellStyle name="Normal 7 6 4 2 6 2" xfId="10747" xr:uid="{00000000-0005-0000-0000-000012210000}"/>
    <cellStyle name="Normal 7 6 4 2 6 3" xfId="18825" xr:uid="{00000000-0005-0000-0000-000012210000}"/>
    <cellStyle name="Normal 7 6 4 2 7" xfId="7561" xr:uid="{00000000-0005-0000-0000-000013210000}"/>
    <cellStyle name="Normal 7 6 4 2 7 2" xfId="15639" xr:uid="{00000000-0005-0000-0000-000013210000}"/>
    <cellStyle name="Normal 7 6 4 2 8" xfId="12371" xr:uid="{00000000-0005-0000-0000-000014210000}"/>
    <cellStyle name="Normal 7 6 4 2 8 2" xfId="20443" xr:uid="{00000000-0005-0000-0000-000014210000}"/>
    <cellStyle name="Normal 7 6 4 2 9" xfId="13761" xr:uid="{00000000-0005-0000-0000-000015210000}"/>
    <cellStyle name="Normal 7 6 4 2 9 2" xfId="21758" xr:uid="{00000000-0005-0000-0000-000015210000}"/>
    <cellStyle name="Normal 7 6 4 3" xfId="1092" xr:uid="{00000000-0005-0000-0000-000002150000}"/>
    <cellStyle name="Normal 7 6 4 3 2" xfId="1748" xr:uid="{00000000-0005-0000-0000-000003150000}"/>
    <cellStyle name="Normal 7 6 4 3 2 2" xfId="3398" xr:uid="{00000000-0005-0000-0000-000004150000}"/>
    <cellStyle name="Normal 7 6 4 3 2 2 2" xfId="9857" xr:uid="{00000000-0005-0000-0000-000018210000}"/>
    <cellStyle name="Normal 7 6 4 3 2 2 3" xfId="17935" xr:uid="{00000000-0005-0000-0000-000018210000}"/>
    <cellStyle name="Normal 7 6 4 3 2 3" xfId="5061" xr:uid="{00000000-0005-0000-0000-000005150000}"/>
    <cellStyle name="Normal 7 6 4 3 2 3 2" xfId="11448" xr:uid="{00000000-0005-0000-0000-000019210000}"/>
    <cellStyle name="Normal 7 6 4 3 2 3 3" xfId="19526" xr:uid="{00000000-0005-0000-0000-000019210000}"/>
    <cellStyle name="Normal 7 6 4 3 2 4" xfId="8262" xr:uid="{00000000-0005-0000-0000-00001A210000}"/>
    <cellStyle name="Normal 7 6 4 3 2 4 2" xfId="16340" xr:uid="{00000000-0005-0000-0000-00001A210000}"/>
    <cellStyle name="Normal 7 6 4 3 2 5" xfId="13426" xr:uid="{00000000-0005-0000-0000-00001B210000}"/>
    <cellStyle name="Normal 7 6 4 3 2 5 2" xfId="21463" xr:uid="{00000000-0005-0000-0000-00001B210000}"/>
    <cellStyle name="Normal 7 6 4 3 2 6" xfId="6652" xr:uid="{00000000-0005-0000-0000-000017210000}"/>
    <cellStyle name="Normal 7 6 4 3 2 7" xfId="14732" xr:uid="{00000000-0005-0000-0000-000017210000}"/>
    <cellStyle name="Normal 7 6 4 3 3" xfId="2275" xr:uid="{00000000-0005-0000-0000-000006150000}"/>
    <cellStyle name="Normal 7 6 4 3 3 2" xfId="3925" xr:uid="{00000000-0005-0000-0000-000007150000}"/>
    <cellStyle name="Normal 7 6 4 3 3 2 2" xfId="10384" xr:uid="{00000000-0005-0000-0000-00001D210000}"/>
    <cellStyle name="Normal 7 6 4 3 3 2 3" xfId="18462" xr:uid="{00000000-0005-0000-0000-00001D210000}"/>
    <cellStyle name="Normal 7 6 4 3 3 3" xfId="5588" xr:uid="{00000000-0005-0000-0000-000008150000}"/>
    <cellStyle name="Normal 7 6 4 3 3 3 2" xfId="11975" xr:uid="{00000000-0005-0000-0000-00001E210000}"/>
    <cellStyle name="Normal 7 6 4 3 3 3 3" xfId="20053" xr:uid="{00000000-0005-0000-0000-00001E210000}"/>
    <cellStyle name="Normal 7 6 4 3 3 4" xfId="8789" xr:uid="{00000000-0005-0000-0000-00001F210000}"/>
    <cellStyle name="Normal 7 6 4 3 3 4 2" xfId="16867" xr:uid="{00000000-0005-0000-0000-00001F210000}"/>
    <cellStyle name="Normal 7 6 4 3 3 5" xfId="7179" xr:uid="{00000000-0005-0000-0000-00001C210000}"/>
    <cellStyle name="Normal 7 6 4 3 3 6" xfId="15259" xr:uid="{00000000-0005-0000-0000-00001C210000}"/>
    <cellStyle name="Normal 7 6 4 3 4" xfId="2843" xr:uid="{00000000-0005-0000-0000-000009150000}"/>
    <cellStyle name="Normal 7 6 4 3 4 2" xfId="9332" xr:uid="{00000000-0005-0000-0000-000020210000}"/>
    <cellStyle name="Normal 7 6 4 3 4 3" xfId="17410" xr:uid="{00000000-0005-0000-0000-000020210000}"/>
    <cellStyle name="Normal 7 6 4 3 5" xfId="4534" xr:uid="{00000000-0005-0000-0000-00000A150000}"/>
    <cellStyle name="Normal 7 6 4 3 5 2" xfId="10921" xr:uid="{00000000-0005-0000-0000-000021210000}"/>
    <cellStyle name="Normal 7 6 4 3 5 3" xfId="18999" xr:uid="{00000000-0005-0000-0000-000021210000}"/>
    <cellStyle name="Normal 7 6 4 3 6" xfId="7735" xr:uid="{00000000-0005-0000-0000-000022210000}"/>
    <cellStyle name="Normal 7 6 4 3 6 2" xfId="15813" xr:uid="{00000000-0005-0000-0000-000022210000}"/>
    <cellStyle name="Normal 7 6 4 3 7" xfId="12638" xr:uid="{00000000-0005-0000-0000-000023210000}"/>
    <cellStyle name="Normal 7 6 4 3 7 2" xfId="20702" xr:uid="{00000000-0005-0000-0000-000023210000}"/>
    <cellStyle name="Normal 7 6 4 3 8" xfId="6125" xr:uid="{00000000-0005-0000-0000-000016210000}"/>
    <cellStyle name="Normal 7 6 4 3 9" xfId="14205" xr:uid="{00000000-0005-0000-0000-000016210000}"/>
    <cellStyle name="Normal 7 6 4 4" xfId="1504" xr:uid="{00000000-0005-0000-0000-00000B150000}"/>
    <cellStyle name="Normal 7 6 4 4 2" xfId="3153" xr:uid="{00000000-0005-0000-0000-00000C150000}"/>
    <cellStyle name="Normal 7 6 4 4 2 2" xfId="9612" xr:uid="{00000000-0005-0000-0000-000025210000}"/>
    <cellStyle name="Normal 7 6 4 4 2 3" xfId="17690" xr:uid="{00000000-0005-0000-0000-000025210000}"/>
    <cellStyle name="Normal 7 6 4 4 3" xfId="4816" xr:uid="{00000000-0005-0000-0000-00000D150000}"/>
    <cellStyle name="Normal 7 6 4 4 3 2" xfId="11203" xr:uid="{00000000-0005-0000-0000-000026210000}"/>
    <cellStyle name="Normal 7 6 4 4 3 3" xfId="19281" xr:uid="{00000000-0005-0000-0000-000026210000}"/>
    <cellStyle name="Normal 7 6 4 4 4" xfId="8017" xr:uid="{00000000-0005-0000-0000-000027210000}"/>
    <cellStyle name="Normal 7 6 4 4 4 2" xfId="16095" xr:uid="{00000000-0005-0000-0000-000027210000}"/>
    <cellStyle name="Normal 7 6 4 4 5" xfId="13427" xr:uid="{00000000-0005-0000-0000-000028210000}"/>
    <cellStyle name="Normal 7 6 4 4 5 2" xfId="21464" xr:uid="{00000000-0005-0000-0000-000028210000}"/>
    <cellStyle name="Normal 7 6 4 4 6" xfId="6407" xr:uid="{00000000-0005-0000-0000-000024210000}"/>
    <cellStyle name="Normal 7 6 4 4 7" xfId="14487" xr:uid="{00000000-0005-0000-0000-000024210000}"/>
    <cellStyle name="Normal 7 6 4 5" xfId="2030" xr:uid="{00000000-0005-0000-0000-00000E150000}"/>
    <cellStyle name="Normal 7 6 4 5 2" xfId="3680" xr:uid="{00000000-0005-0000-0000-00000F150000}"/>
    <cellStyle name="Normal 7 6 4 5 2 2" xfId="10139" xr:uid="{00000000-0005-0000-0000-00002A210000}"/>
    <cellStyle name="Normal 7 6 4 5 2 3" xfId="18217" xr:uid="{00000000-0005-0000-0000-00002A210000}"/>
    <cellStyle name="Normal 7 6 4 5 3" xfId="5343" xr:uid="{00000000-0005-0000-0000-000010150000}"/>
    <cellStyle name="Normal 7 6 4 5 3 2" xfId="11730" xr:uid="{00000000-0005-0000-0000-00002B210000}"/>
    <cellStyle name="Normal 7 6 4 5 3 3" xfId="19808" xr:uid="{00000000-0005-0000-0000-00002B210000}"/>
    <cellStyle name="Normal 7 6 4 5 4" xfId="8544" xr:uid="{00000000-0005-0000-0000-00002C210000}"/>
    <cellStyle name="Normal 7 6 4 5 4 2" xfId="16622" xr:uid="{00000000-0005-0000-0000-00002C210000}"/>
    <cellStyle name="Normal 7 6 4 5 5" xfId="12835" xr:uid="{00000000-0005-0000-0000-00002D210000}"/>
    <cellStyle name="Normal 7 6 4 5 5 2" xfId="20873" xr:uid="{00000000-0005-0000-0000-00002D210000}"/>
    <cellStyle name="Normal 7 6 4 5 6" xfId="6934" xr:uid="{00000000-0005-0000-0000-000029210000}"/>
    <cellStyle name="Normal 7 6 4 5 7" xfId="15014" xr:uid="{00000000-0005-0000-0000-000029210000}"/>
    <cellStyle name="Normal 7 6 4 6" xfId="2685" xr:uid="{00000000-0005-0000-0000-000011150000}"/>
    <cellStyle name="Normal 7 6 4 6 2" xfId="9176" xr:uid="{00000000-0005-0000-0000-00002E210000}"/>
    <cellStyle name="Normal 7 6 4 6 3" xfId="17254" xr:uid="{00000000-0005-0000-0000-00002E210000}"/>
    <cellStyle name="Normal 7 6 4 7" xfId="4289" xr:uid="{00000000-0005-0000-0000-000012150000}"/>
    <cellStyle name="Normal 7 6 4 7 2" xfId="10676" xr:uid="{00000000-0005-0000-0000-00002F210000}"/>
    <cellStyle name="Normal 7 6 4 7 3" xfId="18754" xr:uid="{00000000-0005-0000-0000-00002F210000}"/>
    <cellStyle name="Normal 7 6 4 8" xfId="7490" xr:uid="{00000000-0005-0000-0000-000030210000}"/>
    <cellStyle name="Normal 7 6 4 8 2" xfId="15568" xr:uid="{00000000-0005-0000-0000-000030210000}"/>
    <cellStyle name="Normal 7 6 4 9" xfId="12370" xr:uid="{00000000-0005-0000-0000-000031210000}"/>
    <cellStyle name="Normal 7 6 4 9 2" xfId="20442" xr:uid="{00000000-0005-0000-0000-000031210000}"/>
    <cellStyle name="Normal 7 6 5" xfId="854" xr:uid="{00000000-0005-0000-0000-000056030000}"/>
    <cellStyle name="Normal 7 6 5 10" xfId="13762" xr:uid="{00000000-0005-0000-0000-000033210000}"/>
    <cellStyle name="Normal 7 6 5 10 2" xfId="21759" xr:uid="{00000000-0005-0000-0000-000033210000}"/>
    <cellStyle name="Normal 7 6 5 11" xfId="5881" xr:uid="{00000000-0005-0000-0000-000032210000}"/>
    <cellStyle name="Normal 7 6 5 12" xfId="13961" xr:uid="{00000000-0005-0000-0000-000032210000}"/>
    <cellStyle name="Normal 7 6 5 2" xfId="974" xr:uid="{00000000-0005-0000-0000-000014150000}"/>
    <cellStyle name="Normal 7 6 5 2 10" xfId="14013" xr:uid="{00000000-0005-0000-0000-000034210000}"/>
    <cellStyle name="Normal 7 6 5 2 2" xfId="1207" xr:uid="{00000000-0005-0000-0000-000015150000}"/>
    <cellStyle name="Normal 7 6 5 2 2 2" xfId="1865" xr:uid="{00000000-0005-0000-0000-000016150000}"/>
    <cellStyle name="Normal 7 6 5 2 2 2 2" xfId="3515" xr:uid="{00000000-0005-0000-0000-000017150000}"/>
    <cellStyle name="Normal 7 6 5 2 2 2 2 2" xfId="9974" xr:uid="{00000000-0005-0000-0000-000037210000}"/>
    <cellStyle name="Normal 7 6 5 2 2 2 2 3" xfId="18052" xr:uid="{00000000-0005-0000-0000-000037210000}"/>
    <cellStyle name="Normal 7 6 5 2 2 2 3" xfId="5178" xr:uid="{00000000-0005-0000-0000-000018150000}"/>
    <cellStyle name="Normal 7 6 5 2 2 2 3 2" xfId="11565" xr:uid="{00000000-0005-0000-0000-000038210000}"/>
    <cellStyle name="Normal 7 6 5 2 2 2 3 3" xfId="19643" xr:uid="{00000000-0005-0000-0000-000038210000}"/>
    <cellStyle name="Normal 7 6 5 2 2 2 4" xfId="8379" xr:uid="{00000000-0005-0000-0000-000039210000}"/>
    <cellStyle name="Normal 7 6 5 2 2 2 4 2" xfId="16457" xr:uid="{00000000-0005-0000-0000-000039210000}"/>
    <cellStyle name="Normal 7 6 5 2 2 2 5" xfId="6769" xr:uid="{00000000-0005-0000-0000-000036210000}"/>
    <cellStyle name="Normal 7 6 5 2 2 2 6" xfId="14849" xr:uid="{00000000-0005-0000-0000-000036210000}"/>
    <cellStyle name="Normal 7 6 5 2 2 3" xfId="2392" xr:uid="{00000000-0005-0000-0000-000019150000}"/>
    <cellStyle name="Normal 7 6 5 2 2 3 2" xfId="4042" xr:uid="{00000000-0005-0000-0000-00001A150000}"/>
    <cellStyle name="Normal 7 6 5 2 2 3 2 2" xfId="10501" xr:uid="{00000000-0005-0000-0000-00003B210000}"/>
    <cellStyle name="Normal 7 6 5 2 2 3 2 3" xfId="18579" xr:uid="{00000000-0005-0000-0000-00003B210000}"/>
    <cellStyle name="Normal 7 6 5 2 2 3 3" xfId="5705" xr:uid="{00000000-0005-0000-0000-00001B150000}"/>
    <cellStyle name="Normal 7 6 5 2 2 3 3 2" xfId="12092" xr:uid="{00000000-0005-0000-0000-00003C210000}"/>
    <cellStyle name="Normal 7 6 5 2 2 3 3 3" xfId="20170" xr:uid="{00000000-0005-0000-0000-00003C210000}"/>
    <cellStyle name="Normal 7 6 5 2 2 3 4" xfId="8906" xr:uid="{00000000-0005-0000-0000-00003D210000}"/>
    <cellStyle name="Normal 7 6 5 2 2 3 4 2" xfId="16984" xr:uid="{00000000-0005-0000-0000-00003D210000}"/>
    <cellStyle name="Normal 7 6 5 2 2 3 5" xfId="7296" xr:uid="{00000000-0005-0000-0000-00003A210000}"/>
    <cellStyle name="Normal 7 6 5 2 2 3 6" xfId="15376" xr:uid="{00000000-0005-0000-0000-00003A210000}"/>
    <cellStyle name="Normal 7 6 5 2 2 4" xfId="2958" xr:uid="{00000000-0005-0000-0000-00001C150000}"/>
    <cellStyle name="Normal 7 6 5 2 2 4 2" xfId="9447" xr:uid="{00000000-0005-0000-0000-00003E210000}"/>
    <cellStyle name="Normal 7 6 5 2 2 4 3" xfId="17525" xr:uid="{00000000-0005-0000-0000-00003E210000}"/>
    <cellStyle name="Normal 7 6 5 2 2 5" xfId="4651" xr:uid="{00000000-0005-0000-0000-00001D150000}"/>
    <cellStyle name="Normal 7 6 5 2 2 5 2" xfId="11038" xr:uid="{00000000-0005-0000-0000-00003F210000}"/>
    <cellStyle name="Normal 7 6 5 2 2 5 3" xfId="19116" xr:uid="{00000000-0005-0000-0000-00003F210000}"/>
    <cellStyle name="Normal 7 6 5 2 2 6" xfId="7852" xr:uid="{00000000-0005-0000-0000-000040210000}"/>
    <cellStyle name="Normal 7 6 5 2 2 6 2" xfId="15930" xr:uid="{00000000-0005-0000-0000-000040210000}"/>
    <cellStyle name="Normal 7 6 5 2 2 7" xfId="13428" xr:uid="{00000000-0005-0000-0000-000041210000}"/>
    <cellStyle name="Normal 7 6 5 2 2 7 2" xfId="21465" xr:uid="{00000000-0005-0000-0000-000041210000}"/>
    <cellStyle name="Normal 7 6 5 2 2 8" xfId="6242" xr:uid="{00000000-0005-0000-0000-000035210000}"/>
    <cellStyle name="Normal 7 6 5 2 2 9" xfId="14322" xr:uid="{00000000-0005-0000-0000-000035210000}"/>
    <cellStyle name="Normal 7 6 5 2 3" xfId="1557" xr:uid="{00000000-0005-0000-0000-00001E150000}"/>
    <cellStyle name="Normal 7 6 5 2 3 2" xfId="3206" xr:uid="{00000000-0005-0000-0000-00001F150000}"/>
    <cellStyle name="Normal 7 6 5 2 3 2 2" xfId="9665" xr:uid="{00000000-0005-0000-0000-000043210000}"/>
    <cellStyle name="Normal 7 6 5 2 3 2 3" xfId="17743" xr:uid="{00000000-0005-0000-0000-000043210000}"/>
    <cellStyle name="Normal 7 6 5 2 3 3" xfId="4869" xr:uid="{00000000-0005-0000-0000-000020150000}"/>
    <cellStyle name="Normal 7 6 5 2 3 3 2" xfId="11256" xr:uid="{00000000-0005-0000-0000-000044210000}"/>
    <cellStyle name="Normal 7 6 5 2 3 3 3" xfId="19334" xr:uid="{00000000-0005-0000-0000-000044210000}"/>
    <cellStyle name="Normal 7 6 5 2 3 4" xfId="8070" xr:uid="{00000000-0005-0000-0000-000045210000}"/>
    <cellStyle name="Normal 7 6 5 2 3 4 2" xfId="16148" xr:uid="{00000000-0005-0000-0000-000045210000}"/>
    <cellStyle name="Normal 7 6 5 2 3 5" xfId="6460" xr:uid="{00000000-0005-0000-0000-000042210000}"/>
    <cellStyle name="Normal 7 6 5 2 3 6" xfId="14540" xr:uid="{00000000-0005-0000-0000-000042210000}"/>
    <cellStyle name="Normal 7 6 5 2 4" xfId="2083" xr:uid="{00000000-0005-0000-0000-000021150000}"/>
    <cellStyle name="Normal 7 6 5 2 4 2" xfId="3733" xr:uid="{00000000-0005-0000-0000-000022150000}"/>
    <cellStyle name="Normal 7 6 5 2 4 2 2" xfId="10192" xr:uid="{00000000-0005-0000-0000-000047210000}"/>
    <cellStyle name="Normal 7 6 5 2 4 2 3" xfId="18270" xr:uid="{00000000-0005-0000-0000-000047210000}"/>
    <cellStyle name="Normal 7 6 5 2 4 3" xfId="5396" xr:uid="{00000000-0005-0000-0000-000023150000}"/>
    <cellStyle name="Normal 7 6 5 2 4 3 2" xfId="11783" xr:uid="{00000000-0005-0000-0000-000048210000}"/>
    <cellStyle name="Normal 7 6 5 2 4 3 3" xfId="19861" xr:uid="{00000000-0005-0000-0000-000048210000}"/>
    <cellStyle name="Normal 7 6 5 2 4 4" xfId="8597" xr:uid="{00000000-0005-0000-0000-000049210000}"/>
    <cellStyle name="Normal 7 6 5 2 4 4 2" xfId="16675" xr:uid="{00000000-0005-0000-0000-000049210000}"/>
    <cellStyle name="Normal 7 6 5 2 4 5" xfId="6987" xr:uid="{00000000-0005-0000-0000-000046210000}"/>
    <cellStyle name="Normal 7 6 5 2 4 6" xfId="15067" xr:uid="{00000000-0005-0000-0000-000046210000}"/>
    <cellStyle name="Normal 7 6 5 2 5" xfId="2739" xr:uid="{00000000-0005-0000-0000-000024150000}"/>
    <cellStyle name="Normal 7 6 5 2 5 2" xfId="9228" xr:uid="{00000000-0005-0000-0000-00004A210000}"/>
    <cellStyle name="Normal 7 6 5 2 5 3" xfId="17306" xr:uid="{00000000-0005-0000-0000-00004A210000}"/>
    <cellStyle name="Normal 7 6 5 2 6" xfId="4342" xr:uid="{00000000-0005-0000-0000-000025150000}"/>
    <cellStyle name="Normal 7 6 5 2 6 2" xfId="10729" xr:uid="{00000000-0005-0000-0000-00004B210000}"/>
    <cellStyle name="Normal 7 6 5 2 6 3" xfId="18807" xr:uid="{00000000-0005-0000-0000-00004B210000}"/>
    <cellStyle name="Normal 7 6 5 2 7" xfId="7543" xr:uid="{00000000-0005-0000-0000-00004C210000}"/>
    <cellStyle name="Normal 7 6 5 2 7 2" xfId="15621" xr:uid="{00000000-0005-0000-0000-00004C210000}"/>
    <cellStyle name="Normal 7 6 5 2 8" xfId="12640" xr:uid="{00000000-0005-0000-0000-00004D210000}"/>
    <cellStyle name="Normal 7 6 5 2 8 2" xfId="20704" xr:uid="{00000000-0005-0000-0000-00004D210000}"/>
    <cellStyle name="Normal 7 6 5 2 9" xfId="5933" xr:uid="{00000000-0005-0000-0000-000034210000}"/>
    <cellStyle name="Normal 7 6 5 3" xfId="1093" xr:uid="{00000000-0005-0000-0000-000026150000}"/>
    <cellStyle name="Normal 7 6 5 3 2" xfId="1749" xr:uid="{00000000-0005-0000-0000-000027150000}"/>
    <cellStyle name="Normal 7 6 5 3 2 2" xfId="3399" xr:uid="{00000000-0005-0000-0000-000028150000}"/>
    <cellStyle name="Normal 7 6 5 3 2 2 2" xfId="9858" xr:uid="{00000000-0005-0000-0000-000050210000}"/>
    <cellStyle name="Normal 7 6 5 3 2 2 3" xfId="17936" xr:uid="{00000000-0005-0000-0000-000050210000}"/>
    <cellStyle name="Normal 7 6 5 3 2 3" xfId="5062" xr:uid="{00000000-0005-0000-0000-000029150000}"/>
    <cellStyle name="Normal 7 6 5 3 2 3 2" xfId="11449" xr:uid="{00000000-0005-0000-0000-000051210000}"/>
    <cellStyle name="Normal 7 6 5 3 2 3 3" xfId="19527" xr:uid="{00000000-0005-0000-0000-000051210000}"/>
    <cellStyle name="Normal 7 6 5 3 2 4" xfId="8263" xr:uid="{00000000-0005-0000-0000-000052210000}"/>
    <cellStyle name="Normal 7 6 5 3 2 4 2" xfId="16341" xr:uid="{00000000-0005-0000-0000-000052210000}"/>
    <cellStyle name="Normal 7 6 5 3 2 5" xfId="6653" xr:uid="{00000000-0005-0000-0000-00004F210000}"/>
    <cellStyle name="Normal 7 6 5 3 2 6" xfId="14733" xr:uid="{00000000-0005-0000-0000-00004F210000}"/>
    <cellStyle name="Normal 7 6 5 3 3" xfId="2276" xr:uid="{00000000-0005-0000-0000-00002A150000}"/>
    <cellStyle name="Normal 7 6 5 3 3 2" xfId="3926" xr:uid="{00000000-0005-0000-0000-00002B150000}"/>
    <cellStyle name="Normal 7 6 5 3 3 2 2" xfId="10385" xr:uid="{00000000-0005-0000-0000-000054210000}"/>
    <cellStyle name="Normal 7 6 5 3 3 2 3" xfId="18463" xr:uid="{00000000-0005-0000-0000-000054210000}"/>
    <cellStyle name="Normal 7 6 5 3 3 3" xfId="5589" xr:uid="{00000000-0005-0000-0000-00002C150000}"/>
    <cellStyle name="Normal 7 6 5 3 3 3 2" xfId="11976" xr:uid="{00000000-0005-0000-0000-000055210000}"/>
    <cellStyle name="Normal 7 6 5 3 3 3 3" xfId="20054" xr:uid="{00000000-0005-0000-0000-000055210000}"/>
    <cellStyle name="Normal 7 6 5 3 3 4" xfId="8790" xr:uid="{00000000-0005-0000-0000-000056210000}"/>
    <cellStyle name="Normal 7 6 5 3 3 4 2" xfId="16868" xr:uid="{00000000-0005-0000-0000-000056210000}"/>
    <cellStyle name="Normal 7 6 5 3 3 5" xfId="7180" xr:uid="{00000000-0005-0000-0000-000053210000}"/>
    <cellStyle name="Normal 7 6 5 3 3 6" xfId="15260" xr:uid="{00000000-0005-0000-0000-000053210000}"/>
    <cellStyle name="Normal 7 6 5 3 4" xfId="2844" xr:uid="{00000000-0005-0000-0000-00002D150000}"/>
    <cellStyle name="Normal 7 6 5 3 4 2" xfId="9333" xr:uid="{00000000-0005-0000-0000-000057210000}"/>
    <cellStyle name="Normal 7 6 5 3 4 3" xfId="17411" xr:uid="{00000000-0005-0000-0000-000057210000}"/>
    <cellStyle name="Normal 7 6 5 3 5" xfId="4535" xr:uid="{00000000-0005-0000-0000-00002E150000}"/>
    <cellStyle name="Normal 7 6 5 3 5 2" xfId="10922" xr:uid="{00000000-0005-0000-0000-000058210000}"/>
    <cellStyle name="Normal 7 6 5 3 5 3" xfId="19000" xr:uid="{00000000-0005-0000-0000-000058210000}"/>
    <cellStyle name="Normal 7 6 5 3 6" xfId="7736" xr:uid="{00000000-0005-0000-0000-000059210000}"/>
    <cellStyle name="Normal 7 6 5 3 6 2" xfId="15814" xr:uid="{00000000-0005-0000-0000-000059210000}"/>
    <cellStyle name="Normal 7 6 5 3 7" xfId="13429" xr:uid="{00000000-0005-0000-0000-00005A210000}"/>
    <cellStyle name="Normal 7 6 5 3 7 2" xfId="21466" xr:uid="{00000000-0005-0000-0000-00005A210000}"/>
    <cellStyle name="Normal 7 6 5 3 8" xfId="6126" xr:uid="{00000000-0005-0000-0000-00004E210000}"/>
    <cellStyle name="Normal 7 6 5 3 9" xfId="14206" xr:uid="{00000000-0005-0000-0000-00004E210000}"/>
    <cellStyle name="Normal 7 6 5 4" xfId="1505" xr:uid="{00000000-0005-0000-0000-00002F150000}"/>
    <cellStyle name="Normal 7 6 5 4 2" xfId="3154" xr:uid="{00000000-0005-0000-0000-000030150000}"/>
    <cellStyle name="Normal 7 6 5 4 2 2" xfId="9613" xr:uid="{00000000-0005-0000-0000-00005C210000}"/>
    <cellStyle name="Normal 7 6 5 4 2 3" xfId="17691" xr:uid="{00000000-0005-0000-0000-00005C210000}"/>
    <cellStyle name="Normal 7 6 5 4 3" xfId="4817" xr:uid="{00000000-0005-0000-0000-000031150000}"/>
    <cellStyle name="Normal 7 6 5 4 3 2" xfId="11204" xr:uid="{00000000-0005-0000-0000-00005D210000}"/>
    <cellStyle name="Normal 7 6 5 4 3 3" xfId="19282" xr:uid="{00000000-0005-0000-0000-00005D210000}"/>
    <cellStyle name="Normal 7 6 5 4 4" xfId="8018" xr:uid="{00000000-0005-0000-0000-00005E210000}"/>
    <cellStyle name="Normal 7 6 5 4 4 2" xfId="16096" xr:uid="{00000000-0005-0000-0000-00005E210000}"/>
    <cellStyle name="Normal 7 6 5 4 5" xfId="12836" xr:uid="{00000000-0005-0000-0000-00005F210000}"/>
    <cellStyle name="Normal 7 6 5 4 5 2" xfId="20874" xr:uid="{00000000-0005-0000-0000-00005F210000}"/>
    <cellStyle name="Normal 7 6 5 4 6" xfId="6408" xr:uid="{00000000-0005-0000-0000-00005B210000}"/>
    <cellStyle name="Normal 7 6 5 4 7" xfId="14488" xr:uid="{00000000-0005-0000-0000-00005B210000}"/>
    <cellStyle name="Normal 7 6 5 5" xfId="2031" xr:uid="{00000000-0005-0000-0000-000032150000}"/>
    <cellStyle name="Normal 7 6 5 5 2" xfId="3681" xr:uid="{00000000-0005-0000-0000-000033150000}"/>
    <cellStyle name="Normal 7 6 5 5 2 2" xfId="10140" xr:uid="{00000000-0005-0000-0000-000061210000}"/>
    <cellStyle name="Normal 7 6 5 5 2 3" xfId="18218" xr:uid="{00000000-0005-0000-0000-000061210000}"/>
    <cellStyle name="Normal 7 6 5 5 3" xfId="5344" xr:uid="{00000000-0005-0000-0000-000034150000}"/>
    <cellStyle name="Normal 7 6 5 5 3 2" xfId="11731" xr:uid="{00000000-0005-0000-0000-000062210000}"/>
    <cellStyle name="Normal 7 6 5 5 3 3" xfId="19809" xr:uid="{00000000-0005-0000-0000-000062210000}"/>
    <cellStyle name="Normal 7 6 5 5 4" xfId="8545" xr:uid="{00000000-0005-0000-0000-000063210000}"/>
    <cellStyle name="Normal 7 6 5 5 4 2" xfId="16623" xr:uid="{00000000-0005-0000-0000-000063210000}"/>
    <cellStyle name="Normal 7 6 5 5 5" xfId="6935" xr:uid="{00000000-0005-0000-0000-000060210000}"/>
    <cellStyle name="Normal 7 6 5 5 6" xfId="15015" xr:uid="{00000000-0005-0000-0000-000060210000}"/>
    <cellStyle name="Normal 7 6 5 6" xfId="2687" xr:uid="{00000000-0005-0000-0000-000035150000}"/>
    <cellStyle name="Normal 7 6 5 6 2" xfId="9178" xr:uid="{00000000-0005-0000-0000-000064210000}"/>
    <cellStyle name="Normal 7 6 5 6 3" xfId="17256" xr:uid="{00000000-0005-0000-0000-000064210000}"/>
    <cellStyle name="Normal 7 6 5 7" xfId="4290" xr:uid="{00000000-0005-0000-0000-000036150000}"/>
    <cellStyle name="Normal 7 6 5 7 2" xfId="10677" xr:uid="{00000000-0005-0000-0000-000065210000}"/>
    <cellStyle name="Normal 7 6 5 7 3" xfId="18755" xr:uid="{00000000-0005-0000-0000-000065210000}"/>
    <cellStyle name="Normal 7 6 5 8" xfId="7491" xr:uid="{00000000-0005-0000-0000-000066210000}"/>
    <cellStyle name="Normal 7 6 5 8 2" xfId="15569" xr:uid="{00000000-0005-0000-0000-000066210000}"/>
    <cellStyle name="Normal 7 6 5 9" xfId="12372" xr:uid="{00000000-0005-0000-0000-000067210000}"/>
    <cellStyle name="Normal 7 6 5 9 2" xfId="20444" xr:uid="{00000000-0005-0000-0000-000067210000}"/>
    <cellStyle name="Normal 7 6 6" xfId="855" xr:uid="{00000000-0005-0000-0000-000057030000}"/>
    <cellStyle name="Normal 7 6 6 10" xfId="13763" xr:uid="{00000000-0005-0000-0000-000069210000}"/>
    <cellStyle name="Normal 7 6 6 10 2" xfId="21760" xr:uid="{00000000-0005-0000-0000-000069210000}"/>
    <cellStyle name="Normal 7 6 6 11" xfId="5882" xr:uid="{00000000-0005-0000-0000-000068210000}"/>
    <cellStyle name="Normal 7 6 6 12" xfId="13962" xr:uid="{00000000-0005-0000-0000-000068210000}"/>
    <cellStyle name="Normal 7 6 6 2" xfId="962" xr:uid="{00000000-0005-0000-0000-000038150000}"/>
    <cellStyle name="Normal 7 6 6 2 10" xfId="13995" xr:uid="{00000000-0005-0000-0000-00006A210000}"/>
    <cellStyle name="Normal 7 6 6 2 2" xfId="1208" xr:uid="{00000000-0005-0000-0000-000039150000}"/>
    <cellStyle name="Normal 7 6 6 2 2 2" xfId="1866" xr:uid="{00000000-0005-0000-0000-00003A150000}"/>
    <cellStyle name="Normal 7 6 6 2 2 2 2" xfId="3516" xr:uid="{00000000-0005-0000-0000-00003B150000}"/>
    <cellStyle name="Normal 7 6 6 2 2 2 2 2" xfId="9975" xr:uid="{00000000-0005-0000-0000-00006D210000}"/>
    <cellStyle name="Normal 7 6 6 2 2 2 2 3" xfId="18053" xr:uid="{00000000-0005-0000-0000-00006D210000}"/>
    <cellStyle name="Normal 7 6 6 2 2 2 3" xfId="5179" xr:uid="{00000000-0005-0000-0000-00003C150000}"/>
    <cellStyle name="Normal 7 6 6 2 2 2 3 2" xfId="11566" xr:uid="{00000000-0005-0000-0000-00006E210000}"/>
    <cellStyle name="Normal 7 6 6 2 2 2 3 3" xfId="19644" xr:uid="{00000000-0005-0000-0000-00006E210000}"/>
    <cellStyle name="Normal 7 6 6 2 2 2 4" xfId="8380" xr:uid="{00000000-0005-0000-0000-00006F210000}"/>
    <cellStyle name="Normal 7 6 6 2 2 2 4 2" xfId="16458" xr:uid="{00000000-0005-0000-0000-00006F210000}"/>
    <cellStyle name="Normal 7 6 6 2 2 2 5" xfId="6770" xr:uid="{00000000-0005-0000-0000-00006C210000}"/>
    <cellStyle name="Normal 7 6 6 2 2 2 6" xfId="14850" xr:uid="{00000000-0005-0000-0000-00006C210000}"/>
    <cellStyle name="Normal 7 6 6 2 2 3" xfId="2393" xr:uid="{00000000-0005-0000-0000-00003D150000}"/>
    <cellStyle name="Normal 7 6 6 2 2 3 2" xfId="4043" xr:uid="{00000000-0005-0000-0000-00003E150000}"/>
    <cellStyle name="Normal 7 6 6 2 2 3 2 2" xfId="10502" xr:uid="{00000000-0005-0000-0000-000071210000}"/>
    <cellStyle name="Normal 7 6 6 2 2 3 2 3" xfId="18580" xr:uid="{00000000-0005-0000-0000-000071210000}"/>
    <cellStyle name="Normal 7 6 6 2 2 3 3" xfId="5706" xr:uid="{00000000-0005-0000-0000-00003F150000}"/>
    <cellStyle name="Normal 7 6 6 2 2 3 3 2" xfId="12093" xr:uid="{00000000-0005-0000-0000-000072210000}"/>
    <cellStyle name="Normal 7 6 6 2 2 3 3 3" xfId="20171" xr:uid="{00000000-0005-0000-0000-000072210000}"/>
    <cellStyle name="Normal 7 6 6 2 2 3 4" xfId="8907" xr:uid="{00000000-0005-0000-0000-000073210000}"/>
    <cellStyle name="Normal 7 6 6 2 2 3 4 2" xfId="16985" xr:uid="{00000000-0005-0000-0000-000073210000}"/>
    <cellStyle name="Normal 7 6 6 2 2 3 5" xfId="7297" xr:uid="{00000000-0005-0000-0000-000070210000}"/>
    <cellStyle name="Normal 7 6 6 2 2 3 6" xfId="15377" xr:uid="{00000000-0005-0000-0000-000070210000}"/>
    <cellStyle name="Normal 7 6 6 2 2 4" xfId="2959" xr:uid="{00000000-0005-0000-0000-000040150000}"/>
    <cellStyle name="Normal 7 6 6 2 2 4 2" xfId="9448" xr:uid="{00000000-0005-0000-0000-000074210000}"/>
    <cellStyle name="Normal 7 6 6 2 2 4 3" xfId="17526" xr:uid="{00000000-0005-0000-0000-000074210000}"/>
    <cellStyle name="Normal 7 6 6 2 2 5" xfId="4652" xr:uid="{00000000-0005-0000-0000-000041150000}"/>
    <cellStyle name="Normal 7 6 6 2 2 5 2" xfId="11039" xr:uid="{00000000-0005-0000-0000-000075210000}"/>
    <cellStyle name="Normal 7 6 6 2 2 5 3" xfId="19117" xr:uid="{00000000-0005-0000-0000-000075210000}"/>
    <cellStyle name="Normal 7 6 6 2 2 6" xfId="7853" xr:uid="{00000000-0005-0000-0000-000076210000}"/>
    <cellStyle name="Normal 7 6 6 2 2 6 2" xfId="15931" xr:uid="{00000000-0005-0000-0000-000076210000}"/>
    <cellStyle name="Normal 7 6 6 2 2 7" xfId="13430" xr:uid="{00000000-0005-0000-0000-000077210000}"/>
    <cellStyle name="Normal 7 6 6 2 2 7 2" xfId="21467" xr:uid="{00000000-0005-0000-0000-000077210000}"/>
    <cellStyle name="Normal 7 6 6 2 2 8" xfId="6243" xr:uid="{00000000-0005-0000-0000-00006B210000}"/>
    <cellStyle name="Normal 7 6 6 2 2 9" xfId="14323" xr:uid="{00000000-0005-0000-0000-00006B210000}"/>
    <cellStyle name="Normal 7 6 6 2 3" xfId="1539" xr:uid="{00000000-0005-0000-0000-000042150000}"/>
    <cellStyle name="Normal 7 6 6 2 3 2" xfId="3188" xr:uid="{00000000-0005-0000-0000-000043150000}"/>
    <cellStyle name="Normal 7 6 6 2 3 2 2" xfId="9647" xr:uid="{00000000-0005-0000-0000-000079210000}"/>
    <cellStyle name="Normal 7 6 6 2 3 2 3" xfId="17725" xr:uid="{00000000-0005-0000-0000-000079210000}"/>
    <cellStyle name="Normal 7 6 6 2 3 3" xfId="4851" xr:uid="{00000000-0005-0000-0000-000044150000}"/>
    <cellStyle name="Normal 7 6 6 2 3 3 2" xfId="11238" xr:uid="{00000000-0005-0000-0000-00007A210000}"/>
    <cellStyle name="Normal 7 6 6 2 3 3 3" xfId="19316" xr:uid="{00000000-0005-0000-0000-00007A210000}"/>
    <cellStyle name="Normal 7 6 6 2 3 4" xfId="8052" xr:uid="{00000000-0005-0000-0000-00007B210000}"/>
    <cellStyle name="Normal 7 6 6 2 3 4 2" xfId="16130" xr:uid="{00000000-0005-0000-0000-00007B210000}"/>
    <cellStyle name="Normal 7 6 6 2 3 5" xfId="6442" xr:uid="{00000000-0005-0000-0000-000078210000}"/>
    <cellStyle name="Normal 7 6 6 2 3 6" xfId="14522" xr:uid="{00000000-0005-0000-0000-000078210000}"/>
    <cellStyle name="Normal 7 6 6 2 4" xfId="2065" xr:uid="{00000000-0005-0000-0000-000045150000}"/>
    <cellStyle name="Normal 7 6 6 2 4 2" xfId="3715" xr:uid="{00000000-0005-0000-0000-000046150000}"/>
    <cellStyle name="Normal 7 6 6 2 4 2 2" xfId="10174" xr:uid="{00000000-0005-0000-0000-00007D210000}"/>
    <cellStyle name="Normal 7 6 6 2 4 2 3" xfId="18252" xr:uid="{00000000-0005-0000-0000-00007D210000}"/>
    <cellStyle name="Normal 7 6 6 2 4 3" xfId="5378" xr:uid="{00000000-0005-0000-0000-000047150000}"/>
    <cellStyle name="Normal 7 6 6 2 4 3 2" xfId="11765" xr:uid="{00000000-0005-0000-0000-00007E210000}"/>
    <cellStyle name="Normal 7 6 6 2 4 3 3" xfId="19843" xr:uid="{00000000-0005-0000-0000-00007E210000}"/>
    <cellStyle name="Normal 7 6 6 2 4 4" xfId="8579" xr:uid="{00000000-0005-0000-0000-00007F210000}"/>
    <cellStyle name="Normal 7 6 6 2 4 4 2" xfId="16657" xr:uid="{00000000-0005-0000-0000-00007F210000}"/>
    <cellStyle name="Normal 7 6 6 2 4 5" xfId="6969" xr:uid="{00000000-0005-0000-0000-00007C210000}"/>
    <cellStyle name="Normal 7 6 6 2 4 6" xfId="15049" xr:uid="{00000000-0005-0000-0000-00007C210000}"/>
    <cellStyle name="Normal 7 6 6 2 5" xfId="2727" xr:uid="{00000000-0005-0000-0000-000048150000}"/>
    <cellStyle name="Normal 7 6 6 2 5 2" xfId="9216" xr:uid="{00000000-0005-0000-0000-000080210000}"/>
    <cellStyle name="Normal 7 6 6 2 5 3" xfId="17294" xr:uid="{00000000-0005-0000-0000-000080210000}"/>
    <cellStyle name="Normal 7 6 6 2 6" xfId="4324" xr:uid="{00000000-0005-0000-0000-000049150000}"/>
    <cellStyle name="Normal 7 6 6 2 6 2" xfId="10711" xr:uid="{00000000-0005-0000-0000-000081210000}"/>
    <cellStyle name="Normal 7 6 6 2 6 3" xfId="18789" xr:uid="{00000000-0005-0000-0000-000081210000}"/>
    <cellStyle name="Normal 7 6 6 2 7" xfId="7525" xr:uid="{00000000-0005-0000-0000-000082210000}"/>
    <cellStyle name="Normal 7 6 6 2 7 2" xfId="15603" xr:uid="{00000000-0005-0000-0000-000082210000}"/>
    <cellStyle name="Normal 7 6 6 2 8" xfId="12641" xr:uid="{00000000-0005-0000-0000-000083210000}"/>
    <cellStyle name="Normal 7 6 6 2 8 2" xfId="20705" xr:uid="{00000000-0005-0000-0000-000083210000}"/>
    <cellStyle name="Normal 7 6 6 2 9" xfId="5915" xr:uid="{00000000-0005-0000-0000-00006A210000}"/>
    <cellStyle name="Normal 7 6 6 3" xfId="1094" xr:uid="{00000000-0005-0000-0000-00004A150000}"/>
    <cellStyle name="Normal 7 6 6 3 2" xfId="1750" xr:uid="{00000000-0005-0000-0000-00004B150000}"/>
    <cellStyle name="Normal 7 6 6 3 2 2" xfId="3400" xr:uid="{00000000-0005-0000-0000-00004C150000}"/>
    <cellStyle name="Normal 7 6 6 3 2 2 2" xfId="9859" xr:uid="{00000000-0005-0000-0000-000086210000}"/>
    <cellStyle name="Normal 7 6 6 3 2 2 3" xfId="17937" xr:uid="{00000000-0005-0000-0000-000086210000}"/>
    <cellStyle name="Normal 7 6 6 3 2 3" xfId="5063" xr:uid="{00000000-0005-0000-0000-00004D150000}"/>
    <cellStyle name="Normal 7 6 6 3 2 3 2" xfId="11450" xr:uid="{00000000-0005-0000-0000-000087210000}"/>
    <cellStyle name="Normal 7 6 6 3 2 3 3" xfId="19528" xr:uid="{00000000-0005-0000-0000-000087210000}"/>
    <cellStyle name="Normal 7 6 6 3 2 4" xfId="8264" xr:uid="{00000000-0005-0000-0000-000088210000}"/>
    <cellStyle name="Normal 7 6 6 3 2 4 2" xfId="16342" xr:uid="{00000000-0005-0000-0000-000088210000}"/>
    <cellStyle name="Normal 7 6 6 3 2 5" xfId="6654" xr:uid="{00000000-0005-0000-0000-000085210000}"/>
    <cellStyle name="Normal 7 6 6 3 2 6" xfId="14734" xr:uid="{00000000-0005-0000-0000-000085210000}"/>
    <cellStyle name="Normal 7 6 6 3 3" xfId="2277" xr:uid="{00000000-0005-0000-0000-00004E150000}"/>
    <cellStyle name="Normal 7 6 6 3 3 2" xfId="3927" xr:uid="{00000000-0005-0000-0000-00004F150000}"/>
    <cellStyle name="Normal 7 6 6 3 3 2 2" xfId="10386" xr:uid="{00000000-0005-0000-0000-00008A210000}"/>
    <cellStyle name="Normal 7 6 6 3 3 2 3" xfId="18464" xr:uid="{00000000-0005-0000-0000-00008A210000}"/>
    <cellStyle name="Normal 7 6 6 3 3 3" xfId="5590" xr:uid="{00000000-0005-0000-0000-000050150000}"/>
    <cellStyle name="Normal 7 6 6 3 3 3 2" xfId="11977" xr:uid="{00000000-0005-0000-0000-00008B210000}"/>
    <cellStyle name="Normal 7 6 6 3 3 3 3" xfId="20055" xr:uid="{00000000-0005-0000-0000-00008B210000}"/>
    <cellStyle name="Normal 7 6 6 3 3 4" xfId="8791" xr:uid="{00000000-0005-0000-0000-00008C210000}"/>
    <cellStyle name="Normal 7 6 6 3 3 4 2" xfId="16869" xr:uid="{00000000-0005-0000-0000-00008C210000}"/>
    <cellStyle name="Normal 7 6 6 3 3 5" xfId="7181" xr:uid="{00000000-0005-0000-0000-000089210000}"/>
    <cellStyle name="Normal 7 6 6 3 3 6" xfId="15261" xr:uid="{00000000-0005-0000-0000-000089210000}"/>
    <cellStyle name="Normal 7 6 6 3 4" xfId="2845" xr:uid="{00000000-0005-0000-0000-000051150000}"/>
    <cellStyle name="Normal 7 6 6 3 4 2" xfId="9334" xr:uid="{00000000-0005-0000-0000-00008D210000}"/>
    <cellStyle name="Normal 7 6 6 3 4 3" xfId="17412" xr:uid="{00000000-0005-0000-0000-00008D210000}"/>
    <cellStyle name="Normal 7 6 6 3 5" xfId="4536" xr:uid="{00000000-0005-0000-0000-000052150000}"/>
    <cellStyle name="Normal 7 6 6 3 5 2" xfId="10923" xr:uid="{00000000-0005-0000-0000-00008E210000}"/>
    <cellStyle name="Normal 7 6 6 3 5 3" xfId="19001" xr:uid="{00000000-0005-0000-0000-00008E210000}"/>
    <cellStyle name="Normal 7 6 6 3 6" xfId="7737" xr:uid="{00000000-0005-0000-0000-00008F210000}"/>
    <cellStyle name="Normal 7 6 6 3 6 2" xfId="15815" xr:uid="{00000000-0005-0000-0000-00008F210000}"/>
    <cellStyle name="Normal 7 6 6 3 7" xfId="13431" xr:uid="{00000000-0005-0000-0000-000090210000}"/>
    <cellStyle name="Normal 7 6 6 3 7 2" xfId="21468" xr:uid="{00000000-0005-0000-0000-000090210000}"/>
    <cellStyle name="Normal 7 6 6 3 8" xfId="6127" xr:uid="{00000000-0005-0000-0000-000084210000}"/>
    <cellStyle name="Normal 7 6 6 3 9" xfId="14207" xr:uid="{00000000-0005-0000-0000-000084210000}"/>
    <cellStyle name="Normal 7 6 6 4" xfId="1506" xr:uid="{00000000-0005-0000-0000-000053150000}"/>
    <cellStyle name="Normal 7 6 6 4 2" xfId="3155" xr:uid="{00000000-0005-0000-0000-000054150000}"/>
    <cellStyle name="Normal 7 6 6 4 2 2" xfId="9614" xr:uid="{00000000-0005-0000-0000-000092210000}"/>
    <cellStyle name="Normal 7 6 6 4 2 3" xfId="17692" xr:uid="{00000000-0005-0000-0000-000092210000}"/>
    <cellStyle name="Normal 7 6 6 4 3" xfId="4818" xr:uid="{00000000-0005-0000-0000-000055150000}"/>
    <cellStyle name="Normal 7 6 6 4 3 2" xfId="11205" xr:uid="{00000000-0005-0000-0000-000093210000}"/>
    <cellStyle name="Normal 7 6 6 4 3 3" xfId="19283" xr:uid="{00000000-0005-0000-0000-000093210000}"/>
    <cellStyle name="Normal 7 6 6 4 4" xfId="8019" xr:uid="{00000000-0005-0000-0000-000094210000}"/>
    <cellStyle name="Normal 7 6 6 4 4 2" xfId="16097" xr:uid="{00000000-0005-0000-0000-000094210000}"/>
    <cellStyle name="Normal 7 6 6 4 5" xfId="12837" xr:uid="{00000000-0005-0000-0000-000095210000}"/>
    <cellStyle name="Normal 7 6 6 4 5 2" xfId="20875" xr:uid="{00000000-0005-0000-0000-000095210000}"/>
    <cellStyle name="Normal 7 6 6 4 6" xfId="6409" xr:uid="{00000000-0005-0000-0000-000091210000}"/>
    <cellStyle name="Normal 7 6 6 4 7" xfId="14489" xr:uid="{00000000-0005-0000-0000-000091210000}"/>
    <cellStyle name="Normal 7 6 6 5" xfId="2032" xr:uid="{00000000-0005-0000-0000-000056150000}"/>
    <cellStyle name="Normal 7 6 6 5 2" xfId="3682" xr:uid="{00000000-0005-0000-0000-000057150000}"/>
    <cellStyle name="Normal 7 6 6 5 2 2" xfId="10141" xr:uid="{00000000-0005-0000-0000-000097210000}"/>
    <cellStyle name="Normal 7 6 6 5 2 3" xfId="18219" xr:uid="{00000000-0005-0000-0000-000097210000}"/>
    <cellStyle name="Normal 7 6 6 5 3" xfId="5345" xr:uid="{00000000-0005-0000-0000-000058150000}"/>
    <cellStyle name="Normal 7 6 6 5 3 2" xfId="11732" xr:uid="{00000000-0005-0000-0000-000098210000}"/>
    <cellStyle name="Normal 7 6 6 5 3 3" xfId="19810" xr:uid="{00000000-0005-0000-0000-000098210000}"/>
    <cellStyle name="Normal 7 6 6 5 4" xfId="8546" xr:uid="{00000000-0005-0000-0000-000099210000}"/>
    <cellStyle name="Normal 7 6 6 5 4 2" xfId="16624" xr:uid="{00000000-0005-0000-0000-000099210000}"/>
    <cellStyle name="Normal 7 6 6 5 5" xfId="6936" xr:uid="{00000000-0005-0000-0000-000096210000}"/>
    <cellStyle name="Normal 7 6 6 5 6" xfId="15016" xr:uid="{00000000-0005-0000-0000-000096210000}"/>
    <cellStyle name="Normal 7 6 6 6" xfId="2688" xr:uid="{00000000-0005-0000-0000-000059150000}"/>
    <cellStyle name="Normal 7 6 6 6 2" xfId="9179" xr:uid="{00000000-0005-0000-0000-00009A210000}"/>
    <cellStyle name="Normal 7 6 6 6 3" xfId="17257" xr:uid="{00000000-0005-0000-0000-00009A210000}"/>
    <cellStyle name="Normal 7 6 6 7" xfId="4291" xr:uid="{00000000-0005-0000-0000-00005A150000}"/>
    <cellStyle name="Normal 7 6 6 7 2" xfId="10678" xr:uid="{00000000-0005-0000-0000-00009B210000}"/>
    <cellStyle name="Normal 7 6 6 7 3" xfId="18756" xr:uid="{00000000-0005-0000-0000-00009B210000}"/>
    <cellStyle name="Normal 7 6 6 8" xfId="7492" xr:uid="{00000000-0005-0000-0000-00009C210000}"/>
    <cellStyle name="Normal 7 6 6 8 2" xfId="15570" xr:uid="{00000000-0005-0000-0000-00009C210000}"/>
    <cellStyle name="Normal 7 6 6 9" xfId="12373" xr:uid="{00000000-0005-0000-0000-00009D210000}"/>
    <cellStyle name="Normal 7 6 6 9 2" xfId="20445" xr:uid="{00000000-0005-0000-0000-00009D210000}"/>
    <cellStyle name="Normal 7 6 7" xfId="856" xr:uid="{00000000-0005-0000-0000-000058030000}"/>
    <cellStyle name="Normal 7 6 7 10" xfId="5883" xr:uid="{00000000-0005-0000-0000-00009E210000}"/>
    <cellStyle name="Normal 7 6 7 11" xfId="13963" xr:uid="{00000000-0005-0000-0000-00009E210000}"/>
    <cellStyle name="Normal 7 6 7 2" xfId="1095" xr:uid="{00000000-0005-0000-0000-00005C150000}"/>
    <cellStyle name="Normal 7 6 7 2 2" xfId="1751" xr:uid="{00000000-0005-0000-0000-00005D150000}"/>
    <cellStyle name="Normal 7 6 7 2 2 2" xfId="3401" xr:uid="{00000000-0005-0000-0000-00005E150000}"/>
    <cellStyle name="Normal 7 6 7 2 2 2 2" xfId="9860" xr:uid="{00000000-0005-0000-0000-0000A1210000}"/>
    <cellStyle name="Normal 7 6 7 2 2 2 3" xfId="17938" xr:uid="{00000000-0005-0000-0000-0000A1210000}"/>
    <cellStyle name="Normal 7 6 7 2 2 3" xfId="5064" xr:uid="{00000000-0005-0000-0000-00005F150000}"/>
    <cellStyle name="Normal 7 6 7 2 2 3 2" xfId="11451" xr:uid="{00000000-0005-0000-0000-0000A2210000}"/>
    <cellStyle name="Normal 7 6 7 2 2 3 3" xfId="19529" xr:uid="{00000000-0005-0000-0000-0000A2210000}"/>
    <cellStyle name="Normal 7 6 7 2 2 4" xfId="8265" xr:uid="{00000000-0005-0000-0000-0000A3210000}"/>
    <cellStyle name="Normal 7 6 7 2 2 4 2" xfId="16343" xr:uid="{00000000-0005-0000-0000-0000A3210000}"/>
    <cellStyle name="Normal 7 6 7 2 2 5" xfId="6655" xr:uid="{00000000-0005-0000-0000-0000A0210000}"/>
    <cellStyle name="Normal 7 6 7 2 2 6" xfId="14735" xr:uid="{00000000-0005-0000-0000-0000A0210000}"/>
    <cellStyle name="Normal 7 6 7 2 3" xfId="2278" xr:uid="{00000000-0005-0000-0000-000060150000}"/>
    <cellStyle name="Normal 7 6 7 2 3 2" xfId="3928" xr:uid="{00000000-0005-0000-0000-000061150000}"/>
    <cellStyle name="Normal 7 6 7 2 3 2 2" xfId="10387" xr:uid="{00000000-0005-0000-0000-0000A5210000}"/>
    <cellStyle name="Normal 7 6 7 2 3 2 3" xfId="18465" xr:uid="{00000000-0005-0000-0000-0000A5210000}"/>
    <cellStyle name="Normal 7 6 7 2 3 3" xfId="5591" xr:uid="{00000000-0005-0000-0000-000062150000}"/>
    <cellStyle name="Normal 7 6 7 2 3 3 2" xfId="11978" xr:uid="{00000000-0005-0000-0000-0000A6210000}"/>
    <cellStyle name="Normal 7 6 7 2 3 3 3" xfId="20056" xr:uid="{00000000-0005-0000-0000-0000A6210000}"/>
    <cellStyle name="Normal 7 6 7 2 3 4" xfId="8792" xr:uid="{00000000-0005-0000-0000-0000A7210000}"/>
    <cellStyle name="Normal 7 6 7 2 3 4 2" xfId="16870" xr:uid="{00000000-0005-0000-0000-0000A7210000}"/>
    <cellStyle name="Normal 7 6 7 2 3 5" xfId="7182" xr:uid="{00000000-0005-0000-0000-0000A4210000}"/>
    <cellStyle name="Normal 7 6 7 2 3 6" xfId="15262" xr:uid="{00000000-0005-0000-0000-0000A4210000}"/>
    <cellStyle name="Normal 7 6 7 2 4" xfId="2846" xr:uid="{00000000-0005-0000-0000-000063150000}"/>
    <cellStyle name="Normal 7 6 7 2 4 2" xfId="9335" xr:uid="{00000000-0005-0000-0000-0000A8210000}"/>
    <cellStyle name="Normal 7 6 7 2 4 3" xfId="17413" xr:uid="{00000000-0005-0000-0000-0000A8210000}"/>
    <cellStyle name="Normal 7 6 7 2 5" xfId="4537" xr:uid="{00000000-0005-0000-0000-000064150000}"/>
    <cellStyle name="Normal 7 6 7 2 5 2" xfId="10924" xr:uid="{00000000-0005-0000-0000-0000A9210000}"/>
    <cellStyle name="Normal 7 6 7 2 5 3" xfId="19002" xr:uid="{00000000-0005-0000-0000-0000A9210000}"/>
    <cellStyle name="Normal 7 6 7 2 6" xfId="7738" xr:uid="{00000000-0005-0000-0000-0000AA210000}"/>
    <cellStyle name="Normal 7 6 7 2 6 2" xfId="15816" xr:uid="{00000000-0005-0000-0000-0000AA210000}"/>
    <cellStyle name="Normal 7 6 7 2 7" xfId="12838" xr:uid="{00000000-0005-0000-0000-0000AB210000}"/>
    <cellStyle name="Normal 7 6 7 2 7 2" xfId="20876" xr:uid="{00000000-0005-0000-0000-0000AB210000}"/>
    <cellStyle name="Normal 7 6 7 2 8" xfId="6128" xr:uid="{00000000-0005-0000-0000-00009F210000}"/>
    <cellStyle name="Normal 7 6 7 2 9" xfId="14208" xr:uid="{00000000-0005-0000-0000-00009F210000}"/>
    <cellStyle name="Normal 7 6 7 3" xfId="1507" xr:uid="{00000000-0005-0000-0000-000065150000}"/>
    <cellStyle name="Normal 7 6 7 3 2" xfId="3156" xr:uid="{00000000-0005-0000-0000-000066150000}"/>
    <cellStyle name="Normal 7 6 7 3 2 2" xfId="9615" xr:uid="{00000000-0005-0000-0000-0000AD210000}"/>
    <cellStyle name="Normal 7 6 7 3 2 3" xfId="17693" xr:uid="{00000000-0005-0000-0000-0000AD210000}"/>
    <cellStyle name="Normal 7 6 7 3 3" xfId="4819" xr:uid="{00000000-0005-0000-0000-000067150000}"/>
    <cellStyle name="Normal 7 6 7 3 3 2" xfId="11206" xr:uid="{00000000-0005-0000-0000-0000AE210000}"/>
    <cellStyle name="Normal 7 6 7 3 3 3" xfId="19284" xr:uid="{00000000-0005-0000-0000-0000AE210000}"/>
    <cellStyle name="Normal 7 6 7 3 4" xfId="8020" xr:uid="{00000000-0005-0000-0000-0000AF210000}"/>
    <cellStyle name="Normal 7 6 7 3 4 2" xfId="16098" xr:uid="{00000000-0005-0000-0000-0000AF210000}"/>
    <cellStyle name="Normal 7 6 7 3 5" xfId="6410" xr:uid="{00000000-0005-0000-0000-0000AC210000}"/>
    <cellStyle name="Normal 7 6 7 3 6" xfId="14490" xr:uid="{00000000-0005-0000-0000-0000AC210000}"/>
    <cellStyle name="Normal 7 6 7 4" xfId="2033" xr:uid="{00000000-0005-0000-0000-000068150000}"/>
    <cellStyle name="Normal 7 6 7 4 2" xfId="3683" xr:uid="{00000000-0005-0000-0000-000069150000}"/>
    <cellStyle name="Normal 7 6 7 4 2 2" xfId="10142" xr:uid="{00000000-0005-0000-0000-0000B1210000}"/>
    <cellStyle name="Normal 7 6 7 4 2 3" xfId="18220" xr:uid="{00000000-0005-0000-0000-0000B1210000}"/>
    <cellStyle name="Normal 7 6 7 4 3" xfId="5346" xr:uid="{00000000-0005-0000-0000-00006A150000}"/>
    <cellStyle name="Normal 7 6 7 4 3 2" xfId="11733" xr:uid="{00000000-0005-0000-0000-0000B2210000}"/>
    <cellStyle name="Normal 7 6 7 4 3 3" xfId="19811" xr:uid="{00000000-0005-0000-0000-0000B2210000}"/>
    <cellStyle name="Normal 7 6 7 4 4" xfId="8547" xr:uid="{00000000-0005-0000-0000-0000B3210000}"/>
    <cellStyle name="Normal 7 6 7 4 4 2" xfId="16625" xr:uid="{00000000-0005-0000-0000-0000B3210000}"/>
    <cellStyle name="Normal 7 6 7 4 5" xfId="6937" xr:uid="{00000000-0005-0000-0000-0000B0210000}"/>
    <cellStyle name="Normal 7 6 7 4 6" xfId="15017" xr:uid="{00000000-0005-0000-0000-0000B0210000}"/>
    <cellStyle name="Normal 7 6 7 5" xfId="2689" xr:uid="{00000000-0005-0000-0000-00006B150000}"/>
    <cellStyle name="Normal 7 6 7 5 2" xfId="9180" xr:uid="{00000000-0005-0000-0000-0000B4210000}"/>
    <cellStyle name="Normal 7 6 7 5 3" xfId="17258" xr:uid="{00000000-0005-0000-0000-0000B4210000}"/>
    <cellStyle name="Normal 7 6 7 6" xfId="4292" xr:uid="{00000000-0005-0000-0000-00006C150000}"/>
    <cellStyle name="Normal 7 6 7 6 2" xfId="10679" xr:uid="{00000000-0005-0000-0000-0000B5210000}"/>
    <cellStyle name="Normal 7 6 7 6 3" xfId="18757" xr:uid="{00000000-0005-0000-0000-0000B5210000}"/>
    <cellStyle name="Normal 7 6 7 7" xfId="7493" xr:uid="{00000000-0005-0000-0000-0000B6210000}"/>
    <cellStyle name="Normal 7 6 7 7 2" xfId="15571" xr:uid="{00000000-0005-0000-0000-0000B6210000}"/>
    <cellStyle name="Normal 7 6 7 8" xfId="12374" xr:uid="{00000000-0005-0000-0000-0000B7210000}"/>
    <cellStyle name="Normal 7 6 7 8 2" xfId="20446" xr:uid="{00000000-0005-0000-0000-0000B7210000}"/>
    <cellStyle name="Normal 7 6 7 9" xfId="13764" xr:uid="{00000000-0005-0000-0000-0000B8210000}"/>
    <cellStyle name="Normal 7 6 7 9 2" xfId="21761" xr:uid="{00000000-0005-0000-0000-0000B8210000}"/>
    <cellStyle name="Normal 7 6 8" xfId="857" xr:uid="{00000000-0005-0000-0000-000059030000}"/>
    <cellStyle name="Normal 7 6 8 10" xfId="5884" xr:uid="{00000000-0005-0000-0000-0000B9210000}"/>
    <cellStyle name="Normal 7 6 8 11" xfId="13964" xr:uid="{00000000-0005-0000-0000-0000B9210000}"/>
    <cellStyle name="Normal 7 6 8 2" xfId="1096" xr:uid="{00000000-0005-0000-0000-00006E150000}"/>
    <cellStyle name="Normal 7 6 8 2 2" xfId="1752" xr:uid="{00000000-0005-0000-0000-00006F150000}"/>
    <cellStyle name="Normal 7 6 8 2 2 2" xfId="3402" xr:uid="{00000000-0005-0000-0000-000070150000}"/>
    <cellStyle name="Normal 7 6 8 2 2 2 2" xfId="9861" xr:uid="{00000000-0005-0000-0000-0000BC210000}"/>
    <cellStyle name="Normal 7 6 8 2 2 2 3" xfId="17939" xr:uid="{00000000-0005-0000-0000-0000BC210000}"/>
    <cellStyle name="Normal 7 6 8 2 2 3" xfId="5065" xr:uid="{00000000-0005-0000-0000-000071150000}"/>
    <cellStyle name="Normal 7 6 8 2 2 3 2" xfId="11452" xr:uid="{00000000-0005-0000-0000-0000BD210000}"/>
    <cellStyle name="Normal 7 6 8 2 2 3 3" xfId="19530" xr:uid="{00000000-0005-0000-0000-0000BD210000}"/>
    <cellStyle name="Normal 7 6 8 2 2 4" xfId="8266" xr:uid="{00000000-0005-0000-0000-0000BE210000}"/>
    <cellStyle name="Normal 7 6 8 2 2 4 2" xfId="16344" xr:uid="{00000000-0005-0000-0000-0000BE210000}"/>
    <cellStyle name="Normal 7 6 8 2 2 5" xfId="6656" xr:uid="{00000000-0005-0000-0000-0000BB210000}"/>
    <cellStyle name="Normal 7 6 8 2 2 6" xfId="14736" xr:uid="{00000000-0005-0000-0000-0000BB210000}"/>
    <cellStyle name="Normal 7 6 8 2 3" xfId="2279" xr:uid="{00000000-0005-0000-0000-000072150000}"/>
    <cellStyle name="Normal 7 6 8 2 3 2" xfId="3929" xr:uid="{00000000-0005-0000-0000-000073150000}"/>
    <cellStyle name="Normal 7 6 8 2 3 2 2" xfId="10388" xr:uid="{00000000-0005-0000-0000-0000C0210000}"/>
    <cellStyle name="Normal 7 6 8 2 3 2 3" xfId="18466" xr:uid="{00000000-0005-0000-0000-0000C0210000}"/>
    <cellStyle name="Normal 7 6 8 2 3 3" xfId="5592" xr:uid="{00000000-0005-0000-0000-000074150000}"/>
    <cellStyle name="Normal 7 6 8 2 3 3 2" xfId="11979" xr:uid="{00000000-0005-0000-0000-0000C1210000}"/>
    <cellStyle name="Normal 7 6 8 2 3 3 3" xfId="20057" xr:uid="{00000000-0005-0000-0000-0000C1210000}"/>
    <cellStyle name="Normal 7 6 8 2 3 4" xfId="8793" xr:uid="{00000000-0005-0000-0000-0000C2210000}"/>
    <cellStyle name="Normal 7 6 8 2 3 4 2" xfId="16871" xr:uid="{00000000-0005-0000-0000-0000C2210000}"/>
    <cellStyle name="Normal 7 6 8 2 3 5" xfId="7183" xr:uid="{00000000-0005-0000-0000-0000BF210000}"/>
    <cellStyle name="Normal 7 6 8 2 3 6" xfId="15263" xr:uid="{00000000-0005-0000-0000-0000BF210000}"/>
    <cellStyle name="Normal 7 6 8 2 4" xfId="2847" xr:uid="{00000000-0005-0000-0000-000075150000}"/>
    <cellStyle name="Normal 7 6 8 2 4 2" xfId="9336" xr:uid="{00000000-0005-0000-0000-0000C3210000}"/>
    <cellStyle name="Normal 7 6 8 2 4 3" xfId="17414" xr:uid="{00000000-0005-0000-0000-0000C3210000}"/>
    <cellStyle name="Normal 7 6 8 2 5" xfId="4538" xr:uid="{00000000-0005-0000-0000-000076150000}"/>
    <cellStyle name="Normal 7 6 8 2 5 2" xfId="10925" xr:uid="{00000000-0005-0000-0000-0000C4210000}"/>
    <cellStyle name="Normal 7 6 8 2 5 3" xfId="19003" xr:uid="{00000000-0005-0000-0000-0000C4210000}"/>
    <cellStyle name="Normal 7 6 8 2 6" xfId="7739" xr:uid="{00000000-0005-0000-0000-0000C5210000}"/>
    <cellStyle name="Normal 7 6 8 2 6 2" xfId="15817" xr:uid="{00000000-0005-0000-0000-0000C5210000}"/>
    <cellStyle name="Normal 7 6 8 2 7" xfId="12839" xr:uid="{00000000-0005-0000-0000-0000C6210000}"/>
    <cellStyle name="Normal 7 6 8 2 7 2" xfId="20877" xr:uid="{00000000-0005-0000-0000-0000C6210000}"/>
    <cellStyle name="Normal 7 6 8 2 8" xfId="6129" xr:uid="{00000000-0005-0000-0000-0000BA210000}"/>
    <cellStyle name="Normal 7 6 8 2 9" xfId="14209" xr:uid="{00000000-0005-0000-0000-0000BA210000}"/>
    <cellStyle name="Normal 7 6 8 3" xfId="1508" xr:uid="{00000000-0005-0000-0000-000077150000}"/>
    <cellStyle name="Normal 7 6 8 3 2" xfId="3157" xr:uid="{00000000-0005-0000-0000-000078150000}"/>
    <cellStyle name="Normal 7 6 8 3 2 2" xfId="9616" xr:uid="{00000000-0005-0000-0000-0000C8210000}"/>
    <cellStyle name="Normal 7 6 8 3 2 3" xfId="17694" xr:uid="{00000000-0005-0000-0000-0000C8210000}"/>
    <cellStyle name="Normal 7 6 8 3 3" xfId="4820" xr:uid="{00000000-0005-0000-0000-000079150000}"/>
    <cellStyle name="Normal 7 6 8 3 3 2" xfId="11207" xr:uid="{00000000-0005-0000-0000-0000C9210000}"/>
    <cellStyle name="Normal 7 6 8 3 3 3" xfId="19285" xr:uid="{00000000-0005-0000-0000-0000C9210000}"/>
    <cellStyle name="Normal 7 6 8 3 4" xfId="8021" xr:uid="{00000000-0005-0000-0000-0000CA210000}"/>
    <cellStyle name="Normal 7 6 8 3 4 2" xfId="16099" xr:uid="{00000000-0005-0000-0000-0000CA210000}"/>
    <cellStyle name="Normal 7 6 8 3 5" xfId="6411" xr:uid="{00000000-0005-0000-0000-0000C7210000}"/>
    <cellStyle name="Normal 7 6 8 3 6" xfId="14491" xr:uid="{00000000-0005-0000-0000-0000C7210000}"/>
    <cellStyle name="Normal 7 6 8 4" xfId="2034" xr:uid="{00000000-0005-0000-0000-00007A150000}"/>
    <cellStyle name="Normal 7 6 8 4 2" xfId="3684" xr:uid="{00000000-0005-0000-0000-00007B150000}"/>
    <cellStyle name="Normal 7 6 8 4 2 2" xfId="10143" xr:uid="{00000000-0005-0000-0000-0000CC210000}"/>
    <cellStyle name="Normal 7 6 8 4 2 3" xfId="18221" xr:uid="{00000000-0005-0000-0000-0000CC210000}"/>
    <cellStyle name="Normal 7 6 8 4 3" xfId="5347" xr:uid="{00000000-0005-0000-0000-00007C150000}"/>
    <cellStyle name="Normal 7 6 8 4 3 2" xfId="11734" xr:uid="{00000000-0005-0000-0000-0000CD210000}"/>
    <cellStyle name="Normal 7 6 8 4 3 3" xfId="19812" xr:uid="{00000000-0005-0000-0000-0000CD210000}"/>
    <cellStyle name="Normal 7 6 8 4 4" xfId="8548" xr:uid="{00000000-0005-0000-0000-0000CE210000}"/>
    <cellStyle name="Normal 7 6 8 4 4 2" xfId="16626" xr:uid="{00000000-0005-0000-0000-0000CE210000}"/>
    <cellStyle name="Normal 7 6 8 4 5" xfId="6938" xr:uid="{00000000-0005-0000-0000-0000CB210000}"/>
    <cellStyle name="Normal 7 6 8 4 6" xfId="15018" xr:uid="{00000000-0005-0000-0000-0000CB210000}"/>
    <cellStyle name="Normal 7 6 8 5" xfId="2690" xr:uid="{00000000-0005-0000-0000-00007D150000}"/>
    <cellStyle name="Normal 7 6 8 5 2" xfId="9181" xr:uid="{00000000-0005-0000-0000-0000CF210000}"/>
    <cellStyle name="Normal 7 6 8 5 3" xfId="17259" xr:uid="{00000000-0005-0000-0000-0000CF210000}"/>
    <cellStyle name="Normal 7 6 8 6" xfId="4293" xr:uid="{00000000-0005-0000-0000-00007E150000}"/>
    <cellStyle name="Normal 7 6 8 6 2" xfId="10680" xr:uid="{00000000-0005-0000-0000-0000D0210000}"/>
    <cellStyle name="Normal 7 6 8 6 3" xfId="18758" xr:uid="{00000000-0005-0000-0000-0000D0210000}"/>
    <cellStyle name="Normal 7 6 8 7" xfId="7494" xr:uid="{00000000-0005-0000-0000-0000D1210000}"/>
    <cellStyle name="Normal 7 6 8 7 2" xfId="15572" xr:uid="{00000000-0005-0000-0000-0000D1210000}"/>
    <cellStyle name="Normal 7 6 8 8" xfId="12375" xr:uid="{00000000-0005-0000-0000-0000D2210000}"/>
    <cellStyle name="Normal 7 6 8 8 2" xfId="20447" xr:uid="{00000000-0005-0000-0000-0000D2210000}"/>
    <cellStyle name="Normal 7 6 8 9" xfId="13765" xr:uid="{00000000-0005-0000-0000-0000D3210000}"/>
    <cellStyle name="Normal 7 6 8 9 2" xfId="21762" xr:uid="{00000000-0005-0000-0000-0000D3210000}"/>
    <cellStyle name="Normal 7 6 9" xfId="858" xr:uid="{00000000-0005-0000-0000-00005A030000}"/>
    <cellStyle name="Normal 7 7" xfId="859" xr:uid="{00000000-0005-0000-0000-00005B030000}"/>
    <cellStyle name="Normal 7 7 10" xfId="12376" xr:uid="{00000000-0005-0000-0000-0000D6210000}"/>
    <cellStyle name="Normal 7 7 10 2" xfId="20448" xr:uid="{00000000-0005-0000-0000-0000D6210000}"/>
    <cellStyle name="Normal 7 7 11" xfId="13766" xr:uid="{00000000-0005-0000-0000-0000D7210000}"/>
    <cellStyle name="Normal 7 7 11 2" xfId="21763" xr:uid="{00000000-0005-0000-0000-0000D7210000}"/>
    <cellStyle name="Normal 7 7 12" xfId="5885" xr:uid="{00000000-0005-0000-0000-0000D5210000}"/>
    <cellStyle name="Normal 7 7 13" xfId="13965" xr:uid="{00000000-0005-0000-0000-0000D5210000}"/>
    <cellStyle name="Normal 7 7 2" xfId="860" xr:uid="{00000000-0005-0000-0000-00005C030000}"/>
    <cellStyle name="Normal 7 7 2 10" xfId="5978" xr:uid="{00000000-0005-0000-0000-0000D8210000}"/>
    <cellStyle name="Normal 7 7 2 11" xfId="14058" xr:uid="{00000000-0005-0000-0000-0000D8210000}"/>
    <cellStyle name="Normal 7 7 2 2" xfId="1209" xr:uid="{00000000-0005-0000-0000-000082150000}"/>
    <cellStyle name="Normal 7 7 2 2 2" xfId="1867" xr:uid="{00000000-0005-0000-0000-000083150000}"/>
    <cellStyle name="Normal 7 7 2 2 2 2" xfId="3517" xr:uid="{00000000-0005-0000-0000-000084150000}"/>
    <cellStyle name="Normal 7 7 2 2 2 2 2" xfId="13434" xr:uid="{00000000-0005-0000-0000-0000DC210000}"/>
    <cellStyle name="Normal 7 7 2 2 2 2 2 2" xfId="21471" xr:uid="{00000000-0005-0000-0000-0000DC210000}"/>
    <cellStyle name="Normal 7 7 2 2 2 2 3" xfId="9976" xr:uid="{00000000-0005-0000-0000-0000DB210000}"/>
    <cellStyle name="Normal 7 7 2 2 2 2 4" xfId="18054" xr:uid="{00000000-0005-0000-0000-0000DB210000}"/>
    <cellStyle name="Normal 7 7 2 2 2 3" xfId="5180" xr:uid="{00000000-0005-0000-0000-000085150000}"/>
    <cellStyle name="Normal 7 7 2 2 2 3 2" xfId="11567" xr:uid="{00000000-0005-0000-0000-0000DD210000}"/>
    <cellStyle name="Normal 7 7 2 2 2 3 3" xfId="19645" xr:uid="{00000000-0005-0000-0000-0000DD210000}"/>
    <cellStyle name="Normal 7 7 2 2 2 4" xfId="8381" xr:uid="{00000000-0005-0000-0000-0000DE210000}"/>
    <cellStyle name="Normal 7 7 2 2 2 4 2" xfId="16459" xr:uid="{00000000-0005-0000-0000-0000DE210000}"/>
    <cellStyle name="Normal 7 7 2 2 2 5" xfId="12644" xr:uid="{00000000-0005-0000-0000-0000DF210000}"/>
    <cellStyle name="Normal 7 7 2 2 2 5 2" xfId="20708" xr:uid="{00000000-0005-0000-0000-0000DF210000}"/>
    <cellStyle name="Normal 7 7 2 2 2 6" xfId="6771" xr:uid="{00000000-0005-0000-0000-0000DA210000}"/>
    <cellStyle name="Normal 7 7 2 2 2 7" xfId="14851" xr:uid="{00000000-0005-0000-0000-0000DA210000}"/>
    <cellStyle name="Normal 7 7 2 2 3" xfId="2394" xr:uid="{00000000-0005-0000-0000-000086150000}"/>
    <cellStyle name="Normal 7 7 2 2 3 2" xfId="4044" xr:uid="{00000000-0005-0000-0000-000087150000}"/>
    <cellStyle name="Normal 7 7 2 2 3 2 2" xfId="10503" xr:uid="{00000000-0005-0000-0000-0000E1210000}"/>
    <cellStyle name="Normal 7 7 2 2 3 2 3" xfId="18581" xr:uid="{00000000-0005-0000-0000-0000E1210000}"/>
    <cellStyle name="Normal 7 7 2 2 3 3" xfId="5707" xr:uid="{00000000-0005-0000-0000-000088150000}"/>
    <cellStyle name="Normal 7 7 2 2 3 3 2" xfId="12094" xr:uid="{00000000-0005-0000-0000-0000E2210000}"/>
    <cellStyle name="Normal 7 7 2 2 3 3 3" xfId="20172" xr:uid="{00000000-0005-0000-0000-0000E2210000}"/>
    <cellStyle name="Normal 7 7 2 2 3 4" xfId="8908" xr:uid="{00000000-0005-0000-0000-0000E3210000}"/>
    <cellStyle name="Normal 7 7 2 2 3 4 2" xfId="16986" xr:uid="{00000000-0005-0000-0000-0000E3210000}"/>
    <cellStyle name="Normal 7 7 2 2 3 5" xfId="13435" xr:uid="{00000000-0005-0000-0000-0000E4210000}"/>
    <cellStyle name="Normal 7 7 2 2 3 5 2" xfId="21472" xr:uid="{00000000-0005-0000-0000-0000E4210000}"/>
    <cellStyle name="Normal 7 7 2 2 3 6" xfId="7298" xr:uid="{00000000-0005-0000-0000-0000E0210000}"/>
    <cellStyle name="Normal 7 7 2 2 3 7" xfId="15378" xr:uid="{00000000-0005-0000-0000-0000E0210000}"/>
    <cellStyle name="Normal 7 7 2 2 4" xfId="2960" xr:uid="{00000000-0005-0000-0000-000089150000}"/>
    <cellStyle name="Normal 7 7 2 2 4 2" xfId="13433" xr:uid="{00000000-0005-0000-0000-0000E6210000}"/>
    <cellStyle name="Normal 7 7 2 2 4 2 2" xfId="21470" xr:uid="{00000000-0005-0000-0000-0000E6210000}"/>
    <cellStyle name="Normal 7 7 2 2 4 3" xfId="9449" xr:uid="{00000000-0005-0000-0000-0000E5210000}"/>
    <cellStyle name="Normal 7 7 2 2 4 4" xfId="17527" xr:uid="{00000000-0005-0000-0000-0000E5210000}"/>
    <cellStyle name="Normal 7 7 2 2 5" xfId="4653" xr:uid="{00000000-0005-0000-0000-00008A150000}"/>
    <cellStyle name="Normal 7 7 2 2 5 2" xfId="11040" xr:uid="{00000000-0005-0000-0000-0000E7210000}"/>
    <cellStyle name="Normal 7 7 2 2 5 3" xfId="19118" xr:uid="{00000000-0005-0000-0000-0000E7210000}"/>
    <cellStyle name="Normal 7 7 2 2 6" xfId="7854" xr:uid="{00000000-0005-0000-0000-0000E8210000}"/>
    <cellStyle name="Normal 7 7 2 2 6 2" xfId="15932" xr:uid="{00000000-0005-0000-0000-0000E8210000}"/>
    <cellStyle name="Normal 7 7 2 2 7" xfId="12412" xr:uid="{00000000-0005-0000-0000-0000E9210000}"/>
    <cellStyle name="Normal 7 7 2 2 7 2" xfId="20483" xr:uid="{00000000-0005-0000-0000-0000E9210000}"/>
    <cellStyle name="Normal 7 7 2 2 8" xfId="6244" xr:uid="{00000000-0005-0000-0000-0000D9210000}"/>
    <cellStyle name="Normal 7 7 2 2 9" xfId="14324" xr:uid="{00000000-0005-0000-0000-0000D9210000}"/>
    <cellStyle name="Normal 7 7 2 3" xfId="1602" xr:uid="{00000000-0005-0000-0000-00008B150000}"/>
    <cellStyle name="Normal 7 7 2 3 2" xfId="3251" xr:uid="{00000000-0005-0000-0000-00008C150000}"/>
    <cellStyle name="Normal 7 7 2 3 2 2" xfId="13436" xr:uid="{00000000-0005-0000-0000-0000EC210000}"/>
    <cellStyle name="Normal 7 7 2 3 2 2 2" xfId="21473" xr:uid="{00000000-0005-0000-0000-0000EC210000}"/>
    <cellStyle name="Normal 7 7 2 3 2 3" xfId="9710" xr:uid="{00000000-0005-0000-0000-0000EB210000}"/>
    <cellStyle name="Normal 7 7 2 3 2 4" xfId="17788" xr:uid="{00000000-0005-0000-0000-0000EB210000}"/>
    <cellStyle name="Normal 7 7 2 3 3" xfId="4914" xr:uid="{00000000-0005-0000-0000-00008D150000}"/>
    <cellStyle name="Normal 7 7 2 3 3 2" xfId="11301" xr:uid="{00000000-0005-0000-0000-0000ED210000}"/>
    <cellStyle name="Normal 7 7 2 3 3 3" xfId="19379" xr:uid="{00000000-0005-0000-0000-0000ED210000}"/>
    <cellStyle name="Normal 7 7 2 3 4" xfId="8115" xr:uid="{00000000-0005-0000-0000-0000EE210000}"/>
    <cellStyle name="Normal 7 7 2 3 4 2" xfId="16193" xr:uid="{00000000-0005-0000-0000-0000EE210000}"/>
    <cellStyle name="Normal 7 7 2 3 5" xfId="12643" xr:uid="{00000000-0005-0000-0000-0000EF210000}"/>
    <cellStyle name="Normal 7 7 2 3 5 2" xfId="20707" xr:uid="{00000000-0005-0000-0000-0000EF210000}"/>
    <cellStyle name="Normal 7 7 2 3 6" xfId="6505" xr:uid="{00000000-0005-0000-0000-0000EA210000}"/>
    <cellStyle name="Normal 7 7 2 3 7" xfId="14585" xr:uid="{00000000-0005-0000-0000-0000EA210000}"/>
    <cellStyle name="Normal 7 7 2 4" xfId="2128" xr:uid="{00000000-0005-0000-0000-00008E150000}"/>
    <cellStyle name="Normal 7 7 2 4 2" xfId="3778" xr:uid="{00000000-0005-0000-0000-00008F150000}"/>
    <cellStyle name="Normal 7 7 2 4 2 2" xfId="10237" xr:uid="{00000000-0005-0000-0000-0000F1210000}"/>
    <cellStyle name="Normal 7 7 2 4 2 3" xfId="18315" xr:uid="{00000000-0005-0000-0000-0000F1210000}"/>
    <cellStyle name="Normal 7 7 2 4 3" xfId="5441" xr:uid="{00000000-0005-0000-0000-000090150000}"/>
    <cellStyle name="Normal 7 7 2 4 3 2" xfId="11828" xr:uid="{00000000-0005-0000-0000-0000F2210000}"/>
    <cellStyle name="Normal 7 7 2 4 3 3" xfId="19906" xr:uid="{00000000-0005-0000-0000-0000F2210000}"/>
    <cellStyle name="Normal 7 7 2 4 4" xfId="8642" xr:uid="{00000000-0005-0000-0000-0000F3210000}"/>
    <cellStyle name="Normal 7 7 2 4 4 2" xfId="16720" xr:uid="{00000000-0005-0000-0000-0000F3210000}"/>
    <cellStyle name="Normal 7 7 2 4 5" xfId="13437" xr:uid="{00000000-0005-0000-0000-0000F4210000}"/>
    <cellStyle name="Normal 7 7 2 4 5 2" xfId="21474" xr:uid="{00000000-0005-0000-0000-0000F4210000}"/>
    <cellStyle name="Normal 7 7 2 4 6" xfId="7032" xr:uid="{00000000-0005-0000-0000-0000F0210000}"/>
    <cellStyle name="Normal 7 7 2 4 7" xfId="15112" xr:uid="{00000000-0005-0000-0000-0000F0210000}"/>
    <cellStyle name="Normal 7 7 2 5" xfId="2692" xr:uid="{00000000-0005-0000-0000-000091150000}"/>
    <cellStyle name="Normal 7 7 2 5 2" xfId="13432" xr:uid="{00000000-0005-0000-0000-0000F6210000}"/>
    <cellStyle name="Normal 7 7 2 5 2 2" xfId="21469" xr:uid="{00000000-0005-0000-0000-0000F6210000}"/>
    <cellStyle name="Normal 7 7 2 5 3" xfId="9183" xr:uid="{00000000-0005-0000-0000-0000F5210000}"/>
    <cellStyle name="Normal 7 7 2 5 4" xfId="17261" xr:uid="{00000000-0005-0000-0000-0000F5210000}"/>
    <cellStyle name="Normal 7 7 2 6" xfId="4387" xr:uid="{00000000-0005-0000-0000-000092150000}"/>
    <cellStyle name="Normal 7 7 2 6 2" xfId="10774" xr:uid="{00000000-0005-0000-0000-0000F7210000}"/>
    <cellStyle name="Normal 7 7 2 6 3" xfId="18852" xr:uid="{00000000-0005-0000-0000-0000F7210000}"/>
    <cellStyle name="Normal 7 7 2 7" xfId="7588" xr:uid="{00000000-0005-0000-0000-0000F8210000}"/>
    <cellStyle name="Normal 7 7 2 7 2" xfId="15666" xr:uid="{00000000-0005-0000-0000-0000F8210000}"/>
    <cellStyle name="Normal 7 7 2 8" xfId="12377" xr:uid="{00000000-0005-0000-0000-0000F9210000}"/>
    <cellStyle name="Normal 7 7 2 8 2" xfId="20449" xr:uid="{00000000-0005-0000-0000-0000F9210000}"/>
    <cellStyle name="Normal 7 7 2 9" xfId="13767" xr:uid="{00000000-0005-0000-0000-0000FA210000}"/>
    <cellStyle name="Normal 7 7 2 9 2" xfId="21764" xr:uid="{00000000-0005-0000-0000-0000FA210000}"/>
    <cellStyle name="Normal 7 7 3" xfId="861" xr:uid="{00000000-0005-0000-0000-00005D030000}"/>
    <cellStyle name="Normal 7 7 3 10" xfId="14210" xr:uid="{00000000-0005-0000-0000-0000FB210000}"/>
    <cellStyle name="Normal 7 7 3 2" xfId="1753" xr:uid="{00000000-0005-0000-0000-000094150000}"/>
    <cellStyle name="Normal 7 7 3 2 2" xfId="3403" xr:uid="{00000000-0005-0000-0000-000095150000}"/>
    <cellStyle name="Normal 7 7 3 2 2 2" xfId="13439" xr:uid="{00000000-0005-0000-0000-0000FE210000}"/>
    <cellStyle name="Normal 7 7 3 2 2 2 2" xfId="21476" xr:uid="{00000000-0005-0000-0000-0000FE210000}"/>
    <cellStyle name="Normal 7 7 3 2 2 3" xfId="9862" xr:uid="{00000000-0005-0000-0000-0000FD210000}"/>
    <cellStyle name="Normal 7 7 3 2 2 4" xfId="17940" xr:uid="{00000000-0005-0000-0000-0000FD210000}"/>
    <cellStyle name="Normal 7 7 3 2 3" xfId="5066" xr:uid="{00000000-0005-0000-0000-000096150000}"/>
    <cellStyle name="Normal 7 7 3 2 3 2" xfId="11453" xr:uid="{00000000-0005-0000-0000-0000FF210000}"/>
    <cellStyle name="Normal 7 7 3 2 3 3" xfId="19531" xr:uid="{00000000-0005-0000-0000-0000FF210000}"/>
    <cellStyle name="Normal 7 7 3 2 4" xfId="8267" xr:uid="{00000000-0005-0000-0000-000000220000}"/>
    <cellStyle name="Normal 7 7 3 2 4 2" xfId="16345" xr:uid="{00000000-0005-0000-0000-000000220000}"/>
    <cellStyle name="Normal 7 7 3 2 5" xfId="12645" xr:uid="{00000000-0005-0000-0000-000001220000}"/>
    <cellStyle name="Normal 7 7 3 2 5 2" xfId="20709" xr:uid="{00000000-0005-0000-0000-000001220000}"/>
    <cellStyle name="Normal 7 7 3 2 6" xfId="6657" xr:uid="{00000000-0005-0000-0000-0000FC210000}"/>
    <cellStyle name="Normal 7 7 3 2 7" xfId="14737" xr:uid="{00000000-0005-0000-0000-0000FC210000}"/>
    <cellStyle name="Normal 7 7 3 3" xfId="2280" xr:uid="{00000000-0005-0000-0000-000097150000}"/>
    <cellStyle name="Normal 7 7 3 3 2" xfId="3930" xr:uid="{00000000-0005-0000-0000-000098150000}"/>
    <cellStyle name="Normal 7 7 3 3 2 2" xfId="10389" xr:uid="{00000000-0005-0000-0000-000003220000}"/>
    <cellStyle name="Normal 7 7 3 3 2 3" xfId="18467" xr:uid="{00000000-0005-0000-0000-000003220000}"/>
    <cellStyle name="Normal 7 7 3 3 3" xfId="5593" xr:uid="{00000000-0005-0000-0000-000099150000}"/>
    <cellStyle name="Normal 7 7 3 3 3 2" xfId="11980" xr:uid="{00000000-0005-0000-0000-000004220000}"/>
    <cellStyle name="Normal 7 7 3 3 3 3" xfId="20058" xr:uid="{00000000-0005-0000-0000-000004220000}"/>
    <cellStyle name="Normal 7 7 3 3 4" xfId="8794" xr:uid="{00000000-0005-0000-0000-000005220000}"/>
    <cellStyle name="Normal 7 7 3 3 4 2" xfId="16872" xr:uid="{00000000-0005-0000-0000-000005220000}"/>
    <cellStyle name="Normal 7 7 3 3 5" xfId="13440" xr:uid="{00000000-0005-0000-0000-000006220000}"/>
    <cellStyle name="Normal 7 7 3 3 5 2" xfId="21477" xr:uid="{00000000-0005-0000-0000-000006220000}"/>
    <cellStyle name="Normal 7 7 3 3 6" xfId="7184" xr:uid="{00000000-0005-0000-0000-000002220000}"/>
    <cellStyle name="Normal 7 7 3 3 7" xfId="15264" xr:uid="{00000000-0005-0000-0000-000002220000}"/>
    <cellStyle name="Normal 7 7 3 4" xfId="2693" xr:uid="{00000000-0005-0000-0000-00009A150000}"/>
    <cellStyle name="Normal 7 7 3 4 2" xfId="13438" xr:uid="{00000000-0005-0000-0000-000008220000}"/>
    <cellStyle name="Normal 7 7 3 4 2 2" xfId="21475" xr:uid="{00000000-0005-0000-0000-000008220000}"/>
    <cellStyle name="Normal 7 7 3 4 3" xfId="9184" xr:uid="{00000000-0005-0000-0000-000007220000}"/>
    <cellStyle name="Normal 7 7 3 4 4" xfId="17262" xr:uid="{00000000-0005-0000-0000-000007220000}"/>
    <cellStyle name="Normal 7 7 3 5" xfId="4539" xr:uid="{00000000-0005-0000-0000-00009B150000}"/>
    <cellStyle name="Normal 7 7 3 5 2" xfId="10926" xr:uid="{00000000-0005-0000-0000-000009220000}"/>
    <cellStyle name="Normal 7 7 3 5 3" xfId="19004" xr:uid="{00000000-0005-0000-0000-000009220000}"/>
    <cellStyle name="Normal 7 7 3 6" xfId="7740" xr:uid="{00000000-0005-0000-0000-00000A220000}"/>
    <cellStyle name="Normal 7 7 3 6 2" xfId="15818" xr:uid="{00000000-0005-0000-0000-00000A220000}"/>
    <cellStyle name="Normal 7 7 3 7" xfId="12378" xr:uid="{00000000-0005-0000-0000-00000B220000}"/>
    <cellStyle name="Normal 7 7 3 7 2" xfId="20450" xr:uid="{00000000-0005-0000-0000-00000B220000}"/>
    <cellStyle name="Normal 7 7 3 8" xfId="13768" xr:uid="{00000000-0005-0000-0000-00000C220000}"/>
    <cellStyle name="Normal 7 7 3 8 2" xfId="21765" xr:uid="{00000000-0005-0000-0000-00000C220000}"/>
    <cellStyle name="Normal 7 7 3 9" xfId="6130" xr:uid="{00000000-0005-0000-0000-0000FB210000}"/>
    <cellStyle name="Normal 7 7 4" xfId="1509" xr:uid="{00000000-0005-0000-0000-00009C150000}"/>
    <cellStyle name="Normal 7 7 4 2" xfId="3158" xr:uid="{00000000-0005-0000-0000-00009D150000}"/>
    <cellStyle name="Normal 7 7 4 2 2" xfId="13441" xr:uid="{00000000-0005-0000-0000-00000F220000}"/>
    <cellStyle name="Normal 7 7 4 2 2 2" xfId="21478" xr:uid="{00000000-0005-0000-0000-00000F220000}"/>
    <cellStyle name="Normal 7 7 4 2 3" xfId="9617" xr:uid="{00000000-0005-0000-0000-00000E220000}"/>
    <cellStyle name="Normal 7 7 4 2 4" xfId="17695" xr:uid="{00000000-0005-0000-0000-00000E220000}"/>
    <cellStyle name="Normal 7 7 4 3" xfId="4821" xr:uid="{00000000-0005-0000-0000-00009E150000}"/>
    <cellStyle name="Normal 7 7 4 3 2" xfId="11208" xr:uid="{00000000-0005-0000-0000-000010220000}"/>
    <cellStyle name="Normal 7 7 4 3 3" xfId="19286" xr:uid="{00000000-0005-0000-0000-000010220000}"/>
    <cellStyle name="Normal 7 7 4 4" xfId="8022" xr:uid="{00000000-0005-0000-0000-000011220000}"/>
    <cellStyle name="Normal 7 7 4 4 2" xfId="16100" xr:uid="{00000000-0005-0000-0000-000011220000}"/>
    <cellStyle name="Normal 7 7 4 5" xfId="12642" xr:uid="{00000000-0005-0000-0000-000012220000}"/>
    <cellStyle name="Normal 7 7 4 5 2" xfId="20706" xr:uid="{00000000-0005-0000-0000-000012220000}"/>
    <cellStyle name="Normal 7 7 4 6" xfId="6412" xr:uid="{00000000-0005-0000-0000-00000D220000}"/>
    <cellStyle name="Normal 7 7 4 7" xfId="14492" xr:uid="{00000000-0005-0000-0000-00000D220000}"/>
    <cellStyle name="Normal 7 7 5" xfId="2035" xr:uid="{00000000-0005-0000-0000-00009F150000}"/>
    <cellStyle name="Normal 7 7 5 2" xfId="3685" xr:uid="{00000000-0005-0000-0000-0000A0150000}"/>
    <cellStyle name="Normal 7 7 5 2 2" xfId="10144" xr:uid="{00000000-0005-0000-0000-000014220000}"/>
    <cellStyle name="Normal 7 7 5 2 3" xfId="18222" xr:uid="{00000000-0005-0000-0000-000014220000}"/>
    <cellStyle name="Normal 7 7 5 3" xfId="5348" xr:uid="{00000000-0005-0000-0000-0000A1150000}"/>
    <cellStyle name="Normal 7 7 5 3 2" xfId="11735" xr:uid="{00000000-0005-0000-0000-000015220000}"/>
    <cellStyle name="Normal 7 7 5 3 3" xfId="19813" xr:uid="{00000000-0005-0000-0000-000015220000}"/>
    <cellStyle name="Normal 7 7 5 4" xfId="8549" xr:uid="{00000000-0005-0000-0000-000016220000}"/>
    <cellStyle name="Normal 7 7 5 4 2" xfId="16627" xr:uid="{00000000-0005-0000-0000-000016220000}"/>
    <cellStyle name="Normal 7 7 5 5" xfId="13442" xr:uid="{00000000-0005-0000-0000-000017220000}"/>
    <cellStyle name="Normal 7 7 5 5 2" xfId="21479" xr:uid="{00000000-0005-0000-0000-000017220000}"/>
    <cellStyle name="Normal 7 7 5 6" xfId="6939" xr:uid="{00000000-0005-0000-0000-000013220000}"/>
    <cellStyle name="Normal 7 7 5 7" xfId="15019" xr:uid="{00000000-0005-0000-0000-000013220000}"/>
    <cellStyle name="Normal 7 7 6" xfId="2691" xr:uid="{00000000-0005-0000-0000-0000A2150000}"/>
    <cellStyle name="Normal 7 7 6 2" xfId="12840" xr:uid="{00000000-0005-0000-0000-000019220000}"/>
    <cellStyle name="Normal 7 7 6 2 2" xfId="20878" xr:uid="{00000000-0005-0000-0000-000019220000}"/>
    <cellStyle name="Normal 7 7 6 3" xfId="9182" xr:uid="{00000000-0005-0000-0000-000018220000}"/>
    <cellStyle name="Normal 7 7 6 4" xfId="17260" xr:uid="{00000000-0005-0000-0000-000018220000}"/>
    <cellStyle name="Normal 7 7 7" xfId="944" xr:uid="{00000000-0005-0000-0000-0000A3150000}"/>
    <cellStyle name="Normal 7 7 7 2" xfId="7495" xr:uid="{00000000-0005-0000-0000-00001A220000}"/>
    <cellStyle name="Normal 7 7 7 3" xfId="15573" xr:uid="{00000000-0005-0000-0000-00001A220000}"/>
    <cellStyle name="Normal 7 7 8" xfId="4294" xr:uid="{00000000-0005-0000-0000-0000A4150000}"/>
    <cellStyle name="Normal 7 7 8 2" xfId="10681" xr:uid="{00000000-0005-0000-0000-00001B220000}"/>
    <cellStyle name="Normal 7 7 8 3" xfId="18759" xr:uid="{00000000-0005-0000-0000-00001B220000}"/>
    <cellStyle name="Normal 7 7 9" xfId="7329" xr:uid="{00000000-0005-0000-0000-00001C220000}"/>
    <cellStyle name="Normal 7 7 9 2" xfId="15407" xr:uid="{00000000-0005-0000-0000-00001C220000}"/>
    <cellStyle name="Normal 7 8" xfId="862" xr:uid="{00000000-0005-0000-0000-00005E030000}"/>
    <cellStyle name="Normal 7 8 10" xfId="13769" xr:uid="{00000000-0005-0000-0000-00001E220000}"/>
    <cellStyle name="Normal 7 8 10 2" xfId="21766" xr:uid="{00000000-0005-0000-0000-00001E220000}"/>
    <cellStyle name="Normal 7 8 11" xfId="5886" xr:uid="{00000000-0005-0000-0000-00001D220000}"/>
    <cellStyle name="Normal 7 8 12" xfId="13966" xr:uid="{00000000-0005-0000-0000-00001D220000}"/>
    <cellStyle name="Normal 7 8 2" xfId="863" xr:uid="{00000000-0005-0000-0000-00005F030000}"/>
    <cellStyle name="Normal 7 8 2 10" xfId="5959" xr:uid="{00000000-0005-0000-0000-00001F220000}"/>
    <cellStyle name="Normal 7 8 2 11" xfId="14039" xr:uid="{00000000-0005-0000-0000-00001F220000}"/>
    <cellStyle name="Normal 7 8 2 2" xfId="1210" xr:uid="{00000000-0005-0000-0000-0000A7150000}"/>
    <cellStyle name="Normal 7 8 2 2 2" xfId="1868" xr:uid="{00000000-0005-0000-0000-0000A8150000}"/>
    <cellStyle name="Normal 7 8 2 2 2 2" xfId="3518" xr:uid="{00000000-0005-0000-0000-0000A9150000}"/>
    <cellStyle name="Normal 7 8 2 2 2 2 2" xfId="9977" xr:uid="{00000000-0005-0000-0000-000022220000}"/>
    <cellStyle name="Normal 7 8 2 2 2 2 3" xfId="18055" xr:uid="{00000000-0005-0000-0000-000022220000}"/>
    <cellStyle name="Normal 7 8 2 2 2 3" xfId="5181" xr:uid="{00000000-0005-0000-0000-0000AA150000}"/>
    <cellStyle name="Normal 7 8 2 2 2 3 2" xfId="11568" xr:uid="{00000000-0005-0000-0000-000023220000}"/>
    <cellStyle name="Normal 7 8 2 2 2 3 3" xfId="19646" xr:uid="{00000000-0005-0000-0000-000023220000}"/>
    <cellStyle name="Normal 7 8 2 2 2 4" xfId="8382" xr:uid="{00000000-0005-0000-0000-000024220000}"/>
    <cellStyle name="Normal 7 8 2 2 2 4 2" xfId="16460" xr:uid="{00000000-0005-0000-0000-000024220000}"/>
    <cellStyle name="Normal 7 8 2 2 2 5" xfId="13444" xr:uid="{00000000-0005-0000-0000-000025220000}"/>
    <cellStyle name="Normal 7 8 2 2 2 5 2" xfId="21481" xr:uid="{00000000-0005-0000-0000-000025220000}"/>
    <cellStyle name="Normal 7 8 2 2 2 6" xfId="6772" xr:uid="{00000000-0005-0000-0000-000021220000}"/>
    <cellStyle name="Normal 7 8 2 2 2 7" xfId="14852" xr:uid="{00000000-0005-0000-0000-000021220000}"/>
    <cellStyle name="Normal 7 8 2 2 3" xfId="2395" xr:uid="{00000000-0005-0000-0000-0000AB150000}"/>
    <cellStyle name="Normal 7 8 2 2 3 2" xfId="4045" xr:uid="{00000000-0005-0000-0000-0000AC150000}"/>
    <cellStyle name="Normal 7 8 2 2 3 2 2" xfId="10504" xr:uid="{00000000-0005-0000-0000-000027220000}"/>
    <cellStyle name="Normal 7 8 2 2 3 2 3" xfId="18582" xr:uid="{00000000-0005-0000-0000-000027220000}"/>
    <cellStyle name="Normal 7 8 2 2 3 3" xfId="5708" xr:uid="{00000000-0005-0000-0000-0000AD150000}"/>
    <cellStyle name="Normal 7 8 2 2 3 3 2" xfId="12095" xr:uid="{00000000-0005-0000-0000-000028220000}"/>
    <cellStyle name="Normal 7 8 2 2 3 3 3" xfId="20173" xr:uid="{00000000-0005-0000-0000-000028220000}"/>
    <cellStyle name="Normal 7 8 2 2 3 4" xfId="8909" xr:uid="{00000000-0005-0000-0000-000029220000}"/>
    <cellStyle name="Normal 7 8 2 2 3 4 2" xfId="16987" xr:uid="{00000000-0005-0000-0000-000029220000}"/>
    <cellStyle name="Normal 7 8 2 2 3 5" xfId="7299" xr:uid="{00000000-0005-0000-0000-000026220000}"/>
    <cellStyle name="Normal 7 8 2 2 3 6" xfId="15379" xr:uid="{00000000-0005-0000-0000-000026220000}"/>
    <cellStyle name="Normal 7 8 2 2 4" xfId="2961" xr:uid="{00000000-0005-0000-0000-0000AE150000}"/>
    <cellStyle name="Normal 7 8 2 2 4 2" xfId="9450" xr:uid="{00000000-0005-0000-0000-00002A220000}"/>
    <cellStyle name="Normal 7 8 2 2 4 3" xfId="17528" xr:uid="{00000000-0005-0000-0000-00002A220000}"/>
    <cellStyle name="Normal 7 8 2 2 5" xfId="4654" xr:uid="{00000000-0005-0000-0000-0000AF150000}"/>
    <cellStyle name="Normal 7 8 2 2 5 2" xfId="11041" xr:uid="{00000000-0005-0000-0000-00002B220000}"/>
    <cellStyle name="Normal 7 8 2 2 5 3" xfId="19119" xr:uid="{00000000-0005-0000-0000-00002B220000}"/>
    <cellStyle name="Normal 7 8 2 2 6" xfId="7855" xr:uid="{00000000-0005-0000-0000-00002C220000}"/>
    <cellStyle name="Normal 7 8 2 2 6 2" xfId="15933" xr:uid="{00000000-0005-0000-0000-00002C220000}"/>
    <cellStyle name="Normal 7 8 2 2 7" xfId="12647" xr:uid="{00000000-0005-0000-0000-00002D220000}"/>
    <cellStyle name="Normal 7 8 2 2 7 2" xfId="20711" xr:uid="{00000000-0005-0000-0000-00002D220000}"/>
    <cellStyle name="Normal 7 8 2 2 8" xfId="6245" xr:uid="{00000000-0005-0000-0000-000020220000}"/>
    <cellStyle name="Normal 7 8 2 2 9" xfId="14325" xr:uid="{00000000-0005-0000-0000-000020220000}"/>
    <cellStyle name="Normal 7 8 2 3" xfId="1583" xr:uid="{00000000-0005-0000-0000-0000B0150000}"/>
    <cellStyle name="Normal 7 8 2 3 2" xfId="3232" xr:uid="{00000000-0005-0000-0000-0000B1150000}"/>
    <cellStyle name="Normal 7 8 2 3 2 2" xfId="9691" xr:uid="{00000000-0005-0000-0000-00002F220000}"/>
    <cellStyle name="Normal 7 8 2 3 2 3" xfId="17769" xr:uid="{00000000-0005-0000-0000-00002F220000}"/>
    <cellStyle name="Normal 7 8 2 3 3" xfId="4895" xr:uid="{00000000-0005-0000-0000-0000B2150000}"/>
    <cellStyle name="Normal 7 8 2 3 3 2" xfId="11282" xr:uid="{00000000-0005-0000-0000-000030220000}"/>
    <cellStyle name="Normal 7 8 2 3 3 3" xfId="19360" xr:uid="{00000000-0005-0000-0000-000030220000}"/>
    <cellStyle name="Normal 7 8 2 3 4" xfId="8096" xr:uid="{00000000-0005-0000-0000-000031220000}"/>
    <cellStyle name="Normal 7 8 2 3 4 2" xfId="16174" xr:uid="{00000000-0005-0000-0000-000031220000}"/>
    <cellStyle name="Normal 7 8 2 3 5" xfId="13445" xr:uid="{00000000-0005-0000-0000-000032220000}"/>
    <cellStyle name="Normal 7 8 2 3 5 2" xfId="21482" xr:uid="{00000000-0005-0000-0000-000032220000}"/>
    <cellStyle name="Normal 7 8 2 3 6" xfId="6486" xr:uid="{00000000-0005-0000-0000-00002E220000}"/>
    <cellStyle name="Normal 7 8 2 3 7" xfId="14566" xr:uid="{00000000-0005-0000-0000-00002E220000}"/>
    <cellStyle name="Normal 7 8 2 4" xfId="2109" xr:uid="{00000000-0005-0000-0000-0000B3150000}"/>
    <cellStyle name="Normal 7 8 2 4 2" xfId="3759" xr:uid="{00000000-0005-0000-0000-0000B4150000}"/>
    <cellStyle name="Normal 7 8 2 4 2 2" xfId="10218" xr:uid="{00000000-0005-0000-0000-000034220000}"/>
    <cellStyle name="Normal 7 8 2 4 2 3" xfId="18296" xr:uid="{00000000-0005-0000-0000-000034220000}"/>
    <cellStyle name="Normal 7 8 2 4 3" xfId="5422" xr:uid="{00000000-0005-0000-0000-0000B5150000}"/>
    <cellStyle name="Normal 7 8 2 4 3 2" xfId="11809" xr:uid="{00000000-0005-0000-0000-000035220000}"/>
    <cellStyle name="Normal 7 8 2 4 3 3" xfId="19887" xr:uid="{00000000-0005-0000-0000-000035220000}"/>
    <cellStyle name="Normal 7 8 2 4 4" xfId="8623" xr:uid="{00000000-0005-0000-0000-000036220000}"/>
    <cellStyle name="Normal 7 8 2 4 4 2" xfId="16701" xr:uid="{00000000-0005-0000-0000-000036220000}"/>
    <cellStyle name="Normal 7 8 2 4 5" xfId="13443" xr:uid="{00000000-0005-0000-0000-000037220000}"/>
    <cellStyle name="Normal 7 8 2 4 5 2" xfId="21480" xr:uid="{00000000-0005-0000-0000-000037220000}"/>
    <cellStyle name="Normal 7 8 2 4 6" xfId="7013" xr:uid="{00000000-0005-0000-0000-000033220000}"/>
    <cellStyle name="Normal 7 8 2 4 7" xfId="15093" xr:uid="{00000000-0005-0000-0000-000033220000}"/>
    <cellStyle name="Normal 7 8 2 5" xfId="2695" xr:uid="{00000000-0005-0000-0000-0000B6150000}"/>
    <cellStyle name="Normal 7 8 2 5 2" xfId="9186" xr:uid="{00000000-0005-0000-0000-000038220000}"/>
    <cellStyle name="Normal 7 8 2 5 3" xfId="17264" xr:uid="{00000000-0005-0000-0000-000038220000}"/>
    <cellStyle name="Normal 7 8 2 6" xfId="4368" xr:uid="{00000000-0005-0000-0000-0000B7150000}"/>
    <cellStyle name="Normal 7 8 2 6 2" xfId="10755" xr:uid="{00000000-0005-0000-0000-000039220000}"/>
    <cellStyle name="Normal 7 8 2 6 3" xfId="18833" xr:uid="{00000000-0005-0000-0000-000039220000}"/>
    <cellStyle name="Normal 7 8 2 7" xfId="7569" xr:uid="{00000000-0005-0000-0000-00003A220000}"/>
    <cellStyle name="Normal 7 8 2 7 2" xfId="15647" xr:uid="{00000000-0005-0000-0000-00003A220000}"/>
    <cellStyle name="Normal 7 8 2 8" xfId="12380" xr:uid="{00000000-0005-0000-0000-00003B220000}"/>
    <cellStyle name="Normal 7 8 2 8 2" xfId="20452" xr:uid="{00000000-0005-0000-0000-00003B220000}"/>
    <cellStyle name="Normal 7 8 2 9" xfId="13770" xr:uid="{00000000-0005-0000-0000-00003C220000}"/>
    <cellStyle name="Normal 7 8 2 9 2" xfId="21767" xr:uid="{00000000-0005-0000-0000-00003C220000}"/>
    <cellStyle name="Normal 7 8 3" xfId="1097" xr:uid="{00000000-0005-0000-0000-0000B8150000}"/>
    <cellStyle name="Normal 7 8 3 2" xfId="1754" xr:uid="{00000000-0005-0000-0000-0000B9150000}"/>
    <cellStyle name="Normal 7 8 3 2 2" xfId="3404" xr:uid="{00000000-0005-0000-0000-0000BA150000}"/>
    <cellStyle name="Normal 7 8 3 2 2 2" xfId="13447" xr:uid="{00000000-0005-0000-0000-000040220000}"/>
    <cellStyle name="Normal 7 8 3 2 2 2 2" xfId="21484" xr:uid="{00000000-0005-0000-0000-000040220000}"/>
    <cellStyle name="Normal 7 8 3 2 2 3" xfId="9863" xr:uid="{00000000-0005-0000-0000-00003F220000}"/>
    <cellStyle name="Normal 7 8 3 2 2 4" xfId="17941" xr:uid="{00000000-0005-0000-0000-00003F220000}"/>
    <cellStyle name="Normal 7 8 3 2 3" xfId="5067" xr:uid="{00000000-0005-0000-0000-0000BB150000}"/>
    <cellStyle name="Normal 7 8 3 2 3 2" xfId="11454" xr:uid="{00000000-0005-0000-0000-000041220000}"/>
    <cellStyle name="Normal 7 8 3 2 3 3" xfId="19532" xr:uid="{00000000-0005-0000-0000-000041220000}"/>
    <cellStyle name="Normal 7 8 3 2 4" xfId="8268" xr:uid="{00000000-0005-0000-0000-000042220000}"/>
    <cellStyle name="Normal 7 8 3 2 4 2" xfId="16346" xr:uid="{00000000-0005-0000-0000-000042220000}"/>
    <cellStyle name="Normal 7 8 3 2 5" xfId="12648" xr:uid="{00000000-0005-0000-0000-000043220000}"/>
    <cellStyle name="Normal 7 8 3 2 5 2" xfId="20712" xr:uid="{00000000-0005-0000-0000-000043220000}"/>
    <cellStyle name="Normal 7 8 3 2 6" xfId="6658" xr:uid="{00000000-0005-0000-0000-00003E220000}"/>
    <cellStyle name="Normal 7 8 3 2 7" xfId="14738" xr:uid="{00000000-0005-0000-0000-00003E220000}"/>
    <cellStyle name="Normal 7 8 3 3" xfId="2281" xr:uid="{00000000-0005-0000-0000-0000BC150000}"/>
    <cellStyle name="Normal 7 8 3 3 2" xfId="3931" xr:uid="{00000000-0005-0000-0000-0000BD150000}"/>
    <cellStyle name="Normal 7 8 3 3 2 2" xfId="10390" xr:uid="{00000000-0005-0000-0000-000045220000}"/>
    <cellStyle name="Normal 7 8 3 3 2 3" xfId="18468" xr:uid="{00000000-0005-0000-0000-000045220000}"/>
    <cellStyle name="Normal 7 8 3 3 3" xfId="5594" xr:uid="{00000000-0005-0000-0000-0000BE150000}"/>
    <cellStyle name="Normal 7 8 3 3 3 2" xfId="11981" xr:uid="{00000000-0005-0000-0000-000046220000}"/>
    <cellStyle name="Normal 7 8 3 3 3 3" xfId="20059" xr:uid="{00000000-0005-0000-0000-000046220000}"/>
    <cellStyle name="Normal 7 8 3 3 4" xfId="8795" xr:uid="{00000000-0005-0000-0000-000047220000}"/>
    <cellStyle name="Normal 7 8 3 3 4 2" xfId="16873" xr:uid="{00000000-0005-0000-0000-000047220000}"/>
    <cellStyle name="Normal 7 8 3 3 5" xfId="13448" xr:uid="{00000000-0005-0000-0000-000048220000}"/>
    <cellStyle name="Normal 7 8 3 3 5 2" xfId="21485" xr:uid="{00000000-0005-0000-0000-000048220000}"/>
    <cellStyle name="Normal 7 8 3 3 6" xfId="7185" xr:uid="{00000000-0005-0000-0000-000044220000}"/>
    <cellStyle name="Normal 7 8 3 3 7" xfId="15265" xr:uid="{00000000-0005-0000-0000-000044220000}"/>
    <cellStyle name="Normal 7 8 3 4" xfId="2848" xr:uid="{00000000-0005-0000-0000-0000BF150000}"/>
    <cellStyle name="Normal 7 8 3 4 2" xfId="13446" xr:uid="{00000000-0005-0000-0000-00004A220000}"/>
    <cellStyle name="Normal 7 8 3 4 2 2" xfId="21483" xr:uid="{00000000-0005-0000-0000-00004A220000}"/>
    <cellStyle name="Normal 7 8 3 4 3" xfId="9337" xr:uid="{00000000-0005-0000-0000-000049220000}"/>
    <cellStyle name="Normal 7 8 3 4 4" xfId="17415" xr:uid="{00000000-0005-0000-0000-000049220000}"/>
    <cellStyle name="Normal 7 8 3 5" xfId="4540" xr:uid="{00000000-0005-0000-0000-0000C0150000}"/>
    <cellStyle name="Normal 7 8 3 5 2" xfId="10927" xr:uid="{00000000-0005-0000-0000-00004B220000}"/>
    <cellStyle name="Normal 7 8 3 5 3" xfId="19005" xr:uid="{00000000-0005-0000-0000-00004B220000}"/>
    <cellStyle name="Normal 7 8 3 6" xfId="7741" xr:uid="{00000000-0005-0000-0000-00004C220000}"/>
    <cellStyle name="Normal 7 8 3 6 2" xfId="15819" xr:uid="{00000000-0005-0000-0000-00004C220000}"/>
    <cellStyle name="Normal 7 8 3 7" xfId="12392" xr:uid="{00000000-0005-0000-0000-00004D220000}"/>
    <cellStyle name="Normal 7 8 3 7 2" xfId="20463" xr:uid="{00000000-0005-0000-0000-00004D220000}"/>
    <cellStyle name="Normal 7 8 3 8" xfId="6131" xr:uid="{00000000-0005-0000-0000-00003D220000}"/>
    <cellStyle name="Normal 7 8 3 9" xfId="14211" xr:uid="{00000000-0005-0000-0000-00003D220000}"/>
    <cellStyle name="Normal 7 8 4" xfId="1510" xr:uid="{00000000-0005-0000-0000-0000C1150000}"/>
    <cellStyle name="Normal 7 8 4 2" xfId="3159" xr:uid="{00000000-0005-0000-0000-0000C2150000}"/>
    <cellStyle name="Normal 7 8 4 2 2" xfId="13449" xr:uid="{00000000-0005-0000-0000-000050220000}"/>
    <cellStyle name="Normal 7 8 4 2 2 2" xfId="21486" xr:uid="{00000000-0005-0000-0000-000050220000}"/>
    <cellStyle name="Normal 7 8 4 2 3" xfId="9618" xr:uid="{00000000-0005-0000-0000-00004F220000}"/>
    <cellStyle name="Normal 7 8 4 2 4" xfId="17696" xr:uid="{00000000-0005-0000-0000-00004F220000}"/>
    <cellStyle name="Normal 7 8 4 3" xfId="4822" xr:uid="{00000000-0005-0000-0000-0000C3150000}"/>
    <cellStyle name="Normal 7 8 4 3 2" xfId="11209" xr:uid="{00000000-0005-0000-0000-000051220000}"/>
    <cellStyle name="Normal 7 8 4 3 3" xfId="19287" xr:uid="{00000000-0005-0000-0000-000051220000}"/>
    <cellStyle name="Normal 7 8 4 4" xfId="8023" xr:uid="{00000000-0005-0000-0000-000052220000}"/>
    <cellStyle name="Normal 7 8 4 4 2" xfId="16101" xr:uid="{00000000-0005-0000-0000-000052220000}"/>
    <cellStyle name="Normal 7 8 4 5" xfId="12646" xr:uid="{00000000-0005-0000-0000-000053220000}"/>
    <cellStyle name="Normal 7 8 4 5 2" xfId="20710" xr:uid="{00000000-0005-0000-0000-000053220000}"/>
    <cellStyle name="Normal 7 8 4 6" xfId="6413" xr:uid="{00000000-0005-0000-0000-00004E220000}"/>
    <cellStyle name="Normal 7 8 4 7" xfId="14493" xr:uid="{00000000-0005-0000-0000-00004E220000}"/>
    <cellStyle name="Normal 7 8 5" xfId="2036" xr:uid="{00000000-0005-0000-0000-0000C4150000}"/>
    <cellStyle name="Normal 7 8 5 2" xfId="3686" xr:uid="{00000000-0005-0000-0000-0000C5150000}"/>
    <cellStyle name="Normal 7 8 5 2 2" xfId="10145" xr:uid="{00000000-0005-0000-0000-000055220000}"/>
    <cellStyle name="Normal 7 8 5 2 3" xfId="18223" xr:uid="{00000000-0005-0000-0000-000055220000}"/>
    <cellStyle name="Normal 7 8 5 3" xfId="5349" xr:uid="{00000000-0005-0000-0000-0000C6150000}"/>
    <cellStyle name="Normal 7 8 5 3 2" xfId="11736" xr:uid="{00000000-0005-0000-0000-000056220000}"/>
    <cellStyle name="Normal 7 8 5 3 3" xfId="19814" xr:uid="{00000000-0005-0000-0000-000056220000}"/>
    <cellStyle name="Normal 7 8 5 4" xfId="8550" xr:uid="{00000000-0005-0000-0000-000057220000}"/>
    <cellStyle name="Normal 7 8 5 4 2" xfId="16628" xr:uid="{00000000-0005-0000-0000-000057220000}"/>
    <cellStyle name="Normal 7 8 5 5" xfId="13450" xr:uid="{00000000-0005-0000-0000-000058220000}"/>
    <cellStyle name="Normal 7 8 5 5 2" xfId="21487" xr:uid="{00000000-0005-0000-0000-000058220000}"/>
    <cellStyle name="Normal 7 8 5 6" xfId="6940" xr:uid="{00000000-0005-0000-0000-000054220000}"/>
    <cellStyle name="Normal 7 8 5 7" xfId="15020" xr:uid="{00000000-0005-0000-0000-000054220000}"/>
    <cellStyle name="Normal 7 8 6" xfId="2694" xr:uid="{00000000-0005-0000-0000-0000C7150000}"/>
    <cellStyle name="Normal 7 8 6 2" xfId="12841" xr:uid="{00000000-0005-0000-0000-00005A220000}"/>
    <cellStyle name="Normal 7 8 6 2 2" xfId="20879" xr:uid="{00000000-0005-0000-0000-00005A220000}"/>
    <cellStyle name="Normal 7 8 6 3" xfId="9185" xr:uid="{00000000-0005-0000-0000-000059220000}"/>
    <cellStyle name="Normal 7 8 6 4" xfId="17263" xr:uid="{00000000-0005-0000-0000-000059220000}"/>
    <cellStyle name="Normal 7 8 7" xfId="4295" xr:uid="{00000000-0005-0000-0000-0000C8150000}"/>
    <cellStyle name="Normal 7 8 7 2" xfId="10682" xr:uid="{00000000-0005-0000-0000-00005B220000}"/>
    <cellStyle name="Normal 7 8 7 3" xfId="18760" xr:uid="{00000000-0005-0000-0000-00005B220000}"/>
    <cellStyle name="Normal 7 8 8" xfId="7496" xr:uid="{00000000-0005-0000-0000-00005C220000}"/>
    <cellStyle name="Normal 7 8 8 2" xfId="15574" xr:uid="{00000000-0005-0000-0000-00005C220000}"/>
    <cellStyle name="Normal 7 8 9" xfId="12379" xr:uid="{00000000-0005-0000-0000-00005D220000}"/>
    <cellStyle name="Normal 7 8 9 2" xfId="20451" xr:uid="{00000000-0005-0000-0000-00005D220000}"/>
    <cellStyle name="Normal 7 9" xfId="864" xr:uid="{00000000-0005-0000-0000-000060030000}"/>
    <cellStyle name="Normal 7 9 10" xfId="13771" xr:uid="{00000000-0005-0000-0000-00005F220000}"/>
    <cellStyle name="Normal 7 9 10 2" xfId="21768" xr:uid="{00000000-0005-0000-0000-00005F220000}"/>
    <cellStyle name="Normal 7 9 11" xfId="5887" xr:uid="{00000000-0005-0000-0000-00005E220000}"/>
    <cellStyle name="Normal 7 9 12" xfId="13967" xr:uid="{00000000-0005-0000-0000-00005E220000}"/>
    <cellStyle name="Normal 7 9 2" xfId="865" xr:uid="{00000000-0005-0000-0000-000061030000}"/>
    <cellStyle name="Normal 7 9 2 10" xfId="5942" xr:uid="{00000000-0005-0000-0000-000060220000}"/>
    <cellStyle name="Normal 7 9 2 11" xfId="14022" xr:uid="{00000000-0005-0000-0000-000060220000}"/>
    <cellStyle name="Normal 7 9 2 2" xfId="1211" xr:uid="{00000000-0005-0000-0000-0000CB150000}"/>
    <cellStyle name="Normal 7 9 2 2 2" xfId="1869" xr:uid="{00000000-0005-0000-0000-0000CC150000}"/>
    <cellStyle name="Normal 7 9 2 2 2 2" xfId="3519" xr:uid="{00000000-0005-0000-0000-0000CD150000}"/>
    <cellStyle name="Normal 7 9 2 2 2 2 2" xfId="9978" xr:uid="{00000000-0005-0000-0000-000063220000}"/>
    <cellStyle name="Normal 7 9 2 2 2 2 3" xfId="18056" xr:uid="{00000000-0005-0000-0000-000063220000}"/>
    <cellStyle name="Normal 7 9 2 2 2 3" xfId="5182" xr:uid="{00000000-0005-0000-0000-0000CE150000}"/>
    <cellStyle name="Normal 7 9 2 2 2 3 2" xfId="11569" xr:uid="{00000000-0005-0000-0000-000064220000}"/>
    <cellStyle name="Normal 7 9 2 2 2 3 3" xfId="19647" xr:uid="{00000000-0005-0000-0000-000064220000}"/>
    <cellStyle name="Normal 7 9 2 2 2 4" xfId="8383" xr:uid="{00000000-0005-0000-0000-000065220000}"/>
    <cellStyle name="Normal 7 9 2 2 2 4 2" xfId="16461" xr:uid="{00000000-0005-0000-0000-000065220000}"/>
    <cellStyle name="Normal 7 9 2 2 2 5" xfId="13452" xr:uid="{00000000-0005-0000-0000-000066220000}"/>
    <cellStyle name="Normal 7 9 2 2 2 5 2" xfId="21489" xr:uid="{00000000-0005-0000-0000-000066220000}"/>
    <cellStyle name="Normal 7 9 2 2 2 6" xfId="6773" xr:uid="{00000000-0005-0000-0000-000062220000}"/>
    <cellStyle name="Normal 7 9 2 2 2 7" xfId="14853" xr:uid="{00000000-0005-0000-0000-000062220000}"/>
    <cellStyle name="Normal 7 9 2 2 3" xfId="2396" xr:uid="{00000000-0005-0000-0000-0000CF150000}"/>
    <cellStyle name="Normal 7 9 2 2 3 2" xfId="4046" xr:uid="{00000000-0005-0000-0000-0000D0150000}"/>
    <cellStyle name="Normal 7 9 2 2 3 2 2" xfId="10505" xr:uid="{00000000-0005-0000-0000-000068220000}"/>
    <cellStyle name="Normal 7 9 2 2 3 2 3" xfId="18583" xr:uid="{00000000-0005-0000-0000-000068220000}"/>
    <cellStyle name="Normal 7 9 2 2 3 3" xfId="5709" xr:uid="{00000000-0005-0000-0000-0000D1150000}"/>
    <cellStyle name="Normal 7 9 2 2 3 3 2" xfId="12096" xr:uid="{00000000-0005-0000-0000-000069220000}"/>
    <cellStyle name="Normal 7 9 2 2 3 3 3" xfId="20174" xr:uid="{00000000-0005-0000-0000-000069220000}"/>
    <cellStyle name="Normal 7 9 2 2 3 4" xfId="8910" xr:uid="{00000000-0005-0000-0000-00006A220000}"/>
    <cellStyle name="Normal 7 9 2 2 3 4 2" xfId="16988" xr:uid="{00000000-0005-0000-0000-00006A220000}"/>
    <cellStyle name="Normal 7 9 2 2 3 5" xfId="7300" xr:uid="{00000000-0005-0000-0000-000067220000}"/>
    <cellStyle name="Normal 7 9 2 2 3 6" xfId="15380" xr:uid="{00000000-0005-0000-0000-000067220000}"/>
    <cellStyle name="Normal 7 9 2 2 4" xfId="2962" xr:uid="{00000000-0005-0000-0000-0000D2150000}"/>
    <cellStyle name="Normal 7 9 2 2 4 2" xfId="9451" xr:uid="{00000000-0005-0000-0000-00006B220000}"/>
    <cellStyle name="Normal 7 9 2 2 4 3" xfId="17529" xr:uid="{00000000-0005-0000-0000-00006B220000}"/>
    <cellStyle name="Normal 7 9 2 2 5" xfId="4655" xr:uid="{00000000-0005-0000-0000-0000D3150000}"/>
    <cellStyle name="Normal 7 9 2 2 5 2" xfId="11042" xr:uid="{00000000-0005-0000-0000-00006C220000}"/>
    <cellStyle name="Normal 7 9 2 2 5 3" xfId="19120" xr:uid="{00000000-0005-0000-0000-00006C220000}"/>
    <cellStyle name="Normal 7 9 2 2 6" xfId="7856" xr:uid="{00000000-0005-0000-0000-00006D220000}"/>
    <cellStyle name="Normal 7 9 2 2 6 2" xfId="15934" xr:uid="{00000000-0005-0000-0000-00006D220000}"/>
    <cellStyle name="Normal 7 9 2 2 7" xfId="12650" xr:uid="{00000000-0005-0000-0000-00006E220000}"/>
    <cellStyle name="Normal 7 9 2 2 7 2" xfId="20714" xr:uid="{00000000-0005-0000-0000-00006E220000}"/>
    <cellStyle name="Normal 7 9 2 2 8" xfId="6246" xr:uid="{00000000-0005-0000-0000-000061220000}"/>
    <cellStyle name="Normal 7 9 2 2 9" xfId="14326" xr:uid="{00000000-0005-0000-0000-000061220000}"/>
    <cellStyle name="Normal 7 9 2 3" xfId="1566" xr:uid="{00000000-0005-0000-0000-0000D4150000}"/>
    <cellStyle name="Normal 7 9 2 3 2" xfId="3215" xr:uid="{00000000-0005-0000-0000-0000D5150000}"/>
    <cellStyle name="Normal 7 9 2 3 2 2" xfId="9674" xr:uid="{00000000-0005-0000-0000-000070220000}"/>
    <cellStyle name="Normal 7 9 2 3 2 3" xfId="17752" xr:uid="{00000000-0005-0000-0000-000070220000}"/>
    <cellStyle name="Normal 7 9 2 3 3" xfId="4878" xr:uid="{00000000-0005-0000-0000-0000D6150000}"/>
    <cellStyle name="Normal 7 9 2 3 3 2" xfId="11265" xr:uid="{00000000-0005-0000-0000-000071220000}"/>
    <cellStyle name="Normal 7 9 2 3 3 3" xfId="19343" xr:uid="{00000000-0005-0000-0000-000071220000}"/>
    <cellStyle name="Normal 7 9 2 3 4" xfId="8079" xr:uid="{00000000-0005-0000-0000-000072220000}"/>
    <cellStyle name="Normal 7 9 2 3 4 2" xfId="16157" xr:uid="{00000000-0005-0000-0000-000072220000}"/>
    <cellStyle name="Normal 7 9 2 3 5" xfId="13453" xr:uid="{00000000-0005-0000-0000-000073220000}"/>
    <cellStyle name="Normal 7 9 2 3 5 2" xfId="21490" xr:uid="{00000000-0005-0000-0000-000073220000}"/>
    <cellStyle name="Normal 7 9 2 3 6" xfId="6469" xr:uid="{00000000-0005-0000-0000-00006F220000}"/>
    <cellStyle name="Normal 7 9 2 3 7" xfId="14549" xr:uid="{00000000-0005-0000-0000-00006F220000}"/>
    <cellStyle name="Normal 7 9 2 4" xfId="2092" xr:uid="{00000000-0005-0000-0000-0000D7150000}"/>
    <cellStyle name="Normal 7 9 2 4 2" xfId="3742" xr:uid="{00000000-0005-0000-0000-0000D8150000}"/>
    <cellStyle name="Normal 7 9 2 4 2 2" xfId="10201" xr:uid="{00000000-0005-0000-0000-000075220000}"/>
    <cellStyle name="Normal 7 9 2 4 2 3" xfId="18279" xr:uid="{00000000-0005-0000-0000-000075220000}"/>
    <cellStyle name="Normal 7 9 2 4 3" xfId="5405" xr:uid="{00000000-0005-0000-0000-0000D9150000}"/>
    <cellStyle name="Normal 7 9 2 4 3 2" xfId="11792" xr:uid="{00000000-0005-0000-0000-000076220000}"/>
    <cellStyle name="Normal 7 9 2 4 3 3" xfId="19870" xr:uid="{00000000-0005-0000-0000-000076220000}"/>
    <cellStyle name="Normal 7 9 2 4 4" xfId="8606" xr:uid="{00000000-0005-0000-0000-000077220000}"/>
    <cellStyle name="Normal 7 9 2 4 4 2" xfId="16684" xr:uid="{00000000-0005-0000-0000-000077220000}"/>
    <cellStyle name="Normal 7 9 2 4 5" xfId="13451" xr:uid="{00000000-0005-0000-0000-000078220000}"/>
    <cellStyle name="Normal 7 9 2 4 5 2" xfId="21488" xr:uid="{00000000-0005-0000-0000-000078220000}"/>
    <cellStyle name="Normal 7 9 2 4 6" xfId="6996" xr:uid="{00000000-0005-0000-0000-000074220000}"/>
    <cellStyle name="Normal 7 9 2 4 7" xfId="15076" xr:uid="{00000000-0005-0000-0000-000074220000}"/>
    <cellStyle name="Normal 7 9 2 5" xfId="2697" xr:uid="{00000000-0005-0000-0000-0000DA150000}"/>
    <cellStyle name="Normal 7 9 2 5 2" xfId="9188" xr:uid="{00000000-0005-0000-0000-000079220000}"/>
    <cellStyle name="Normal 7 9 2 5 3" xfId="17266" xr:uid="{00000000-0005-0000-0000-000079220000}"/>
    <cellStyle name="Normal 7 9 2 6" xfId="4351" xr:uid="{00000000-0005-0000-0000-0000DB150000}"/>
    <cellStyle name="Normal 7 9 2 6 2" xfId="10738" xr:uid="{00000000-0005-0000-0000-00007A220000}"/>
    <cellStyle name="Normal 7 9 2 6 3" xfId="18816" xr:uid="{00000000-0005-0000-0000-00007A220000}"/>
    <cellStyle name="Normal 7 9 2 7" xfId="7552" xr:uid="{00000000-0005-0000-0000-00007B220000}"/>
    <cellStyle name="Normal 7 9 2 7 2" xfId="15630" xr:uid="{00000000-0005-0000-0000-00007B220000}"/>
    <cellStyle name="Normal 7 9 2 8" xfId="12382" xr:uid="{00000000-0005-0000-0000-00007C220000}"/>
    <cellStyle name="Normal 7 9 2 8 2" xfId="20454" xr:uid="{00000000-0005-0000-0000-00007C220000}"/>
    <cellStyle name="Normal 7 9 2 9" xfId="13772" xr:uid="{00000000-0005-0000-0000-00007D220000}"/>
    <cellStyle name="Normal 7 9 2 9 2" xfId="21769" xr:uid="{00000000-0005-0000-0000-00007D220000}"/>
    <cellStyle name="Normal 7 9 3" xfId="1098" xr:uid="{00000000-0005-0000-0000-0000DC150000}"/>
    <cellStyle name="Normal 7 9 3 2" xfId="1755" xr:uid="{00000000-0005-0000-0000-0000DD150000}"/>
    <cellStyle name="Normal 7 9 3 2 2" xfId="3405" xr:uid="{00000000-0005-0000-0000-0000DE150000}"/>
    <cellStyle name="Normal 7 9 3 2 2 2" xfId="9864" xr:uid="{00000000-0005-0000-0000-000080220000}"/>
    <cellStyle name="Normal 7 9 3 2 2 3" xfId="17942" xr:uid="{00000000-0005-0000-0000-000080220000}"/>
    <cellStyle name="Normal 7 9 3 2 3" xfId="5068" xr:uid="{00000000-0005-0000-0000-0000DF150000}"/>
    <cellStyle name="Normal 7 9 3 2 3 2" xfId="11455" xr:uid="{00000000-0005-0000-0000-000081220000}"/>
    <cellStyle name="Normal 7 9 3 2 3 3" xfId="19533" xr:uid="{00000000-0005-0000-0000-000081220000}"/>
    <cellStyle name="Normal 7 9 3 2 4" xfId="8269" xr:uid="{00000000-0005-0000-0000-000082220000}"/>
    <cellStyle name="Normal 7 9 3 2 4 2" xfId="16347" xr:uid="{00000000-0005-0000-0000-000082220000}"/>
    <cellStyle name="Normal 7 9 3 2 5" xfId="13454" xr:uid="{00000000-0005-0000-0000-000083220000}"/>
    <cellStyle name="Normal 7 9 3 2 5 2" xfId="21491" xr:uid="{00000000-0005-0000-0000-000083220000}"/>
    <cellStyle name="Normal 7 9 3 2 6" xfId="6659" xr:uid="{00000000-0005-0000-0000-00007F220000}"/>
    <cellStyle name="Normal 7 9 3 2 7" xfId="14739" xr:uid="{00000000-0005-0000-0000-00007F220000}"/>
    <cellStyle name="Normal 7 9 3 3" xfId="2282" xr:uid="{00000000-0005-0000-0000-0000E0150000}"/>
    <cellStyle name="Normal 7 9 3 3 2" xfId="3932" xr:uid="{00000000-0005-0000-0000-0000E1150000}"/>
    <cellStyle name="Normal 7 9 3 3 2 2" xfId="10391" xr:uid="{00000000-0005-0000-0000-000085220000}"/>
    <cellStyle name="Normal 7 9 3 3 2 3" xfId="18469" xr:uid="{00000000-0005-0000-0000-000085220000}"/>
    <cellStyle name="Normal 7 9 3 3 3" xfId="5595" xr:uid="{00000000-0005-0000-0000-0000E2150000}"/>
    <cellStyle name="Normal 7 9 3 3 3 2" xfId="11982" xr:uid="{00000000-0005-0000-0000-000086220000}"/>
    <cellStyle name="Normal 7 9 3 3 3 3" xfId="20060" xr:uid="{00000000-0005-0000-0000-000086220000}"/>
    <cellStyle name="Normal 7 9 3 3 4" xfId="8796" xr:uid="{00000000-0005-0000-0000-000087220000}"/>
    <cellStyle name="Normal 7 9 3 3 4 2" xfId="16874" xr:uid="{00000000-0005-0000-0000-000087220000}"/>
    <cellStyle name="Normal 7 9 3 3 5" xfId="7186" xr:uid="{00000000-0005-0000-0000-000084220000}"/>
    <cellStyle name="Normal 7 9 3 3 6" xfId="15266" xr:uid="{00000000-0005-0000-0000-000084220000}"/>
    <cellStyle name="Normal 7 9 3 4" xfId="2849" xr:uid="{00000000-0005-0000-0000-0000E3150000}"/>
    <cellStyle name="Normal 7 9 3 4 2" xfId="9338" xr:uid="{00000000-0005-0000-0000-000088220000}"/>
    <cellStyle name="Normal 7 9 3 4 3" xfId="17416" xr:uid="{00000000-0005-0000-0000-000088220000}"/>
    <cellStyle name="Normal 7 9 3 5" xfId="4541" xr:uid="{00000000-0005-0000-0000-0000E4150000}"/>
    <cellStyle name="Normal 7 9 3 5 2" xfId="10928" xr:uid="{00000000-0005-0000-0000-000089220000}"/>
    <cellStyle name="Normal 7 9 3 5 3" xfId="19006" xr:uid="{00000000-0005-0000-0000-000089220000}"/>
    <cellStyle name="Normal 7 9 3 6" xfId="7742" xr:uid="{00000000-0005-0000-0000-00008A220000}"/>
    <cellStyle name="Normal 7 9 3 6 2" xfId="15820" xr:uid="{00000000-0005-0000-0000-00008A220000}"/>
    <cellStyle name="Normal 7 9 3 7" xfId="12649" xr:uid="{00000000-0005-0000-0000-00008B220000}"/>
    <cellStyle name="Normal 7 9 3 7 2" xfId="20713" xr:uid="{00000000-0005-0000-0000-00008B220000}"/>
    <cellStyle name="Normal 7 9 3 8" xfId="6132" xr:uid="{00000000-0005-0000-0000-00007E220000}"/>
    <cellStyle name="Normal 7 9 3 9" xfId="14212" xr:uid="{00000000-0005-0000-0000-00007E220000}"/>
    <cellStyle name="Normal 7 9 4" xfId="1511" xr:uid="{00000000-0005-0000-0000-0000E5150000}"/>
    <cellStyle name="Normal 7 9 4 2" xfId="3160" xr:uid="{00000000-0005-0000-0000-0000E6150000}"/>
    <cellStyle name="Normal 7 9 4 2 2" xfId="9619" xr:uid="{00000000-0005-0000-0000-00008D220000}"/>
    <cellStyle name="Normal 7 9 4 2 3" xfId="17697" xr:uid="{00000000-0005-0000-0000-00008D220000}"/>
    <cellStyle name="Normal 7 9 4 3" xfId="4823" xr:uid="{00000000-0005-0000-0000-0000E7150000}"/>
    <cellStyle name="Normal 7 9 4 3 2" xfId="11210" xr:uid="{00000000-0005-0000-0000-00008E220000}"/>
    <cellStyle name="Normal 7 9 4 3 3" xfId="19288" xr:uid="{00000000-0005-0000-0000-00008E220000}"/>
    <cellStyle name="Normal 7 9 4 4" xfId="8024" xr:uid="{00000000-0005-0000-0000-00008F220000}"/>
    <cellStyle name="Normal 7 9 4 4 2" xfId="16102" xr:uid="{00000000-0005-0000-0000-00008F220000}"/>
    <cellStyle name="Normal 7 9 4 5" xfId="13455" xr:uid="{00000000-0005-0000-0000-000090220000}"/>
    <cellStyle name="Normal 7 9 4 5 2" xfId="21492" xr:uid="{00000000-0005-0000-0000-000090220000}"/>
    <cellStyle name="Normal 7 9 4 6" xfId="6414" xr:uid="{00000000-0005-0000-0000-00008C220000}"/>
    <cellStyle name="Normal 7 9 4 7" xfId="14494" xr:uid="{00000000-0005-0000-0000-00008C220000}"/>
    <cellStyle name="Normal 7 9 5" xfId="2037" xr:uid="{00000000-0005-0000-0000-0000E8150000}"/>
    <cellStyle name="Normal 7 9 5 2" xfId="3687" xr:uid="{00000000-0005-0000-0000-0000E9150000}"/>
    <cellStyle name="Normal 7 9 5 2 2" xfId="10146" xr:uid="{00000000-0005-0000-0000-000092220000}"/>
    <cellStyle name="Normal 7 9 5 2 3" xfId="18224" xr:uid="{00000000-0005-0000-0000-000092220000}"/>
    <cellStyle name="Normal 7 9 5 3" xfId="5350" xr:uid="{00000000-0005-0000-0000-0000EA150000}"/>
    <cellStyle name="Normal 7 9 5 3 2" xfId="11737" xr:uid="{00000000-0005-0000-0000-000093220000}"/>
    <cellStyle name="Normal 7 9 5 3 3" xfId="19815" xr:uid="{00000000-0005-0000-0000-000093220000}"/>
    <cellStyle name="Normal 7 9 5 4" xfId="8551" xr:uid="{00000000-0005-0000-0000-000094220000}"/>
    <cellStyle name="Normal 7 9 5 4 2" xfId="16629" xr:uid="{00000000-0005-0000-0000-000094220000}"/>
    <cellStyle name="Normal 7 9 5 5" xfId="12842" xr:uid="{00000000-0005-0000-0000-000095220000}"/>
    <cellStyle name="Normal 7 9 5 5 2" xfId="20880" xr:uid="{00000000-0005-0000-0000-000095220000}"/>
    <cellStyle name="Normal 7 9 5 6" xfId="6941" xr:uid="{00000000-0005-0000-0000-000091220000}"/>
    <cellStyle name="Normal 7 9 5 7" xfId="15021" xr:uid="{00000000-0005-0000-0000-000091220000}"/>
    <cellStyle name="Normal 7 9 6" xfId="2696" xr:uid="{00000000-0005-0000-0000-0000EB150000}"/>
    <cellStyle name="Normal 7 9 6 2" xfId="9187" xr:uid="{00000000-0005-0000-0000-000096220000}"/>
    <cellStyle name="Normal 7 9 6 3" xfId="17265" xr:uid="{00000000-0005-0000-0000-000096220000}"/>
    <cellStyle name="Normal 7 9 7" xfId="4296" xr:uid="{00000000-0005-0000-0000-0000EC150000}"/>
    <cellStyle name="Normal 7 9 7 2" xfId="10683" xr:uid="{00000000-0005-0000-0000-000097220000}"/>
    <cellStyle name="Normal 7 9 7 3" xfId="18761" xr:uid="{00000000-0005-0000-0000-000097220000}"/>
    <cellStyle name="Normal 7 9 8" xfId="7497" xr:uid="{00000000-0005-0000-0000-000098220000}"/>
    <cellStyle name="Normal 7 9 8 2" xfId="15575" xr:uid="{00000000-0005-0000-0000-000098220000}"/>
    <cellStyle name="Normal 7 9 9" xfId="12381" xr:uid="{00000000-0005-0000-0000-000099220000}"/>
    <cellStyle name="Normal 7 9 9 2" xfId="20453" xr:uid="{00000000-0005-0000-0000-000099220000}"/>
    <cellStyle name="Normal 8" xfId="866" xr:uid="{00000000-0005-0000-0000-000062030000}"/>
    <cellStyle name="Normal 9" xfId="867" xr:uid="{00000000-0005-0000-0000-000063030000}"/>
    <cellStyle name="Normal 9 2" xfId="868" xr:uid="{00000000-0005-0000-0000-000064030000}"/>
    <cellStyle name="Normal 9 3" xfId="869" xr:uid="{00000000-0005-0000-0000-000065030000}"/>
    <cellStyle name="Normal 9 3 10" xfId="13773" xr:uid="{00000000-0005-0000-0000-00009E220000}"/>
    <cellStyle name="Normal 9 3 10 2" xfId="21770" xr:uid="{00000000-0005-0000-0000-00009E220000}"/>
    <cellStyle name="Normal 9 3 11" xfId="5888" xr:uid="{00000000-0005-0000-0000-00009D220000}"/>
    <cellStyle name="Normal 9 3 12" xfId="13968" xr:uid="{00000000-0005-0000-0000-00009D220000}"/>
    <cellStyle name="Normal 9 3 2" xfId="870" xr:uid="{00000000-0005-0000-0000-000066030000}"/>
    <cellStyle name="Normal 9 3 2 10" xfId="5961" xr:uid="{00000000-0005-0000-0000-00009F220000}"/>
    <cellStyle name="Normal 9 3 2 11" xfId="14041" xr:uid="{00000000-0005-0000-0000-00009F220000}"/>
    <cellStyle name="Normal 9 3 2 2" xfId="1212" xr:uid="{00000000-0005-0000-0000-0000F2150000}"/>
    <cellStyle name="Normal 9 3 2 2 2" xfId="1870" xr:uid="{00000000-0005-0000-0000-0000F3150000}"/>
    <cellStyle name="Normal 9 3 2 2 2 2" xfId="3520" xr:uid="{00000000-0005-0000-0000-0000F4150000}"/>
    <cellStyle name="Normal 9 3 2 2 2 2 2" xfId="9979" xr:uid="{00000000-0005-0000-0000-0000A2220000}"/>
    <cellStyle name="Normal 9 3 2 2 2 2 3" xfId="18057" xr:uid="{00000000-0005-0000-0000-0000A2220000}"/>
    <cellStyle name="Normal 9 3 2 2 2 3" xfId="5183" xr:uid="{00000000-0005-0000-0000-0000F5150000}"/>
    <cellStyle name="Normal 9 3 2 2 2 3 2" xfId="11570" xr:uid="{00000000-0005-0000-0000-0000A3220000}"/>
    <cellStyle name="Normal 9 3 2 2 2 3 3" xfId="19648" xr:uid="{00000000-0005-0000-0000-0000A3220000}"/>
    <cellStyle name="Normal 9 3 2 2 2 4" xfId="8384" xr:uid="{00000000-0005-0000-0000-0000A4220000}"/>
    <cellStyle name="Normal 9 3 2 2 2 4 2" xfId="16462" xr:uid="{00000000-0005-0000-0000-0000A4220000}"/>
    <cellStyle name="Normal 9 3 2 2 2 5" xfId="13457" xr:uid="{00000000-0005-0000-0000-0000A5220000}"/>
    <cellStyle name="Normal 9 3 2 2 2 5 2" xfId="21494" xr:uid="{00000000-0005-0000-0000-0000A5220000}"/>
    <cellStyle name="Normal 9 3 2 2 2 6" xfId="6774" xr:uid="{00000000-0005-0000-0000-0000A1220000}"/>
    <cellStyle name="Normal 9 3 2 2 2 7" xfId="14854" xr:uid="{00000000-0005-0000-0000-0000A1220000}"/>
    <cellStyle name="Normal 9 3 2 2 3" xfId="2397" xr:uid="{00000000-0005-0000-0000-0000F6150000}"/>
    <cellStyle name="Normal 9 3 2 2 3 2" xfId="4047" xr:uid="{00000000-0005-0000-0000-0000F7150000}"/>
    <cellStyle name="Normal 9 3 2 2 3 2 2" xfId="10506" xr:uid="{00000000-0005-0000-0000-0000A7220000}"/>
    <cellStyle name="Normal 9 3 2 2 3 2 3" xfId="18584" xr:uid="{00000000-0005-0000-0000-0000A7220000}"/>
    <cellStyle name="Normal 9 3 2 2 3 3" xfId="5710" xr:uid="{00000000-0005-0000-0000-0000F8150000}"/>
    <cellStyle name="Normal 9 3 2 2 3 3 2" xfId="12097" xr:uid="{00000000-0005-0000-0000-0000A8220000}"/>
    <cellStyle name="Normal 9 3 2 2 3 3 3" xfId="20175" xr:uid="{00000000-0005-0000-0000-0000A8220000}"/>
    <cellStyle name="Normal 9 3 2 2 3 4" xfId="8911" xr:uid="{00000000-0005-0000-0000-0000A9220000}"/>
    <cellStyle name="Normal 9 3 2 2 3 4 2" xfId="16989" xr:uid="{00000000-0005-0000-0000-0000A9220000}"/>
    <cellStyle name="Normal 9 3 2 2 3 5" xfId="7301" xr:uid="{00000000-0005-0000-0000-0000A6220000}"/>
    <cellStyle name="Normal 9 3 2 2 3 6" xfId="15381" xr:uid="{00000000-0005-0000-0000-0000A6220000}"/>
    <cellStyle name="Normal 9 3 2 2 4" xfId="2963" xr:uid="{00000000-0005-0000-0000-0000F9150000}"/>
    <cellStyle name="Normal 9 3 2 2 4 2" xfId="9452" xr:uid="{00000000-0005-0000-0000-0000AA220000}"/>
    <cellStyle name="Normal 9 3 2 2 4 3" xfId="17530" xr:uid="{00000000-0005-0000-0000-0000AA220000}"/>
    <cellStyle name="Normal 9 3 2 2 5" xfId="4656" xr:uid="{00000000-0005-0000-0000-0000FA150000}"/>
    <cellStyle name="Normal 9 3 2 2 5 2" xfId="11043" xr:uid="{00000000-0005-0000-0000-0000AB220000}"/>
    <cellStyle name="Normal 9 3 2 2 5 3" xfId="19121" xr:uid="{00000000-0005-0000-0000-0000AB220000}"/>
    <cellStyle name="Normal 9 3 2 2 6" xfId="7857" xr:uid="{00000000-0005-0000-0000-0000AC220000}"/>
    <cellStyle name="Normal 9 3 2 2 6 2" xfId="15935" xr:uid="{00000000-0005-0000-0000-0000AC220000}"/>
    <cellStyle name="Normal 9 3 2 2 7" xfId="12652" xr:uid="{00000000-0005-0000-0000-0000AD220000}"/>
    <cellStyle name="Normal 9 3 2 2 7 2" xfId="20716" xr:uid="{00000000-0005-0000-0000-0000AD220000}"/>
    <cellStyle name="Normal 9 3 2 2 8" xfId="6247" xr:uid="{00000000-0005-0000-0000-0000A0220000}"/>
    <cellStyle name="Normal 9 3 2 2 9" xfId="14327" xr:uid="{00000000-0005-0000-0000-0000A0220000}"/>
    <cellStyle name="Normal 9 3 2 3" xfId="1585" xr:uid="{00000000-0005-0000-0000-0000FB150000}"/>
    <cellStyle name="Normal 9 3 2 3 2" xfId="3234" xr:uid="{00000000-0005-0000-0000-0000FC150000}"/>
    <cellStyle name="Normal 9 3 2 3 2 2" xfId="9693" xr:uid="{00000000-0005-0000-0000-0000AF220000}"/>
    <cellStyle name="Normal 9 3 2 3 2 3" xfId="17771" xr:uid="{00000000-0005-0000-0000-0000AF220000}"/>
    <cellStyle name="Normal 9 3 2 3 3" xfId="4897" xr:uid="{00000000-0005-0000-0000-0000FD150000}"/>
    <cellStyle name="Normal 9 3 2 3 3 2" xfId="11284" xr:uid="{00000000-0005-0000-0000-0000B0220000}"/>
    <cellStyle name="Normal 9 3 2 3 3 3" xfId="19362" xr:uid="{00000000-0005-0000-0000-0000B0220000}"/>
    <cellStyle name="Normal 9 3 2 3 4" xfId="8098" xr:uid="{00000000-0005-0000-0000-0000B1220000}"/>
    <cellStyle name="Normal 9 3 2 3 4 2" xfId="16176" xr:uid="{00000000-0005-0000-0000-0000B1220000}"/>
    <cellStyle name="Normal 9 3 2 3 5" xfId="13458" xr:uid="{00000000-0005-0000-0000-0000B2220000}"/>
    <cellStyle name="Normal 9 3 2 3 5 2" xfId="21495" xr:uid="{00000000-0005-0000-0000-0000B2220000}"/>
    <cellStyle name="Normal 9 3 2 3 6" xfId="6488" xr:uid="{00000000-0005-0000-0000-0000AE220000}"/>
    <cellStyle name="Normal 9 3 2 3 7" xfId="14568" xr:uid="{00000000-0005-0000-0000-0000AE220000}"/>
    <cellStyle name="Normal 9 3 2 4" xfId="2111" xr:uid="{00000000-0005-0000-0000-0000FE150000}"/>
    <cellStyle name="Normal 9 3 2 4 2" xfId="3761" xr:uid="{00000000-0005-0000-0000-0000FF150000}"/>
    <cellStyle name="Normal 9 3 2 4 2 2" xfId="10220" xr:uid="{00000000-0005-0000-0000-0000B4220000}"/>
    <cellStyle name="Normal 9 3 2 4 2 3" xfId="18298" xr:uid="{00000000-0005-0000-0000-0000B4220000}"/>
    <cellStyle name="Normal 9 3 2 4 3" xfId="5424" xr:uid="{00000000-0005-0000-0000-000000160000}"/>
    <cellStyle name="Normal 9 3 2 4 3 2" xfId="11811" xr:uid="{00000000-0005-0000-0000-0000B5220000}"/>
    <cellStyle name="Normal 9 3 2 4 3 3" xfId="19889" xr:uid="{00000000-0005-0000-0000-0000B5220000}"/>
    <cellStyle name="Normal 9 3 2 4 4" xfId="8625" xr:uid="{00000000-0005-0000-0000-0000B6220000}"/>
    <cellStyle name="Normal 9 3 2 4 4 2" xfId="16703" xr:uid="{00000000-0005-0000-0000-0000B6220000}"/>
    <cellStyle name="Normal 9 3 2 4 5" xfId="13456" xr:uid="{00000000-0005-0000-0000-0000B7220000}"/>
    <cellStyle name="Normal 9 3 2 4 5 2" xfId="21493" xr:uid="{00000000-0005-0000-0000-0000B7220000}"/>
    <cellStyle name="Normal 9 3 2 4 6" xfId="7015" xr:uid="{00000000-0005-0000-0000-0000B3220000}"/>
    <cellStyle name="Normal 9 3 2 4 7" xfId="15095" xr:uid="{00000000-0005-0000-0000-0000B3220000}"/>
    <cellStyle name="Normal 9 3 2 5" xfId="2699" xr:uid="{00000000-0005-0000-0000-000001160000}"/>
    <cellStyle name="Normal 9 3 2 5 2" xfId="9190" xr:uid="{00000000-0005-0000-0000-0000B8220000}"/>
    <cellStyle name="Normal 9 3 2 5 3" xfId="17268" xr:uid="{00000000-0005-0000-0000-0000B8220000}"/>
    <cellStyle name="Normal 9 3 2 6" xfId="4370" xr:uid="{00000000-0005-0000-0000-000002160000}"/>
    <cellStyle name="Normal 9 3 2 6 2" xfId="10757" xr:uid="{00000000-0005-0000-0000-0000B9220000}"/>
    <cellStyle name="Normal 9 3 2 6 3" xfId="18835" xr:uid="{00000000-0005-0000-0000-0000B9220000}"/>
    <cellStyle name="Normal 9 3 2 7" xfId="7571" xr:uid="{00000000-0005-0000-0000-0000BA220000}"/>
    <cellStyle name="Normal 9 3 2 7 2" xfId="15649" xr:uid="{00000000-0005-0000-0000-0000BA220000}"/>
    <cellStyle name="Normal 9 3 2 8" xfId="12384" xr:uid="{00000000-0005-0000-0000-0000BB220000}"/>
    <cellStyle name="Normal 9 3 2 8 2" xfId="20456" xr:uid="{00000000-0005-0000-0000-0000BB220000}"/>
    <cellStyle name="Normal 9 3 2 9" xfId="13774" xr:uid="{00000000-0005-0000-0000-0000BC220000}"/>
    <cellStyle name="Normal 9 3 2 9 2" xfId="21771" xr:uid="{00000000-0005-0000-0000-0000BC220000}"/>
    <cellStyle name="Normal 9 3 3" xfId="1099" xr:uid="{00000000-0005-0000-0000-000003160000}"/>
    <cellStyle name="Normal 9 3 3 2" xfId="1756" xr:uid="{00000000-0005-0000-0000-000004160000}"/>
    <cellStyle name="Normal 9 3 3 2 2" xfId="3406" xr:uid="{00000000-0005-0000-0000-000005160000}"/>
    <cellStyle name="Normal 9 3 3 2 2 2" xfId="13460" xr:uid="{00000000-0005-0000-0000-0000C0220000}"/>
    <cellStyle name="Normal 9 3 3 2 2 2 2" xfId="21497" xr:uid="{00000000-0005-0000-0000-0000C0220000}"/>
    <cellStyle name="Normal 9 3 3 2 2 3" xfId="9865" xr:uid="{00000000-0005-0000-0000-0000BF220000}"/>
    <cellStyle name="Normal 9 3 3 2 2 4" xfId="17943" xr:uid="{00000000-0005-0000-0000-0000BF220000}"/>
    <cellStyle name="Normal 9 3 3 2 3" xfId="5069" xr:uid="{00000000-0005-0000-0000-000006160000}"/>
    <cellStyle name="Normal 9 3 3 2 3 2" xfId="11456" xr:uid="{00000000-0005-0000-0000-0000C1220000}"/>
    <cellStyle name="Normal 9 3 3 2 3 3" xfId="19534" xr:uid="{00000000-0005-0000-0000-0000C1220000}"/>
    <cellStyle name="Normal 9 3 3 2 4" xfId="8270" xr:uid="{00000000-0005-0000-0000-0000C2220000}"/>
    <cellStyle name="Normal 9 3 3 2 4 2" xfId="16348" xr:uid="{00000000-0005-0000-0000-0000C2220000}"/>
    <cellStyle name="Normal 9 3 3 2 5" xfId="12653" xr:uid="{00000000-0005-0000-0000-0000C3220000}"/>
    <cellStyle name="Normal 9 3 3 2 5 2" xfId="20717" xr:uid="{00000000-0005-0000-0000-0000C3220000}"/>
    <cellStyle name="Normal 9 3 3 2 6" xfId="6660" xr:uid="{00000000-0005-0000-0000-0000BE220000}"/>
    <cellStyle name="Normal 9 3 3 2 7" xfId="14740" xr:uid="{00000000-0005-0000-0000-0000BE220000}"/>
    <cellStyle name="Normal 9 3 3 3" xfId="2283" xr:uid="{00000000-0005-0000-0000-000007160000}"/>
    <cellStyle name="Normal 9 3 3 3 2" xfId="3933" xr:uid="{00000000-0005-0000-0000-000008160000}"/>
    <cellStyle name="Normal 9 3 3 3 2 2" xfId="10392" xr:uid="{00000000-0005-0000-0000-0000C5220000}"/>
    <cellStyle name="Normal 9 3 3 3 2 3" xfId="18470" xr:uid="{00000000-0005-0000-0000-0000C5220000}"/>
    <cellStyle name="Normal 9 3 3 3 3" xfId="5596" xr:uid="{00000000-0005-0000-0000-000009160000}"/>
    <cellStyle name="Normal 9 3 3 3 3 2" xfId="11983" xr:uid="{00000000-0005-0000-0000-0000C6220000}"/>
    <cellStyle name="Normal 9 3 3 3 3 3" xfId="20061" xr:uid="{00000000-0005-0000-0000-0000C6220000}"/>
    <cellStyle name="Normal 9 3 3 3 4" xfId="8797" xr:uid="{00000000-0005-0000-0000-0000C7220000}"/>
    <cellStyle name="Normal 9 3 3 3 4 2" xfId="16875" xr:uid="{00000000-0005-0000-0000-0000C7220000}"/>
    <cellStyle name="Normal 9 3 3 3 5" xfId="13461" xr:uid="{00000000-0005-0000-0000-0000C8220000}"/>
    <cellStyle name="Normal 9 3 3 3 5 2" xfId="21498" xr:uid="{00000000-0005-0000-0000-0000C8220000}"/>
    <cellStyle name="Normal 9 3 3 3 6" xfId="7187" xr:uid="{00000000-0005-0000-0000-0000C4220000}"/>
    <cellStyle name="Normal 9 3 3 3 7" xfId="15267" xr:uid="{00000000-0005-0000-0000-0000C4220000}"/>
    <cellStyle name="Normal 9 3 3 4" xfId="2850" xr:uid="{00000000-0005-0000-0000-00000A160000}"/>
    <cellStyle name="Normal 9 3 3 4 2" xfId="13459" xr:uid="{00000000-0005-0000-0000-0000CA220000}"/>
    <cellStyle name="Normal 9 3 3 4 2 2" xfId="21496" xr:uid="{00000000-0005-0000-0000-0000CA220000}"/>
    <cellStyle name="Normal 9 3 3 4 3" xfId="9339" xr:uid="{00000000-0005-0000-0000-0000C9220000}"/>
    <cellStyle name="Normal 9 3 3 4 4" xfId="17417" xr:uid="{00000000-0005-0000-0000-0000C9220000}"/>
    <cellStyle name="Normal 9 3 3 5" xfId="4542" xr:uid="{00000000-0005-0000-0000-00000B160000}"/>
    <cellStyle name="Normal 9 3 3 5 2" xfId="10929" xr:uid="{00000000-0005-0000-0000-0000CB220000}"/>
    <cellStyle name="Normal 9 3 3 5 3" xfId="19007" xr:uid="{00000000-0005-0000-0000-0000CB220000}"/>
    <cellStyle name="Normal 9 3 3 6" xfId="7743" xr:uid="{00000000-0005-0000-0000-0000CC220000}"/>
    <cellStyle name="Normal 9 3 3 6 2" xfId="15821" xr:uid="{00000000-0005-0000-0000-0000CC220000}"/>
    <cellStyle name="Normal 9 3 3 7" xfId="12394" xr:uid="{00000000-0005-0000-0000-0000CD220000}"/>
    <cellStyle name="Normal 9 3 3 7 2" xfId="20465" xr:uid="{00000000-0005-0000-0000-0000CD220000}"/>
    <cellStyle name="Normal 9 3 3 8" xfId="6133" xr:uid="{00000000-0005-0000-0000-0000BD220000}"/>
    <cellStyle name="Normal 9 3 3 9" xfId="14213" xr:uid="{00000000-0005-0000-0000-0000BD220000}"/>
    <cellStyle name="Normal 9 3 4" xfId="1512" xr:uid="{00000000-0005-0000-0000-00000C160000}"/>
    <cellStyle name="Normal 9 3 4 2" xfId="3161" xr:uid="{00000000-0005-0000-0000-00000D160000}"/>
    <cellStyle name="Normal 9 3 4 2 2" xfId="13462" xr:uid="{00000000-0005-0000-0000-0000D0220000}"/>
    <cellStyle name="Normal 9 3 4 2 2 2" xfId="21499" xr:uid="{00000000-0005-0000-0000-0000D0220000}"/>
    <cellStyle name="Normal 9 3 4 2 3" xfId="9620" xr:uid="{00000000-0005-0000-0000-0000CF220000}"/>
    <cellStyle name="Normal 9 3 4 2 4" xfId="17698" xr:uid="{00000000-0005-0000-0000-0000CF220000}"/>
    <cellStyle name="Normal 9 3 4 3" xfId="4824" xr:uid="{00000000-0005-0000-0000-00000E160000}"/>
    <cellStyle name="Normal 9 3 4 3 2" xfId="11211" xr:uid="{00000000-0005-0000-0000-0000D1220000}"/>
    <cellStyle name="Normal 9 3 4 3 3" xfId="19289" xr:uid="{00000000-0005-0000-0000-0000D1220000}"/>
    <cellStyle name="Normal 9 3 4 4" xfId="8025" xr:uid="{00000000-0005-0000-0000-0000D2220000}"/>
    <cellStyle name="Normal 9 3 4 4 2" xfId="16103" xr:uid="{00000000-0005-0000-0000-0000D2220000}"/>
    <cellStyle name="Normal 9 3 4 5" xfId="12651" xr:uid="{00000000-0005-0000-0000-0000D3220000}"/>
    <cellStyle name="Normal 9 3 4 5 2" xfId="20715" xr:uid="{00000000-0005-0000-0000-0000D3220000}"/>
    <cellStyle name="Normal 9 3 4 6" xfId="6415" xr:uid="{00000000-0005-0000-0000-0000CE220000}"/>
    <cellStyle name="Normal 9 3 4 7" xfId="14495" xr:uid="{00000000-0005-0000-0000-0000CE220000}"/>
    <cellStyle name="Normal 9 3 5" xfId="2038" xr:uid="{00000000-0005-0000-0000-00000F160000}"/>
    <cellStyle name="Normal 9 3 5 2" xfId="3688" xr:uid="{00000000-0005-0000-0000-000010160000}"/>
    <cellStyle name="Normal 9 3 5 2 2" xfId="10147" xr:uid="{00000000-0005-0000-0000-0000D5220000}"/>
    <cellStyle name="Normal 9 3 5 2 3" xfId="18225" xr:uid="{00000000-0005-0000-0000-0000D5220000}"/>
    <cellStyle name="Normal 9 3 5 3" xfId="5351" xr:uid="{00000000-0005-0000-0000-000011160000}"/>
    <cellStyle name="Normal 9 3 5 3 2" xfId="11738" xr:uid="{00000000-0005-0000-0000-0000D6220000}"/>
    <cellStyle name="Normal 9 3 5 3 3" xfId="19816" xr:uid="{00000000-0005-0000-0000-0000D6220000}"/>
    <cellStyle name="Normal 9 3 5 4" xfId="8552" xr:uid="{00000000-0005-0000-0000-0000D7220000}"/>
    <cellStyle name="Normal 9 3 5 4 2" xfId="16630" xr:uid="{00000000-0005-0000-0000-0000D7220000}"/>
    <cellStyle name="Normal 9 3 5 5" xfId="13463" xr:uid="{00000000-0005-0000-0000-0000D8220000}"/>
    <cellStyle name="Normal 9 3 5 5 2" xfId="21500" xr:uid="{00000000-0005-0000-0000-0000D8220000}"/>
    <cellStyle name="Normal 9 3 5 6" xfId="6942" xr:uid="{00000000-0005-0000-0000-0000D4220000}"/>
    <cellStyle name="Normal 9 3 5 7" xfId="15022" xr:uid="{00000000-0005-0000-0000-0000D4220000}"/>
    <cellStyle name="Normal 9 3 6" xfId="2698" xr:uid="{00000000-0005-0000-0000-000012160000}"/>
    <cellStyle name="Normal 9 3 6 2" xfId="12843" xr:uid="{00000000-0005-0000-0000-0000DA220000}"/>
    <cellStyle name="Normal 9 3 6 2 2" xfId="20881" xr:uid="{00000000-0005-0000-0000-0000DA220000}"/>
    <cellStyle name="Normal 9 3 6 3" xfId="9189" xr:uid="{00000000-0005-0000-0000-0000D9220000}"/>
    <cellStyle name="Normal 9 3 6 4" xfId="17267" xr:uid="{00000000-0005-0000-0000-0000D9220000}"/>
    <cellStyle name="Normal 9 3 7" xfId="4297" xr:uid="{00000000-0005-0000-0000-000013160000}"/>
    <cellStyle name="Normal 9 3 7 2" xfId="10684" xr:uid="{00000000-0005-0000-0000-0000DB220000}"/>
    <cellStyle name="Normal 9 3 7 3" xfId="18762" xr:uid="{00000000-0005-0000-0000-0000DB220000}"/>
    <cellStyle name="Normal 9 3 8" xfId="7498" xr:uid="{00000000-0005-0000-0000-0000DC220000}"/>
    <cellStyle name="Normal 9 3 8 2" xfId="15576" xr:uid="{00000000-0005-0000-0000-0000DC220000}"/>
    <cellStyle name="Normal 9 3 9" xfId="12383" xr:uid="{00000000-0005-0000-0000-0000DD220000}"/>
    <cellStyle name="Normal 9 3 9 2" xfId="20455" xr:uid="{00000000-0005-0000-0000-0000DD220000}"/>
    <cellStyle name="Normal 9 4" xfId="871" xr:uid="{00000000-0005-0000-0000-000067030000}"/>
    <cellStyle name="Normal 9 4 2" xfId="12654" xr:uid="{00000000-0005-0000-0000-0000DF220000}"/>
    <cellStyle name="Normal 9 4 2 2" xfId="13465" xr:uid="{00000000-0005-0000-0000-0000E0220000}"/>
    <cellStyle name="Normal 9 4 2 2 2" xfId="21502" xr:uid="{00000000-0005-0000-0000-0000E0220000}"/>
    <cellStyle name="Normal 9 4 2 3" xfId="20718" xr:uid="{00000000-0005-0000-0000-0000DF220000}"/>
    <cellStyle name="Normal 9 4 3" xfId="13466" xr:uid="{00000000-0005-0000-0000-0000E1220000}"/>
    <cellStyle name="Normal 9 4 3 2" xfId="21503" xr:uid="{00000000-0005-0000-0000-0000E1220000}"/>
    <cellStyle name="Normal 9 4 4" xfId="13464" xr:uid="{00000000-0005-0000-0000-0000E2220000}"/>
    <cellStyle name="Normal 9 4 4 2" xfId="21501" xr:uid="{00000000-0005-0000-0000-0000E2220000}"/>
    <cellStyle name="Normal 9 4 5" xfId="12110" xr:uid="{00000000-0005-0000-0000-0000E3220000}"/>
    <cellStyle name="Normal 9 4 5 2" xfId="20188" xr:uid="{00000000-0005-0000-0000-0000E3220000}"/>
    <cellStyle name="Normal_98AFRCOU" xfId="872" xr:uid="{00000000-0005-0000-0000-000068030000}"/>
    <cellStyle name="Note 2" xfId="873" xr:uid="{00000000-0005-0000-0000-000069030000}"/>
    <cellStyle name="Note 3" xfId="874" xr:uid="{00000000-0005-0000-0000-00006A030000}"/>
    <cellStyle name="Note 4" xfId="875" xr:uid="{00000000-0005-0000-0000-00006B030000}"/>
    <cellStyle name="Note 4 2" xfId="876" xr:uid="{00000000-0005-0000-0000-00006C030000}"/>
    <cellStyle name="Note 4 2 2" xfId="13468" xr:uid="{00000000-0005-0000-0000-0000E9220000}"/>
    <cellStyle name="Note 4 2 3" xfId="13467" xr:uid="{00000000-0005-0000-0000-0000EA220000}"/>
    <cellStyle name="Note 4 2 3 2" xfId="13504" xr:uid="{00000000-0005-0000-0000-0000EB220000}"/>
    <cellStyle name="Note 4 3" xfId="877" xr:uid="{00000000-0005-0000-0000-00006D030000}"/>
    <cellStyle name="Output 2" xfId="878" xr:uid="{00000000-0005-0000-0000-00006E030000}"/>
    <cellStyle name="Output 3" xfId="879" xr:uid="{00000000-0005-0000-0000-00006F030000}"/>
    <cellStyle name="Percent 2" xfId="880" xr:uid="{00000000-0005-0000-0000-000070030000}"/>
    <cellStyle name="Percent 2 2" xfId="881" xr:uid="{00000000-0005-0000-0000-000071030000}"/>
    <cellStyle name="Percent 3" xfId="882" xr:uid="{00000000-0005-0000-0000-000072030000}"/>
    <cellStyle name="Percent 4" xfId="1354" xr:uid="{00000000-0005-0000-0000-00001F160000}"/>
    <cellStyle name="Percent 4 2" xfId="1880" xr:uid="{00000000-0005-0000-0000-000020160000}"/>
    <cellStyle name="Percent 4 2 2" xfId="3530" xr:uid="{00000000-0005-0000-0000-000021160000}"/>
    <cellStyle name="Percent 4 2 2 2" xfId="9989" xr:uid="{00000000-0005-0000-0000-0000F4220000}"/>
    <cellStyle name="Percent 4 2 2 3" xfId="18067" xr:uid="{00000000-0005-0000-0000-0000F4220000}"/>
    <cellStyle name="Percent 4 2 3" xfId="5193" xr:uid="{00000000-0005-0000-0000-000022160000}"/>
    <cellStyle name="Percent 4 2 3 2" xfId="11580" xr:uid="{00000000-0005-0000-0000-0000F5220000}"/>
    <cellStyle name="Percent 4 2 3 3" xfId="19658" xr:uid="{00000000-0005-0000-0000-0000F5220000}"/>
    <cellStyle name="Percent 4 2 4" xfId="8394" xr:uid="{00000000-0005-0000-0000-0000F6220000}"/>
    <cellStyle name="Percent 4 2 4 2" xfId="16472" xr:uid="{00000000-0005-0000-0000-0000F6220000}"/>
    <cellStyle name="Percent 4 2 5" xfId="6784" xr:uid="{00000000-0005-0000-0000-0000F3220000}"/>
    <cellStyle name="Percent 4 2 6" xfId="14864" xr:uid="{00000000-0005-0000-0000-0000F3220000}"/>
    <cellStyle name="Percent 4 3" xfId="2407" xr:uid="{00000000-0005-0000-0000-000023160000}"/>
    <cellStyle name="Percent 4 3 2" xfId="4057" xr:uid="{00000000-0005-0000-0000-000024160000}"/>
    <cellStyle name="Percent 4 3 2 2" xfId="10516" xr:uid="{00000000-0005-0000-0000-0000F8220000}"/>
    <cellStyle name="Percent 4 3 2 3" xfId="18594" xr:uid="{00000000-0005-0000-0000-0000F8220000}"/>
    <cellStyle name="Percent 4 3 3" xfId="5720" xr:uid="{00000000-0005-0000-0000-000025160000}"/>
    <cellStyle name="Percent 4 3 3 2" xfId="12107" xr:uid="{00000000-0005-0000-0000-0000F9220000}"/>
    <cellStyle name="Percent 4 3 3 3" xfId="20185" xr:uid="{00000000-0005-0000-0000-0000F9220000}"/>
    <cellStyle name="Percent 4 3 4" xfId="8921" xr:uid="{00000000-0005-0000-0000-0000FA220000}"/>
    <cellStyle name="Percent 4 3 4 2" xfId="16999" xr:uid="{00000000-0005-0000-0000-0000FA220000}"/>
    <cellStyle name="Percent 4 3 5" xfId="7311" xr:uid="{00000000-0005-0000-0000-0000F7220000}"/>
    <cellStyle name="Percent 4 3 6" xfId="15391" xr:uid="{00000000-0005-0000-0000-0000F7220000}"/>
    <cellStyle name="Percent 4 4" xfId="3003" xr:uid="{00000000-0005-0000-0000-000026160000}"/>
    <cellStyle name="Percent 4 4 2" xfId="9462" xr:uid="{00000000-0005-0000-0000-0000FB220000}"/>
    <cellStyle name="Percent 4 4 3" xfId="17540" xr:uid="{00000000-0005-0000-0000-0000FB220000}"/>
    <cellStyle name="Percent 4 5" xfId="4666" xr:uid="{00000000-0005-0000-0000-000027160000}"/>
    <cellStyle name="Percent 4 5 2" xfId="11053" xr:uid="{00000000-0005-0000-0000-0000FC220000}"/>
    <cellStyle name="Percent 4 5 3" xfId="19131" xr:uid="{00000000-0005-0000-0000-0000FC220000}"/>
    <cellStyle name="Percent 4 6" xfId="7867" xr:uid="{00000000-0005-0000-0000-0000FD220000}"/>
    <cellStyle name="Percent 4 6 2" xfId="15945" xr:uid="{00000000-0005-0000-0000-0000FD220000}"/>
    <cellStyle name="Percent 4 7" xfId="6257" xr:uid="{00000000-0005-0000-0000-0000F2220000}"/>
    <cellStyle name="Percent 4 8" xfId="14337" xr:uid="{00000000-0005-0000-0000-0000F2220000}"/>
    <cellStyle name="Sheet Title" xfId="883" xr:uid="{00000000-0005-0000-0000-000073030000}"/>
    <cellStyle name="Style 1" xfId="884" xr:uid="{00000000-0005-0000-0000-000074030000}"/>
    <cellStyle name="Style 1 2" xfId="885" xr:uid="{00000000-0005-0000-0000-000075030000}"/>
    <cellStyle name="Style 1 3" xfId="886" xr:uid="{00000000-0005-0000-0000-000076030000}"/>
    <cellStyle name="Total 2" xfId="887" xr:uid="{00000000-0005-0000-0000-000077030000}"/>
    <cellStyle name="Total 3" xfId="888" xr:uid="{00000000-0005-0000-0000-000078030000}"/>
    <cellStyle name="Warning Text 2" xfId="889" xr:uid="{00000000-0005-0000-0000-000079030000}"/>
    <cellStyle name="Warning Text 3" xfId="890" xr:uid="{00000000-0005-0000-0000-00007A030000}"/>
  </cellStyles>
  <dxfs count="15">
    <dxf>
      <fill>
        <patternFill>
          <fgColor rgb="FF66FFFF"/>
          <bgColor rgb="FF66FFFF"/>
        </patternFill>
      </fill>
    </dxf>
    <dxf>
      <font>
        <color auto="1"/>
      </font>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s>
  <tableStyles count="2" defaultTableStyle="TableStyleMedium9" defaultPivotStyle="PivotStyleLight16">
    <tableStyle name="Table Style 1" pivot="0" count="0" xr9:uid="{00000000-0011-0000-FFFF-FFFF00000000}"/>
    <tableStyle name="Table Style 2" pivot="0" count="0" xr9:uid="{00000000-0011-0000-FFFF-FFFF01000000}"/>
  </tableStyles>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state-and-local-government-finance-division/local-government-commission/submitting-your-audit"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lib/item/north-carolina-water-and-wastewater-rates-dashboar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6125-49CC-42B2-90D1-988CCD134288}">
  <dimension ref="A1:D38"/>
  <sheetViews>
    <sheetView tabSelected="1" workbookViewId="0">
      <selection activeCell="B2" sqref="B2"/>
    </sheetView>
  </sheetViews>
  <sheetFormatPr defaultRowHeight="15" x14ac:dyDescent="0.25"/>
  <cols>
    <col min="1" max="1" width="1.7109375" style="129" customWidth="1"/>
    <col min="2" max="2" width="155" style="129" customWidth="1"/>
    <col min="3" max="4" width="9.140625" style="129" hidden="1" customWidth="1"/>
    <col min="5" max="5" width="2.28515625" style="129" customWidth="1"/>
    <col min="6" max="7" width="8.140625" style="129" customWidth="1"/>
    <col min="8" max="16384" width="9.140625" style="129"/>
  </cols>
  <sheetData>
    <row r="1" spans="2:2" ht="15.75" customHeight="1" thickBot="1" x14ac:dyDescent="0.3">
      <c r="B1" s="480"/>
    </row>
    <row r="2" spans="2:2" ht="31.5" customHeight="1" thickBot="1" x14ac:dyDescent="0.3">
      <c r="B2" s="481" t="s">
        <v>559</v>
      </c>
    </row>
    <row r="3" spans="2:2" ht="79.5" customHeight="1" x14ac:dyDescent="0.25">
      <c r="B3" s="482" t="s">
        <v>560</v>
      </c>
    </row>
    <row r="4" spans="2:2" ht="32.25" customHeight="1" x14ac:dyDescent="0.25">
      <c r="B4" s="483" t="s">
        <v>561</v>
      </c>
    </row>
    <row r="5" spans="2:2" ht="15.75" customHeight="1" x14ac:dyDescent="0.25">
      <c r="B5" s="480"/>
    </row>
    <row r="6" spans="2:2" ht="31.5" x14ac:dyDescent="0.25">
      <c r="B6" s="484" t="s">
        <v>562</v>
      </c>
    </row>
    <row r="7" spans="2:2" ht="15.75" customHeight="1" x14ac:dyDescent="0.25">
      <c r="B7" s="480"/>
    </row>
    <row r="8" spans="2:2" ht="31.5" x14ac:dyDescent="0.25">
      <c r="B8" s="484" t="s">
        <v>563</v>
      </c>
    </row>
    <row r="9" spans="2:2" x14ac:dyDescent="0.25">
      <c r="B9" s="480"/>
    </row>
    <row r="10" spans="2:2" ht="32.450000000000003" customHeight="1" x14ac:dyDescent="0.25">
      <c r="B10" s="483" t="s">
        <v>564</v>
      </c>
    </row>
    <row r="11" spans="2:2" x14ac:dyDescent="0.25">
      <c r="B11" s="480"/>
    </row>
    <row r="12" spans="2:2" ht="15.75" x14ac:dyDescent="0.25">
      <c r="B12" s="485" t="s">
        <v>565</v>
      </c>
    </row>
    <row r="13" spans="2:2" ht="15.75" x14ac:dyDescent="0.25">
      <c r="B13" s="485"/>
    </row>
    <row r="14" spans="2:2" ht="31.5" x14ac:dyDescent="0.25">
      <c r="B14" s="486" t="s">
        <v>574</v>
      </c>
    </row>
    <row r="15" spans="2:2" x14ac:dyDescent="0.25">
      <c r="B15" s="480"/>
    </row>
    <row r="16" spans="2:2" ht="59.25" customHeight="1" x14ac:dyDescent="0.25">
      <c r="B16" s="486" t="s">
        <v>578</v>
      </c>
    </row>
    <row r="17" spans="1:4" ht="15" customHeight="1" x14ac:dyDescent="0.25">
      <c r="B17" s="508" t="s">
        <v>579</v>
      </c>
    </row>
    <row r="18" spans="1:4" x14ac:dyDescent="0.25">
      <c r="B18" s="480"/>
    </row>
    <row r="19" spans="1:4" ht="32.450000000000003" customHeight="1" x14ac:dyDescent="0.25">
      <c r="B19" s="487" t="s">
        <v>566</v>
      </c>
    </row>
    <row r="20" spans="1:4" ht="63" x14ac:dyDescent="0.25">
      <c r="B20" s="484" t="s">
        <v>567</v>
      </c>
    </row>
    <row r="21" spans="1:4" ht="15.75" customHeight="1" x14ac:dyDescent="0.25">
      <c r="B21" s="480"/>
    </row>
    <row r="22" spans="1:4" ht="66" customHeight="1" x14ac:dyDescent="0.25">
      <c r="B22" s="484" t="s">
        <v>539</v>
      </c>
    </row>
    <row r="23" spans="1:4" ht="15.75" customHeight="1" x14ac:dyDescent="0.25">
      <c r="B23" s="480"/>
    </row>
    <row r="24" spans="1:4" ht="67.5" customHeight="1" x14ac:dyDescent="0.25">
      <c r="B24" s="484" t="s">
        <v>568</v>
      </c>
    </row>
    <row r="25" spans="1:4" ht="15.75" customHeight="1" x14ac:dyDescent="0.25">
      <c r="B25" s="484"/>
    </row>
    <row r="26" spans="1:4" ht="32.450000000000003" customHeight="1" x14ac:dyDescent="0.25">
      <c r="B26" s="488" t="s">
        <v>569</v>
      </c>
    </row>
    <row r="27" spans="1:4" ht="15.75" customHeight="1" x14ac:dyDescent="0.25">
      <c r="A27" s="480"/>
      <c r="B27" s="480"/>
      <c r="C27" s="480"/>
      <c r="D27" s="480"/>
    </row>
    <row r="28" spans="1:4" x14ac:dyDescent="0.25">
      <c r="B28" s="489" t="s">
        <v>11</v>
      </c>
    </row>
    <row r="29" spans="1:4" x14ac:dyDescent="0.25">
      <c r="B29" s="490" t="s">
        <v>538</v>
      </c>
    </row>
    <row r="30" spans="1:4" ht="15.75" customHeight="1" x14ac:dyDescent="0.25">
      <c r="B30" s="480"/>
    </row>
    <row r="31" spans="1:4" x14ac:dyDescent="0.25">
      <c r="B31" s="489" t="s">
        <v>12</v>
      </c>
    </row>
    <row r="32" spans="1:4" x14ac:dyDescent="0.25">
      <c r="B32" s="491" t="s">
        <v>442</v>
      </c>
    </row>
    <row r="33" spans="2:2" ht="15.75" customHeight="1" x14ac:dyDescent="0.25">
      <c r="B33" s="480"/>
    </row>
    <row r="34" spans="2:2" ht="21.75" customHeight="1" x14ac:dyDescent="0.25">
      <c r="B34" s="492" t="s">
        <v>570</v>
      </c>
    </row>
    <row r="36" spans="2:2" ht="15.75" x14ac:dyDescent="0.25">
      <c r="B36" s="33"/>
    </row>
    <row r="37" spans="2:2" ht="15.75" x14ac:dyDescent="0.25">
      <c r="B37" s="33"/>
    </row>
    <row r="38" spans="2:2" ht="15.75" x14ac:dyDescent="0.25">
      <c r="B38" s="33"/>
    </row>
  </sheetData>
  <sheetProtection algorithmName="SHA-512" hashValue="MJ3tZVTzGv21adK5K8f7ks1+zDN0WRqYTe076hrXqguM7eUUIZHfdHmRemfwvKkO/YiHty/1ojjMtpGq5yEUmw==" saltValue="KUxr8rEmhJLuFR3ZJS8YYw==" spinCount="100000" sheet="1" formatCells="0" formatColumns="0" formatRows="0"/>
  <hyperlinks>
    <hyperlink ref="B29" r:id="rId1" xr:uid="{4E7DEAFF-BAC1-4C5E-A324-F4B8BE72E66C}"/>
    <hyperlink ref="B32" r:id="rId2" xr:uid="{C05F7DFB-6926-4485-8BCE-242CAFC6F9C9}"/>
    <hyperlink ref="B17" r:id="rId3" xr:uid="{D9685151-A74E-40AA-9057-14654CF337DE}"/>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30"/>
  <sheetViews>
    <sheetView zoomScaleNormal="100" workbookViewId="0">
      <pane ySplit="5" topLeftCell="A6" activePane="bottomLeft" state="frozen"/>
      <selection activeCell="A2" sqref="A2"/>
      <selection pane="bottomLeft" activeCell="D2" sqref="D2"/>
    </sheetView>
  </sheetViews>
  <sheetFormatPr defaultRowHeight="15" x14ac:dyDescent="0.25"/>
  <cols>
    <col min="1" max="1" width="5.85546875" style="24" customWidth="1"/>
    <col min="2" max="3" width="16.140625" style="22" customWidth="1"/>
    <col min="4" max="4" width="45.42578125" style="1" customWidth="1"/>
    <col min="5" max="5" width="16.28515625" style="217" customWidth="1"/>
    <col min="6" max="6" width="16.140625" style="1" customWidth="1"/>
    <col min="7" max="7" width="26.7109375" style="10" customWidth="1"/>
    <col min="8" max="8" width="17.140625" style="3" customWidth="1"/>
    <col min="9" max="9" width="24" style="1" customWidth="1"/>
    <col min="10" max="10" width="24" style="339" customWidth="1"/>
    <col min="11" max="11" width="25.5703125" style="3" hidden="1" customWidth="1"/>
    <col min="12" max="14" width="9.140625" style="1" hidden="1" customWidth="1"/>
    <col min="15" max="16384" width="9.140625" style="1"/>
  </cols>
  <sheetData>
    <row r="1" spans="1:15" ht="29.25" thickBot="1" x14ac:dyDescent="0.5">
      <c r="B1" s="29" t="s">
        <v>290</v>
      </c>
      <c r="C1" s="29"/>
      <c r="E1" s="231" t="s">
        <v>10</v>
      </c>
      <c r="F1" s="18">
        <v>2020</v>
      </c>
      <c r="G1" s="204" t="s">
        <v>66</v>
      </c>
      <c r="H1" s="205"/>
      <c r="I1" s="205"/>
      <c r="J1" s="1" t="s">
        <v>580</v>
      </c>
      <c r="L1" s="1" t="s">
        <v>22</v>
      </c>
      <c r="N1" s="1">
        <v>547</v>
      </c>
    </row>
    <row r="2" spans="1:15" ht="44.25" customHeight="1" thickBot="1" x14ac:dyDescent="0.4">
      <c r="B2" s="522" t="s">
        <v>244</v>
      </c>
      <c r="C2" s="523"/>
      <c r="D2" s="174"/>
      <c r="E2" s="520" t="s">
        <v>260</v>
      </c>
      <c r="F2" s="520"/>
      <c r="G2" s="521"/>
      <c r="H2" s="14"/>
      <c r="L2" s="1" t="s">
        <v>23</v>
      </c>
      <c r="M2" s="1">
        <v>50</v>
      </c>
      <c r="N2" s="1">
        <v>1</v>
      </c>
    </row>
    <row r="3" spans="1:15" ht="19.5" thickBot="1" x14ac:dyDescent="0.35">
      <c r="B3" s="23" t="s">
        <v>0</v>
      </c>
      <c r="C3" s="85"/>
      <c r="D3" s="127" t="e">
        <f>VLOOKUP(D2,'Unit Names'!A1:B51,2,FALSE)</f>
        <v>#N/A</v>
      </c>
      <c r="E3" s="236"/>
      <c r="F3" s="46"/>
      <c r="G3" s="11"/>
      <c r="H3" s="14"/>
      <c r="M3" s="1">
        <v>51</v>
      </c>
      <c r="N3" s="1">
        <v>2</v>
      </c>
    </row>
    <row r="4" spans="1:15" ht="19.5" thickBot="1" x14ac:dyDescent="0.35">
      <c r="B4" s="28" t="s">
        <v>18</v>
      </c>
      <c r="C4" s="86"/>
      <c r="D4" s="27"/>
      <c r="E4" s="27"/>
      <c r="F4" s="35"/>
      <c r="G4" s="12"/>
      <c r="H4" s="14"/>
      <c r="I4" s="16"/>
      <c r="J4" s="16"/>
      <c r="K4" s="415"/>
      <c r="L4" s="1" t="s">
        <v>510</v>
      </c>
      <c r="M4" s="1">
        <v>52</v>
      </c>
      <c r="N4" s="155">
        <v>3</v>
      </c>
    </row>
    <row r="5" spans="1:15" ht="37.5" customHeight="1" x14ac:dyDescent="0.35">
      <c r="A5" s="25" t="s">
        <v>67</v>
      </c>
      <c r="B5" s="20" t="s">
        <v>57</v>
      </c>
      <c r="C5" s="20" t="s">
        <v>69</v>
      </c>
      <c r="D5" s="6" t="s">
        <v>1</v>
      </c>
      <c r="E5" s="237">
        <v>2019</v>
      </c>
      <c r="F5" s="82">
        <v>2020</v>
      </c>
      <c r="G5" s="13" t="s">
        <v>2</v>
      </c>
      <c r="H5" s="177" t="s">
        <v>266</v>
      </c>
      <c r="I5" s="178" t="s">
        <v>3</v>
      </c>
      <c r="J5" s="178"/>
      <c r="K5" s="416"/>
      <c r="L5" s="1" t="s">
        <v>511</v>
      </c>
      <c r="N5" s="155">
        <v>4</v>
      </c>
    </row>
    <row r="6" spans="1:15" x14ac:dyDescent="0.25">
      <c r="A6" s="26"/>
      <c r="B6" s="96" t="s">
        <v>68</v>
      </c>
      <c r="C6" s="88"/>
      <c r="D6" s="89"/>
      <c r="E6" s="238"/>
      <c r="F6" s="90"/>
      <c r="G6" s="91"/>
      <c r="H6" s="15"/>
      <c r="I6" s="30"/>
      <c r="J6" s="321"/>
      <c r="L6" s="1" t="s">
        <v>512</v>
      </c>
    </row>
    <row r="7" spans="1:15" s="4" customFormat="1" ht="45" x14ac:dyDescent="0.25">
      <c r="A7" s="130">
        <v>333</v>
      </c>
      <c r="B7" s="114" t="s">
        <v>287</v>
      </c>
      <c r="C7" s="126" t="s">
        <v>70</v>
      </c>
      <c r="D7" s="123" t="s">
        <v>245</v>
      </c>
      <c r="E7" s="232" t="e">
        <f>HLOOKUP($D$2,'2019 Data'!$D$1:$AY$275,100,FALSE)</f>
        <v>#N/A</v>
      </c>
      <c r="F7" s="322"/>
      <c r="G7" s="8">
        <f>IF(F7&lt;0,"Note: Number is normally positive.",)</f>
        <v>0</v>
      </c>
      <c r="H7" s="19"/>
      <c r="I7" s="216"/>
      <c r="J7" s="251"/>
      <c r="K7" s="348" t="s">
        <v>291</v>
      </c>
      <c r="L7" s="4" t="s">
        <v>513</v>
      </c>
    </row>
    <row r="8" spans="1:15" s="4" customFormat="1" ht="40.5" x14ac:dyDescent="0.25">
      <c r="A8" s="130">
        <v>500</v>
      </c>
      <c r="B8" s="219" t="s">
        <v>287</v>
      </c>
      <c r="C8" s="126" t="s">
        <v>70</v>
      </c>
      <c r="D8" s="123" t="s">
        <v>71</v>
      </c>
      <c r="E8" s="232" t="e">
        <f>HLOOKUP($D$2,'2019 Data'!$D$1:$AY$275,151,FALSE)</f>
        <v>#N/A</v>
      </c>
      <c r="F8" s="322"/>
      <c r="G8" s="58">
        <f>IF(F8&lt;0,"Note: Number is normally positive.",)</f>
        <v>0</v>
      </c>
      <c r="H8" s="19"/>
      <c r="I8" s="113"/>
      <c r="J8" s="113"/>
      <c r="K8" s="348" t="s">
        <v>292</v>
      </c>
      <c r="L8" s="4" t="s">
        <v>514</v>
      </c>
    </row>
    <row r="9" spans="1:15" ht="40.5" x14ac:dyDescent="0.25">
      <c r="A9" s="130">
        <v>385</v>
      </c>
      <c r="B9" s="219" t="s">
        <v>287</v>
      </c>
      <c r="C9" s="126" t="s">
        <v>70</v>
      </c>
      <c r="D9" s="124" t="s">
        <v>72</v>
      </c>
      <c r="E9" s="232" t="e">
        <f>HLOOKUP($D$2,'2019 Data'!$D$1:$AY$275,145,FALSE)</f>
        <v>#N/A</v>
      </c>
      <c r="F9" s="322"/>
      <c r="G9" s="58">
        <f>IF((F7+F8)&gt;F9,"Error: Please review cells Account numbers (333+500)&gt;385",)</f>
        <v>0</v>
      </c>
      <c r="H9" s="15"/>
      <c r="I9" s="241"/>
      <c r="J9" s="241"/>
      <c r="K9" s="351" t="s">
        <v>432</v>
      </c>
    </row>
    <row r="10" spans="1:15" s="4" customFormat="1" ht="79.5" customHeight="1" x14ac:dyDescent="0.25">
      <c r="A10" s="223">
        <v>575</v>
      </c>
      <c r="B10" s="219" t="s">
        <v>287</v>
      </c>
      <c r="C10" s="126" t="s">
        <v>70</v>
      </c>
      <c r="D10" s="221" t="s">
        <v>274</v>
      </c>
      <c r="E10" s="232" t="e">
        <f>HLOOKUP($D$2,'2019 Data'!$D$1:$AY$275,226,FALSE)</f>
        <v>#N/A</v>
      </c>
      <c r="F10" s="322"/>
      <c r="G10" s="58">
        <f>IF(F10&lt;0,"Note: Number is normally positive.",)</f>
        <v>0</v>
      </c>
      <c r="H10" s="133"/>
      <c r="I10" s="242"/>
      <c r="J10" s="242"/>
      <c r="K10" s="351" t="s">
        <v>293</v>
      </c>
    </row>
    <row r="11" spans="1:15" s="4" customFormat="1" ht="75.75" customHeight="1" x14ac:dyDescent="0.25">
      <c r="A11" s="223">
        <v>576</v>
      </c>
      <c r="B11" s="219" t="s">
        <v>287</v>
      </c>
      <c r="C11" s="126" t="s">
        <v>70</v>
      </c>
      <c r="D11" s="221" t="s">
        <v>275</v>
      </c>
      <c r="E11" s="232" t="e">
        <f>HLOOKUP($D$2,'2019 Data'!$D$1:$AY$275,227,FALSE)</f>
        <v>#N/A</v>
      </c>
      <c r="F11" s="322"/>
      <c r="G11" s="58">
        <f>IF(F11&lt;0,"Error: Enter as positive.",)</f>
        <v>0</v>
      </c>
      <c r="H11" s="133"/>
      <c r="I11" s="242"/>
      <c r="J11" s="242"/>
      <c r="K11" s="351" t="s">
        <v>294</v>
      </c>
    </row>
    <row r="12" spans="1:15" s="129" customFormat="1" ht="76.5" customHeight="1" x14ac:dyDescent="0.25">
      <c r="A12" s="363">
        <v>626</v>
      </c>
      <c r="B12" s="364" t="s">
        <v>492</v>
      </c>
      <c r="C12" s="365" t="s">
        <v>70</v>
      </c>
      <c r="D12" s="366" t="s">
        <v>558</v>
      </c>
      <c r="E12" s="367" t="s">
        <v>493</v>
      </c>
      <c r="F12" s="353"/>
      <c r="G12" s="359">
        <f>IF(F12&lt;0,"Error: Enter as positive.",)</f>
        <v>0</v>
      </c>
      <c r="H12" s="360"/>
      <c r="I12" s="361"/>
      <c r="J12" s="414"/>
      <c r="K12" s="354" t="s">
        <v>473</v>
      </c>
      <c r="O12" s="245"/>
    </row>
    <row r="13" spans="1:15" s="129" customFormat="1" ht="87" customHeight="1" x14ac:dyDescent="0.25">
      <c r="A13" s="368">
        <v>627</v>
      </c>
      <c r="B13" s="369" t="s">
        <v>494</v>
      </c>
      <c r="C13" s="365" t="s">
        <v>70</v>
      </c>
      <c r="D13" s="366" t="s">
        <v>495</v>
      </c>
      <c r="E13" s="367" t="s">
        <v>493</v>
      </c>
      <c r="F13" s="353"/>
      <c r="G13" s="359">
        <f>IF(F13&gt;F12,"Please review account numbers 627 &gt;626",)</f>
        <v>0</v>
      </c>
      <c r="H13" s="360"/>
      <c r="I13" s="361"/>
      <c r="J13" s="414"/>
      <c r="K13" s="354" t="s">
        <v>295</v>
      </c>
      <c r="O13" s="245"/>
    </row>
    <row r="14" spans="1:15" s="129" customFormat="1" ht="90.75" customHeight="1" x14ac:dyDescent="0.25">
      <c r="A14" s="368">
        <v>628</v>
      </c>
      <c r="B14" s="369" t="s">
        <v>494</v>
      </c>
      <c r="C14" s="365" t="s">
        <v>70</v>
      </c>
      <c r="D14" s="366" t="s">
        <v>496</v>
      </c>
      <c r="E14" s="367" t="s">
        <v>493</v>
      </c>
      <c r="F14" s="353"/>
      <c r="G14" s="359">
        <f>IF(F14&gt;F12,"Please review account numbers 628 &gt; 626",)</f>
        <v>0</v>
      </c>
      <c r="H14" s="360"/>
      <c r="I14" s="361"/>
      <c r="J14" s="414"/>
      <c r="K14" s="354" t="s">
        <v>296</v>
      </c>
      <c r="O14" s="245"/>
    </row>
    <row r="15" spans="1:15" s="129" customFormat="1" ht="90" customHeight="1" x14ac:dyDescent="0.25">
      <c r="A15" s="368">
        <v>629</v>
      </c>
      <c r="B15" s="369" t="s">
        <v>494</v>
      </c>
      <c r="C15" s="365" t="s">
        <v>70</v>
      </c>
      <c r="D15" s="366" t="s">
        <v>497</v>
      </c>
      <c r="E15" s="367" t="s">
        <v>493</v>
      </c>
      <c r="F15" s="353"/>
      <c r="G15" s="359">
        <f>IF(F15&gt;F12,"Please review account numbers 629 &gt; 626",)</f>
        <v>0</v>
      </c>
      <c r="H15" s="360"/>
      <c r="I15" s="361"/>
      <c r="J15" s="414"/>
      <c r="K15" s="354" t="s">
        <v>297</v>
      </c>
      <c r="O15" s="245"/>
    </row>
    <row r="16" spans="1:15" s="129" customFormat="1" ht="96.75" customHeight="1" x14ac:dyDescent="0.25">
      <c r="A16" s="368">
        <v>630</v>
      </c>
      <c r="B16" s="369" t="s">
        <v>494</v>
      </c>
      <c r="C16" s="365" t="s">
        <v>70</v>
      </c>
      <c r="D16" s="366" t="s">
        <v>498</v>
      </c>
      <c r="E16" s="367" t="s">
        <v>493</v>
      </c>
      <c r="F16" s="353"/>
      <c r="G16" s="359">
        <f>IF(F16&gt;F12,"Please review account numbers 630 &gt; 626",)</f>
        <v>0</v>
      </c>
      <c r="H16" s="360"/>
      <c r="I16" s="361"/>
      <c r="J16" s="414"/>
      <c r="K16" s="354" t="s">
        <v>298</v>
      </c>
      <c r="O16" s="245"/>
    </row>
    <row r="17" spans="1:16" s="129" customFormat="1" ht="96" customHeight="1" x14ac:dyDescent="0.25">
      <c r="A17" s="368">
        <v>631</v>
      </c>
      <c r="B17" s="369" t="s">
        <v>494</v>
      </c>
      <c r="C17" s="365" t="s">
        <v>70</v>
      </c>
      <c r="D17" s="366" t="s">
        <v>499</v>
      </c>
      <c r="E17" s="367" t="s">
        <v>493</v>
      </c>
      <c r="F17" s="353"/>
      <c r="G17" s="359">
        <f>IF(F17&gt;F12,"Please review account numbers 631 &gt; 626",)</f>
        <v>0</v>
      </c>
      <c r="H17" s="360"/>
      <c r="I17" s="361"/>
      <c r="J17" s="414"/>
      <c r="K17" s="354" t="s">
        <v>299</v>
      </c>
      <c r="O17" s="245"/>
    </row>
    <row r="18" spans="1:16" ht="50.25" customHeight="1" x14ac:dyDescent="0.25">
      <c r="A18" s="130">
        <v>338</v>
      </c>
      <c r="B18" s="219" t="s">
        <v>287</v>
      </c>
      <c r="C18" s="126" t="s">
        <v>70</v>
      </c>
      <c r="D18" s="124" t="s">
        <v>73</v>
      </c>
      <c r="E18" s="232" t="e">
        <f>HLOOKUP($D$2,'2019 Data'!$D$1:$AY$275,105,FALSE)</f>
        <v>#N/A</v>
      </c>
      <c r="F18" s="322"/>
      <c r="G18" s="8">
        <f>IF(F12&gt;F18,"Please review account numbers 626 &gt;338",)</f>
        <v>0</v>
      </c>
      <c r="H18" s="15"/>
      <c r="I18" s="241"/>
      <c r="J18" s="241"/>
      <c r="K18" s="417" t="s">
        <v>300</v>
      </c>
    </row>
    <row r="19" spans="1:16" ht="102.75" customHeight="1" x14ac:dyDescent="0.25">
      <c r="A19" s="130">
        <v>335</v>
      </c>
      <c r="B19" s="219" t="s">
        <v>287</v>
      </c>
      <c r="C19" s="126" t="s">
        <v>70</v>
      </c>
      <c r="D19" s="107" t="s">
        <v>273</v>
      </c>
      <c r="E19" s="232" t="e">
        <f>HLOOKUP($D$2,'2019 Data'!$D$1:$AY$275,102,FALSE)</f>
        <v>#N/A</v>
      </c>
      <c r="F19" s="322"/>
      <c r="G19" s="8">
        <f>IF(F19&lt;0,"Error: Enter as positive.",)</f>
        <v>0</v>
      </c>
      <c r="H19" s="15"/>
      <c r="I19" s="243"/>
      <c r="J19" s="243"/>
      <c r="K19" s="417" t="s">
        <v>301</v>
      </c>
      <c r="P19" s="310"/>
    </row>
    <row r="20" spans="1:16" ht="46.5" customHeight="1" x14ac:dyDescent="0.25">
      <c r="A20" s="130">
        <v>252</v>
      </c>
      <c r="B20" s="219" t="s">
        <v>287</v>
      </c>
      <c r="C20" s="126" t="s">
        <v>70</v>
      </c>
      <c r="D20" s="124" t="s">
        <v>74</v>
      </c>
      <c r="E20" s="232" t="e">
        <f>HLOOKUP($D$2,'2019 Data'!$D$1:$AY$275,79,FALSE)</f>
        <v>#N/A</v>
      </c>
      <c r="F20" s="322"/>
      <c r="G20" s="9"/>
      <c r="H20" s="15"/>
      <c r="I20" s="30"/>
      <c r="J20" s="321"/>
      <c r="K20" s="417" t="s">
        <v>302</v>
      </c>
      <c r="P20" s="310"/>
    </row>
    <row r="21" spans="1:16" ht="45" customHeight="1" x14ac:dyDescent="0.25">
      <c r="A21" s="130">
        <v>253</v>
      </c>
      <c r="B21" s="219" t="s">
        <v>287</v>
      </c>
      <c r="C21" s="126" t="s">
        <v>70</v>
      </c>
      <c r="D21" s="125" t="s">
        <v>75</v>
      </c>
      <c r="E21" s="232" t="e">
        <f>HLOOKUP($D$2,'2019 Data'!$D$1:$AY$275,80,FALSE)</f>
        <v>#N/A</v>
      </c>
      <c r="F21" s="322"/>
      <c r="G21" s="8"/>
      <c r="H21" s="15"/>
      <c r="I21" s="30"/>
      <c r="J21" s="321"/>
      <c r="K21" s="417" t="s">
        <v>303</v>
      </c>
      <c r="P21" s="310"/>
    </row>
    <row r="22" spans="1:16" ht="66.75" customHeight="1" x14ac:dyDescent="0.25">
      <c r="A22" s="130">
        <v>254</v>
      </c>
      <c r="B22" s="219" t="s">
        <v>287</v>
      </c>
      <c r="C22" s="126" t="s">
        <v>70</v>
      </c>
      <c r="D22" s="125" t="s">
        <v>76</v>
      </c>
      <c r="E22" s="232" t="e">
        <f>HLOOKUP($D$2,'2019 Data'!$D$1:$AY$275,81,FALSE)</f>
        <v>#N/A</v>
      </c>
      <c r="F22" s="322"/>
      <c r="G22" s="58">
        <f>IF(F9-F18-F20-F21-F22=0,,"Error: Total assets and deferred outflows less total liabilities and deferred inflows do not equal total net position. Account numbers 385-338-252-253-254 = 0  The amount the formula is off is located in the cell to the right")</f>
        <v>0</v>
      </c>
      <c r="H22" s="133">
        <f>F9-F18-F20-F21-F22</f>
        <v>0</v>
      </c>
      <c r="I22" s="30"/>
      <c r="J22" s="321"/>
      <c r="K22" s="417" t="s">
        <v>304</v>
      </c>
      <c r="P22" s="310"/>
    </row>
    <row r="23" spans="1:16" ht="30" x14ac:dyDescent="0.25">
      <c r="A23" s="130"/>
      <c r="B23" s="122" t="s">
        <v>77</v>
      </c>
      <c r="C23" s="121"/>
      <c r="D23" s="117"/>
      <c r="E23" s="108"/>
      <c r="F23" s="425"/>
      <c r="G23" s="92"/>
      <c r="H23" s="15"/>
      <c r="I23" s="30"/>
      <c r="J23" s="321"/>
      <c r="K23" s="417" t="s">
        <v>305</v>
      </c>
      <c r="P23" s="310"/>
    </row>
    <row r="24" spans="1:16" ht="59.25" customHeight="1" x14ac:dyDescent="0.25">
      <c r="A24" s="130">
        <v>502</v>
      </c>
      <c r="B24" s="219" t="s">
        <v>287</v>
      </c>
      <c r="C24" s="126" t="s">
        <v>80</v>
      </c>
      <c r="D24" s="123" t="s">
        <v>78</v>
      </c>
      <c r="E24" s="232" t="e">
        <f>HLOOKUP($D$2,'2019 Data'!$D$1:$AY$275,153,FALSE)</f>
        <v>#N/A</v>
      </c>
      <c r="F24" s="322"/>
      <c r="G24" s="8">
        <f>IF(F24&lt;0,"Note: Number is normally positive.",)</f>
        <v>0</v>
      </c>
      <c r="H24" s="15"/>
      <c r="I24" s="30"/>
      <c r="J24" s="321"/>
      <c r="K24" s="417" t="s">
        <v>306</v>
      </c>
      <c r="P24" s="310"/>
    </row>
    <row r="25" spans="1:16" ht="75" customHeight="1" x14ac:dyDescent="0.25">
      <c r="A25" s="130">
        <v>503</v>
      </c>
      <c r="B25" s="219" t="s">
        <v>287</v>
      </c>
      <c r="C25" s="126" t="s">
        <v>80</v>
      </c>
      <c r="D25" s="125" t="s">
        <v>79</v>
      </c>
      <c r="E25" s="232" t="e">
        <f>HLOOKUP($D$2,'2019 Data'!$D$1:$AY$275,154,FALSE)</f>
        <v>#N/A</v>
      </c>
      <c r="F25" s="322"/>
      <c r="G25" s="8">
        <f>IF(F25&lt;0,"Note: Number is normally positive.",)</f>
        <v>0</v>
      </c>
      <c r="H25" s="15"/>
      <c r="I25" s="30"/>
      <c r="J25" s="321"/>
      <c r="K25" s="417" t="s">
        <v>307</v>
      </c>
      <c r="P25" s="310"/>
    </row>
    <row r="26" spans="1:16" ht="45" x14ac:dyDescent="0.25">
      <c r="A26" s="130"/>
      <c r="B26" s="122" t="s">
        <v>81</v>
      </c>
      <c r="C26" s="121"/>
      <c r="D26" s="93"/>
      <c r="E26" s="108"/>
      <c r="F26" s="426"/>
      <c r="G26" s="91"/>
      <c r="H26" s="15"/>
      <c r="I26" s="30"/>
      <c r="J26" s="321"/>
      <c r="K26" s="417" t="s">
        <v>308</v>
      </c>
    </row>
    <row r="27" spans="1:16" ht="45" x14ac:dyDescent="0.25">
      <c r="A27" s="130">
        <v>388</v>
      </c>
      <c r="B27" s="219" t="s">
        <v>287</v>
      </c>
      <c r="C27" s="120" t="s">
        <v>86</v>
      </c>
      <c r="D27" s="125" t="s">
        <v>82</v>
      </c>
      <c r="E27" s="232" t="e">
        <f>HLOOKUP($D$2,'2019 Data'!$D$1:$AY$275,148,FALSE)</f>
        <v>#N/A</v>
      </c>
      <c r="F27" s="322"/>
      <c r="G27" s="8">
        <f t="shared" ref="G27:G34" si="0">IF(F27&lt;0,"Error: Enter as positive.",)</f>
        <v>0</v>
      </c>
      <c r="H27" s="15"/>
      <c r="I27" s="30"/>
      <c r="J27" s="321"/>
      <c r="K27" s="417" t="s">
        <v>309</v>
      </c>
    </row>
    <row r="28" spans="1:16" ht="40.5" x14ac:dyDescent="0.25">
      <c r="A28" s="130">
        <v>339</v>
      </c>
      <c r="B28" s="219" t="s">
        <v>287</v>
      </c>
      <c r="C28" s="120" t="s">
        <v>86</v>
      </c>
      <c r="D28" s="125" t="s">
        <v>83</v>
      </c>
      <c r="E28" s="232" t="e">
        <f>HLOOKUP($D$2,'2019 Data'!$D$1:$AY$275,106,FALSE)</f>
        <v>#N/A</v>
      </c>
      <c r="F28" s="322"/>
      <c r="G28" s="8">
        <f t="shared" si="0"/>
        <v>0</v>
      </c>
      <c r="H28" s="15"/>
      <c r="I28" s="30"/>
      <c r="J28" s="321"/>
      <c r="K28" s="417" t="s">
        <v>310</v>
      </c>
    </row>
    <row r="29" spans="1:16" ht="40.5" x14ac:dyDescent="0.25">
      <c r="A29" s="130">
        <v>504</v>
      </c>
      <c r="B29" s="219" t="s">
        <v>287</v>
      </c>
      <c r="C29" s="120" t="s">
        <v>86</v>
      </c>
      <c r="D29" s="125" t="s">
        <v>84</v>
      </c>
      <c r="E29" s="232" t="e">
        <f>HLOOKUP($D$2,'2019 Data'!$D$1:$AY$275,155,FALSE)</f>
        <v>#N/A</v>
      </c>
      <c r="F29" s="322"/>
      <c r="G29" s="8">
        <f t="shared" si="0"/>
        <v>0</v>
      </c>
      <c r="H29" s="15"/>
      <c r="I29" s="30"/>
      <c r="J29" s="321"/>
      <c r="K29" s="417" t="s">
        <v>311</v>
      </c>
    </row>
    <row r="30" spans="1:16" ht="40.5" x14ac:dyDescent="0.25">
      <c r="A30" s="130">
        <v>505</v>
      </c>
      <c r="B30" s="219" t="s">
        <v>287</v>
      </c>
      <c r="C30" s="120" t="s">
        <v>86</v>
      </c>
      <c r="D30" s="95" t="s">
        <v>85</v>
      </c>
      <c r="E30" s="232" t="e">
        <f>HLOOKUP($D$2,'2019 Data'!$D$1:$AY$275,156,FALSE)</f>
        <v>#N/A</v>
      </c>
      <c r="F30" s="322"/>
      <c r="G30" s="8">
        <f t="shared" si="0"/>
        <v>0</v>
      </c>
      <c r="H30" s="15"/>
      <c r="I30" s="30"/>
      <c r="J30" s="321"/>
      <c r="K30" s="418" t="s">
        <v>451</v>
      </c>
    </row>
    <row r="31" spans="1:16" ht="67.900000000000006" customHeight="1" x14ac:dyDescent="0.25">
      <c r="A31" s="130">
        <v>341</v>
      </c>
      <c r="B31" s="219" t="s">
        <v>287</v>
      </c>
      <c r="C31" s="120" t="s">
        <v>86</v>
      </c>
      <c r="D31" s="94" t="s">
        <v>252</v>
      </c>
      <c r="E31" s="232" t="e">
        <f>HLOOKUP($D$2,'2019 Data'!$D$1:$AY$275,108,FALSE)</f>
        <v>#N/A</v>
      </c>
      <c r="F31" s="322"/>
      <c r="G31" s="8">
        <f t="shared" si="0"/>
        <v>0</v>
      </c>
      <c r="H31" s="15"/>
      <c r="I31" s="30"/>
      <c r="J31" s="321"/>
      <c r="K31" s="348" t="s">
        <v>450</v>
      </c>
    </row>
    <row r="32" spans="1:16" ht="40.5" x14ac:dyDescent="0.25">
      <c r="A32" s="130">
        <v>386</v>
      </c>
      <c r="B32" s="219" t="s">
        <v>287</v>
      </c>
      <c r="C32" s="120" t="s">
        <v>86</v>
      </c>
      <c r="D32" s="125" t="s">
        <v>87</v>
      </c>
      <c r="E32" s="232" t="e">
        <f>HLOOKUP($D$2,'2019 Data'!$D$1:$AY$275,146,FALSE)</f>
        <v>#N/A</v>
      </c>
      <c r="F32" s="322"/>
      <c r="G32" s="8">
        <f t="shared" si="0"/>
        <v>0</v>
      </c>
      <c r="H32" s="15"/>
      <c r="I32" s="30"/>
      <c r="J32" s="321"/>
      <c r="K32" s="417" t="s">
        <v>312</v>
      </c>
    </row>
    <row r="33" spans="1:16" ht="40.5" x14ac:dyDescent="0.25">
      <c r="A33" s="130">
        <v>387</v>
      </c>
      <c r="B33" s="219" t="s">
        <v>287</v>
      </c>
      <c r="C33" s="120" t="s">
        <v>86</v>
      </c>
      <c r="D33" s="125" t="s">
        <v>88</v>
      </c>
      <c r="E33" s="232" t="e">
        <f>HLOOKUP($D$2,'2019 Data'!$D$1:$AY$275,147,FALSE)</f>
        <v>#N/A</v>
      </c>
      <c r="F33" s="322"/>
      <c r="G33" s="8">
        <f t="shared" si="0"/>
        <v>0</v>
      </c>
      <c r="H33" s="15"/>
      <c r="I33" s="30"/>
      <c r="J33" s="321"/>
      <c r="K33" s="418" t="s">
        <v>313</v>
      </c>
    </row>
    <row r="34" spans="1:16" ht="75" customHeight="1" x14ac:dyDescent="0.25">
      <c r="A34" s="130">
        <v>389</v>
      </c>
      <c r="B34" s="219" t="s">
        <v>287</v>
      </c>
      <c r="C34" s="120" t="s">
        <v>86</v>
      </c>
      <c r="D34" s="123" t="s">
        <v>114</v>
      </c>
      <c r="E34" s="232" t="e">
        <f>HLOOKUP($D$2,'2019 Data'!$D$1:$AY$275,149,FALSE)</f>
        <v>#N/A</v>
      </c>
      <c r="F34" s="322"/>
      <c r="G34" s="8">
        <f t="shared" si="0"/>
        <v>0</v>
      </c>
      <c r="H34" s="15"/>
      <c r="I34" s="30"/>
      <c r="J34" s="321"/>
      <c r="K34" s="417" t="s">
        <v>314</v>
      </c>
    </row>
    <row r="35" spans="1:16" ht="84.75" customHeight="1" x14ac:dyDescent="0.25">
      <c r="A35" s="130">
        <v>255</v>
      </c>
      <c r="B35" s="219" t="s">
        <v>287</v>
      </c>
      <c r="C35" s="120" t="s">
        <v>86</v>
      </c>
      <c r="D35" s="123" t="s">
        <v>115</v>
      </c>
      <c r="E35" s="232" t="e">
        <f>HLOOKUP($D$2,'2019 Data'!$D$1:$AY$275,82,FALSE)</f>
        <v>#N/A</v>
      </c>
      <c r="F35" s="322"/>
      <c r="G35" s="58">
        <f>IF(F28+F29+F30+F31+F32-F33+F34-F27-F35=0,,"Error: Total revenues less total expenses do not equal total change in net position. Account Numbers 339+504+505+341+386-387+389-388-255 = 0  The amount the formula is off is located in the cell to the right")</f>
        <v>0</v>
      </c>
      <c r="H35" s="133">
        <f>F28+F29+F30+F31+F32-F33+F34-F27-F35</f>
        <v>0</v>
      </c>
      <c r="I35" s="30"/>
      <c r="J35" s="321"/>
      <c r="K35" s="417" t="s">
        <v>315</v>
      </c>
    </row>
    <row r="36" spans="1:16" ht="74.25" customHeight="1" x14ac:dyDescent="0.25">
      <c r="A36" s="130">
        <v>376</v>
      </c>
      <c r="B36" s="219" t="s">
        <v>287</v>
      </c>
      <c r="C36" s="120" t="s">
        <v>86</v>
      </c>
      <c r="D36" s="107" t="s">
        <v>253</v>
      </c>
      <c r="E36" s="232" t="e">
        <f>HLOOKUP($D$2,'2019 Data'!$D$1:$AY$275,136,FALSE)</f>
        <v>#N/A</v>
      </c>
      <c r="F36" s="322"/>
      <c r="G36" s="198" t="e">
        <f>IF(F20+F21+F22-F35-F36-(E20+E21+E22)=0,,"Error: Beginning Balance does not agree with our records.  Account Numbers 252+253+254-255-376-(PY252+PY253+PY254)=0  The amount the formula is off is located in the cell to the right")</f>
        <v>#N/A</v>
      </c>
      <c r="H36" s="199" t="e">
        <f>F20+F21+F22-F35-F36-(E20+E21+E22)</f>
        <v>#N/A</v>
      </c>
      <c r="I36" s="30"/>
      <c r="J36" s="321"/>
      <c r="K36" s="417" t="s">
        <v>316</v>
      </c>
      <c r="L36" s="155"/>
      <c r="M36" s="155"/>
    </row>
    <row r="37" spans="1:16" s="155" customFormat="1" ht="30" x14ac:dyDescent="0.25">
      <c r="A37" s="223"/>
      <c r="B37" s="249" t="s">
        <v>438</v>
      </c>
      <c r="C37" s="249"/>
      <c r="D37" s="249"/>
      <c r="E37" s="249"/>
      <c r="F37" s="427"/>
      <c r="G37" s="249"/>
      <c r="H37" s="246"/>
      <c r="I37" s="30"/>
      <c r="J37" s="321"/>
      <c r="K37" s="417" t="s">
        <v>317</v>
      </c>
    </row>
    <row r="38" spans="1:16" s="155" customFormat="1" ht="67.5" customHeight="1" x14ac:dyDescent="0.25">
      <c r="A38" s="250">
        <v>591</v>
      </c>
      <c r="B38" s="275" t="s">
        <v>434</v>
      </c>
      <c r="C38" s="276" t="s">
        <v>435</v>
      </c>
      <c r="D38" s="222" t="s">
        <v>436</v>
      </c>
      <c r="E38" s="232" t="e">
        <f>HLOOKUP($D$2,'2019 Data'!$D$1:$AY$275,246,FALSE)</f>
        <v>#N/A</v>
      </c>
      <c r="F38" s="273"/>
      <c r="G38" s="198">
        <f>IF(F38&lt;0,"Error: Enter as positive.",)</f>
        <v>0</v>
      </c>
      <c r="H38" s="199"/>
      <c r="I38" s="30"/>
      <c r="J38" s="321"/>
      <c r="K38" s="417" t="s">
        <v>318</v>
      </c>
    </row>
    <row r="39" spans="1:16" s="155" customFormat="1" ht="75" customHeight="1" x14ac:dyDescent="0.25">
      <c r="A39" s="250">
        <v>592</v>
      </c>
      <c r="B39" s="275" t="s">
        <v>434</v>
      </c>
      <c r="C39" s="276" t="s">
        <v>435</v>
      </c>
      <c r="D39" s="104" t="s">
        <v>437</v>
      </c>
      <c r="E39" s="232" t="e">
        <f>HLOOKUP($D$2,'2019 Data'!$D$1:$AY$275,247,FALSE)</f>
        <v>#N/A</v>
      </c>
      <c r="F39" s="273"/>
      <c r="G39" s="198"/>
      <c r="H39" s="199"/>
      <c r="I39" s="30"/>
      <c r="J39" s="321"/>
      <c r="K39" s="348" t="s">
        <v>319</v>
      </c>
      <c r="L39" s="1"/>
      <c r="M39" s="1"/>
    </row>
    <row r="40" spans="1:16" ht="45" x14ac:dyDescent="0.25">
      <c r="A40" s="131"/>
      <c r="B40" s="122" t="s">
        <v>89</v>
      </c>
      <c r="C40" s="121"/>
      <c r="D40" s="97"/>
      <c r="E40" s="108"/>
      <c r="F40" s="426"/>
      <c r="G40" s="98"/>
      <c r="H40" s="15"/>
      <c r="I40" s="30"/>
      <c r="J40" s="321"/>
      <c r="K40" s="348" t="s">
        <v>320</v>
      </c>
      <c r="L40" s="4"/>
      <c r="M40" s="4"/>
    </row>
    <row r="41" spans="1:16" s="4" customFormat="1" ht="65.25" customHeight="1" x14ac:dyDescent="0.25">
      <c r="A41" s="130">
        <v>506</v>
      </c>
      <c r="B41" s="219" t="s">
        <v>287</v>
      </c>
      <c r="C41" s="99" t="s">
        <v>93</v>
      </c>
      <c r="D41" s="125" t="s">
        <v>246</v>
      </c>
      <c r="E41" s="232" t="e">
        <f>HLOOKUP($D$2,'2019 Data'!$D$1:$AY$275,157,FALSE)</f>
        <v>#N/A</v>
      </c>
      <c r="F41" s="322"/>
      <c r="G41" s="58">
        <f>IF(F41&lt;0,"Note: Number is normally positive.",)</f>
        <v>0</v>
      </c>
      <c r="H41" s="19"/>
      <c r="I41" s="30"/>
      <c r="J41" s="321"/>
      <c r="K41" s="417" t="s">
        <v>321</v>
      </c>
      <c r="L41" s="1"/>
      <c r="P41" s="310"/>
    </row>
    <row r="42" spans="1:16" s="4" customFormat="1" ht="46.5" customHeight="1" x14ac:dyDescent="0.25">
      <c r="A42" s="130">
        <v>536</v>
      </c>
      <c r="B42" s="219" t="s">
        <v>287</v>
      </c>
      <c r="C42" s="99" t="s">
        <v>93</v>
      </c>
      <c r="D42" s="125" t="s">
        <v>90</v>
      </c>
      <c r="E42" s="232" t="e">
        <f>HLOOKUP($D$2,'2019 Data'!$D$1:$AY$275,187,FALSE)</f>
        <v>#N/A</v>
      </c>
      <c r="F42" s="322"/>
      <c r="G42" s="58">
        <f>IF(F42&lt;0,"Note: Number is normally positive.",)</f>
        <v>0</v>
      </c>
      <c r="H42" s="19"/>
      <c r="I42" s="216"/>
      <c r="J42" s="251"/>
      <c r="K42" s="417" t="s">
        <v>322</v>
      </c>
      <c r="L42" s="1"/>
      <c r="P42" s="310"/>
    </row>
    <row r="43" spans="1:16" s="4" customFormat="1" ht="46.5" customHeight="1" x14ac:dyDescent="0.25">
      <c r="A43" s="250">
        <v>586</v>
      </c>
      <c r="B43" s="248" t="s">
        <v>287</v>
      </c>
      <c r="C43" s="99" t="s">
        <v>93</v>
      </c>
      <c r="D43" s="252" t="s">
        <v>277</v>
      </c>
      <c r="E43" s="232" t="e">
        <f>HLOOKUP($D$2,'2019 Data'!$D$1:$AY$275,237,FALSE)</f>
        <v>#N/A</v>
      </c>
      <c r="F43" s="322"/>
      <c r="G43" s="319">
        <f>IF(F43&lt;0,"Note: Number is normally positive.",)</f>
        <v>0</v>
      </c>
      <c r="H43" s="113"/>
      <c r="I43" s="216"/>
      <c r="J43" s="251"/>
      <c r="K43" s="417" t="s">
        <v>323</v>
      </c>
      <c r="L43" s="1"/>
      <c r="M43" s="1"/>
      <c r="P43" s="310"/>
    </row>
    <row r="44" spans="1:16" ht="48.75" customHeight="1" x14ac:dyDescent="0.25">
      <c r="A44" s="130">
        <v>379</v>
      </c>
      <c r="B44" s="219" t="s">
        <v>287</v>
      </c>
      <c r="C44" s="99" t="s">
        <v>93</v>
      </c>
      <c r="D44" s="124" t="s">
        <v>72</v>
      </c>
      <c r="E44" s="232" t="e">
        <f>HLOOKUP($D$2,'2019 Data'!$D$1:$AY$275,139,FALSE)</f>
        <v>#N/A</v>
      </c>
      <c r="F44" s="322"/>
      <c r="G44" s="9">
        <f>IF((F41+F42)&gt;F44,"Error: Please review account numbers (506+536)&gt;379",)</f>
        <v>0</v>
      </c>
      <c r="H44" s="15"/>
      <c r="I44" s="30"/>
      <c r="J44" s="321"/>
      <c r="K44" s="348" t="s">
        <v>324</v>
      </c>
      <c r="P44" s="310"/>
    </row>
    <row r="45" spans="1:16" ht="99.75" customHeight="1" x14ac:dyDescent="0.25">
      <c r="A45" s="130">
        <v>4</v>
      </c>
      <c r="B45" s="219" t="s">
        <v>287</v>
      </c>
      <c r="C45" s="99" t="s">
        <v>93</v>
      </c>
      <c r="D45" s="412" t="s">
        <v>548</v>
      </c>
      <c r="E45" s="232" t="e">
        <f>HLOOKUP($D$2,'2019 Data'!$D$1:$AY$275,4,FALSE)</f>
        <v>#N/A</v>
      </c>
      <c r="F45" s="322"/>
      <c r="G45" s="8">
        <f>IF(F45&lt;0,"Error: Enter as positive.",)</f>
        <v>0</v>
      </c>
      <c r="H45" s="15"/>
      <c r="I45" s="30"/>
      <c r="J45" s="321"/>
      <c r="K45" s="417" t="s">
        <v>325</v>
      </c>
      <c r="P45" s="310"/>
    </row>
    <row r="46" spans="1:16" ht="109.5" customHeight="1" x14ac:dyDescent="0.25">
      <c r="A46" s="130">
        <v>5</v>
      </c>
      <c r="B46" s="219" t="s">
        <v>287</v>
      </c>
      <c r="C46" s="99" t="s">
        <v>93</v>
      </c>
      <c r="D46" s="87" t="s">
        <v>99</v>
      </c>
      <c r="E46" s="232" t="e">
        <f>HLOOKUP($D$2,'2019 Data'!$D$1:$AY$275,5,FALSE)</f>
        <v>#N/A</v>
      </c>
      <c r="F46" s="322"/>
      <c r="G46" s="8">
        <f>IF(F46&lt;0,"Error: Enter as positive.",)</f>
        <v>0</v>
      </c>
      <c r="H46" s="15"/>
      <c r="I46" s="30"/>
      <c r="J46" s="321"/>
      <c r="K46" s="417" t="s">
        <v>326</v>
      </c>
      <c r="P46" s="310"/>
    </row>
    <row r="47" spans="1:16" ht="75" x14ac:dyDescent="0.25">
      <c r="A47" s="130">
        <v>380</v>
      </c>
      <c r="B47" s="219" t="s">
        <v>287</v>
      </c>
      <c r="C47" s="99" t="s">
        <v>93</v>
      </c>
      <c r="D47" s="87" t="s">
        <v>100</v>
      </c>
      <c r="E47" s="232" t="e">
        <f>HLOOKUP($D$2,'2019 Data'!$D$1:$AY$275,140,FALSE)</f>
        <v>#N/A</v>
      </c>
      <c r="F47" s="322"/>
      <c r="G47" s="8">
        <f>IF(F47&lt;0,"Error: Enter as positive.",)</f>
        <v>0</v>
      </c>
      <c r="H47" s="15"/>
      <c r="I47" s="30"/>
      <c r="J47" s="321"/>
      <c r="K47" s="417" t="s">
        <v>327</v>
      </c>
      <c r="L47" s="4"/>
      <c r="P47" s="310"/>
    </row>
    <row r="48" spans="1:16" ht="48.75" customHeight="1" x14ac:dyDescent="0.25">
      <c r="A48" s="130">
        <v>391</v>
      </c>
      <c r="B48" s="219" t="s">
        <v>287</v>
      </c>
      <c r="C48" s="99" t="s">
        <v>93</v>
      </c>
      <c r="D48" s="125" t="s">
        <v>91</v>
      </c>
      <c r="E48" s="232" t="e">
        <f>HLOOKUP($D$2,'2019 Data'!$D$1:$AY$275,150,FALSE)</f>
        <v>#N/A</v>
      </c>
      <c r="F48" s="322"/>
      <c r="G48" s="8">
        <f>IF(F48&lt;0,"Error: Enter as positive.",)</f>
        <v>0</v>
      </c>
      <c r="H48" s="15"/>
      <c r="I48" s="30"/>
      <c r="J48" s="321"/>
      <c r="K48" s="417" t="s">
        <v>328</v>
      </c>
      <c r="P48" s="310"/>
    </row>
    <row r="49" spans="1:16" ht="51.75" customHeight="1" x14ac:dyDescent="0.25">
      <c r="A49" s="130">
        <v>7</v>
      </c>
      <c r="B49" s="219" t="s">
        <v>287</v>
      </c>
      <c r="C49" s="99" t="s">
        <v>93</v>
      </c>
      <c r="D49" s="125" t="s">
        <v>92</v>
      </c>
      <c r="E49" s="232" t="e">
        <f>HLOOKUP($D$2,'2019 Data'!$D$1:$AY$275,7,FALSE)</f>
        <v>#N/A</v>
      </c>
      <c r="F49" s="322"/>
      <c r="G49" s="8">
        <f>IF(F49&lt;0,"Error: Enter as positive.",)</f>
        <v>0</v>
      </c>
      <c r="H49" s="15"/>
      <c r="I49" s="30"/>
      <c r="J49" s="321"/>
      <c r="K49" s="417" t="s">
        <v>329</v>
      </c>
      <c r="P49"/>
    </row>
    <row r="50" spans="1:16" s="129" customFormat="1" ht="78.75" customHeight="1" x14ac:dyDescent="0.25">
      <c r="A50" s="452">
        <v>645</v>
      </c>
      <c r="B50" s="453" t="s">
        <v>494</v>
      </c>
      <c r="C50" s="454" t="s">
        <v>93</v>
      </c>
      <c r="D50" s="455" t="s">
        <v>500</v>
      </c>
      <c r="E50" s="456" t="s">
        <v>493</v>
      </c>
      <c r="F50" s="353"/>
      <c r="G50" s="355">
        <f t="shared" ref="G50:G51" si="1">IF(F50&lt;0,"Note: Number is normally positive.",)</f>
        <v>0</v>
      </c>
      <c r="H50" s="113"/>
      <c r="I50" s="251"/>
      <c r="J50" s="251"/>
      <c r="K50" s="354" t="s">
        <v>330</v>
      </c>
      <c r="O50" s="245"/>
      <c r="P50"/>
    </row>
    <row r="51" spans="1:16" s="129" customFormat="1" ht="78.75" customHeight="1" x14ac:dyDescent="0.25">
      <c r="A51" s="452">
        <v>646</v>
      </c>
      <c r="B51" s="453" t="s">
        <v>494</v>
      </c>
      <c r="C51" s="454" t="s">
        <v>93</v>
      </c>
      <c r="D51" s="455" t="s">
        <v>501</v>
      </c>
      <c r="E51" s="456" t="s">
        <v>493</v>
      </c>
      <c r="F51" s="353"/>
      <c r="G51" s="355">
        <f t="shared" si="1"/>
        <v>0</v>
      </c>
      <c r="H51" s="113"/>
      <c r="I51" s="251"/>
      <c r="J51" s="251"/>
      <c r="K51" s="354" t="s">
        <v>331</v>
      </c>
      <c r="O51" s="245"/>
      <c r="P51"/>
    </row>
    <row r="52" spans="1:16" ht="69" customHeight="1" x14ac:dyDescent="0.25">
      <c r="A52" s="130">
        <v>9</v>
      </c>
      <c r="B52" s="219" t="s">
        <v>287</v>
      </c>
      <c r="C52" s="99" t="s">
        <v>93</v>
      </c>
      <c r="D52" s="123" t="s">
        <v>254</v>
      </c>
      <c r="E52" s="232" t="e">
        <f>HLOOKUP($D$2,'2019 Data'!$D$1:$AY$275,8,FALSE)</f>
        <v>#N/A</v>
      </c>
      <c r="F52" s="322"/>
      <c r="G52" s="58">
        <f>IF(F44-F45-F46-F47-F52=0,,"Error: Total assets less total liabilities do not equal total fund balance. Account numbers 379-4-5-380-9= 0  The amount of the formula is in the cell to the right")</f>
        <v>0</v>
      </c>
      <c r="H52" s="133">
        <f>F44-F45-F46-F47-F52</f>
        <v>0</v>
      </c>
      <c r="I52" s="251"/>
      <c r="J52" s="251"/>
      <c r="K52" s="417" t="s">
        <v>332</v>
      </c>
      <c r="M52" s="4"/>
      <c r="P52"/>
    </row>
    <row r="53" spans="1:16" s="4" customFormat="1" ht="48" customHeight="1" x14ac:dyDescent="0.25">
      <c r="A53" s="130">
        <v>540</v>
      </c>
      <c r="B53" s="219" t="s">
        <v>287</v>
      </c>
      <c r="C53" s="126" t="s">
        <v>109</v>
      </c>
      <c r="D53" s="125" t="s">
        <v>108</v>
      </c>
      <c r="E53" s="232" t="e">
        <f>HLOOKUP($D$2,'2019 Data'!$D$1:$AY$275,191,FALSE)</f>
        <v>#N/A</v>
      </c>
      <c r="F53" s="322"/>
      <c r="G53" s="58"/>
      <c r="H53" s="19"/>
      <c r="I53" s="216"/>
      <c r="J53" s="251"/>
      <c r="K53" s="348" t="s">
        <v>333</v>
      </c>
      <c r="L53" s="1"/>
      <c r="M53" s="1"/>
      <c r="P53" s="310"/>
    </row>
    <row r="54" spans="1:16" ht="45" x14ac:dyDescent="0.25">
      <c r="A54" s="131"/>
      <c r="B54" s="103" t="s">
        <v>97</v>
      </c>
      <c r="C54" s="105"/>
      <c r="D54" s="117"/>
      <c r="E54" s="108"/>
      <c r="F54" s="426"/>
      <c r="G54" s="102"/>
      <c r="H54" s="15"/>
      <c r="I54" s="30"/>
      <c r="J54" s="321"/>
      <c r="K54" s="348" t="s">
        <v>334</v>
      </c>
    </row>
    <row r="55" spans="1:16" ht="50.25" customHeight="1" x14ac:dyDescent="0.25">
      <c r="A55" s="130">
        <v>16</v>
      </c>
      <c r="B55" s="219" t="s">
        <v>287</v>
      </c>
      <c r="C55" s="120" t="s">
        <v>98</v>
      </c>
      <c r="D55" s="125" t="s">
        <v>94</v>
      </c>
      <c r="E55" s="232" t="e">
        <f>HLOOKUP($D$2,'2019 Data'!$D$1:$AY$275,13,FALSE)</f>
        <v>#N/A</v>
      </c>
      <c r="F55" s="322"/>
      <c r="G55" s="58"/>
      <c r="H55" s="15"/>
      <c r="I55" s="30"/>
      <c r="J55" s="321"/>
      <c r="K55" s="417" t="s">
        <v>335</v>
      </c>
    </row>
    <row r="56" spans="1:16" ht="62.25" customHeight="1" x14ac:dyDescent="0.25">
      <c r="A56" s="130">
        <v>532</v>
      </c>
      <c r="B56" s="219" t="s">
        <v>287</v>
      </c>
      <c r="C56" s="120" t="s">
        <v>98</v>
      </c>
      <c r="D56" s="100" t="s">
        <v>101</v>
      </c>
      <c r="E56" s="232" t="e">
        <f>HLOOKUP($D$2,'2019 Data'!$D$1:$AY$275,183,FALSE)</f>
        <v>#N/A</v>
      </c>
      <c r="F56" s="322"/>
      <c r="G56" s="8">
        <f>IF(F56&lt;0,"Error: Enter as positive.",)</f>
        <v>0</v>
      </c>
      <c r="H56" s="15"/>
      <c r="I56" s="30"/>
      <c r="J56" s="321"/>
      <c r="K56" s="417" t="s">
        <v>336</v>
      </c>
      <c r="L56" s="4"/>
    </row>
    <row r="57" spans="1:16" ht="51" customHeight="1" x14ac:dyDescent="0.25">
      <c r="A57" s="130">
        <v>17</v>
      </c>
      <c r="B57" s="219" t="s">
        <v>287</v>
      </c>
      <c r="C57" s="120" t="s">
        <v>98</v>
      </c>
      <c r="D57" s="125" t="s">
        <v>247</v>
      </c>
      <c r="E57" s="232" t="e">
        <f>HLOOKUP($D$2,'2019 Data'!$D$1:$AY$275,14,FALSE)</f>
        <v>#N/A</v>
      </c>
      <c r="F57" s="322"/>
      <c r="G57" s="8"/>
      <c r="H57" s="15"/>
      <c r="I57" s="30"/>
      <c r="J57" s="321"/>
      <c r="K57" s="417" t="s">
        <v>337</v>
      </c>
      <c r="L57" s="4"/>
    </row>
    <row r="58" spans="1:16" ht="52.5" customHeight="1" x14ac:dyDescent="0.25">
      <c r="A58" s="130">
        <v>20</v>
      </c>
      <c r="B58" s="219" t="s">
        <v>287</v>
      </c>
      <c r="C58" s="120" t="s">
        <v>98</v>
      </c>
      <c r="D58" s="125" t="s">
        <v>248</v>
      </c>
      <c r="E58" s="232" t="e">
        <f>HLOOKUP($D$2,'2019 Data'!$D$1:$AY$275,16,FALSE)</f>
        <v>#N/A</v>
      </c>
      <c r="F58" s="322"/>
      <c r="G58" s="8">
        <f>IF(F58&lt;0,"Error: Enter as positive.",)</f>
        <v>0</v>
      </c>
      <c r="H58" s="15"/>
      <c r="I58" s="30"/>
      <c r="J58" s="321"/>
      <c r="P58" s="4"/>
    </row>
    <row r="59" spans="1:16" ht="65.25" customHeight="1" x14ac:dyDescent="0.25">
      <c r="A59" s="130">
        <v>533</v>
      </c>
      <c r="B59" s="219" t="s">
        <v>287</v>
      </c>
      <c r="C59" s="120" t="s">
        <v>98</v>
      </c>
      <c r="D59" s="101" t="s">
        <v>95</v>
      </c>
      <c r="E59" s="232" t="e">
        <f>HLOOKUP($D$2,'2019 Data'!$D$1:$AY$275,184,FALSE)</f>
        <v>#N/A</v>
      </c>
      <c r="F59" s="322"/>
      <c r="G59" s="7"/>
      <c r="H59" s="15"/>
      <c r="I59" s="30"/>
      <c r="J59" s="321"/>
      <c r="M59" s="4"/>
      <c r="P59" s="4"/>
    </row>
    <row r="60" spans="1:16" s="4" customFormat="1" ht="52.5" customHeight="1" x14ac:dyDescent="0.25">
      <c r="A60" s="130">
        <v>508</v>
      </c>
      <c r="B60" s="219" t="s">
        <v>287</v>
      </c>
      <c r="C60" s="120" t="s">
        <v>98</v>
      </c>
      <c r="D60" s="125" t="s">
        <v>258</v>
      </c>
      <c r="E60" s="232" t="e">
        <f>HLOOKUP($D$2,'2019 Data'!$D$1:$AY$275,159,FALSE)</f>
        <v>#N/A</v>
      </c>
      <c r="F60" s="322"/>
      <c r="G60" s="8"/>
      <c r="H60" s="19"/>
      <c r="I60" s="216"/>
      <c r="J60" s="251"/>
      <c r="K60" s="3"/>
      <c r="L60" s="1"/>
      <c r="P60" s="1"/>
    </row>
    <row r="61" spans="1:16" s="4" customFormat="1" ht="81.75" customHeight="1" x14ac:dyDescent="0.25">
      <c r="A61" s="130">
        <v>509</v>
      </c>
      <c r="B61" s="219" t="s">
        <v>287</v>
      </c>
      <c r="C61" s="120" t="s">
        <v>98</v>
      </c>
      <c r="D61" s="125" t="s">
        <v>256</v>
      </c>
      <c r="E61" s="232" t="e">
        <f>HLOOKUP($D$2,'2019 Data'!$D$1:$AY$275,160,FALSE)</f>
        <v>#N/A</v>
      </c>
      <c r="F61" s="322"/>
      <c r="G61" s="58">
        <f>IF(F61&lt;0,"Error: Enter as positive.",)</f>
        <v>0</v>
      </c>
      <c r="H61" s="19"/>
      <c r="I61" s="216"/>
      <c r="J61" s="251"/>
      <c r="K61" s="3"/>
      <c r="L61" s="1"/>
      <c r="M61" s="1"/>
      <c r="P61" s="1"/>
    </row>
    <row r="62" spans="1:16" ht="61.5" customHeight="1" x14ac:dyDescent="0.25">
      <c r="A62" s="130">
        <v>22</v>
      </c>
      <c r="B62" s="219" t="s">
        <v>287</v>
      </c>
      <c r="C62" s="120" t="s">
        <v>98</v>
      </c>
      <c r="D62" s="125" t="s">
        <v>257</v>
      </c>
      <c r="E62" s="232" t="e">
        <f>HLOOKUP($D$2,'2019 Data'!$D$1:$AY$275,18,FALSE)</f>
        <v>#N/A</v>
      </c>
      <c r="F62" s="322"/>
      <c r="G62" s="7"/>
      <c r="H62" s="15"/>
      <c r="I62" s="30"/>
      <c r="J62" s="321"/>
      <c r="K62" s="5"/>
    </row>
    <row r="63" spans="1:16" ht="81.75" customHeight="1" x14ac:dyDescent="0.25">
      <c r="A63" s="130">
        <v>23</v>
      </c>
      <c r="B63" s="219" t="s">
        <v>287</v>
      </c>
      <c r="C63" s="120" t="s">
        <v>98</v>
      </c>
      <c r="D63" s="123" t="s">
        <v>96</v>
      </c>
      <c r="E63" s="232" t="e">
        <f>HLOOKUP($D$2,'2019 Data'!$D$1:$AY$275,19,FALSE)</f>
        <v>#N/A</v>
      </c>
      <c r="F63" s="322"/>
      <c r="G63" s="319">
        <f>IF(F55-F56+F57-F58+F59+F62+F60-F61-F63=0,,"Error: Total revenues less total expenditures do not equal total change in fund balance.  Account numbers 16-532+17-20+533+22+508-509-23=0  The amount of the formula is located in the cell to the right")</f>
        <v>0</v>
      </c>
      <c r="H63" s="133">
        <f>+F55-F56+F57-F58+F59+F62+F60-F61-F63</f>
        <v>0</v>
      </c>
      <c r="I63" s="30"/>
      <c r="J63" s="321"/>
      <c r="P63" s="129"/>
    </row>
    <row r="64" spans="1:16" ht="90" x14ac:dyDescent="0.25">
      <c r="A64" s="130">
        <v>507</v>
      </c>
      <c r="B64" s="219" t="s">
        <v>287</v>
      </c>
      <c r="C64" s="120" t="s">
        <v>98</v>
      </c>
      <c r="D64" s="274" t="s">
        <v>444</v>
      </c>
      <c r="E64" s="232" t="e">
        <f>HLOOKUP($D$2,'2019 Data'!$D$1:$AY$275,158,FALSE)</f>
        <v>#N/A</v>
      </c>
      <c r="F64" s="322"/>
      <c r="G64" s="319" t="e">
        <f>IF(F52-F63-F64=E52,,"Error: Beginning Balance does not agree with our records.  Account numbers 9-23-507=PY9  The amount of the formula is in the cell to the right")</f>
        <v>#N/A</v>
      </c>
      <c r="H64" s="133" t="e">
        <f>+F52-F63-F64-E52</f>
        <v>#N/A</v>
      </c>
      <c r="I64" s="30"/>
      <c r="J64" s="321"/>
      <c r="K64" s="5"/>
      <c r="L64" s="247"/>
    </row>
    <row r="65" spans="1:18" s="129" customFormat="1" ht="74.25" customHeight="1" x14ac:dyDescent="0.25">
      <c r="A65" s="368">
        <v>647</v>
      </c>
      <c r="B65" s="369" t="s">
        <v>494</v>
      </c>
      <c r="C65" s="365" t="s">
        <v>502</v>
      </c>
      <c r="D65" s="370" t="s">
        <v>503</v>
      </c>
      <c r="E65" s="367" t="s">
        <v>493</v>
      </c>
      <c r="F65" s="353"/>
      <c r="G65" s="359">
        <f>IF(F65&lt;0,"Error: Enter as positive.",)</f>
        <v>0</v>
      </c>
      <c r="H65" s="371"/>
      <c r="I65" s="321"/>
      <c r="J65" s="321"/>
      <c r="K65" s="354"/>
      <c r="P65" s="4"/>
    </row>
    <row r="66" spans="1:18" ht="18.75" x14ac:dyDescent="0.3">
      <c r="A66" s="131"/>
      <c r="B66" s="357" t="s">
        <v>507</v>
      </c>
      <c r="C66" s="105"/>
      <c r="D66" s="118"/>
      <c r="E66" s="118"/>
      <c r="F66" s="428"/>
      <c r="G66" s="106"/>
      <c r="H66" s="15"/>
      <c r="I66" s="30"/>
      <c r="J66" s="321"/>
    </row>
    <row r="67" spans="1:18" ht="48" customHeight="1" x14ac:dyDescent="0.25">
      <c r="A67" s="211">
        <v>13</v>
      </c>
      <c r="B67" s="219" t="s">
        <v>287</v>
      </c>
      <c r="C67" s="214" t="s">
        <v>279</v>
      </c>
      <c r="D67" s="213" t="s">
        <v>280</v>
      </c>
      <c r="E67" s="232" t="e">
        <f>HLOOKUP($D$2,'2019 Data'!$D$1:$AY$275,11,FALSE)</f>
        <v>#N/A</v>
      </c>
      <c r="F67" s="322"/>
      <c r="G67" s="132"/>
      <c r="H67" s="53"/>
      <c r="I67" s="30"/>
      <c r="J67" s="321"/>
    </row>
    <row r="68" spans="1:18" s="339" customFormat="1" ht="173.25" customHeight="1" x14ac:dyDescent="0.25">
      <c r="A68" s="211">
        <v>14</v>
      </c>
      <c r="B68" s="248" t="s">
        <v>287</v>
      </c>
      <c r="C68" s="214" t="s">
        <v>279</v>
      </c>
      <c r="D68" s="213" t="s">
        <v>550</v>
      </c>
      <c r="E68" s="232" t="e">
        <f>HLOOKUP($D$2,'2019 Data'!$D$1:$AY$275,12,FALSE)</f>
        <v>#N/A</v>
      </c>
      <c r="F68" s="322"/>
      <c r="G68" s="132"/>
      <c r="H68" s="53"/>
      <c r="I68" s="321"/>
      <c r="J68" s="321"/>
      <c r="K68" s="3"/>
    </row>
    <row r="69" spans="1:18" s="155" customFormat="1" ht="84" customHeight="1" x14ac:dyDescent="0.25">
      <c r="A69" s="211">
        <v>32</v>
      </c>
      <c r="B69" s="219" t="s">
        <v>287</v>
      </c>
      <c r="C69" s="212" t="s">
        <v>281</v>
      </c>
      <c r="D69" s="209" t="s">
        <v>282</v>
      </c>
      <c r="E69" s="232" t="e">
        <f>HLOOKUP($D$2,'2019 Data'!$D$1:$AY$275,21,FALSE)</f>
        <v>#N/A</v>
      </c>
      <c r="F69" s="322"/>
      <c r="G69" s="58"/>
      <c r="H69" s="55"/>
      <c r="I69" s="113"/>
      <c r="J69" s="113"/>
      <c r="K69" s="5"/>
      <c r="L69" s="1"/>
      <c r="M69" s="1"/>
      <c r="N69" s="4"/>
      <c r="O69" s="4"/>
      <c r="P69" s="1"/>
      <c r="Q69" s="4"/>
      <c r="R69" s="4"/>
    </row>
    <row r="70" spans="1:18" ht="79.5" customHeight="1" x14ac:dyDescent="0.25">
      <c r="A70" s="278">
        <v>31</v>
      </c>
      <c r="B70" s="219" t="s">
        <v>287</v>
      </c>
      <c r="C70" s="212" t="s">
        <v>281</v>
      </c>
      <c r="D70" s="210" t="s">
        <v>283</v>
      </c>
      <c r="E70" s="232" t="e">
        <f>HLOOKUP($D$2,'2019 Data'!$D$1:$AY$275,20,FALSE)</f>
        <v>#N/A</v>
      </c>
      <c r="F70" s="322"/>
      <c r="G70" s="7"/>
      <c r="H70" s="15"/>
      <c r="I70" s="30"/>
      <c r="J70" s="321"/>
    </row>
    <row r="71" spans="1:18" ht="73.5" customHeight="1" x14ac:dyDescent="0.25">
      <c r="A71" s="278" t="s">
        <v>284</v>
      </c>
      <c r="B71" s="219" t="s">
        <v>287</v>
      </c>
      <c r="C71" s="214" t="s">
        <v>285</v>
      </c>
      <c r="D71" s="213" t="s">
        <v>223</v>
      </c>
      <c r="E71" s="232" t="e">
        <f>HLOOKUP($D$2,'2019 Data'!$D$1:$AY$275,75,FALSE)</f>
        <v>#N/A</v>
      </c>
      <c r="F71" s="322"/>
      <c r="G71" s="8"/>
      <c r="H71" s="15"/>
      <c r="I71" s="30"/>
      <c r="J71" s="321"/>
      <c r="K71" s="320"/>
      <c r="L71" s="4"/>
    </row>
    <row r="72" spans="1:18" ht="45" customHeight="1" x14ac:dyDescent="0.25">
      <c r="A72" s="278" t="s">
        <v>286</v>
      </c>
      <c r="B72" s="219" t="s">
        <v>287</v>
      </c>
      <c r="C72" s="214" t="s">
        <v>285</v>
      </c>
      <c r="D72" s="213" t="s">
        <v>189</v>
      </c>
      <c r="E72" s="232" t="e">
        <f>HLOOKUP($D$2,'2019 Data'!$D$1:$AY$275,22,FALSE)</f>
        <v>#N/A</v>
      </c>
      <c r="F72" s="322"/>
      <c r="G72" s="8"/>
      <c r="H72" s="15"/>
      <c r="I72" s="30"/>
      <c r="J72" s="321"/>
      <c r="L72" s="4"/>
    </row>
    <row r="73" spans="1:18" ht="18.75" x14ac:dyDescent="0.25">
      <c r="A73" s="131"/>
      <c r="B73" s="103" t="s">
        <v>24</v>
      </c>
      <c r="C73" s="105"/>
      <c r="D73" s="118"/>
      <c r="E73" s="118"/>
      <c r="F73" s="425"/>
      <c r="G73" s="92"/>
      <c r="H73" s="55"/>
      <c r="I73" s="30"/>
      <c r="J73" s="321"/>
      <c r="L73" s="57"/>
      <c r="P73" s="4"/>
    </row>
    <row r="74" spans="1:18" ht="60" x14ac:dyDescent="0.25">
      <c r="A74" s="130">
        <v>512</v>
      </c>
      <c r="B74" s="219" t="s">
        <v>287</v>
      </c>
      <c r="C74" s="110" t="s">
        <v>103</v>
      </c>
      <c r="D74" s="123" t="s">
        <v>102</v>
      </c>
      <c r="E74" s="232" t="e">
        <f>HLOOKUP($D$2,'2019 Data'!$D$1:$AY$275,163,FALSE)</f>
        <v>#N/A</v>
      </c>
      <c r="F74" s="322"/>
      <c r="G74" s="58">
        <f>IF(F74&lt;0,"Error: This number is normally positive.",)</f>
        <v>0</v>
      </c>
      <c r="H74" s="55"/>
      <c r="I74" s="30"/>
      <c r="J74" s="321"/>
      <c r="L74" s="57"/>
      <c r="M74" s="4"/>
      <c r="P74" s="4"/>
    </row>
    <row r="75" spans="1:18" s="4" customFormat="1" x14ac:dyDescent="0.25">
      <c r="A75" s="130"/>
      <c r="B75" s="122" t="s">
        <v>251</v>
      </c>
      <c r="C75" s="121"/>
      <c r="D75" s="117"/>
      <c r="E75" s="239"/>
      <c r="F75" s="425"/>
      <c r="G75" s="109"/>
      <c r="H75" s="19"/>
      <c r="I75" s="216"/>
      <c r="J75" s="251"/>
      <c r="K75" s="5"/>
      <c r="L75" s="57"/>
      <c r="P75" s="340"/>
    </row>
    <row r="76" spans="1:18" s="4" customFormat="1" ht="96" customHeight="1" x14ac:dyDescent="0.25">
      <c r="A76" s="130">
        <v>535</v>
      </c>
      <c r="B76" s="219" t="s">
        <v>287</v>
      </c>
      <c r="C76" s="126" t="s">
        <v>104</v>
      </c>
      <c r="D76" s="104" t="s">
        <v>272</v>
      </c>
      <c r="E76" s="232" t="e">
        <f>HLOOKUP($D$2,'2019 Data'!$D$1:$AY$275,186,FALSE)</f>
        <v>#N/A</v>
      </c>
      <c r="F76" s="322"/>
      <c r="G76" s="58" t="str">
        <f>IF(F76&lt;1,"Reminder: Please make sure you have entered all cash and investments from bond/Debt proceeds, if applicable.",)</f>
        <v>Reminder: Please make sure you have entered all cash and investments from bond/Debt proceeds, if applicable.</v>
      </c>
      <c r="H76" s="19"/>
      <c r="I76" s="216"/>
      <c r="J76" s="251"/>
      <c r="K76" s="5"/>
      <c r="L76" s="155"/>
      <c r="M76" s="57"/>
      <c r="P76" s="340"/>
    </row>
    <row r="77" spans="1:18" s="340" customFormat="1" ht="30.75" customHeight="1" x14ac:dyDescent="0.25">
      <c r="A77" s="250"/>
      <c r="B77" s="249" t="s">
        <v>481</v>
      </c>
      <c r="C77" s="121"/>
      <c r="D77" s="117"/>
      <c r="E77" s="111"/>
      <c r="F77" s="426"/>
      <c r="G77" s="116"/>
      <c r="H77" s="113"/>
      <c r="I77" s="251"/>
      <c r="J77" s="251"/>
      <c r="K77" s="5"/>
      <c r="L77" s="339"/>
      <c r="M77" s="339"/>
    </row>
    <row r="78" spans="1:18" s="340" customFormat="1" ht="96" customHeight="1" x14ac:dyDescent="0.25">
      <c r="A78" s="431">
        <v>622</v>
      </c>
      <c r="B78" s="432" t="s">
        <v>434</v>
      </c>
      <c r="C78" s="431" t="s">
        <v>482</v>
      </c>
      <c r="D78" s="431" t="s">
        <v>483</v>
      </c>
      <c r="E78" s="232" t="e">
        <f>HLOOKUP($D$2,'2019 Data'!$D$1:$AY$275,273,FALSE)</f>
        <v>#N/A</v>
      </c>
      <c r="F78" s="322"/>
      <c r="G78" s="319"/>
      <c r="H78" s="113"/>
      <c r="I78" s="251"/>
      <c r="J78" s="251"/>
      <c r="K78" s="5"/>
      <c r="L78" s="339"/>
      <c r="M78" s="339"/>
      <c r="P78" s="57"/>
    </row>
    <row r="79" spans="1:18" s="340" customFormat="1" ht="189.75" customHeight="1" x14ac:dyDescent="0.25">
      <c r="A79" s="250">
        <v>577</v>
      </c>
      <c r="B79" s="248" t="s">
        <v>287</v>
      </c>
      <c r="C79" s="248" t="s">
        <v>264</v>
      </c>
      <c r="D79" s="252" t="s">
        <v>443</v>
      </c>
      <c r="E79" s="254"/>
      <c r="F79" s="240"/>
      <c r="G79" s="262" t="str">
        <f>IF(F79="Yes","In this cell - Please include the name of the plan, a brief description of the benefit and the population group that received the benefits."," ")</f>
        <v xml:space="preserve"> </v>
      </c>
      <c r="H79" s="55"/>
      <c r="I79" s="251"/>
      <c r="J79" s="251"/>
      <c r="K79" s="5"/>
      <c r="L79" s="339"/>
      <c r="M79" s="339"/>
      <c r="P79" s="57"/>
    </row>
    <row r="80" spans="1:18" s="57" customFormat="1" x14ac:dyDescent="0.25">
      <c r="A80" s="131"/>
      <c r="B80" s="122" t="s">
        <v>249</v>
      </c>
      <c r="C80" s="121"/>
      <c r="D80" s="117"/>
      <c r="E80" s="111"/>
      <c r="F80" s="426"/>
      <c r="G80" s="116"/>
      <c r="H80" s="55"/>
      <c r="I80" s="30"/>
      <c r="J80" s="321"/>
      <c r="K80" s="5"/>
      <c r="L80" s="258"/>
    </row>
    <row r="81" spans="1:16" s="57" customFormat="1" ht="73.5" customHeight="1" x14ac:dyDescent="0.25">
      <c r="A81" s="250">
        <v>598</v>
      </c>
      <c r="B81" s="248" t="s">
        <v>287</v>
      </c>
      <c r="C81" s="126" t="s">
        <v>250</v>
      </c>
      <c r="D81" s="307" t="s">
        <v>445</v>
      </c>
      <c r="E81" s="232" t="e">
        <f>HLOOKUP($D$2,'2019 Data'!$D$1:$AY$275,250,FALSE)</f>
        <v>#N/A</v>
      </c>
      <c r="F81" s="322"/>
      <c r="G81" s="58">
        <f>IF(F81&lt;0,"Error: Enter as positive.",)</f>
        <v>0</v>
      </c>
      <c r="H81" s="55"/>
      <c r="I81" s="17"/>
      <c r="J81" s="17"/>
      <c r="K81" s="419"/>
      <c r="L81" s="1"/>
      <c r="P81" s="155"/>
    </row>
    <row r="82" spans="1:16" s="57" customFormat="1" ht="45.75" customHeight="1" x14ac:dyDescent="0.25">
      <c r="A82" s="250">
        <v>599</v>
      </c>
      <c r="B82" s="248" t="s">
        <v>287</v>
      </c>
      <c r="C82" s="248" t="s">
        <v>250</v>
      </c>
      <c r="D82" s="307" t="s">
        <v>446</v>
      </c>
      <c r="E82" s="232" t="e">
        <f>HLOOKUP($D$2,'2019 Data'!$D$1:$AY$275,251,FALSE)</f>
        <v>#N/A</v>
      </c>
      <c r="F82" s="322"/>
      <c r="G82" s="316" t="str">
        <f>IF(ISBLANK(F82),"Please do not leave blank","")</f>
        <v>Please do not leave blank</v>
      </c>
      <c r="H82" s="315">
        <f>IF(F82&lt;0,"Error: Enter as positive.",)</f>
        <v>0</v>
      </c>
      <c r="I82" s="309"/>
      <c r="J82" s="321"/>
      <c r="K82" s="3"/>
      <c r="L82" s="4"/>
      <c r="M82" s="155"/>
      <c r="P82" s="258"/>
    </row>
    <row r="83" spans="1:16" s="155" customFormat="1" ht="85.5" customHeight="1" x14ac:dyDescent="0.25">
      <c r="A83" s="250">
        <v>602</v>
      </c>
      <c r="B83" s="248" t="s">
        <v>287</v>
      </c>
      <c r="C83" s="248" t="s">
        <v>250</v>
      </c>
      <c r="D83" s="282" t="s">
        <v>447</v>
      </c>
      <c r="E83" s="232" t="e">
        <f>HLOOKUP($D$2,'2019 Data'!$D$1:$AY$275,254,FALSE)</f>
        <v>#N/A</v>
      </c>
      <c r="F83" s="322"/>
      <c r="G83" s="316" t="str">
        <f>IF(ISBLANK(F83),"Please do not leave blank","")</f>
        <v>Please do not leave blank</v>
      </c>
      <c r="H83" s="315">
        <f>IF(F83&lt;0,"Note: Number is normally positive.",)</f>
        <v>0</v>
      </c>
      <c r="I83" s="30"/>
      <c r="J83" s="321"/>
      <c r="K83" s="3"/>
      <c r="L83" s="54"/>
      <c r="M83" s="258"/>
      <c r="P83" s="1"/>
    </row>
    <row r="84" spans="1:16" s="258" customFormat="1" ht="85.5" customHeight="1" x14ac:dyDescent="0.25">
      <c r="A84" s="250">
        <v>619</v>
      </c>
      <c r="B84" s="248" t="s">
        <v>455</v>
      </c>
      <c r="C84" s="248" t="s">
        <v>456</v>
      </c>
      <c r="D84" s="343" t="s">
        <v>471</v>
      </c>
      <c r="E84" s="232" t="e">
        <f>HLOOKUP($D$2,'2019 Data'!$D$1:$AY$275,271,FALSE)</f>
        <v>#N/A</v>
      </c>
      <c r="F84" s="308"/>
      <c r="G84" s="316" t="str">
        <f>IF(ISBLANK(F84),"Please do not leave blank ",IF(F84=H84,"","Please review percentage"))</f>
        <v xml:space="preserve">Please do not leave blank </v>
      </c>
      <c r="H84" s="317">
        <f>ROUND(IFERROR((F83/F82)*100,0),1)</f>
        <v>0</v>
      </c>
      <c r="I84" s="30"/>
      <c r="J84" s="321"/>
      <c r="K84" s="3"/>
      <c r="L84" s="1"/>
      <c r="M84" s="1"/>
      <c r="P84" s="4"/>
    </row>
    <row r="85" spans="1:16" x14ac:dyDescent="0.25">
      <c r="A85" s="131"/>
      <c r="B85" s="122" t="s">
        <v>4</v>
      </c>
      <c r="C85" s="121"/>
      <c r="D85" s="117"/>
      <c r="E85" s="111"/>
      <c r="F85" s="426"/>
      <c r="G85" s="112"/>
      <c r="H85" s="15"/>
      <c r="I85" s="30"/>
      <c r="J85" s="321"/>
      <c r="M85" s="4"/>
      <c r="P85" s="54"/>
    </row>
    <row r="86" spans="1:16" s="4" customFormat="1" ht="150" x14ac:dyDescent="0.25">
      <c r="A86" s="130">
        <v>547</v>
      </c>
      <c r="B86" s="219" t="s">
        <v>287</v>
      </c>
      <c r="C86" s="114" t="s">
        <v>105</v>
      </c>
      <c r="D86" s="172" t="s">
        <v>255</v>
      </c>
      <c r="E86" s="232" t="e">
        <f>HLOOKUP($D$2,'2019 Data'!$D$1:$AY$275,198,FALSE)</f>
        <v>#N/A</v>
      </c>
      <c r="F86" s="322"/>
      <c r="G86" s="134" t="str">
        <f>IF(F86&lt;1,"Please answer this question","")</f>
        <v>Please answer this question</v>
      </c>
      <c r="H86" s="113"/>
      <c r="I86" s="216"/>
      <c r="J86" s="251"/>
      <c r="K86" s="3"/>
      <c r="L86" s="1"/>
      <c r="M86" s="54"/>
      <c r="P86" s="1"/>
    </row>
    <row r="87" spans="1:16" s="54" customFormat="1" ht="57" customHeight="1" x14ac:dyDescent="0.25">
      <c r="A87" s="457">
        <v>659</v>
      </c>
      <c r="B87" s="458" t="s">
        <v>455</v>
      </c>
      <c r="C87" s="459" t="s">
        <v>457</v>
      </c>
      <c r="D87" s="460" t="s">
        <v>532</v>
      </c>
      <c r="E87" s="461" t="s">
        <v>493</v>
      </c>
      <c r="F87" s="322"/>
      <c r="G87" s="323" t="str">
        <f>IF(ISBLANK(F87),"Please do not leave blank","")</f>
        <v>Please do not leave blank</v>
      </c>
      <c r="H87" s="319">
        <f>IF(F87&lt;0,"Error: Enter as positive.",)</f>
        <v>0</v>
      </c>
      <c r="I87" s="244"/>
      <c r="J87" s="244"/>
      <c r="K87" s="3"/>
      <c r="L87" s="1"/>
      <c r="M87" s="1"/>
      <c r="P87" s="1"/>
    </row>
    <row r="88" spans="1:16" ht="72.75" customHeight="1" x14ac:dyDescent="0.25">
      <c r="A88" s="457">
        <v>660</v>
      </c>
      <c r="B88" s="458" t="s">
        <v>455</v>
      </c>
      <c r="C88" s="459" t="s">
        <v>457</v>
      </c>
      <c r="D88" s="460" t="s">
        <v>533</v>
      </c>
      <c r="E88" s="461" t="s">
        <v>493</v>
      </c>
      <c r="F88" s="322"/>
      <c r="G88" s="323" t="str">
        <f>IF(ISBLANK(F88),"Please do not leave blank","")</f>
        <v>Please do not leave blank</v>
      </c>
      <c r="H88" s="319">
        <f>IF(F88&lt;0,"Note: Number is normally positive.",)</f>
        <v>0</v>
      </c>
      <c r="I88" s="30"/>
      <c r="J88" s="321"/>
    </row>
    <row r="89" spans="1:16" ht="98.25" customHeight="1" x14ac:dyDescent="0.25">
      <c r="A89" s="457">
        <v>661</v>
      </c>
      <c r="B89" s="458" t="s">
        <v>455</v>
      </c>
      <c r="C89" s="459" t="s">
        <v>458</v>
      </c>
      <c r="D89" s="455" t="s">
        <v>534</v>
      </c>
      <c r="E89" s="461" t="s">
        <v>493</v>
      </c>
      <c r="F89" s="308"/>
      <c r="G89" s="323" t="str">
        <f>IF(ISBLANK(F89),"Please do not leave blank ",IF(F89=H89,"","Please review percentage"))</f>
        <v xml:space="preserve">Please do not leave blank </v>
      </c>
      <c r="H89" s="324">
        <f>ROUND(IFERROR((F88/F87)*100,0),1)</f>
        <v>0</v>
      </c>
      <c r="I89" s="30"/>
      <c r="J89" s="321"/>
      <c r="L89" s="314"/>
    </row>
    <row r="90" spans="1:16" ht="82.5" customHeight="1" x14ac:dyDescent="0.25">
      <c r="A90" s="131"/>
      <c r="B90" s="219" t="s">
        <v>287</v>
      </c>
      <c r="C90" s="114"/>
      <c r="D90" s="115" t="s">
        <v>5</v>
      </c>
      <c r="E90" s="253"/>
      <c r="F90" s="429"/>
      <c r="G90" s="9"/>
      <c r="H90" s="15"/>
      <c r="I90" s="30"/>
      <c r="J90" s="321"/>
    </row>
    <row r="91" spans="1:16" x14ac:dyDescent="0.25">
      <c r="A91" s="130"/>
      <c r="B91" s="122" t="s">
        <v>6</v>
      </c>
      <c r="C91" s="121"/>
      <c r="D91" s="117"/>
      <c r="E91" s="111"/>
      <c r="F91" s="426"/>
      <c r="G91" s="116"/>
      <c r="H91" s="15"/>
      <c r="I91" s="30"/>
      <c r="J91" s="321"/>
    </row>
    <row r="92" spans="1:16" ht="60" customHeight="1" x14ac:dyDescent="0.25">
      <c r="A92" s="130">
        <v>6</v>
      </c>
      <c r="B92" s="219" t="s">
        <v>287</v>
      </c>
      <c r="C92" s="120" t="s">
        <v>107</v>
      </c>
      <c r="D92" s="123" t="s">
        <v>106</v>
      </c>
      <c r="E92" s="232" t="e">
        <f>HLOOKUP($D$2,'2019 Data'!$D$1:$AY$275,6,FALSE)</f>
        <v>#N/A</v>
      </c>
      <c r="F92" s="322"/>
      <c r="G92" s="8">
        <f>IF(F92&lt;0,"Error: Enter as positive.",)</f>
        <v>0</v>
      </c>
      <c r="H92" s="15"/>
      <c r="I92" s="30"/>
      <c r="J92" s="321"/>
      <c r="L92" s="318"/>
    </row>
    <row r="93" spans="1:16" ht="18.75" x14ac:dyDescent="0.3">
      <c r="A93" s="131"/>
      <c r="B93" s="122" t="s">
        <v>7</v>
      </c>
      <c r="C93" s="122"/>
      <c r="D93" s="118"/>
      <c r="E93" s="119"/>
      <c r="F93" s="428"/>
      <c r="G93" s="119"/>
      <c r="H93" s="15"/>
      <c r="I93" s="30"/>
      <c r="J93" s="321"/>
    </row>
    <row r="94" spans="1:16" ht="48" customHeight="1" x14ac:dyDescent="0.25">
      <c r="A94" s="223">
        <v>334</v>
      </c>
      <c r="B94" s="219" t="s">
        <v>287</v>
      </c>
      <c r="C94" s="220" t="s">
        <v>112</v>
      </c>
      <c r="D94" s="221" t="s">
        <v>110</v>
      </c>
      <c r="E94" s="232" t="e">
        <f>HLOOKUP($D$2,'2019 Data'!$D$1:$AY$275,101,FALSE)</f>
        <v>#N/A</v>
      </c>
      <c r="F94" s="322"/>
      <c r="G94" s="218"/>
      <c r="H94" s="81"/>
      <c r="I94" s="30"/>
      <c r="J94" s="321"/>
      <c r="P94" s="339"/>
    </row>
    <row r="95" spans="1:16" ht="57" customHeight="1" x14ac:dyDescent="0.25">
      <c r="A95" s="223">
        <v>373</v>
      </c>
      <c r="B95" s="219" t="s">
        <v>287</v>
      </c>
      <c r="C95" s="220" t="s">
        <v>112</v>
      </c>
      <c r="D95" s="222" t="s">
        <v>111</v>
      </c>
      <c r="E95" s="232" t="e">
        <f>HLOOKUP($D$2,'2019 Data'!$D$1:$AY$275,134,FALSE)</f>
        <v>#N/A</v>
      </c>
      <c r="F95" s="322"/>
      <c r="G95" s="218">
        <f>IF(F95&lt;0,"Error: Enter as positive.",)</f>
        <v>0</v>
      </c>
      <c r="H95" s="15"/>
      <c r="I95" s="30"/>
      <c r="J95" s="321"/>
      <c r="M95" s="318"/>
      <c r="P95" s="318"/>
    </row>
    <row r="96" spans="1:16" s="339" customFormat="1" ht="19.5" customHeight="1" x14ac:dyDescent="0.3">
      <c r="A96" s="250"/>
      <c r="B96" s="249" t="s">
        <v>484</v>
      </c>
      <c r="C96" s="249"/>
      <c r="D96" s="118"/>
      <c r="E96" s="119"/>
      <c r="F96" s="428"/>
      <c r="G96" s="119"/>
      <c r="H96" s="320"/>
      <c r="I96" s="321"/>
      <c r="J96" s="321"/>
      <c r="K96" s="3"/>
      <c r="P96" s="129"/>
    </row>
    <row r="97" spans="1:18" s="318" customFormat="1" ht="81" customHeight="1" x14ac:dyDescent="0.25">
      <c r="A97" s="250">
        <v>620</v>
      </c>
      <c r="B97" s="248" t="s">
        <v>455</v>
      </c>
      <c r="C97" s="126"/>
      <c r="D97" s="274" t="s">
        <v>465</v>
      </c>
      <c r="E97" s="372"/>
      <c r="F97" s="322"/>
      <c r="G97" s="313" t="str">
        <f>IF(F97&lt;1,"Please answer this question","")</f>
        <v>Please answer this question</v>
      </c>
      <c r="H97" s="320"/>
      <c r="I97" s="321"/>
      <c r="J97" s="321"/>
      <c r="K97" s="3"/>
      <c r="L97" s="1"/>
      <c r="M97" s="1"/>
      <c r="P97" s="129"/>
    </row>
    <row r="98" spans="1:18" s="129" customFormat="1" ht="93" customHeight="1" x14ac:dyDescent="0.25">
      <c r="A98" s="373"/>
      <c r="B98" s="529" t="s">
        <v>575</v>
      </c>
      <c r="C98" s="529"/>
      <c r="D98" s="529"/>
      <c r="E98" s="529"/>
      <c r="F98" s="529"/>
      <c r="G98" s="529"/>
      <c r="H98" s="320"/>
      <c r="I98" s="310"/>
      <c r="J98" s="310"/>
      <c r="K98" s="354"/>
    </row>
    <row r="99" spans="1:18" s="129" customFormat="1" ht="54.75" customHeight="1" x14ac:dyDescent="0.25">
      <c r="A99" s="452">
        <v>947</v>
      </c>
      <c r="B99" s="462"/>
      <c r="C99" s="463"/>
      <c r="D99" s="455" t="s">
        <v>515</v>
      </c>
      <c r="E99" s="456" t="s">
        <v>516</v>
      </c>
      <c r="F99" s="502"/>
      <c r="G99" s="374" t="str">
        <f>IF(ISBLANK(F99),"Please do not leave blank","")</f>
        <v>Please do not leave blank</v>
      </c>
      <c r="H99" s="320"/>
      <c r="K99" s="354"/>
    </row>
    <row r="100" spans="1:18" s="129" customFormat="1" ht="67.5" customHeight="1" x14ac:dyDescent="0.25">
      <c r="A100" s="452">
        <v>948</v>
      </c>
      <c r="B100" s="462"/>
      <c r="C100" s="463"/>
      <c r="D100" s="455" t="s">
        <v>517</v>
      </c>
      <c r="E100" s="456" t="s">
        <v>516</v>
      </c>
      <c r="F100" s="502"/>
      <c r="G100" s="374" t="str">
        <f t="shared" ref="G100:G106" si="2">IF(ISBLANK(F100),"Please do not leave blank","")</f>
        <v>Please do not leave blank</v>
      </c>
      <c r="H100" s="320"/>
      <c r="K100" s="354"/>
    </row>
    <row r="101" spans="1:18" s="129" customFormat="1" ht="72.75" customHeight="1" x14ac:dyDescent="0.25">
      <c r="A101" s="452">
        <v>949</v>
      </c>
      <c r="B101" s="462"/>
      <c r="C101" s="463"/>
      <c r="D101" s="455" t="s">
        <v>518</v>
      </c>
      <c r="E101" s="456" t="s">
        <v>516</v>
      </c>
      <c r="F101" s="502"/>
      <c r="G101" s="374" t="str">
        <f t="shared" si="2"/>
        <v>Please do not leave blank</v>
      </c>
      <c r="H101" s="320"/>
      <c r="K101" s="354"/>
    </row>
    <row r="102" spans="1:18" s="129" customFormat="1" ht="60.75" customHeight="1" x14ac:dyDescent="0.25">
      <c r="A102" s="452">
        <v>950</v>
      </c>
      <c r="B102" s="462"/>
      <c r="C102" s="463"/>
      <c r="D102" s="455" t="s">
        <v>519</v>
      </c>
      <c r="E102" s="456" t="s">
        <v>516</v>
      </c>
      <c r="F102" s="502"/>
      <c r="G102" s="374" t="str">
        <f t="shared" si="2"/>
        <v>Please do not leave blank</v>
      </c>
      <c r="H102" s="320"/>
      <c r="K102" s="354"/>
    </row>
    <row r="103" spans="1:18" s="129" customFormat="1" ht="96.75" customHeight="1" x14ac:dyDescent="0.25">
      <c r="A103" s="452">
        <v>952</v>
      </c>
      <c r="B103" s="462"/>
      <c r="C103" s="463"/>
      <c r="D103" s="455" t="s">
        <v>549</v>
      </c>
      <c r="E103" s="456" t="s">
        <v>516</v>
      </c>
      <c r="F103" s="499"/>
      <c r="G103" s="374" t="str">
        <f t="shared" si="2"/>
        <v>Please do not leave blank</v>
      </c>
      <c r="H103" s="320"/>
      <c r="K103" s="354"/>
    </row>
    <row r="104" spans="1:18" s="129" customFormat="1" ht="72.75" customHeight="1" x14ac:dyDescent="0.25">
      <c r="A104" s="452">
        <v>954</v>
      </c>
      <c r="B104" s="462"/>
      <c r="C104" s="463"/>
      <c r="D104" s="455" t="s">
        <v>520</v>
      </c>
      <c r="E104" s="456" t="s">
        <v>516</v>
      </c>
      <c r="F104" s="502"/>
      <c r="G104" s="374" t="str">
        <f t="shared" si="2"/>
        <v>Please do not leave blank</v>
      </c>
      <c r="H104" s="320"/>
      <c r="K104" s="354"/>
    </row>
    <row r="105" spans="1:18" s="129" customFormat="1" ht="105.75" customHeight="1" x14ac:dyDescent="0.25">
      <c r="A105" s="452">
        <v>956</v>
      </c>
      <c r="B105" s="462"/>
      <c r="C105" s="463"/>
      <c r="D105" s="455" t="s">
        <v>521</v>
      </c>
      <c r="E105" s="456" t="s">
        <v>516</v>
      </c>
      <c r="F105" s="502"/>
      <c r="G105" s="374" t="str">
        <f t="shared" si="2"/>
        <v>Please do not leave blank</v>
      </c>
      <c r="H105" s="320"/>
      <c r="K105" s="354"/>
    </row>
    <row r="106" spans="1:18" s="129" customFormat="1" ht="198" customHeight="1" x14ac:dyDescent="0.25">
      <c r="A106" s="452">
        <v>958</v>
      </c>
      <c r="B106" s="462"/>
      <c r="C106" s="463"/>
      <c r="D106" s="455" t="s">
        <v>573</v>
      </c>
      <c r="E106" s="456" t="s">
        <v>516</v>
      </c>
      <c r="F106" s="502"/>
      <c r="G106" s="374" t="str">
        <f t="shared" si="2"/>
        <v>Please do not leave blank</v>
      </c>
      <c r="H106" s="320"/>
      <c r="K106" s="354"/>
    </row>
    <row r="107" spans="1:18" s="129" customFormat="1" ht="21" thickBot="1" x14ac:dyDescent="0.3">
      <c r="A107" s="375"/>
      <c r="B107" s="376"/>
      <c r="C107" s="377"/>
      <c r="D107" s="378" t="s">
        <v>522</v>
      </c>
      <c r="E107" s="379"/>
      <c r="F107" s="422"/>
      <c r="G107" s="380"/>
      <c r="H107" s="381"/>
      <c r="K107" s="354"/>
    </row>
    <row r="108" spans="1:18" s="129" customFormat="1" ht="21.75" thickBot="1" x14ac:dyDescent="0.4">
      <c r="B108" s="524" t="s">
        <v>576</v>
      </c>
      <c r="C108" s="525"/>
      <c r="D108" s="525"/>
      <c r="E108" s="526"/>
      <c r="F108" s="339"/>
      <c r="G108" s="374"/>
      <c r="H108" s="320"/>
      <c r="I108" s="310"/>
      <c r="J108" s="310"/>
      <c r="K108" s="354"/>
    </row>
    <row r="109" spans="1:18" s="129" customFormat="1" ht="81.75" customHeight="1" x14ac:dyDescent="0.25">
      <c r="B109" s="527" t="s">
        <v>577</v>
      </c>
      <c r="C109" s="528"/>
      <c r="D109" s="528"/>
      <c r="E109" s="528"/>
      <c r="F109" s="339"/>
      <c r="G109" s="374"/>
      <c r="H109" s="320"/>
      <c r="I109" s="310"/>
      <c r="J109" s="310"/>
      <c r="K109" s="354"/>
      <c r="R109" s="321"/>
    </row>
    <row r="110" spans="1:18" s="129" customFormat="1" ht="10.5" customHeight="1" thickBot="1" x14ac:dyDescent="0.3">
      <c r="A110" s="382"/>
      <c r="D110" s="383"/>
      <c r="E110" s="384"/>
      <c r="F110" s="339"/>
      <c r="G110" s="374"/>
      <c r="H110" s="320"/>
      <c r="I110" s="310"/>
      <c r="J110" s="310"/>
      <c r="K110" s="354"/>
    </row>
    <row r="111" spans="1:18" s="129" customFormat="1" ht="15.75" thickBot="1" x14ac:dyDescent="0.3">
      <c r="B111" s="385" t="s">
        <v>523</v>
      </c>
      <c r="C111" s="386" t="s">
        <v>524</v>
      </c>
      <c r="D111" s="387"/>
      <c r="E111" s="388"/>
      <c r="F111" s="423"/>
      <c r="G111" s="374"/>
      <c r="H111" s="320"/>
      <c r="I111" s="310"/>
      <c r="J111" s="310"/>
      <c r="K111" s="354"/>
    </row>
    <row r="112" spans="1:18" s="129" customFormat="1" ht="44.25" customHeight="1" thickBot="1" x14ac:dyDescent="0.3">
      <c r="B112" s="389" t="s">
        <v>525</v>
      </c>
      <c r="C112" s="390"/>
      <c r="D112" s="391"/>
      <c r="E112" s="392"/>
      <c r="F112" s="424"/>
      <c r="G112" s="374"/>
      <c r="H112" s="320"/>
      <c r="I112" s="310"/>
      <c r="J112" s="310"/>
      <c r="K112" s="354"/>
    </row>
    <row r="113" spans="1:16" s="129" customFormat="1" ht="44.25" customHeight="1" thickBot="1" x14ac:dyDescent="0.3">
      <c r="B113" s="389"/>
      <c r="C113" s="390"/>
      <c r="D113" s="509" t="s">
        <v>557</v>
      </c>
      <c r="E113" s="510"/>
      <c r="F113" s="374"/>
      <c r="G113" s="374"/>
      <c r="H113" s="320"/>
      <c r="I113" s="310"/>
      <c r="J113" s="310"/>
      <c r="K113" s="354"/>
    </row>
    <row r="114" spans="1:16" s="129" customFormat="1" ht="30.75" customHeight="1" thickBot="1" x14ac:dyDescent="0.3">
      <c r="A114" s="310">
        <v>960</v>
      </c>
      <c r="B114" s="511" t="s">
        <v>526</v>
      </c>
      <c r="C114" s="512"/>
      <c r="D114" s="513"/>
      <c r="E114" s="514"/>
      <c r="F114" s="464" t="str">
        <f>IF(ISBLANK($D114),"&lt;&lt;&lt;&lt;&lt;&lt;&lt;&lt;&lt;&lt;&lt;&lt;&lt;&lt;","")</f>
        <v>&lt;&lt;&lt;&lt;&lt;&lt;&lt;&lt;&lt;&lt;&lt;&lt;&lt;&lt;</v>
      </c>
      <c r="G114" s="464" t="str">
        <f>IF(ISBLANK($D114),"Cell D114 must be completed.","")</f>
        <v>Cell D114 must be completed.</v>
      </c>
      <c r="H114" s="320"/>
      <c r="I114" s="310"/>
      <c r="J114" s="310"/>
      <c r="K114" s="354"/>
    </row>
    <row r="115" spans="1:16" s="129" customFormat="1" ht="30.75" customHeight="1" thickBot="1" x14ac:dyDescent="0.3">
      <c r="A115" s="310">
        <v>962</v>
      </c>
      <c r="B115" s="511" t="s">
        <v>527</v>
      </c>
      <c r="C115" s="512"/>
      <c r="D115" s="513"/>
      <c r="E115" s="514"/>
      <c r="F115" s="464" t="str">
        <f t="shared" ref="F115:F118" si="3">IF(ISBLANK($D115),"&lt;&lt;&lt;&lt;&lt;&lt;&lt;&lt;&lt;&lt;&lt;&lt;&lt;&lt;","")</f>
        <v>&lt;&lt;&lt;&lt;&lt;&lt;&lt;&lt;&lt;&lt;&lt;&lt;&lt;&lt;</v>
      </c>
      <c r="G115" s="464" t="str">
        <f>IF(ISBLANK($D115),"Cell D115 must be completed.","")</f>
        <v>Cell D115 must be completed.</v>
      </c>
      <c r="H115" s="320"/>
      <c r="I115" s="310"/>
      <c r="J115" s="310"/>
      <c r="K115" s="354"/>
    </row>
    <row r="116" spans="1:16" s="129" customFormat="1" ht="30.75" customHeight="1" thickBot="1" x14ac:dyDescent="0.3">
      <c r="A116" s="310">
        <v>964</v>
      </c>
      <c r="B116" s="511" t="s">
        <v>528</v>
      </c>
      <c r="C116" s="512"/>
      <c r="D116" s="518"/>
      <c r="E116" s="519"/>
      <c r="F116" s="464" t="str">
        <f t="shared" si="3"/>
        <v>&lt;&lt;&lt;&lt;&lt;&lt;&lt;&lt;&lt;&lt;&lt;&lt;&lt;&lt;</v>
      </c>
      <c r="G116" s="464" t="str">
        <f>IF(ISBLANK($D116),"Cell D116 must be completed.","")</f>
        <v>Cell D116 must be completed.</v>
      </c>
      <c r="H116" s="320"/>
      <c r="I116" s="310"/>
      <c r="J116" s="310"/>
      <c r="K116" s="354"/>
    </row>
    <row r="117" spans="1:16" s="129" customFormat="1" ht="30.75" customHeight="1" thickBot="1" x14ac:dyDescent="0.3">
      <c r="A117" s="310">
        <v>966</v>
      </c>
      <c r="B117" s="511" t="s">
        <v>529</v>
      </c>
      <c r="C117" s="512"/>
      <c r="D117" s="513"/>
      <c r="E117" s="514"/>
      <c r="F117" s="464" t="str">
        <f t="shared" si="3"/>
        <v>&lt;&lt;&lt;&lt;&lt;&lt;&lt;&lt;&lt;&lt;&lt;&lt;&lt;&lt;</v>
      </c>
      <c r="G117" s="464" t="str">
        <f>IF(ISBLANK($D117),"Cell D117 must be completed.","")</f>
        <v>Cell D117 must be completed.</v>
      </c>
      <c r="H117" s="320"/>
      <c r="I117" s="310"/>
      <c r="J117" s="310"/>
      <c r="K117" s="354"/>
      <c r="P117" s="1"/>
    </row>
    <row r="118" spans="1:16" s="129" customFormat="1" ht="30.75" customHeight="1" thickBot="1" x14ac:dyDescent="0.3">
      <c r="A118" s="310">
        <v>968</v>
      </c>
      <c r="B118" s="515" t="s">
        <v>530</v>
      </c>
      <c r="C118" s="516"/>
      <c r="D118" s="517"/>
      <c r="E118" s="514"/>
      <c r="F118" s="464" t="str">
        <f t="shared" si="3"/>
        <v>&lt;&lt;&lt;&lt;&lt;&lt;&lt;&lt;&lt;&lt;&lt;&lt;&lt;&lt;</v>
      </c>
      <c r="G118" s="464" t="str">
        <f>IF(ISBLANK($D118),"Cell D118 must be completed.","")</f>
        <v>Cell D118 must be completed.</v>
      </c>
      <c r="H118" s="320"/>
      <c r="I118" s="310"/>
      <c r="J118" s="310"/>
      <c r="K118" s="354"/>
      <c r="P118" s="1"/>
    </row>
    <row r="119" spans="1:16" ht="59.25" x14ac:dyDescent="0.25">
      <c r="A119" s="131"/>
      <c r="B119" s="37" t="s">
        <v>13</v>
      </c>
      <c r="C119" s="37"/>
      <c r="D119" s="409" t="s">
        <v>19</v>
      </c>
      <c r="E119" s="410"/>
      <c r="F119" s="43"/>
      <c r="G119" s="43"/>
      <c r="H119" s="45"/>
    </row>
    <row r="120" spans="1:16" x14ac:dyDescent="0.25">
      <c r="A120" s="26"/>
      <c r="B120" s="36"/>
      <c r="C120" s="36"/>
      <c r="D120" s="411" t="s">
        <v>547</v>
      </c>
      <c r="E120" s="129"/>
      <c r="F120" s="4"/>
      <c r="G120" s="7"/>
      <c r="H120" s="15"/>
    </row>
    <row r="121" spans="1:16" x14ac:dyDescent="0.25">
      <c r="A121" s="26"/>
      <c r="B121" s="21"/>
      <c r="C121" s="59"/>
      <c r="D121" s="2"/>
      <c r="F121" s="4"/>
      <c r="G121" s="7"/>
      <c r="H121" s="15"/>
    </row>
    <row r="122" spans="1:16" x14ac:dyDescent="0.25">
      <c r="A122" s="26"/>
      <c r="B122" s="21"/>
      <c r="C122" s="59"/>
      <c r="D122" s="47"/>
      <c r="E122" s="430"/>
      <c r="F122" s="48"/>
      <c r="G122" s="7"/>
      <c r="H122" s="15"/>
    </row>
    <row r="123" spans="1:16" x14ac:dyDescent="0.25">
      <c r="A123" s="26"/>
      <c r="B123" s="21"/>
      <c r="C123" s="59"/>
      <c r="D123" s="47"/>
      <c r="E123" s="48"/>
      <c r="F123" s="48"/>
      <c r="G123" s="7"/>
      <c r="H123" s="15"/>
    </row>
    <row r="124" spans="1:16" x14ac:dyDescent="0.25">
      <c r="A124" s="26"/>
      <c r="B124" s="21"/>
      <c r="C124" s="59"/>
      <c r="D124" s="47"/>
      <c r="E124" s="48"/>
      <c r="F124" s="48"/>
      <c r="G124" s="7"/>
      <c r="H124" s="15"/>
    </row>
    <row r="125" spans="1:16" x14ac:dyDescent="0.25">
      <c r="A125" s="26"/>
      <c r="B125" s="21"/>
      <c r="C125" s="59"/>
      <c r="D125" s="47"/>
      <c r="E125" s="233"/>
      <c r="F125" s="48"/>
      <c r="G125" s="7"/>
      <c r="H125" s="15"/>
    </row>
    <row r="126" spans="1:16" x14ac:dyDescent="0.25">
      <c r="D126" s="49"/>
      <c r="E126" s="234"/>
      <c r="F126" s="49"/>
      <c r="H126" s="15"/>
    </row>
    <row r="127" spans="1:16" x14ac:dyDescent="0.25">
      <c r="D127" s="49"/>
      <c r="E127" s="234"/>
      <c r="F127" s="49"/>
      <c r="H127" s="15"/>
    </row>
    <row r="128" spans="1:16" x14ac:dyDescent="0.25">
      <c r="D128" s="49"/>
      <c r="E128" s="235"/>
      <c r="F128" s="49"/>
      <c r="H128" s="15"/>
    </row>
    <row r="129" spans="4:8" x14ac:dyDescent="0.25">
      <c r="D129" s="49"/>
      <c r="E129" s="235"/>
      <c r="F129" s="49"/>
      <c r="H129" s="15"/>
    </row>
    <row r="130" spans="4:8" x14ac:dyDescent="0.25">
      <c r="D130" s="49"/>
      <c r="E130" s="48"/>
      <c r="F130" s="49"/>
    </row>
  </sheetData>
  <sheetProtection algorithmName="SHA-512" hashValue="0/z75WxyK7rf4ahLOIoDwY+E1cXUigEae/9gMF3kmPg89dfSs64enzu35E6zXJVpaFKIAfy2EAThqic98H8Z3A==" saltValue="oHvvOL6XXFeuuQXQH1NSxw==" spinCount="100000" sheet="1" formatCells="0" formatColumns="0" formatRows="0"/>
  <mergeCells count="16">
    <mergeCell ref="E2:G2"/>
    <mergeCell ref="B2:C2"/>
    <mergeCell ref="B108:E108"/>
    <mergeCell ref="B109:E109"/>
    <mergeCell ref="B98:G98"/>
    <mergeCell ref="D113:E113"/>
    <mergeCell ref="B117:C117"/>
    <mergeCell ref="D117:E117"/>
    <mergeCell ref="B118:C118"/>
    <mergeCell ref="D118:E118"/>
    <mergeCell ref="B114:C114"/>
    <mergeCell ref="D114:E114"/>
    <mergeCell ref="B115:C115"/>
    <mergeCell ref="D115:E115"/>
    <mergeCell ref="B116:C116"/>
    <mergeCell ref="D116:E116"/>
  </mergeCells>
  <conditionalFormatting sqref="G94:G95 G97">
    <cfRule type="cellIs" dxfId="14" priority="12" stopIfTrue="1" operator="notEqual">
      <formula>0</formula>
    </cfRule>
  </conditionalFormatting>
  <conditionalFormatting sqref="H22">
    <cfRule type="cellIs" dxfId="13" priority="11" stopIfTrue="1" operator="notEqual">
      <formula>0</formula>
    </cfRule>
  </conditionalFormatting>
  <conditionalFormatting sqref="H35:H36 H38:H39">
    <cfRule type="cellIs" dxfId="12" priority="10" stopIfTrue="1" operator="notEqual">
      <formula>0</formula>
    </cfRule>
  </conditionalFormatting>
  <conditionalFormatting sqref="H52">
    <cfRule type="cellIs" dxfId="11" priority="9" stopIfTrue="1" operator="notEqual">
      <formula>0</formula>
    </cfRule>
  </conditionalFormatting>
  <conditionalFormatting sqref="H63:H64">
    <cfRule type="cellIs" dxfId="10" priority="8" stopIfTrue="1" operator="notEqual">
      <formula>0</formula>
    </cfRule>
  </conditionalFormatting>
  <conditionalFormatting sqref="H65">
    <cfRule type="cellIs" dxfId="9" priority="2" stopIfTrue="1" operator="notEqual">
      <formula>0</formula>
    </cfRule>
  </conditionalFormatting>
  <dataValidations xWindow="735" yWindow="688" count="7">
    <dataValidation type="list" allowBlank="1" showInputMessage="1" showErrorMessage="1" error="Please select from the drop down list" prompt="Please select from the drop down list" sqref="F86" xr:uid="{00000000-0002-0000-0100-000000000000}">
      <formula1>$N$2:$N$5</formula1>
    </dataValidation>
    <dataValidation type="list" allowBlank="1" showInputMessage="1" showErrorMessage="1" prompt="Please select Yes or No from the drop down list" sqref="F79" xr:uid="{00000000-0002-0000-0100-000001000000}">
      <formula1>$L$1:$L$2</formula1>
    </dataValidation>
    <dataValidation type="list" allowBlank="1" showInputMessage="1" showErrorMessage="1" prompt="Please select from the drop down box the most appropriate answer" sqref="F97" xr:uid="{00000000-0002-0000-0100-000003000000}">
      <formula1>$N$2:$N$3</formula1>
    </dataValidation>
    <dataValidation type="list" allowBlank="1" showInputMessage="1" showErrorMessage="1" prompt="Click on cell D2 and select your unit name from the drop down list" sqref="D2" xr:uid="{00000000-0002-0000-0100-000004000000}">
      <formula1>$K$6:$K$58</formula1>
    </dataValidation>
    <dataValidation type="list" allowBlank="1" showInputMessage="1" showErrorMessage="1" sqref="F104:F106 F102" xr:uid="{B733F423-D9BD-4FAB-99A9-AD56B34EC74A}">
      <formula1>$L$1:$L$2</formula1>
    </dataValidation>
    <dataValidation type="date" operator="lessThan" showInputMessage="1" showErrorMessage="1" sqref="F103" xr:uid="{89CBE423-3538-4A9B-813C-366D2CA05709}">
      <formula1>44012</formula1>
    </dataValidation>
    <dataValidation type="list" allowBlank="1" showInputMessage="1" showErrorMessage="1" sqref="F101" xr:uid="{885BFA05-EB5D-435B-BCDD-7B4F3E6988A8}">
      <formula1>$L$6:$L$8</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G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552"/>
  <sheetViews>
    <sheetView zoomScaleNormal="100" workbookViewId="0">
      <pane xSplit="3" ySplit="3" topLeftCell="D4" activePane="bottomRight" state="frozen"/>
      <selection activeCell="A2" sqref="A2"/>
      <selection pane="topRight" activeCell="A2" sqref="A2"/>
      <selection pane="bottomLeft" activeCell="A2" sqref="A2"/>
      <selection pane="bottomRight" activeCell="N67" sqref="N67"/>
    </sheetView>
  </sheetViews>
  <sheetFormatPr defaultRowHeight="15" x14ac:dyDescent="0.25"/>
  <cols>
    <col min="1" max="1" width="9.28515625" style="1" customWidth="1"/>
    <col min="2" max="2" width="9.42578125" style="164" customWidth="1"/>
    <col min="3" max="3" width="39.7109375" style="158" customWidth="1"/>
    <col min="4" max="4" width="25" style="1" customWidth="1"/>
    <col min="5" max="5" width="12.42578125" style="1" customWidth="1"/>
    <col min="6" max="6" width="20.85546875" style="1" customWidth="1"/>
    <col min="7" max="7" width="20.85546875" style="188" customWidth="1"/>
    <col min="8" max="8" width="11.5703125" style="1" customWidth="1"/>
    <col min="9" max="9" width="2.140625" style="48" customWidth="1"/>
    <col min="10" max="10" width="13.28515625" style="159" customWidth="1"/>
    <col min="11" max="11" width="31.85546875" style="39" customWidth="1"/>
    <col min="12" max="12" width="17.5703125" style="187" customWidth="1"/>
    <col min="13" max="13" width="2.140625" style="1" customWidth="1"/>
    <col min="14" max="14" width="16.28515625" style="1" customWidth="1"/>
    <col min="15" max="15" width="4.42578125" style="339" customWidth="1"/>
    <col min="16" max="16" width="15" style="1" customWidth="1"/>
    <col min="17" max="17" width="8.28515625" style="1" customWidth="1"/>
    <col min="18" max="18" width="10.5703125" style="159" customWidth="1"/>
    <col min="19" max="20" width="9.140625" style="1" hidden="1" customWidth="1"/>
    <col min="21" max="22" width="0" style="1" hidden="1" customWidth="1"/>
    <col min="23" max="16384" width="9.140625" style="1"/>
  </cols>
  <sheetData>
    <row r="1" spans="1:24" ht="33.75" x14ac:dyDescent="0.25">
      <c r="C1" s="160" t="s">
        <v>531</v>
      </c>
      <c r="D1" s="44">
        <f>L46-(L35+L36-L39-L40-L77)-L43</f>
        <v>0</v>
      </c>
      <c r="I1" s="137"/>
      <c r="J1" s="152"/>
      <c r="K1" s="50" t="s">
        <v>20</v>
      </c>
      <c r="L1" s="181"/>
      <c r="M1" s="34"/>
      <c r="S1" s="1">
        <v>1</v>
      </c>
    </row>
    <row r="2" spans="1:24" ht="18.75" x14ac:dyDescent="0.25">
      <c r="C2" s="196">
        <f>'Unit Data from Audit Worksheet'!D2</f>
        <v>0</v>
      </c>
      <c r="D2" s="42">
        <f>'Unit Data from Audit Worksheet'!F1</f>
        <v>2020</v>
      </c>
      <c r="E2" s="42">
        <f>D2</f>
        <v>2020</v>
      </c>
      <c r="F2" s="42"/>
      <c r="G2" s="189"/>
      <c r="H2" s="42"/>
      <c r="I2" s="137"/>
      <c r="J2" s="140" t="s">
        <v>15</v>
      </c>
      <c r="K2" s="38" t="s">
        <v>14</v>
      </c>
      <c r="L2" s="184" t="s">
        <v>8</v>
      </c>
      <c r="S2" s="1">
        <v>2</v>
      </c>
      <c r="T2" s="258"/>
    </row>
    <row r="3" spans="1:24" ht="47.25" x14ac:dyDescent="0.25">
      <c r="A3" s="20" t="s">
        <v>15</v>
      </c>
      <c r="B3" s="165"/>
      <c r="C3" s="148" t="s">
        <v>1</v>
      </c>
      <c r="D3" s="51" t="s">
        <v>16</v>
      </c>
      <c r="E3" s="51" t="s">
        <v>17</v>
      </c>
      <c r="F3" s="52" t="s">
        <v>21</v>
      </c>
      <c r="G3" s="200" t="s">
        <v>270</v>
      </c>
      <c r="H3" s="52" t="s">
        <v>3</v>
      </c>
      <c r="I3" s="137"/>
      <c r="J3" s="404"/>
      <c r="K3" s="405"/>
      <c r="L3" s="406"/>
      <c r="P3" s="1" t="s">
        <v>183</v>
      </c>
      <c r="R3" s="201" t="s">
        <v>271</v>
      </c>
      <c r="S3" s="1">
        <v>3</v>
      </c>
      <c r="T3" s="258"/>
    </row>
    <row r="4" spans="1:24" ht="18.75" x14ac:dyDescent="0.3">
      <c r="A4" s="31"/>
      <c r="B4" s="166"/>
      <c r="C4" s="161"/>
      <c r="D4" s="32"/>
      <c r="E4" s="32"/>
      <c r="F4" s="32"/>
      <c r="G4" s="190"/>
      <c r="H4" s="32"/>
      <c r="I4" s="137"/>
      <c r="J4" s="475">
        <v>999</v>
      </c>
      <c r="K4" s="41" t="s">
        <v>182</v>
      </c>
      <c r="L4" s="186" t="e">
        <f>'Unit Data from Audit Worksheet'!D3</f>
        <v>#N/A</v>
      </c>
      <c r="S4" s="258">
        <v>4</v>
      </c>
      <c r="T4" s="258"/>
    </row>
    <row r="5" spans="1:24" ht="74.25" customHeight="1" x14ac:dyDescent="0.25">
      <c r="A5" s="151">
        <f>'Unit Data from Audit Worksheet'!A7</f>
        <v>333</v>
      </c>
      <c r="B5" s="171" t="str">
        <f>'Unit Data from Audit Worksheet'!C7</f>
        <v>Net Position-Governmental Activities</v>
      </c>
      <c r="C5" s="146" t="str">
        <f>'Unit Data from Audit Worksheet'!D7</f>
        <v xml:space="preserve"> All unrestricted Cash and investments.  
Exclude: restricted cash 
                   cash held by a third party. </v>
      </c>
      <c r="D5" s="157"/>
      <c r="E5" s="149">
        <f>'Unit Data from Audit Worksheet'!F7</f>
        <v>0</v>
      </c>
      <c r="F5" s="144">
        <f>IF(L5&lt;0,"Error: Number is normally positive.",)</f>
        <v>0</v>
      </c>
      <c r="G5" s="191"/>
      <c r="H5" s="141">
        <f>'Unit Data from Audit Worksheet'!I7</f>
        <v>0</v>
      </c>
      <c r="I5" s="327"/>
      <c r="J5" s="139">
        <v>333</v>
      </c>
      <c r="K5" s="162" t="s">
        <v>117</v>
      </c>
      <c r="L5" s="279">
        <f>IF(D5="",E5,D5)</f>
        <v>0</v>
      </c>
      <c r="O5" s="350"/>
      <c r="S5" s="258">
        <v>5</v>
      </c>
      <c r="T5" s="258" t="b">
        <f>EXACT(A5,J5)</f>
        <v>1</v>
      </c>
      <c r="U5" s="1" t="b">
        <f>EXACT(A5,J5)</f>
        <v>1</v>
      </c>
      <c r="V5" s="420">
        <f>E5-L5</f>
        <v>0</v>
      </c>
    </row>
    <row r="6" spans="1:24" ht="33.75" x14ac:dyDescent="0.25">
      <c r="A6" s="156">
        <f>'Unit Data from Audit Worksheet'!A8</f>
        <v>500</v>
      </c>
      <c r="B6" s="167" t="str">
        <f>'Unit Data from Audit Worksheet'!C8</f>
        <v>Net Position-Governmental Activities</v>
      </c>
      <c r="C6" s="154" t="str">
        <f>'Unit Data from Audit Worksheet'!D8</f>
        <v xml:space="preserve"> All restricted Cash and investments</v>
      </c>
      <c r="D6" s="145"/>
      <c r="E6" s="144">
        <f>'Unit Data from Audit Worksheet'!F8</f>
        <v>0</v>
      </c>
      <c r="F6" s="330">
        <f>IF(L6&lt;0,"Error: Number is normally positive.",)</f>
        <v>0</v>
      </c>
      <c r="G6" s="192"/>
      <c r="H6" s="141">
        <f>'Unit Data from Audit Worksheet'!I8</f>
        <v>0</v>
      </c>
      <c r="I6" s="327"/>
      <c r="J6" s="224">
        <v>500</v>
      </c>
      <c r="K6" s="277" t="s">
        <v>116</v>
      </c>
      <c r="L6" s="279">
        <f>IF(D6="",E6,D6)</f>
        <v>0</v>
      </c>
      <c r="O6" s="350"/>
      <c r="S6" s="258">
        <v>6</v>
      </c>
      <c r="T6" s="339" t="b">
        <f t="shared" ref="T6:T76" si="0">EXACT(A6,J6)</f>
        <v>1</v>
      </c>
      <c r="U6" s="339" t="b">
        <f t="shared" ref="U6:U70" si="1">EXACT(A6,J6)</f>
        <v>1</v>
      </c>
      <c r="V6" s="420">
        <f t="shared" ref="V6:V70" si="2">E6-L6</f>
        <v>0</v>
      </c>
    </row>
    <row r="7" spans="1:24" ht="58.5" customHeight="1" x14ac:dyDescent="0.25">
      <c r="A7" s="156">
        <f>'Unit Data from Audit Worksheet'!A9</f>
        <v>385</v>
      </c>
      <c r="B7" s="167" t="str">
        <f>'Unit Data from Audit Worksheet'!C9</f>
        <v>Net Position-Governmental Activities</v>
      </c>
      <c r="C7" s="154" t="str">
        <f>'Unit Data from Audit Worksheet'!D9</f>
        <v>Total Assets and deferred outflows</v>
      </c>
      <c r="D7" s="145"/>
      <c r="E7" s="144">
        <f>'Unit Data from Audit Worksheet'!F9</f>
        <v>0</v>
      </c>
      <c r="F7" s="330">
        <f t="shared" ref="F7:F15" si="3">IF(L7&lt;0,"Error: Number is normally positive.",)</f>
        <v>0</v>
      </c>
      <c r="G7" s="192"/>
      <c r="H7" s="141">
        <f>'Unit Data from Audit Worksheet'!I9</f>
        <v>0</v>
      </c>
      <c r="I7" s="327"/>
      <c r="J7" s="206">
        <v>385</v>
      </c>
      <c r="K7" s="207" t="s">
        <v>59</v>
      </c>
      <c r="L7" s="280">
        <f>IF(D7="",E7,D7)+IF(D9="",E9,D9)</f>
        <v>0</v>
      </c>
      <c r="N7" s="208" t="s">
        <v>265</v>
      </c>
      <c r="O7" s="350"/>
      <c r="S7" s="339">
        <v>7</v>
      </c>
      <c r="T7" s="339" t="b">
        <f t="shared" si="0"/>
        <v>1</v>
      </c>
      <c r="U7" s="339" t="b">
        <f t="shared" si="1"/>
        <v>1</v>
      </c>
      <c r="V7" s="420">
        <f t="shared" si="2"/>
        <v>0</v>
      </c>
    </row>
    <row r="8" spans="1:24" s="155" customFormat="1" ht="59.25" customHeight="1" x14ac:dyDescent="0.25">
      <c r="A8" s="156">
        <f>'Unit Data from Audit Worksheet'!A10</f>
        <v>575</v>
      </c>
      <c r="B8" s="167" t="str">
        <f>'Unit Data from Audit Worksheet'!C10</f>
        <v>Net Position-Governmental Activities</v>
      </c>
      <c r="C8" s="225" t="str">
        <f>'Unit Data from Audit Worksheet'!D10</f>
        <v>Record any positive Internal balances on the net position statements
enter as a positive</v>
      </c>
      <c r="D8" s="145"/>
      <c r="E8" s="144">
        <f>'Unit Data from Audit Worksheet'!F10</f>
        <v>0</v>
      </c>
      <c r="F8" s="330">
        <f t="shared" si="3"/>
        <v>0</v>
      </c>
      <c r="G8" s="192"/>
      <c r="H8" s="141">
        <f>'Unit Data from Audit Worksheet'!I10</f>
        <v>0</v>
      </c>
      <c r="I8" s="327"/>
      <c r="J8" s="224">
        <v>575</v>
      </c>
      <c r="K8" s="282" t="s">
        <v>267</v>
      </c>
      <c r="L8" s="279">
        <f>IF(D8="",E8,D8)</f>
        <v>0</v>
      </c>
      <c r="N8" s="182"/>
      <c r="O8" s="350"/>
      <c r="R8" s="159"/>
      <c r="T8" s="339" t="b">
        <f t="shared" si="0"/>
        <v>1</v>
      </c>
      <c r="U8" s="339" t="b">
        <f t="shared" si="1"/>
        <v>1</v>
      </c>
      <c r="V8" s="420">
        <f t="shared" si="2"/>
        <v>0</v>
      </c>
    </row>
    <row r="9" spans="1:24" s="155" customFormat="1" ht="60" customHeight="1" x14ac:dyDescent="0.25">
      <c r="A9" s="156">
        <f>'Unit Data from Audit Worksheet'!A11</f>
        <v>576</v>
      </c>
      <c r="B9" s="167" t="str">
        <f>'Unit Data from Audit Worksheet'!C11</f>
        <v>Net Position-Governmental Activities</v>
      </c>
      <c r="C9" s="225" t="str">
        <f>'Unit Data from Audit Worksheet'!D11</f>
        <v>Record any negative Internal balances on the net position statements
enter as a positive</v>
      </c>
      <c r="D9" s="145"/>
      <c r="E9" s="144">
        <f>'Unit Data from Audit Worksheet'!F11</f>
        <v>0</v>
      </c>
      <c r="F9" s="330">
        <f t="shared" si="3"/>
        <v>0</v>
      </c>
      <c r="G9" s="192"/>
      <c r="H9" s="141">
        <f>'Unit Data from Audit Worksheet'!I11</f>
        <v>0</v>
      </c>
      <c r="I9" s="327"/>
      <c r="J9" s="224">
        <v>576</v>
      </c>
      <c r="K9" s="282" t="s">
        <v>268</v>
      </c>
      <c r="L9" s="279">
        <f>IF(D9="",E9,D9)</f>
        <v>0</v>
      </c>
      <c r="N9" s="182"/>
      <c r="O9" s="350"/>
      <c r="R9" s="159"/>
      <c r="T9" s="339" t="b">
        <f t="shared" si="0"/>
        <v>1</v>
      </c>
      <c r="U9" s="339" t="b">
        <f t="shared" si="1"/>
        <v>1</v>
      </c>
      <c r="V9" s="420">
        <f t="shared" si="2"/>
        <v>0</v>
      </c>
    </row>
    <row r="10" spans="1:24" s="340" customFormat="1" ht="95.25" customHeight="1" x14ac:dyDescent="0.25">
      <c r="A10" s="341">
        <f>'Unit Data from Audit Worksheet'!A12</f>
        <v>626</v>
      </c>
      <c r="B10" s="335" t="str">
        <f>'Unit Data from Audit Worksheet'!C12</f>
        <v>Net Position-Governmental Activities</v>
      </c>
      <c r="C10" s="336" t="str">
        <f>'Unit Data from Audit Worksheet'!D12</f>
        <v xml:space="preserve">Current liabilities
Include:   Current liabilities including current portion of long-term debt.  Deferred inflows should not be included in Current Liabilities       
</v>
      </c>
      <c r="D10" s="342"/>
      <c r="E10" s="338">
        <f>'Unit Data from Audit Worksheet'!F12</f>
        <v>0</v>
      </c>
      <c r="F10" s="330">
        <f t="shared" si="3"/>
        <v>0</v>
      </c>
      <c r="G10" s="337"/>
      <c r="H10" s="312">
        <f>'Unit Data from Audit Worksheet'!I12</f>
        <v>0</v>
      </c>
      <c r="I10" s="327"/>
      <c r="J10" s="206">
        <v>626</v>
      </c>
      <c r="K10" s="207" t="s">
        <v>486</v>
      </c>
      <c r="L10" s="280">
        <f>IF(D10="",E10,D10)+IF(D9="",E9,D9)</f>
        <v>0</v>
      </c>
      <c r="N10" s="208" t="s">
        <v>265</v>
      </c>
      <c r="O10" s="356"/>
      <c r="R10" s="260"/>
      <c r="T10" s="340" t="b">
        <f t="shared" si="0"/>
        <v>1</v>
      </c>
      <c r="U10" s="339" t="b">
        <f t="shared" si="1"/>
        <v>1</v>
      </c>
      <c r="V10" s="420">
        <f t="shared" si="2"/>
        <v>0</v>
      </c>
    </row>
    <row r="11" spans="1:24" s="347" customFormat="1" ht="102" customHeight="1" x14ac:dyDescent="0.25">
      <c r="A11" s="341">
        <f>'Unit Data from Audit Worksheet'!A13</f>
        <v>627</v>
      </c>
      <c r="B11" s="399" t="str">
        <f>'Unit Data from Audit Worksheet'!B13</f>
        <v>Determination of Fiscal Health</v>
      </c>
      <c r="C11" s="400" t="str">
        <f>'Unit Data from Audit Worksheet'!D13</f>
        <v>Please enter any bond anticipation notes that are classified as current liabilities and included row 12 above (amounts entered should agree to the current amount included in the changes to long-term debt note)</v>
      </c>
      <c r="D11" s="342"/>
      <c r="E11" s="338">
        <f>'Unit Data from Audit Worksheet'!F13</f>
        <v>0</v>
      </c>
      <c r="F11" s="330">
        <f t="shared" si="3"/>
        <v>0</v>
      </c>
      <c r="G11" s="402"/>
      <c r="H11" s="401"/>
      <c r="I11" s="352"/>
      <c r="J11" s="393">
        <v>627</v>
      </c>
      <c r="K11" s="394" t="s">
        <v>487</v>
      </c>
      <c r="L11" s="279">
        <f>IF(D11="",E11,D11)</f>
        <v>0</v>
      </c>
      <c r="M11" s="395"/>
      <c r="N11" s="396"/>
      <c r="O11" s="395"/>
      <c r="P11" s="397"/>
      <c r="Q11" s="362"/>
      <c r="R11" s="395"/>
      <c r="U11" s="339" t="b">
        <f t="shared" si="1"/>
        <v>1</v>
      </c>
      <c r="V11" s="420">
        <f t="shared" si="2"/>
        <v>0</v>
      </c>
      <c r="X11" s="398"/>
    </row>
    <row r="12" spans="1:24" s="347" customFormat="1" ht="104.25" customHeight="1" x14ac:dyDescent="0.25">
      <c r="A12" s="341">
        <f>'Unit Data from Audit Worksheet'!A14</f>
        <v>628</v>
      </c>
      <c r="B12" s="399" t="str">
        <f>'Unit Data from Audit Worksheet'!B14</f>
        <v>Determination of Fiscal Health</v>
      </c>
      <c r="C12" s="400" t="str">
        <f>'Unit Data from Audit Worksheet'!D14</f>
        <v>Please enter any compensated absences that are classified as current liabilities and included row 12 above (amounts entered should agree to the current amount included in the changes to long-term debt note)</v>
      </c>
      <c r="D12" s="342"/>
      <c r="E12" s="338">
        <f>'Unit Data from Audit Worksheet'!F14</f>
        <v>0</v>
      </c>
      <c r="F12" s="330">
        <f t="shared" si="3"/>
        <v>0</v>
      </c>
      <c r="G12" s="402"/>
      <c r="H12" s="401"/>
      <c r="I12" s="352"/>
      <c r="J12" s="393">
        <v>628</v>
      </c>
      <c r="K12" s="394" t="s">
        <v>488</v>
      </c>
      <c r="L12" s="279">
        <f>IF(D12="",E12,D12)</f>
        <v>0</v>
      </c>
      <c r="M12" s="395"/>
      <c r="N12" s="396"/>
      <c r="O12" s="395"/>
      <c r="P12" s="397"/>
      <c r="Q12" s="362"/>
      <c r="R12" s="395"/>
      <c r="U12" s="339" t="b">
        <f t="shared" si="1"/>
        <v>1</v>
      </c>
      <c r="V12" s="420">
        <f t="shared" si="2"/>
        <v>0</v>
      </c>
      <c r="X12" s="398"/>
    </row>
    <row r="13" spans="1:24" s="347" customFormat="1" ht="105" customHeight="1" x14ac:dyDescent="0.25">
      <c r="A13" s="341">
        <f>'Unit Data from Audit Worksheet'!A15</f>
        <v>629</v>
      </c>
      <c r="B13" s="399" t="str">
        <f>'Unit Data from Audit Worksheet'!B15</f>
        <v>Determination of Fiscal Health</v>
      </c>
      <c r="C13" s="400" t="str">
        <f>'Unit Data from Audit Worksheet'!D15</f>
        <v>Please enter any pension liabilities that are classified as current liabilities and included row 12 above (amounts entered should agree to the current amount included in the changes to long-term debt note)</v>
      </c>
      <c r="D13" s="342"/>
      <c r="E13" s="338">
        <f>'Unit Data from Audit Worksheet'!F15</f>
        <v>0</v>
      </c>
      <c r="F13" s="330">
        <f t="shared" si="3"/>
        <v>0</v>
      </c>
      <c r="G13" s="402"/>
      <c r="H13" s="401"/>
      <c r="I13" s="352"/>
      <c r="J13" s="393">
        <v>629</v>
      </c>
      <c r="K13" s="394" t="s">
        <v>489</v>
      </c>
      <c r="L13" s="279">
        <f>IF(D13="",E13,D13)</f>
        <v>0</v>
      </c>
      <c r="M13" s="395"/>
      <c r="N13" s="396"/>
      <c r="O13" s="395"/>
      <c r="P13" s="397"/>
      <c r="Q13" s="362"/>
      <c r="R13" s="395"/>
      <c r="U13" s="339" t="b">
        <f t="shared" si="1"/>
        <v>1</v>
      </c>
      <c r="V13" s="420">
        <f t="shared" si="2"/>
        <v>0</v>
      </c>
      <c r="X13" s="398"/>
    </row>
    <row r="14" spans="1:24" s="347" customFormat="1" ht="100.5" customHeight="1" x14ac:dyDescent="0.25">
      <c r="A14" s="341">
        <f>'Unit Data from Audit Worksheet'!A16</f>
        <v>630</v>
      </c>
      <c r="B14" s="399" t="str">
        <f>'Unit Data from Audit Worksheet'!B16</f>
        <v>Determination of Fiscal Health</v>
      </c>
      <c r="C14" s="400" t="str">
        <f>'Unit Data from Audit Worksheet'!D16</f>
        <v>Please enter any current liabilities that are payable from restricted assets and included row 12 above (amounts entered should agree to the current amount included in the changes to long-term debt note)</v>
      </c>
      <c r="D14" s="342"/>
      <c r="E14" s="338">
        <f>'Unit Data from Audit Worksheet'!F16</f>
        <v>0</v>
      </c>
      <c r="F14" s="330">
        <f t="shared" si="3"/>
        <v>0</v>
      </c>
      <c r="G14" s="402"/>
      <c r="H14" s="401"/>
      <c r="I14" s="352"/>
      <c r="J14" s="393">
        <v>630</v>
      </c>
      <c r="K14" s="394" t="s">
        <v>490</v>
      </c>
      <c r="L14" s="279">
        <f>IF(D14="",E14,D14)</f>
        <v>0</v>
      </c>
      <c r="M14" s="395"/>
      <c r="N14" s="396"/>
      <c r="O14" s="395"/>
      <c r="P14" s="397"/>
      <c r="Q14" s="362"/>
      <c r="R14" s="395"/>
      <c r="U14" s="339" t="b">
        <f t="shared" si="1"/>
        <v>1</v>
      </c>
      <c r="V14" s="420">
        <f t="shared" si="2"/>
        <v>0</v>
      </c>
      <c r="X14" s="398"/>
    </row>
    <row r="15" spans="1:24" s="347" customFormat="1" ht="118.5" customHeight="1" x14ac:dyDescent="0.25">
      <c r="A15" s="341">
        <f>'Unit Data from Audit Worksheet'!A17</f>
        <v>631</v>
      </c>
      <c r="B15" s="399" t="str">
        <f>'Unit Data from Audit Worksheet'!B17</f>
        <v>Determination of Fiscal Health</v>
      </c>
      <c r="C15" s="400" t="str">
        <f>'Unit Data from Audit Worksheet'!D17</f>
        <v>Please enter any OPEB liabilities that are classified as current liabilities and included row 12 above (amounts entered should agree to the current amount included in the changes to long-term debt note)</v>
      </c>
      <c r="D15" s="342"/>
      <c r="E15" s="338">
        <f>'Unit Data from Audit Worksheet'!F17</f>
        <v>0</v>
      </c>
      <c r="F15" s="330">
        <f t="shared" si="3"/>
        <v>0</v>
      </c>
      <c r="G15" s="402"/>
      <c r="H15" s="401"/>
      <c r="I15" s="352"/>
      <c r="J15" s="393">
        <v>631</v>
      </c>
      <c r="K15" s="394" t="s">
        <v>491</v>
      </c>
      <c r="L15" s="279">
        <f>IF(D15="",E15,D15)</f>
        <v>0</v>
      </c>
      <c r="M15" s="395"/>
      <c r="N15" s="396"/>
      <c r="O15" s="395"/>
      <c r="P15" s="397"/>
      <c r="Q15" s="362"/>
      <c r="R15" s="395"/>
      <c r="U15" s="339" t="b">
        <f t="shared" si="1"/>
        <v>1</v>
      </c>
      <c r="V15" s="420">
        <f t="shared" si="2"/>
        <v>0</v>
      </c>
      <c r="X15" s="398"/>
    </row>
    <row r="16" spans="1:24" ht="60" customHeight="1" x14ac:dyDescent="0.25">
      <c r="A16" s="156">
        <f>'Unit Data from Audit Worksheet'!A18</f>
        <v>338</v>
      </c>
      <c r="B16" s="167" t="str">
        <f>'Unit Data from Audit Worksheet'!C18</f>
        <v>Net Position-Governmental Activities</v>
      </c>
      <c r="C16" s="154" t="str">
        <f>'Unit Data from Audit Worksheet'!D18</f>
        <v>Total Liabilities and total deferred inflows</v>
      </c>
      <c r="D16" s="145"/>
      <c r="E16" s="144">
        <f>'Unit Data from Audit Worksheet'!F18</f>
        <v>0</v>
      </c>
      <c r="F16" s="330" t="str">
        <f>IF(L10&gt;L16,"Please review accounts 626 greater than 338","")</f>
        <v/>
      </c>
      <c r="G16" s="192"/>
      <c r="H16" s="141">
        <f>'Unit Data from Audit Worksheet'!I18</f>
        <v>0</v>
      </c>
      <c r="I16" s="327"/>
      <c r="J16" s="206">
        <v>338</v>
      </c>
      <c r="K16" s="207" t="s">
        <v>60</v>
      </c>
      <c r="L16" s="280">
        <f>IF(D16="",E16,D16)+IF(D9="",E9,D9)</f>
        <v>0</v>
      </c>
      <c r="N16" s="208" t="s">
        <v>265</v>
      </c>
      <c r="O16" s="350"/>
      <c r="T16" s="339" t="b">
        <f t="shared" si="0"/>
        <v>1</v>
      </c>
      <c r="U16" s="339" t="b">
        <f t="shared" si="1"/>
        <v>1</v>
      </c>
      <c r="V16" s="420">
        <f t="shared" si="2"/>
        <v>0</v>
      </c>
    </row>
    <row r="17" spans="1:22" ht="100.5" customHeight="1" x14ac:dyDescent="0.25">
      <c r="A17" s="156">
        <f>'Unit Data from Audit Worksheet'!A19</f>
        <v>335</v>
      </c>
      <c r="B17" s="167" t="str">
        <f>'Unit Data from Audit Worksheet'!C19</f>
        <v>Net Position-Governmental Activities</v>
      </c>
      <c r="C17" s="154" t="str">
        <f>'Unit Data from Audit Worksheet'!D19</f>
        <v>Unearned revenues that were included in current liabilities in your audit report or entered in acct # 336 above. 
Exclude - unearned revenues that are listed in deferred inflows.</v>
      </c>
      <c r="D17" s="145"/>
      <c r="E17" s="144">
        <f>'Unit Data from Audit Worksheet'!F19</f>
        <v>0</v>
      </c>
      <c r="F17" s="144">
        <f>IF(L17&lt;0,"Error: Enter as a positive.",)</f>
        <v>0</v>
      </c>
      <c r="G17" s="192"/>
      <c r="H17" s="141">
        <f>'Unit Data from Audit Worksheet'!I19</f>
        <v>0</v>
      </c>
      <c r="I17" s="327"/>
      <c r="J17" s="224">
        <v>335</v>
      </c>
      <c r="K17" s="277" t="s">
        <v>61</v>
      </c>
      <c r="L17" s="279">
        <f t="shared" ref="L17:L48" si="4">IF(D17="",E17,D17)</f>
        <v>0</v>
      </c>
      <c r="O17" s="350"/>
      <c r="T17" s="339" t="b">
        <f t="shared" si="0"/>
        <v>1</v>
      </c>
      <c r="U17" s="339" t="b">
        <f t="shared" si="1"/>
        <v>1</v>
      </c>
      <c r="V17" s="420">
        <f t="shared" si="2"/>
        <v>0</v>
      </c>
    </row>
    <row r="18" spans="1:22" ht="33.75" x14ac:dyDescent="0.25">
      <c r="A18" s="156">
        <f>'Unit Data from Audit Worksheet'!A20</f>
        <v>252</v>
      </c>
      <c r="B18" s="167" t="str">
        <f>'Unit Data from Audit Worksheet'!C20</f>
        <v>Net Position-Governmental Activities</v>
      </c>
      <c r="C18" s="154" t="str">
        <f>'Unit Data from Audit Worksheet'!D20</f>
        <v xml:space="preserve"> Total Net investment in capital assets</v>
      </c>
      <c r="D18" s="331"/>
      <c r="E18" s="144">
        <f>'Unit Data from Audit Worksheet'!F20</f>
        <v>0</v>
      </c>
      <c r="F18" s="144"/>
      <c r="G18" s="192"/>
      <c r="H18" s="141">
        <f>'Unit Data from Audit Worksheet'!I20</f>
        <v>0</v>
      </c>
      <c r="I18" s="327"/>
      <c r="J18" s="224">
        <v>252</v>
      </c>
      <c r="K18" s="277" t="s">
        <v>53</v>
      </c>
      <c r="L18" s="279">
        <f t="shared" si="4"/>
        <v>0</v>
      </c>
      <c r="O18" s="350"/>
      <c r="P18" s="128" t="e">
        <f>'Unit Data from Audit Worksheet'!E20</f>
        <v>#N/A</v>
      </c>
      <c r="T18" s="339" t="b">
        <f t="shared" si="0"/>
        <v>1</v>
      </c>
      <c r="U18" s="339" t="b">
        <f t="shared" si="1"/>
        <v>1</v>
      </c>
      <c r="V18" s="420">
        <f t="shared" si="2"/>
        <v>0</v>
      </c>
    </row>
    <row r="19" spans="1:22" ht="33.75" x14ac:dyDescent="0.25">
      <c r="A19" s="156">
        <f>'Unit Data from Audit Worksheet'!A21</f>
        <v>253</v>
      </c>
      <c r="B19" s="167" t="str">
        <f>'Unit Data from Audit Worksheet'!C21</f>
        <v>Net Position-Governmental Activities</v>
      </c>
      <c r="C19" s="154" t="str">
        <f>'Unit Data from Audit Worksheet'!D21</f>
        <v xml:space="preserve"> Total Net Position, Restricted</v>
      </c>
      <c r="D19" s="331"/>
      <c r="E19" s="144">
        <f>'Unit Data from Audit Worksheet'!F21</f>
        <v>0</v>
      </c>
      <c r="F19" s="144"/>
      <c r="G19" s="192"/>
      <c r="H19" s="141">
        <f>'Unit Data from Audit Worksheet'!I21</f>
        <v>0</v>
      </c>
      <c r="I19" s="327"/>
      <c r="J19" s="224">
        <v>253</v>
      </c>
      <c r="K19" s="277" t="s">
        <v>54</v>
      </c>
      <c r="L19" s="279">
        <f t="shared" si="4"/>
        <v>0</v>
      </c>
      <c r="O19" s="350"/>
      <c r="P19" s="128" t="e">
        <f>'Unit Data from Audit Worksheet'!E21</f>
        <v>#N/A</v>
      </c>
      <c r="T19" s="339" t="b">
        <f t="shared" si="0"/>
        <v>1</v>
      </c>
      <c r="U19" s="339" t="b">
        <f t="shared" si="1"/>
        <v>1</v>
      </c>
      <c r="V19" s="420">
        <f t="shared" si="2"/>
        <v>0</v>
      </c>
    </row>
    <row r="20" spans="1:22" ht="73.5" customHeight="1" x14ac:dyDescent="0.25">
      <c r="A20" s="156">
        <f>'Unit Data from Audit Worksheet'!A22</f>
        <v>254</v>
      </c>
      <c r="B20" s="167" t="str">
        <f>'Unit Data from Audit Worksheet'!C22</f>
        <v>Net Position-Governmental Activities</v>
      </c>
      <c r="C20" s="154" t="str">
        <f>'Unit Data from Audit Worksheet'!D22</f>
        <v>Total Net Position, Unrestricted</v>
      </c>
      <c r="D20" s="331"/>
      <c r="E20" s="144">
        <f>'Unit Data from Audit Worksheet'!F22</f>
        <v>0</v>
      </c>
      <c r="F20" s="144">
        <f>IF((L7-L16-L18-L19-L20)=0,,"Error: Total assets and deferred outflows less total liabilities and deferred inflows do not equal total net position accts 385-338-252-253-254")</f>
        <v>0</v>
      </c>
      <c r="G20" s="263">
        <f>+L7-L16-L18-L19-L20</f>
        <v>0</v>
      </c>
      <c r="H20" s="141">
        <f>'Unit Data from Audit Worksheet'!I22</f>
        <v>0</v>
      </c>
      <c r="I20" s="327"/>
      <c r="J20" s="224">
        <v>254</v>
      </c>
      <c r="K20" s="277" t="s">
        <v>55</v>
      </c>
      <c r="L20" s="279">
        <f t="shared" si="4"/>
        <v>0</v>
      </c>
      <c r="O20" s="350"/>
      <c r="P20" s="128" t="e">
        <f>'Unit Data from Audit Worksheet'!E22</f>
        <v>#N/A</v>
      </c>
      <c r="R20" s="159">
        <f>IF(G20&lt;&gt;0,1,0)</f>
        <v>0</v>
      </c>
      <c r="T20" s="339" t="b">
        <f t="shared" si="0"/>
        <v>1</v>
      </c>
      <c r="U20" s="339" t="b">
        <f t="shared" si="1"/>
        <v>1</v>
      </c>
      <c r="V20" s="420">
        <f t="shared" si="2"/>
        <v>0</v>
      </c>
    </row>
    <row r="21" spans="1:22" ht="64.5" customHeight="1" x14ac:dyDescent="0.25">
      <c r="A21" s="156">
        <f>'Unit Data from Audit Worksheet'!A24</f>
        <v>502</v>
      </c>
      <c r="B21" s="167" t="str">
        <f>'Unit Data from Audit Worksheet'!C24</f>
        <v>Net Position-Business Activities</v>
      </c>
      <c r="C21" s="154" t="str">
        <f>'Unit Data from Audit Worksheet'!D24</f>
        <v xml:space="preserve">All unrestricted Cash and investments. 
Exclude restricted cash and cash held by a third party. </v>
      </c>
      <c r="D21" s="331"/>
      <c r="E21" s="144">
        <f>'Unit Data from Audit Worksheet'!F24</f>
        <v>0</v>
      </c>
      <c r="F21" s="144">
        <f>IF(L21&lt;0,"Error: Number is normally positive.",)</f>
        <v>0</v>
      </c>
      <c r="G21" s="192"/>
      <c r="H21" s="141">
        <f>'Unit Data from Audit Worksheet'!I24</f>
        <v>0</v>
      </c>
      <c r="I21" s="327"/>
      <c r="J21" s="224">
        <v>502</v>
      </c>
      <c r="K21" s="277" t="s">
        <v>119</v>
      </c>
      <c r="L21" s="279">
        <f t="shared" si="4"/>
        <v>0</v>
      </c>
      <c r="O21" s="350"/>
      <c r="T21" s="339" t="b">
        <f t="shared" si="0"/>
        <v>1</v>
      </c>
      <c r="U21" s="339" t="b">
        <f t="shared" si="1"/>
        <v>1</v>
      </c>
      <c r="V21" s="420">
        <f t="shared" si="2"/>
        <v>0</v>
      </c>
    </row>
    <row r="22" spans="1:22" ht="40.5" customHeight="1" x14ac:dyDescent="0.25">
      <c r="A22" s="156">
        <f>'Unit Data from Audit Worksheet'!A25</f>
        <v>503</v>
      </c>
      <c r="B22" s="167" t="str">
        <f>'Unit Data from Audit Worksheet'!C25</f>
        <v>Net Position-Business Activities</v>
      </c>
      <c r="C22" s="154" t="str">
        <f>'Unit Data from Audit Worksheet'!D25</f>
        <v>All restricted Cash and investments</v>
      </c>
      <c r="D22" s="331"/>
      <c r="E22" s="144">
        <f>'Unit Data from Audit Worksheet'!F25</f>
        <v>0</v>
      </c>
      <c r="F22" s="144">
        <f>IF(L22&lt;0,"Error: Number is normally positive.",)</f>
        <v>0</v>
      </c>
      <c r="G22" s="192"/>
      <c r="H22" s="141">
        <f>'Unit Data from Audit Worksheet'!I25</f>
        <v>0</v>
      </c>
      <c r="I22" s="327"/>
      <c r="J22" s="224">
        <v>503</v>
      </c>
      <c r="K22" s="277" t="s">
        <v>120</v>
      </c>
      <c r="L22" s="279">
        <f t="shared" si="4"/>
        <v>0</v>
      </c>
      <c r="O22" s="350"/>
      <c r="T22" s="339" t="b">
        <f t="shared" si="0"/>
        <v>1</v>
      </c>
      <c r="U22" s="339" t="b">
        <f t="shared" si="1"/>
        <v>1</v>
      </c>
      <c r="V22" s="420">
        <f t="shared" si="2"/>
        <v>0</v>
      </c>
    </row>
    <row r="23" spans="1:22" ht="33.6" customHeight="1" x14ac:dyDescent="0.25">
      <c r="A23" s="156">
        <f>'Unit Data from Audit Worksheet'!A27</f>
        <v>388</v>
      </c>
      <c r="B23" s="167" t="str">
        <f>'Unit Data from Audit Worksheet'!C27</f>
        <v>Statement of Activities - Governmental</v>
      </c>
      <c r="C23" s="154" t="str">
        <f>'Unit Data from Audit Worksheet'!D27</f>
        <v>Total Expenses</v>
      </c>
      <c r="D23" s="331"/>
      <c r="E23" s="144">
        <f>'Unit Data from Audit Worksheet'!F27</f>
        <v>0</v>
      </c>
      <c r="F23" s="144">
        <f t="shared" ref="F23:F28" si="5">IF(L23&lt;0,"Error: Number is normally positive.",)</f>
        <v>0</v>
      </c>
      <c r="G23" s="192"/>
      <c r="H23" s="141">
        <f>'Unit Data from Audit Worksheet'!I27</f>
        <v>0</v>
      </c>
      <c r="I23" s="327"/>
      <c r="J23" s="224">
        <v>388</v>
      </c>
      <c r="K23" s="277" t="s">
        <v>121</v>
      </c>
      <c r="L23" s="279">
        <f t="shared" si="4"/>
        <v>0</v>
      </c>
      <c r="O23" s="350"/>
      <c r="T23" s="339" t="b">
        <f t="shared" si="0"/>
        <v>1</v>
      </c>
      <c r="U23" s="339" t="b">
        <f t="shared" si="1"/>
        <v>1</v>
      </c>
      <c r="V23" s="420">
        <f t="shared" si="2"/>
        <v>0</v>
      </c>
    </row>
    <row r="24" spans="1:22" ht="32.450000000000003" customHeight="1" x14ac:dyDescent="0.25">
      <c r="A24" s="156">
        <f>'Unit Data from Audit Worksheet'!A28</f>
        <v>339</v>
      </c>
      <c r="B24" s="167" t="str">
        <f>'Unit Data from Audit Worksheet'!C28</f>
        <v>Statement of Activities - Governmental</v>
      </c>
      <c r="C24" s="154" t="str">
        <f>'Unit Data from Audit Worksheet'!D28</f>
        <v xml:space="preserve">Charges for services </v>
      </c>
      <c r="D24" s="331"/>
      <c r="E24" s="144">
        <f>'Unit Data from Audit Worksheet'!F28</f>
        <v>0</v>
      </c>
      <c r="F24" s="144">
        <f t="shared" si="5"/>
        <v>0</v>
      </c>
      <c r="G24" s="192"/>
      <c r="H24" s="141">
        <f>'Unit Data from Audit Worksheet'!I28</f>
        <v>0</v>
      </c>
      <c r="I24" s="327"/>
      <c r="J24" s="224">
        <v>339</v>
      </c>
      <c r="K24" s="277" t="s">
        <v>122</v>
      </c>
      <c r="L24" s="279">
        <f t="shared" si="4"/>
        <v>0</v>
      </c>
      <c r="O24" s="350"/>
      <c r="T24" s="339" t="b">
        <f t="shared" si="0"/>
        <v>1</v>
      </c>
      <c r="U24" s="339" t="b">
        <f t="shared" si="1"/>
        <v>1</v>
      </c>
      <c r="V24" s="420">
        <f t="shared" si="2"/>
        <v>0</v>
      </c>
    </row>
    <row r="25" spans="1:22" ht="36.6" customHeight="1" x14ac:dyDescent="0.25">
      <c r="A25" s="156">
        <f>'Unit Data from Audit Worksheet'!A29</f>
        <v>504</v>
      </c>
      <c r="B25" s="167" t="str">
        <f>'Unit Data from Audit Worksheet'!C29</f>
        <v>Statement of Activities - Governmental</v>
      </c>
      <c r="C25" s="154" t="str">
        <f>'Unit Data from Audit Worksheet'!D29</f>
        <v>Operating grants and contributions</v>
      </c>
      <c r="D25" s="331"/>
      <c r="E25" s="144">
        <f>'Unit Data from Audit Worksheet'!F29</f>
        <v>0</v>
      </c>
      <c r="F25" s="144">
        <f t="shared" si="5"/>
        <v>0</v>
      </c>
      <c r="G25" s="192"/>
      <c r="H25" s="141">
        <f>'Unit Data from Audit Worksheet'!I29</f>
        <v>0</v>
      </c>
      <c r="I25" s="327"/>
      <c r="J25" s="224">
        <v>504</v>
      </c>
      <c r="K25" s="277" t="s">
        <v>123</v>
      </c>
      <c r="L25" s="279">
        <f t="shared" si="4"/>
        <v>0</v>
      </c>
      <c r="O25" s="350"/>
      <c r="T25" s="339" t="b">
        <f t="shared" si="0"/>
        <v>1</v>
      </c>
      <c r="U25" s="339" t="b">
        <f t="shared" si="1"/>
        <v>1</v>
      </c>
      <c r="V25" s="420">
        <f t="shared" si="2"/>
        <v>0</v>
      </c>
    </row>
    <row r="26" spans="1:22" ht="45" x14ac:dyDescent="0.25">
      <c r="A26" s="156">
        <f>'Unit Data from Audit Worksheet'!A30</f>
        <v>505</v>
      </c>
      <c r="B26" s="167" t="str">
        <f>'Unit Data from Audit Worksheet'!C30</f>
        <v>Statement of Activities - Governmental</v>
      </c>
      <c r="C26" s="154" t="str">
        <f>'Unit Data from Audit Worksheet'!D30</f>
        <v>Capital grants and contributions</v>
      </c>
      <c r="D26" s="331"/>
      <c r="E26" s="144">
        <f>'Unit Data from Audit Worksheet'!F30</f>
        <v>0</v>
      </c>
      <c r="F26" s="144">
        <f t="shared" si="5"/>
        <v>0</v>
      </c>
      <c r="G26" s="192"/>
      <c r="H26" s="141">
        <f>'Unit Data from Audit Worksheet'!I30</f>
        <v>0</v>
      </c>
      <c r="I26" s="327"/>
      <c r="J26" s="224">
        <v>505</v>
      </c>
      <c r="K26" s="277" t="s">
        <v>124</v>
      </c>
      <c r="L26" s="279">
        <f t="shared" si="4"/>
        <v>0</v>
      </c>
      <c r="O26" s="350"/>
      <c r="T26" s="339" t="b">
        <f t="shared" si="0"/>
        <v>1</v>
      </c>
      <c r="U26" s="339" t="b">
        <f t="shared" si="1"/>
        <v>1</v>
      </c>
      <c r="V26" s="420">
        <f t="shared" si="2"/>
        <v>0</v>
      </c>
    </row>
    <row r="27" spans="1:22" ht="79.150000000000006" customHeight="1" x14ac:dyDescent="0.25">
      <c r="A27" s="156">
        <f>'Unit Data from Audit Worksheet'!A31</f>
        <v>341</v>
      </c>
      <c r="B27" s="167" t="str">
        <f>'Unit Data from Audit Worksheet'!C31</f>
        <v>Statement of Activities - Governmental</v>
      </c>
      <c r="C27" s="154" t="str">
        <f>'Unit Data from Audit Worksheet'!D31</f>
        <v>Total General revenues
Exclude: transfers-in or out,
                 special items,
                 extraordinary amounts</v>
      </c>
      <c r="D27" s="331"/>
      <c r="E27" s="144">
        <f>'Unit Data from Audit Worksheet'!F31</f>
        <v>0</v>
      </c>
      <c r="F27" s="144">
        <f t="shared" si="5"/>
        <v>0</v>
      </c>
      <c r="G27" s="192"/>
      <c r="H27" s="141">
        <f>'Unit Data from Audit Worksheet'!I31</f>
        <v>0</v>
      </c>
      <c r="I27" s="327"/>
      <c r="J27" s="224">
        <v>341</v>
      </c>
      <c r="K27" s="277" t="s">
        <v>125</v>
      </c>
      <c r="L27" s="279">
        <f t="shared" si="4"/>
        <v>0</v>
      </c>
      <c r="O27" s="350"/>
      <c r="T27" s="339" t="b">
        <f t="shared" si="0"/>
        <v>1</v>
      </c>
      <c r="U27" s="339" t="b">
        <f t="shared" si="1"/>
        <v>1</v>
      </c>
      <c r="V27" s="420">
        <f t="shared" si="2"/>
        <v>0</v>
      </c>
    </row>
    <row r="28" spans="1:22" ht="54.75" customHeight="1" x14ac:dyDescent="0.25">
      <c r="A28" s="156">
        <f>'Unit Data from Audit Worksheet'!A32</f>
        <v>386</v>
      </c>
      <c r="B28" s="167" t="str">
        <f>'Unit Data from Audit Worksheet'!C32</f>
        <v>Statement of Activities - Governmental</v>
      </c>
      <c r="C28" s="154" t="str">
        <f>'Unit Data from Audit Worksheet'!D32</f>
        <v>Total Transfers in    (Preference is that transfers-in  are not netted against transfers-out)</v>
      </c>
      <c r="D28" s="331"/>
      <c r="E28" s="144">
        <f>'Unit Data from Audit Worksheet'!F32</f>
        <v>0</v>
      </c>
      <c r="F28" s="144">
        <f t="shared" si="5"/>
        <v>0</v>
      </c>
      <c r="G28" s="192"/>
      <c r="H28" s="141">
        <f>'Unit Data from Audit Worksheet'!I32</f>
        <v>0</v>
      </c>
      <c r="I28" s="327"/>
      <c r="J28" s="224">
        <v>386</v>
      </c>
      <c r="K28" s="277" t="s">
        <v>126</v>
      </c>
      <c r="L28" s="279">
        <f t="shared" si="4"/>
        <v>0</v>
      </c>
      <c r="O28" s="350"/>
      <c r="T28" s="339" t="b">
        <f t="shared" si="0"/>
        <v>1</v>
      </c>
      <c r="U28" s="339" t="b">
        <f t="shared" si="1"/>
        <v>1</v>
      </c>
      <c r="V28" s="420">
        <f t="shared" si="2"/>
        <v>0</v>
      </c>
    </row>
    <row r="29" spans="1:22" ht="58.5" customHeight="1" x14ac:dyDescent="0.25">
      <c r="A29" s="156">
        <f>'Unit Data from Audit Worksheet'!A33</f>
        <v>387</v>
      </c>
      <c r="B29" s="167" t="str">
        <f>'Unit Data from Audit Worksheet'!C33</f>
        <v>Statement of Activities - Governmental</v>
      </c>
      <c r="C29" s="154" t="str">
        <f>'Unit Data from Audit Worksheet'!D33</f>
        <v>Total Transfers out    (Preference is that transfers-in  are not netted against transfers-out)</v>
      </c>
      <c r="D29" s="331"/>
      <c r="E29" s="144">
        <f>'Unit Data from Audit Worksheet'!F33</f>
        <v>0</v>
      </c>
      <c r="F29" s="144">
        <f>IF(L29&lt;0,"Error: Enter as a positive.",)</f>
        <v>0</v>
      </c>
      <c r="G29" s="192"/>
      <c r="H29" s="141">
        <f>'Unit Data from Audit Worksheet'!I33</f>
        <v>0</v>
      </c>
      <c r="I29" s="327"/>
      <c r="J29" s="224">
        <v>387</v>
      </c>
      <c r="K29" s="277" t="s">
        <v>127</v>
      </c>
      <c r="L29" s="279">
        <f t="shared" si="4"/>
        <v>0</v>
      </c>
      <c r="O29" s="350"/>
      <c r="T29" s="339" t="b">
        <f t="shared" si="0"/>
        <v>1</v>
      </c>
      <c r="U29" s="339" t="b">
        <f t="shared" si="1"/>
        <v>1</v>
      </c>
      <c r="V29" s="420">
        <f t="shared" si="2"/>
        <v>0</v>
      </c>
    </row>
    <row r="30" spans="1:22" ht="88.5" customHeight="1" x14ac:dyDescent="0.25">
      <c r="A30" s="156">
        <f>'Unit Data from Audit Worksheet'!A34</f>
        <v>389</v>
      </c>
      <c r="B30" s="167" t="str">
        <f>'Unit Data from Audit Worksheet'!C34</f>
        <v>Statement of Activities - Governmental</v>
      </c>
      <c r="C30" s="154" t="str">
        <f>'Unit Data from Audit Worksheet'!D34</f>
        <v>Total Special and Extraordinary items.    (Amounts that increase net position are recorded as positive and amounts that decrease net position are recorded as negative)</v>
      </c>
      <c r="D30" s="331"/>
      <c r="E30" s="144">
        <f>'Unit Data from Audit Worksheet'!F34</f>
        <v>0</v>
      </c>
      <c r="F30" s="144"/>
      <c r="G30" s="192"/>
      <c r="H30" s="141">
        <f>'Unit Data from Audit Worksheet'!I34</f>
        <v>0</v>
      </c>
      <c r="I30" s="327"/>
      <c r="J30" s="224">
        <v>389</v>
      </c>
      <c r="K30" s="277" t="s">
        <v>128</v>
      </c>
      <c r="L30" s="279">
        <f t="shared" si="4"/>
        <v>0</v>
      </c>
      <c r="O30" s="350"/>
      <c r="T30" s="339" t="b">
        <f t="shared" si="0"/>
        <v>1</v>
      </c>
      <c r="U30" s="339" t="b">
        <f t="shared" si="1"/>
        <v>1</v>
      </c>
      <c r="V30" s="420">
        <f t="shared" si="2"/>
        <v>0</v>
      </c>
    </row>
    <row r="31" spans="1:22" ht="79.5" customHeight="1" x14ac:dyDescent="0.25">
      <c r="A31" s="156">
        <f>'Unit Data from Audit Worksheet'!A35</f>
        <v>255</v>
      </c>
      <c r="B31" s="167" t="str">
        <f>'Unit Data from Audit Worksheet'!C35</f>
        <v>Statement of Activities - Governmental</v>
      </c>
      <c r="C31" s="154" t="str">
        <f>'Unit Data from Audit Worksheet'!D35</f>
        <v>Total Change in net position - (Increase in net position is recorded as a positive and a decrease in net position is recorded as a negative)</v>
      </c>
      <c r="D31" s="331"/>
      <c r="E31" s="144">
        <f>'Unit Data from Audit Worksheet'!F35</f>
        <v>0</v>
      </c>
      <c r="F31" s="144">
        <f>IF((L24+L25+L26+L27+L28-L29+L30-L23-L31)=0,,"Total revenues less total expenses do not equal total change in net position. Acct 339+504+505+341+386-387+389-388-255=0")</f>
        <v>0</v>
      </c>
      <c r="G31" s="263">
        <f>L24+L25+L26+L27+L28-L29+L30-L23-L31</f>
        <v>0</v>
      </c>
      <c r="H31" s="141">
        <f>'Unit Data from Audit Worksheet'!I35</f>
        <v>0</v>
      </c>
      <c r="I31" s="327"/>
      <c r="J31" s="224">
        <v>255</v>
      </c>
      <c r="K31" s="277" t="s">
        <v>129</v>
      </c>
      <c r="L31" s="279">
        <f t="shared" si="4"/>
        <v>0</v>
      </c>
      <c r="O31" s="350"/>
      <c r="P31" s="128" t="e">
        <f>'Unit Data from Audit Worksheet'!E35</f>
        <v>#N/A</v>
      </c>
      <c r="R31" s="159">
        <f>IF(G31&lt;&gt;0,1,0)</f>
        <v>0</v>
      </c>
      <c r="T31" s="339" t="b">
        <f t="shared" si="0"/>
        <v>1</v>
      </c>
      <c r="U31" s="339" t="b">
        <f t="shared" si="1"/>
        <v>1</v>
      </c>
      <c r="V31" s="420">
        <f t="shared" si="2"/>
        <v>0</v>
      </c>
    </row>
    <row r="32" spans="1:22" ht="110.25" customHeight="1" x14ac:dyDescent="0.25">
      <c r="A32" s="156">
        <f>'Unit Data from Audit Worksheet'!A36</f>
        <v>376</v>
      </c>
      <c r="B32" s="167" t="str">
        <f>'Unit Data from Audit Worksheet'!C36</f>
        <v>Statement of Activities - Governmental</v>
      </c>
      <c r="C32" s="154" t="str">
        <f>'Unit Data from Audit Worksheet'!D36</f>
        <v>Any adjustment to beginning net position including rounding, prior period adjustments and restatements.   (Increases to net position are positive; decreases to net position are negative)</v>
      </c>
      <c r="D32" s="331"/>
      <c r="E32" s="144">
        <f>'Unit Data from Audit Worksheet'!F36</f>
        <v>0</v>
      </c>
      <c r="F32" s="143" t="e">
        <f>IF(L18+L19+L20-L31-L32=P18+P19+P20,,"Beginning Balance does not agree with our records acct (252+253+254-255-376=252+253+254)")</f>
        <v>#N/A</v>
      </c>
      <c r="G32" s="264" t="e">
        <f>L18+L19+L20-L31-L32-(P18+P19+P20)</f>
        <v>#N/A</v>
      </c>
      <c r="H32" s="141">
        <f>'Unit Data from Audit Worksheet'!I36</f>
        <v>0</v>
      </c>
      <c r="I32" s="327"/>
      <c r="J32" s="224">
        <v>376</v>
      </c>
      <c r="K32" s="277" t="s">
        <v>56</v>
      </c>
      <c r="L32" s="279">
        <f t="shared" si="4"/>
        <v>0</v>
      </c>
      <c r="O32" s="350"/>
      <c r="P32" s="128" t="e">
        <f>'Unit Data from Audit Worksheet'!E36</f>
        <v>#N/A</v>
      </c>
      <c r="R32" s="159" t="e">
        <f>IF(G32&lt;&gt;0,1,0)</f>
        <v>#N/A</v>
      </c>
      <c r="T32" s="339" t="b">
        <f t="shared" si="0"/>
        <v>1</v>
      </c>
      <c r="U32" s="339" t="b">
        <f t="shared" si="1"/>
        <v>1</v>
      </c>
      <c r="V32" s="420">
        <f t="shared" si="2"/>
        <v>0</v>
      </c>
    </row>
    <row r="33" spans="1:22" ht="50.45" customHeight="1" x14ac:dyDescent="0.25">
      <c r="A33" s="156">
        <f>'Unit Data from Audit Worksheet'!A38</f>
        <v>591</v>
      </c>
      <c r="B33" s="169" t="str">
        <f>'Unit Data from Audit Worksheet'!C38</f>
        <v>Statement of Activities - Business Activities</v>
      </c>
      <c r="C33" s="153" t="str">
        <f>'Unit Data from Audit Worksheet'!D38</f>
        <v>Total Expenses - Exclude Transfers</v>
      </c>
      <c r="D33" s="331"/>
      <c r="E33" s="144">
        <f>'Unit Data from Audit Worksheet'!F38</f>
        <v>0</v>
      </c>
      <c r="F33" s="255">
        <f>IF(L33&lt;0,"Error: Enter as a positive.",)</f>
        <v>0</v>
      </c>
      <c r="G33" s="195"/>
      <c r="H33" s="141"/>
      <c r="I33" s="327"/>
      <c r="J33" s="224">
        <v>591</v>
      </c>
      <c r="K33" s="277" t="s">
        <v>439</v>
      </c>
      <c r="L33" s="279">
        <f t="shared" si="4"/>
        <v>0</v>
      </c>
      <c r="O33" s="350"/>
      <c r="T33" s="339" t="b">
        <f t="shared" si="0"/>
        <v>1</v>
      </c>
      <c r="U33" s="339" t="b">
        <f t="shared" si="1"/>
        <v>1</v>
      </c>
      <c r="V33" s="420">
        <f t="shared" si="2"/>
        <v>0</v>
      </c>
    </row>
    <row r="34" spans="1:22" ht="90" customHeight="1" x14ac:dyDescent="0.25">
      <c r="A34" s="156">
        <f>'Unit Data from Audit Worksheet'!A39</f>
        <v>592</v>
      </c>
      <c r="B34" s="169" t="str">
        <f>'Unit Data from Audit Worksheet'!C39</f>
        <v>Statement of Activities - Business Activities</v>
      </c>
      <c r="C34" s="153" t="str">
        <f>'Unit Data from Audit Worksheet'!D39</f>
        <v>Total Change in net position Business Type 
(Increase in net position is recorded as a positive and a decrease in net position is recorded as a negative)</v>
      </c>
      <c r="D34" s="331"/>
      <c r="E34" s="144">
        <f>'Unit Data from Audit Worksheet'!F39</f>
        <v>0</v>
      </c>
      <c r="F34" s="143"/>
      <c r="G34" s="195"/>
      <c r="H34" s="141"/>
      <c r="I34" s="327"/>
      <c r="J34" s="224">
        <v>592</v>
      </c>
      <c r="K34" s="277" t="s">
        <v>440</v>
      </c>
      <c r="L34" s="279">
        <f t="shared" si="4"/>
        <v>0</v>
      </c>
      <c r="O34" s="350"/>
      <c r="T34" s="339" t="b">
        <f t="shared" si="0"/>
        <v>1</v>
      </c>
      <c r="U34" s="339" t="b">
        <f t="shared" si="1"/>
        <v>1</v>
      </c>
      <c r="V34" s="420">
        <f t="shared" si="2"/>
        <v>0</v>
      </c>
    </row>
    <row r="35" spans="1:22" s="155" customFormat="1" ht="60.75" customHeight="1" x14ac:dyDescent="0.25">
      <c r="A35" s="156">
        <f>'Unit Data from Audit Worksheet'!A41</f>
        <v>506</v>
      </c>
      <c r="B35" s="168" t="str">
        <f>'Unit Data from Audit Worksheet'!C41</f>
        <v>General Fund-Balance Sheet</v>
      </c>
      <c r="C35" s="147" t="str">
        <f>'Unit Data from Audit Worksheet'!D41</f>
        <v xml:space="preserve">All unrestricted cash and investments.  
Exclude restricted cash and cash held by a third party. </v>
      </c>
      <c r="D35" s="331"/>
      <c r="E35" s="135">
        <f>'Unit Data from Audit Worksheet'!F41</f>
        <v>0</v>
      </c>
      <c r="F35" s="135">
        <f>IF(L35&lt;0,"Error: Number is normally positive.",)</f>
        <v>0</v>
      </c>
      <c r="G35" s="193"/>
      <c r="H35" s="141">
        <f>'Unit Data from Audit Worksheet'!I41</f>
        <v>0</v>
      </c>
      <c r="I35" s="327"/>
      <c r="J35" s="138">
        <v>506</v>
      </c>
      <c r="K35" s="277" t="s">
        <v>130</v>
      </c>
      <c r="L35" s="279">
        <f t="shared" si="4"/>
        <v>0</v>
      </c>
      <c r="O35" s="350"/>
      <c r="R35" s="159"/>
      <c r="T35" s="339" t="b">
        <f t="shared" si="0"/>
        <v>1</v>
      </c>
      <c r="U35" s="339" t="b">
        <f t="shared" si="1"/>
        <v>1</v>
      </c>
      <c r="V35" s="420">
        <f t="shared" si="2"/>
        <v>0</v>
      </c>
    </row>
    <row r="36" spans="1:22" ht="45" x14ac:dyDescent="0.25">
      <c r="A36" s="156">
        <v>536</v>
      </c>
      <c r="B36" s="168" t="str">
        <f>'Unit Data from Audit Worksheet'!C42</f>
        <v>General Fund-Balance Sheet</v>
      </c>
      <c r="C36" s="147" t="str">
        <f>'Unit Data from Audit Worksheet'!D42</f>
        <v>All restricted cash and investments</v>
      </c>
      <c r="D36" s="331"/>
      <c r="E36" s="135">
        <f>'Unit Data from Audit Worksheet'!F42</f>
        <v>0</v>
      </c>
      <c r="F36" s="135">
        <f>IF(L36&lt;0,"Error: Number is normally positive.",)</f>
        <v>0</v>
      </c>
      <c r="G36" s="193"/>
      <c r="H36" s="141">
        <f>'Unit Data from Audit Worksheet'!I42</f>
        <v>0</v>
      </c>
      <c r="I36" s="327"/>
      <c r="J36" s="138">
        <v>536</v>
      </c>
      <c r="K36" s="277" t="s">
        <v>131</v>
      </c>
      <c r="L36" s="279">
        <f t="shared" si="4"/>
        <v>0</v>
      </c>
      <c r="O36" s="350"/>
      <c r="T36" s="339" t="b">
        <f t="shared" si="0"/>
        <v>1</v>
      </c>
      <c r="U36" s="339" t="b">
        <f t="shared" si="1"/>
        <v>1</v>
      </c>
      <c r="V36" s="420">
        <f t="shared" si="2"/>
        <v>0</v>
      </c>
    </row>
    <row r="37" spans="1:22" ht="70.5" customHeight="1" x14ac:dyDescent="0.25">
      <c r="A37" s="156">
        <v>586</v>
      </c>
      <c r="B37" s="167" t="str">
        <f>'Unit Data from Audit Worksheet'!C43</f>
        <v>General Fund-Balance Sheet</v>
      </c>
      <c r="C37" s="225" t="str">
        <f>'Unit Data from Audit Worksheet'!D43</f>
        <v>Advance To: Interfund loan receivable-portion of repayment plan longer than 12 months</v>
      </c>
      <c r="D37" s="331"/>
      <c r="E37" s="144">
        <f>'Unit Data from Audit Worksheet'!F43</f>
        <v>0</v>
      </c>
      <c r="F37" s="144"/>
      <c r="G37" s="192"/>
      <c r="H37" s="141"/>
      <c r="I37" s="327"/>
      <c r="J37" s="224">
        <v>586</v>
      </c>
      <c r="K37" s="150" t="s">
        <v>278</v>
      </c>
      <c r="L37" s="279">
        <f t="shared" si="4"/>
        <v>0</v>
      </c>
      <c r="O37" s="350"/>
      <c r="T37" s="339" t="b">
        <f t="shared" si="0"/>
        <v>1</v>
      </c>
      <c r="U37" s="339" t="b">
        <f t="shared" si="1"/>
        <v>1</v>
      </c>
      <c r="V37" s="420">
        <f t="shared" si="2"/>
        <v>0</v>
      </c>
    </row>
    <row r="38" spans="1:22" ht="36.75" customHeight="1" x14ac:dyDescent="0.25">
      <c r="A38" s="156">
        <f>'Unit Data from Audit Worksheet'!A44</f>
        <v>379</v>
      </c>
      <c r="B38" s="167" t="str">
        <f>'Unit Data from Audit Worksheet'!C44</f>
        <v>General Fund-Balance Sheet</v>
      </c>
      <c r="C38" s="154" t="str">
        <f>'Unit Data from Audit Worksheet'!D44</f>
        <v>Total Assets and deferred outflows</v>
      </c>
      <c r="D38" s="331"/>
      <c r="E38" s="144">
        <f>'Unit Data from Audit Worksheet'!F44</f>
        <v>0</v>
      </c>
      <c r="F38" s="261">
        <f>IF((L35+L36)&gt;L38,"Error: Please review accts (506+536)&gt;379",)</f>
        <v>0</v>
      </c>
      <c r="G38" s="192" t="str">
        <f>IF(R38=1," Included in error count"," ")</f>
        <v xml:space="preserve"> </v>
      </c>
      <c r="H38" s="141">
        <f>'Unit Data from Audit Worksheet'!I44</f>
        <v>0</v>
      </c>
      <c r="I38" s="327"/>
      <c r="J38" s="224">
        <v>379</v>
      </c>
      <c r="K38" s="277" t="s">
        <v>62</v>
      </c>
      <c r="L38" s="279">
        <f t="shared" si="4"/>
        <v>0</v>
      </c>
      <c r="O38" s="350"/>
      <c r="R38" s="159">
        <f>IF(L35+L36&gt;L38,1,0)</f>
        <v>0</v>
      </c>
      <c r="T38" s="339" t="b">
        <f t="shared" si="0"/>
        <v>1</v>
      </c>
      <c r="U38" s="339" t="b">
        <f t="shared" si="1"/>
        <v>1</v>
      </c>
      <c r="V38" s="420">
        <f t="shared" si="2"/>
        <v>0</v>
      </c>
    </row>
    <row r="39" spans="1:22" ht="86.25" customHeight="1" x14ac:dyDescent="0.25">
      <c r="A39" s="156">
        <f>'Unit Data from Audit Worksheet'!A45</f>
        <v>4</v>
      </c>
      <c r="B39" s="168" t="str">
        <f>'Unit Data from Audit Worksheet'!C45</f>
        <v>General Fund-Balance Sheet</v>
      </c>
      <c r="C39" s="147" t="str">
        <f>'Unit Data from Audit Worksheet'!D45</f>
        <v>Current Liabilities (as reported on the Balance Sheet)
Exclude all deferred inflows. 
Include advance from(long-term portion of interfund loans)</v>
      </c>
      <c r="D39" s="331"/>
      <c r="E39" s="135">
        <f>'Unit Data from Audit Worksheet'!F45</f>
        <v>0</v>
      </c>
      <c r="F39" s="135">
        <f t="shared" ref="F39:F47" si="6">IF(L39&lt;0,"Error: Enter as a positive.",)</f>
        <v>0</v>
      </c>
      <c r="G39" s="193"/>
      <c r="H39" s="141">
        <f>'Unit Data from Audit Worksheet'!I45</f>
        <v>0</v>
      </c>
      <c r="I39" s="327"/>
      <c r="J39" s="138">
        <v>4</v>
      </c>
      <c r="K39" s="277" t="s">
        <v>63</v>
      </c>
      <c r="L39" s="279">
        <f t="shared" si="4"/>
        <v>0</v>
      </c>
      <c r="O39" s="350"/>
      <c r="T39" s="339" t="b">
        <f t="shared" si="0"/>
        <v>1</v>
      </c>
      <c r="U39" s="339" t="b">
        <f t="shared" si="1"/>
        <v>1</v>
      </c>
      <c r="V39" s="420">
        <f t="shared" si="2"/>
        <v>0</v>
      </c>
    </row>
    <row r="40" spans="1:22" ht="143.25" customHeight="1" x14ac:dyDescent="0.25">
      <c r="A40" s="156">
        <f>'Unit Data from Audit Worksheet'!A46</f>
        <v>5</v>
      </c>
      <c r="B40" s="168" t="str">
        <f>'Unit Data from Audit Worksheet'!C46</f>
        <v>General Fund-Balance Sheet</v>
      </c>
      <c r="C40" s="147" t="str">
        <f>'Unit Data from Audit Worksheet'!D46</f>
        <v>General fund deferred inflows derived from cash receipts. 
 Prepaid taxes is a common item listed.  Deferred inflows on the face of the statements can include cash and non-cash.  You may have to refer to the note disclosure where the cash and non-cash is broken out.</v>
      </c>
      <c r="D40" s="331"/>
      <c r="E40" s="135">
        <f>'Unit Data from Audit Worksheet'!F46</f>
        <v>0</v>
      </c>
      <c r="F40" s="135">
        <f t="shared" si="6"/>
        <v>0</v>
      </c>
      <c r="G40" s="193"/>
      <c r="H40" s="141">
        <f>'Unit Data from Audit Worksheet'!I46</f>
        <v>0</v>
      </c>
      <c r="I40" s="327"/>
      <c r="J40" s="138">
        <v>5</v>
      </c>
      <c r="K40" s="277" t="s">
        <v>64</v>
      </c>
      <c r="L40" s="279">
        <f t="shared" si="4"/>
        <v>0</v>
      </c>
      <c r="O40" s="350"/>
      <c r="T40" s="339" t="b">
        <f t="shared" si="0"/>
        <v>1</v>
      </c>
      <c r="U40" s="339" t="b">
        <f t="shared" si="1"/>
        <v>1</v>
      </c>
      <c r="V40" s="420">
        <f t="shared" si="2"/>
        <v>0</v>
      </c>
    </row>
    <row r="41" spans="1:22" ht="132.75" customHeight="1" x14ac:dyDescent="0.25">
      <c r="A41" s="156">
        <f>'Unit Data from Audit Worksheet'!A47</f>
        <v>380</v>
      </c>
      <c r="B41" s="167" t="str">
        <f>'Unit Data from Audit Worksheet'!C47</f>
        <v>General Fund-Balance Sheet</v>
      </c>
      <c r="C41" s="154" t="str">
        <f>'Unit Data from Audit Worksheet'!D47</f>
        <v>Total Deferred inflows not derived from cash receipts.  Deferred inflows on the face of the statements can include cash and non-cash.  You may have to refer to the note disclosure where the cash and non-cash is broken out.</v>
      </c>
      <c r="D41" s="331"/>
      <c r="E41" s="144">
        <f>'Unit Data from Audit Worksheet'!F47</f>
        <v>0</v>
      </c>
      <c r="F41" s="144">
        <f t="shared" si="6"/>
        <v>0</v>
      </c>
      <c r="G41" s="192"/>
      <c r="H41" s="141">
        <f>'Unit Data from Audit Worksheet'!I47</f>
        <v>0</v>
      </c>
      <c r="I41" s="327"/>
      <c r="J41" s="224">
        <v>380</v>
      </c>
      <c r="K41" s="277" t="s">
        <v>65</v>
      </c>
      <c r="L41" s="279">
        <f t="shared" si="4"/>
        <v>0</v>
      </c>
      <c r="O41" s="350"/>
      <c r="T41" s="339" t="b">
        <f t="shared" si="0"/>
        <v>1</v>
      </c>
      <c r="U41" s="339" t="b">
        <f t="shared" si="1"/>
        <v>1</v>
      </c>
      <c r="V41" s="420">
        <f t="shared" si="2"/>
        <v>0</v>
      </c>
    </row>
    <row r="42" spans="1:22" ht="55.5" customHeight="1" x14ac:dyDescent="0.25">
      <c r="A42" s="156">
        <f>'Unit Data from Audit Worksheet'!A48</f>
        <v>391</v>
      </c>
      <c r="B42" s="167" t="str">
        <f>'Unit Data from Audit Worksheet'!C48</f>
        <v>General Fund-Balance Sheet</v>
      </c>
      <c r="C42" s="154" t="str">
        <f>'Unit Data from Audit Worksheet'!D48</f>
        <v xml:space="preserve">Fund balance, Restricted for Stabilization by State Statute </v>
      </c>
      <c r="D42" s="331"/>
      <c r="E42" s="144">
        <f>'Unit Data from Audit Worksheet'!F48</f>
        <v>0</v>
      </c>
      <c r="F42" s="144">
        <f t="shared" si="6"/>
        <v>0</v>
      </c>
      <c r="G42" s="192"/>
      <c r="H42" s="141">
        <f>'Unit Data from Audit Worksheet'!I48</f>
        <v>0</v>
      </c>
      <c r="I42" s="327"/>
      <c r="J42" s="224">
        <v>391</v>
      </c>
      <c r="K42" s="277" t="s">
        <v>132</v>
      </c>
      <c r="L42" s="279">
        <f t="shared" si="4"/>
        <v>0</v>
      </c>
      <c r="O42" s="350"/>
      <c r="R42" s="159">
        <f>IF(G42&lt;&gt;0,1,0)</f>
        <v>0</v>
      </c>
      <c r="T42" s="339" t="b">
        <f t="shared" si="0"/>
        <v>1</v>
      </c>
      <c r="U42" s="339" t="b">
        <f t="shared" si="1"/>
        <v>1</v>
      </c>
      <c r="V42" s="420">
        <f t="shared" si="2"/>
        <v>0</v>
      </c>
    </row>
    <row r="43" spans="1:22" s="4" customFormat="1" ht="46.5" customHeight="1" x14ac:dyDescent="0.25">
      <c r="A43" s="156">
        <f>'Unit Data from Audit Worksheet'!A49</f>
        <v>7</v>
      </c>
      <c r="B43" s="168" t="str">
        <f>'Unit Data from Audit Worksheet'!C49</f>
        <v>General Fund-Balance Sheet</v>
      </c>
      <c r="C43" s="147" t="str">
        <f>'Unit Data from Audit Worksheet'!D49</f>
        <v>Fund balance, Nonspendable-  inventory/prepaids/etc.</v>
      </c>
      <c r="D43" s="331"/>
      <c r="E43" s="135">
        <f>'Unit Data from Audit Worksheet'!F49</f>
        <v>0</v>
      </c>
      <c r="F43" s="135">
        <f t="shared" si="6"/>
        <v>0</v>
      </c>
      <c r="G43" s="193"/>
      <c r="H43" s="141">
        <f>'Unit Data from Audit Worksheet'!I49</f>
        <v>0</v>
      </c>
      <c r="I43" s="327"/>
      <c r="J43" s="138">
        <v>7</v>
      </c>
      <c r="K43" s="277" t="s">
        <v>133</v>
      </c>
      <c r="L43" s="279">
        <f t="shared" si="4"/>
        <v>0</v>
      </c>
      <c r="O43" s="350"/>
      <c r="R43" s="202"/>
      <c r="T43" s="339" t="b">
        <f t="shared" si="0"/>
        <v>1</v>
      </c>
      <c r="U43" s="339" t="b">
        <f t="shared" si="1"/>
        <v>1</v>
      </c>
      <c r="V43" s="420">
        <f t="shared" si="2"/>
        <v>0</v>
      </c>
    </row>
    <row r="44" spans="1:22" s="340" customFormat="1" ht="46.5" customHeight="1" x14ac:dyDescent="0.25">
      <c r="A44" s="341">
        <f>'Unit Data from Audit Worksheet'!A50</f>
        <v>645</v>
      </c>
      <c r="B44" s="335" t="str">
        <f>'Unit Data from Audit Worksheet'!C50</f>
        <v>General Fund-Balance Sheet</v>
      </c>
      <c r="C44" s="336" t="str">
        <f>'Unit Data from Audit Worksheet'!D50</f>
        <v xml:space="preserve">Fund balance, Assigned </v>
      </c>
      <c r="D44" s="342"/>
      <c r="E44" s="338">
        <f>'Unit Data from Audit Worksheet'!F50</f>
        <v>0</v>
      </c>
      <c r="F44" s="338"/>
      <c r="G44" s="337"/>
      <c r="H44" s="312"/>
      <c r="I44" s="327"/>
      <c r="J44" s="393">
        <v>645</v>
      </c>
      <c r="K44" s="403" t="s">
        <v>504</v>
      </c>
      <c r="L44" s="279">
        <f t="shared" si="4"/>
        <v>0</v>
      </c>
      <c r="O44" s="356"/>
      <c r="R44" s="260"/>
      <c r="U44" s="339" t="b">
        <f t="shared" si="1"/>
        <v>1</v>
      </c>
      <c r="V44" s="420">
        <f t="shared" si="2"/>
        <v>0</v>
      </c>
    </row>
    <row r="45" spans="1:22" s="340" customFormat="1" ht="46.5" customHeight="1" x14ac:dyDescent="0.25">
      <c r="A45" s="341">
        <f>'Unit Data from Audit Worksheet'!A51</f>
        <v>646</v>
      </c>
      <c r="B45" s="335" t="str">
        <f>'Unit Data from Audit Worksheet'!C51</f>
        <v>General Fund-Balance Sheet</v>
      </c>
      <c r="C45" s="336" t="str">
        <f>'Unit Data from Audit Worksheet'!D51</f>
        <v>Fund Balance, Unassigned</v>
      </c>
      <c r="D45" s="342"/>
      <c r="E45" s="338">
        <f>'Unit Data from Audit Worksheet'!F51</f>
        <v>0</v>
      </c>
      <c r="F45" s="338"/>
      <c r="G45" s="337"/>
      <c r="H45" s="312"/>
      <c r="I45" s="327"/>
      <c r="J45" s="393">
        <v>646</v>
      </c>
      <c r="K45" s="403" t="s">
        <v>505</v>
      </c>
      <c r="L45" s="279">
        <f t="shared" si="4"/>
        <v>0</v>
      </c>
      <c r="O45" s="356"/>
      <c r="R45" s="260"/>
      <c r="U45" s="339" t="b">
        <f t="shared" si="1"/>
        <v>1</v>
      </c>
      <c r="V45" s="420">
        <f t="shared" si="2"/>
        <v>0</v>
      </c>
    </row>
    <row r="46" spans="1:22" s="340" customFormat="1" ht="57.75" customHeight="1" x14ac:dyDescent="0.25">
      <c r="A46" s="156">
        <f>'Unit Data from Audit Worksheet'!A52</f>
        <v>9</v>
      </c>
      <c r="B46" s="167" t="str">
        <f>'Unit Data from Audit Worksheet'!C52</f>
        <v>General Fund-Balance Sheet</v>
      </c>
      <c r="C46" s="332" t="str">
        <f>'Unit Data from Audit Worksheet'!D52</f>
        <v>Total Fund balance (enter fund deficits as negative)</v>
      </c>
      <c r="D46" s="331"/>
      <c r="E46" s="330">
        <f>'Unit Data from Audit Worksheet'!F52</f>
        <v>0</v>
      </c>
      <c r="F46" s="330">
        <f>IF(L38-L39-L40-L41-L46=0,,"Error: Total assets less total liabilities do not equal Acct +379-4-5-380-9=0")</f>
        <v>0</v>
      </c>
      <c r="G46" s="263">
        <f>L38-L39-L40-L41-L46</f>
        <v>0</v>
      </c>
      <c r="H46" s="328">
        <f>'Unit Data from Audit Worksheet'!I52</f>
        <v>0</v>
      </c>
      <c r="I46" s="327"/>
      <c r="J46" s="224">
        <v>9</v>
      </c>
      <c r="K46" s="277" t="s">
        <v>134</v>
      </c>
      <c r="L46" s="279">
        <f t="shared" si="4"/>
        <v>0</v>
      </c>
      <c r="O46" s="356"/>
      <c r="P46" s="128" t="e">
        <f>'Unit Data from Audit Worksheet'!E52</f>
        <v>#N/A</v>
      </c>
      <c r="R46" s="260">
        <f>IF(G46&lt;&gt;0,1,0)</f>
        <v>0</v>
      </c>
      <c r="T46" s="340" t="b">
        <f t="shared" si="0"/>
        <v>1</v>
      </c>
      <c r="U46" s="339" t="b">
        <f t="shared" si="1"/>
        <v>1</v>
      </c>
      <c r="V46" s="420">
        <f t="shared" si="2"/>
        <v>0</v>
      </c>
    </row>
    <row r="47" spans="1:22" ht="34.9" customHeight="1" x14ac:dyDescent="0.25">
      <c r="A47" s="156">
        <f>'Unit Data from Audit Worksheet'!A53</f>
        <v>540</v>
      </c>
      <c r="B47" s="167" t="str">
        <f>'Unit Data from Audit Worksheet'!C53</f>
        <v>General Fund - Budget Actual Statement</v>
      </c>
      <c r="C47" s="173" t="str">
        <f>'Unit Data from Audit Worksheet'!D53</f>
        <v>Amount of the General Fund Balance appropriated in next year's budget.</v>
      </c>
      <c r="D47" s="331"/>
      <c r="E47" s="144">
        <f>'Unit Data from Audit Worksheet'!F53</f>
        <v>0</v>
      </c>
      <c r="F47" s="144">
        <f t="shared" si="6"/>
        <v>0</v>
      </c>
      <c r="G47" s="192"/>
      <c r="H47" s="141">
        <f>'Unit Data from Audit Worksheet'!I53</f>
        <v>0</v>
      </c>
      <c r="I47" s="327"/>
      <c r="J47" s="224">
        <v>540</v>
      </c>
      <c r="K47" s="277" t="s">
        <v>159</v>
      </c>
      <c r="L47" s="279">
        <f t="shared" si="4"/>
        <v>0</v>
      </c>
      <c r="O47" s="350"/>
      <c r="T47" s="339" t="b">
        <f t="shared" si="0"/>
        <v>1</v>
      </c>
      <c r="U47" s="339" t="b">
        <f t="shared" si="1"/>
        <v>1</v>
      </c>
      <c r="V47" s="420">
        <f t="shared" si="2"/>
        <v>0</v>
      </c>
    </row>
    <row r="48" spans="1:22" ht="57.75" customHeight="1" x14ac:dyDescent="0.25">
      <c r="A48" s="156">
        <f>'Unit Data from Audit Worksheet'!A55</f>
        <v>16</v>
      </c>
      <c r="B48" s="167" t="str">
        <f>'Unit Data from Audit Worksheet'!C55</f>
        <v>General Fund-Rev, Exp. Change in Fund Balance</v>
      </c>
      <c r="C48" s="154" t="str">
        <f>'Unit Data from Audit Worksheet'!D55</f>
        <v>Total revenues</v>
      </c>
      <c r="D48" s="331"/>
      <c r="E48" s="144">
        <f>'Unit Data from Audit Worksheet'!F55</f>
        <v>0</v>
      </c>
      <c r="F48" s="144"/>
      <c r="G48" s="192"/>
      <c r="H48" s="141">
        <f>'Unit Data from Audit Worksheet'!I55</f>
        <v>0</v>
      </c>
      <c r="I48" s="327"/>
      <c r="J48" s="224">
        <v>16</v>
      </c>
      <c r="K48" s="277" t="s">
        <v>135</v>
      </c>
      <c r="L48" s="279">
        <f t="shared" si="4"/>
        <v>0</v>
      </c>
      <c r="O48" s="350"/>
      <c r="T48" s="339" t="b">
        <f t="shared" si="0"/>
        <v>1</v>
      </c>
      <c r="U48" s="339" t="b">
        <f t="shared" si="1"/>
        <v>1</v>
      </c>
      <c r="V48" s="420">
        <f t="shared" si="2"/>
        <v>0</v>
      </c>
    </row>
    <row r="49" spans="1:22" ht="57" customHeight="1" x14ac:dyDescent="0.25">
      <c r="A49" s="156">
        <f>'Unit Data from Audit Worksheet'!A56</f>
        <v>532</v>
      </c>
      <c r="B49" s="167" t="str">
        <f>'Unit Data from Audit Worksheet'!C56</f>
        <v>General Fund-Rev, Exp. Change in Fund Balance</v>
      </c>
      <c r="C49" s="154" t="str">
        <f>'Unit Data from Audit Worksheet'!D56</f>
        <v xml:space="preserve">Total expenditures  
Exclude expenditures in the "other financing sources (uses)" section.
</v>
      </c>
      <c r="D49" s="331"/>
      <c r="E49" s="144">
        <f>'Unit Data from Audit Worksheet'!F56</f>
        <v>0</v>
      </c>
      <c r="F49" s="144">
        <f t="shared" ref="F49:F54" si="7">IF(L49&lt;0,"Error: Enter as a positive.",)</f>
        <v>0</v>
      </c>
      <c r="G49" s="192"/>
      <c r="H49" s="141">
        <f>'Unit Data from Audit Worksheet'!I56</f>
        <v>0</v>
      </c>
      <c r="I49" s="327"/>
      <c r="J49" s="224">
        <v>532</v>
      </c>
      <c r="K49" s="283" t="s">
        <v>136</v>
      </c>
      <c r="L49" s="279">
        <f t="shared" ref="L49:L80" si="8">IF(D49="",E49,D49)</f>
        <v>0</v>
      </c>
      <c r="O49" s="350"/>
      <c r="T49" s="339" t="b">
        <f t="shared" si="0"/>
        <v>1</v>
      </c>
      <c r="U49" s="339" t="b">
        <f t="shared" si="1"/>
        <v>1</v>
      </c>
      <c r="V49" s="420">
        <f t="shared" si="2"/>
        <v>0</v>
      </c>
    </row>
    <row r="50" spans="1:22" ht="63" customHeight="1" x14ac:dyDescent="0.25">
      <c r="A50" s="156">
        <f>'Unit Data from Audit Worksheet'!A57</f>
        <v>17</v>
      </c>
      <c r="B50" s="167" t="str">
        <f>'Unit Data from Audit Worksheet'!C57</f>
        <v>General Fund-Rev, Exp. Change in Fund Balance</v>
      </c>
      <c r="C50" s="154" t="str">
        <f>'Unit Data from Audit Worksheet'!D57</f>
        <v>Total Transfers in    (Preference is that transfers-in  are not netted against transfers-out)</v>
      </c>
      <c r="D50" s="331"/>
      <c r="E50" s="144">
        <f>'Unit Data from Audit Worksheet'!F57</f>
        <v>0</v>
      </c>
      <c r="F50" s="144">
        <f t="shared" si="7"/>
        <v>0</v>
      </c>
      <c r="G50" s="192"/>
      <c r="H50" s="141">
        <f>'Unit Data from Audit Worksheet'!I57</f>
        <v>0</v>
      </c>
      <c r="I50" s="327"/>
      <c r="J50" s="224">
        <v>17</v>
      </c>
      <c r="K50" s="277" t="s">
        <v>137</v>
      </c>
      <c r="L50" s="279">
        <f t="shared" si="8"/>
        <v>0</v>
      </c>
      <c r="O50" s="350"/>
      <c r="T50" s="339" t="b">
        <f t="shared" si="0"/>
        <v>1</v>
      </c>
      <c r="U50" s="339" t="b">
        <f t="shared" si="1"/>
        <v>1</v>
      </c>
      <c r="V50" s="420">
        <f t="shared" si="2"/>
        <v>0</v>
      </c>
    </row>
    <row r="51" spans="1:22" ht="62.25" customHeight="1" x14ac:dyDescent="0.25">
      <c r="A51" s="156">
        <f>'Unit Data from Audit Worksheet'!A58</f>
        <v>20</v>
      </c>
      <c r="B51" s="167" t="str">
        <f>'Unit Data from Audit Worksheet'!C58</f>
        <v>General Fund-Rev, Exp. Change in Fund Balance</v>
      </c>
      <c r="C51" s="154" t="str">
        <f>'Unit Data from Audit Worksheet'!D58</f>
        <v>Total Transfers out    (Preference is that transfers-in  are not netted against transfers-out)</v>
      </c>
      <c r="D51" s="331"/>
      <c r="E51" s="144">
        <f>'Unit Data from Audit Worksheet'!F58</f>
        <v>0</v>
      </c>
      <c r="F51" s="144">
        <f t="shared" si="7"/>
        <v>0</v>
      </c>
      <c r="G51" s="192"/>
      <c r="H51" s="141">
        <f>'Unit Data from Audit Worksheet'!I58</f>
        <v>0</v>
      </c>
      <c r="I51" s="327"/>
      <c r="J51" s="224">
        <v>20</v>
      </c>
      <c r="K51" s="277" t="s">
        <v>138</v>
      </c>
      <c r="L51" s="279">
        <f t="shared" si="8"/>
        <v>0</v>
      </c>
      <c r="O51" s="350"/>
      <c r="T51" s="339" t="b">
        <f t="shared" si="0"/>
        <v>1</v>
      </c>
      <c r="U51" s="339" t="b">
        <f t="shared" si="1"/>
        <v>1</v>
      </c>
      <c r="V51" s="420">
        <f t="shared" si="2"/>
        <v>0</v>
      </c>
    </row>
    <row r="52" spans="1:22" ht="66" customHeight="1" x14ac:dyDescent="0.25">
      <c r="A52" s="156">
        <f>'Unit Data from Audit Worksheet'!A59</f>
        <v>533</v>
      </c>
      <c r="B52" s="167" t="str">
        <f>'Unit Data from Audit Worksheet'!C59</f>
        <v>General Fund-Rev, Exp. Change in Fund Balance</v>
      </c>
      <c r="C52" s="154" t="str">
        <f>'Unit Data from Audit Worksheet'!D59</f>
        <v>Total Proceeds from all long-term debt issuances 
Exclude proceeds from refundings</v>
      </c>
      <c r="D52" s="331"/>
      <c r="E52" s="144">
        <f>'Unit Data from Audit Worksheet'!F59</f>
        <v>0</v>
      </c>
      <c r="F52" s="144">
        <f t="shared" si="7"/>
        <v>0</v>
      </c>
      <c r="G52" s="192"/>
      <c r="H52" s="141">
        <f>'Unit Data from Audit Worksheet'!I59</f>
        <v>0</v>
      </c>
      <c r="I52" s="327"/>
      <c r="J52" s="224">
        <v>533</v>
      </c>
      <c r="K52" s="283" t="s">
        <v>139</v>
      </c>
      <c r="L52" s="279">
        <f t="shared" si="8"/>
        <v>0</v>
      </c>
      <c r="O52" s="350"/>
      <c r="T52" s="339" t="b">
        <f t="shared" si="0"/>
        <v>1</v>
      </c>
      <c r="U52" s="339" t="b">
        <f t="shared" si="1"/>
        <v>1</v>
      </c>
      <c r="V52" s="420">
        <f t="shared" si="2"/>
        <v>0</v>
      </c>
    </row>
    <row r="53" spans="1:22" ht="56.25" x14ac:dyDescent="0.25">
      <c r="A53" s="156">
        <f>'Unit Data from Audit Worksheet'!A60</f>
        <v>508</v>
      </c>
      <c r="B53" s="167" t="str">
        <f>'Unit Data from Audit Worksheet'!C60</f>
        <v>General Fund-Rev, Exp. Change in Fund Balance</v>
      </c>
      <c r="C53" s="154" t="str">
        <f>'Unit Data from Audit Worksheet'!D60</f>
        <v>Debt Refunding - Net refunding proceeds against debt payoff and if positive place results on this line.</v>
      </c>
      <c r="D53" s="331"/>
      <c r="E53" s="144">
        <f>'Unit Data from Audit Worksheet'!F60</f>
        <v>0</v>
      </c>
      <c r="F53" s="144">
        <f t="shared" si="7"/>
        <v>0</v>
      </c>
      <c r="G53" s="192"/>
      <c r="H53" s="141">
        <f>'Unit Data from Audit Worksheet'!I60</f>
        <v>0</v>
      </c>
      <c r="I53" s="327"/>
      <c r="J53" s="224">
        <v>508</v>
      </c>
      <c r="K53" s="277" t="s">
        <v>141</v>
      </c>
      <c r="L53" s="279">
        <f t="shared" si="8"/>
        <v>0</v>
      </c>
      <c r="O53" s="350"/>
      <c r="T53" s="339" t="b">
        <f t="shared" si="0"/>
        <v>1</v>
      </c>
      <c r="U53" s="339" t="b">
        <f t="shared" si="1"/>
        <v>1</v>
      </c>
      <c r="V53" s="420">
        <f t="shared" si="2"/>
        <v>0</v>
      </c>
    </row>
    <row r="54" spans="1:22" ht="66.75" customHeight="1" x14ac:dyDescent="0.25">
      <c r="A54" s="156">
        <f>'Unit Data from Audit Worksheet'!A61</f>
        <v>509</v>
      </c>
      <c r="B54" s="167" t="str">
        <f>'Unit Data from Audit Worksheet'!C61</f>
        <v>General Fund-Rev, Exp. Change in Fund Balance</v>
      </c>
      <c r="C54" s="154" t="str">
        <f>'Unit Data from Audit Worksheet'!D61</f>
        <v>Debt Refunding - Net refunding proceeds against debt payoff and if negative place results on this line.</v>
      </c>
      <c r="D54" s="331"/>
      <c r="E54" s="144">
        <f>'Unit Data from Audit Worksheet'!F61</f>
        <v>0</v>
      </c>
      <c r="F54" s="144">
        <f t="shared" si="7"/>
        <v>0</v>
      </c>
      <c r="G54" s="192"/>
      <c r="H54" s="141">
        <f>'Unit Data from Audit Worksheet'!I61</f>
        <v>0</v>
      </c>
      <c r="I54" s="327"/>
      <c r="J54" s="224">
        <v>509</v>
      </c>
      <c r="K54" s="277" t="s">
        <v>142</v>
      </c>
      <c r="L54" s="279">
        <f t="shared" si="8"/>
        <v>0</v>
      </c>
      <c r="O54" s="350"/>
      <c r="R54" s="159">
        <f>IF(G54&lt;&gt;0,1,0)</f>
        <v>0</v>
      </c>
      <c r="T54" s="339" t="b">
        <f t="shared" si="0"/>
        <v>1</v>
      </c>
      <c r="U54" s="339" t="b">
        <f t="shared" si="1"/>
        <v>1</v>
      </c>
      <c r="V54" s="420">
        <f t="shared" si="2"/>
        <v>0</v>
      </c>
    </row>
    <row r="55" spans="1:22" ht="95.25" customHeight="1" x14ac:dyDescent="0.25">
      <c r="A55" s="156">
        <f>'Unit Data from Audit Worksheet'!A62</f>
        <v>22</v>
      </c>
      <c r="B55" s="167" t="str">
        <f>'Unit Data from Audit Worksheet'!C62</f>
        <v>General Fund-Rev, Exp. Change in Fund Balance</v>
      </c>
      <c r="C55" s="154" t="str">
        <f>'Unit Data from Audit Worksheet'!D62</f>
        <v xml:space="preserve">All other items on this statement that were not included in total revenues, total expenditures, transfers in or out, or proceeds from long-term debt above.  </v>
      </c>
      <c r="D55" s="331"/>
      <c r="E55" s="144">
        <f>'Unit Data from Audit Worksheet'!F62</f>
        <v>0</v>
      </c>
      <c r="F55" s="144"/>
      <c r="G55" s="192"/>
      <c r="H55" s="141">
        <f>'Unit Data from Audit Worksheet'!I62</f>
        <v>0</v>
      </c>
      <c r="I55" s="327"/>
      <c r="J55" s="224">
        <v>22</v>
      </c>
      <c r="K55" s="277" t="s">
        <v>140</v>
      </c>
      <c r="L55" s="279">
        <f t="shared" si="8"/>
        <v>0</v>
      </c>
      <c r="O55" s="350"/>
      <c r="P55" s="128"/>
      <c r="T55" s="339" t="b">
        <f t="shared" si="0"/>
        <v>1</v>
      </c>
      <c r="U55" s="339" t="b">
        <f t="shared" si="1"/>
        <v>1</v>
      </c>
      <c r="V55" s="420">
        <f t="shared" si="2"/>
        <v>0</v>
      </c>
    </row>
    <row r="56" spans="1:22" ht="81" customHeight="1" x14ac:dyDescent="0.25">
      <c r="A56" s="156">
        <f>'Unit Data from Audit Worksheet'!A63</f>
        <v>23</v>
      </c>
      <c r="B56" s="167" t="str">
        <f>'Unit Data from Audit Worksheet'!C63</f>
        <v>General Fund-Rev, Exp. Change in Fund Balance</v>
      </c>
      <c r="C56" s="154" t="str">
        <f>'Unit Data from Audit Worksheet'!D63</f>
        <v>Change in fund balance - (Increase in Fund balance is recorded as a positive and a decrease in fund balance is recorded as a negative)</v>
      </c>
      <c r="D56" s="331"/>
      <c r="E56" s="144">
        <f>'Unit Data from Audit Worksheet'!F63</f>
        <v>0</v>
      </c>
      <c r="F56" s="144">
        <f>IF(+L48-L49+L50-L51+L52+L53-L54+L55-L56=0,,"Error:Total revenues less toal Expenditures do not equal change in fund balance")</f>
        <v>0</v>
      </c>
      <c r="G56" s="263">
        <f>+L48-L49+L50-L51+L52+L53-L54+L55-L56</f>
        <v>0</v>
      </c>
      <c r="H56" s="141">
        <f>'Unit Data from Audit Worksheet'!I63</f>
        <v>0</v>
      </c>
      <c r="I56" s="327"/>
      <c r="J56" s="224">
        <v>23</v>
      </c>
      <c r="K56" s="277" t="s">
        <v>143</v>
      </c>
      <c r="L56" s="279">
        <f t="shared" si="8"/>
        <v>0</v>
      </c>
      <c r="O56" s="350"/>
      <c r="R56" s="259">
        <f>IF(G56&lt;&gt;0,1,0)</f>
        <v>0</v>
      </c>
      <c r="T56" s="339" t="b">
        <f t="shared" si="0"/>
        <v>1</v>
      </c>
      <c r="U56" s="339" t="b">
        <f t="shared" si="1"/>
        <v>1</v>
      </c>
      <c r="V56" s="420">
        <f t="shared" si="2"/>
        <v>0</v>
      </c>
    </row>
    <row r="57" spans="1:22" ht="107.25" customHeight="1" x14ac:dyDescent="0.25">
      <c r="A57" s="156">
        <f>'Unit Data from Audit Worksheet'!A64</f>
        <v>507</v>
      </c>
      <c r="B57" s="167" t="str">
        <f>'Unit Data from Audit Worksheet'!C64</f>
        <v>General Fund-Rev, Exp. Change in Fund Balance</v>
      </c>
      <c r="C57" s="154" t="str">
        <f>'Unit Data from Audit Worksheet'!D64</f>
        <v>Any adjustment to beginning fund balance including rounding, prior period adjustments and restatements.   (Amounts that increase fund balance are recorded as positive and amounts that decrease fund balance are recorded as negative)</v>
      </c>
      <c r="D57" s="331"/>
      <c r="E57" s="144">
        <f>'Unit Data from Audit Worksheet'!F64</f>
        <v>0</v>
      </c>
      <c r="F57" s="144" t="e">
        <f>IF(+L46-L56-L57=P46,,"Error: Beginning Fund Bal does not equal our records Accts 9-23-507= prior year 9")</f>
        <v>#N/A</v>
      </c>
      <c r="G57" s="263" t="e">
        <f>L46-L56-L57-P46</f>
        <v>#N/A</v>
      </c>
      <c r="H57" s="141">
        <f>'Unit Data from Audit Worksheet'!I64</f>
        <v>0</v>
      </c>
      <c r="I57" s="327"/>
      <c r="J57" s="224">
        <v>507</v>
      </c>
      <c r="K57" s="277" t="s">
        <v>144</v>
      </c>
      <c r="L57" s="279">
        <f t="shared" si="8"/>
        <v>0</v>
      </c>
      <c r="O57" s="350"/>
      <c r="R57" s="259" t="e">
        <f>IF(G57&lt;&gt;0,1,0)</f>
        <v>#N/A</v>
      </c>
      <c r="T57" s="339" t="b">
        <f t="shared" si="0"/>
        <v>1</v>
      </c>
      <c r="U57" s="339" t="b">
        <f t="shared" si="1"/>
        <v>1</v>
      </c>
      <c r="V57" s="420">
        <f t="shared" si="2"/>
        <v>0</v>
      </c>
    </row>
    <row r="58" spans="1:22" s="339" customFormat="1" ht="107.25" customHeight="1" x14ac:dyDescent="0.25">
      <c r="A58" s="341">
        <f>'Unit Data from Audit Worksheet'!A65</f>
        <v>647</v>
      </c>
      <c r="B58" s="335" t="str">
        <f>'Unit Data from Audit Worksheet'!C65</f>
        <v>Debt Service Fund</v>
      </c>
      <c r="C58" s="336" t="str">
        <f>'Unit Data from Audit Worksheet'!D65</f>
        <v>Please enter the Total Fund Balance for any Debt Service Funds</v>
      </c>
      <c r="D58" s="331"/>
      <c r="E58" s="338">
        <f>'Unit Data from Audit Worksheet'!F65</f>
        <v>0</v>
      </c>
      <c r="F58" s="338"/>
      <c r="G58" s="446"/>
      <c r="H58" s="312"/>
      <c r="I58" s="327"/>
      <c r="J58" s="306">
        <v>647</v>
      </c>
      <c r="K58" s="336" t="s">
        <v>506</v>
      </c>
      <c r="L58" s="438">
        <f t="shared" si="8"/>
        <v>0</v>
      </c>
      <c r="O58" s="350"/>
      <c r="R58" s="333"/>
      <c r="T58" s="339" t="b">
        <f t="shared" si="0"/>
        <v>1</v>
      </c>
      <c r="U58" s="339" t="b">
        <f t="shared" si="1"/>
        <v>1</v>
      </c>
      <c r="V58" s="420">
        <f t="shared" si="2"/>
        <v>0</v>
      </c>
    </row>
    <row r="59" spans="1:22" s="155" customFormat="1" ht="60" x14ac:dyDescent="0.25">
      <c r="A59" s="156">
        <f>'Unit Data from Audit Worksheet'!A67</f>
        <v>13</v>
      </c>
      <c r="B59" s="167" t="str">
        <f>'Unit Data from Audit Worksheet'!C67</f>
        <v>Net Position</v>
      </c>
      <c r="C59" s="154" t="str">
        <f>'Unit Data from Audit Worksheet'!D67</f>
        <v>Comb-Proprietary Funds-Current Assets 
Exclude: any restricted assets
                  deferred outflows.</v>
      </c>
      <c r="D59" s="331"/>
      <c r="E59" s="144">
        <f>'Unit Data from Audit Worksheet'!F67</f>
        <v>0</v>
      </c>
      <c r="F59" s="144">
        <f>IF(L59&lt;0,"Error: Number is normally positive.",)</f>
        <v>0</v>
      </c>
      <c r="G59" s="144">
        <f>'Unit Data from Audit Worksheet'!G67</f>
        <v>0</v>
      </c>
      <c r="H59" s="141">
        <f>'Unit Data from Audit Worksheet'!I67</f>
        <v>0</v>
      </c>
      <c r="I59" s="327"/>
      <c r="J59" s="224">
        <v>13</v>
      </c>
      <c r="K59" s="277" t="s">
        <v>288</v>
      </c>
      <c r="L59" s="279">
        <f t="shared" si="8"/>
        <v>0</v>
      </c>
      <c r="O59" s="350"/>
      <c r="R59" s="159"/>
      <c r="T59" s="339" t="b">
        <f t="shared" si="0"/>
        <v>1</v>
      </c>
      <c r="U59" s="339" t="b">
        <f t="shared" si="1"/>
        <v>1</v>
      </c>
      <c r="V59" s="420">
        <f t="shared" si="2"/>
        <v>0</v>
      </c>
    </row>
    <row r="60" spans="1:22" s="339" customFormat="1" ht="207.75" customHeight="1" x14ac:dyDescent="0.25">
      <c r="A60" s="156">
        <f>'Unit Data from Audit Worksheet'!A68</f>
        <v>14</v>
      </c>
      <c r="B60" s="167" t="str">
        <f>'Unit Data from Audit Worksheet'!C68</f>
        <v>Net Position</v>
      </c>
      <c r="C60" s="332" t="str">
        <f>'Unit Data from Audit Worksheet'!D68</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60" s="331"/>
      <c r="E60" s="330">
        <f>'Unit Data from Audit Worksheet'!F68</f>
        <v>0</v>
      </c>
      <c r="F60" s="330"/>
      <c r="G60" s="433"/>
      <c r="H60" s="328"/>
      <c r="I60" s="327"/>
      <c r="J60" s="224">
        <v>14</v>
      </c>
      <c r="K60" s="277" t="s">
        <v>551</v>
      </c>
      <c r="L60" s="279">
        <f t="shared" si="8"/>
        <v>0</v>
      </c>
      <c r="O60" s="350"/>
      <c r="R60" s="333"/>
      <c r="T60" s="339" t="b">
        <f t="shared" si="0"/>
        <v>1</v>
      </c>
      <c r="U60" s="339" t="b">
        <f t="shared" si="1"/>
        <v>1</v>
      </c>
      <c r="V60" s="420"/>
    </row>
    <row r="61" spans="1:22" ht="70.5" customHeight="1" x14ac:dyDescent="0.25">
      <c r="A61" s="156">
        <f>'Unit Data from Audit Worksheet'!A69</f>
        <v>32</v>
      </c>
      <c r="B61" s="167" t="str">
        <f>'Unit Data from Audit Worksheet'!C69</f>
        <v>Revenue, Expenses, Changes in Net Position</v>
      </c>
      <c r="C61" s="225" t="str">
        <f>'Unit Data from Audit Worksheet'!D69</f>
        <v>Combined Totals of all proprietary Funds - Depreciation &amp; Amortization Expense</v>
      </c>
      <c r="D61" s="331"/>
      <c r="E61" s="144">
        <f>'Unit Data from Audit Worksheet'!F69</f>
        <v>0</v>
      </c>
      <c r="F61" s="144"/>
      <c r="G61" s="192"/>
      <c r="H61" s="141"/>
      <c r="I61" s="327"/>
      <c r="J61" s="224">
        <v>32</v>
      </c>
      <c r="K61" s="277" t="s">
        <v>282</v>
      </c>
      <c r="L61" s="279">
        <f t="shared" si="8"/>
        <v>0</v>
      </c>
      <c r="O61" s="350"/>
      <c r="R61" s="144"/>
      <c r="T61" s="339" t="b">
        <f t="shared" si="0"/>
        <v>1</v>
      </c>
      <c r="U61" s="339" t="b">
        <f t="shared" si="1"/>
        <v>1</v>
      </c>
      <c r="V61" s="420">
        <f t="shared" si="2"/>
        <v>0</v>
      </c>
    </row>
    <row r="62" spans="1:22" ht="96" customHeight="1" x14ac:dyDescent="0.25">
      <c r="A62" s="156">
        <f>'Unit Data from Audit Worksheet'!A70</f>
        <v>31</v>
      </c>
      <c r="B62" s="167" t="str">
        <f>'Unit Data from Audit Worksheet'!C70</f>
        <v>Revenue, Expenses, Changes in Net Position</v>
      </c>
      <c r="C62" s="154" t="str">
        <f>'Unit Data from Audit Worksheet'!D70</f>
        <v>Combined Totals of all Proprietary Funds - Change in net position - (increase in net position is recorded as a positive and a decrease in net position is recorded as a negative)</v>
      </c>
      <c r="D62" s="331"/>
      <c r="E62" s="144">
        <f>'Unit Data from Audit Worksheet'!F70</f>
        <v>0</v>
      </c>
      <c r="F62" s="144"/>
      <c r="G62" s="192"/>
      <c r="H62" s="141">
        <f>'Unit Data from Audit Worksheet'!I70</f>
        <v>0</v>
      </c>
      <c r="I62" s="327"/>
      <c r="J62" s="224">
        <v>31</v>
      </c>
      <c r="K62" s="277" t="s">
        <v>289</v>
      </c>
      <c r="L62" s="279">
        <f t="shared" si="8"/>
        <v>0</v>
      </c>
      <c r="O62" s="350"/>
      <c r="R62" s="330"/>
      <c r="T62" s="339" t="b">
        <f t="shared" si="0"/>
        <v>1</v>
      </c>
      <c r="U62" s="339" t="b">
        <f t="shared" si="1"/>
        <v>1</v>
      </c>
      <c r="V62" s="420">
        <f t="shared" si="2"/>
        <v>0</v>
      </c>
    </row>
    <row r="63" spans="1:22" s="57" customFormat="1" ht="54.75" customHeight="1" x14ac:dyDescent="0.25">
      <c r="A63" s="156" t="str">
        <f>'Unit Data from Audit Worksheet'!A71</f>
        <v>193</v>
      </c>
      <c r="B63" s="167" t="str">
        <f>'Unit Data from Audit Worksheet'!C71</f>
        <v>Change in Cash Flow Statement</v>
      </c>
      <c r="C63" s="154" t="str">
        <f>'Unit Data from Audit Worksheet'!D71</f>
        <v>Combined Totals of all Proprietary Funds - Capital Contributions</v>
      </c>
      <c r="D63" s="331"/>
      <c r="E63" s="144">
        <f>'Unit Data from Audit Worksheet'!F71</f>
        <v>0</v>
      </c>
      <c r="F63" s="144"/>
      <c r="G63" s="192"/>
      <c r="H63" s="141">
        <f>'Unit Data from Audit Worksheet'!I71</f>
        <v>0</v>
      </c>
      <c r="I63" s="327"/>
      <c r="J63" s="224">
        <v>193</v>
      </c>
      <c r="K63" s="277" t="s">
        <v>223</v>
      </c>
      <c r="L63" s="279">
        <f t="shared" si="8"/>
        <v>0</v>
      </c>
      <c r="O63" s="350"/>
      <c r="R63" s="159"/>
      <c r="T63" s="339" t="b">
        <f t="shared" si="0"/>
        <v>1</v>
      </c>
      <c r="U63" s="339" t="b">
        <f t="shared" si="1"/>
        <v>1</v>
      </c>
      <c r="V63" s="420">
        <f t="shared" si="2"/>
        <v>0</v>
      </c>
    </row>
    <row r="64" spans="1:22" ht="73.5" customHeight="1" x14ac:dyDescent="0.25">
      <c r="A64" s="156" t="str">
        <f>'Unit Data from Audit Worksheet'!A72</f>
        <v>33</v>
      </c>
      <c r="B64" s="167" t="str">
        <f>'Unit Data from Audit Worksheet'!C72</f>
        <v>Change in Cash Flow Statement</v>
      </c>
      <c r="C64" s="154" t="str">
        <f>'Unit Data from Audit Worksheet'!D72</f>
        <v>Combined Totals of all Proprietary Funds - Cash Flow from Operating</v>
      </c>
      <c r="D64" s="331"/>
      <c r="E64" s="144">
        <f>'Unit Data from Audit Worksheet'!F72</f>
        <v>0</v>
      </c>
      <c r="F64" s="144"/>
      <c r="G64" s="192"/>
      <c r="H64" s="141">
        <f>'Unit Data from Audit Worksheet'!I72</f>
        <v>0</v>
      </c>
      <c r="I64" s="327"/>
      <c r="J64" s="224">
        <v>33</v>
      </c>
      <c r="K64" s="277" t="s">
        <v>189</v>
      </c>
      <c r="L64" s="279">
        <f t="shared" si="8"/>
        <v>0</v>
      </c>
      <c r="O64" s="350"/>
      <c r="T64" s="339" t="b">
        <f t="shared" si="0"/>
        <v>1</v>
      </c>
      <c r="U64" s="339" t="b">
        <f t="shared" si="1"/>
        <v>1</v>
      </c>
      <c r="V64" s="420">
        <f t="shared" si="2"/>
        <v>0</v>
      </c>
    </row>
    <row r="65" spans="1:22" s="57" customFormat="1" ht="54.75" customHeight="1" x14ac:dyDescent="0.25">
      <c r="A65" s="156">
        <f>'Unit Data from Audit Worksheet'!A74</f>
        <v>512</v>
      </c>
      <c r="B65" s="167" t="str">
        <f>'Unit Data from Audit Worksheet'!C74</f>
        <v>Fiduciary Statements</v>
      </c>
      <c r="C65" s="154" t="str">
        <f>'Unit Data from Audit Worksheet'!D74</f>
        <v>Cash and investments.  
Include:  unrestricted and restricted.  
                 cash and investments held by a third party</v>
      </c>
      <c r="D65" s="331"/>
      <c r="E65" s="144">
        <f>'Unit Data from Audit Worksheet'!F74</f>
        <v>0</v>
      </c>
      <c r="F65" s="144">
        <f>IF(L65&lt;0,"Error: Number is normally positive.",)</f>
        <v>0</v>
      </c>
      <c r="G65" s="192"/>
      <c r="H65" s="141">
        <f>'Unit Data from Audit Worksheet'!I74</f>
        <v>0</v>
      </c>
      <c r="I65" s="327"/>
      <c r="J65" s="224">
        <v>512</v>
      </c>
      <c r="K65" s="277" t="s">
        <v>147</v>
      </c>
      <c r="L65" s="279">
        <f t="shared" si="8"/>
        <v>0</v>
      </c>
      <c r="M65" s="49"/>
      <c r="O65" s="350"/>
      <c r="R65" s="159"/>
      <c r="T65" s="339" t="b">
        <f t="shared" si="0"/>
        <v>1</v>
      </c>
      <c r="U65" s="339" t="b">
        <f t="shared" si="1"/>
        <v>1</v>
      </c>
      <c r="V65" s="420">
        <f t="shared" si="2"/>
        <v>0</v>
      </c>
    </row>
    <row r="66" spans="1:22" s="57" customFormat="1" ht="103.5" customHeight="1" x14ac:dyDescent="0.25">
      <c r="A66" s="156">
        <f>'Unit Data from Audit Worksheet'!A76</f>
        <v>535</v>
      </c>
      <c r="B66" s="167" t="str">
        <f>'Unit Data from Audit Worksheet'!C76</f>
        <v>Cash and Investment Note</v>
      </c>
      <c r="C66" s="173" t="str">
        <f>'Unit Data from Audit Worksheet'!D76</f>
        <v>Cash and Investment - Please list the book value of any unspent debt proceeds (bonds, installment, etc.) in any funds as of June 30.  This information may be on the face of your statements or in the notes</v>
      </c>
      <c r="D66" s="331"/>
      <c r="E66" s="144">
        <f>'Unit Data from Audit Worksheet'!F76</f>
        <v>0</v>
      </c>
      <c r="F66" s="143" t="str">
        <f>IF(L66&gt;1,,"Reminder: Please make sure you have entered all cash and investments from bond proceeds, if applicable")</f>
        <v>Reminder: Please make sure you have entered all cash and investments from bond proceeds, if applicable</v>
      </c>
      <c r="G66" s="192"/>
      <c r="H66" s="141">
        <f>'Unit Data from Audit Worksheet'!I76</f>
        <v>0</v>
      </c>
      <c r="I66" s="327"/>
      <c r="J66" s="224">
        <v>535</v>
      </c>
      <c r="K66" s="179" t="s">
        <v>148</v>
      </c>
      <c r="L66" s="279">
        <f t="shared" si="8"/>
        <v>0</v>
      </c>
      <c r="M66" s="49"/>
      <c r="O66" s="350"/>
      <c r="R66" s="159"/>
      <c r="T66" s="339" t="b">
        <f t="shared" si="0"/>
        <v>1</v>
      </c>
      <c r="U66" s="339" t="b">
        <f t="shared" si="1"/>
        <v>1</v>
      </c>
      <c r="V66" s="420">
        <f t="shared" si="2"/>
        <v>0</v>
      </c>
    </row>
    <row r="67" spans="1:22" s="339" customFormat="1" ht="135.75" customHeight="1" x14ac:dyDescent="0.25">
      <c r="A67" s="156">
        <f>'Unit Data from Audit Worksheet'!A78</f>
        <v>622</v>
      </c>
      <c r="B67" s="167" t="str">
        <f>'Unit Data from Audit Worksheet'!C78</f>
        <v>FS., Pension note or RSI</v>
      </c>
      <c r="C67" s="332" t="str">
        <f>'Unit Data from Audit Worksheet'!D78</f>
        <v xml:space="preserve">Unit's Share of Net Pension Liability ($s)
- unit of government is a participating employer in the State's TSERS (Teachers' and State Employees' Retirement System) or the LGERS (Local Governmental Employees' Retirement System).  </v>
      </c>
      <c r="D67" s="432"/>
      <c r="E67" s="330">
        <f>'Unit Data from Audit Worksheet'!F78</f>
        <v>0</v>
      </c>
      <c r="F67" s="329"/>
      <c r="G67" s="334"/>
      <c r="H67" s="328"/>
      <c r="I67" s="327"/>
      <c r="J67" s="224">
        <v>622</v>
      </c>
      <c r="K67" s="445" t="s">
        <v>485</v>
      </c>
      <c r="L67" s="279">
        <f t="shared" si="8"/>
        <v>0</v>
      </c>
      <c r="M67" s="326"/>
      <c r="O67" s="350"/>
      <c r="R67" s="333"/>
      <c r="T67" s="339" t="b">
        <f t="shared" si="0"/>
        <v>1</v>
      </c>
      <c r="U67" s="339" t="b">
        <f t="shared" si="1"/>
        <v>1</v>
      </c>
      <c r="V67" s="420">
        <f t="shared" si="2"/>
        <v>0</v>
      </c>
    </row>
    <row r="68" spans="1:22" s="339" customFormat="1" ht="246" customHeight="1" x14ac:dyDescent="0.25">
      <c r="A68" s="156">
        <f>'Unit Data from Audit Worksheet'!A79</f>
        <v>577</v>
      </c>
      <c r="B68" s="167" t="str">
        <f>'Unit Data from Audit Worksheet'!C79</f>
        <v>Pension Notes</v>
      </c>
      <c r="C68" s="225" t="str">
        <f>'Unit Data from Audit Worksheet'!D79</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68" s="185"/>
      <c r="E68" s="175" t="str">
        <f>IF('Unit Data from Audit Worksheet'!F79="Yes",1,IF('Unit Data from Audit Worksheet'!F79="No",2,IF('Unit Data from Audit Worksheet'!F79&lt;1,"",IF('Unit Data from Audit Worksheet'!F79=0&gt;2,""))))</f>
        <v/>
      </c>
      <c r="F68" s="175" t="str">
        <f>'Unit Data from Audit Worksheet'!G79</f>
        <v xml:space="preserve"> </v>
      </c>
      <c r="G68" s="192"/>
      <c r="H68" s="141"/>
      <c r="I68" s="327"/>
      <c r="J68" s="224">
        <v>577</v>
      </c>
      <c r="K68" s="332" t="s">
        <v>540</v>
      </c>
      <c r="L68" s="279" t="str">
        <f t="shared" si="8"/>
        <v/>
      </c>
      <c r="M68" s="326"/>
      <c r="O68" s="350"/>
      <c r="R68" s="333"/>
      <c r="U68" s="339" t="b">
        <f t="shared" si="1"/>
        <v>1</v>
      </c>
      <c r="V68" s="420" t="e">
        <f t="shared" si="2"/>
        <v>#VALUE!</v>
      </c>
    </row>
    <row r="69" spans="1:22" s="325" customFormat="1" ht="103.5" customHeight="1" x14ac:dyDescent="0.25">
      <c r="A69" s="180">
        <f>'Unit Data from Audit Worksheet'!A81</f>
        <v>598</v>
      </c>
      <c r="B69" s="167" t="str">
        <f>'Unit Data from Audit Worksheet'!C81</f>
        <v>LEO Note</v>
      </c>
      <c r="C69" s="332" t="str">
        <f>'Unit Data from Audit Worksheet'!D81</f>
        <v>Amount the unit paid out in benefits under LEO special separation allowance to retired law enforcement officers this fiscal year if you report under GASB 68 or GASB 73.</v>
      </c>
      <c r="D69" s="331"/>
      <c r="E69" s="330">
        <f>'Unit Data from Audit Worksheet'!F81</f>
        <v>0</v>
      </c>
      <c r="F69" s="330">
        <f>IF(L69&lt;0,"Error: Enter as a positive.",)</f>
        <v>0</v>
      </c>
      <c r="G69" s="334"/>
      <c r="H69" s="328"/>
      <c r="I69" s="327"/>
      <c r="J69" s="344" t="s">
        <v>452</v>
      </c>
      <c r="K69" s="345" t="s">
        <v>261</v>
      </c>
      <c r="L69" s="279">
        <f t="shared" si="8"/>
        <v>0</v>
      </c>
      <c r="M69" s="326"/>
      <c r="O69" s="350"/>
      <c r="R69" s="333"/>
      <c r="T69" s="339" t="b">
        <f t="shared" si="0"/>
        <v>1</v>
      </c>
      <c r="U69" s="339" t="b">
        <f t="shared" si="1"/>
        <v>1</v>
      </c>
      <c r="V69" s="420">
        <f t="shared" si="2"/>
        <v>0</v>
      </c>
    </row>
    <row r="70" spans="1:22" s="155" customFormat="1" ht="78.75" customHeight="1" x14ac:dyDescent="0.25">
      <c r="A70" s="180">
        <f>'Unit Data from Audit Worksheet'!A82</f>
        <v>599</v>
      </c>
      <c r="B70" s="167" t="str">
        <f>'Unit Data from Audit Worksheet'!C82</f>
        <v>LEO Note</v>
      </c>
      <c r="C70" s="332" t="str">
        <f>'Unit Data from Audit Worksheet'!D82</f>
        <v>The total LEO pension liability if you report under GASB 68 or GASB 73.</v>
      </c>
      <c r="D70" s="145"/>
      <c r="E70" s="144">
        <f>'Unit Data from Audit Worksheet'!F82</f>
        <v>0</v>
      </c>
      <c r="F70" s="330">
        <f>IF(L70&lt;0,"Error: Enter as a positive.",)</f>
        <v>0</v>
      </c>
      <c r="G70" s="192"/>
      <c r="H70" s="141">
        <f>'Unit Data from Audit Worksheet'!I81</f>
        <v>0</v>
      </c>
      <c r="I70" s="327"/>
      <c r="J70" s="224">
        <v>599</v>
      </c>
      <c r="K70" s="346" t="s">
        <v>259</v>
      </c>
      <c r="L70" s="279">
        <f t="shared" si="8"/>
        <v>0</v>
      </c>
      <c r="M70" s="49"/>
      <c r="O70" s="350"/>
      <c r="R70" s="159"/>
      <c r="T70" s="339" t="b">
        <f t="shared" si="0"/>
        <v>1</v>
      </c>
      <c r="U70" s="339" t="b">
        <f t="shared" si="1"/>
        <v>1</v>
      </c>
      <c r="V70" s="420">
        <f t="shared" si="2"/>
        <v>0</v>
      </c>
    </row>
    <row r="71" spans="1:22" ht="79.5" customHeight="1" x14ac:dyDescent="0.25">
      <c r="A71" s="180">
        <f>'Unit Data from Audit Worksheet'!A83</f>
        <v>602</v>
      </c>
      <c r="B71" s="167" t="str">
        <f>'Unit Data from Audit Worksheet'!C83</f>
        <v>LEO Note</v>
      </c>
      <c r="C71" s="332" t="str">
        <f>'Unit Data from Audit Worksheet'!D83</f>
        <v>If you have LEO pension assets and are reporting under GASB 68 please enter "Plan Fiduciary Net Position" which can be found on your RSI schedules.</v>
      </c>
      <c r="D71" s="331"/>
      <c r="E71" s="330">
        <f>'Unit Data from Audit Worksheet'!F83</f>
        <v>0</v>
      </c>
      <c r="F71" s="144">
        <f>IF(L71&lt;0,"Note: Number is normally positive.",)</f>
        <v>0</v>
      </c>
      <c r="G71" s="192"/>
      <c r="H71" s="141">
        <f>'Unit Data from Audit Worksheet'!I81</f>
        <v>0</v>
      </c>
      <c r="I71" s="327"/>
      <c r="J71" s="224">
        <v>602</v>
      </c>
      <c r="K71" s="346" t="s">
        <v>263</v>
      </c>
      <c r="L71" s="279">
        <f t="shared" si="8"/>
        <v>0</v>
      </c>
      <c r="M71" s="49"/>
      <c r="O71" s="350"/>
      <c r="T71" s="339" t="b">
        <f t="shared" si="0"/>
        <v>1</v>
      </c>
      <c r="U71" s="339" t="b">
        <f t="shared" ref="U71:U103" si="9">EXACT(A71,J71)</f>
        <v>1</v>
      </c>
      <c r="V71" s="420">
        <f t="shared" ref="V71:V103" si="10">E71-L71</f>
        <v>0</v>
      </c>
    </row>
    <row r="72" spans="1:22" s="4" customFormat="1" ht="125.25" customHeight="1" x14ac:dyDescent="0.25">
      <c r="A72" s="180">
        <f>'Unit Data from Audit Worksheet'!A84</f>
        <v>619</v>
      </c>
      <c r="B72" s="167" t="str">
        <f>'Unit Data from Audit Worksheet'!C84</f>
        <v>LEO
RSI</v>
      </c>
      <c r="C72" s="332" t="str">
        <f>'Unit Data from Audit Worksheet'!D84</f>
        <v>LEOSSA – What is the plan’s fiduciary net position as a percentage of the total pension liability?  Please enter as percentage value; for example, 83.5% should be entered as 83.5.  If assets have not been set aside in a trust, please enter 0.0</v>
      </c>
      <c r="D72" s="331"/>
      <c r="E72" s="478">
        <f>'Unit Data from Audit Worksheet'!F84</f>
        <v>0</v>
      </c>
      <c r="F72" s="330" t="str">
        <f>IF(H72=L72,"","Column L does not equal Column H")</f>
        <v/>
      </c>
      <c r="G72" s="334"/>
      <c r="H72" s="477">
        <f>ROUND(IFERROR((L71/L70)*100,0),1)</f>
        <v>0</v>
      </c>
      <c r="I72" s="327"/>
      <c r="J72" s="180">
        <v>619</v>
      </c>
      <c r="K72" s="349" t="s">
        <v>472</v>
      </c>
      <c r="L72" s="479">
        <f t="shared" si="8"/>
        <v>0</v>
      </c>
      <c r="M72" s="48"/>
      <c r="O72" s="350"/>
      <c r="R72" s="311">
        <f>IF(H72=L72,0,1)</f>
        <v>0</v>
      </c>
      <c r="T72" s="339" t="b">
        <f t="shared" si="0"/>
        <v>1</v>
      </c>
      <c r="U72" s="339" t="b">
        <f t="shared" si="9"/>
        <v>1</v>
      </c>
      <c r="V72" s="420">
        <f t="shared" si="10"/>
        <v>0</v>
      </c>
    </row>
    <row r="73" spans="1:22" ht="162.75" customHeight="1" x14ac:dyDescent="0.25">
      <c r="A73" s="180">
        <f>'Unit Data from Audit Worksheet'!A86</f>
        <v>547</v>
      </c>
      <c r="B73" s="150" t="str">
        <f>'Unit Data from Audit Worksheet'!C86</f>
        <v>OPEB Note</v>
      </c>
      <c r="C73" s="150" t="str">
        <f>'Unit Data from Audit Worksheet'!D86</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73" s="331"/>
      <c r="E73" s="330">
        <f>'Unit Data from Audit Worksheet'!F86</f>
        <v>0</v>
      </c>
      <c r="F73" s="330" t="str">
        <f>IF(L73&lt;1,"Please answer this question","")</f>
        <v>Please answer this question</v>
      </c>
      <c r="G73" s="334"/>
      <c r="H73" s="328">
        <f>'Unit Data from Audit Worksheet'!I86</f>
        <v>0</v>
      </c>
      <c r="I73" s="327"/>
      <c r="J73" s="224">
        <v>547</v>
      </c>
      <c r="K73" s="281" t="s">
        <v>262</v>
      </c>
      <c r="L73" s="279">
        <f t="shared" si="8"/>
        <v>0</v>
      </c>
      <c r="O73" s="350"/>
      <c r="R73" s="333"/>
      <c r="T73" s="339" t="b">
        <f t="shared" si="0"/>
        <v>1</v>
      </c>
      <c r="U73" s="339" t="b">
        <f t="shared" si="9"/>
        <v>1</v>
      </c>
      <c r="V73" s="420">
        <f t="shared" si="10"/>
        <v>0</v>
      </c>
    </row>
    <row r="74" spans="1:22" ht="104.25" customHeight="1" x14ac:dyDescent="0.25">
      <c r="A74" s="434">
        <f>'Unit Data from Audit Worksheet'!A87</f>
        <v>659</v>
      </c>
      <c r="B74" s="435" t="str">
        <f>'Unit Data from Audit Worksheet'!C87</f>
        <v>OPEB
 Note or RSI</v>
      </c>
      <c r="C74" s="435" t="str">
        <f>'Unit Data from Audit Worksheet'!D87</f>
        <v>Total OPEB benefits - total OPEB liability
If you do not provide benefit, please enter 0</v>
      </c>
      <c r="D74" s="331"/>
      <c r="E74" s="338">
        <f>'Unit Data from Audit Worksheet'!F87</f>
        <v>0</v>
      </c>
      <c r="F74" s="338">
        <f>IF(L74&lt;0,"Error: Enter as a positive.",)</f>
        <v>0</v>
      </c>
      <c r="G74" s="448" t="s">
        <v>553</v>
      </c>
      <c r="H74" s="312">
        <f>'Unit Data from Audit Worksheet'!I87</f>
        <v>0</v>
      </c>
      <c r="I74" s="136"/>
      <c r="J74" s="434">
        <v>659</v>
      </c>
      <c r="K74" s="435" t="s">
        <v>532</v>
      </c>
      <c r="L74" s="438">
        <f t="shared" si="8"/>
        <v>0</v>
      </c>
      <c r="O74" s="350"/>
      <c r="R74" s="310"/>
      <c r="T74" s="339" t="b">
        <f t="shared" si="0"/>
        <v>1</v>
      </c>
      <c r="U74" s="339" t="b">
        <f t="shared" si="9"/>
        <v>1</v>
      </c>
      <c r="V74" s="420">
        <f t="shared" si="10"/>
        <v>0</v>
      </c>
    </row>
    <row r="75" spans="1:22" ht="108" customHeight="1" x14ac:dyDescent="0.25">
      <c r="A75" s="434">
        <f>'Unit Data from Audit Worksheet'!A88</f>
        <v>660</v>
      </c>
      <c r="B75" s="435" t="str">
        <f>'Unit Data from Audit Worksheet'!C88</f>
        <v>OPEB
 Note or RSI</v>
      </c>
      <c r="C75" s="435" t="str">
        <f>'Unit Data from Audit Worksheet'!D88</f>
        <v>Total OPEB benefits- OPEB plan fiduciary net position
If no fiduciary net position, enter 0</v>
      </c>
      <c r="D75" s="331"/>
      <c r="E75" s="338">
        <f>'Unit Data from Audit Worksheet'!F88</f>
        <v>0</v>
      </c>
      <c r="F75" s="338">
        <f>IF(L75&lt;0,"Note: Number is normally positive.",)</f>
        <v>0</v>
      </c>
      <c r="G75" s="448" t="s">
        <v>553</v>
      </c>
      <c r="H75" s="312">
        <f>'Unit Data from Audit Worksheet'!I88</f>
        <v>0</v>
      </c>
      <c r="I75" s="327"/>
      <c r="J75" s="434">
        <v>660</v>
      </c>
      <c r="K75" s="435" t="s">
        <v>533</v>
      </c>
      <c r="L75" s="438">
        <f t="shared" si="8"/>
        <v>0</v>
      </c>
      <c r="O75" s="350"/>
      <c r="R75" s="333"/>
      <c r="T75" s="339" t="b">
        <f t="shared" si="0"/>
        <v>1</v>
      </c>
      <c r="U75" s="339" t="b">
        <f t="shared" si="9"/>
        <v>1</v>
      </c>
      <c r="V75" s="420">
        <f t="shared" si="10"/>
        <v>0</v>
      </c>
    </row>
    <row r="76" spans="1:22" ht="122.25" customHeight="1" x14ac:dyDescent="0.25">
      <c r="A76" s="434">
        <f>'Unit Data from Audit Worksheet'!A89</f>
        <v>661</v>
      </c>
      <c r="B76" s="435" t="str">
        <f>'Unit Data from Audit Worksheet'!C89</f>
        <v>OPEB
RSI</v>
      </c>
      <c r="C76" s="435" t="str">
        <f>'Unit Data from Audit Worksheet'!D89</f>
        <v>Total OPEB benefits - What is the plan’s fiduciary net position as a percentage of the total OPEB liability?  Please enter as percentage value; for example, 83.5% should be entered as 83.5.  If assets have not been set aside in a trust, please enter 0.0</v>
      </c>
      <c r="D76" s="331"/>
      <c r="E76" s="436">
        <f>'Unit Data from Audit Worksheet'!F89</f>
        <v>0</v>
      </c>
      <c r="F76" s="338" t="str">
        <f>IF(H76=L76,"","Column L does not equal Column H")</f>
        <v/>
      </c>
      <c r="G76" s="448" t="s">
        <v>553</v>
      </c>
      <c r="H76" s="437">
        <f>ROUND(IFERROR((L75/L74)*100,0),1)</f>
        <v>0</v>
      </c>
      <c r="I76" s="327"/>
      <c r="J76" s="434">
        <v>661</v>
      </c>
      <c r="K76" s="435" t="s">
        <v>535</v>
      </c>
      <c r="L76" s="438">
        <f t="shared" si="8"/>
        <v>0</v>
      </c>
      <c r="O76" s="350"/>
      <c r="R76" s="311">
        <f>IF(H76=L76,0,1)</f>
        <v>0</v>
      </c>
      <c r="T76" s="339" t="b">
        <f t="shared" si="0"/>
        <v>1</v>
      </c>
      <c r="U76" s="339" t="b">
        <f t="shared" si="9"/>
        <v>1</v>
      </c>
      <c r="V76" s="420">
        <f t="shared" si="10"/>
        <v>0</v>
      </c>
    </row>
    <row r="77" spans="1:22" s="4" customFormat="1" ht="60" customHeight="1" x14ac:dyDescent="0.25">
      <c r="A77" s="142">
        <f>'Unit Data from Audit Worksheet'!A92</f>
        <v>6</v>
      </c>
      <c r="B77" s="168" t="str">
        <f>'Unit Data from Audit Worksheet'!C92</f>
        <v>Fund Balance Note</v>
      </c>
      <c r="C77" s="147" t="str">
        <f>'Unit Data from Audit Worksheet'!D92</f>
        <v>General Fund -  Total Encumbrances.  You will probably have to refer to the note disclosure where the amount of encumbrances is listed.</v>
      </c>
      <c r="D77" s="331"/>
      <c r="E77" s="135">
        <f>'Unit Data from Audit Worksheet'!F92</f>
        <v>0</v>
      </c>
      <c r="F77" s="135">
        <f>IF(L77&lt;0,"Error: Enter as a positive.",)</f>
        <v>0</v>
      </c>
      <c r="G77" s="193"/>
      <c r="H77" s="141">
        <f>'Unit Data from Audit Worksheet'!I92</f>
        <v>0</v>
      </c>
      <c r="I77" s="327"/>
      <c r="J77" s="138">
        <v>6</v>
      </c>
      <c r="K77" s="277" t="s">
        <v>158</v>
      </c>
      <c r="L77" s="421">
        <f t="shared" si="8"/>
        <v>0</v>
      </c>
      <c r="O77" s="350"/>
      <c r="R77" s="202"/>
      <c r="T77" s="339" t="b">
        <f t="shared" ref="T77:T103" si="11">EXACT(A77,J77)</f>
        <v>1</v>
      </c>
      <c r="U77" s="339" t="b">
        <f t="shared" si="9"/>
        <v>1</v>
      </c>
      <c r="V77" s="420">
        <f t="shared" si="10"/>
        <v>0</v>
      </c>
    </row>
    <row r="78" spans="1:22" s="155" customFormat="1" ht="63.75" customHeight="1" x14ac:dyDescent="0.25">
      <c r="A78" s="156">
        <f>'Unit Data from Audit Worksheet'!A94</f>
        <v>334</v>
      </c>
      <c r="B78" s="167" t="str">
        <f>'Unit Data from Audit Worksheet'!C94</f>
        <v>Gov.-Capital Assets Schedule in the Notes</v>
      </c>
      <c r="C78" s="173" t="str">
        <f>'Unit Data from Audit Worksheet'!D94</f>
        <v>Gross value.  
Exclude non-depreciable.</v>
      </c>
      <c r="D78" s="331"/>
      <c r="E78" s="144">
        <f>'Unit Data from Audit Worksheet'!F94</f>
        <v>0</v>
      </c>
      <c r="F78" s="143"/>
      <c r="G78" s="192"/>
      <c r="H78" s="141">
        <f>'Unit Data from Audit Worksheet'!I94</f>
        <v>0</v>
      </c>
      <c r="I78" s="327"/>
      <c r="J78" s="224">
        <v>334</v>
      </c>
      <c r="K78" s="284" t="s">
        <v>165</v>
      </c>
      <c r="L78" s="279">
        <f t="shared" si="8"/>
        <v>0</v>
      </c>
      <c r="O78" s="350"/>
      <c r="R78" s="159"/>
      <c r="T78" s="339" t="b">
        <f t="shared" si="11"/>
        <v>1</v>
      </c>
      <c r="U78" s="339" t="b">
        <f t="shared" si="9"/>
        <v>1</v>
      </c>
      <c r="V78" s="420">
        <f t="shared" si="10"/>
        <v>0</v>
      </c>
    </row>
    <row r="79" spans="1:22" ht="65.25" customHeight="1" x14ac:dyDescent="0.25">
      <c r="A79" s="156">
        <f>'Unit Data from Audit Worksheet'!A95</f>
        <v>373</v>
      </c>
      <c r="B79" s="167" t="str">
        <f>'Unit Data from Audit Worksheet'!C95</f>
        <v>Gov.-Capital Assets Schedule in the Notes</v>
      </c>
      <c r="C79" s="173" t="str">
        <f>'Unit Data from Audit Worksheet'!D95</f>
        <v>Accumulated depreciation</v>
      </c>
      <c r="D79" s="331"/>
      <c r="E79" s="144">
        <f>'Unit Data from Audit Worksheet'!F95</f>
        <v>0</v>
      </c>
      <c r="F79" s="143"/>
      <c r="G79" s="192"/>
      <c r="H79" s="141">
        <f>'Unit Data from Audit Worksheet'!I95</f>
        <v>0</v>
      </c>
      <c r="I79" s="327"/>
      <c r="J79" s="224">
        <v>373</v>
      </c>
      <c r="K79" s="284" t="s">
        <v>269</v>
      </c>
      <c r="L79" s="279">
        <f t="shared" si="8"/>
        <v>0</v>
      </c>
      <c r="O79" s="350"/>
      <c r="T79" s="339" t="b">
        <f t="shared" si="11"/>
        <v>1</v>
      </c>
      <c r="U79" s="339" t="b">
        <f t="shared" si="9"/>
        <v>1</v>
      </c>
      <c r="V79" s="420">
        <f t="shared" si="10"/>
        <v>0</v>
      </c>
    </row>
    <row r="80" spans="1:22" s="325" customFormat="1" ht="82.5" customHeight="1" x14ac:dyDescent="0.25">
      <c r="A80" s="156">
        <f>'Unit Data from Audit Worksheet'!A97</f>
        <v>620</v>
      </c>
      <c r="B80" s="169"/>
      <c r="C80" s="332" t="str">
        <f>'Unit Data from Audit Worksheet'!D97</f>
        <v>Do you expect to issue debt requiring LGC approval within 12 months from the date that the audit is submitted - select "1" for yes and "2" for no</v>
      </c>
      <c r="D80" s="331"/>
      <c r="E80" s="330">
        <f>'Unit Data from Audit Worksheet'!F97</f>
        <v>0</v>
      </c>
      <c r="F80" s="329"/>
      <c r="G80" s="334"/>
      <c r="H80" s="328"/>
      <c r="I80" s="327"/>
      <c r="J80" s="224">
        <v>620</v>
      </c>
      <c r="K80" s="284" t="s">
        <v>465</v>
      </c>
      <c r="L80" s="279">
        <f t="shared" si="8"/>
        <v>0</v>
      </c>
      <c r="O80" s="350"/>
      <c r="R80" s="333"/>
      <c r="T80" s="339" t="b">
        <f t="shared" si="11"/>
        <v>1</v>
      </c>
      <c r="U80" s="339" t="b">
        <f t="shared" si="9"/>
        <v>1</v>
      </c>
      <c r="V80" s="420">
        <f t="shared" si="10"/>
        <v>0</v>
      </c>
    </row>
    <row r="81" spans="1:22" ht="30" customHeight="1" x14ac:dyDescent="0.25">
      <c r="A81" s="265"/>
      <c r="B81" s="265"/>
      <c r="C81" s="265"/>
      <c r="D81" s="265"/>
      <c r="E81" s="266"/>
      <c r="F81" s="266"/>
      <c r="G81" s="267"/>
      <c r="H81" s="268"/>
      <c r="I81" s="327"/>
      <c r="J81" s="465">
        <v>998</v>
      </c>
      <c r="K81" s="466" t="s">
        <v>181</v>
      </c>
      <c r="L81" s="467" t="e">
        <f>HLOOKUP('Unit Data from Audit Worksheet'!$D$2,'2019 Data'!$D$1:$AY$275,244,FALSE)</f>
        <v>#N/A</v>
      </c>
      <c r="T81" s="339" t="b">
        <f t="shared" si="11"/>
        <v>0</v>
      </c>
      <c r="U81" s="339" t="b">
        <f t="shared" si="9"/>
        <v>0</v>
      </c>
      <c r="V81" s="420" t="e">
        <f t="shared" si="10"/>
        <v>#N/A</v>
      </c>
    </row>
    <row r="82" spans="1:22" s="339" customFormat="1" ht="45" x14ac:dyDescent="0.25">
      <c r="A82" s="269"/>
      <c r="B82" s="269"/>
      <c r="C82" s="269"/>
      <c r="D82" s="269"/>
      <c r="E82" s="270"/>
      <c r="F82" s="270"/>
      <c r="G82" s="271"/>
      <c r="H82" s="272"/>
      <c r="I82" s="327"/>
      <c r="J82" s="449">
        <v>554</v>
      </c>
      <c r="K82" s="450" t="s">
        <v>398</v>
      </c>
      <c r="L82" s="451"/>
      <c r="R82" s="333"/>
      <c r="V82" s="420"/>
    </row>
    <row r="83" spans="1:22" s="339" customFormat="1" ht="60" x14ac:dyDescent="0.25">
      <c r="A83" s="269"/>
      <c r="B83" s="269"/>
      <c r="C83" s="269"/>
      <c r="D83" s="269"/>
      <c r="E83" s="270"/>
      <c r="F83" s="270"/>
      <c r="G83" s="271"/>
      <c r="H83" s="272"/>
      <c r="I83" s="327"/>
      <c r="J83" s="449">
        <v>555</v>
      </c>
      <c r="K83" s="450" t="s">
        <v>399</v>
      </c>
      <c r="L83" s="451"/>
      <c r="R83" s="333"/>
      <c r="V83" s="420"/>
    </row>
    <row r="84" spans="1:22" s="339" customFormat="1" ht="45" x14ac:dyDescent="0.25">
      <c r="A84" s="269"/>
      <c r="B84" s="269"/>
      <c r="C84" s="269"/>
      <c r="D84" s="269"/>
      <c r="E84" s="270"/>
      <c r="F84" s="270"/>
      <c r="G84" s="271"/>
      <c r="H84" s="272"/>
      <c r="I84" s="327"/>
      <c r="J84" s="449">
        <v>556</v>
      </c>
      <c r="K84" s="450" t="s">
        <v>400</v>
      </c>
      <c r="L84" s="451"/>
      <c r="R84" s="333"/>
      <c r="V84" s="420"/>
    </row>
    <row r="85" spans="1:22" s="339" customFormat="1" ht="60" x14ac:dyDescent="0.25">
      <c r="A85" s="269"/>
      <c r="B85" s="269"/>
      <c r="C85" s="269"/>
      <c r="D85" s="269"/>
      <c r="E85" s="270"/>
      <c r="F85" s="270"/>
      <c r="G85" s="271"/>
      <c r="H85" s="272"/>
      <c r="I85" s="327"/>
      <c r="J85" s="449">
        <v>557</v>
      </c>
      <c r="K85" s="450" t="s">
        <v>401</v>
      </c>
      <c r="L85" s="451"/>
      <c r="R85" s="333"/>
      <c r="V85" s="420"/>
    </row>
    <row r="86" spans="1:22" s="339" customFormat="1" ht="60" x14ac:dyDescent="0.25">
      <c r="A86" s="269"/>
      <c r="B86" s="269"/>
      <c r="C86" s="269"/>
      <c r="D86" s="269"/>
      <c r="E86" s="270"/>
      <c r="F86" s="270"/>
      <c r="G86" s="271"/>
      <c r="H86" s="272"/>
      <c r="I86" s="327"/>
      <c r="J86" s="449">
        <v>606</v>
      </c>
      <c r="K86" s="450" t="s">
        <v>554</v>
      </c>
      <c r="L86" s="469"/>
      <c r="R86" s="333"/>
      <c r="V86" s="420"/>
    </row>
    <row r="87" spans="1:22" s="339" customFormat="1" ht="44.25" customHeight="1" x14ac:dyDescent="0.25">
      <c r="A87" s="269"/>
      <c r="B87" s="269"/>
      <c r="C87" s="269"/>
      <c r="D87" s="269"/>
      <c r="E87" s="270"/>
      <c r="F87" s="270"/>
      <c r="G87" s="271"/>
      <c r="H87" s="272"/>
      <c r="I87" s="327"/>
      <c r="J87" s="468">
        <v>662</v>
      </c>
      <c r="K87" s="455" t="s">
        <v>555</v>
      </c>
      <c r="L87" s="473"/>
      <c r="R87" s="333"/>
      <c r="V87" s="420"/>
    </row>
    <row r="88" spans="1:22" s="339" customFormat="1" ht="42.75" x14ac:dyDescent="0.25">
      <c r="A88" s="269"/>
      <c r="B88" s="269"/>
      <c r="C88" s="269"/>
      <c r="D88" s="269"/>
      <c r="E88" s="270"/>
      <c r="F88" s="270"/>
      <c r="G88" s="271"/>
      <c r="H88" s="272"/>
      <c r="I88" s="327"/>
      <c r="J88" s="468">
        <v>663</v>
      </c>
      <c r="K88" s="472" t="s">
        <v>556</v>
      </c>
      <c r="L88" s="473"/>
      <c r="R88" s="333"/>
      <c r="V88" s="420"/>
    </row>
    <row r="89" spans="1:22" s="339" customFormat="1" ht="21.75" customHeight="1" x14ac:dyDescent="0.25">
      <c r="A89" s="269"/>
      <c r="B89" s="269"/>
      <c r="C89" s="269"/>
      <c r="D89" s="269"/>
      <c r="E89" s="270"/>
      <c r="F89" s="270"/>
      <c r="G89" s="271"/>
      <c r="H89" s="272"/>
      <c r="I89" s="327"/>
      <c r="J89" s="407"/>
      <c r="K89" s="470"/>
      <c r="L89" s="471"/>
      <c r="R89" s="333"/>
      <c r="U89" s="339" t="b">
        <f t="shared" si="9"/>
        <v>1</v>
      </c>
      <c r="V89" s="420">
        <f t="shared" si="10"/>
        <v>0</v>
      </c>
    </row>
    <row r="90" spans="1:22" s="339" customFormat="1" ht="88.5" customHeight="1" x14ac:dyDescent="0.25">
      <c r="A90" s="341">
        <f>'Unit Data from Audit Worksheet'!A99</f>
        <v>947</v>
      </c>
      <c r="B90" s="439"/>
      <c r="C90" s="336" t="str">
        <f>'Unit Data from Audit Worksheet'!D99</f>
        <v>First name of finance officer or interim finance officer (please enter “vacant” for first name if the position is currently vacant)</v>
      </c>
      <c r="D90" s="408"/>
      <c r="E90" s="503">
        <f>'Unit Data from Audit Worksheet'!F99</f>
        <v>0</v>
      </c>
      <c r="F90" s="500" t="str">
        <f>'Unit Data from Audit Worksheet'!G99</f>
        <v>Please do not leave blank</v>
      </c>
      <c r="G90" s="440"/>
      <c r="H90" s="441"/>
      <c r="I90" s="327"/>
      <c r="J90" s="306">
        <v>947</v>
      </c>
      <c r="K90" s="442" t="s">
        <v>536</v>
      </c>
      <c r="L90" s="498">
        <f>+E90</f>
        <v>0</v>
      </c>
      <c r="R90" s="474">
        <f>IF(L90=0,1,0)</f>
        <v>1</v>
      </c>
      <c r="U90" s="339" t="b">
        <f t="shared" si="9"/>
        <v>1</v>
      </c>
      <c r="V90" s="420">
        <f t="shared" si="10"/>
        <v>0</v>
      </c>
    </row>
    <row r="91" spans="1:22" s="339" customFormat="1" ht="78" customHeight="1" x14ac:dyDescent="0.25">
      <c r="A91" s="341">
        <f>'Unit Data from Audit Worksheet'!A100</f>
        <v>948</v>
      </c>
      <c r="B91" s="439"/>
      <c r="C91" s="336" t="str">
        <f>'Unit Data from Audit Worksheet'!D100</f>
        <v>Last name of finance officer or interim finance officer (please enter “vacant” for last name if the position is currently vacant)</v>
      </c>
      <c r="D91" s="408"/>
      <c r="E91" s="503">
        <f>'Unit Data from Audit Worksheet'!F100</f>
        <v>0</v>
      </c>
      <c r="F91" s="500" t="str">
        <f>'Unit Data from Audit Worksheet'!G100</f>
        <v>Please do not leave blank</v>
      </c>
      <c r="G91" s="440"/>
      <c r="H91" s="441"/>
      <c r="I91" s="327"/>
      <c r="J91" s="306">
        <v>948</v>
      </c>
      <c r="K91" s="442" t="s">
        <v>537</v>
      </c>
      <c r="L91" s="498">
        <f t="shared" ref="L91:L102" si="12">+E91</f>
        <v>0</v>
      </c>
      <c r="R91" s="474">
        <f t="shared" ref="R91:R97" si="13">IF(L91=0,1,0)</f>
        <v>1</v>
      </c>
      <c r="U91" s="339" t="b">
        <f t="shared" si="9"/>
        <v>1</v>
      </c>
      <c r="V91" s="420">
        <f t="shared" si="10"/>
        <v>0</v>
      </c>
    </row>
    <row r="92" spans="1:22" s="339" customFormat="1" ht="94.5" customHeight="1" x14ac:dyDescent="0.25">
      <c r="A92" s="341">
        <f>'Unit Data from Audit Worksheet'!A101</f>
        <v>949</v>
      </c>
      <c r="B92" s="439"/>
      <c r="C92" s="336" t="str">
        <f>'Unit Data from Audit Worksheet'!D101</f>
        <v>Is the finance officer serving in a permanent role or an interim role? (select permanent/interim/vacant)</v>
      </c>
      <c r="D92" s="408"/>
      <c r="E92" s="503">
        <f>'Unit Data from Audit Worksheet'!F101</f>
        <v>0</v>
      </c>
      <c r="F92" s="500" t="str">
        <f>'Unit Data from Audit Worksheet'!G101</f>
        <v>Please do not leave blank</v>
      </c>
      <c r="G92" s="440"/>
      <c r="H92" s="441"/>
      <c r="I92" s="327"/>
      <c r="J92" s="306">
        <v>949</v>
      </c>
      <c r="K92" s="442" t="s">
        <v>541</v>
      </c>
      <c r="L92" s="498">
        <f t="shared" si="12"/>
        <v>0</v>
      </c>
      <c r="R92" s="474">
        <f t="shared" si="13"/>
        <v>1</v>
      </c>
      <c r="U92" s="339" t="b">
        <f t="shared" si="9"/>
        <v>1</v>
      </c>
      <c r="V92" s="420">
        <f t="shared" si="10"/>
        <v>0</v>
      </c>
    </row>
    <row r="93" spans="1:22" s="339" customFormat="1" ht="90" customHeight="1" x14ac:dyDescent="0.25">
      <c r="A93" s="341">
        <f>'Unit Data from Audit Worksheet'!A102</f>
        <v>950</v>
      </c>
      <c r="B93" s="439"/>
      <c r="C93" s="336" t="str">
        <f>'Unit Data from Audit Worksheet'!D102</f>
        <v>Has the finance officer been formally appointed by the local government, public authority, or designated official?  (Y/N)</v>
      </c>
      <c r="D93" s="408"/>
      <c r="E93" s="503">
        <f>'Unit Data from Audit Worksheet'!F102</f>
        <v>0</v>
      </c>
      <c r="F93" s="500" t="str">
        <f>'Unit Data from Audit Worksheet'!G102</f>
        <v>Please do not leave blank</v>
      </c>
      <c r="G93" s="440"/>
      <c r="H93" s="441"/>
      <c r="I93" s="327"/>
      <c r="J93" s="306">
        <v>950</v>
      </c>
      <c r="K93" s="442" t="s">
        <v>542</v>
      </c>
      <c r="L93" s="498">
        <f t="shared" si="12"/>
        <v>0</v>
      </c>
      <c r="R93" s="474">
        <f t="shared" si="13"/>
        <v>1</v>
      </c>
      <c r="U93" s="339" t="b">
        <f t="shared" si="9"/>
        <v>1</v>
      </c>
      <c r="V93" s="420">
        <f t="shared" si="10"/>
        <v>0</v>
      </c>
    </row>
    <row r="94" spans="1:22" s="339" customFormat="1" ht="105" customHeight="1" x14ac:dyDescent="0.25">
      <c r="A94" s="341">
        <f>'Unit Data from Audit Worksheet'!A103</f>
        <v>952</v>
      </c>
      <c r="B94" s="439"/>
      <c r="C94" s="336" t="str">
        <f>'Unit Data from Audit Worksheet'!D103</f>
        <v>Date on which the local government, public authority, or designated official appointed the finance officer? (If the date of appointment by the board is difficult to find you may enter January 1 and the year)   Date Format  MM/DD/YYYY</v>
      </c>
      <c r="D94" s="408"/>
      <c r="E94" s="476">
        <f>'Unit Data from Audit Worksheet'!F103</f>
        <v>0</v>
      </c>
      <c r="F94" s="500" t="str">
        <f>'Unit Data from Audit Worksheet'!G103</f>
        <v>Please do not leave blank</v>
      </c>
      <c r="G94" s="440"/>
      <c r="H94" s="441"/>
      <c r="I94" s="327"/>
      <c r="J94" s="306">
        <v>952</v>
      </c>
      <c r="K94" s="442" t="s">
        <v>543</v>
      </c>
      <c r="L94" s="443">
        <f t="shared" si="12"/>
        <v>0</v>
      </c>
      <c r="R94" s="474">
        <f t="shared" si="13"/>
        <v>1</v>
      </c>
      <c r="U94" s="339" t="b">
        <f t="shared" si="9"/>
        <v>1</v>
      </c>
      <c r="V94" s="420">
        <f t="shared" si="10"/>
        <v>0</v>
      </c>
    </row>
    <row r="95" spans="1:22" s="339" customFormat="1" ht="110.25" customHeight="1" x14ac:dyDescent="0.25">
      <c r="A95" s="341">
        <f>'Unit Data from Audit Worksheet'!A104</f>
        <v>954</v>
      </c>
      <c r="B95" s="439"/>
      <c r="C95" s="336" t="str">
        <f>'Unit Data from Audit Worksheet'!D104</f>
        <v>Has the finance officer or interim finance officer read, understand, and is in compliance with the requirements of N.C.G.S. 159, as applicable based on unit type and circumstances? (Y/N)</v>
      </c>
      <c r="D95" s="408"/>
      <c r="E95" s="503">
        <f>'Unit Data from Audit Worksheet'!F104</f>
        <v>0</v>
      </c>
      <c r="F95" s="500" t="str">
        <f>'Unit Data from Audit Worksheet'!G104</f>
        <v>Please do not leave blank</v>
      </c>
      <c r="G95" s="440"/>
      <c r="H95" s="441"/>
      <c r="I95" s="327"/>
      <c r="J95" s="306">
        <v>954</v>
      </c>
      <c r="K95" s="442" t="s">
        <v>544</v>
      </c>
      <c r="L95" s="498">
        <f t="shared" si="12"/>
        <v>0</v>
      </c>
      <c r="R95" s="474">
        <f t="shared" si="13"/>
        <v>1</v>
      </c>
      <c r="U95" s="339" t="b">
        <f t="shared" si="9"/>
        <v>1</v>
      </c>
      <c r="V95" s="420">
        <f t="shared" si="10"/>
        <v>0</v>
      </c>
    </row>
    <row r="96" spans="1:22" s="339" customFormat="1" ht="103.5" customHeight="1" x14ac:dyDescent="0.25">
      <c r="A96" s="341">
        <f>'Unit Data from Audit Worksheet'!A105</f>
        <v>956</v>
      </c>
      <c r="B96" s="439"/>
      <c r="C96" s="336" t="str">
        <f>'Unit Data from Audit Worksheet'!D105</f>
        <v>Does the finance officer or interim finance officer maintain and update (or ensures the maintenance and update of)  financial records monthly, including reconciliation of bank accounts to the general ledger? (Y/N)</v>
      </c>
      <c r="D96" s="408"/>
      <c r="E96" s="503">
        <f>'Unit Data from Audit Worksheet'!F105</f>
        <v>0</v>
      </c>
      <c r="F96" s="500" t="str">
        <f>'Unit Data from Audit Worksheet'!G105</f>
        <v>Please do not leave blank</v>
      </c>
      <c r="G96" s="440"/>
      <c r="H96" s="441"/>
      <c r="I96" s="327"/>
      <c r="J96" s="306">
        <v>956</v>
      </c>
      <c r="K96" s="442" t="s">
        <v>545</v>
      </c>
      <c r="L96" s="498">
        <f t="shared" si="12"/>
        <v>0</v>
      </c>
      <c r="R96" s="474">
        <f t="shared" si="13"/>
        <v>1</v>
      </c>
      <c r="U96" s="339" t="b">
        <f t="shared" si="9"/>
        <v>1</v>
      </c>
      <c r="V96" s="420">
        <f t="shared" si="10"/>
        <v>0</v>
      </c>
    </row>
    <row r="97" spans="1:22" s="339" customFormat="1" ht="203.25" customHeight="1" x14ac:dyDescent="0.25">
      <c r="A97" s="341">
        <f>'Unit Data from Audit Worksheet'!A106</f>
        <v>958</v>
      </c>
      <c r="B97" s="439"/>
      <c r="C97" s="336" t="str">
        <f>'Unit Data from Audit Worksheet'!D106</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97" s="408"/>
      <c r="E97" s="503">
        <f>'Unit Data from Audit Worksheet'!F106</f>
        <v>0</v>
      </c>
      <c r="F97" s="500" t="str">
        <f>'Unit Data from Audit Worksheet'!G106</f>
        <v>Please do not leave blank</v>
      </c>
      <c r="G97" s="440"/>
      <c r="H97" s="441"/>
      <c r="I97" s="327"/>
      <c r="J97" s="306">
        <v>958</v>
      </c>
      <c r="K97" s="442" t="s">
        <v>546</v>
      </c>
      <c r="L97" s="498">
        <f t="shared" si="12"/>
        <v>0</v>
      </c>
      <c r="R97" s="474">
        <f t="shared" si="13"/>
        <v>1</v>
      </c>
      <c r="U97" s="339" t="b">
        <f t="shared" si="9"/>
        <v>1</v>
      </c>
      <c r="V97" s="420">
        <f t="shared" si="10"/>
        <v>0</v>
      </c>
    </row>
    <row r="98" spans="1:22" customFormat="1" ht="30.75" customHeight="1" x14ac:dyDescent="0.25">
      <c r="A98" s="494">
        <f>'Unit Data from Audit Worksheet'!A114</f>
        <v>960</v>
      </c>
      <c r="B98" s="495"/>
      <c r="C98" s="496" t="str">
        <f>'Unit Data from Audit Worksheet'!B114</f>
        <v>Name of Finance Officer</v>
      </c>
      <c r="D98" s="493"/>
      <c r="E98" s="504">
        <f>'Unit Data from Audit Worksheet'!D114</f>
        <v>0</v>
      </c>
      <c r="F98" s="501" t="str">
        <f>'Unit Data from Audit Worksheet'!G114</f>
        <v>Cell D114 must be completed.</v>
      </c>
      <c r="I98" s="493"/>
      <c r="J98" s="494">
        <v>960</v>
      </c>
      <c r="K98" s="495" t="s">
        <v>526</v>
      </c>
      <c r="L98" s="506">
        <f t="shared" si="12"/>
        <v>0</v>
      </c>
      <c r="R98" s="474">
        <f>IF(L98=0,1,0)</f>
        <v>1</v>
      </c>
    </row>
    <row r="99" spans="1:22" customFormat="1" ht="30.75" customHeight="1" x14ac:dyDescent="0.25">
      <c r="A99" s="494">
        <f>'Unit Data from Audit Worksheet'!A115</f>
        <v>962</v>
      </c>
      <c r="B99" s="495"/>
      <c r="C99" s="496" t="str">
        <f>'Unit Data from Audit Worksheet'!B115</f>
        <v>Title of Official</v>
      </c>
      <c r="D99" s="493"/>
      <c r="E99" s="504">
        <f>'Unit Data from Audit Worksheet'!D115</f>
        <v>0</v>
      </c>
      <c r="F99" s="501" t="str">
        <f>'Unit Data from Audit Worksheet'!G115</f>
        <v>Cell D115 must be completed.</v>
      </c>
      <c r="I99" s="493"/>
      <c r="J99" s="494">
        <v>962</v>
      </c>
      <c r="K99" s="495" t="s">
        <v>527</v>
      </c>
      <c r="L99" s="506">
        <f t="shared" si="12"/>
        <v>0</v>
      </c>
      <c r="R99" s="474">
        <f t="shared" ref="R99:R102" si="14">IF(L99=0,1,0)</f>
        <v>1</v>
      </c>
    </row>
    <row r="100" spans="1:22" customFormat="1" ht="30.75" customHeight="1" x14ac:dyDescent="0.25">
      <c r="A100" s="494">
        <f>'Unit Data from Audit Worksheet'!A116</f>
        <v>964</v>
      </c>
      <c r="B100" s="495"/>
      <c r="C100" s="496" t="str">
        <f>'Unit Data from Audit Worksheet'!B116</f>
        <v>Date                        (Enter as "MM/DD/YYYY")</v>
      </c>
      <c r="D100" s="493"/>
      <c r="E100" s="505">
        <f>'Unit Data from Audit Worksheet'!D116</f>
        <v>0</v>
      </c>
      <c r="F100" s="501" t="str">
        <f>'Unit Data from Audit Worksheet'!G116</f>
        <v>Cell D116 must be completed.</v>
      </c>
      <c r="I100" s="493"/>
      <c r="J100" s="494">
        <v>964</v>
      </c>
      <c r="K100" s="495" t="s">
        <v>571</v>
      </c>
      <c r="L100" s="507">
        <f t="shared" si="12"/>
        <v>0</v>
      </c>
      <c r="R100" s="474">
        <f t="shared" si="14"/>
        <v>1</v>
      </c>
    </row>
    <row r="101" spans="1:22" customFormat="1" ht="30.75" customHeight="1" x14ac:dyDescent="0.25">
      <c r="A101" s="494">
        <f>'Unit Data from Audit Worksheet'!A117</f>
        <v>966</v>
      </c>
      <c r="B101" s="495"/>
      <c r="C101" s="496" t="str">
        <f>'Unit Data from Audit Worksheet'!B117</f>
        <v>Telephone number</v>
      </c>
      <c r="D101" s="493"/>
      <c r="E101" s="504">
        <f>'Unit Data from Audit Worksheet'!D117</f>
        <v>0</v>
      </c>
      <c r="F101" s="501" t="str">
        <f>'Unit Data from Audit Worksheet'!G117</f>
        <v>Cell D117 must be completed.</v>
      </c>
      <c r="I101" s="493"/>
      <c r="J101" s="494">
        <v>966</v>
      </c>
      <c r="K101" s="495" t="s">
        <v>529</v>
      </c>
      <c r="L101" s="506">
        <f t="shared" si="12"/>
        <v>0</v>
      </c>
      <c r="R101" s="474">
        <f t="shared" si="14"/>
        <v>1</v>
      </c>
    </row>
    <row r="102" spans="1:22" customFormat="1" ht="30.75" customHeight="1" x14ac:dyDescent="0.25">
      <c r="A102" s="494">
        <f>'Unit Data from Audit Worksheet'!A118</f>
        <v>968</v>
      </c>
      <c r="B102" s="495"/>
      <c r="C102" s="496" t="str">
        <f>'Unit Data from Audit Worksheet'!B118</f>
        <v>E-mail address</v>
      </c>
      <c r="D102" s="493"/>
      <c r="E102" s="504">
        <f>'Unit Data from Audit Worksheet'!D118</f>
        <v>0</v>
      </c>
      <c r="F102" s="501" t="str">
        <f>'Unit Data from Audit Worksheet'!G118</f>
        <v>Cell D118 must be completed.</v>
      </c>
      <c r="I102" s="493"/>
      <c r="J102" s="494">
        <v>968</v>
      </c>
      <c r="K102" s="495" t="s">
        <v>530</v>
      </c>
      <c r="L102" s="506">
        <f t="shared" si="12"/>
        <v>0</v>
      </c>
      <c r="R102" s="474">
        <f t="shared" si="14"/>
        <v>1</v>
      </c>
    </row>
    <row r="103" spans="1:22" ht="45.75" customHeight="1" x14ac:dyDescent="0.25">
      <c r="A103" s="269"/>
      <c r="B103" s="269"/>
      <c r="C103" s="269"/>
      <c r="D103" s="269"/>
      <c r="E103" s="270"/>
      <c r="F103" s="270"/>
      <c r="G103" s="271"/>
      <c r="H103" s="272"/>
      <c r="I103" s="327"/>
      <c r="J103" s="306">
        <v>999</v>
      </c>
      <c r="K103" s="497" t="s">
        <v>182</v>
      </c>
      <c r="L103" s="444" t="e">
        <f>+'Unit Data from Audit Worksheet'!D3</f>
        <v>#N/A</v>
      </c>
      <c r="N103" s="3" t="s">
        <v>572</v>
      </c>
      <c r="R103" s="203"/>
      <c r="T103" s="339" t="b">
        <f t="shared" si="11"/>
        <v>0</v>
      </c>
      <c r="U103" s="339" t="b">
        <f t="shared" si="9"/>
        <v>0</v>
      </c>
      <c r="V103" s="420" t="e">
        <f t="shared" si="10"/>
        <v>#N/A</v>
      </c>
    </row>
    <row r="104" spans="1:22" ht="24.95" customHeight="1" x14ac:dyDescent="0.25">
      <c r="A104"/>
      <c r="B104"/>
      <c r="C104"/>
      <c r="D104"/>
      <c r="E104"/>
      <c r="F104"/>
      <c r="G104"/>
      <c r="H104"/>
      <c r="I104"/>
      <c r="K104" s="40"/>
      <c r="L104" s="183"/>
      <c r="U104" s="339" t="e">
        <f>EXACT(L4,L103)</f>
        <v>#N/A</v>
      </c>
    </row>
    <row r="105" spans="1:22" ht="57" customHeight="1" x14ac:dyDescent="0.55000000000000004">
      <c r="A105"/>
      <c r="B105"/>
      <c r="C105"/>
      <c r="D105"/>
      <c r="E105"/>
      <c r="F105"/>
      <c r="G105"/>
      <c r="H105"/>
      <c r="I105"/>
      <c r="J105" s="197" t="e">
        <f>SUM(R4:R102)</f>
        <v>#N/A</v>
      </c>
      <c r="K105" s="194" t="s">
        <v>276</v>
      </c>
      <c r="L105" s="286" t="e">
        <f>SUM(G5:G80)</f>
        <v>#N/A</v>
      </c>
    </row>
    <row r="106" spans="1:22" ht="15" customHeight="1" x14ac:dyDescent="0.25">
      <c r="A106"/>
      <c r="B106"/>
      <c r="C106"/>
      <c r="D106"/>
      <c r="E106"/>
      <c r="F106"/>
      <c r="G106"/>
      <c r="H106"/>
      <c r="I106"/>
      <c r="K106" s="40"/>
      <c r="L106" s="183"/>
    </row>
    <row r="107" spans="1:22" ht="15" customHeight="1" x14ac:dyDescent="0.25">
      <c r="A107"/>
      <c r="B107"/>
      <c r="C107"/>
      <c r="D107"/>
      <c r="E107"/>
      <c r="F107"/>
      <c r="G107"/>
      <c r="H107"/>
      <c r="I107"/>
      <c r="J107" s="260"/>
      <c r="K107" s="257"/>
      <c r="L107" s="256"/>
    </row>
    <row r="108" spans="1:22" ht="15" customHeight="1" x14ac:dyDescent="0.25">
      <c r="A108"/>
      <c r="B108"/>
      <c r="C108"/>
      <c r="D108"/>
      <c r="E108"/>
      <c r="F108"/>
      <c r="G108"/>
      <c r="H108"/>
      <c r="I108"/>
      <c r="K108" s="40"/>
      <c r="L108" s="183"/>
    </row>
    <row r="109" spans="1:22" ht="15" customHeight="1" x14ac:dyDescent="0.25">
      <c r="A109"/>
      <c r="B109"/>
      <c r="C109"/>
      <c r="D109"/>
      <c r="E109"/>
      <c r="F109"/>
      <c r="G109"/>
      <c r="H109"/>
      <c r="I109"/>
      <c r="K109" s="40"/>
      <c r="L109" s="183"/>
    </row>
    <row r="110" spans="1:22" ht="15" customHeight="1" x14ac:dyDescent="0.25">
      <c r="A110"/>
      <c r="B110"/>
      <c r="C110"/>
      <c r="D110"/>
      <c r="E110"/>
      <c r="F110"/>
      <c r="G110"/>
      <c r="H110"/>
      <c r="I110"/>
      <c r="K110" s="40"/>
      <c r="L110" s="183"/>
    </row>
    <row r="111" spans="1:22" ht="24.95" customHeight="1" x14ac:dyDescent="0.25">
      <c r="A111"/>
      <c r="B111"/>
      <c r="C111"/>
      <c r="D111"/>
      <c r="E111"/>
      <c r="F111"/>
      <c r="G111"/>
      <c r="H111"/>
      <c r="I111"/>
      <c r="K111" s="40"/>
      <c r="L111" s="183"/>
    </row>
    <row r="112" spans="1:22" ht="24.95" customHeight="1" x14ac:dyDescent="0.25">
      <c r="A112"/>
      <c r="B112"/>
      <c r="C112"/>
      <c r="D112"/>
      <c r="E112"/>
      <c r="F112"/>
      <c r="G112"/>
      <c r="H112"/>
      <c r="I112"/>
      <c r="K112" s="40"/>
      <c r="L112" s="183"/>
    </row>
    <row r="113" spans="1:12" ht="24.95" customHeight="1" x14ac:dyDescent="0.25">
      <c r="A113"/>
      <c r="B113"/>
      <c r="C113"/>
      <c r="D113"/>
      <c r="E113"/>
      <c r="F113"/>
      <c r="G113"/>
      <c r="H113"/>
      <c r="I113"/>
      <c r="K113" s="40"/>
      <c r="L113" s="183"/>
    </row>
    <row r="114" spans="1:12" ht="24.95" customHeight="1" x14ac:dyDescent="0.25">
      <c r="A114"/>
      <c r="B114"/>
      <c r="C114"/>
      <c r="D114"/>
      <c r="E114"/>
      <c r="F114"/>
      <c r="G114"/>
      <c r="H114"/>
      <c r="I114"/>
      <c r="K114" s="40"/>
      <c r="L114" s="183"/>
    </row>
    <row r="115" spans="1:12" ht="24.95" customHeight="1" x14ac:dyDescent="0.25">
      <c r="A115"/>
      <c r="B115"/>
      <c r="C115"/>
      <c r="D115"/>
      <c r="E115"/>
      <c r="F115"/>
      <c r="G115"/>
      <c r="H115"/>
      <c r="I115"/>
      <c r="K115" s="40"/>
      <c r="L115" s="183"/>
    </row>
    <row r="116" spans="1:12" ht="24.95" customHeight="1" x14ac:dyDescent="0.25">
      <c r="D116" s="216"/>
      <c r="E116" s="217"/>
      <c r="F116" s="217"/>
      <c r="G116" s="215"/>
      <c r="H116" s="217"/>
    </row>
    <row r="117" spans="1:12" ht="24.95" customHeight="1" x14ac:dyDescent="0.25">
      <c r="D117" s="216"/>
      <c r="E117" s="217"/>
      <c r="F117" s="217"/>
      <c r="G117" s="215"/>
      <c r="H117" s="217"/>
    </row>
    <row r="118" spans="1:12" ht="24.95" customHeight="1" x14ac:dyDescent="0.25">
      <c r="D118" s="216"/>
      <c r="E118" s="217"/>
      <c r="F118" s="217"/>
      <c r="G118" s="215"/>
      <c r="H118" s="217"/>
    </row>
    <row r="119" spans="1:12" ht="24.95" customHeight="1" x14ac:dyDescent="0.25">
      <c r="D119" s="216"/>
      <c r="E119" s="217"/>
      <c r="F119" s="217"/>
      <c r="G119" s="215"/>
      <c r="H119" s="217"/>
    </row>
    <row r="120" spans="1:12" ht="24.95" customHeight="1" x14ac:dyDescent="0.25">
      <c r="A120" s="22"/>
      <c r="B120" s="170"/>
      <c r="C120" s="163"/>
      <c r="D120" s="216"/>
      <c r="E120" s="217"/>
      <c r="F120" s="217"/>
      <c r="G120" s="215"/>
      <c r="H120" s="217"/>
    </row>
    <row r="121" spans="1:12" ht="24.95" customHeight="1" x14ac:dyDescent="0.25">
      <c r="A121" s="22"/>
      <c r="B121" s="170"/>
      <c r="C121" s="163"/>
      <c r="D121" s="216"/>
      <c r="E121" s="217"/>
      <c r="F121" s="217"/>
      <c r="G121" s="215"/>
      <c r="H121" s="217"/>
    </row>
    <row r="122" spans="1:12" ht="24.95" customHeight="1" x14ac:dyDescent="0.25">
      <c r="D122" s="216"/>
      <c r="E122" s="217"/>
      <c r="F122" s="217"/>
      <c r="G122" s="215"/>
      <c r="H122" s="217"/>
    </row>
    <row r="123" spans="1:12" ht="24.95" customHeight="1" x14ac:dyDescent="0.25">
      <c r="D123" s="216"/>
      <c r="E123" s="217"/>
      <c r="F123" s="217"/>
      <c r="G123" s="215"/>
      <c r="H123" s="217"/>
    </row>
    <row r="124" spans="1:12" ht="24.95" customHeight="1" x14ac:dyDescent="0.25">
      <c r="D124" s="216"/>
      <c r="E124" s="217"/>
      <c r="F124" s="217"/>
      <c r="G124" s="215"/>
      <c r="H124" s="217"/>
    </row>
    <row r="125" spans="1:12" ht="24.95" customHeight="1" x14ac:dyDescent="0.25">
      <c r="D125" s="216"/>
      <c r="E125" s="217"/>
      <c r="F125" s="217"/>
      <c r="G125" s="215"/>
      <c r="H125" s="217"/>
    </row>
    <row r="126" spans="1:12" ht="24.95" customHeight="1" x14ac:dyDescent="0.25">
      <c r="A126" s="22"/>
      <c r="B126" s="170"/>
      <c r="C126" s="163"/>
      <c r="D126" s="216"/>
      <c r="E126" s="217"/>
      <c r="F126" s="217"/>
      <c r="G126" s="215"/>
      <c r="H126" s="217"/>
    </row>
    <row r="127" spans="1:12" ht="24.95" customHeight="1" x14ac:dyDescent="0.25">
      <c r="A127" s="22"/>
      <c r="B127" s="170"/>
      <c r="C127" s="163"/>
      <c r="D127" s="216"/>
      <c r="E127" s="217"/>
      <c r="F127" s="217"/>
      <c r="G127" s="215"/>
      <c r="H127" s="217"/>
    </row>
    <row r="128" spans="1:12" ht="24.95" customHeight="1" x14ac:dyDescent="0.25">
      <c r="D128" s="216"/>
      <c r="E128" s="217"/>
      <c r="F128" s="217"/>
      <c r="G128" s="215"/>
      <c r="H128" s="217"/>
    </row>
    <row r="129" spans="1:8" ht="24.95" customHeight="1" x14ac:dyDescent="0.25">
      <c r="D129" s="216"/>
      <c r="E129" s="217"/>
      <c r="F129" s="217"/>
      <c r="G129" s="215"/>
      <c r="H129" s="217"/>
    </row>
    <row r="130" spans="1:8" ht="24.95" customHeight="1" x14ac:dyDescent="0.25">
      <c r="D130" s="216"/>
      <c r="E130" s="217"/>
      <c r="F130" s="217"/>
      <c r="G130" s="215"/>
      <c r="H130" s="217"/>
    </row>
    <row r="131" spans="1:8" ht="24.95" customHeight="1" x14ac:dyDescent="0.25">
      <c r="D131" s="216"/>
      <c r="E131" s="217"/>
      <c r="F131" s="217"/>
      <c r="G131" s="215"/>
      <c r="H131" s="217"/>
    </row>
    <row r="132" spans="1:8" ht="24.95" customHeight="1" x14ac:dyDescent="0.25">
      <c r="A132" s="22"/>
      <c r="B132" s="170"/>
      <c r="C132" s="163"/>
      <c r="D132" s="216"/>
      <c r="E132" s="217"/>
      <c r="F132" s="217"/>
      <c r="G132" s="215"/>
      <c r="H132" s="217"/>
    </row>
    <row r="133" spans="1:8" ht="24.95" customHeight="1" x14ac:dyDescent="0.25">
      <c r="A133" s="22"/>
      <c r="B133" s="170"/>
      <c r="C133" s="163"/>
      <c r="D133" s="216"/>
      <c r="E133" s="217"/>
      <c r="F133" s="217"/>
      <c r="G133" s="215"/>
      <c r="H133" s="217"/>
    </row>
    <row r="134" spans="1:8" ht="24.95" customHeight="1" x14ac:dyDescent="0.25">
      <c r="A134" s="22"/>
      <c r="B134" s="170"/>
      <c r="C134" s="163"/>
      <c r="D134" s="216"/>
      <c r="E134" s="217"/>
      <c r="F134" s="217"/>
      <c r="G134" s="215"/>
      <c r="H134" s="217"/>
    </row>
    <row r="135" spans="1:8" ht="24.95" customHeight="1" x14ac:dyDescent="0.25">
      <c r="A135" s="22"/>
      <c r="B135" s="170"/>
      <c r="C135" s="163"/>
      <c r="D135" s="216"/>
      <c r="E135" s="217"/>
      <c r="F135" s="217"/>
      <c r="G135" s="215"/>
      <c r="H135" s="217"/>
    </row>
    <row r="136" spans="1:8" ht="24.95" customHeight="1" x14ac:dyDescent="0.25">
      <c r="D136" s="216"/>
      <c r="E136" s="217"/>
      <c r="F136" s="217"/>
      <c r="G136" s="215"/>
      <c r="H136" s="217"/>
    </row>
    <row r="137" spans="1:8" ht="24.95" customHeight="1" x14ac:dyDescent="0.25">
      <c r="D137" s="216"/>
      <c r="E137" s="217"/>
      <c r="F137" s="217"/>
      <c r="G137" s="215"/>
      <c r="H137" s="217"/>
    </row>
    <row r="138" spans="1:8" ht="24.95" customHeight="1" x14ac:dyDescent="0.25">
      <c r="D138" s="30"/>
      <c r="G138" s="215"/>
      <c r="H138" s="217"/>
    </row>
    <row r="139" spans="1:8" ht="24.95" customHeight="1" x14ac:dyDescent="0.25">
      <c r="A139" s="22"/>
      <c r="B139" s="170"/>
      <c r="C139" s="163"/>
      <c r="D139" s="30"/>
      <c r="G139" s="215"/>
      <c r="H139" s="217"/>
    </row>
    <row r="140" spans="1:8" ht="24.95" customHeight="1" x14ac:dyDescent="0.25">
      <c r="A140" s="22"/>
      <c r="B140" s="170"/>
      <c r="C140" s="163"/>
      <c r="D140" s="30"/>
      <c r="G140" s="215"/>
      <c r="H140" s="217"/>
    </row>
    <row r="141" spans="1:8" ht="24.95" customHeight="1" x14ac:dyDescent="0.25">
      <c r="A141" s="22"/>
      <c r="B141" s="170"/>
      <c r="C141" s="163"/>
      <c r="D141" s="30"/>
      <c r="G141" s="215"/>
      <c r="H141" s="217"/>
    </row>
    <row r="142" spans="1:8" ht="24.95" customHeight="1" x14ac:dyDescent="0.25">
      <c r="A142" s="22"/>
      <c r="B142" s="170"/>
      <c r="C142" s="163"/>
      <c r="D142" s="30"/>
      <c r="G142" s="215"/>
      <c r="H142" s="217"/>
    </row>
    <row r="143" spans="1:8" ht="24.95" customHeight="1" x14ac:dyDescent="0.25">
      <c r="A143" s="22"/>
      <c r="B143" s="170"/>
      <c r="C143" s="163"/>
      <c r="D143" s="30"/>
    </row>
    <row r="144" spans="1:8" ht="24.95" customHeight="1" x14ac:dyDescent="0.25">
      <c r="A144" s="22"/>
      <c r="B144" s="170"/>
      <c r="C144" s="163"/>
      <c r="D144" s="30"/>
    </row>
    <row r="145" spans="1:4" ht="24.95" customHeight="1" x14ac:dyDescent="0.25">
      <c r="A145" s="22"/>
      <c r="B145" s="170"/>
      <c r="C145" s="163"/>
      <c r="D145" s="30"/>
    </row>
    <row r="146" spans="1:4" ht="24.95" customHeight="1" x14ac:dyDescent="0.25">
      <c r="A146" s="22"/>
      <c r="B146" s="170"/>
      <c r="C146" s="163"/>
      <c r="D146" s="30"/>
    </row>
    <row r="147" spans="1:4" ht="24.95" customHeight="1" x14ac:dyDescent="0.25">
      <c r="A147" s="22"/>
      <c r="B147" s="170"/>
      <c r="C147" s="163"/>
      <c r="D147" s="30"/>
    </row>
    <row r="148" spans="1:4" ht="24.95" customHeight="1" x14ac:dyDescent="0.25">
      <c r="A148" s="22"/>
      <c r="B148" s="170"/>
      <c r="C148" s="163"/>
      <c r="D148" s="30"/>
    </row>
    <row r="149" spans="1:4" ht="24.95" customHeight="1" x14ac:dyDescent="0.25">
      <c r="A149" s="22"/>
      <c r="B149" s="170"/>
      <c r="C149" s="163"/>
      <c r="D149" s="30"/>
    </row>
    <row r="150" spans="1:4" ht="24.95" customHeight="1" x14ac:dyDescent="0.25">
      <c r="A150" s="22"/>
      <c r="B150" s="170"/>
      <c r="C150" s="163"/>
      <c r="D150" s="30"/>
    </row>
    <row r="151" spans="1:4" ht="24.95" customHeight="1" x14ac:dyDescent="0.25">
      <c r="A151" s="22"/>
      <c r="B151" s="170"/>
      <c r="C151" s="163"/>
      <c r="D151" s="30"/>
    </row>
    <row r="152" spans="1:4" ht="24.95" customHeight="1" x14ac:dyDescent="0.25">
      <c r="A152" s="22"/>
      <c r="B152" s="170"/>
      <c r="C152" s="163"/>
      <c r="D152" s="30"/>
    </row>
    <row r="153" spans="1:4" ht="24.95" customHeight="1" x14ac:dyDescent="0.25">
      <c r="A153" s="22"/>
      <c r="B153" s="170"/>
      <c r="C153" s="163"/>
      <c r="D153" s="30"/>
    </row>
    <row r="154" spans="1:4" ht="24.95" customHeight="1" x14ac:dyDescent="0.25">
      <c r="A154" s="22"/>
      <c r="B154" s="170"/>
      <c r="C154" s="163"/>
      <c r="D154" s="30"/>
    </row>
    <row r="155" spans="1:4" ht="24.95" customHeight="1" x14ac:dyDescent="0.25">
      <c r="A155" s="22"/>
      <c r="B155" s="170"/>
      <c r="C155" s="163"/>
      <c r="D155" s="30"/>
    </row>
    <row r="156" spans="1:4" ht="24.95" customHeight="1" x14ac:dyDescent="0.25">
      <c r="A156" s="22"/>
      <c r="B156" s="170"/>
      <c r="C156" s="163"/>
      <c r="D156" s="30"/>
    </row>
    <row r="157" spans="1:4" ht="24.95" customHeight="1" x14ac:dyDescent="0.25">
      <c r="A157" s="22"/>
      <c r="B157" s="170"/>
      <c r="C157" s="163"/>
      <c r="D157" s="30"/>
    </row>
    <row r="158" spans="1:4" ht="24.95" customHeight="1" x14ac:dyDescent="0.25">
      <c r="A158" s="22"/>
      <c r="B158" s="170"/>
      <c r="C158" s="163"/>
      <c r="D158" s="30"/>
    </row>
    <row r="159" spans="1:4" ht="24.95" customHeight="1" x14ac:dyDescent="0.25">
      <c r="A159" s="22"/>
      <c r="B159" s="170"/>
      <c r="C159" s="163"/>
      <c r="D159" s="30"/>
    </row>
    <row r="160" spans="1:4" ht="24.95" customHeight="1" x14ac:dyDescent="0.25">
      <c r="A160" s="22"/>
      <c r="B160" s="170"/>
      <c r="C160" s="163"/>
      <c r="D160" s="30"/>
    </row>
    <row r="161" spans="1:4" ht="24.95" customHeight="1" x14ac:dyDescent="0.25">
      <c r="A161" s="22"/>
      <c r="B161" s="170"/>
      <c r="C161" s="163"/>
      <c r="D161" s="30"/>
    </row>
    <row r="162" spans="1:4" ht="24.95" customHeight="1" x14ac:dyDescent="0.25">
      <c r="A162" s="22"/>
      <c r="B162" s="170"/>
      <c r="C162" s="163"/>
      <c r="D162" s="30"/>
    </row>
    <row r="163" spans="1:4" ht="24.95" customHeight="1" x14ac:dyDescent="0.25">
      <c r="A163" s="22"/>
      <c r="B163" s="170"/>
      <c r="C163" s="163"/>
      <c r="D163" s="30"/>
    </row>
    <row r="164" spans="1:4" ht="24.95" customHeight="1" x14ac:dyDescent="0.25">
      <c r="A164" s="22"/>
      <c r="B164" s="170"/>
      <c r="C164" s="163"/>
      <c r="D164" s="30"/>
    </row>
    <row r="165" spans="1:4" ht="24.95" customHeight="1" x14ac:dyDescent="0.25">
      <c r="A165" s="22"/>
      <c r="B165" s="170"/>
      <c r="C165" s="163"/>
      <c r="D165" s="30"/>
    </row>
    <row r="166" spans="1:4" ht="24.95" customHeight="1" x14ac:dyDescent="0.25">
      <c r="A166" s="22"/>
      <c r="B166" s="170"/>
      <c r="C166" s="163"/>
      <c r="D166" s="30"/>
    </row>
    <row r="167" spans="1:4" ht="24.95" customHeight="1" x14ac:dyDescent="0.25">
      <c r="A167" s="22"/>
      <c r="B167" s="170"/>
      <c r="C167" s="163"/>
      <c r="D167" s="30"/>
    </row>
    <row r="168" spans="1:4" ht="24.95" customHeight="1" x14ac:dyDescent="0.25">
      <c r="A168" s="22"/>
      <c r="B168" s="170"/>
      <c r="C168" s="163"/>
      <c r="D168" s="30"/>
    </row>
    <row r="169" spans="1:4" ht="24.95" customHeight="1" x14ac:dyDescent="0.25">
      <c r="A169" s="22"/>
      <c r="B169" s="170"/>
      <c r="C169" s="163"/>
      <c r="D169" s="30"/>
    </row>
    <row r="170" spans="1:4" ht="24.95" customHeight="1" x14ac:dyDescent="0.25">
      <c r="A170" s="22"/>
      <c r="B170" s="170"/>
      <c r="C170" s="163"/>
      <c r="D170" s="30"/>
    </row>
    <row r="171" spans="1:4" ht="24.95" customHeight="1" x14ac:dyDescent="0.25">
      <c r="A171" s="22"/>
      <c r="B171" s="170"/>
      <c r="C171" s="163"/>
      <c r="D171" s="30"/>
    </row>
    <row r="172" spans="1:4" ht="24.95" customHeight="1" x14ac:dyDescent="0.25">
      <c r="A172" s="22"/>
      <c r="B172" s="170"/>
      <c r="C172" s="163"/>
      <c r="D172" s="30"/>
    </row>
    <row r="173" spans="1:4" ht="24.95" customHeight="1" x14ac:dyDescent="0.25">
      <c r="A173" s="22"/>
      <c r="B173" s="170"/>
      <c r="C173" s="163"/>
      <c r="D173" s="30"/>
    </row>
    <row r="174" spans="1:4" ht="24.95" customHeight="1" x14ac:dyDescent="0.25">
      <c r="A174" s="22"/>
      <c r="B174" s="170"/>
      <c r="C174" s="163"/>
      <c r="D174" s="30"/>
    </row>
    <row r="175" spans="1:4" ht="24.95" customHeight="1" x14ac:dyDescent="0.25">
      <c r="A175" s="22"/>
      <c r="B175" s="170"/>
      <c r="C175" s="163"/>
      <c r="D175" s="30"/>
    </row>
    <row r="176" spans="1:4" ht="24.95" customHeight="1" x14ac:dyDescent="0.25">
      <c r="A176" s="22"/>
      <c r="B176" s="170"/>
      <c r="C176" s="163"/>
      <c r="D176" s="30"/>
    </row>
    <row r="177" spans="1:4" ht="24.95" customHeight="1" x14ac:dyDescent="0.25">
      <c r="A177" s="22"/>
      <c r="B177" s="170"/>
      <c r="C177" s="163"/>
      <c r="D177" s="30"/>
    </row>
    <row r="178" spans="1:4" ht="24.95" customHeight="1" x14ac:dyDescent="0.25">
      <c r="A178" s="22"/>
      <c r="B178" s="170"/>
      <c r="C178" s="163"/>
      <c r="D178" s="30"/>
    </row>
    <row r="179" spans="1:4" ht="24.95" customHeight="1" x14ac:dyDescent="0.25">
      <c r="A179" s="22"/>
      <c r="B179" s="170"/>
      <c r="C179" s="163"/>
      <c r="D179" s="30"/>
    </row>
    <row r="180" spans="1:4" ht="24.95" customHeight="1" x14ac:dyDescent="0.25">
      <c r="A180" s="22"/>
      <c r="B180" s="170"/>
      <c r="C180" s="163"/>
      <c r="D180" s="30"/>
    </row>
    <row r="181" spans="1:4" ht="24.95" customHeight="1" x14ac:dyDescent="0.25">
      <c r="A181" s="22"/>
      <c r="B181" s="170"/>
      <c r="C181" s="163"/>
      <c r="D181" s="30"/>
    </row>
    <row r="182" spans="1:4" ht="24.95" customHeight="1" x14ac:dyDescent="0.25">
      <c r="A182" s="22"/>
      <c r="B182" s="170"/>
      <c r="C182" s="163"/>
      <c r="D182" s="30"/>
    </row>
    <row r="183" spans="1:4" ht="24.95" customHeight="1" x14ac:dyDescent="0.25">
      <c r="A183" s="22"/>
      <c r="B183" s="170"/>
      <c r="C183" s="163"/>
      <c r="D183" s="30"/>
    </row>
    <row r="184" spans="1:4" ht="24.95" customHeight="1" x14ac:dyDescent="0.25">
      <c r="A184" s="22"/>
      <c r="B184" s="170"/>
      <c r="C184" s="163"/>
      <c r="D184" s="30"/>
    </row>
    <row r="185" spans="1:4" ht="24.95" customHeight="1" x14ac:dyDescent="0.25">
      <c r="A185" s="22"/>
      <c r="B185" s="170"/>
      <c r="C185" s="163"/>
      <c r="D185" s="30"/>
    </row>
    <row r="186" spans="1:4" ht="24.95" customHeight="1" x14ac:dyDescent="0.25">
      <c r="A186" s="22"/>
      <c r="B186" s="170"/>
      <c r="C186" s="163"/>
      <c r="D186" s="30"/>
    </row>
    <row r="187" spans="1:4" ht="24.95" customHeight="1" x14ac:dyDescent="0.25">
      <c r="A187" s="22"/>
      <c r="B187" s="170"/>
      <c r="C187" s="163"/>
      <c r="D187" s="30"/>
    </row>
    <row r="188" spans="1:4" ht="24.95" customHeight="1" x14ac:dyDescent="0.25">
      <c r="A188" s="22"/>
      <c r="B188" s="170"/>
      <c r="C188" s="163"/>
      <c r="D188" s="30"/>
    </row>
    <row r="189" spans="1:4" ht="24.95" customHeight="1" x14ac:dyDescent="0.25">
      <c r="A189" s="22"/>
      <c r="B189" s="170"/>
      <c r="C189" s="163"/>
      <c r="D189" s="30"/>
    </row>
    <row r="190" spans="1:4" ht="24.95" customHeight="1" x14ac:dyDescent="0.25">
      <c r="A190" s="22"/>
      <c r="B190" s="170"/>
      <c r="C190" s="163"/>
      <c r="D190" s="30"/>
    </row>
    <row r="191" spans="1:4" ht="24.95" customHeight="1" x14ac:dyDescent="0.25">
      <c r="A191" s="22"/>
      <c r="B191" s="170"/>
      <c r="C191" s="163"/>
      <c r="D191" s="30"/>
    </row>
    <row r="192" spans="1:4" ht="24.95" customHeight="1" x14ac:dyDescent="0.25">
      <c r="A192" s="22"/>
      <c r="B192" s="170"/>
      <c r="C192" s="163"/>
      <c r="D192" s="30"/>
    </row>
    <row r="193" spans="1:4" ht="24.95" customHeight="1" x14ac:dyDescent="0.25">
      <c r="A193" s="22"/>
      <c r="B193" s="170"/>
      <c r="C193" s="163"/>
      <c r="D193" s="30"/>
    </row>
    <row r="194" spans="1:4" ht="24.95" customHeight="1" x14ac:dyDescent="0.25">
      <c r="A194" s="22"/>
      <c r="B194" s="170"/>
      <c r="C194" s="163"/>
      <c r="D194" s="30"/>
    </row>
    <row r="195" spans="1:4" ht="24.95" customHeight="1" x14ac:dyDescent="0.25">
      <c r="A195" s="22"/>
      <c r="B195" s="170"/>
      <c r="C195" s="163"/>
      <c r="D195" s="30"/>
    </row>
    <row r="196" spans="1:4" ht="24.95" customHeight="1" x14ac:dyDescent="0.25">
      <c r="A196" s="22"/>
      <c r="B196" s="170"/>
      <c r="C196" s="163"/>
      <c r="D196" s="30"/>
    </row>
    <row r="197" spans="1:4" ht="24.95" customHeight="1" x14ac:dyDescent="0.25">
      <c r="A197" s="22"/>
      <c r="B197" s="170"/>
      <c r="C197" s="163"/>
      <c r="D197" s="30"/>
    </row>
    <row r="198" spans="1:4" ht="24.95" customHeight="1" x14ac:dyDescent="0.25">
      <c r="A198" s="22"/>
      <c r="B198" s="170"/>
      <c r="C198" s="163"/>
      <c r="D198" s="30"/>
    </row>
    <row r="199" spans="1:4" ht="24.95" customHeight="1" x14ac:dyDescent="0.25">
      <c r="A199" s="22"/>
      <c r="B199" s="170"/>
      <c r="C199" s="163"/>
      <c r="D199" s="30"/>
    </row>
    <row r="200" spans="1:4" ht="24.95" customHeight="1" x14ac:dyDescent="0.25">
      <c r="A200" s="22"/>
      <c r="B200" s="170"/>
      <c r="C200" s="163"/>
      <c r="D200" s="30"/>
    </row>
    <row r="201" spans="1:4" ht="24.95" customHeight="1" x14ac:dyDescent="0.25">
      <c r="A201" s="22"/>
      <c r="B201" s="170"/>
      <c r="C201" s="163"/>
      <c r="D201" s="30"/>
    </row>
    <row r="202" spans="1:4" ht="24.95" customHeight="1" x14ac:dyDescent="0.25">
      <c r="A202" s="22"/>
      <c r="B202" s="170"/>
      <c r="C202" s="163"/>
      <c r="D202" s="30"/>
    </row>
    <row r="203" spans="1:4" ht="24.95" customHeight="1" x14ac:dyDescent="0.25">
      <c r="A203" s="22"/>
      <c r="B203" s="170"/>
      <c r="C203" s="163"/>
      <c r="D203" s="30"/>
    </row>
    <row r="204" spans="1:4" ht="24.95" customHeight="1" x14ac:dyDescent="0.25">
      <c r="A204" s="22"/>
      <c r="B204" s="170"/>
      <c r="C204" s="163"/>
      <c r="D204" s="30"/>
    </row>
    <row r="205" spans="1:4" ht="24.95" customHeight="1" x14ac:dyDescent="0.25">
      <c r="A205" s="22"/>
      <c r="B205" s="170"/>
      <c r="C205" s="163"/>
      <c r="D205" s="30"/>
    </row>
    <row r="206" spans="1:4" ht="24.95" customHeight="1" x14ac:dyDescent="0.25">
      <c r="A206" s="22"/>
      <c r="B206" s="170"/>
      <c r="C206" s="163"/>
      <c r="D206" s="30"/>
    </row>
    <row r="207" spans="1:4" ht="24.95" customHeight="1" x14ac:dyDescent="0.25">
      <c r="A207" s="22"/>
      <c r="B207" s="170"/>
      <c r="C207" s="163"/>
      <c r="D207" s="30"/>
    </row>
    <row r="208" spans="1:4" ht="24.95" customHeight="1" x14ac:dyDescent="0.25">
      <c r="A208" s="22"/>
      <c r="B208" s="170"/>
      <c r="C208" s="163"/>
      <c r="D208" s="30"/>
    </row>
    <row r="209" spans="1:4" ht="24.95" customHeight="1" x14ac:dyDescent="0.25">
      <c r="A209" s="22"/>
      <c r="B209" s="170"/>
      <c r="C209" s="163"/>
      <c r="D209" s="30"/>
    </row>
    <row r="210" spans="1:4" ht="24.95" customHeight="1" x14ac:dyDescent="0.25">
      <c r="A210" s="22"/>
      <c r="B210" s="170"/>
      <c r="C210" s="163"/>
      <c r="D210" s="30"/>
    </row>
    <row r="211" spans="1:4" ht="24.95" customHeight="1" x14ac:dyDescent="0.25">
      <c r="A211" s="22"/>
      <c r="B211" s="170"/>
      <c r="C211" s="163"/>
      <c r="D211" s="30"/>
    </row>
    <row r="212" spans="1:4" ht="24.95" customHeight="1" x14ac:dyDescent="0.25">
      <c r="A212" s="22"/>
      <c r="B212" s="170"/>
      <c r="C212" s="163"/>
      <c r="D212" s="30"/>
    </row>
    <row r="213" spans="1:4" ht="24.95" customHeight="1" x14ac:dyDescent="0.25">
      <c r="A213" s="22"/>
      <c r="B213" s="170"/>
      <c r="C213" s="163"/>
      <c r="D213" s="30"/>
    </row>
    <row r="214" spans="1:4" ht="24.95" customHeight="1" x14ac:dyDescent="0.25">
      <c r="A214" s="22"/>
      <c r="B214" s="170"/>
      <c r="C214" s="163"/>
      <c r="D214" s="30"/>
    </row>
    <row r="215" spans="1:4" ht="24.95" customHeight="1" x14ac:dyDescent="0.25">
      <c r="A215" s="22"/>
      <c r="B215" s="170"/>
      <c r="C215" s="163"/>
      <c r="D215" s="30"/>
    </row>
    <row r="216" spans="1:4" ht="24.95" customHeight="1" x14ac:dyDescent="0.25">
      <c r="A216" s="22"/>
      <c r="B216" s="170"/>
      <c r="C216" s="163"/>
      <c r="D216" s="30"/>
    </row>
    <row r="217" spans="1:4" ht="24.95" customHeight="1" x14ac:dyDescent="0.25">
      <c r="A217" s="22"/>
      <c r="B217" s="170"/>
      <c r="C217" s="163"/>
      <c r="D217" s="30"/>
    </row>
    <row r="218" spans="1:4" ht="24.95" customHeight="1" x14ac:dyDescent="0.25">
      <c r="A218" s="22"/>
      <c r="B218" s="170"/>
      <c r="C218" s="163"/>
      <c r="D218" s="30"/>
    </row>
    <row r="219" spans="1:4" ht="24.95" customHeight="1" x14ac:dyDescent="0.25">
      <c r="A219" s="22"/>
      <c r="B219" s="170"/>
      <c r="C219" s="163"/>
      <c r="D219" s="30"/>
    </row>
    <row r="220" spans="1:4" ht="24.95" customHeight="1" x14ac:dyDescent="0.25">
      <c r="A220" s="22"/>
      <c r="B220" s="170"/>
      <c r="C220" s="163"/>
      <c r="D220" s="30"/>
    </row>
    <row r="221" spans="1:4" ht="24.95" customHeight="1" x14ac:dyDescent="0.25">
      <c r="A221" s="22"/>
      <c r="B221" s="170"/>
      <c r="C221" s="163"/>
      <c r="D221" s="30"/>
    </row>
    <row r="222" spans="1:4" ht="24.95" customHeight="1" x14ac:dyDescent="0.25">
      <c r="A222" s="22"/>
      <c r="B222" s="170"/>
      <c r="C222" s="163"/>
      <c r="D222" s="30"/>
    </row>
    <row r="223" spans="1:4" ht="24.95" customHeight="1" x14ac:dyDescent="0.25">
      <c r="A223" s="22"/>
      <c r="B223" s="170"/>
      <c r="C223" s="163"/>
      <c r="D223" s="30"/>
    </row>
    <row r="224" spans="1:4" ht="24.95" customHeight="1" x14ac:dyDescent="0.25">
      <c r="A224" s="22"/>
      <c r="B224" s="170"/>
      <c r="C224" s="163"/>
      <c r="D224" s="30"/>
    </row>
    <row r="225" spans="1:4" ht="24.95" customHeight="1" x14ac:dyDescent="0.25">
      <c r="A225" s="22"/>
      <c r="B225" s="170"/>
      <c r="C225" s="163"/>
      <c r="D225" s="30"/>
    </row>
    <row r="226" spans="1:4" ht="24.95" customHeight="1" x14ac:dyDescent="0.25">
      <c r="A226" s="22"/>
      <c r="B226" s="170"/>
      <c r="C226" s="163"/>
      <c r="D226" s="30"/>
    </row>
    <row r="227" spans="1:4" ht="24.95" customHeight="1" x14ac:dyDescent="0.25">
      <c r="A227" s="22"/>
      <c r="B227" s="170"/>
      <c r="C227" s="163"/>
      <c r="D227" s="30"/>
    </row>
    <row r="228" spans="1:4" ht="24.95" customHeight="1" x14ac:dyDescent="0.25">
      <c r="A228" s="22"/>
      <c r="B228" s="170"/>
      <c r="C228" s="163"/>
      <c r="D228" s="30"/>
    </row>
    <row r="229" spans="1:4" ht="24.95" customHeight="1" x14ac:dyDescent="0.25">
      <c r="A229" s="22"/>
      <c r="B229" s="170"/>
      <c r="C229" s="163"/>
      <c r="D229" s="30"/>
    </row>
    <row r="230" spans="1:4" ht="24.95" customHeight="1" x14ac:dyDescent="0.25">
      <c r="A230" s="22"/>
      <c r="B230" s="170"/>
      <c r="C230" s="163"/>
      <c r="D230" s="30"/>
    </row>
    <row r="231" spans="1:4" ht="24.95" customHeight="1" x14ac:dyDescent="0.25">
      <c r="A231" s="22"/>
      <c r="B231" s="170"/>
      <c r="C231" s="163"/>
      <c r="D231" s="30"/>
    </row>
    <row r="232" spans="1:4" ht="24.95" customHeight="1" x14ac:dyDescent="0.25">
      <c r="A232" s="22"/>
      <c r="B232" s="170"/>
      <c r="C232" s="163"/>
      <c r="D232" s="30"/>
    </row>
    <row r="233" spans="1:4" ht="24.95" customHeight="1" x14ac:dyDescent="0.25">
      <c r="A233" s="22"/>
      <c r="B233" s="170"/>
      <c r="C233" s="163"/>
      <c r="D233" s="30"/>
    </row>
    <row r="234" spans="1:4" ht="24.95" customHeight="1" x14ac:dyDescent="0.25">
      <c r="A234" s="22"/>
      <c r="B234" s="170"/>
      <c r="C234" s="163"/>
      <c r="D234" s="30"/>
    </row>
    <row r="235" spans="1:4" ht="24.95" customHeight="1" x14ac:dyDescent="0.25">
      <c r="A235" s="22"/>
      <c r="B235" s="170"/>
      <c r="C235" s="163"/>
      <c r="D235" s="30"/>
    </row>
    <row r="236" spans="1:4" ht="24.95" customHeight="1" x14ac:dyDescent="0.25">
      <c r="A236" s="22"/>
      <c r="B236" s="170"/>
      <c r="C236" s="163"/>
      <c r="D236" s="30"/>
    </row>
    <row r="237" spans="1:4" ht="24.95" customHeight="1" x14ac:dyDescent="0.25">
      <c r="A237" s="22"/>
      <c r="B237" s="170"/>
      <c r="C237" s="163"/>
      <c r="D237" s="30"/>
    </row>
    <row r="238" spans="1:4" ht="24.95" customHeight="1" x14ac:dyDescent="0.25">
      <c r="A238" s="22"/>
      <c r="B238" s="170"/>
      <c r="C238" s="163"/>
      <c r="D238" s="30"/>
    </row>
    <row r="239" spans="1:4" x14ac:dyDescent="0.25">
      <c r="A239" s="22"/>
      <c r="B239" s="170"/>
      <c r="C239" s="163"/>
      <c r="D239" s="30"/>
    </row>
    <row r="240" spans="1:4" x14ac:dyDescent="0.25">
      <c r="A240" s="22"/>
      <c r="B240" s="170"/>
      <c r="C240" s="163"/>
      <c r="D240" s="30"/>
    </row>
    <row r="241" spans="1:4" x14ac:dyDescent="0.25">
      <c r="A241" s="22"/>
      <c r="B241" s="170"/>
      <c r="C241" s="163"/>
      <c r="D241" s="30"/>
    </row>
    <row r="242" spans="1:4" x14ac:dyDescent="0.25">
      <c r="A242" s="22"/>
      <c r="B242" s="170"/>
      <c r="C242" s="163"/>
      <c r="D242" s="30"/>
    </row>
    <row r="243" spans="1:4" x14ac:dyDescent="0.25">
      <c r="A243" s="22"/>
      <c r="B243" s="170"/>
      <c r="C243" s="163"/>
      <c r="D243" s="30"/>
    </row>
    <row r="244" spans="1:4" x14ac:dyDescent="0.25">
      <c r="A244" s="22"/>
      <c r="B244" s="170"/>
      <c r="C244" s="163"/>
      <c r="D244" s="30"/>
    </row>
    <row r="245" spans="1:4" x14ac:dyDescent="0.25">
      <c r="A245" s="22"/>
      <c r="B245" s="170"/>
      <c r="C245" s="163"/>
      <c r="D245" s="30"/>
    </row>
    <row r="246" spans="1:4" x14ac:dyDescent="0.25">
      <c r="A246" s="22"/>
      <c r="B246" s="170"/>
      <c r="C246" s="163"/>
      <c r="D246" s="30"/>
    </row>
    <row r="247" spans="1:4" x14ac:dyDescent="0.25">
      <c r="A247" s="22"/>
      <c r="B247" s="170"/>
      <c r="C247" s="163"/>
      <c r="D247" s="30"/>
    </row>
    <row r="248" spans="1:4" x14ac:dyDescent="0.25">
      <c r="A248" s="22"/>
      <c r="B248" s="170"/>
      <c r="C248" s="163"/>
      <c r="D248" s="30"/>
    </row>
    <row r="249" spans="1:4" x14ac:dyDescent="0.25">
      <c r="A249" s="22"/>
      <c r="B249" s="170"/>
      <c r="C249" s="163"/>
      <c r="D249" s="30"/>
    </row>
    <row r="250" spans="1:4" x14ac:dyDescent="0.25">
      <c r="A250" s="22"/>
      <c r="B250" s="170"/>
      <c r="C250" s="163"/>
      <c r="D250" s="30"/>
    </row>
    <row r="251" spans="1:4" x14ac:dyDescent="0.25">
      <c r="D251" s="30"/>
    </row>
    <row r="252" spans="1:4" x14ac:dyDescent="0.25">
      <c r="D252" s="30"/>
    </row>
    <row r="253" spans="1:4" x14ac:dyDescent="0.25">
      <c r="D253" s="30"/>
    </row>
    <row r="254" spans="1:4" x14ac:dyDescent="0.25">
      <c r="D254" s="30"/>
    </row>
    <row r="255" spans="1:4" x14ac:dyDescent="0.25">
      <c r="D255" s="30"/>
    </row>
    <row r="256" spans="1:4" x14ac:dyDescent="0.25">
      <c r="D256" s="30"/>
    </row>
    <row r="257" spans="4:4" x14ac:dyDescent="0.25">
      <c r="D257" s="30"/>
    </row>
    <row r="258" spans="4:4" x14ac:dyDescent="0.25">
      <c r="D258" s="30"/>
    </row>
    <row r="259" spans="4:4" x14ac:dyDescent="0.25">
      <c r="D259" s="30"/>
    </row>
    <row r="260" spans="4:4" x14ac:dyDescent="0.25">
      <c r="D260" s="30"/>
    </row>
    <row r="261" spans="4:4" x14ac:dyDescent="0.25">
      <c r="D261" s="30"/>
    </row>
    <row r="262" spans="4:4" x14ac:dyDescent="0.25">
      <c r="D262" s="30"/>
    </row>
    <row r="263" spans="4:4" x14ac:dyDescent="0.25">
      <c r="D263" s="30"/>
    </row>
    <row r="264" spans="4:4" x14ac:dyDescent="0.25">
      <c r="D264" s="30"/>
    </row>
    <row r="265" spans="4:4" x14ac:dyDescent="0.25">
      <c r="D265" s="30"/>
    </row>
    <row r="266" spans="4:4" x14ac:dyDescent="0.25">
      <c r="D266" s="30"/>
    </row>
    <row r="267" spans="4:4" x14ac:dyDescent="0.25">
      <c r="D267" s="30"/>
    </row>
    <row r="268" spans="4:4" x14ac:dyDescent="0.25">
      <c r="D268" s="30"/>
    </row>
    <row r="269" spans="4:4" x14ac:dyDescent="0.25">
      <c r="D269" s="30"/>
    </row>
    <row r="270" spans="4:4" x14ac:dyDescent="0.25">
      <c r="D270" s="30"/>
    </row>
    <row r="271" spans="4:4" x14ac:dyDescent="0.25">
      <c r="D271" s="30"/>
    </row>
    <row r="272" spans="4:4" x14ac:dyDescent="0.25">
      <c r="D272" s="30"/>
    </row>
    <row r="273" spans="4:4" x14ac:dyDescent="0.25">
      <c r="D273" s="30"/>
    </row>
    <row r="274" spans="4:4" x14ac:dyDescent="0.25">
      <c r="D274" s="30"/>
    </row>
    <row r="275" spans="4:4" x14ac:dyDescent="0.25">
      <c r="D275" s="30"/>
    </row>
    <row r="276" spans="4:4" x14ac:dyDescent="0.25">
      <c r="D276" s="30"/>
    </row>
    <row r="277" spans="4:4" x14ac:dyDescent="0.25">
      <c r="D277" s="30"/>
    </row>
    <row r="278" spans="4:4" x14ac:dyDescent="0.25">
      <c r="D278" s="30"/>
    </row>
    <row r="279" spans="4:4" x14ac:dyDescent="0.25">
      <c r="D279" s="30"/>
    </row>
    <row r="280" spans="4:4" x14ac:dyDescent="0.25">
      <c r="D280" s="30"/>
    </row>
    <row r="281" spans="4:4" x14ac:dyDescent="0.25">
      <c r="D281" s="30"/>
    </row>
    <row r="282" spans="4:4" x14ac:dyDescent="0.25">
      <c r="D282" s="30"/>
    </row>
    <row r="283" spans="4:4" x14ac:dyDescent="0.25">
      <c r="D283" s="30"/>
    </row>
    <row r="284" spans="4:4" x14ac:dyDescent="0.25">
      <c r="D284" s="30"/>
    </row>
    <row r="285" spans="4:4" x14ac:dyDescent="0.25">
      <c r="D285" s="30"/>
    </row>
    <row r="286" spans="4:4" x14ac:dyDescent="0.25">
      <c r="D286" s="30"/>
    </row>
    <row r="287" spans="4:4" x14ac:dyDescent="0.25">
      <c r="D287" s="30"/>
    </row>
    <row r="288" spans="4:4" x14ac:dyDescent="0.25">
      <c r="D288" s="30"/>
    </row>
    <row r="289" spans="4:4" x14ac:dyDescent="0.25">
      <c r="D289" s="30"/>
    </row>
    <row r="290" spans="4:4" x14ac:dyDescent="0.25">
      <c r="D290" s="30"/>
    </row>
    <row r="291" spans="4:4" x14ac:dyDescent="0.25">
      <c r="D291" s="30"/>
    </row>
    <row r="292" spans="4:4" x14ac:dyDescent="0.25">
      <c r="D292" s="30"/>
    </row>
    <row r="293" spans="4:4" x14ac:dyDescent="0.25">
      <c r="D293" s="30"/>
    </row>
    <row r="294" spans="4:4" x14ac:dyDescent="0.25">
      <c r="D294" s="30"/>
    </row>
    <row r="295" spans="4:4" x14ac:dyDescent="0.25">
      <c r="D295" s="30"/>
    </row>
    <row r="296" spans="4:4" x14ac:dyDescent="0.25">
      <c r="D296" s="30"/>
    </row>
    <row r="297" spans="4:4" x14ac:dyDescent="0.25">
      <c r="D297" s="30"/>
    </row>
    <row r="298" spans="4:4" x14ac:dyDescent="0.25">
      <c r="D298" s="30"/>
    </row>
    <row r="299" spans="4:4" x14ac:dyDescent="0.25">
      <c r="D299" s="30"/>
    </row>
    <row r="300" spans="4:4" x14ac:dyDescent="0.25">
      <c r="D300" s="30"/>
    </row>
    <row r="301" spans="4:4" x14ac:dyDescent="0.25">
      <c r="D301" s="30"/>
    </row>
    <row r="302" spans="4:4" x14ac:dyDescent="0.25">
      <c r="D302" s="30"/>
    </row>
    <row r="303" spans="4:4" x14ac:dyDescent="0.25">
      <c r="D303" s="30"/>
    </row>
    <row r="304" spans="4:4" x14ac:dyDescent="0.25">
      <c r="D304" s="30"/>
    </row>
    <row r="305" spans="4:4" x14ac:dyDescent="0.25">
      <c r="D305" s="30"/>
    </row>
    <row r="306" spans="4:4" x14ac:dyDescent="0.25">
      <c r="D306" s="30"/>
    </row>
    <row r="307" spans="4:4" x14ac:dyDescent="0.25">
      <c r="D307" s="30"/>
    </row>
    <row r="308" spans="4:4" x14ac:dyDescent="0.25">
      <c r="D308" s="30"/>
    </row>
    <row r="309" spans="4:4" x14ac:dyDescent="0.25">
      <c r="D309" s="30"/>
    </row>
    <row r="310" spans="4:4" x14ac:dyDescent="0.25">
      <c r="D310" s="30"/>
    </row>
    <row r="311" spans="4:4" x14ac:dyDescent="0.25">
      <c r="D311" s="30"/>
    </row>
    <row r="312" spans="4:4" x14ac:dyDescent="0.25">
      <c r="D312" s="30"/>
    </row>
    <row r="313" spans="4:4" x14ac:dyDescent="0.25">
      <c r="D313" s="30"/>
    </row>
    <row r="314" spans="4:4" x14ac:dyDescent="0.25">
      <c r="D314" s="30"/>
    </row>
    <row r="315" spans="4:4" x14ac:dyDescent="0.25">
      <c r="D315" s="30"/>
    </row>
    <row r="316" spans="4:4" x14ac:dyDescent="0.25">
      <c r="D316" s="30"/>
    </row>
    <row r="317" spans="4:4" x14ac:dyDescent="0.25">
      <c r="D317" s="30"/>
    </row>
    <row r="318" spans="4:4" x14ac:dyDescent="0.25">
      <c r="D318" s="30"/>
    </row>
    <row r="319" spans="4:4" x14ac:dyDescent="0.25">
      <c r="D319" s="30"/>
    </row>
    <row r="320" spans="4:4" x14ac:dyDescent="0.25">
      <c r="D320" s="30"/>
    </row>
    <row r="321" spans="4:4" x14ac:dyDescent="0.25">
      <c r="D321" s="30"/>
    </row>
    <row r="322" spans="4:4" x14ac:dyDescent="0.25">
      <c r="D322" s="30"/>
    </row>
    <row r="323" spans="4:4" x14ac:dyDescent="0.25">
      <c r="D323" s="30"/>
    </row>
    <row r="324" spans="4:4" x14ac:dyDescent="0.25">
      <c r="D324" s="30"/>
    </row>
    <row r="325" spans="4:4" x14ac:dyDescent="0.25">
      <c r="D325" s="30"/>
    </row>
    <row r="326" spans="4:4" x14ac:dyDescent="0.25">
      <c r="D326" s="30"/>
    </row>
    <row r="327" spans="4:4" x14ac:dyDescent="0.25">
      <c r="D327" s="30"/>
    </row>
    <row r="328" spans="4:4" x14ac:dyDescent="0.25">
      <c r="D328" s="30"/>
    </row>
    <row r="329" spans="4:4" x14ac:dyDescent="0.25">
      <c r="D329" s="30"/>
    </row>
    <row r="330" spans="4:4" x14ac:dyDescent="0.25">
      <c r="D330" s="30"/>
    </row>
    <row r="331" spans="4:4" x14ac:dyDescent="0.25">
      <c r="D331" s="30"/>
    </row>
    <row r="332" spans="4:4" x14ac:dyDescent="0.25">
      <c r="D332" s="30"/>
    </row>
    <row r="333" spans="4:4" x14ac:dyDescent="0.25">
      <c r="D333" s="30"/>
    </row>
    <row r="334" spans="4:4" x14ac:dyDescent="0.25">
      <c r="D334" s="30"/>
    </row>
    <row r="335" spans="4:4" x14ac:dyDescent="0.25">
      <c r="D335" s="30"/>
    </row>
    <row r="336" spans="4:4" x14ac:dyDescent="0.25">
      <c r="D336" s="30"/>
    </row>
    <row r="337" spans="4:4" x14ac:dyDescent="0.25">
      <c r="D337" s="30"/>
    </row>
    <row r="338" spans="4:4" x14ac:dyDescent="0.25">
      <c r="D338" s="30"/>
    </row>
    <row r="339" spans="4:4" x14ac:dyDescent="0.25">
      <c r="D339" s="30"/>
    </row>
    <row r="340" spans="4:4" x14ac:dyDescent="0.25">
      <c r="D340" s="30"/>
    </row>
    <row r="341" spans="4:4" x14ac:dyDescent="0.25">
      <c r="D341" s="30"/>
    </row>
    <row r="342" spans="4:4" x14ac:dyDescent="0.25">
      <c r="D342" s="30"/>
    </row>
    <row r="343" spans="4:4" x14ac:dyDescent="0.25">
      <c r="D343" s="30"/>
    </row>
    <row r="344" spans="4:4" x14ac:dyDescent="0.25">
      <c r="D344" s="30"/>
    </row>
    <row r="345" spans="4:4" x14ac:dyDescent="0.25">
      <c r="D345" s="30"/>
    </row>
    <row r="346" spans="4:4" x14ac:dyDescent="0.25">
      <c r="D346" s="30"/>
    </row>
    <row r="347" spans="4:4" x14ac:dyDescent="0.25">
      <c r="D347" s="30"/>
    </row>
    <row r="348" spans="4:4" x14ac:dyDescent="0.25">
      <c r="D348" s="30"/>
    </row>
    <row r="349" spans="4:4" x14ac:dyDescent="0.25">
      <c r="D349" s="30"/>
    </row>
    <row r="350" spans="4:4" x14ac:dyDescent="0.25">
      <c r="D350" s="30"/>
    </row>
    <row r="351" spans="4:4" x14ac:dyDescent="0.25">
      <c r="D351" s="30"/>
    </row>
    <row r="352" spans="4:4" x14ac:dyDescent="0.25">
      <c r="D352" s="30"/>
    </row>
    <row r="353" spans="4:4" x14ac:dyDescent="0.25">
      <c r="D353" s="30"/>
    </row>
    <row r="354" spans="4:4" x14ac:dyDescent="0.25">
      <c r="D354" s="30"/>
    </row>
    <row r="355" spans="4:4" x14ac:dyDescent="0.25">
      <c r="D355" s="30"/>
    </row>
    <row r="356" spans="4:4" x14ac:dyDescent="0.25">
      <c r="D356" s="30"/>
    </row>
    <row r="357" spans="4:4" x14ac:dyDescent="0.25">
      <c r="D357" s="30"/>
    </row>
    <row r="358" spans="4:4" x14ac:dyDescent="0.25">
      <c r="D358" s="30"/>
    </row>
    <row r="359" spans="4:4" x14ac:dyDescent="0.25">
      <c r="D359" s="30"/>
    </row>
    <row r="360" spans="4:4" x14ac:dyDescent="0.25">
      <c r="D360" s="30"/>
    </row>
    <row r="361" spans="4:4" x14ac:dyDescent="0.25">
      <c r="D361" s="30"/>
    </row>
    <row r="362" spans="4:4" x14ac:dyDescent="0.25">
      <c r="D362" s="30"/>
    </row>
    <row r="363" spans="4:4" x14ac:dyDescent="0.25">
      <c r="D363" s="30"/>
    </row>
    <row r="364" spans="4:4" x14ac:dyDescent="0.25">
      <c r="D364" s="30"/>
    </row>
    <row r="365" spans="4:4" x14ac:dyDescent="0.25">
      <c r="D365" s="30"/>
    </row>
    <row r="366" spans="4:4" x14ac:dyDescent="0.25">
      <c r="D366" s="30"/>
    </row>
    <row r="367" spans="4:4" x14ac:dyDescent="0.25">
      <c r="D367" s="30"/>
    </row>
    <row r="368" spans="4:4" x14ac:dyDescent="0.25">
      <c r="D368" s="30"/>
    </row>
    <row r="369" spans="4:4" x14ac:dyDescent="0.25">
      <c r="D369" s="30"/>
    </row>
    <row r="370" spans="4:4" x14ac:dyDescent="0.25">
      <c r="D370" s="30"/>
    </row>
    <row r="371" spans="4:4" x14ac:dyDescent="0.25">
      <c r="D371" s="30"/>
    </row>
    <row r="372" spans="4:4" x14ac:dyDescent="0.25">
      <c r="D372" s="30"/>
    </row>
    <row r="373" spans="4:4" x14ac:dyDescent="0.25">
      <c r="D373" s="30"/>
    </row>
    <row r="374" spans="4:4" x14ac:dyDescent="0.25">
      <c r="D374" s="30"/>
    </row>
    <row r="375" spans="4:4" x14ac:dyDescent="0.25">
      <c r="D375" s="30"/>
    </row>
    <row r="376" spans="4:4" x14ac:dyDescent="0.25">
      <c r="D376" s="30"/>
    </row>
    <row r="377" spans="4:4" x14ac:dyDescent="0.25">
      <c r="D377" s="30"/>
    </row>
    <row r="378" spans="4:4" x14ac:dyDescent="0.25">
      <c r="D378" s="30"/>
    </row>
    <row r="379" spans="4:4" x14ac:dyDescent="0.25">
      <c r="D379" s="30"/>
    </row>
    <row r="380" spans="4:4" x14ac:dyDescent="0.25">
      <c r="D380" s="30"/>
    </row>
    <row r="381" spans="4:4" x14ac:dyDescent="0.25">
      <c r="D381" s="30"/>
    </row>
    <row r="382" spans="4:4" x14ac:dyDescent="0.25">
      <c r="D382" s="30"/>
    </row>
    <row r="383" spans="4:4" x14ac:dyDescent="0.25">
      <c r="D383" s="30"/>
    </row>
    <row r="384" spans="4:4" x14ac:dyDescent="0.25">
      <c r="D384" s="30"/>
    </row>
    <row r="385" spans="4:4" x14ac:dyDescent="0.25">
      <c r="D385" s="30"/>
    </row>
    <row r="386" spans="4:4" x14ac:dyDescent="0.25">
      <c r="D386" s="30"/>
    </row>
    <row r="387" spans="4:4" x14ac:dyDescent="0.25">
      <c r="D387" s="30"/>
    </row>
    <row r="388" spans="4:4" x14ac:dyDescent="0.25">
      <c r="D388" s="30"/>
    </row>
    <row r="389" spans="4:4" x14ac:dyDescent="0.25">
      <c r="D389" s="30"/>
    </row>
    <row r="390" spans="4:4" x14ac:dyDescent="0.25">
      <c r="D390" s="30"/>
    </row>
    <row r="391" spans="4:4" x14ac:dyDescent="0.25">
      <c r="D391" s="30"/>
    </row>
    <row r="392" spans="4:4" x14ac:dyDescent="0.25">
      <c r="D392" s="30"/>
    </row>
    <row r="393" spans="4:4" x14ac:dyDescent="0.25">
      <c r="D393" s="30"/>
    </row>
    <row r="394" spans="4:4" x14ac:dyDescent="0.25">
      <c r="D394" s="30"/>
    </row>
    <row r="395" spans="4:4" x14ac:dyDescent="0.25">
      <c r="D395" s="30"/>
    </row>
    <row r="396" spans="4:4" x14ac:dyDescent="0.25">
      <c r="D396" s="30"/>
    </row>
    <row r="397" spans="4:4" x14ac:dyDescent="0.25">
      <c r="D397" s="30"/>
    </row>
    <row r="398" spans="4:4" x14ac:dyDescent="0.25">
      <c r="D398" s="30"/>
    </row>
    <row r="399" spans="4:4" x14ac:dyDescent="0.25">
      <c r="D399" s="30"/>
    </row>
    <row r="400" spans="4:4" x14ac:dyDescent="0.25">
      <c r="D400" s="30"/>
    </row>
    <row r="401" spans="4:4" x14ac:dyDescent="0.25">
      <c r="D401" s="30"/>
    </row>
    <row r="402" spans="4:4" x14ac:dyDescent="0.25">
      <c r="D402" s="30"/>
    </row>
    <row r="403" spans="4:4" x14ac:dyDescent="0.25">
      <c r="D403" s="30"/>
    </row>
    <row r="404" spans="4:4" x14ac:dyDescent="0.25">
      <c r="D404" s="30"/>
    </row>
    <row r="405" spans="4:4" x14ac:dyDescent="0.25">
      <c r="D405" s="30"/>
    </row>
    <row r="406" spans="4:4" x14ac:dyDescent="0.25">
      <c r="D406" s="30"/>
    </row>
    <row r="407" spans="4:4" x14ac:dyDescent="0.25">
      <c r="D407" s="30"/>
    </row>
    <row r="408" spans="4:4" x14ac:dyDescent="0.25">
      <c r="D408" s="30"/>
    </row>
    <row r="409" spans="4:4" x14ac:dyDescent="0.25">
      <c r="D409" s="30"/>
    </row>
    <row r="410" spans="4:4" x14ac:dyDescent="0.25">
      <c r="D410" s="30"/>
    </row>
    <row r="411" spans="4:4" x14ac:dyDescent="0.25">
      <c r="D411" s="30"/>
    </row>
    <row r="412" spans="4:4" x14ac:dyDescent="0.25">
      <c r="D412" s="30"/>
    </row>
    <row r="413" spans="4:4" x14ac:dyDescent="0.25">
      <c r="D413" s="30"/>
    </row>
    <row r="414" spans="4:4" x14ac:dyDescent="0.25">
      <c r="D414" s="30"/>
    </row>
    <row r="415" spans="4:4" x14ac:dyDescent="0.25">
      <c r="D415" s="30"/>
    </row>
    <row r="416" spans="4:4" x14ac:dyDescent="0.25">
      <c r="D416" s="30"/>
    </row>
    <row r="417" spans="4:4" x14ac:dyDescent="0.25">
      <c r="D417" s="30"/>
    </row>
    <row r="418" spans="4:4" x14ac:dyDescent="0.25">
      <c r="D418" s="30"/>
    </row>
    <row r="419" spans="4:4" x14ac:dyDescent="0.25">
      <c r="D419" s="30"/>
    </row>
    <row r="420" spans="4:4" x14ac:dyDescent="0.25">
      <c r="D420" s="30"/>
    </row>
    <row r="421" spans="4:4" x14ac:dyDescent="0.25">
      <c r="D421" s="30"/>
    </row>
    <row r="422" spans="4:4" x14ac:dyDescent="0.25">
      <c r="D422" s="30"/>
    </row>
    <row r="423" spans="4:4" x14ac:dyDescent="0.25">
      <c r="D423" s="30"/>
    </row>
    <row r="424" spans="4:4" x14ac:dyDescent="0.25">
      <c r="D424" s="30"/>
    </row>
    <row r="425" spans="4:4" x14ac:dyDescent="0.25">
      <c r="D425" s="30"/>
    </row>
    <row r="426" spans="4:4" x14ac:dyDescent="0.25">
      <c r="D426" s="30"/>
    </row>
    <row r="427" spans="4:4" x14ac:dyDescent="0.25">
      <c r="D427" s="30"/>
    </row>
    <row r="428" spans="4:4" x14ac:dyDescent="0.25">
      <c r="D428" s="30"/>
    </row>
    <row r="429" spans="4:4" x14ac:dyDescent="0.25">
      <c r="D429" s="30"/>
    </row>
    <row r="430" spans="4:4" x14ac:dyDescent="0.25">
      <c r="D430" s="30"/>
    </row>
    <row r="431" spans="4:4" x14ac:dyDescent="0.25">
      <c r="D431" s="30"/>
    </row>
    <row r="432" spans="4:4" x14ac:dyDescent="0.25">
      <c r="D432" s="30"/>
    </row>
    <row r="433" spans="4:4" x14ac:dyDescent="0.25">
      <c r="D433" s="30"/>
    </row>
    <row r="434" spans="4:4" x14ac:dyDescent="0.25">
      <c r="D434" s="30"/>
    </row>
    <row r="435" spans="4:4" x14ac:dyDescent="0.25">
      <c r="D435" s="30"/>
    </row>
    <row r="436" spans="4:4" x14ac:dyDescent="0.25">
      <c r="D436" s="30"/>
    </row>
    <row r="437" spans="4:4" x14ac:dyDescent="0.25">
      <c r="D437" s="30"/>
    </row>
    <row r="438" spans="4:4" x14ac:dyDescent="0.25">
      <c r="D438" s="30"/>
    </row>
    <row r="439" spans="4:4" x14ac:dyDescent="0.25">
      <c r="D439" s="30"/>
    </row>
    <row r="440" spans="4:4" x14ac:dyDescent="0.25">
      <c r="D440" s="30"/>
    </row>
    <row r="441" spans="4:4" x14ac:dyDescent="0.25">
      <c r="D441" s="30"/>
    </row>
    <row r="442" spans="4:4" x14ac:dyDescent="0.25">
      <c r="D442" s="30"/>
    </row>
    <row r="443" spans="4:4" x14ac:dyDescent="0.25">
      <c r="D443" s="30"/>
    </row>
    <row r="444" spans="4:4" x14ac:dyDescent="0.25">
      <c r="D444" s="30"/>
    </row>
    <row r="445" spans="4:4" x14ac:dyDescent="0.25">
      <c r="D445" s="30"/>
    </row>
    <row r="446" spans="4:4" x14ac:dyDescent="0.25">
      <c r="D446" s="30"/>
    </row>
    <row r="447" spans="4:4" x14ac:dyDescent="0.25">
      <c r="D447" s="30"/>
    </row>
    <row r="448" spans="4:4" x14ac:dyDescent="0.25">
      <c r="D448" s="30"/>
    </row>
    <row r="449" spans="4:4" x14ac:dyDescent="0.25">
      <c r="D449" s="30"/>
    </row>
    <row r="450" spans="4:4" x14ac:dyDescent="0.25">
      <c r="D450" s="30"/>
    </row>
    <row r="451" spans="4:4" x14ac:dyDescent="0.25">
      <c r="D451" s="30"/>
    </row>
    <row r="452" spans="4:4" x14ac:dyDescent="0.25">
      <c r="D452" s="30"/>
    </row>
    <row r="453" spans="4:4" x14ac:dyDescent="0.25">
      <c r="D453" s="30"/>
    </row>
    <row r="454" spans="4:4" x14ac:dyDescent="0.25">
      <c r="D454" s="30"/>
    </row>
    <row r="455" spans="4:4" x14ac:dyDescent="0.25">
      <c r="D455" s="30"/>
    </row>
    <row r="456" spans="4:4" x14ac:dyDescent="0.25">
      <c r="D456" s="30"/>
    </row>
    <row r="457" spans="4:4" x14ac:dyDescent="0.25">
      <c r="D457" s="30"/>
    </row>
    <row r="458" spans="4:4" x14ac:dyDescent="0.25">
      <c r="D458" s="30"/>
    </row>
    <row r="459" spans="4:4" x14ac:dyDescent="0.25">
      <c r="D459" s="30"/>
    </row>
    <row r="460" spans="4:4" x14ac:dyDescent="0.25">
      <c r="D460" s="30"/>
    </row>
    <row r="461" spans="4:4" x14ac:dyDescent="0.25">
      <c r="D461" s="30"/>
    </row>
    <row r="462" spans="4:4" x14ac:dyDescent="0.25">
      <c r="D462" s="30"/>
    </row>
    <row r="463" spans="4:4" x14ac:dyDescent="0.25">
      <c r="D463" s="30"/>
    </row>
    <row r="464" spans="4:4" x14ac:dyDescent="0.25">
      <c r="D464" s="30"/>
    </row>
    <row r="465" spans="4:4" x14ac:dyDescent="0.25">
      <c r="D465" s="30"/>
    </row>
    <row r="466" spans="4:4" x14ac:dyDescent="0.25">
      <c r="D466" s="30"/>
    </row>
    <row r="467" spans="4:4" x14ac:dyDescent="0.25">
      <c r="D467" s="30"/>
    </row>
    <row r="468" spans="4:4" x14ac:dyDescent="0.25">
      <c r="D468" s="30"/>
    </row>
    <row r="469" spans="4:4" x14ac:dyDescent="0.25">
      <c r="D469" s="30"/>
    </row>
    <row r="470" spans="4:4" x14ac:dyDescent="0.25">
      <c r="D470" s="30"/>
    </row>
    <row r="471" spans="4:4" x14ac:dyDescent="0.25">
      <c r="D471" s="30"/>
    </row>
    <row r="472" spans="4:4" x14ac:dyDescent="0.25">
      <c r="D472" s="30"/>
    </row>
    <row r="473" spans="4:4" x14ac:dyDescent="0.25">
      <c r="D473" s="30"/>
    </row>
    <row r="474" spans="4:4" x14ac:dyDescent="0.25">
      <c r="D474" s="30"/>
    </row>
    <row r="475" spans="4:4" x14ac:dyDescent="0.25">
      <c r="D475" s="30"/>
    </row>
    <row r="476" spans="4:4" x14ac:dyDescent="0.25">
      <c r="D476" s="30"/>
    </row>
    <row r="477" spans="4:4" x14ac:dyDescent="0.25">
      <c r="D477" s="30"/>
    </row>
    <row r="478" spans="4:4" x14ac:dyDescent="0.25">
      <c r="D478" s="30"/>
    </row>
    <row r="479" spans="4:4" x14ac:dyDescent="0.25">
      <c r="D479" s="30"/>
    </row>
    <row r="480" spans="4:4" x14ac:dyDescent="0.25">
      <c r="D480" s="30"/>
    </row>
    <row r="481" spans="4:4" x14ac:dyDescent="0.25">
      <c r="D481" s="30"/>
    </row>
    <row r="482" spans="4:4" x14ac:dyDescent="0.25">
      <c r="D482" s="30"/>
    </row>
    <row r="483" spans="4:4" x14ac:dyDescent="0.25">
      <c r="D483" s="30"/>
    </row>
    <row r="484" spans="4:4" x14ac:dyDescent="0.25">
      <c r="D484" s="30"/>
    </row>
    <row r="485" spans="4:4" x14ac:dyDescent="0.25">
      <c r="D485" s="30"/>
    </row>
    <row r="486" spans="4:4" x14ac:dyDescent="0.25">
      <c r="D486" s="30"/>
    </row>
    <row r="487" spans="4:4" x14ac:dyDescent="0.25">
      <c r="D487" s="30"/>
    </row>
    <row r="488" spans="4:4" x14ac:dyDescent="0.25">
      <c r="D488" s="30"/>
    </row>
    <row r="489" spans="4:4" x14ac:dyDescent="0.25">
      <c r="D489" s="30"/>
    </row>
    <row r="490" spans="4:4" x14ac:dyDescent="0.25">
      <c r="D490" s="30"/>
    </row>
    <row r="491" spans="4:4" x14ac:dyDescent="0.25">
      <c r="D491" s="30"/>
    </row>
    <row r="492" spans="4:4" x14ac:dyDescent="0.25">
      <c r="D492" s="30"/>
    </row>
    <row r="493" spans="4:4" x14ac:dyDescent="0.25">
      <c r="D493" s="30"/>
    </row>
    <row r="494" spans="4:4" x14ac:dyDescent="0.25">
      <c r="D494" s="30"/>
    </row>
    <row r="495" spans="4:4" x14ac:dyDescent="0.25">
      <c r="D495" s="30"/>
    </row>
    <row r="496" spans="4:4" x14ac:dyDescent="0.25">
      <c r="D496" s="30"/>
    </row>
    <row r="497" spans="4:4" x14ac:dyDescent="0.25">
      <c r="D497" s="30"/>
    </row>
    <row r="498" spans="4:4" x14ac:dyDescent="0.25">
      <c r="D498" s="30"/>
    </row>
    <row r="499" spans="4:4" x14ac:dyDescent="0.25">
      <c r="D499" s="30"/>
    </row>
    <row r="500" spans="4:4" x14ac:dyDescent="0.25">
      <c r="D500" s="30"/>
    </row>
    <row r="501" spans="4:4" x14ac:dyDescent="0.25">
      <c r="D501" s="30"/>
    </row>
    <row r="502" spans="4:4" x14ac:dyDescent="0.25">
      <c r="D502" s="30"/>
    </row>
    <row r="503" spans="4:4" x14ac:dyDescent="0.25">
      <c r="D503" s="30"/>
    </row>
    <row r="504" spans="4:4" x14ac:dyDescent="0.25">
      <c r="D504" s="30"/>
    </row>
    <row r="505" spans="4:4" x14ac:dyDescent="0.25">
      <c r="D505" s="30"/>
    </row>
    <row r="506" spans="4:4" x14ac:dyDescent="0.25">
      <c r="D506" s="30"/>
    </row>
    <row r="507" spans="4:4" x14ac:dyDescent="0.25">
      <c r="D507" s="30"/>
    </row>
    <row r="508" spans="4:4" x14ac:dyDescent="0.25">
      <c r="D508" s="30"/>
    </row>
    <row r="509" spans="4:4" x14ac:dyDescent="0.25">
      <c r="D509" s="30"/>
    </row>
    <row r="510" spans="4:4" x14ac:dyDescent="0.25">
      <c r="D510" s="30"/>
    </row>
    <row r="511" spans="4:4" x14ac:dyDescent="0.25">
      <c r="D511" s="30"/>
    </row>
    <row r="512" spans="4:4" x14ac:dyDescent="0.25">
      <c r="D512" s="30"/>
    </row>
    <row r="513" spans="4:4" x14ac:dyDescent="0.25">
      <c r="D513" s="30"/>
    </row>
    <row r="514" spans="4:4" x14ac:dyDescent="0.25">
      <c r="D514" s="30"/>
    </row>
    <row r="515" spans="4:4" x14ac:dyDescent="0.25">
      <c r="D515" s="30"/>
    </row>
    <row r="516" spans="4:4" x14ac:dyDescent="0.25">
      <c r="D516" s="30"/>
    </row>
    <row r="517" spans="4:4" x14ac:dyDescent="0.25">
      <c r="D517" s="30"/>
    </row>
    <row r="518" spans="4:4" x14ac:dyDescent="0.25">
      <c r="D518" s="30"/>
    </row>
    <row r="519" spans="4:4" x14ac:dyDescent="0.25">
      <c r="D519" s="30"/>
    </row>
    <row r="520" spans="4:4" x14ac:dyDescent="0.25">
      <c r="D520" s="30"/>
    </row>
    <row r="521" spans="4:4" x14ac:dyDescent="0.25">
      <c r="D521" s="30"/>
    </row>
    <row r="522" spans="4:4" x14ac:dyDescent="0.25">
      <c r="D522" s="30"/>
    </row>
    <row r="523" spans="4:4" x14ac:dyDescent="0.25">
      <c r="D523" s="30"/>
    </row>
    <row r="524" spans="4:4" x14ac:dyDescent="0.25">
      <c r="D524" s="30"/>
    </row>
    <row r="525" spans="4:4" x14ac:dyDescent="0.25">
      <c r="D525" s="30"/>
    </row>
    <row r="526" spans="4:4" x14ac:dyDescent="0.25">
      <c r="D526" s="30"/>
    </row>
    <row r="527" spans="4:4" x14ac:dyDescent="0.25">
      <c r="D527" s="30"/>
    </row>
    <row r="528" spans="4:4" x14ac:dyDescent="0.25">
      <c r="D528" s="30"/>
    </row>
    <row r="529" spans="4:4" x14ac:dyDescent="0.25">
      <c r="D529" s="30"/>
    </row>
    <row r="530" spans="4:4" x14ac:dyDescent="0.25">
      <c r="D530" s="30"/>
    </row>
    <row r="531" spans="4:4" x14ac:dyDescent="0.25">
      <c r="D531" s="30"/>
    </row>
    <row r="532" spans="4:4" x14ac:dyDescent="0.25">
      <c r="D532" s="30"/>
    </row>
    <row r="533" spans="4:4" x14ac:dyDescent="0.25">
      <c r="D533" s="30"/>
    </row>
    <row r="534" spans="4:4" x14ac:dyDescent="0.25">
      <c r="D534" s="30"/>
    </row>
    <row r="535" spans="4:4" x14ac:dyDescent="0.25">
      <c r="D535" s="30"/>
    </row>
    <row r="536" spans="4:4" x14ac:dyDescent="0.25">
      <c r="D536" s="30"/>
    </row>
    <row r="537" spans="4:4" x14ac:dyDescent="0.25">
      <c r="D537" s="30"/>
    </row>
    <row r="538" spans="4:4" x14ac:dyDescent="0.25">
      <c r="D538" s="30"/>
    </row>
    <row r="539" spans="4:4" x14ac:dyDescent="0.25">
      <c r="D539" s="30"/>
    </row>
    <row r="540" spans="4:4" x14ac:dyDescent="0.25">
      <c r="D540" s="30"/>
    </row>
    <row r="541" spans="4:4" x14ac:dyDescent="0.25">
      <c r="D541" s="30"/>
    </row>
    <row r="542" spans="4:4" x14ac:dyDescent="0.25">
      <c r="D542" s="30"/>
    </row>
    <row r="543" spans="4:4" x14ac:dyDescent="0.25">
      <c r="D543" s="30"/>
    </row>
    <row r="544" spans="4:4" x14ac:dyDescent="0.25">
      <c r="D544" s="30"/>
    </row>
    <row r="545" spans="4:4" x14ac:dyDescent="0.25">
      <c r="D545" s="30"/>
    </row>
    <row r="546" spans="4:4" x14ac:dyDescent="0.25">
      <c r="D546" s="30"/>
    </row>
    <row r="547" spans="4:4" x14ac:dyDescent="0.25">
      <c r="D547" s="30"/>
    </row>
    <row r="548" spans="4:4" x14ac:dyDescent="0.25">
      <c r="D548" s="30"/>
    </row>
    <row r="549" spans="4:4" x14ac:dyDescent="0.25">
      <c r="D549" s="30"/>
    </row>
    <row r="550" spans="4:4" x14ac:dyDescent="0.25">
      <c r="D550" s="30"/>
    </row>
    <row r="551" spans="4:4" x14ac:dyDescent="0.25">
      <c r="D551" s="30"/>
    </row>
    <row r="552" spans="4:4" x14ac:dyDescent="0.25">
      <c r="D552" s="30"/>
    </row>
  </sheetData>
  <sheetProtection formatCells="0" formatColumns="0" formatRows="0"/>
  <conditionalFormatting sqref="G20 G33:G34">
    <cfRule type="cellIs" dxfId="8" priority="16" stopIfTrue="1" operator="notEqual">
      <formula>0</formula>
    </cfRule>
  </conditionalFormatting>
  <conditionalFormatting sqref="G31">
    <cfRule type="cellIs" dxfId="7" priority="15" stopIfTrue="1" operator="notEqual">
      <formula>0</formula>
    </cfRule>
  </conditionalFormatting>
  <conditionalFormatting sqref="G32">
    <cfRule type="cellIs" dxfId="6" priority="14" stopIfTrue="1" operator="notEqual">
      <formula>0</formula>
    </cfRule>
  </conditionalFormatting>
  <conditionalFormatting sqref="G46">
    <cfRule type="cellIs" dxfId="5" priority="13" stopIfTrue="1" operator="notEqual">
      <formula>0</formula>
    </cfRule>
  </conditionalFormatting>
  <conditionalFormatting sqref="G56">
    <cfRule type="cellIs" dxfId="4" priority="12" stopIfTrue="1" operator="notEqual">
      <formula>0</formula>
    </cfRule>
  </conditionalFormatting>
  <conditionalFormatting sqref="G57:G58">
    <cfRule type="cellIs" dxfId="3" priority="11" stopIfTrue="1" operator="notEqual">
      <formula>0</formula>
    </cfRule>
  </conditionalFormatting>
  <conditionalFormatting sqref="L105">
    <cfRule type="cellIs" dxfId="2" priority="4" stopIfTrue="1" operator="notEqual">
      <formula>0</formula>
    </cfRule>
  </conditionalFormatting>
  <conditionalFormatting sqref="J105">
    <cfRule type="cellIs" dxfId="1" priority="2" stopIfTrue="1" operator="greaterThan">
      <formula>0</formula>
    </cfRule>
  </conditionalFormatting>
  <conditionalFormatting sqref="G38">
    <cfRule type="containsText" dxfId="0" priority="1" stopIfTrue="1" operator="containsText" text="included in error count">
      <formula>NOT(ISERROR(SEARCH("included in error count",G38)))</formula>
    </cfRule>
  </conditionalFormatting>
  <pageMargins left="0.7" right="0.7" top="0.75" bottom="0.75" header="0.3" footer="0.3"/>
  <pageSetup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3"/>
  <sheetViews>
    <sheetView showGridLines="0" workbookViewId="0">
      <selection activeCell="F5" sqref="F5"/>
    </sheetView>
  </sheetViews>
  <sheetFormatPr defaultRowHeight="15" x14ac:dyDescent="0.25"/>
  <cols>
    <col min="2" max="2" width="10.42578125" bestFit="1" customWidth="1"/>
    <col min="3" max="3" width="29.85546875" customWidth="1"/>
    <col min="4" max="4" width="40.5703125" customWidth="1"/>
    <col min="5" max="5" width="3.7109375" customWidth="1"/>
    <col min="6" max="6" width="13.42578125" customWidth="1"/>
    <col min="7" max="7" width="3.5703125" customWidth="1"/>
    <col min="8" max="8" width="14.140625" customWidth="1"/>
  </cols>
  <sheetData>
    <row r="1" spans="1:8" s="56" customFormat="1" x14ac:dyDescent="0.25"/>
    <row r="2" spans="1:8" ht="54.75" customHeight="1" x14ac:dyDescent="0.25">
      <c r="A2" s="533" t="s">
        <v>58</v>
      </c>
      <c r="B2" s="533"/>
      <c r="C2" s="533"/>
      <c r="D2" s="533"/>
      <c r="E2" s="533"/>
      <c r="F2" s="84"/>
      <c r="G2" s="84"/>
      <c r="H2" s="83"/>
    </row>
    <row r="3" spans="1:8" x14ac:dyDescent="0.25">
      <c r="A3" s="56"/>
      <c r="B3" s="56"/>
      <c r="C3" s="56"/>
      <c r="D3" s="56"/>
      <c r="E3" s="56"/>
      <c r="F3" s="56"/>
      <c r="G3" s="56"/>
      <c r="H3" s="56"/>
    </row>
    <row r="4" spans="1:8" ht="15.75" x14ac:dyDescent="0.25">
      <c r="A4" s="60"/>
      <c r="B4" s="61">
        <f>'Unit Data from Audit Worksheet'!D2</f>
        <v>0</v>
      </c>
      <c r="C4" s="62"/>
      <c r="D4" s="63"/>
      <c r="E4" s="64"/>
      <c r="F4" s="67">
        <f>'Unit Data from Audit Worksheet'!F5</f>
        <v>2020</v>
      </c>
      <c r="G4" s="60"/>
      <c r="H4" s="67">
        <f>'Unit Data from Audit Worksheet'!F5</f>
        <v>2020</v>
      </c>
    </row>
    <row r="5" spans="1:8" ht="38.25" x14ac:dyDescent="0.3">
      <c r="A5" s="65"/>
      <c r="B5" s="66" t="s">
        <v>25</v>
      </c>
      <c r="C5" s="65"/>
      <c r="D5" s="65"/>
      <c r="E5" s="65"/>
      <c r="F5" s="67" t="s">
        <v>26</v>
      </c>
      <c r="G5" s="65"/>
      <c r="H5" s="68" t="s">
        <v>27</v>
      </c>
    </row>
    <row r="6" spans="1:8" x14ac:dyDescent="0.25">
      <c r="A6" s="60"/>
      <c r="B6" s="69" t="s">
        <v>28</v>
      </c>
      <c r="C6" s="60"/>
      <c r="D6" s="70"/>
      <c r="E6" s="70"/>
      <c r="F6" s="70"/>
      <c r="G6" s="70"/>
      <c r="H6" s="70"/>
    </row>
    <row r="7" spans="1:8" x14ac:dyDescent="0.25">
      <c r="A7" s="60"/>
      <c r="B7" s="70" t="s">
        <v>29</v>
      </c>
      <c r="C7" s="60"/>
      <c r="D7" s="70"/>
      <c r="E7" s="70" t="s">
        <v>9</v>
      </c>
      <c r="F7" s="287">
        <f>IMPORT!L35</f>
        <v>0</v>
      </c>
      <c r="G7" s="288"/>
      <c r="H7" s="287">
        <f>F7</f>
        <v>0</v>
      </c>
    </row>
    <row r="8" spans="1:8" ht="44.25" customHeight="1" x14ac:dyDescent="0.25">
      <c r="A8" s="60"/>
      <c r="B8" s="530" t="s">
        <v>30</v>
      </c>
      <c r="C8" s="530"/>
      <c r="D8" s="530"/>
      <c r="E8" s="70" t="s">
        <v>9</v>
      </c>
      <c r="F8" s="296">
        <f>IMPORT!L36</f>
        <v>0</v>
      </c>
      <c r="G8" s="297"/>
      <c r="H8" s="297"/>
    </row>
    <row r="9" spans="1:8" x14ac:dyDescent="0.25">
      <c r="A9" s="60"/>
      <c r="B9" s="60"/>
      <c r="C9" s="70" t="s">
        <v>113</v>
      </c>
      <c r="D9" s="60"/>
      <c r="E9" s="70" t="s">
        <v>9</v>
      </c>
      <c r="F9" s="298">
        <f>IMPORT!L39</f>
        <v>0</v>
      </c>
      <c r="G9" s="297"/>
      <c r="H9" s="298">
        <f>F9</f>
        <v>0</v>
      </c>
    </row>
    <row r="10" spans="1:8" x14ac:dyDescent="0.25">
      <c r="A10" s="60"/>
      <c r="B10" s="60"/>
      <c r="C10" s="70" t="s">
        <v>31</v>
      </c>
      <c r="D10" s="60"/>
      <c r="E10" s="70" t="s">
        <v>9</v>
      </c>
      <c r="F10" s="298">
        <f>IMPORT!L77</f>
        <v>0</v>
      </c>
      <c r="G10" s="297"/>
      <c r="H10" s="298">
        <f>F10</f>
        <v>0</v>
      </c>
    </row>
    <row r="11" spans="1:8" x14ac:dyDescent="0.25">
      <c r="A11" s="60"/>
      <c r="B11" s="60"/>
      <c r="C11" s="70" t="s">
        <v>32</v>
      </c>
      <c r="D11" s="60"/>
      <c r="E11" s="70" t="s">
        <v>9</v>
      </c>
      <c r="F11" s="299">
        <f>IMPORT!L40</f>
        <v>0</v>
      </c>
      <c r="G11" s="300"/>
      <c r="H11" s="299">
        <f>F11</f>
        <v>0</v>
      </c>
    </row>
    <row r="12" spans="1:8" x14ac:dyDescent="0.25">
      <c r="A12" s="60"/>
      <c r="B12" s="71" t="s">
        <v>33</v>
      </c>
      <c r="C12" s="72" t="s">
        <v>34</v>
      </c>
      <c r="D12" s="73"/>
      <c r="E12" s="74" t="s">
        <v>9</v>
      </c>
      <c r="F12" s="289">
        <f>F7+F8-SUM(F9:F11)</f>
        <v>0</v>
      </c>
      <c r="G12" s="290"/>
      <c r="H12" s="289">
        <f>H7+H8-SUM(H9:H11)</f>
        <v>0</v>
      </c>
    </row>
    <row r="13" spans="1:8" x14ac:dyDescent="0.25">
      <c r="A13" s="60"/>
      <c r="B13" s="60"/>
      <c r="C13" s="70"/>
      <c r="D13" s="70"/>
      <c r="E13" s="70" t="s">
        <v>9</v>
      </c>
      <c r="F13" s="70"/>
      <c r="G13" s="70"/>
      <c r="H13" s="70"/>
    </row>
    <row r="14" spans="1:8" x14ac:dyDescent="0.25">
      <c r="A14" s="60"/>
      <c r="B14" s="70" t="s">
        <v>35</v>
      </c>
      <c r="C14" s="60"/>
      <c r="D14" s="70"/>
      <c r="E14" s="70" t="s">
        <v>9</v>
      </c>
      <c r="F14" s="299">
        <f>IMPORT!L46</f>
        <v>0</v>
      </c>
      <c r="G14" s="70"/>
      <c r="H14" s="70"/>
    </row>
    <row r="15" spans="1:8" x14ac:dyDescent="0.25">
      <c r="A15" s="60"/>
      <c r="B15" s="70" t="s">
        <v>36</v>
      </c>
      <c r="C15" s="60"/>
      <c r="D15" s="70"/>
      <c r="E15" s="70" t="s">
        <v>9</v>
      </c>
      <c r="F15" s="300">
        <f>F14-F12</f>
        <v>0</v>
      </c>
      <c r="G15" s="70"/>
      <c r="H15" s="70"/>
    </row>
    <row r="16" spans="1:8" x14ac:dyDescent="0.25">
      <c r="A16" s="60"/>
      <c r="B16" s="75" t="s">
        <v>37</v>
      </c>
      <c r="C16" s="60"/>
      <c r="D16" s="70"/>
      <c r="E16" s="70"/>
      <c r="F16" s="297"/>
      <c r="G16" s="70"/>
      <c r="H16" s="70"/>
    </row>
    <row r="17" spans="1:8" x14ac:dyDescent="0.25">
      <c r="A17" s="56"/>
      <c r="B17" s="76" t="s">
        <v>38</v>
      </c>
      <c r="C17" s="70" t="s">
        <v>39</v>
      </c>
      <c r="D17" s="60"/>
      <c r="E17" s="70" t="s">
        <v>9</v>
      </c>
      <c r="F17" s="301">
        <f>IMPORT!L43</f>
        <v>0</v>
      </c>
      <c r="G17" s="70"/>
      <c r="H17" s="70"/>
    </row>
    <row r="18" spans="1:8" ht="15.75" thickBot="1" x14ac:dyDescent="0.3">
      <c r="A18" s="56"/>
      <c r="B18" s="71" t="s">
        <v>33</v>
      </c>
      <c r="C18" s="72" t="s">
        <v>40</v>
      </c>
      <c r="D18" s="73"/>
      <c r="E18" s="74" t="s">
        <v>9</v>
      </c>
      <c r="F18" s="291">
        <f>(F15-SUM(F17:F17))</f>
        <v>0</v>
      </c>
      <c r="G18" s="70"/>
      <c r="H18" s="70"/>
    </row>
    <row r="19" spans="1:8" ht="15.75" thickTop="1" x14ac:dyDescent="0.25">
      <c r="A19" s="56"/>
      <c r="B19" s="60"/>
      <c r="C19" s="70"/>
      <c r="D19" s="70"/>
      <c r="E19" s="70"/>
      <c r="F19" s="70"/>
      <c r="G19" s="70"/>
      <c r="H19" s="70"/>
    </row>
    <row r="20" spans="1:8" ht="15.75" thickBot="1" x14ac:dyDescent="0.3">
      <c r="A20" s="56"/>
      <c r="B20" s="70" t="s">
        <v>41</v>
      </c>
      <c r="C20" s="60"/>
      <c r="D20" s="70"/>
      <c r="E20" s="70" t="s">
        <v>9</v>
      </c>
      <c r="F20" s="292">
        <f>IMPORT!L42</f>
        <v>0</v>
      </c>
      <c r="G20" s="70"/>
      <c r="H20" s="70"/>
    </row>
    <row r="21" spans="1:8" ht="16.5" thickTop="1" thickBot="1" x14ac:dyDescent="0.3">
      <c r="A21" s="56"/>
      <c r="B21" s="60"/>
      <c r="C21" s="77"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60"/>
      <c r="E21" s="70" t="s">
        <v>9</v>
      </c>
      <c r="F21" s="293">
        <f>ABS(F18-F20)</f>
        <v>0</v>
      </c>
      <c r="G21" s="70"/>
      <c r="H21" s="70"/>
    </row>
    <row r="22" spans="1:8" ht="50.25" customHeight="1" thickTop="1" x14ac:dyDescent="0.25">
      <c r="A22" s="56"/>
      <c r="B22" s="60"/>
      <c r="C22" s="531" t="str">
        <f>IF(F18&gt;F20,"Since Restricted-Stabilization by State Statute was understated, verfiy that the unit did not appropriate fund balance in excess of legal amount available in row 12 above.","")</f>
        <v/>
      </c>
      <c r="D22" s="531"/>
      <c r="E22" s="531"/>
      <c r="F22" s="531"/>
      <c r="G22" s="70"/>
      <c r="H22" s="70"/>
    </row>
    <row r="23" spans="1:8" x14ac:dyDescent="0.25">
      <c r="A23" s="56"/>
      <c r="B23" s="60"/>
      <c r="C23" s="532" t="s">
        <v>42</v>
      </c>
      <c r="D23" s="70"/>
      <c r="E23" s="70"/>
      <c r="F23" s="70"/>
      <c r="G23" s="70"/>
      <c r="H23" s="78" t="s">
        <v>43</v>
      </c>
    </row>
    <row r="24" spans="1:8" x14ac:dyDescent="0.25">
      <c r="A24" s="56"/>
      <c r="B24" s="60"/>
      <c r="C24" s="532"/>
      <c r="D24" s="70"/>
      <c r="E24" s="70"/>
      <c r="F24" s="67" t="s">
        <v>44</v>
      </c>
      <c r="G24" s="70"/>
      <c r="H24" s="67" t="s">
        <v>52</v>
      </c>
    </row>
    <row r="25" spans="1:8" x14ac:dyDescent="0.25">
      <c r="A25" s="56"/>
      <c r="B25" s="60"/>
      <c r="C25" s="69" t="s">
        <v>45</v>
      </c>
      <c r="D25" s="70"/>
      <c r="E25" s="70"/>
      <c r="F25" s="70"/>
      <c r="G25" s="70"/>
      <c r="H25" s="70"/>
    </row>
    <row r="26" spans="1:8" ht="25.15" customHeight="1" x14ac:dyDescent="0.25">
      <c r="A26" s="56"/>
      <c r="B26" s="60"/>
      <c r="C26" s="70" t="s">
        <v>46</v>
      </c>
      <c r="D26" s="70"/>
      <c r="E26" s="70" t="s">
        <v>9</v>
      </c>
      <c r="F26" s="287">
        <f>IMPORT!L49</f>
        <v>0</v>
      </c>
      <c r="G26" s="288"/>
      <c r="H26" s="294">
        <f>F26</f>
        <v>0</v>
      </c>
    </row>
    <row r="27" spans="1:8" x14ac:dyDescent="0.25">
      <c r="A27" s="56"/>
      <c r="B27" s="60"/>
      <c r="C27" s="76" t="s">
        <v>47</v>
      </c>
      <c r="D27" s="70"/>
      <c r="E27" s="70"/>
      <c r="F27" s="70"/>
      <c r="G27" s="70"/>
      <c r="H27" s="70"/>
    </row>
    <row r="28" spans="1:8" x14ac:dyDescent="0.25">
      <c r="A28" s="56"/>
      <c r="B28" s="60"/>
      <c r="C28" s="70" t="s">
        <v>48</v>
      </c>
      <c r="D28" s="60"/>
      <c r="E28" s="70" t="s">
        <v>9</v>
      </c>
      <c r="F28" s="302">
        <f>IMPORT!L51</f>
        <v>0</v>
      </c>
      <c r="G28" s="297"/>
      <c r="H28" s="303">
        <f>F28</f>
        <v>0</v>
      </c>
    </row>
    <row r="29" spans="1:8" x14ac:dyDescent="0.25">
      <c r="A29" s="56"/>
      <c r="B29" s="60"/>
      <c r="C29" s="70" t="s">
        <v>49</v>
      </c>
      <c r="D29" s="60"/>
      <c r="E29" s="70" t="s">
        <v>9</v>
      </c>
      <c r="F29" s="304">
        <f>IMPORT!L52+IMPORT!L53</f>
        <v>0</v>
      </c>
      <c r="G29" s="297"/>
      <c r="H29" s="305">
        <f>F29</f>
        <v>0</v>
      </c>
    </row>
    <row r="30" spans="1:8" ht="15.75" thickBot="1" x14ac:dyDescent="0.3">
      <c r="A30" s="56"/>
      <c r="B30" s="60"/>
      <c r="C30" s="70" t="s">
        <v>50</v>
      </c>
      <c r="D30" s="70"/>
      <c r="E30" s="70" t="s">
        <v>9</v>
      </c>
      <c r="F30" s="295">
        <f>SUM(F26:F28)-F29</f>
        <v>0</v>
      </c>
      <c r="G30" s="288"/>
      <c r="H30" s="295">
        <f>SUM(H26:H28)-H29</f>
        <v>0</v>
      </c>
    </row>
    <row r="31" spans="1:8" ht="15.75" thickTop="1" x14ac:dyDescent="0.25">
      <c r="A31" s="56"/>
      <c r="B31" s="60"/>
      <c r="C31" s="70"/>
      <c r="D31" s="70"/>
      <c r="E31" s="70"/>
      <c r="F31" s="70"/>
      <c r="G31" s="70"/>
      <c r="H31" s="70"/>
    </row>
    <row r="32" spans="1:8" ht="15.75" thickBot="1" x14ac:dyDescent="0.3">
      <c r="A32" s="56"/>
      <c r="B32" s="71" t="s">
        <v>33</v>
      </c>
      <c r="C32" s="77" t="s">
        <v>51</v>
      </c>
      <c r="D32" s="79"/>
      <c r="E32" s="77" t="s">
        <v>9</v>
      </c>
      <c r="F32" s="80" t="e">
        <f>F12/F30</f>
        <v>#DIV/0!</v>
      </c>
      <c r="G32" s="70"/>
      <c r="H32" s="80" t="e">
        <f>H12/H30</f>
        <v>#DIV/0!</v>
      </c>
    </row>
    <row r="33" spans="1:8" ht="15.75" thickTop="1" x14ac:dyDescent="0.25">
      <c r="A33" s="56"/>
      <c r="B33" s="56"/>
      <c r="C33" s="70"/>
      <c r="D33" s="70"/>
      <c r="E33" s="70"/>
      <c r="F33" s="70"/>
      <c r="G33" s="70"/>
      <c r="H33" s="70"/>
    </row>
  </sheetData>
  <sheetProtection password="CEAA"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82"/>
  <sheetViews>
    <sheetView workbookViewId="0">
      <selection activeCell="B1" sqref="B1"/>
    </sheetView>
  </sheetViews>
  <sheetFormatPr defaultRowHeight="15" x14ac:dyDescent="0.25"/>
  <cols>
    <col min="1" max="1" width="12.85546875" customWidth="1"/>
    <col min="2" max="2" width="14" customWidth="1"/>
    <col min="3" max="3" width="33.7109375" customWidth="1"/>
    <col min="4" max="21" width="16" customWidth="1"/>
    <col min="22" max="22" width="19.5703125" customWidth="1"/>
    <col min="23" max="31" width="16" customWidth="1"/>
    <col min="32" max="32" width="18" customWidth="1"/>
    <col min="33" max="35" width="16" customWidth="1"/>
    <col min="36" max="36" width="19" customWidth="1"/>
    <col min="37" max="37" width="20.7109375" customWidth="1"/>
    <col min="38" max="38" width="18.7109375" customWidth="1"/>
    <col min="39" max="47" width="16" customWidth="1"/>
  </cols>
  <sheetData>
    <row r="1" spans="1:46" ht="45" x14ac:dyDescent="0.25">
      <c r="A1" t="s">
        <v>508</v>
      </c>
      <c r="D1" t="s">
        <v>291</v>
      </c>
      <c r="E1" t="s">
        <v>292</v>
      </c>
      <c r="F1" t="s">
        <v>293</v>
      </c>
      <c r="G1" t="s">
        <v>294</v>
      </c>
      <c r="H1" s="354" t="s">
        <v>473</v>
      </c>
      <c r="I1" t="s">
        <v>295</v>
      </c>
      <c r="J1" t="s">
        <v>296</v>
      </c>
      <c r="K1" t="s">
        <v>298</v>
      </c>
      <c r="L1" t="s">
        <v>300</v>
      </c>
      <c r="M1" t="s">
        <v>301</v>
      </c>
      <c r="N1" t="s">
        <v>302</v>
      </c>
      <c r="O1" t="s">
        <v>303</v>
      </c>
      <c r="P1" t="s">
        <v>304</v>
      </c>
      <c r="Q1" t="s">
        <v>305</v>
      </c>
      <c r="R1" t="s">
        <v>306</v>
      </c>
      <c r="S1" t="s">
        <v>307</v>
      </c>
      <c r="T1" t="s">
        <v>308</v>
      </c>
      <c r="U1" t="s">
        <v>309</v>
      </c>
      <c r="V1" t="s">
        <v>310</v>
      </c>
      <c r="W1" t="s">
        <v>432</v>
      </c>
      <c r="X1" t="s">
        <v>311</v>
      </c>
      <c r="Y1" t="s">
        <v>451</v>
      </c>
      <c r="Z1" t="s">
        <v>312</v>
      </c>
      <c r="AA1" t="s">
        <v>314</v>
      </c>
      <c r="AB1" t="s">
        <v>315</v>
      </c>
      <c r="AC1" t="s">
        <v>316</v>
      </c>
      <c r="AD1" t="s">
        <v>317</v>
      </c>
      <c r="AE1" t="s">
        <v>318</v>
      </c>
      <c r="AF1" t="s">
        <v>319</v>
      </c>
      <c r="AG1" t="s">
        <v>324</v>
      </c>
      <c r="AH1" t="s">
        <v>325</v>
      </c>
      <c r="AI1" t="s">
        <v>326</v>
      </c>
      <c r="AJ1" t="s">
        <v>327</v>
      </c>
      <c r="AK1" t="s">
        <v>328</v>
      </c>
      <c r="AL1" t="s">
        <v>329</v>
      </c>
      <c r="AM1" t="s">
        <v>330</v>
      </c>
      <c r="AN1" t="s">
        <v>331</v>
      </c>
      <c r="AO1" t="s">
        <v>332</v>
      </c>
      <c r="AP1" t="s">
        <v>333</v>
      </c>
      <c r="AQ1" t="s">
        <v>334</v>
      </c>
      <c r="AR1" t="s">
        <v>335</v>
      </c>
      <c r="AS1" t="s">
        <v>336</v>
      </c>
      <c r="AT1" t="s">
        <v>337</v>
      </c>
    </row>
    <row r="2" spans="1:46" x14ac:dyDescent="0.25">
      <c r="D2">
        <v>602182</v>
      </c>
      <c r="E2">
        <v>601701</v>
      </c>
      <c r="F2">
        <v>601702</v>
      </c>
      <c r="G2">
        <v>601703</v>
      </c>
      <c r="H2">
        <v>604187</v>
      </c>
      <c r="I2">
        <v>601707</v>
      </c>
      <c r="J2">
        <v>601708</v>
      </c>
      <c r="K2">
        <v>601795</v>
      </c>
      <c r="L2">
        <v>602352</v>
      </c>
      <c r="M2">
        <v>60952</v>
      </c>
      <c r="N2">
        <v>601717</v>
      </c>
      <c r="O2">
        <v>601719</v>
      </c>
      <c r="P2">
        <v>601720</v>
      </c>
      <c r="Q2">
        <v>601504</v>
      </c>
      <c r="R2">
        <v>601723</v>
      </c>
      <c r="S2">
        <v>601781</v>
      </c>
      <c r="T2">
        <v>601782</v>
      </c>
      <c r="U2">
        <v>601724</v>
      </c>
      <c r="V2">
        <v>601725</v>
      </c>
      <c r="W2">
        <v>601726</v>
      </c>
      <c r="X2">
        <v>602154</v>
      </c>
      <c r="Y2">
        <v>604030</v>
      </c>
      <c r="Z2">
        <v>601738</v>
      </c>
      <c r="AA2">
        <v>601744</v>
      </c>
      <c r="AB2">
        <v>601745</v>
      </c>
      <c r="AC2">
        <v>601746</v>
      </c>
      <c r="AD2">
        <v>601748</v>
      </c>
      <c r="AE2">
        <v>601790</v>
      </c>
      <c r="AF2">
        <v>602369</v>
      </c>
      <c r="AG2">
        <v>601760</v>
      </c>
      <c r="AH2">
        <v>601761</v>
      </c>
      <c r="AI2">
        <v>601797</v>
      </c>
      <c r="AJ2">
        <v>602153</v>
      </c>
      <c r="AK2">
        <v>601764</v>
      </c>
      <c r="AL2">
        <v>602389</v>
      </c>
      <c r="AM2">
        <v>601765</v>
      </c>
      <c r="AN2">
        <v>602178</v>
      </c>
      <c r="AO2">
        <v>602390</v>
      </c>
      <c r="AP2">
        <v>602391</v>
      </c>
      <c r="AQ2">
        <v>602414</v>
      </c>
      <c r="AR2">
        <v>602395</v>
      </c>
      <c r="AS2">
        <v>602333</v>
      </c>
      <c r="AT2">
        <v>601774</v>
      </c>
    </row>
    <row r="3" spans="1:46" x14ac:dyDescent="0.25">
      <c r="D3" t="s">
        <v>291</v>
      </c>
      <c r="E3" t="s">
        <v>292</v>
      </c>
      <c r="F3" t="s">
        <v>293</v>
      </c>
      <c r="G3" t="s">
        <v>294</v>
      </c>
      <c r="H3" t="s">
        <v>473</v>
      </c>
      <c r="I3" t="s">
        <v>295</v>
      </c>
      <c r="J3" t="s">
        <v>296</v>
      </c>
      <c r="K3" t="s">
        <v>298</v>
      </c>
      <c r="L3" t="s">
        <v>300</v>
      </c>
      <c r="M3" t="s">
        <v>301</v>
      </c>
      <c r="N3" t="s">
        <v>302</v>
      </c>
      <c r="O3" t="s">
        <v>303</v>
      </c>
      <c r="P3" t="s">
        <v>304</v>
      </c>
      <c r="Q3" t="s">
        <v>305</v>
      </c>
      <c r="R3" t="s">
        <v>306</v>
      </c>
      <c r="S3" t="s">
        <v>307</v>
      </c>
      <c r="T3" t="s">
        <v>308</v>
      </c>
      <c r="U3" t="s">
        <v>309</v>
      </c>
      <c r="V3" t="s">
        <v>310</v>
      </c>
      <c r="W3" t="s">
        <v>432</v>
      </c>
      <c r="X3" t="s">
        <v>311</v>
      </c>
      <c r="Y3" t="s">
        <v>451</v>
      </c>
      <c r="Z3" t="s">
        <v>312</v>
      </c>
      <c r="AA3" t="s">
        <v>314</v>
      </c>
      <c r="AB3" t="s">
        <v>315</v>
      </c>
      <c r="AC3" t="s">
        <v>316</v>
      </c>
      <c r="AD3" t="s">
        <v>317</v>
      </c>
      <c r="AE3" t="s">
        <v>318</v>
      </c>
      <c r="AF3" t="s">
        <v>319</v>
      </c>
      <c r="AG3" t="s">
        <v>324</v>
      </c>
      <c r="AH3" t="s">
        <v>325</v>
      </c>
      <c r="AI3" t="s">
        <v>326</v>
      </c>
      <c r="AJ3" t="s">
        <v>327</v>
      </c>
      <c r="AK3" t="s">
        <v>328</v>
      </c>
      <c r="AL3" t="s">
        <v>329</v>
      </c>
      <c r="AM3" t="s">
        <v>330</v>
      </c>
      <c r="AN3" t="s">
        <v>331</v>
      </c>
      <c r="AO3" t="s">
        <v>332</v>
      </c>
      <c r="AP3" t="s">
        <v>333</v>
      </c>
      <c r="AQ3" t="s">
        <v>334</v>
      </c>
      <c r="AR3" t="s">
        <v>335</v>
      </c>
      <c r="AS3" t="s">
        <v>336</v>
      </c>
      <c r="AT3" t="s">
        <v>337</v>
      </c>
    </row>
    <row r="4" spans="1:46" x14ac:dyDescent="0.25">
      <c r="A4">
        <v>4</v>
      </c>
      <c r="B4">
        <v>4</v>
      </c>
      <c r="C4" t="s">
        <v>184</v>
      </c>
      <c r="D4">
        <v>0</v>
      </c>
      <c r="E4">
        <v>0</v>
      </c>
      <c r="F4">
        <v>1121897</v>
      </c>
      <c r="G4">
        <v>0</v>
      </c>
      <c r="H4">
        <v>0</v>
      </c>
      <c r="I4">
        <v>6835</v>
      </c>
      <c r="J4">
        <v>161156</v>
      </c>
      <c r="K4">
        <v>0</v>
      </c>
      <c r="L4">
        <v>0</v>
      </c>
      <c r="M4">
        <v>0</v>
      </c>
      <c r="N4">
        <v>0</v>
      </c>
      <c r="O4">
        <v>0</v>
      </c>
      <c r="P4">
        <v>0</v>
      </c>
      <c r="Q4">
        <v>0</v>
      </c>
      <c r="R4">
        <v>0</v>
      </c>
      <c r="S4">
        <v>0</v>
      </c>
      <c r="T4">
        <v>15777</v>
      </c>
      <c r="U4">
        <v>287845</v>
      </c>
      <c r="V4">
        <v>0</v>
      </c>
      <c r="W4">
        <v>225</v>
      </c>
      <c r="X4">
        <v>0</v>
      </c>
      <c r="Y4">
        <v>6027</v>
      </c>
      <c r="Z4">
        <v>3401</v>
      </c>
      <c r="AA4">
        <v>0</v>
      </c>
      <c r="AB4">
        <v>0</v>
      </c>
      <c r="AC4">
        <v>3539</v>
      </c>
      <c r="AD4">
        <v>15381</v>
      </c>
      <c r="AE4">
        <v>7111084</v>
      </c>
      <c r="AF4">
        <v>0</v>
      </c>
      <c r="AG4">
        <v>0</v>
      </c>
      <c r="AH4">
        <v>0</v>
      </c>
      <c r="AI4">
        <v>178337</v>
      </c>
      <c r="AJ4">
        <v>8459</v>
      </c>
      <c r="AK4">
        <v>1565693</v>
      </c>
      <c r="AL4">
        <v>1698</v>
      </c>
      <c r="AM4">
        <v>0</v>
      </c>
      <c r="AN4">
        <v>2300</v>
      </c>
      <c r="AO4">
        <v>420</v>
      </c>
      <c r="AP4">
        <v>583</v>
      </c>
      <c r="AQ4">
        <v>50982</v>
      </c>
      <c r="AR4">
        <v>0</v>
      </c>
      <c r="AS4">
        <v>0</v>
      </c>
      <c r="AT4">
        <v>0</v>
      </c>
    </row>
    <row r="5" spans="1:46" x14ac:dyDescent="0.25">
      <c r="A5">
        <v>5</v>
      </c>
      <c r="B5">
        <v>5</v>
      </c>
      <c r="C5" t="s">
        <v>64</v>
      </c>
      <c r="D5">
        <v>0</v>
      </c>
      <c r="E5">
        <v>0</v>
      </c>
      <c r="F5">
        <v>0</v>
      </c>
      <c r="G5">
        <v>0</v>
      </c>
      <c r="H5">
        <v>0</v>
      </c>
      <c r="I5">
        <v>0</v>
      </c>
      <c r="J5">
        <v>0</v>
      </c>
      <c r="K5">
        <v>0</v>
      </c>
      <c r="L5">
        <v>0</v>
      </c>
      <c r="M5">
        <v>0</v>
      </c>
      <c r="N5">
        <v>0</v>
      </c>
      <c r="O5">
        <v>0</v>
      </c>
      <c r="P5">
        <v>0</v>
      </c>
      <c r="Q5">
        <v>0</v>
      </c>
      <c r="R5">
        <v>0</v>
      </c>
      <c r="S5">
        <v>0</v>
      </c>
      <c r="T5">
        <v>0</v>
      </c>
      <c r="U5">
        <v>113337</v>
      </c>
      <c r="V5">
        <v>0</v>
      </c>
      <c r="W5">
        <v>0</v>
      </c>
      <c r="X5">
        <v>0</v>
      </c>
      <c r="Y5">
        <v>0</v>
      </c>
      <c r="Z5">
        <v>0</v>
      </c>
      <c r="AA5">
        <v>0</v>
      </c>
      <c r="AB5">
        <v>0</v>
      </c>
      <c r="AC5">
        <v>0</v>
      </c>
      <c r="AD5">
        <v>0</v>
      </c>
      <c r="AE5">
        <v>0</v>
      </c>
      <c r="AF5">
        <v>0</v>
      </c>
      <c r="AG5">
        <v>0</v>
      </c>
      <c r="AH5">
        <v>0</v>
      </c>
      <c r="AI5">
        <v>0</v>
      </c>
      <c r="AJ5">
        <v>0</v>
      </c>
      <c r="AK5">
        <v>0</v>
      </c>
      <c r="AL5">
        <v>0</v>
      </c>
      <c r="AM5">
        <v>0</v>
      </c>
      <c r="AN5">
        <v>600</v>
      </c>
      <c r="AO5">
        <v>0</v>
      </c>
      <c r="AP5">
        <v>0</v>
      </c>
      <c r="AQ5">
        <v>0</v>
      </c>
      <c r="AR5">
        <v>0</v>
      </c>
      <c r="AS5">
        <v>0</v>
      </c>
      <c r="AT5">
        <v>0</v>
      </c>
    </row>
    <row r="6" spans="1:46" x14ac:dyDescent="0.25">
      <c r="A6">
        <v>6</v>
      </c>
      <c r="B6">
        <v>6</v>
      </c>
      <c r="C6" t="s">
        <v>158</v>
      </c>
      <c r="D6">
        <v>0</v>
      </c>
      <c r="E6">
        <v>0</v>
      </c>
      <c r="F6">
        <v>0</v>
      </c>
      <c r="G6">
        <v>0</v>
      </c>
      <c r="H6">
        <v>0</v>
      </c>
      <c r="I6">
        <v>0</v>
      </c>
      <c r="J6">
        <v>0</v>
      </c>
      <c r="K6">
        <v>0</v>
      </c>
      <c r="L6">
        <v>0</v>
      </c>
      <c r="M6">
        <v>0</v>
      </c>
      <c r="N6">
        <v>0</v>
      </c>
      <c r="O6">
        <v>0</v>
      </c>
      <c r="P6">
        <v>0</v>
      </c>
      <c r="Q6">
        <v>0</v>
      </c>
      <c r="R6">
        <v>0</v>
      </c>
      <c r="S6">
        <v>0</v>
      </c>
      <c r="T6">
        <v>0</v>
      </c>
      <c r="U6">
        <v>16018</v>
      </c>
      <c r="V6">
        <v>0</v>
      </c>
      <c r="W6">
        <v>0</v>
      </c>
      <c r="X6">
        <v>0</v>
      </c>
      <c r="Y6">
        <v>0</v>
      </c>
      <c r="Z6">
        <v>0</v>
      </c>
      <c r="AA6">
        <v>0</v>
      </c>
      <c r="AB6">
        <v>0</v>
      </c>
      <c r="AC6">
        <v>0</v>
      </c>
      <c r="AD6">
        <v>0</v>
      </c>
      <c r="AE6">
        <v>3157536</v>
      </c>
      <c r="AF6">
        <v>0</v>
      </c>
      <c r="AG6">
        <v>0</v>
      </c>
      <c r="AH6">
        <v>0</v>
      </c>
      <c r="AI6">
        <v>0</v>
      </c>
      <c r="AJ6">
        <v>0</v>
      </c>
      <c r="AK6">
        <v>0</v>
      </c>
      <c r="AL6">
        <v>0</v>
      </c>
      <c r="AM6">
        <v>0</v>
      </c>
      <c r="AN6">
        <v>0</v>
      </c>
      <c r="AO6">
        <v>0</v>
      </c>
      <c r="AP6">
        <v>0</v>
      </c>
      <c r="AQ6">
        <v>0</v>
      </c>
      <c r="AR6">
        <v>0</v>
      </c>
      <c r="AS6">
        <v>0</v>
      </c>
      <c r="AT6">
        <v>0</v>
      </c>
    </row>
    <row r="7" spans="1:46" x14ac:dyDescent="0.25">
      <c r="A7">
        <v>7</v>
      </c>
      <c r="B7">
        <v>7</v>
      </c>
      <c r="C7" t="s">
        <v>133</v>
      </c>
      <c r="D7">
        <v>0</v>
      </c>
      <c r="E7">
        <v>0</v>
      </c>
      <c r="F7">
        <v>0</v>
      </c>
      <c r="G7">
        <v>0</v>
      </c>
      <c r="H7">
        <v>0</v>
      </c>
      <c r="I7">
        <v>0</v>
      </c>
      <c r="J7">
        <v>0</v>
      </c>
      <c r="K7">
        <v>0</v>
      </c>
      <c r="L7">
        <v>0</v>
      </c>
      <c r="M7">
        <v>0</v>
      </c>
      <c r="N7">
        <v>0</v>
      </c>
      <c r="O7">
        <v>0</v>
      </c>
      <c r="P7">
        <v>0</v>
      </c>
      <c r="Q7">
        <v>0</v>
      </c>
      <c r="R7">
        <v>0</v>
      </c>
      <c r="S7">
        <v>0</v>
      </c>
      <c r="T7">
        <v>2018</v>
      </c>
      <c r="U7">
        <v>0</v>
      </c>
      <c r="V7">
        <v>0</v>
      </c>
      <c r="W7">
        <v>0</v>
      </c>
      <c r="X7">
        <v>0</v>
      </c>
      <c r="Y7">
        <v>11558</v>
      </c>
      <c r="Z7">
        <v>0</v>
      </c>
      <c r="AA7">
        <v>0</v>
      </c>
      <c r="AB7">
        <v>2759</v>
      </c>
      <c r="AC7">
        <v>0</v>
      </c>
      <c r="AD7">
        <v>0</v>
      </c>
      <c r="AE7">
        <v>0</v>
      </c>
      <c r="AF7">
        <v>0</v>
      </c>
      <c r="AG7">
        <v>0</v>
      </c>
      <c r="AH7">
        <v>0</v>
      </c>
      <c r="AI7">
        <v>0</v>
      </c>
      <c r="AJ7">
        <v>0</v>
      </c>
      <c r="AK7">
        <v>47620</v>
      </c>
      <c r="AL7">
        <v>0</v>
      </c>
      <c r="AM7">
        <v>0</v>
      </c>
      <c r="AN7">
        <v>101461</v>
      </c>
      <c r="AO7">
        <v>0</v>
      </c>
      <c r="AP7">
        <v>0</v>
      </c>
      <c r="AQ7">
        <v>0</v>
      </c>
      <c r="AR7">
        <v>0</v>
      </c>
      <c r="AS7">
        <v>0</v>
      </c>
      <c r="AT7">
        <v>0</v>
      </c>
    </row>
    <row r="8" spans="1:46" x14ac:dyDescent="0.25">
      <c r="A8">
        <v>9</v>
      </c>
      <c r="B8">
        <v>9</v>
      </c>
      <c r="C8" t="s">
        <v>134</v>
      </c>
      <c r="D8">
        <v>0</v>
      </c>
      <c r="E8">
        <v>0</v>
      </c>
      <c r="F8">
        <v>849637</v>
      </c>
      <c r="G8">
        <v>0</v>
      </c>
      <c r="H8">
        <v>0</v>
      </c>
      <c r="I8">
        <v>217017</v>
      </c>
      <c r="J8">
        <v>945582</v>
      </c>
      <c r="K8">
        <v>0</v>
      </c>
      <c r="L8">
        <v>0</v>
      </c>
      <c r="M8">
        <v>0</v>
      </c>
      <c r="N8">
        <v>0</v>
      </c>
      <c r="O8">
        <v>0</v>
      </c>
      <c r="P8">
        <v>0</v>
      </c>
      <c r="Q8">
        <v>0</v>
      </c>
      <c r="R8">
        <v>312059</v>
      </c>
      <c r="S8">
        <v>43192</v>
      </c>
      <c r="T8">
        <v>115801</v>
      </c>
      <c r="U8">
        <v>5089014</v>
      </c>
      <c r="V8">
        <v>0</v>
      </c>
      <c r="W8">
        <v>90409</v>
      </c>
      <c r="X8">
        <v>0</v>
      </c>
      <c r="Y8">
        <v>209179</v>
      </c>
      <c r="Z8">
        <v>552629</v>
      </c>
      <c r="AA8">
        <v>0</v>
      </c>
      <c r="AB8">
        <v>49759</v>
      </c>
      <c r="AC8">
        <v>142551</v>
      </c>
      <c r="AD8">
        <v>96410</v>
      </c>
      <c r="AE8">
        <v>7249525</v>
      </c>
      <c r="AF8">
        <v>0</v>
      </c>
      <c r="AG8">
        <v>108423</v>
      </c>
      <c r="AH8">
        <v>0</v>
      </c>
      <c r="AI8">
        <v>8674231</v>
      </c>
      <c r="AJ8">
        <v>3546474</v>
      </c>
      <c r="AK8">
        <v>41795360</v>
      </c>
      <c r="AL8">
        <v>1118829</v>
      </c>
      <c r="AM8">
        <v>21057</v>
      </c>
      <c r="AN8">
        <v>260213</v>
      </c>
      <c r="AO8">
        <v>28721</v>
      </c>
      <c r="AP8">
        <v>67383</v>
      </c>
      <c r="AQ8">
        <v>1082665</v>
      </c>
      <c r="AR8">
        <v>0</v>
      </c>
      <c r="AS8">
        <v>0</v>
      </c>
      <c r="AT8">
        <v>182591</v>
      </c>
    </row>
    <row r="9" spans="1:46" x14ac:dyDescent="0.25">
      <c r="B9">
        <v>11</v>
      </c>
      <c r="C9" t="e">
        <v>#VALUE!</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row>
    <row r="10" spans="1:46" x14ac:dyDescent="0.25">
      <c r="B10">
        <v>12</v>
      </c>
      <c r="C10" t="s">
        <v>185</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row>
    <row r="11" spans="1:46" ht="82.5" customHeight="1" x14ac:dyDescent="0.25">
      <c r="A11">
        <v>13</v>
      </c>
      <c r="B11">
        <v>13</v>
      </c>
      <c r="C11" s="354" t="s">
        <v>433</v>
      </c>
      <c r="D11">
        <v>432117</v>
      </c>
      <c r="E11">
        <v>3402331</v>
      </c>
      <c r="F11">
        <v>0</v>
      </c>
      <c r="G11">
        <v>3817296</v>
      </c>
      <c r="H11">
        <v>36594</v>
      </c>
      <c r="I11">
        <v>0</v>
      </c>
      <c r="J11">
        <v>0</v>
      </c>
      <c r="K11">
        <v>1101526</v>
      </c>
      <c r="L11">
        <v>3143262</v>
      </c>
      <c r="M11">
        <v>8721375</v>
      </c>
      <c r="N11">
        <v>1352263</v>
      </c>
      <c r="O11">
        <v>75725</v>
      </c>
      <c r="P11">
        <v>12790151</v>
      </c>
      <c r="Q11">
        <v>0</v>
      </c>
      <c r="R11">
        <v>0</v>
      </c>
      <c r="S11">
        <v>0</v>
      </c>
      <c r="T11">
        <v>0</v>
      </c>
      <c r="U11">
        <v>0</v>
      </c>
      <c r="V11">
        <v>4106554</v>
      </c>
      <c r="W11">
        <v>0</v>
      </c>
      <c r="X11">
        <v>1621076</v>
      </c>
      <c r="Y11">
        <v>0</v>
      </c>
      <c r="Z11">
        <v>0</v>
      </c>
      <c r="AA11">
        <v>2721542</v>
      </c>
      <c r="AB11">
        <v>0</v>
      </c>
      <c r="AC11">
        <v>0</v>
      </c>
      <c r="AD11">
        <v>0</v>
      </c>
      <c r="AE11">
        <v>0</v>
      </c>
      <c r="AF11">
        <v>1226957</v>
      </c>
      <c r="AG11">
        <v>0</v>
      </c>
      <c r="AH11">
        <v>824056</v>
      </c>
      <c r="AI11">
        <v>671428</v>
      </c>
      <c r="AJ11">
        <v>0</v>
      </c>
      <c r="AK11">
        <v>5311616</v>
      </c>
      <c r="AL11">
        <v>0</v>
      </c>
      <c r="AM11">
        <v>0</v>
      </c>
      <c r="AN11">
        <v>0</v>
      </c>
      <c r="AO11">
        <v>0</v>
      </c>
      <c r="AP11">
        <v>0</v>
      </c>
      <c r="AQ11">
        <v>0</v>
      </c>
      <c r="AR11">
        <v>4245640</v>
      </c>
      <c r="AS11">
        <v>127273</v>
      </c>
      <c r="AT11">
        <v>0</v>
      </c>
    </row>
    <row r="12" spans="1:46" x14ac:dyDescent="0.25">
      <c r="A12">
        <v>14</v>
      </c>
      <c r="B12">
        <v>14</v>
      </c>
      <c r="C12" t="s">
        <v>186</v>
      </c>
      <c r="D12">
        <v>59101</v>
      </c>
      <c r="E12">
        <v>77666</v>
      </c>
      <c r="F12">
        <v>0</v>
      </c>
      <c r="G12">
        <v>248283</v>
      </c>
      <c r="H12">
        <v>0</v>
      </c>
      <c r="I12">
        <v>0</v>
      </c>
      <c r="J12">
        <v>0</v>
      </c>
      <c r="K12">
        <v>263802</v>
      </c>
      <c r="L12">
        <v>2845703</v>
      </c>
      <c r="M12">
        <v>6622358</v>
      </c>
      <c r="N12">
        <v>13826</v>
      </c>
      <c r="O12">
        <v>17198</v>
      </c>
      <c r="P12">
        <v>2027286</v>
      </c>
      <c r="Q12">
        <v>0</v>
      </c>
      <c r="R12">
        <v>0</v>
      </c>
      <c r="S12">
        <v>0</v>
      </c>
      <c r="T12">
        <v>0</v>
      </c>
      <c r="U12">
        <v>0</v>
      </c>
      <c r="V12">
        <v>2096750</v>
      </c>
      <c r="W12">
        <v>0</v>
      </c>
      <c r="X12">
        <v>232495</v>
      </c>
      <c r="Y12">
        <v>0</v>
      </c>
      <c r="Z12">
        <v>0</v>
      </c>
      <c r="AA12">
        <v>1673395</v>
      </c>
      <c r="AB12">
        <v>0</v>
      </c>
      <c r="AC12">
        <v>0</v>
      </c>
      <c r="AD12">
        <v>0</v>
      </c>
      <c r="AE12">
        <v>0</v>
      </c>
      <c r="AF12">
        <v>6878683</v>
      </c>
      <c r="AG12">
        <v>0</v>
      </c>
      <c r="AH12">
        <v>126384</v>
      </c>
      <c r="AI12">
        <v>35092</v>
      </c>
      <c r="AJ12">
        <v>0</v>
      </c>
      <c r="AK12">
        <v>22678567</v>
      </c>
      <c r="AL12">
        <v>0</v>
      </c>
      <c r="AM12">
        <v>0</v>
      </c>
      <c r="AN12">
        <v>0</v>
      </c>
      <c r="AO12">
        <v>0</v>
      </c>
      <c r="AP12">
        <v>0</v>
      </c>
      <c r="AQ12">
        <v>0</v>
      </c>
      <c r="AR12">
        <v>267365</v>
      </c>
      <c r="AS12">
        <v>52577</v>
      </c>
      <c r="AT12">
        <v>0</v>
      </c>
    </row>
    <row r="13" spans="1:46" x14ac:dyDescent="0.25">
      <c r="A13">
        <v>16</v>
      </c>
      <c r="B13">
        <v>16</v>
      </c>
      <c r="C13" t="s">
        <v>135</v>
      </c>
      <c r="D13">
        <v>0</v>
      </c>
      <c r="E13">
        <v>0</v>
      </c>
      <c r="F13">
        <v>7783095</v>
      </c>
      <c r="G13">
        <v>0</v>
      </c>
      <c r="H13">
        <v>0</v>
      </c>
      <c r="I13">
        <v>352824</v>
      </c>
      <c r="J13">
        <v>2617611</v>
      </c>
      <c r="K13">
        <v>0</v>
      </c>
      <c r="L13">
        <v>0</v>
      </c>
      <c r="M13">
        <v>0</v>
      </c>
      <c r="N13">
        <v>0</v>
      </c>
      <c r="O13">
        <v>0</v>
      </c>
      <c r="P13">
        <v>0</v>
      </c>
      <c r="Q13">
        <v>0</v>
      </c>
      <c r="R13">
        <v>29187</v>
      </c>
      <c r="S13">
        <v>31</v>
      </c>
      <c r="T13">
        <v>97131</v>
      </c>
      <c r="U13">
        <v>2838488</v>
      </c>
      <c r="V13">
        <v>0</v>
      </c>
      <c r="W13">
        <v>210443</v>
      </c>
      <c r="X13">
        <v>0</v>
      </c>
      <c r="Y13">
        <v>21192</v>
      </c>
      <c r="Z13">
        <v>337880</v>
      </c>
      <c r="AA13">
        <v>0</v>
      </c>
      <c r="AB13">
        <v>126250</v>
      </c>
      <c r="AC13">
        <v>75711</v>
      </c>
      <c r="AD13">
        <v>702850</v>
      </c>
      <c r="AE13">
        <v>60914076</v>
      </c>
      <c r="AF13">
        <v>0</v>
      </c>
      <c r="AG13">
        <v>16987</v>
      </c>
      <c r="AH13">
        <v>0</v>
      </c>
      <c r="AI13">
        <v>9418728</v>
      </c>
      <c r="AJ13">
        <v>1449423</v>
      </c>
      <c r="AK13">
        <v>9529076</v>
      </c>
      <c r="AL13">
        <v>211859</v>
      </c>
      <c r="AM13">
        <v>39882</v>
      </c>
      <c r="AN13">
        <v>59642</v>
      </c>
      <c r="AO13">
        <v>9042</v>
      </c>
      <c r="AP13">
        <v>49658</v>
      </c>
      <c r="AQ13">
        <v>2272915</v>
      </c>
      <c r="AR13">
        <v>0</v>
      </c>
      <c r="AS13">
        <v>0</v>
      </c>
      <c r="AT13">
        <v>81192</v>
      </c>
    </row>
    <row r="14" spans="1:46" x14ac:dyDescent="0.25">
      <c r="A14">
        <v>17</v>
      </c>
      <c r="B14">
        <v>17</v>
      </c>
      <c r="C14" t="s">
        <v>137</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101414078</v>
      </c>
      <c r="AL14">
        <v>0</v>
      </c>
      <c r="AM14">
        <v>0</v>
      </c>
      <c r="AN14">
        <v>0</v>
      </c>
      <c r="AO14">
        <v>0</v>
      </c>
      <c r="AP14">
        <v>0</v>
      </c>
      <c r="AQ14">
        <v>0</v>
      </c>
      <c r="AR14">
        <v>0</v>
      </c>
      <c r="AS14">
        <v>0</v>
      </c>
      <c r="AT14">
        <v>0</v>
      </c>
    </row>
    <row r="15" spans="1:46" x14ac:dyDescent="0.25">
      <c r="B15">
        <v>19</v>
      </c>
      <c r="C15" t="s">
        <v>338</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row>
    <row r="16" spans="1:46" x14ac:dyDescent="0.25">
      <c r="A16">
        <v>20</v>
      </c>
      <c r="B16">
        <v>20</v>
      </c>
      <c r="C16" t="s">
        <v>138</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88150</v>
      </c>
      <c r="AJ16">
        <v>0</v>
      </c>
      <c r="AK16">
        <v>63312993</v>
      </c>
      <c r="AL16">
        <v>0</v>
      </c>
      <c r="AM16">
        <v>0</v>
      </c>
      <c r="AN16">
        <v>0</v>
      </c>
      <c r="AO16">
        <v>0</v>
      </c>
      <c r="AP16">
        <v>0</v>
      </c>
      <c r="AQ16">
        <v>0</v>
      </c>
      <c r="AR16">
        <v>0</v>
      </c>
      <c r="AS16">
        <v>0</v>
      </c>
      <c r="AT16">
        <v>0</v>
      </c>
    </row>
    <row r="17" spans="1:46" x14ac:dyDescent="0.25">
      <c r="B17">
        <v>21</v>
      </c>
      <c r="C17" t="s">
        <v>187</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row>
    <row r="18" spans="1:46" x14ac:dyDescent="0.25">
      <c r="A18">
        <v>22</v>
      </c>
      <c r="B18">
        <v>22</v>
      </c>
      <c r="C18" t="s">
        <v>140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1962901</v>
      </c>
      <c r="AF18">
        <v>0</v>
      </c>
      <c r="AG18">
        <v>0</v>
      </c>
      <c r="AH18">
        <v>0</v>
      </c>
      <c r="AI18">
        <v>6776</v>
      </c>
      <c r="AJ18">
        <v>0</v>
      </c>
      <c r="AK18">
        <v>0</v>
      </c>
      <c r="AL18">
        <v>0</v>
      </c>
      <c r="AM18">
        <v>0</v>
      </c>
      <c r="AN18">
        <v>0</v>
      </c>
      <c r="AO18">
        <v>0</v>
      </c>
      <c r="AP18">
        <v>0</v>
      </c>
      <c r="AQ18">
        <v>0</v>
      </c>
      <c r="AR18">
        <v>0</v>
      </c>
      <c r="AS18">
        <v>0</v>
      </c>
      <c r="AT18">
        <v>0</v>
      </c>
    </row>
    <row r="19" spans="1:46" x14ac:dyDescent="0.25">
      <c r="A19">
        <v>23</v>
      </c>
      <c r="B19">
        <v>23</v>
      </c>
      <c r="C19" t="s">
        <v>143</v>
      </c>
      <c r="D19">
        <v>0</v>
      </c>
      <c r="E19">
        <v>0</v>
      </c>
      <c r="F19">
        <v>46533</v>
      </c>
      <c r="G19">
        <v>0</v>
      </c>
      <c r="H19">
        <v>0</v>
      </c>
      <c r="I19">
        <v>21074</v>
      </c>
      <c r="J19">
        <v>215918</v>
      </c>
      <c r="K19">
        <v>0</v>
      </c>
      <c r="L19">
        <v>0</v>
      </c>
      <c r="M19">
        <v>0</v>
      </c>
      <c r="N19">
        <v>0</v>
      </c>
      <c r="O19">
        <v>0</v>
      </c>
      <c r="P19">
        <v>0</v>
      </c>
      <c r="Q19">
        <v>0</v>
      </c>
      <c r="R19">
        <v>1422</v>
      </c>
      <c r="S19">
        <v>31</v>
      </c>
      <c r="T19">
        <v>-2217</v>
      </c>
      <c r="U19">
        <v>602818</v>
      </c>
      <c r="V19">
        <v>0</v>
      </c>
      <c r="W19">
        <v>30994</v>
      </c>
      <c r="X19">
        <v>0</v>
      </c>
      <c r="Y19">
        <v>10161</v>
      </c>
      <c r="Z19">
        <v>124962</v>
      </c>
      <c r="AA19">
        <v>0</v>
      </c>
      <c r="AB19">
        <v>5021</v>
      </c>
      <c r="AC19">
        <v>10549</v>
      </c>
      <c r="AD19">
        <v>23305</v>
      </c>
      <c r="AE19">
        <v>813939</v>
      </c>
      <c r="AF19">
        <v>0</v>
      </c>
      <c r="AG19">
        <v>5503</v>
      </c>
      <c r="AH19">
        <v>0</v>
      </c>
      <c r="AI19">
        <v>1616742</v>
      </c>
      <c r="AJ19">
        <v>-534766</v>
      </c>
      <c r="AK19">
        <v>41486812</v>
      </c>
      <c r="AL19">
        <v>55433</v>
      </c>
      <c r="AM19">
        <v>-24657</v>
      </c>
      <c r="AN19">
        <v>2472</v>
      </c>
      <c r="AO19">
        <v>3484</v>
      </c>
      <c r="AP19">
        <v>20519</v>
      </c>
      <c r="AQ19">
        <v>319107</v>
      </c>
      <c r="AR19">
        <v>0</v>
      </c>
      <c r="AS19">
        <v>0</v>
      </c>
      <c r="AT19">
        <v>9150</v>
      </c>
    </row>
    <row r="20" spans="1:46" x14ac:dyDescent="0.25">
      <c r="A20">
        <v>31</v>
      </c>
      <c r="B20">
        <v>31</v>
      </c>
      <c r="C20" t="s">
        <v>289</v>
      </c>
      <c r="D20">
        <v>26239</v>
      </c>
      <c r="E20">
        <v>982219</v>
      </c>
      <c r="F20">
        <v>0</v>
      </c>
      <c r="G20">
        <v>822720</v>
      </c>
      <c r="H20">
        <v>2070</v>
      </c>
      <c r="I20">
        <v>0</v>
      </c>
      <c r="J20">
        <v>0</v>
      </c>
      <c r="K20">
        <v>-101053</v>
      </c>
      <c r="L20">
        <v>3253508</v>
      </c>
      <c r="M20">
        <v>3710037</v>
      </c>
      <c r="N20">
        <v>-115700</v>
      </c>
      <c r="O20">
        <v>-64265</v>
      </c>
      <c r="P20">
        <v>3990117</v>
      </c>
      <c r="Q20">
        <v>0</v>
      </c>
      <c r="R20">
        <v>0</v>
      </c>
      <c r="S20">
        <v>0</v>
      </c>
      <c r="T20">
        <v>0</v>
      </c>
      <c r="U20">
        <v>0</v>
      </c>
      <c r="V20">
        <v>-882127</v>
      </c>
      <c r="W20">
        <v>0</v>
      </c>
      <c r="X20">
        <v>20728</v>
      </c>
      <c r="Y20">
        <v>0</v>
      </c>
      <c r="Z20">
        <v>0</v>
      </c>
      <c r="AA20">
        <v>4539606</v>
      </c>
      <c r="AB20">
        <v>0</v>
      </c>
      <c r="AC20">
        <v>0</v>
      </c>
      <c r="AD20">
        <v>0</v>
      </c>
      <c r="AE20">
        <v>0</v>
      </c>
      <c r="AF20">
        <v>-1295187</v>
      </c>
      <c r="AG20">
        <v>0</v>
      </c>
      <c r="AH20">
        <v>93526</v>
      </c>
      <c r="AI20">
        <v>114392</v>
      </c>
      <c r="AJ20">
        <v>0</v>
      </c>
      <c r="AK20">
        <v>-6238850</v>
      </c>
      <c r="AL20">
        <v>0</v>
      </c>
      <c r="AM20">
        <v>0</v>
      </c>
      <c r="AN20">
        <v>0</v>
      </c>
      <c r="AO20">
        <v>0</v>
      </c>
      <c r="AP20">
        <v>0</v>
      </c>
      <c r="AQ20">
        <v>0</v>
      </c>
      <c r="AR20">
        <v>692441</v>
      </c>
      <c r="AS20">
        <v>358592</v>
      </c>
      <c r="AT20">
        <v>0</v>
      </c>
    </row>
    <row r="21" spans="1:46" x14ac:dyDescent="0.25">
      <c r="A21">
        <v>32</v>
      </c>
      <c r="B21">
        <v>32</v>
      </c>
      <c r="C21" t="s">
        <v>188</v>
      </c>
      <c r="D21">
        <v>38515</v>
      </c>
      <c r="E21">
        <v>78999</v>
      </c>
      <c r="F21">
        <v>0</v>
      </c>
      <c r="G21">
        <v>1145515</v>
      </c>
      <c r="H21">
        <v>0</v>
      </c>
      <c r="I21">
        <v>0</v>
      </c>
      <c r="J21">
        <v>0</v>
      </c>
      <c r="K21">
        <v>236121</v>
      </c>
      <c r="L21">
        <v>1699938</v>
      </c>
      <c r="M21">
        <v>7486878</v>
      </c>
      <c r="N21">
        <v>241844</v>
      </c>
      <c r="O21">
        <v>59267</v>
      </c>
      <c r="P21">
        <v>3820876</v>
      </c>
      <c r="Q21">
        <v>0</v>
      </c>
      <c r="R21">
        <v>0</v>
      </c>
      <c r="S21">
        <v>0</v>
      </c>
      <c r="T21">
        <v>0</v>
      </c>
      <c r="U21">
        <v>0</v>
      </c>
      <c r="V21">
        <v>326025</v>
      </c>
      <c r="W21">
        <v>0</v>
      </c>
      <c r="X21">
        <v>261758</v>
      </c>
      <c r="Y21">
        <v>0</v>
      </c>
      <c r="Z21">
        <v>0</v>
      </c>
      <c r="AA21">
        <v>536675</v>
      </c>
      <c r="AB21">
        <v>0</v>
      </c>
      <c r="AC21">
        <v>0</v>
      </c>
      <c r="AD21">
        <v>0</v>
      </c>
      <c r="AE21">
        <v>0</v>
      </c>
      <c r="AF21">
        <v>5557083</v>
      </c>
      <c r="AG21">
        <v>0</v>
      </c>
      <c r="AH21">
        <v>58607</v>
      </c>
      <c r="AI21">
        <v>256416</v>
      </c>
      <c r="AJ21">
        <v>0</v>
      </c>
      <c r="AK21">
        <v>2770487</v>
      </c>
      <c r="AL21">
        <v>0</v>
      </c>
      <c r="AM21">
        <v>0</v>
      </c>
      <c r="AN21">
        <v>0</v>
      </c>
      <c r="AO21">
        <v>0</v>
      </c>
      <c r="AP21">
        <v>0</v>
      </c>
      <c r="AQ21">
        <v>0</v>
      </c>
      <c r="AR21">
        <v>401023</v>
      </c>
      <c r="AS21">
        <v>169975</v>
      </c>
      <c r="AT21">
        <v>0</v>
      </c>
    </row>
    <row r="22" spans="1:46" x14ac:dyDescent="0.25">
      <c r="A22">
        <v>33</v>
      </c>
      <c r="B22">
        <v>33</v>
      </c>
      <c r="C22" t="s">
        <v>189</v>
      </c>
      <c r="D22">
        <v>-183064</v>
      </c>
      <c r="E22">
        <v>1139144</v>
      </c>
      <c r="F22">
        <v>0</v>
      </c>
      <c r="G22">
        <v>-3279078</v>
      </c>
      <c r="H22">
        <v>-154052</v>
      </c>
      <c r="I22">
        <v>0</v>
      </c>
      <c r="J22">
        <v>0</v>
      </c>
      <c r="K22">
        <v>241525</v>
      </c>
      <c r="L22">
        <v>-4154241</v>
      </c>
      <c r="M22">
        <v>7263895</v>
      </c>
      <c r="N22">
        <v>-559496</v>
      </c>
      <c r="O22">
        <v>-12004</v>
      </c>
      <c r="P22">
        <v>6211818</v>
      </c>
      <c r="Q22">
        <v>0</v>
      </c>
      <c r="R22">
        <v>0</v>
      </c>
      <c r="S22">
        <v>0</v>
      </c>
      <c r="T22">
        <v>0</v>
      </c>
      <c r="U22">
        <v>0</v>
      </c>
      <c r="V22">
        <v>407881</v>
      </c>
      <c r="W22">
        <v>0</v>
      </c>
      <c r="X22">
        <v>-1496201</v>
      </c>
      <c r="Y22">
        <v>0</v>
      </c>
      <c r="Z22">
        <v>0</v>
      </c>
      <c r="AA22">
        <v>-1278297</v>
      </c>
      <c r="AB22">
        <v>0</v>
      </c>
      <c r="AC22">
        <v>0</v>
      </c>
      <c r="AD22">
        <v>0</v>
      </c>
      <c r="AE22">
        <v>0</v>
      </c>
      <c r="AF22">
        <v>5658752</v>
      </c>
      <c r="AG22">
        <v>0</v>
      </c>
      <c r="AH22">
        <v>114774</v>
      </c>
      <c r="AI22">
        <v>-418247</v>
      </c>
      <c r="AJ22">
        <v>0</v>
      </c>
      <c r="AK22">
        <v>-13827349</v>
      </c>
      <c r="AL22">
        <v>0</v>
      </c>
      <c r="AM22">
        <v>0</v>
      </c>
      <c r="AN22">
        <v>0</v>
      </c>
      <c r="AO22">
        <v>0</v>
      </c>
      <c r="AP22">
        <v>0</v>
      </c>
      <c r="AQ22">
        <v>0</v>
      </c>
      <c r="AR22">
        <v>-3966073</v>
      </c>
      <c r="AS22">
        <v>-342662</v>
      </c>
      <c r="AT22">
        <v>0</v>
      </c>
    </row>
    <row r="23" spans="1:46" x14ac:dyDescent="0.25">
      <c r="B23">
        <v>34</v>
      </c>
      <c r="C23" t="s">
        <v>190</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row>
    <row r="24" spans="1:46" x14ac:dyDescent="0.25">
      <c r="B24">
        <v>35</v>
      </c>
      <c r="C24" t="s">
        <v>191</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row>
    <row r="25" spans="1:46" x14ac:dyDescent="0.25">
      <c r="B25">
        <v>36</v>
      </c>
      <c r="C25" t="s">
        <v>192</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row>
    <row r="26" spans="1:46" x14ac:dyDescent="0.25">
      <c r="B26">
        <v>37</v>
      </c>
      <c r="C26" t="s">
        <v>193</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row>
    <row r="27" spans="1:46" x14ac:dyDescent="0.25">
      <c r="B27">
        <v>38</v>
      </c>
      <c r="C27" t="s">
        <v>194</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row>
    <row r="28" spans="1:46" x14ac:dyDescent="0.25">
      <c r="B28">
        <v>39</v>
      </c>
      <c r="C28" t="s">
        <v>195</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row>
    <row r="29" spans="1:46" x14ac:dyDescent="0.25">
      <c r="B29">
        <v>40</v>
      </c>
      <c r="C29" t="s">
        <v>196</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row>
    <row r="30" spans="1:46" x14ac:dyDescent="0.25">
      <c r="B30">
        <v>41</v>
      </c>
      <c r="C30" t="s">
        <v>197</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row>
    <row r="31" spans="1:46" x14ac:dyDescent="0.25">
      <c r="B31">
        <v>43</v>
      </c>
      <c r="C31" t="s">
        <v>198</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row>
    <row r="32" spans="1:46" x14ac:dyDescent="0.25">
      <c r="B32">
        <v>44</v>
      </c>
      <c r="C32" t="s">
        <v>339</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row>
    <row r="33" spans="2:46" x14ac:dyDescent="0.25">
      <c r="B33">
        <v>45</v>
      </c>
      <c r="C33" t="s">
        <v>340</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row>
    <row r="34" spans="2:46" x14ac:dyDescent="0.25">
      <c r="B34">
        <v>46</v>
      </c>
      <c r="C34" t="s">
        <v>199</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row>
    <row r="35" spans="2:46" x14ac:dyDescent="0.25">
      <c r="B35">
        <v>47</v>
      </c>
      <c r="C35" t="s">
        <v>341</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row>
    <row r="36" spans="2:46" x14ac:dyDescent="0.25">
      <c r="B36">
        <v>48</v>
      </c>
      <c r="C36" t="s">
        <v>342</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row>
    <row r="37" spans="2:46" x14ac:dyDescent="0.25">
      <c r="B37">
        <v>49</v>
      </c>
      <c r="C37" t="s">
        <v>343</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row>
    <row r="38" spans="2:46" x14ac:dyDescent="0.25">
      <c r="B38">
        <v>50</v>
      </c>
      <c r="C38" t="s">
        <v>344</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row>
    <row r="39" spans="2:46" x14ac:dyDescent="0.25">
      <c r="B39">
        <v>51</v>
      </c>
      <c r="C39" t="s">
        <v>200</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row>
    <row r="40" spans="2:46" x14ac:dyDescent="0.25">
      <c r="B40">
        <v>52</v>
      </c>
      <c r="C40" t="s">
        <v>345</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row>
    <row r="41" spans="2:46" x14ac:dyDescent="0.25">
      <c r="B41">
        <v>53</v>
      </c>
      <c r="C41" t="s">
        <v>346</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row>
    <row r="42" spans="2:46" x14ac:dyDescent="0.25">
      <c r="B42">
        <v>54</v>
      </c>
      <c r="C42" t="s">
        <v>201</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row>
    <row r="43" spans="2:46" x14ac:dyDescent="0.25">
      <c r="B43">
        <v>55</v>
      </c>
      <c r="C43" t="s">
        <v>202</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row>
    <row r="44" spans="2:46" x14ac:dyDescent="0.25">
      <c r="B44">
        <v>61</v>
      </c>
      <c r="C44" t="s">
        <v>203</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row>
    <row r="45" spans="2:46" x14ac:dyDescent="0.25">
      <c r="B45">
        <v>80</v>
      </c>
      <c r="C45" t="s">
        <v>204</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row>
    <row r="46" spans="2:46" x14ac:dyDescent="0.25">
      <c r="B46">
        <v>81</v>
      </c>
      <c r="C46" t="s">
        <v>205</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row>
    <row r="47" spans="2:46" x14ac:dyDescent="0.25">
      <c r="B47">
        <v>82</v>
      </c>
      <c r="C47" t="s">
        <v>347</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row>
    <row r="48" spans="2:46" x14ac:dyDescent="0.25">
      <c r="B48">
        <v>83</v>
      </c>
      <c r="C48" t="s">
        <v>348</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row>
    <row r="49" spans="2:46" x14ac:dyDescent="0.25">
      <c r="B49">
        <v>84</v>
      </c>
      <c r="C49" t="s">
        <v>206</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row>
    <row r="50" spans="2:46" x14ac:dyDescent="0.25">
      <c r="B50">
        <v>85</v>
      </c>
      <c r="C50" t="s">
        <v>349</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row>
    <row r="51" spans="2:46" x14ac:dyDescent="0.25">
      <c r="B51">
        <v>88</v>
      </c>
      <c r="C51" t="s">
        <v>207</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row>
    <row r="52" spans="2:46" x14ac:dyDescent="0.25">
      <c r="B52">
        <v>89</v>
      </c>
      <c r="C52" t="s">
        <v>350</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row>
    <row r="53" spans="2:46" x14ac:dyDescent="0.25">
      <c r="B53">
        <v>90</v>
      </c>
      <c r="C53" t="s">
        <v>208</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row>
    <row r="54" spans="2:46" x14ac:dyDescent="0.25">
      <c r="B54">
        <v>91</v>
      </c>
      <c r="C54" t="s">
        <v>209</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row>
    <row r="55" spans="2:46" x14ac:dyDescent="0.25">
      <c r="B55">
        <v>92</v>
      </c>
      <c r="C55" t="s">
        <v>351</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row>
    <row r="56" spans="2:46" x14ac:dyDescent="0.25">
      <c r="B56">
        <v>93</v>
      </c>
      <c r="C56" t="s">
        <v>210</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row>
    <row r="57" spans="2:46" x14ac:dyDescent="0.25">
      <c r="B57">
        <v>94</v>
      </c>
      <c r="C57" t="s">
        <v>352</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row>
    <row r="58" spans="2:46" x14ac:dyDescent="0.25">
      <c r="B58">
        <v>97</v>
      </c>
      <c r="C58" t="s">
        <v>211</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row>
    <row r="59" spans="2:46" x14ac:dyDescent="0.25">
      <c r="B59">
        <v>98</v>
      </c>
      <c r="C59" t="s">
        <v>353</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row>
    <row r="60" spans="2:46" x14ac:dyDescent="0.25">
      <c r="B60">
        <v>99</v>
      </c>
      <c r="C60" t="s">
        <v>354</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row>
    <row r="61" spans="2:46" x14ac:dyDescent="0.25">
      <c r="B61">
        <v>100</v>
      </c>
      <c r="C61" t="s">
        <v>355</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row>
    <row r="62" spans="2:46" x14ac:dyDescent="0.25">
      <c r="B62">
        <v>101</v>
      </c>
      <c r="C62" t="s">
        <v>356</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row>
    <row r="63" spans="2:46" x14ac:dyDescent="0.25">
      <c r="B63">
        <v>102</v>
      </c>
      <c r="C63" t="s">
        <v>212</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row>
    <row r="64" spans="2:46" x14ac:dyDescent="0.25">
      <c r="B64">
        <v>103</v>
      </c>
      <c r="C64" t="s">
        <v>213</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row>
    <row r="65" spans="1:46" x14ac:dyDescent="0.25">
      <c r="B65">
        <v>104</v>
      </c>
      <c r="C65" t="s">
        <v>214</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row>
    <row r="66" spans="1:46" x14ac:dyDescent="0.25">
      <c r="B66">
        <v>107</v>
      </c>
      <c r="C66" t="s">
        <v>215</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row>
    <row r="67" spans="1:46" x14ac:dyDescent="0.25">
      <c r="B67">
        <v>108</v>
      </c>
      <c r="C67" t="s">
        <v>216</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row>
    <row r="68" spans="1:46" x14ac:dyDescent="0.25">
      <c r="B68">
        <v>147</v>
      </c>
      <c r="C68" t="s">
        <v>217</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row>
    <row r="69" spans="1:46" x14ac:dyDescent="0.25">
      <c r="B69">
        <v>148</v>
      </c>
      <c r="C69" t="s">
        <v>218</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row>
    <row r="70" spans="1:46" x14ac:dyDescent="0.25">
      <c r="B70">
        <v>149</v>
      </c>
      <c r="C70" t="s">
        <v>219</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row>
    <row r="71" spans="1:46" x14ac:dyDescent="0.25">
      <c r="B71">
        <v>150</v>
      </c>
      <c r="C71" t="s">
        <v>220</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row>
    <row r="72" spans="1:46" x14ac:dyDescent="0.25">
      <c r="B72">
        <v>171</v>
      </c>
      <c r="C72" t="e">
        <v>#VALUE!</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row>
    <row r="73" spans="1:46" x14ac:dyDescent="0.25">
      <c r="B73">
        <v>191</v>
      </c>
      <c r="C73" t="s">
        <v>221</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row>
    <row r="74" spans="1:46" x14ac:dyDescent="0.25">
      <c r="B74">
        <v>192</v>
      </c>
      <c r="C74" t="s">
        <v>222</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row>
    <row r="75" spans="1:46" x14ac:dyDescent="0.25">
      <c r="A75">
        <v>193</v>
      </c>
      <c r="B75">
        <v>193</v>
      </c>
      <c r="C75" t="s">
        <v>223</v>
      </c>
      <c r="D75" s="245">
        <v>335268</v>
      </c>
      <c r="E75">
        <v>0</v>
      </c>
      <c r="F75">
        <v>0</v>
      </c>
      <c r="G75" s="358">
        <v>5573840</v>
      </c>
      <c r="H75" s="358">
        <v>150000</v>
      </c>
      <c r="I75">
        <v>0</v>
      </c>
      <c r="J75">
        <v>0</v>
      </c>
      <c r="K75">
        <v>0</v>
      </c>
      <c r="L75" s="245">
        <v>5074742</v>
      </c>
      <c r="M75" s="245">
        <v>2500000</v>
      </c>
      <c r="N75" s="245">
        <v>116329</v>
      </c>
      <c r="O75">
        <v>0</v>
      </c>
      <c r="P75">
        <v>0</v>
      </c>
      <c r="Q75">
        <v>0</v>
      </c>
      <c r="R75">
        <v>0</v>
      </c>
      <c r="S75">
        <v>0</v>
      </c>
      <c r="T75">
        <v>0</v>
      </c>
      <c r="U75">
        <v>0</v>
      </c>
      <c r="V75" s="245">
        <v>351085</v>
      </c>
      <c r="W75">
        <v>0</v>
      </c>
      <c r="X75" s="245">
        <v>212815</v>
      </c>
      <c r="Y75">
        <v>0</v>
      </c>
      <c r="Z75">
        <v>0</v>
      </c>
      <c r="AA75" s="245">
        <v>4883209</v>
      </c>
      <c r="AB75">
        <v>0</v>
      </c>
      <c r="AC75">
        <v>0</v>
      </c>
      <c r="AD75">
        <v>0</v>
      </c>
      <c r="AE75">
        <v>0</v>
      </c>
      <c r="AF75" s="245">
        <v>3246028</v>
      </c>
      <c r="AG75">
        <v>0</v>
      </c>
      <c r="AH75">
        <v>0</v>
      </c>
      <c r="AI75">
        <v>0</v>
      </c>
      <c r="AJ75">
        <v>0</v>
      </c>
      <c r="AK75" s="245">
        <v>126497</v>
      </c>
      <c r="AL75">
        <v>0</v>
      </c>
      <c r="AM75">
        <v>0</v>
      </c>
      <c r="AN75">
        <v>0</v>
      </c>
      <c r="AO75">
        <v>0</v>
      </c>
      <c r="AP75">
        <v>0</v>
      </c>
      <c r="AQ75">
        <v>0</v>
      </c>
      <c r="AR75" s="245">
        <v>774854</v>
      </c>
      <c r="AS75" s="245">
        <v>285581</v>
      </c>
      <c r="AT75">
        <v>0</v>
      </c>
    </row>
    <row r="76" spans="1:46" x14ac:dyDescent="0.25">
      <c r="B76">
        <v>194</v>
      </c>
      <c r="C76" t="s">
        <v>224</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row>
    <row r="77" spans="1:46" x14ac:dyDescent="0.25">
      <c r="B77">
        <v>231</v>
      </c>
      <c r="C77" t="s">
        <v>225</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row>
    <row r="78" spans="1:46" x14ac:dyDescent="0.25">
      <c r="B78">
        <v>251</v>
      </c>
      <c r="C78" t="s">
        <v>226</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row>
    <row r="79" spans="1:46" x14ac:dyDescent="0.25">
      <c r="A79">
        <v>252</v>
      </c>
      <c r="B79">
        <v>252</v>
      </c>
      <c r="C79" t="s">
        <v>53</v>
      </c>
      <c r="D79">
        <v>0</v>
      </c>
      <c r="E79">
        <v>0</v>
      </c>
      <c r="F79" s="358">
        <v>1272</v>
      </c>
      <c r="G79">
        <v>0</v>
      </c>
      <c r="H79">
        <v>0</v>
      </c>
      <c r="I79" s="358">
        <v>676858</v>
      </c>
      <c r="J79">
        <v>348305</v>
      </c>
      <c r="K79">
        <v>0</v>
      </c>
      <c r="L79">
        <v>0</v>
      </c>
      <c r="M79">
        <v>0</v>
      </c>
      <c r="N79">
        <v>0</v>
      </c>
      <c r="O79">
        <v>0</v>
      </c>
      <c r="P79">
        <v>0</v>
      </c>
      <c r="Q79">
        <v>0</v>
      </c>
      <c r="R79">
        <v>0</v>
      </c>
      <c r="S79" s="245">
        <v>33705</v>
      </c>
      <c r="T79">
        <v>0</v>
      </c>
      <c r="U79">
        <v>0</v>
      </c>
      <c r="V79">
        <v>0</v>
      </c>
      <c r="W79" s="245">
        <v>1163</v>
      </c>
      <c r="X79">
        <v>0</v>
      </c>
      <c r="Y79" s="245">
        <v>30870</v>
      </c>
      <c r="Z79" s="245">
        <v>1471322</v>
      </c>
      <c r="AA79">
        <v>0</v>
      </c>
      <c r="AB79" s="245">
        <v>29924</v>
      </c>
      <c r="AC79">
        <v>0</v>
      </c>
      <c r="AD79" s="245">
        <v>47776</v>
      </c>
      <c r="AE79" s="245">
        <v>7361477</v>
      </c>
      <c r="AF79">
        <v>0</v>
      </c>
      <c r="AG79">
        <v>0</v>
      </c>
      <c r="AH79">
        <v>0</v>
      </c>
      <c r="AI79" s="245">
        <v>24228600</v>
      </c>
      <c r="AJ79">
        <v>0</v>
      </c>
      <c r="AK79" s="245">
        <v>65628903</v>
      </c>
      <c r="AL79" s="245">
        <v>1293863</v>
      </c>
      <c r="AM79" s="245">
        <v>675700</v>
      </c>
      <c r="AN79" s="245">
        <v>78086</v>
      </c>
      <c r="AO79" s="245">
        <v>3256</v>
      </c>
      <c r="AP79" s="245">
        <v>118402</v>
      </c>
      <c r="AQ79" s="245">
        <v>1171981</v>
      </c>
      <c r="AR79">
        <v>0</v>
      </c>
      <c r="AS79">
        <v>0</v>
      </c>
      <c r="AT79">
        <v>0</v>
      </c>
    </row>
    <row r="80" spans="1:46" x14ac:dyDescent="0.25">
      <c r="A80">
        <v>253</v>
      </c>
      <c r="B80">
        <v>253</v>
      </c>
      <c r="C80" t="s">
        <v>54</v>
      </c>
      <c r="D80">
        <v>0</v>
      </c>
      <c r="E80">
        <v>0</v>
      </c>
      <c r="F80" s="358">
        <v>523259</v>
      </c>
      <c r="G80">
        <v>0</v>
      </c>
      <c r="H80">
        <v>0</v>
      </c>
      <c r="I80" s="358">
        <v>6202</v>
      </c>
      <c r="J80">
        <v>28854</v>
      </c>
      <c r="K80">
        <v>0</v>
      </c>
      <c r="L80">
        <v>0</v>
      </c>
      <c r="M80">
        <v>0</v>
      </c>
      <c r="N80">
        <v>0</v>
      </c>
      <c r="O80">
        <v>0</v>
      </c>
      <c r="P80">
        <v>0</v>
      </c>
      <c r="Q80">
        <v>0</v>
      </c>
      <c r="R80">
        <v>0</v>
      </c>
      <c r="S80" s="245">
        <v>16628</v>
      </c>
      <c r="T80">
        <v>30</v>
      </c>
      <c r="U80" s="245">
        <v>619662</v>
      </c>
      <c r="V80">
        <v>0</v>
      </c>
      <c r="W80">
        <v>0</v>
      </c>
      <c r="X80">
        <v>0</v>
      </c>
      <c r="Y80" s="245">
        <v>16450</v>
      </c>
      <c r="Z80" s="245">
        <v>187250</v>
      </c>
      <c r="AA80">
        <v>0</v>
      </c>
      <c r="AB80">
        <v>0</v>
      </c>
      <c r="AC80">
        <v>506</v>
      </c>
      <c r="AD80" s="245">
        <v>5023</v>
      </c>
      <c r="AE80" s="245">
        <v>12848845</v>
      </c>
      <c r="AF80">
        <v>0</v>
      </c>
      <c r="AG80">
        <v>43</v>
      </c>
      <c r="AH80">
        <v>0</v>
      </c>
      <c r="AI80" s="245">
        <v>2570393</v>
      </c>
      <c r="AJ80" s="245">
        <v>1766614</v>
      </c>
      <c r="AK80" s="245">
        <v>318412758</v>
      </c>
      <c r="AL80" s="245">
        <v>2053</v>
      </c>
      <c r="AM80" s="245">
        <v>20694</v>
      </c>
      <c r="AN80" s="245">
        <v>124465</v>
      </c>
      <c r="AO80" s="245">
        <v>1766</v>
      </c>
      <c r="AP80" s="245">
        <v>1993</v>
      </c>
      <c r="AQ80" s="245">
        <v>890751</v>
      </c>
      <c r="AR80">
        <v>0</v>
      </c>
      <c r="AS80">
        <v>0</v>
      </c>
      <c r="AT80" s="245">
        <v>26887</v>
      </c>
    </row>
    <row r="81" spans="1:46" x14ac:dyDescent="0.25">
      <c r="A81">
        <v>254</v>
      </c>
      <c r="B81">
        <v>254</v>
      </c>
      <c r="C81" t="s">
        <v>55</v>
      </c>
      <c r="D81">
        <v>0</v>
      </c>
      <c r="E81">
        <v>0</v>
      </c>
      <c r="F81" s="358">
        <v>326378</v>
      </c>
      <c r="G81">
        <v>0</v>
      </c>
      <c r="H81">
        <v>0</v>
      </c>
      <c r="I81" s="358">
        <v>211970</v>
      </c>
      <c r="J81">
        <v>-1207646</v>
      </c>
      <c r="K81">
        <v>0</v>
      </c>
      <c r="L81">
        <v>0</v>
      </c>
      <c r="M81">
        <v>0</v>
      </c>
      <c r="N81">
        <v>0</v>
      </c>
      <c r="O81">
        <v>0</v>
      </c>
      <c r="P81">
        <v>0</v>
      </c>
      <c r="Q81">
        <v>0</v>
      </c>
      <c r="R81" s="245">
        <v>312059</v>
      </c>
      <c r="S81" s="245">
        <v>26564</v>
      </c>
      <c r="T81" s="245">
        <v>116647</v>
      </c>
      <c r="U81" s="245">
        <v>4470771</v>
      </c>
      <c r="V81">
        <v>0</v>
      </c>
      <c r="W81" s="245">
        <v>90867</v>
      </c>
      <c r="X81">
        <v>0</v>
      </c>
      <c r="Y81" s="245">
        <v>176279</v>
      </c>
      <c r="Z81" s="245">
        <v>371121</v>
      </c>
      <c r="AA81">
        <v>0</v>
      </c>
      <c r="AB81" s="245">
        <v>49759</v>
      </c>
      <c r="AC81" s="245">
        <v>142045</v>
      </c>
      <c r="AD81" s="245">
        <v>67871</v>
      </c>
      <c r="AE81" s="245">
        <v>-78976560</v>
      </c>
      <c r="AF81">
        <v>0</v>
      </c>
      <c r="AG81" s="245">
        <v>108522</v>
      </c>
      <c r="AH81">
        <v>0</v>
      </c>
      <c r="AI81" s="245">
        <v>6017664</v>
      </c>
      <c r="AJ81" s="245">
        <v>1770957</v>
      </c>
      <c r="AK81" s="245">
        <v>10775089</v>
      </c>
      <c r="AL81" s="245">
        <v>1121497</v>
      </c>
      <c r="AM81">
        <v>363</v>
      </c>
      <c r="AN81" s="245">
        <v>135748</v>
      </c>
      <c r="AO81" s="245">
        <v>27643</v>
      </c>
      <c r="AP81" s="245">
        <v>69576</v>
      </c>
      <c r="AQ81">
        <v>0</v>
      </c>
      <c r="AR81">
        <v>0</v>
      </c>
      <c r="AS81">
        <v>0</v>
      </c>
      <c r="AT81" s="245">
        <v>155704</v>
      </c>
    </row>
    <row r="82" spans="1:46" x14ac:dyDescent="0.25">
      <c r="A82">
        <v>255</v>
      </c>
      <c r="B82">
        <v>255</v>
      </c>
      <c r="C82" t="s">
        <v>129</v>
      </c>
      <c r="D82">
        <v>0</v>
      </c>
      <c r="E82">
        <v>0</v>
      </c>
      <c r="F82" s="358">
        <v>46034</v>
      </c>
      <c r="G82">
        <v>0</v>
      </c>
      <c r="H82">
        <v>0</v>
      </c>
      <c r="I82">
        <v>475</v>
      </c>
      <c r="J82">
        <v>113103</v>
      </c>
      <c r="K82">
        <v>0</v>
      </c>
      <c r="L82">
        <v>0</v>
      </c>
      <c r="M82">
        <v>0</v>
      </c>
      <c r="N82">
        <v>0</v>
      </c>
      <c r="O82">
        <v>0</v>
      </c>
      <c r="P82">
        <v>0</v>
      </c>
      <c r="Q82">
        <v>0</v>
      </c>
      <c r="R82" s="245">
        <v>1422</v>
      </c>
      <c r="S82">
        <v>31</v>
      </c>
      <c r="T82" s="245">
        <v>-1545</v>
      </c>
      <c r="U82" s="245">
        <v>602357</v>
      </c>
      <c r="V82">
        <v>0</v>
      </c>
      <c r="W82" s="245">
        <v>27663</v>
      </c>
      <c r="X82">
        <v>0</v>
      </c>
      <c r="Y82" s="245">
        <v>8164</v>
      </c>
      <c r="Z82" s="245">
        <v>82095</v>
      </c>
      <c r="AA82">
        <v>0</v>
      </c>
      <c r="AB82" s="245">
        <v>9808</v>
      </c>
      <c r="AC82" s="245">
        <v>10549</v>
      </c>
      <c r="AD82" s="245">
        <v>6590</v>
      </c>
      <c r="AE82" s="245">
        <v>-2628377</v>
      </c>
      <c r="AF82">
        <v>0</v>
      </c>
      <c r="AG82" s="245">
        <v>5574</v>
      </c>
      <c r="AH82">
        <v>0</v>
      </c>
      <c r="AI82" s="245">
        <v>218399</v>
      </c>
      <c r="AJ82" s="245">
        <v>-522375</v>
      </c>
      <c r="AK82" s="245">
        <v>-25937337</v>
      </c>
      <c r="AL82" s="245">
        <v>70478</v>
      </c>
      <c r="AM82" s="245">
        <v>-16724</v>
      </c>
      <c r="AN82" s="245">
        <v>9091</v>
      </c>
      <c r="AO82" s="245">
        <v>2924</v>
      </c>
      <c r="AP82" s="245">
        <v>15697</v>
      </c>
      <c r="AQ82" s="245">
        <v>239983</v>
      </c>
      <c r="AR82">
        <v>0</v>
      </c>
      <c r="AS82">
        <v>0</v>
      </c>
      <c r="AT82" s="245">
        <v>9150</v>
      </c>
    </row>
    <row r="83" spans="1:46" x14ac:dyDescent="0.25">
      <c r="B83">
        <v>274</v>
      </c>
      <c r="C83" t="s">
        <v>227</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row>
    <row r="84" spans="1:46" x14ac:dyDescent="0.25">
      <c r="B84">
        <v>294</v>
      </c>
      <c r="C84" t="s">
        <v>228</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row>
    <row r="85" spans="1:46" x14ac:dyDescent="0.25">
      <c r="B85">
        <v>314</v>
      </c>
      <c r="C85" t="s">
        <v>229</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row>
    <row r="86" spans="1:46" x14ac:dyDescent="0.25">
      <c r="B86">
        <v>315</v>
      </c>
      <c r="C86" t="s">
        <v>230</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row>
    <row r="87" spans="1:46" x14ac:dyDescent="0.25">
      <c r="B87">
        <v>316</v>
      </c>
      <c r="C87" t="s">
        <v>231</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row>
    <row r="88" spans="1:46" x14ac:dyDescent="0.25">
      <c r="B88">
        <v>320</v>
      </c>
      <c r="C88" t="s">
        <v>152</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row>
    <row r="89" spans="1:46" x14ac:dyDescent="0.25">
      <c r="B89">
        <v>321</v>
      </c>
      <c r="C89" t="s">
        <v>151</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row>
    <row r="90" spans="1:46" x14ac:dyDescent="0.25">
      <c r="B90">
        <v>322</v>
      </c>
      <c r="C90" t="s">
        <v>154</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row>
    <row r="91" spans="1:46" x14ac:dyDescent="0.25">
      <c r="B91">
        <v>323</v>
      </c>
      <c r="C91" t="s">
        <v>153</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row>
    <row r="92" spans="1:46" x14ac:dyDescent="0.25">
      <c r="B92">
        <v>324</v>
      </c>
      <c r="C92" t="s">
        <v>149</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row>
    <row r="93" spans="1:46" x14ac:dyDescent="0.25">
      <c r="B93">
        <v>325</v>
      </c>
      <c r="C93" t="s">
        <v>155</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row>
    <row r="94" spans="1:46" x14ac:dyDescent="0.25">
      <c r="B94">
        <v>326</v>
      </c>
      <c r="C94" t="e">
        <v>#VALUE!</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row>
    <row r="95" spans="1:46" x14ac:dyDescent="0.25">
      <c r="B95">
        <v>327</v>
      </c>
      <c r="C95" t="s">
        <v>232</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row>
    <row r="96" spans="1:46" x14ac:dyDescent="0.25">
      <c r="B96">
        <v>328</v>
      </c>
      <c r="C96" t="s">
        <v>233</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row>
    <row r="97" spans="1:46" x14ac:dyDescent="0.25">
      <c r="B97">
        <v>330</v>
      </c>
      <c r="C97" t="s">
        <v>357</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row>
    <row r="98" spans="1:46" x14ac:dyDescent="0.25">
      <c r="B98">
        <v>331</v>
      </c>
      <c r="C98" t="s">
        <v>358</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row>
    <row r="99" spans="1:46" x14ac:dyDescent="0.25">
      <c r="B99">
        <v>332</v>
      </c>
      <c r="C99" t="s">
        <v>359</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row>
    <row r="100" spans="1:46" x14ac:dyDescent="0.25">
      <c r="A100">
        <v>333</v>
      </c>
      <c r="B100">
        <v>333</v>
      </c>
      <c r="C100" t="s">
        <v>117</v>
      </c>
      <c r="D100">
        <v>0</v>
      </c>
      <c r="E100">
        <v>0</v>
      </c>
      <c r="F100" s="245">
        <v>1448275</v>
      </c>
      <c r="G100">
        <v>0</v>
      </c>
      <c r="H100">
        <v>0</v>
      </c>
      <c r="I100" s="245">
        <v>214925</v>
      </c>
      <c r="J100" s="245">
        <v>1077884</v>
      </c>
      <c r="K100">
        <v>0</v>
      </c>
      <c r="L100">
        <v>0</v>
      </c>
      <c r="M100">
        <v>0</v>
      </c>
      <c r="N100">
        <v>0</v>
      </c>
      <c r="O100">
        <v>0</v>
      </c>
      <c r="P100">
        <v>0</v>
      </c>
      <c r="Q100">
        <v>0</v>
      </c>
      <c r="R100" s="245">
        <v>312059</v>
      </c>
      <c r="S100" s="245">
        <v>26564</v>
      </c>
      <c r="T100" s="245">
        <v>129530</v>
      </c>
      <c r="U100" s="245">
        <v>4886552</v>
      </c>
      <c r="V100">
        <v>0</v>
      </c>
      <c r="W100" s="245">
        <v>90634</v>
      </c>
      <c r="X100">
        <v>0</v>
      </c>
      <c r="Y100" s="245">
        <v>187198</v>
      </c>
      <c r="Z100" s="245">
        <v>368780</v>
      </c>
      <c r="AA100">
        <v>0</v>
      </c>
      <c r="AB100" s="245">
        <v>33910</v>
      </c>
      <c r="AC100" s="245">
        <v>145584</v>
      </c>
      <c r="AD100" s="245">
        <v>111791</v>
      </c>
      <c r="AE100" s="245">
        <v>4669301</v>
      </c>
      <c r="AF100">
        <v>0</v>
      </c>
      <c r="AG100" s="245">
        <v>108380</v>
      </c>
      <c r="AH100">
        <v>0</v>
      </c>
      <c r="AI100" s="245">
        <v>5216300</v>
      </c>
      <c r="AJ100" s="245">
        <v>1788319</v>
      </c>
      <c r="AK100" s="245">
        <v>265722544</v>
      </c>
      <c r="AL100" s="245">
        <v>1118474</v>
      </c>
      <c r="AM100">
        <v>363</v>
      </c>
      <c r="AN100" s="245">
        <v>137187</v>
      </c>
      <c r="AO100" s="245">
        <v>27375</v>
      </c>
      <c r="AP100" s="245">
        <v>65973</v>
      </c>
      <c r="AQ100" s="245">
        <v>521877</v>
      </c>
      <c r="AR100">
        <v>0</v>
      </c>
      <c r="AS100">
        <v>0</v>
      </c>
      <c r="AT100" s="245">
        <v>155704</v>
      </c>
    </row>
    <row r="101" spans="1:46" x14ac:dyDescent="0.25">
      <c r="A101">
        <v>334</v>
      </c>
      <c r="B101">
        <v>334</v>
      </c>
      <c r="C101" t="s">
        <v>165</v>
      </c>
      <c r="D101">
        <v>0</v>
      </c>
      <c r="E101">
        <v>0</v>
      </c>
      <c r="F101" s="245">
        <v>18935</v>
      </c>
      <c r="G101" s="245">
        <v>20389915</v>
      </c>
      <c r="H101">
        <v>0</v>
      </c>
      <c r="I101" s="245">
        <v>1225888</v>
      </c>
      <c r="J101" s="245">
        <v>655753</v>
      </c>
      <c r="K101" s="245">
        <v>7072246</v>
      </c>
      <c r="L101">
        <v>0</v>
      </c>
      <c r="M101">
        <v>0</v>
      </c>
      <c r="N101" s="245">
        <v>3700648</v>
      </c>
      <c r="O101">
        <v>0</v>
      </c>
      <c r="P101">
        <v>0</v>
      </c>
      <c r="Q101">
        <v>0</v>
      </c>
      <c r="R101">
        <v>0</v>
      </c>
      <c r="S101">
        <v>0</v>
      </c>
      <c r="T101">
        <v>0</v>
      </c>
      <c r="U101">
        <v>0</v>
      </c>
      <c r="V101">
        <v>0</v>
      </c>
      <c r="W101" s="245">
        <v>27742</v>
      </c>
      <c r="X101">
        <v>0</v>
      </c>
      <c r="Y101">
        <v>0</v>
      </c>
      <c r="Z101" s="245">
        <v>2419740</v>
      </c>
      <c r="AA101">
        <v>0</v>
      </c>
      <c r="AB101" s="245">
        <v>387694</v>
      </c>
      <c r="AC101">
        <v>0</v>
      </c>
      <c r="AD101" s="245">
        <v>503543</v>
      </c>
      <c r="AE101" s="245">
        <v>28975225</v>
      </c>
      <c r="AF101">
        <v>0</v>
      </c>
      <c r="AG101">
        <v>0</v>
      </c>
      <c r="AH101">
        <v>0</v>
      </c>
      <c r="AI101" s="245">
        <v>32715227</v>
      </c>
      <c r="AJ101">
        <v>0</v>
      </c>
      <c r="AK101" s="245">
        <v>19043051</v>
      </c>
      <c r="AL101" s="245">
        <v>1582239</v>
      </c>
      <c r="AM101" s="245">
        <v>840139</v>
      </c>
      <c r="AN101" s="245">
        <v>38552</v>
      </c>
      <c r="AO101" s="245">
        <v>79986</v>
      </c>
      <c r="AP101" s="245">
        <v>154213</v>
      </c>
      <c r="AQ101" s="245">
        <v>1927708</v>
      </c>
      <c r="AR101">
        <v>0</v>
      </c>
      <c r="AS101" s="245">
        <v>1304261</v>
      </c>
      <c r="AT101">
        <v>0</v>
      </c>
    </row>
    <row r="102" spans="1:46" x14ac:dyDescent="0.25">
      <c r="A102">
        <v>335</v>
      </c>
      <c r="B102">
        <v>335</v>
      </c>
      <c r="C102" t="s">
        <v>61</v>
      </c>
      <c r="D102">
        <v>0</v>
      </c>
      <c r="E102">
        <v>0</v>
      </c>
      <c r="F102">
        <v>0</v>
      </c>
      <c r="G102">
        <v>0</v>
      </c>
      <c r="H102">
        <v>0</v>
      </c>
      <c r="I102">
        <v>0</v>
      </c>
      <c r="J102">
        <v>0</v>
      </c>
      <c r="K102">
        <v>0</v>
      </c>
      <c r="L102">
        <v>0</v>
      </c>
      <c r="M102">
        <v>0</v>
      </c>
      <c r="N102">
        <v>0</v>
      </c>
      <c r="O102">
        <v>0</v>
      </c>
      <c r="P102">
        <v>0</v>
      </c>
      <c r="Q102">
        <v>0</v>
      </c>
      <c r="R102">
        <v>0</v>
      </c>
      <c r="S102">
        <v>0</v>
      </c>
      <c r="T102" s="245">
        <v>14780</v>
      </c>
      <c r="U102">
        <v>0</v>
      </c>
      <c r="V102">
        <v>0</v>
      </c>
      <c r="W102">
        <v>0</v>
      </c>
      <c r="X102">
        <v>0</v>
      </c>
      <c r="Y102">
        <v>0</v>
      </c>
      <c r="Z102">
        <v>0</v>
      </c>
      <c r="AA102">
        <v>0</v>
      </c>
      <c r="AB102">
        <v>0</v>
      </c>
      <c r="AC102">
        <v>0</v>
      </c>
      <c r="AD102">
        <v>0</v>
      </c>
      <c r="AE102">
        <v>0</v>
      </c>
      <c r="AF102">
        <v>0</v>
      </c>
      <c r="AG102">
        <v>0</v>
      </c>
      <c r="AH102">
        <v>0</v>
      </c>
      <c r="AI102" s="245">
        <v>93705</v>
      </c>
      <c r="AJ102">
        <v>0</v>
      </c>
      <c r="AK102">
        <v>0</v>
      </c>
      <c r="AL102">
        <v>0</v>
      </c>
      <c r="AM102">
        <v>0</v>
      </c>
      <c r="AN102">
        <v>0</v>
      </c>
      <c r="AO102">
        <v>0</v>
      </c>
      <c r="AP102">
        <v>0</v>
      </c>
      <c r="AQ102">
        <v>0</v>
      </c>
      <c r="AR102">
        <v>0</v>
      </c>
      <c r="AS102">
        <v>0</v>
      </c>
      <c r="AT102">
        <v>0</v>
      </c>
    </row>
    <row r="103" spans="1:46" x14ac:dyDescent="0.25">
      <c r="A103">
        <v>336</v>
      </c>
      <c r="B103">
        <v>336</v>
      </c>
      <c r="C103" t="s">
        <v>360</v>
      </c>
      <c r="D103">
        <v>0</v>
      </c>
      <c r="E103">
        <v>0</v>
      </c>
      <c r="F103" s="245">
        <v>1121897</v>
      </c>
      <c r="G103">
        <v>0</v>
      </c>
      <c r="H103">
        <v>0</v>
      </c>
      <c r="I103" s="245">
        <v>4110</v>
      </c>
      <c r="J103" s="245">
        <v>61863</v>
      </c>
      <c r="K103">
        <v>0</v>
      </c>
      <c r="L103">
        <v>0</v>
      </c>
      <c r="M103">
        <v>0</v>
      </c>
      <c r="N103">
        <v>0</v>
      </c>
      <c r="O103">
        <v>0</v>
      </c>
      <c r="P103">
        <v>0</v>
      </c>
      <c r="Q103">
        <v>0</v>
      </c>
      <c r="R103">
        <v>0</v>
      </c>
      <c r="S103">
        <v>0</v>
      </c>
      <c r="T103" s="245">
        <v>15777</v>
      </c>
      <c r="U103" s="245">
        <v>287845</v>
      </c>
      <c r="V103">
        <v>0</v>
      </c>
      <c r="W103">
        <v>225</v>
      </c>
      <c r="X103">
        <v>0</v>
      </c>
      <c r="Y103" s="245">
        <v>140494</v>
      </c>
      <c r="Z103" s="245">
        <v>3401</v>
      </c>
      <c r="AA103">
        <v>0</v>
      </c>
      <c r="AB103">
        <v>0</v>
      </c>
      <c r="AC103" s="245">
        <v>3539</v>
      </c>
      <c r="AD103" s="245">
        <v>15381</v>
      </c>
      <c r="AE103" s="245">
        <v>7111084</v>
      </c>
      <c r="AF103">
        <v>0</v>
      </c>
      <c r="AG103">
        <v>0</v>
      </c>
      <c r="AH103">
        <v>0</v>
      </c>
      <c r="AI103" s="245">
        <v>178337</v>
      </c>
      <c r="AJ103" s="245">
        <v>8459</v>
      </c>
      <c r="AK103" s="245">
        <v>13967070</v>
      </c>
      <c r="AL103" s="245">
        <v>1698</v>
      </c>
      <c r="AM103" s="245">
        <v>1594</v>
      </c>
      <c r="AN103" s="245">
        <v>2300</v>
      </c>
      <c r="AO103">
        <v>420</v>
      </c>
      <c r="AP103">
        <v>583</v>
      </c>
      <c r="AQ103" s="245">
        <v>70960</v>
      </c>
      <c r="AR103">
        <v>0</v>
      </c>
      <c r="AS103">
        <v>0</v>
      </c>
      <c r="AT103">
        <v>0</v>
      </c>
    </row>
    <row r="104" spans="1:46" x14ac:dyDescent="0.25">
      <c r="B104">
        <v>337</v>
      </c>
      <c r="C104" t="s">
        <v>361</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row>
    <row r="105" spans="1:46" x14ac:dyDescent="0.25">
      <c r="A105">
        <v>338</v>
      </c>
      <c r="B105">
        <v>338</v>
      </c>
      <c r="C105" t="s">
        <v>60</v>
      </c>
      <c r="D105">
        <v>0</v>
      </c>
      <c r="E105">
        <v>0</v>
      </c>
      <c r="F105" s="245">
        <v>1121897</v>
      </c>
      <c r="G105">
        <v>0</v>
      </c>
      <c r="H105">
        <v>0</v>
      </c>
      <c r="I105" s="245">
        <v>6835</v>
      </c>
      <c r="J105" s="245">
        <v>2521921</v>
      </c>
      <c r="K105">
        <v>0</v>
      </c>
      <c r="L105">
        <v>0</v>
      </c>
      <c r="M105">
        <v>0</v>
      </c>
      <c r="N105">
        <v>0</v>
      </c>
      <c r="O105">
        <v>0</v>
      </c>
      <c r="P105">
        <v>0</v>
      </c>
      <c r="Q105">
        <v>0</v>
      </c>
      <c r="R105">
        <v>0</v>
      </c>
      <c r="S105">
        <v>0</v>
      </c>
      <c r="T105" s="245">
        <v>15777</v>
      </c>
      <c r="U105" s="245">
        <v>401182</v>
      </c>
      <c r="V105">
        <v>0</v>
      </c>
      <c r="W105" s="245">
        <v>24228</v>
      </c>
      <c r="X105">
        <v>0</v>
      </c>
      <c r="Y105" s="245">
        <v>140494</v>
      </c>
      <c r="Z105" s="245">
        <v>3401</v>
      </c>
      <c r="AA105">
        <v>0</v>
      </c>
      <c r="AB105">
        <v>0</v>
      </c>
      <c r="AC105" s="245">
        <v>3539</v>
      </c>
      <c r="AD105" s="245">
        <v>81765</v>
      </c>
      <c r="AE105" s="245">
        <v>94287767</v>
      </c>
      <c r="AF105">
        <v>0</v>
      </c>
      <c r="AG105">
        <v>0</v>
      </c>
      <c r="AH105">
        <v>0</v>
      </c>
      <c r="AI105" s="245">
        <v>264511</v>
      </c>
      <c r="AJ105" s="245">
        <v>20878</v>
      </c>
      <c r="AK105" s="245">
        <v>15856792</v>
      </c>
      <c r="AL105" s="245">
        <v>1698</v>
      </c>
      <c r="AM105" s="245">
        <v>3062</v>
      </c>
      <c r="AN105" s="245">
        <v>2900</v>
      </c>
      <c r="AO105">
        <v>420</v>
      </c>
      <c r="AP105">
        <v>583</v>
      </c>
      <c r="AQ105" s="245">
        <v>574472</v>
      </c>
      <c r="AR105">
        <v>0</v>
      </c>
      <c r="AS105">
        <v>0</v>
      </c>
      <c r="AT105">
        <v>0</v>
      </c>
    </row>
    <row r="106" spans="1:46" x14ac:dyDescent="0.25">
      <c r="A106">
        <v>339</v>
      </c>
      <c r="B106">
        <v>339</v>
      </c>
      <c r="C106" t="s">
        <v>122</v>
      </c>
      <c r="D106">
        <v>0</v>
      </c>
      <c r="E106">
        <v>0</v>
      </c>
      <c r="F106" s="245">
        <v>7438227</v>
      </c>
      <c r="G106">
        <v>0</v>
      </c>
      <c r="H106">
        <v>0</v>
      </c>
      <c r="I106">
        <v>275</v>
      </c>
      <c r="J106">
        <v>0</v>
      </c>
      <c r="K106">
        <v>0</v>
      </c>
      <c r="L106">
        <v>0</v>
      </c>
      <c r="M106">
        <v>0</v>
      </c>
      <c r="N106">
        <v>0</v>
      </c>
      <c r="O106">
        <v>0</v>
      </c>
      <c r="P106">
        <v>0</v>
      </c>
      <c r="Q106">
        <v>0</v>
      </c>
      <c r="R106">
        <v>0</v>
      </c>
      <c r="S106">
        <v>0</v>
      </c>
      <c r="T106">
        <v>0</v>
      </c>
      <c r="U106">
        <v>0</v>
      </c>
      <c r="V106">
        <v>0</v>
      </c>
      <c r="W106">
        <v>0</v>
      </c>
      <c r="X106">
        <v>0</v>
      </c>
      <c r="Y106">
        <v>0</v>
      </c>
      <c r="Z106" s="245">
        <v>4950</v>
      </c>
      <c r="AA106">
        <v>0</v>
      </c>
      <c r="AB106">
        <v>0</v>
      </c>
      <c r="AC106">
        <v>0</v>
      </c>
      <c r="AD106" s="245">
        <v>366967</v>
      </c>
      <c r="AE106" s="245">
        <v>48107256</v>
      </c>
      <c r="AF106">
        <v>0</v>
      </c>
      <c r="AG106">
        <v>0</v>
      </c>
      <c r="AH106">
        <v>0</v>
      </c>
      <c r="AI106" s="245">
        <v>445414</v>
      </c>
      <c r="AJ106" s="245">
        <v>278672</v>
      </c>
      <c r="AK106" s="245">
        <v>896576</v>
      </c>
      <c r="AL106">
        <v>0</v>
      </c>
      <c r="AM106">
        <v>0</v>
      </c>
      <c r="AN106" s="245">
        <v>57229</v>
      </c>
      <c r="AO106">
        <v>50</v>
      </c>
      <c r="AP106">
        <v>0</v>
      </c>
      <c r="AQ106" s="245">
        <v>2253566</v>
      </c>
      <c r="AR106">
        <v>0</v>
      </c>
      <c r="AS106">
        <v>0</v>
      </c>
      <c r="AT106">
        <v>0</v>
      </c>
    </row>
    <row r="107" spans="1:46" x14ac:dyDescent="0.25">
      <c r="B107">
        <v>340</v>
      </c>
      <c r="C107" t="s">
        <v>362</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row>
    <row r="108" spans="1:46" x14ac:dyDescent="0.25">
      <c r="A108">
        <v>341</v>
      </c>
      <c r="B108">
        <v>341</v>
      </c>
      <c r="C108" t="s">
        <v>125</v>
      </c>
      <c r="D108">
        <v>0</v>
      </c>
      <c r="E108">
        <v>0</v>
      </c>
      <c r="F108" s="245">
        <v>344868</v>
      </c>
      <c r="G108">
        <v>0</v>
      </c>
      <c r="H108">
        <v>0</v>
      </c>
      <c r="I108" s="245">
        <v>345269</v>
      </c>
      <c r="J108" s="245">
        <v>2617611</v>
      </c>
      <c r="K108">
        <v>0</v>
      </c>
      <c r="L108">
        <v>0</v>
      </c>
      <c r="M108">
        <v>0</v>
      </c>
      <c r="N108">
        <v>0</v>
      </c>
      <c r="O108">
        <v>0</v>
      </c>
      <c r="P108">
        <v>0</v>
      </c>
      <c r="Q108">
        <v>0</v>
      </c>
      <c r="R108" s="245">
        <v>29187</v>
      </c>
      <c r="S108">
        <v>31</v>
      </c>
      <c r="T108" s="245">
        <v>97803</v>
      </c>
      <c r="U108" s="245">
        <v>2310600</v>
      </c>
      <c r="V108">
        <v>0</v>
      </c>
      <c r="W108">
        <v>31</v>
      </c>
      <c r="X108">
        <v>0</v>
      </c>
      <c r="Y108" s="245">
        <v>19195</v>
      </c>
      <c r="Z108" s="245">
        <v>330539</v>
      </c>
      <c r="AA108">
        <v>0</v>
      </c>
      <c r="AB108" s="245">
        <v>126250</v>
      </c>
      <c r="AC108" s="245">
        <v>75711</v>
      </c>
      <c r="AD108" s="245">
        <v>335883</v>
      </c>
      <c r="AE108" s="245">
        <v>12707583</v>
      </c>
      <c r="AF108">
        <v>0</v>
      </c>
      <c r="AG108" s="245">
        <v>17058</v>
      </c>
      <c r="AH108">
        <v>0</v>
      </c>
      <c r="AI108" s="245">
        <v>4770559</v>
      </c>
      <c r="AJ108" s="245">
        <v>921571</v>
      </c>
      <c r="AK108" s="245">
        <v>168083866</v>
      </c>
      <c r="AL108" s="245">
        <v>211635</v>
      </c>
      <c r="AM108" s="245">
        <v>13343</v>
      </c>
      <c r="AN108" s="245">
        <v>2413</v>
      </c>
      <c r="AO108" s="245">
        <v>7540</v>
      </c>
      <c r="AP108" s="245">
        <v>47468</v>
      </c>
      <c r="AQ108" s="245">
        <v>19349</v>
      </c>
      <c r="AR108">
        <v>0</v>
      </c>
      <c r="AS108">
        <v>0</v>
      </c>
      <c r="AT108">
        <v>96</v>
      </c>
    </row>
    <row r="109" spans="1:46" x14ac:dyDescent="0.25">
      <c r="B109">
        <v>342</v>
      </c>
      <c r="C109" t="s">
        <v>234</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row>
    <row r="110" spans="1:46" x14ac:dyDescent="0.25">
      <c r="B110">
        <v>343</v>
      </c>
      <c r="C110" t="s">
        <v>363</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row>
    <row r="111" spans="1:46" x14ac:dyDescent="0.25">
      <c r="B111">
        <v>344</v>
      </c>
      <c r="C111" t="s">
        <v>364</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row>
    <row r="112" spans="1:46" x14ac:dyDescent="0.25">
      <c r="B112">
        <v>346</v>
      </c>
      <c r="C112" t="s">
        <v>235</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row>
    <row r="113" spans="2:46" x14ac:dyDescent="0.25">
      <c r="B113">
        <v>347</v>
      </c>
      <c r="C113" t="s">
        <v>365</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row>
    <row r="114" spans="2:46" x14ac:dyDescent="0.25">
      <c r="B114">
        <v>349</v>
      </c>
      <c r="C114" t="s">
        <v>366</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row>
    <row r="115" spans="2:46" x14ac:dyDescent="0.25">
      <c r="B115">
        <v>350</v>
      </c>
      <c r="C115" t="s">
        <v>236</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row>
    <row r="116" spans="2:46" x14ac:dyDescent="0.25">
      <c r="B116">
        <v>351</v>
      </c>
      <c r="C116" t="s">
        <v>367</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row>
    <row r="117" spans="2:46" x14ac:dyDescent="0.25">
      <c r="B117">
        <v>352</v>
      </c>
      <c r="C117" t="s">
        <v>237</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row>
    <row r="118" spans="2:46" x14ac:dyDescent="0.25">
      <c r="B118">
        <v>353</v>
      </c>
      <c r="C118" t="s">
        <v>368</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row>
    <row r="119" spans="2:46" x14ac:dyDescent="0.25">
      <c r="B119">
        <v>356</v>
      </c>
      <c r="C119" t="s">
        <v>238</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row>
    <row r="120" spans="2:46" x14ac:dyDescent="0.25">
      <c r="B120">
        <v>357</v>
      </c>
      <c r="C120" t="s">
        <v>369</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row>
    <row r="121" spans="2:46" x14ac:dyDescent="0.25">
      <c r="B121">
        <v>359</v>
      </c>
      <c r="C121" t="s">
        <v>370</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row>
    <row r="122" spans="2:46" x14ac:dyDescent="0.25">
      <c r="B122">
        <v>360</v>
      </c>
      <c r="C122" t="s">
        <v>371</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row>
    <row r="123" spans="2:46" x14ac:dyDescent="0.25">
      <c r="B123">
        <v>361</v>
      </c>
      <c r="C123" t="s">
        <v>372</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row>
    <row r="124" spans="2:46" x14ac:dyDescent="0.25">
      <c r="B124">
        <v>362</v>
      </c>
      <c r="C124" t="s">
        <v>373</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row>
    <row r="125" spans="2:46" x14ac:dyDescent="0.25">
      <c r="B125">
        <v>363</v>
      </c>
      <c r="C125" t="s">
        <v>239</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row>
    <row r="126" spans="2:46" x14ac:dyDescent="0.25">
      <c r="B126">
        <v>364</v>
      </c>
      <c r="C126" t="s">
        <v>374</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row>
    <row r="127" spans="2:46" x14ac:dyDescent="0.25">
      <c r="B127">
        <v>365</v>
      </c>
      <c r="C127" t="s">
        <v>240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row>
    <row r="128" spans="2:46" x14ac:dyDescent="0.25">
      <c r="B128">
        <v>366</v>
      </c>
      <c r="C128" t="s">
        <v>375</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row>
    <row r="129" spans="1:46" x14ac:dyDescent="0.25">
      <c r="B129">
        <v>367</v>
      </c>
      <c r="C129" t="s">
        <v>241</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row>
    <row r="130" spans="1:46" x14ac:dyDescent="0.25">
      <c r="B130">
        <v>368</v>
      </c>
      <c r="C130" t="s">
        <v>376</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row>
    <row r="131" spans="1:46" x14ac:dyDescent="0.25">
      <c r="B131">
        <v>369</v>
      </c>
      <c r="C131" t="s">
        <v>242</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row>
    <row r="132" spans="1:46" x14ac:dyDescent="0.25">
      <c r="B132">
        <v>370</v>
      </c>
      <c r="C132" t="s">
        <v>377</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row>
    <row r="133" spans="1:46" x14ac:dyDescent="0.25">
      <c r="B133">
        <v>371</v>
      </c>
      <c r="C133" t="s">
        <v>378</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row>
    <row r="134" spans="1:46" x14ac:dyDescent="0.25">
      <c r="A134">
        <v>373</v>
      </c>
      <c r="B134">
        <v>373</v>
      </c>
      <c r="C134" t="s">
        <v>269</v>
      </c>
      <c r="D134">
        <v>0</v>
      </c>
      <c r="E134">
        <v>0</v>
      </c>
      <c r="F134" s="245">
        <v>17663</v>
      </c>
      <c r="G134" s="245">
        <v>6041990</v>
      </c>
      <c r="H134">
        <v>0</v>
      </c>
      <c r="I134" s="245">
        <v>761601</v>
      </c>
      <c r="J134" s="245">
        <v>307448</v>
      </c>
      <c r="K134" s="245">
        <v>4944102</v>
      </c>
      <c r="L134">
        <v>0</v>
      </c>
      <c r="M134">
        <v>0</v>
      </c>
      <c r="N134" s="245">
        <v>2750725</v>
      </c>
      <c r="O134">
        <v>0</v>
      </c>
      <c r="P134">
        <v>0</v>
      </c>
      <c r="Q134">
        <v>0</v>
      </c>
      <c r="R134">
        <v>0</v>
      </c>
      <c r="S134">
        <v>0</v>
      </c>
      <c r="T134">
        <v>0</v>
      </c>
      <c r="U134">
        <v>0</v>
      </c>
      <c r="V134">
        <v>0</v>
      </c>
      <c r="W134" s="245">
        <v>26579</v>
      </c>
      <c r="X134">
        <v>0</v>
      </c>
      <c r="Y134">
        <v>0</v>
      </c>
      <c r="Z134" s="245">
        <v>948418</v>
      </c>
      <c r="AA134">
        <v>0</v>
      </c>
      <c r="AB134" s="245">
        <v>357770</v>
      </c>
      <c r="AC134">
        <v>0</v>
      </c>
      <c r="AD134" s="245">
        <v>455767</v>
      </c>
      <c r="AE134" s="245">
        <v>21613748</v>
      </c>
      <c r="AF134">
        <v>0</v>
      </c>
      <c r="AG134">
        <v>0</v>
      </c>
      <c r="AH134">
        <v>0</v>
      </c>
      <c r="AI134" s="245">
        <v>15354697</v>
      </c>
      <c r="AJ134">
        <v>0</v>
      </c>
      <c r="AK134" s="245">
        <v>11515743</v>
      </c>
      <c r="AL134" s="245">
        <v>288376</v>
      </c>
      <c r="AM134" s="245">
        <v>452430</v>
      </c>
      <c r="AN134" s="245">
        <v>5541</v>
      </c>
      <c r="AO134" s="245">
        <v>76730</v>
      </c>
      <c r="AP134" s="245">
        <v>35811</v>
      </c>
      <c r="AQ134" s="245">
        <v>972921</v>
      </c>
      <c r="AR134">
        <v>0</v>
      </c>
      <c r="AS134" s="245">
        <v>595632</v>
      </c>
      <c r="AT134">
        <v>0</v>
      </c>
    </row>
    <row r="135" spans="1:46" x14ac:dyDescent="0.25">
      <c r="B135">
        <v>375</v>
      </c>
      <c r="C135" t="s">
        <v>243</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row>
    <row r="136" spans="1:46" x14ac:dyDescent="0.25">
      <c r="A136">
        <v>376</v>
      </c>
      <c r="B136">
        <v>376</v>
      </c>
      <c r="C136" t="s">
        <v>56</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row>
    <row r="137" spans="1:46" x14ac:dyDescent="0.25">
      <c r="B137">
        <v>377</v>
      </c>
      <c r="C137" t="s">
        <v>379</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row>
    <row r="138" spans="1:46" x14ac:dyDescent="0.25">
      <c r="B138">
        <v>378</v>
      </c>
      <c r="C138" t="s">
        <v>380</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row>
    <row r="139" spans="1:46" x14ac:dyDescent="0.25">
      <c r="A139">
        <v>379</v>
      </c>
      <c r="B139">
        <v>379</v>
      </c>
      <c r="C139" t="s">
        <v>62</v>
      </c>
      <c r="D139">
        <v>0</v>
      </c>
      <c r="E139">
        <v>0</v>
      </c>
      <c r="F139" s="245">
        <v>1971534</v>
      </c>
      <c r="G139">
        <v>0</v>
      </c>
      <c r="H139">
        <v>0</v>
      </c>
      <c r="I139" s="245">
        <v>224768</v>
      </c>
      <c r="J139" s="245">
        <v>1106738</v>
      </c>
      <c r="K139">
        <v>0</v>
      </c>
      <c r="L139">
        <v>0</v>
      </c>
      <c r="M139">
        <v>0</v>
      </c>
      <c r="N139">
        <v>0</v>
      </c>
      <c r="O139">
        <v>0</v>
      </c>
      <c r="P139">
        <v>0</v>
      </c>
      <c r="Q139">
        <v>0</v>
      </c>
      <c r="R139" s="245">
        <v>312059</v>
      </c>
      <c r="S139" s="245">
        <v>43192</v>
      </c>
      <c r="T139" s="245">
        <v>132366</v>
      </c>
      <c r="U139" s="245">
        <v>5491615</v>
      </c>
      <c r="V139">
        <v>0</v>
      </c>
      <c r="W139" s="245">
        <v>90634</v>
      </c>
      <c r="X139">
        <v>0</v>
      </c>
      <c r="Y139" s="245">
        <v>215206</v>
      </c>
      <c r="Z139" s="245">
        <v>561772</v>
      </c>
      <c r="AA139">
        <v>0</v>
      </c>
      <c r="AB139" s="245">
        <v>49759</v>
      </c>
      <c r="AC139" s="245">
        <v>146090</v>
      </c>
      <c r="AD139" s="245">
        <v>111791</v>
      </c>
      <c r="AE139" s="245">
        <v>16636739</v>
      </c>
      <c r="AF139">
        <v>0</v>
      </c>
      <c r="AG139" s="245">
        <v>108551</v>
      </c>
      <c r="AH139">
        <v>0</v>
      </c>
      <c r="AI139" s="245">
        <v>8852568</v>
      </c>
      <c r="AJ139" s="245">
        <v>3558449</v>
      </c>
      <c r="AK139" s="245">
        <v>43361053</v>
      </c>
      <c r="AL139" s="245">
        <v>1125248</v>
      </c>
      <c r="AM139" s="245">
        <v>21057</v>
      </c>
      <c r="AN139" s="245">
        <v>263113</v>
      </c>
      <c r="AO139" s="245">
        <v>29829</v>
      </c>
      <c r="AP139" s="245">
        <v>72152</v>
      </c>
      <c r="AQ139" s="245">
        <v>1133647</v>
      </c>
      <c r="AR139">
        <v>0</v>
      </c>
      <c r="AS139">
        <v>0</v>
      </c>
      <c r="AT139" s="245">
        <v>182591</v>
      </c>
    </row>
    <row r="140" spans="1:46" x14ac:dyDescent="0.25">
      <c r="A140">
        <v>380</v>
      </c>
      <c r="B140">
        <v>380</v>
      </c>
      <c r="C140" t="s">
        <v>65</v>
      </c>
      <c r="D140">
        <v>0</v>
      </c>
      <c r="E140">
        <v>0</v>
      </c>
      <c r="F140">
        <v>0</v>
      </c>
      <c r="G140">
        <v>0</v>
      </c>
      <c r="H140">
        <v>0</v>
      </c>
      <c r="I140">
        <v>916</v>
      </c>
      <c r="J140">
        <v>0</v>
      </c>
      <c r="K140">
        <v>0</v>
      </c>
      <c r="L140">
        <v>0</v>
      </c>
      <c r="M140">
        <v>0</v>
      </c>
      <c r="N140">
        <v>0</v>
      </c>
      <c r="O140">
        <v>0</v>
      </c>
      <c r="P140">
        <v>0</v>
      </c>
      <c r="Q140">
        <v>0</v>
      </c>
      <c r="R140">
        <v>0</v>
      </c>
      <c r="S140">
        <v>0</v>
      </c>
      <c r="T140">
        <v>788</v>
      </c>
      <c r="U140" s="245">
        <v>1419</v>
      </c>
      <c r="V140">
        <v>0</v>
      </c>
      <c r="W140">
        <v>0</v>
      </c>
      <c r="X140">
        <v>0</v>
      </c>
      <c r="Y140">
        <v>0</v>
      </c>
      <c r="Z140" s="245">
        <v>5742</v>
      </c>
      <c r="AA140">
        <v>0</v>
      </c>
      <c r="AB140">
        <v>0</v>
      </c>
      <c r="AC140">
        <v>0</v>
      </c>
      <c r="AD140">
        <v>0</v>
      </c>
      <c r="AE140" s="245">
        <v>2276130</v>
      </c>
      <c r="AF140">
        <v>0</v>
      </c>
      <c r="AG140">
        <v>128</v>
      </c>
      <c r="AH140">
        <v>0</v>
      </c>
      <c r="AI140">
        <v>0</v>
      </c>
      <c r="AJ140" s="245">
        <v>3516</v>
      </c>
      <c r="AK140">
        <v>0</v>
      </c>
      <c r="AL140" s="245">
        <v>4721</v>
      </c>
      <c r="AM140">
        <v>0</v>
      </c>
      <c r="AN140">
        <v>0</v>
      </c>
      <c r="AO140">
        <v>688</v>
      </c>
      <c r="AP140" s="245">
        <v>4186</v>
      </c>
      <c r="AQ140">
        <v>0</v>
      </c>
      <c r="AR140">
        <v>0</v>
      </c>
      <c r="AS140">
        <v>0</v>
      </c>
      <c r="AT140">
        <v>0</v>
      </c>
    </row>
    <row r="141" spans="1:46" x14ac:dyDescent="0.25">
      <c r="B141">
        <v>381</v>
      </c>
      <c r="C141" t="s">
        <v>381</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row>
    <row r="142" spans="1:46" x14ac:dyDescent="0.25">
      <c r="B142">
        <v>382</v>
      </c>
      <c r="C142" t="s">
        <v>382</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row>
    <row r="143" spans="1:46" x14ac:dyDescent="0.25">
      <c r="B143">
        <v>383</v>
      </c>
      <c r="C143" t="s">
        <v>383</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row>
    <row r="144" spans="1:46" x14ac:dyDescent="0.25">
      <c r="B144">
        <v>384</v>
      </c>
      <c r="C144" t="s">
        <v>384</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row>
    <row r="145" spans="1:46" x14ac:dyDescent="0.25">
      <c r="A145">
        <v>385</v>
      </c>
      <c r="B145">
        <v>385</v>
      </c>
      <c r="C145" t="s">
        <v>59</v>
      </c>
      <c r="D145">
        <v>0</v>
      </c>
      <c r="E145">
        <v>0</v>
      </c>
      <c r="F145" s="245">
        <v>1972806</v>
      </c>
      <c r="G145">
        <v>0</v>
      </c>
      <c r="H145">
        <v>0</v>
      </c>
      <c r="I145" s="245">
        <v>901865</v>
      </c>
      <c r="J145" s="245">
        <v>1691434</v>
      </c>
      <c r="K145">
        <v>0</v>
      </c>
      <c r="L145">
        <v>0</v>
      </c>
      <c r="M145">
        <v>0</v>
      </c>
      <c r="N145">
        <v>0</v>
      </c>
      <c r="O145">
        <v>0</v>
      </c>
      <c r="P145">
        <v>0</v>
      </c>
      <c r="Q145">
        <v>0</v>
      </c>
      <c r="R145" s="245">
        <v>312059</v>
      </c>
      <c r="S145" s="245">
        <v>76897</v>
      </c>
      <c r="T145" s="245">
        <v>132454</v>
      </c>
      <c r="U145" s="245">
        <v>5491615</v>
      </c>
      <c r="V145">
        <v>0</v>
      </c>
      <c r="W145" s="245">
        <v>116258</v>
      </c>
      <c r="X145">
        <v>0</v>
      </c>
      <c r="Y145" s="245">
        <v>364093</v>
      </c>
      <c r="Z145" s="245">
        <v>2033094</v>
      </c>
      <c r="AA145">
        <v>0</v>
      </c>
      <c r="AB145" s="245">
        <v>79683</v>
      </c>
      <c r="AC145" s="245">
        <v>146090</v>
      </c>
      <c r="AD145" s="245">
        <v>202435</v>
      </c>
      <c r="AE145" s="245">
        <v>35521529</v>
      </c>
      <c r="AF145">
        <v>0</v>
      </c>
      <c r="AG145" s="245">
        <v>108565</v>
      </c>
      <c r="AH145">
        <v>0</v>
      </c>
      <c r="AI145" s="245">
        <v>33081168</v>
      </c>
      <c r="AJ145" s="245">
        <v>3558449</v>
      </c>
      <c r="AK145" s="245">
        <v>410673542</v>
      </c>
      <c r="AL145" s="245">
        <v>2419111</v>
      </c>
      <c r="AM145" s="245">
        <v>699819</v>
      </c>
      <c r="AN145" s="245">
        <v>341199</v>
      </c>
      <c r="AO145" s="245">
        <v>33085</v>
      </c>
      <c r="AP145" s="245">
        <v>190554</v>
      </c>
      <c r="AQ145" s="245">
        <v>2637204</v>
      </c>
      <c r="AR145">
        <v>0</v>
      </c>
      <c r="AS145">
        <v>0</v>
      </c>
      <c r="AT145" s="245">
        <v>182591</v>
      </c>
    </row>
    <row r="146" spans="1:46" x14ac:dyDescent="0.25">
      <c r="A146">
        <v>386</v>
      </c>
      <c r="B146">
        <v>386</v>
      </c>
      <c r="C146" t="s">
        <v>126</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row>
    <row r="147" spans="1:46" x14ac:dyDescent="0.25">
      <c r="A147">
        <v>387</v>
      </c>
      <c r="B147">
        <v>387</v>
      </c>
      <c r="C147" t="s">
        <v>127</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s="245">
        <v>156653</v>
      </c>
      <c r="AJ147">
        <v>0</v>
      </c>
      <c r="AK147" s="245">
        <v>9580069</v>
      </c>
      <c r="AL147">
        <v>0</v>
      </c>
      <c r="AM147">
        <v>0</v>
      </c>
      <c r="AN147">
        <v>0</v>
      </c>
      <c r="AO147">
        <v>0</v>
      </c>
      <c r="AP147">
        <v>0</v>
      </c>
      <c r="AQ147">
        <v>0</v>
      </c>
      <c r="AR147">
        <v>0</v>
      </c>
      <c r="AS147">
        <v>0</v>
      </c>
      <c r="AT147">
        <v>0</v>
      </c>
    </row>
    <row r="148" spans="1:46" x14ac:dyDescent="0.25">
      <c r="A148">
        <v>388</v>
      </c>
      <c r="B148">
        <v>388</v>
      </c>
      <c r="C148" t="s">
        <v>121</v>
      </c>
      <c r="D148">
        <v>0</v>
      </c>
      <c r="E148">
        <v>0</v>
      </c>
      <c r="F148" s="245">
        <v>7737061</v>
      </c>
      <c r="G148">
        <v>0</v>
      </c>
      <c r="H148">
        <v>0</v>
      </c>
      <c r="I148" s="245">
        <v>351789</v>
      </c>
      <c r="J148" s="245">
        <v>2504508</v>
      </c>
      <c r="K148">
        <v>0</v>
      </c>
      <c r="L148">
        <v>0</v>
      </c>
      <c r="M148">
        <v>0</v>
      </c>
      <c r="N148">
        <v>0</v>
      </c>
      <c r="O148">
        <v>0</v>
      </c>
      <c r="P148">
        <v>0</v>
      </c>
      <c r="Q148">
        <v>0</v>
      </c>
      <c r="R148" s="245">
        <v>27765</v>
      </c>
      <c r="S148">
        <v>0</v>
      </c>
      <c r="T148" s="245">
        <v>99348</v>
      </c>
      <c r="U148" s="245">
        <v>2235670</v>
      </c>
      <c r="V148">
        <v>0</v>
      </c>
      <c r="W148" s="245">
        <v>182781</v>
      </c>
      <c r="X148">
        <v>0</v>
      </c>
      <c r="Y148" s="245">
        <v>11031</v>
      </c>
      <c r="Z148" s="245">
        <v>253394</v>
      </c>
      <c r="AA148">
        <v>0</v>
      </c>
      <c r="AB148" s="245">
        <v>116442</v>
      </c>
      <c r="AC148" s="245">
        <v>65162</v>
      </c>
      <c r="AD148" s="245">
        <v>696260</v>
      </c>
      <c r="AE148" s="245">
        <v>65406117</v>
      </c>
      <c r="AF148">
        <v>0</v>
      </c>
      <c r="AG148" s="245">
        <v>11484</v>
      </c>
      <c r="AH148">
        <v>0</v>
      </c>
      <c r="AI148" s="245">
        <v>9431182</v>
      </c>
      <c r="AJ148" s="245">
        <v>1972618</v>
      </c>
      <c r="AK148" s="245">
        <v>38712754</v>
      </c>
      <c r="AL148" s="245">
        <v>141691</v>
      </c>
      <c r="AM148" s="245">
        <v>69993</v>
      </c>
      <c r="AN148" s="245">
        <v>50551</v>
      </c>
      <c r="AO148" s="245">
        <v>6306</v>
      </c>
      <c r="AP148" s="245">
        <v>34350</v>
      </c>
      <c r="AQ148" s="245">
        <v>2045657</v>
      </c>
      <c r="AR148">
        <v>0</v>
      </c>
      <c r="AS148">
        <v>0</v>
      </c>
      <c r="AT148" s="245">
        <v>72042</v>
      </c>
    </row>
    <row r="149" spans="1:46" x14ac:dyDescent="0.25">
      <c r="A149">
        <v>389</v>
      </c>
      <c r="B149">
        <v>389</v>
      </c>
      <c r="C149" t="s">
        <v>128</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s="245">
        <v>-146801453</v>
      </c>
      <c r="AL149">
        <v>0</v>
      </c>
      <c r="AM149">
        <v>0</v>
      </c>
      <c r="AN149">
        <v>0</v>
      </c>
      <c r="AO149">
        <v>0</v>
      </c>
      <c r="AP149">
        <v>0</v>
      </c>
      <c r="AQ149">
        <v>0</v>
      </c>
      <c r="AR149">
        <v>0</v>
      </c>
      <c r="AS149">
        <v>0</v>
      </c>
      <c r="AT149">
        <v>0</v>
      </c>
    </row>
    <row r="150" spans="1:46" x14ac:dyDescent="0.25">
      <c r="A150">
        <v>391</v>
      </c>
      <c r="B150">
        <v>391</v>
      </c>
      <c r="C150" t="s">
        <v>132</v>
      </c>
      <c r="D150">
        <v>0</v>
      </c>
      <c r="E150">
        <v>0</v>
      </c>
      <c r="F150" s="245">
        <v>523259</v>
      </c>
      <c r="G150">
        <v>0</v>
      </c>
      <c r="H150">
        <v>0</v>
      </c>
      <c r="I150" s="245">
        <v>6202</v>
      </c>
      <c r="J150" s="245">
        <v>28854</v>
      </c>
      <c r="K150">
        <v>0</v>
      </c>
      <c r="L150">
        <v>0</v>
      </c>
      <c r="M150">
        <v>0</v>
      </c>
      <c r="N150">
        <v>0</v>
      </c>
      <c r="O150">
        <v>0</v>
      </c>
      <c r="P150">
        <v>0</v>
      </c>
      <c r="Q150">
        <v>0</v>
      </c>
      <c r="R150">
        <v>0</v>
      </c>
      <c r="S150">
        <v>0</v>
      </c>
      <c r="T150">
        <v>30</v>
      </c>
      <c r="U150" s="245">
        <v>619662</v>
      </c>
      <c r="V150">
        <v>0</v>
      </c>
      <c r="W150">
        <v>0</v>
      </c>
      <c r="X150">
        <v>0</v>
      </c>
      <c r="Y150" s="245">
        <v>16450</v>
      </c>
      <c r="Z150" s="245">
        <v>187250</v>
      </c>
      <c r="AA150">
        <v>0</v>
      </c>
      <c r="AB150">
        <v>0</v>
      </c>
      <c r="AC150">
        <v>506</v>
      </c>
      <c r="AD150">
        <v>0</v>
      </c>
      <c r="AE150" s="245">
        <v>12848845</v>
      </c>
      <c r="AF150">
        <v>0</v>
      </c>
      <c r="AG150">
        <v>0</v>
      </c>
      <c r="AH150">
        <v>0</v>
      </c>
      <c r="AI150" s="245">
        <v>2520961</v>
      </c>
      <c r="AJ150" s="245">
        <v>10628</v>
      </c>
      <c r="AK150" s="245">
        <v>28421731</v>
      </c>
      <c r="AL150" s="245">
        <v>2053</v>
      </c>
      <c r="AM150">
        <v>0</v>
      </c>
      <c r="AN150" s="245">
        <v>24465</v>
      </c>
      <c r="AO150" s="245">
        <v>1766</v>
      </c>
      <c r="AP150" s="245">
        <v>1993</v>
      </c>
      <c r="AQ150" s="245">
        <v>611770</v>
      </c>
      <c r="AR150">
        <v>0</v>
      </c>
      <c r="AS150">
        <v>0</v>
      </c>
      <c r="AT150" s="245">
        <v>8000</v>
      </c>
    </row>
    <row r="151" spans="1:46" x14ac:dyDescent="0.25">
      <c r="A151">
        <v>500</v>
      </c>
      <c r="B151">
        <v>500</v>
      </c>
      <c r="C151" t="s">
        <v>116</v>
      </c>
      <c r="D151">
        <v>0</v>
      </c>
      <c r="E151">
        <v>0</v>
      </c>
      <c r="F151">
        <v>0</v>
      </c>
      <c r="G151">
        <v>0</v>
      </c>
      <c r="H151">
        <v>0</v>
      </c>
      <c r="I151" s="245">
        <v>2725</v>
      </c>
      <c r="J151">
        <v>0</v>
      </c>
      <c r="K151">
        <v>0</v>
      </c>
      <c r="L151">
        <v>0</v>
      </c>
      <c r="M151">
        <v>0</v>
      </c>
      <c r="N151">
        <v>0</v>
      </c>
      <c r="O151">
        <v>0</v>
      </c>
      <c r="P151">
        <v>0</v>
      </c>
      <c r="Q151">
        <v>0</v>
      </c>
      <c r="R151">
        <v>0</v>
      </c>
      <c r="S151" s="245">
        <v>16628</v>
      </c>
      <c r="T151">
        <v>0</v>
      </c>
      <c r="U151">
        <v>0</v>
      </c>
      <c r="V151">
        <v>0</v>
      </c>
      <c r="W151">
        <v>0</v>
      </c>
      <c r="X151">
        <v>0</v>
      </c>
      <c r="Y151">
        <v>0</v>
      </c>
      <c r="Z151">
        <v>0</v>
      </c>
      <c r="AA151">
        <v>0</v>
      </c>
      <c r="AB151">
        <v>0</v>
      </c>
      <c r="AC151">
        <v>0</v>
      </c>
      <c r="AD151">
        <v>0</v>
      </c>
      <c r="AE151">
        <v>0</v>
      </c>
      <c r="AF151">
        <v>0</v>
      </c>
      <c r="AG151">
        <v>0</v>
      </c>
      <c r="AH151">
        <v>0</v>
      </c>
      <c r="AI151" s="245">
        <v>1115307</v>
      </c>
      <c r="AJ151" s="245">
        <v>1755986</v>
      </c>
      <c r="AK151" s="245">
        <v>6006985</v>
      </c>
      <c r="AL151">
        <v>0</v>
      </c>
      <c r="AM151" s="245">
        <v>20694</v>
      </c>
      <c r="AN151" s="245">
        <v>100000</v>
      </c>
      <c r="AO151">
        <v>0</v>
      </c>
      <c r="AP151">
        <v>0</v>
      </c>
      <c r="AQ151">
        <v>0</v>
      </c>
      <c r="AR151">
        <v>0</v>
      </c>
      <c r="AS151">
        <v>0</v>
      </c>
      <c r="AT151" s="245">
        <v>18887</v>
      </c>
    </row>
    <row r="152" spans="1:46" x14ac:dyDescent="0.25">
      <c r="B152">
        <v>501</v>
      </c>
      <c r="C152" t="s">
        <v>118</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row>
    <row r="153" spans="1:46" x14ac:dyDescent="0.25">
      <c r="A153">
        <v>502</v>
      </c>
      <c r="B153">
        <v>502</v>
      </c>
      <c r="C153" t="s">
        <v>119</v>
      </c>
      <c r="D153" s="245">
        <v>273514</v>
      </c>
      <c r="E153" s="245">
        <v>3018712</v>
      </c>
      <c r="F153">
        <v>0</v>
      </c>
      <c r="G153" s="245">
        <v>3392146</v>
      </c>
      <c r="H153" s="245">
        <v>36594</v>
      </c>
      <c r="I153">
        <v>0</v>
      </c>
      <c r="J153">
        <v>0</v>
      </c>
      <c r="K153" s="245">
        <v>975277</v>
      </c>
      <c r="L153" s="245">
        <v>140958</v>
      </c>
      <c r="M153" s="245">
        <v>3920786</v>
      </c>
      <c r="N153" s="245">
        <v>1123941</v>
      </c>
      <c r="O153" s="245">
        <v>74789</v>
      </c>
      <c r="P153" s="245">
        <v>10735708</v>
      </c>
      <c r="Q153">
        <v>0</v>
      </c>
      <c r="R153">
        <v>0</v>
      </c>
      <c r="S153">
        <v>0</v>
      </c>
      <c r="T153">
        <v>0</v>
      </c>
      <c r="U153">
        <v>0</v>
      </c>
      <c r="V153" s="245">
        <v>1994241</v>
      </c>
      <c r="W153">
        <v>0</v>
      </c>
      <c r="X153" s="245">
        <v>923951</v>
      </c>
      <c r="Y153">
        <v>0</v>
      </c>
      <c r="Z153">
        <v>0</v>
      </c>
      <c r="AA153" s="245">
        <v>470034</v>
      </c>
      <c r="AB153">
        <v>0</v>
      </c>
      <c r="AC153">
        <v>0</v>
      </c>
      <c r="AD153">
        <v>0</v>
      </c>
      <c r="AE153">
        <v>0</v>
      </c>
      <c r="AF153">
        <v>0</v>
      </c>
      <c r="AG153">
        <v>0</v>
      </c>
      <c r="AH153" s="245">
        <v>802456</v>
      </c>
      <c r="AI153" s="245">
        <v>474964</v>
      </c>
      <c r="AJ153">
        <v>0</v>
      </c>
      <c r="AK153" s="245">
        <v>1425649</v>
      </c>
      <c r="AL153">
        <v>0</v>
      </c>
      <c r="AM153">
        <v>0</v>
      </c>
      <c r="AN153">
        <v>0</v>
      </c>
      <c r="AO153">
        <v>0</v>
      </c>
      <c r="AP153">
        <v>0</v>
      </c>
      <c r="AQ153">
        <v>0</v>
      </c>
      <c r="AR153" s="245">
        <v>1540104</v>
      </c>
      <c r="AS153" s="245">
        <v>36384</v>
      </c>
      <c r="AT153">
        <v>0</v>
      </c>
    </row>
    <row r="154" spans="1:46" x14ac:dyDescent="0.25">
      <c r="A154">
        <v>503</v>
      </c>
      <c r="B154">
        <v>503</v>
      </c>
      <c r="C154" t="s">
        <v>120</v>
      </c>
      <c r="D154">
        <v>0</v>
      </c>
      <c r="E154">
        <v>0</v>
      </c>
      <c r="F154">
        <v>0</v>
      </c>
      <c r="G154">
        <v>0</v>
      </c>
      <c r="H154">
        <v>0</v>
      </c>
      <c r="I154">
        <v>0</v>
      </c>
      <c r="J154">
        <v>0</v>
      </c>
      <c r="K154">
        <v>0</v>
      </c>
      <c r="L154">
        <v>0</v>
      </c>
      <c r="M154" s="245">
        <v>22549107</v>
      </c>
      <c r="N154">
        <v>0</v>
      </c>
      <c r="O154">
        <v>0</v>
      </c>
      <c r="P154">
        <v>0</v>
      </c>
      <c r="Q154">
        <v>0</v>
      </c>
      <c r="R154">
        <v>0</v>
      </c>
      <c r="S154">
        <v>0</v>
      </c>
      <c r="T154">
        <v>0</v>
      </c>
      <c r="U154">
        <v>0</v>
      </c>
      <c r="V154">
        <v>0</v>
      </c>
      <c r="W154">
        <v>0</v>
      </c>
      <c r="X154">
        <v>0</v>
      </c>
      <c r="Y154">
        <v>0</v>
      </c>
      <c r="Z154">
        <v>0</v>
      </c>
      <c r="AA154" s="245">
        <v>211347</v>
      </c>
      <c r="AB154">
        <v>0</v>
      </c>
      <c r="AC154">
        <v>0</v>
      </c>
      <c r="AD154">
        <v>0</v>
      </c>
      <c r="AE154">
        <v>0</v>
      </c>
      <c r="AF154">
        <v>0</v>
      </c>
      <c r="AG154">
        <v>0</v>
      </c>
      <c r="AH154">
        <v>0</v>
      </c>
      <c r="AI154" s="245">
        <v>15153</v>
      </c>
      <c r="AJ154">
        <v>0</v>
      </c>
      <c r="AK154">
        <v>0</v>
      </c>
      <c r="AL154">
        <v>0</v>
      </c>
      <c r="AM154">
        <v>0</v>
      </c>
      <c r="AN154">
        <v>0</v>
      </c>
      <c r="AO154">
        <v>0</v>
      </c>
      <c r="AP154">
        <v>0</v>
      </c>
      <c r="AQ154">
        <v>0</v>
      </c>
      <c r="AR154">
        <v>0</v>
      </c>
      <c r="AS154">
        <v>0</v>
      </c>
      <c r="AT154">
        <v>0</v>
      </c>
    </row>
    <row r="155" spans="1:46" x14ac:dyDescent="0.25">
      <c r="A155">
        <v>504</v>
      </c>
      <c r="B155">
        <v>504</v>
      </c>
      <c r="C155" t="s">
        <v>123</v>
      </c>
      <c r="D155">
        <v>0</v>
      </c>
      <c r="E155">
        <v>0</v>
      </c>
      <c r="F155">
        <v>0</v>
      </c>
      <c r="G155">
        <v>0</v>
      </c>
      <c r="H155">
        <v>0</v>
      </c>
      <c r="I155" s="245">
        <v>6720</v>
      </c>
      <c r="J155">
        <v>0</v>
      </c>
      <c r="K155">
        <v>0</v>
      </c>
      <c r="L155">
        <v>0</v>
      </c>
      <c r="M155">
        <v>0</v>
      </c>
      <c r="N155">
        <v>0</v>
      </c>
      <c r="O155">
        <v>0</v>
      </c>
      <c r="P155">
        <v>0</v>
      </c>
      <c r="Q155">
        <v>0</v>
      </c>
      <c r="R155">
        <v>0</v>
      </c>
      <c r="S155">
        <v>0</v>
      </c>
      <c r="T155">
        <v>0</v>
      </c>
      <c r="U155">
        <v>0</v>
      </c>
      <c r="V155">
        <v>0</v>
      </c>
      <c r="W155" s="245">
        <v>210413</v>
      </c>
      <c r="X155">
        <v>0</v>
      </c>
      <c r="Y155">
        <v>0</v>
      </c>
      <c r="Z155">
        <v>0</v>
      </c>
      <c r="AA155">
        <v>0</v>
      </c>
      <c r="AB155">
        <v>0</v>
      </c>
      <c r="AC155">
        <v>0</v>
      </c>
      <c r="AD155">
        <v>0</v>
      </c>
      <c r="AE155">
        <v>0</v>
      </c>
      <c r="AF155">
        <v>0</v>
      </c>
      <c r="AG155">
        <v>0</v>
      </c>
      <c r="AH155">
        <v>0</v>
      </c>
      <c r="AI155" s="245">
        <v>4209531</v>
      </c>
      <c r="AJ155" s="245">
        <v>250000</v>
      </c>
      <c r="AK155" s="245">
        <v>89070</v>
      </c>
      <c r="AL155">
        <v>534</v>
      </c>
      <c r="AM155" s="245">
        <v>26539</v>
      </c>
      <c r="AN155">
        <v>0</v>
      </c>
      <c r="AO155" s="245">
        <v>1640</v>
      </c>
      <c r="AP155" s="245">
        <v>2579</v>
      </c>
      <c r="AQ155" s="245">
        <v>12725</v>
      </c>
      <c r="AR155">
        <v>0</v>
      </c>
      <c r="AS155">
        <v>0</v>
      </c>
      <c r="AT155" s="245">
        <v>81096</v>
      </c>
    </row>
    <row r="156" spans="1:46" x14ac:dyDescent="0.25">
      <c r="A156">
        <v>505</v>
      </c>
      <c r="B156">
        <v>505</v>
      </c>
      <c r="C156" t="s">
        <v>124</v>
      </c>
      <c r="D156">
        <v>0</v>
      </c>
      <c r="E156">
        <v>0</v>
      </c>
      <c r="F156">
        <v>0</v>
      </c>
      <c r="G156">
        <v>0</v>
      </c>
      <c r="H156">
        <v>0</v>
      </c>
      <c r="I156">
        <v>0</v>
      </c>
      <c r="J156">
        <v>0</v>
      </c>
      <c r="K156">
        <v>0</v>
      </c>
      <c r="L156">
        <v>0</v>
      </c>
      <c r="M156">
        <v>0</v>
      </c>
      <c r="N156">
        <v>0</v>
      </c>
      <c r="O156">
        <v>0</v>
      </c>
      <c r="P156">
        <v>0</v>
      </c>
      <c r="Q156">
        <v>0</v>
      </c>
      <c r="R156">
        <v>0</v>
      </c>
      <c r="S156">
        <v>0</v>
      </c>
      <c r="T156">
        <v>0</v>
      </c>
      <c r="U156" s="245">
        <v>527427</v>
      </c>
      <c r="V156">
        <v>0</v>
      </c>
      <c r="W156">
        <v>0</v>
      </c>
      <c r="X156">
        <v>0</v>
      </c>
      <c r="Y156">
        <v>0</v>
      </c>
      <c r="Z156">
        <v>0</v>
      </c>
      <c r="AA156">
        <v>0</v>
      </c>
      <c r="AB156">
        <v>0</v>
      </c>
      <c r="AC156">
        <v>0</v>
      </c>
      <c r="AD156">
        <v>0</v>
      </c>
      <c r="AE156" s="245">
        <v>1962901</v>
      </c>
      <c r="AF156">
        <v>0</v>
      </c>
      <c r="AG156">
        <v>0</v>
      </c>
      <c r="AH156">
        <v>0</v>
      </c>
      <c r="AI156" s="245">
        <v>380730</v>
      </c>
      <c r="AJ156">
        <v>0</v>
      </c>
      <c r="AK156" s="245">
        <v>87427</v>
      </c>
      <c r="AL156">
        <v>0</v>
      </c>
      <c r="AM156" s="245">
        <v>13387</v>
      </c>
      <c r="AN156">
        <v>0</v>
      </c>
      <c r="AO156">
        <v>0</v>
      </c>
      <c r="AP156">
        <v>0</v>
      </c>
      <c r="AQ156">
        <v>0</v>
      </c>
      <c r="AR156">
        <v>0</v>
      </c>
      <c r="AS156">
        <v>0</v>
      </c>
      <c r="AT156">
        <v>0</v>
      </c>
    </row>
    <row r="157" spans="1:46" x14ac:dyDescent="0.25">
      <c r="A157">
        <v>506</v>
      </c>
      <c r="B157">
        <v>506</v>
      </c>
      <c r="C157" t="s">
        <v>130</v>
      </c>
      <c r="D157">
        <v>0</v>
      </c>
      <c r="E157">
        <v>0</v>
      </c>
      <c r="F157" s="245">
        <v>1448275</v>
      </c>
      <c r="G157">
        <v>0</v>
      </c>
      <c r="H157">
        <v>0</v>
      </c>
      <c r="I157" s="245">
        <v>214925</v>
      </c>
      <c r="J157" s="245">
        <v>1077884</v>
      </c>
      <c r="K157">
        <v>0</v>
      </c>
      <c r="L157">
        <v>0</v>
      </c>
      <c r="M157">
        <v>0</v>
      </c>
      <c r="N157">
        <v>0</v>
      </c>
      <c r="O157">
        <v>0</v>
      </c>
      <c r="P157">
        <v>0</v>
      </c>
      <c r="Q157">
        <v>0</v>
      </c>
      <c r="R157" s="245">
        <v>312059</v>
      </c>
      <c r="S157" s="245">
        <v>26564</v>
      </c>
      <c r="T157" s="245">
        <v>129530</v>
      </c>
      <c r="U157" s="245">
        <v>4886552</v>
      </c>
      <c r="V157">
        <v>0</v>
      </c>
      <c r="W157" s="245">
        <v>90634</v>
      </c>
      <c r="X157">
        <v>0</v>
      </c>
      <c r="Y157" s="245">
        <v>187198</v>
      </c>
      <c r="Z157" s="245">
        <v>368780</v>
      </c>
      <c r="AA157">
        <v>0</v>
      </c>
      <c r="AB157" s="245">
        <v>33910</v>
      </c>
      <c r="AC157" s="245">
        <v>145584</v>
      </c>
      <c r="AD157" s="245">
        <v>111791</v>
      </c>
      <c r="AE157" s="245">
        <v>4669301</v>
      </c>
      <c r="AF157">
        <v>0</v>
      </c>
      <c r="AG157" s="245">
        <v>108380</v>
      </c>
      <c r="AH157">
        <v>0</v>
      </c>
      <c r="AI157" s="245">
        <v>5216300</v>
      </c>
      <c r="AJ157" s="245">
        <v>1788319</v>
      </c>
      <c r="AK157" s="245">
        <v>14891702</v>
      </c>
      <c r="AL157" s="245">
        <v>1118474</v>
      </c>
      <c r="AM157">
        <v>363</v>
      </c>
      <c r="AN157" s="245">
        <v>137187</v>
      </c>
      <c r="AO157" s="245">
        <v>27375</v>
      </c>
      <c r="AP157" s="245">
        <v>65973</v>
      </c>
      <c r="AQ157" s="245">
        <v>521877</v>
      </c>
      <c r="AR157">
        <v>0</v>
      </c>
      <c r="AS157">
        <v>0</v>
      </c>
      <c r="AT157" s="245">
        <v>155704</v>
      </c>
    </row>
    <row r="158" spans="1:46" x14ac:dyDescent="0.25">
      <c r="A158">
        <v>507</v>
      </c>
      <c r="B158">
        <v>507</v>
      </c>
      <c r="C158" t="s">
        <v>144</v>
      </c>
      <c r="D158">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2</v>
      </c>
      <c r="AL158">
        <v>0</v>
      </c>
      <c r="AM158">
        <v>0</v>
      </c>
      <c r="AN158">
        <v>0</v>
      </c>
      <c r="AO158">
        <v>0</v>
      </c>
      <c r="AP158">
        <v>0</v>
      </c>
      <c r="AQ158">
        <v>0</v>
      </c>
      <c r="AR158">
        <v>0</v>
      </c>
      <c r="AS158">
        <v>0</v>
      </c>
      <c r="AT158">
        <v>0</v>
      </c>
    </row>
    <row r="159" spans="1:46" x14ac:dyDescent="0.25">
      <c r="A159">
        <v>508</v>
      </c>
      <c r="B159">
        <v>508</v>
      </c>
      <c r="C159" t="s">
        <v>141</v>
      </c>
      <c r="D159">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row>
    <row r="160" spans="1:46" x14ac:dyDescent="0.25">
      <c r="A160">
        <v>509</v>
      </c>
      <c r="B160">
        <v>509</v>
      </c>
      <c r="C160" t="s">
        <v>142</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row>
    <row r="161" spans="1:46" x14ac:dyDescent="0.25">
      <c r="B161">
        <v>510</v>
      </c>
      <c r="C161" t="s">
        <v>145</v>
      </c>
      <c r="D161">
        <v>0</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row>
    <row r="162" spans="1:46" x14ac:dyDescent="0.25">
      <c r="B162">
        <v>511</v>
      </c>
      <c r="C162" t="s">
        <v>146</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row>
    <row r="163" spans="1:46" x14ac:dyDescent="0.25">
      <c r="A163">
        <v>512</v>
      </c>
      <c r="B163">
        <v>512</v>
      </c>
      <c r="C163" t="s">
        <v>147</v>
      </c>
      <c r="D163">
        <v>0</v>
      </c>
      <c r="E163">
        <v>0</v>
      </c>
      <c r="F163">
        <v>0</v>
      </c>
      <c r="G163">
        <v>0</v>
      </c>
      <c r="H163">
        <v>0</v>
      </c>
      <c r="I163">
        <v>0</v>
      </c>
      <c r="J163">
        <v>0</v>
      </c>
      <c r="K163">
        <v>0</v>
      </c>
      <c r="L163">
        <v>0</v>
      </c>
      <c r="M163">
        <v>0</v>
      </c>
      <c r="N163">
        <v>0</v>
      </c>
      <c r="O163">
        <v>0</v>
      </c>
      <c r="P163">
        <v>0</v>
      </c>
      <c r="Q163">
        <v>0</v>
      </c>
      <c r="R163">
        <v>0</v>
      </c>
      <c r="S163">
        <v>0</v>
      </c>
      <c r="T163">
        <v>0</v>
      </c>
      <c r="U163">
        <v>0</v>
      </c>
      <c r="V163" s="245">
        <v>4384858</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row>
    <row r="164" spans="1:46" x14ac:dyDescent="0.25">
      <c r="B164">
        <v>513</v>
      </c>
      <c r="C164" t="s">
        <v>156</v>
      </c>
      <c r="D164">
        <v>0</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row>
    <row r="165" spans="1:46" x14ac:dyDescent="0.25">
      <c r="B165">
        <v>514</v>
      </c>
      <c r="C165" t="s">
        <v>157</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row>
    <row r="166" spans="1:46" x14ac:dyDescent="0.25">
      <c r="B166">
        <v>515</v>
      </c>
      <c r="C166" t="s">
        <v>166</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row>
    <row r="167" spans="1:46" x14ac:dyDescent="0.25">
      <c r="B167">
        <v>516</v>
      </c>
      <c r="C167" t="s">
        <v>167</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row>
    <row r="168" spans="1:46" x14ac:dyDescent="0.25">
      <c r="B168">
        <v>517</v>
      </c>
      <c r="C168" t="s">
        <v>168</v>
      </c>
      <c r="D168">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row>
    <row r="169" spans="1:46" x14ac:dyDescent="0.25">
      <c r="B169">
        <v>518</v>
      </c>
      <c r="C169" t="s">
        <v>169</v>
      </c>
      <c r="D169">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row>
    <row r="170" spans="1:46" x14ac:dyDescent="0.25">
      <c r="B170">
        <v>519</v>
      </c>
      <c r="C170" t="s">
        <v>170</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row>
    <row r="171" spans="1:46" x14ac:dyDescent="0.25">
      <c r="B171">
        <v>520</v>
      </c>
      <c r="C171" t="s">
        <v>171</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row>
    <row r="172" spans="1:46" x14ac:dyDescent="0.25">
      <c r="B172">
        <v>521</v>
      </c>
      <c r="C172" t="s">
        <v>172</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row>
    <row r="173" spans="1:46" x14ac:dyDescent="0.25">
      <c r="B173">
        <v>522</v>
      </c>
      <c r="C173" t="s">
        <v>173</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row>
    <row r="174" spans="1:46" x14ac:dyDescent="0.25">
      <c r="B174">
        <v>523</v>
      </c>
      <c r="C174" t="s">
        <v>174</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row>
    <row r="175" spans="1:46" x14ac:dyDescent="0.25">
      <c r="B175">
        <v>524</v>
      </c>
      <c r="C175" t="s">
        <v>175</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row>
    <row r="176" spans="1:46" x14ac:dyDescent="0.25">
      <c r="B176">
        <v>525</v>
      </c>
      <c r="C176" t="s">
        <v>176</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row>
    <row r="177" spans="1:46" x14ac:dyDescent="0.25">
      <c r="B177">
        <v>526</v>
      </c>
      <c r="C177" t="s">
        <v>177</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row>
    <row r="178" spans="1:46" x14ac:dyDescent="0.25">
      <c r="B178">
        <v>527</v>
      </c>
      <c r="C178" t="s">
        <v>178</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row>
    <row r="179" spans="1:46" x14ac:dyDescent="0.25">
      <c r="B179">
        <v>528</v>
      </c>
      <c r="C179" t="s">
        <v>160</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row>
    <row r="180" spans="1:46" x14ac:dyDescent="0.25">
      <c r="B180">
        <v>529</v>
      </c>
      <c r="C180" t="s">
        <v>161</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row>
    <row r="181" spans="1:46" x14ac:dyDescent="0.25">
      <c r="B181">
        <v>530</v>
      </c>
      <c r="C181" t="s">
        <v>162</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row>
    <row r="182" spans="1:46" x14ac:dyDescent="0.25">
      <c r="B182">
        <v>531</v>
      </c>
      <c r="C182" t="s">
        <v>163</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row>
    <row r="183" spans="1:46" x14ac:dyDescent="0.25">
      <c r="A183">
        <v>532</v>
      </c>
      <c r="B183">
        <v>532</v>
      </c>
      <c r="C183" t="s">
        <v>385</v>
      </c>
      <c r="D183">
        <v>0</v>
      </c>
      <c r="E183">
        <v>0</v>
      </c>
      <c r="F183" s="245">
        <v>7736562</v>
      </c>
      <c r="G183">
        <v>0</v>
      </c>
      <c r="H183">
        <v>0</v>
      </c>
      <c r="I183" s="245">
        <v>331750</v>
      </c>
      <c r="J183" s="245">
        <v>2401693</v>
      </c>
      <c r="K183">
        <v>0</v>
      </c>
      <c r="L183">
        <v>0</v>
      </c>
      <c r="M183">
        <v>0</v>
      </c>
      <c r="N183">
        <v>0</v>
      </c>
      <c r="O183">
        <v>0</v>
      </c>
      <c r="P183">
        <v>0</v>
      </c>
      <c r="Q183">
        <v>0</v>
      </c>
      <c r="R183" s="245">
        <v>27765</v>
      </c>
      <c r="S183">
        <v>0</v>
      </c>
      <c r="T183" s="245">
        <v>99348</v>
      </c>
      <c r="U183" s="245">
        <v>2235670</v>
      </c>
      <c r="V183">
        <v>0</v>
      </c>
      <c r="W183" s="245">
        <v>179449</v>
      </c>
      <c r="X183">
        <v>0</v>
      </c>
      <c r="Y183" s="245">
        <v>11031</v>
      </c>
      <c r="Z183" s="245">
        <v>212918</v>
      </c>
      <c r="AA183">
        <v>0</v>
      </c>
      <c r="AB183" s="245">
        <v>121229</v>
      </c>
      <c r="AC183" s="245">
        <v>65162</v>
      </c>
      <c r="AD183" s="245">
        <v>679545</v>
      </c>
      <c r="AE183" s="245">
        <v>62063038</v>
      </c>
      <c r="AF183">
        <v>0</v>
      </c>
      <c r="AG183" s="245">
        <v>11484</v>
      </c>
      <c r="AH183">
        <v>0</v>
      </c>
      <c r="AI183" s="245">
        <v>7720612</v>
      </c>
      <c r="AJ183" s="245">
        <v>1984189</v>
      </c>
      <c r="AK183" s="245">
        <v>6143349</v>
      </c>
      <c r="AL183" s="245">
        <v>156426</v>
      </c>
      <c r="AM183" s="245">
        <v>67850</v>
      </c>
      <c r="AN183" s="245">
        <v>57170</v>
      </c>
      <c r="AO183" s="245">
        <v>5558</v>
      </c>
      <c r="AP183" s="245">
        <v>29139</v>
      </c>
      <c r="AQ183" s="245">
        <v>1953808</v>
      </c>
      <c r="AR183">
        <v>0</v>
      </c>
      <c r="AS183">
        <v>0</v>
      </c>
      <c r="AT183" s="245">
        <v>72042</v>
      </c>
    </row>
    <row r="184" spans="1:46" x14ac:dyDescent="0.25">
      <c r="A184">
        <v>533</v>
      </c>
      <c r="B184">
        <v>533</v>
      </c>
      <c r="C184" t="s">
        <v>386</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s="245">
        <v>3311</v>
      </c>
      <c r="AN184">
        <v>0</v>
      </c>
      <c r="AO184">
        <v>0</v>
      </c>
      <c r="AP184">
        <v>0</v>
      </c>
      <c r="AQ184">
        <v>0</v>
      </c>
      <c r="AR184">
        <v>0</v>
      </c>
      <c r="AS184">
        <v>0</v>
      </c>
      <c r="AT184">
        <v>0</v>
      </c>
    </row>
    <row r="185" spans="1:46" x14ac:dyDescent="0.25">
      <c r="A185">
        <v>534</v>
      </c>
      <c r="B185">
        <v>534</v>
      </c>
      <c r="C185" t="s">
        <v>164</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row>
    <row r="186" spans="1:46" x14ac:dyDescent="0.25">
      <c r="A186">
        <v>535</v>
      </c>
      <c r="B186">
        <v>535</v>
      </c>
      <c r="C186" t="s">
        <v>148</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row>
    <row r="187" spans="1:46" x14ac:dyDescent="0.25">
      <c r="A187">
        <v>536</v>
      </c>
      <c r="B187">
        <v>536</v>
      </c>
      <c r="C187" t="s">
        <v>131</v>
      </c>
      <c r="D187">
        <v>0</v>
      </c>
      <c r="E187">
        <v>0</v>
      </c>
      <c r="F187">
        <v>0</v>
      </c>
      <c r="G187">
        <v>0</v>
      </c>
      <c r="H187">
        <v>0</v>
      </c>
      <c r="I187" s="245">
        <v>2725</v>
      </c>
      <c r="J187">
        <v>0</v>
      </c>
      <c r="K187">
        <v>0</v>
      </c>
      <c r="L187">
        <v>0</v>
      </c>
      <c r="M187">
        <v>0</v>
      </c>
      <c r="N187">
        <v>0</v>
      </c>
      <c r="O187">
        <v>0</v>
      </c>
      <c r="P187">
        <v>0</v>
      </c>
      <c r="Q187">
        <v>0</v>
      </c>
      <c r="R187">
        <v>0</v>
      </c>
      <c r="S187" s="245">
        <v>16628</v>
      </c>
      <c r="T187">
        <v>0</v>
      </c>
      <c r="U187">
        <v>0</v>
      </c>
      <c r="V187">
        <v>0</v>
      </c>
      <c r="W187">
        <v>0</v>
      </c>
      <c r="X187">
        <v>0</v>
      </c>
      <c r="Y187">
        <v>0</v>
      </c>
      <c r="Z187">
        <v>0</v>
      </c>
      <c r="AA187">
        <v>0</v>
      </c>
      <c r="AB187">
        <v>0</v>
      </c>
      <c r="AC187">
        <v>0</v>
      </c>
      <c r="AD187">
        <v>0</v>
      </c>
      <c r="AE187">
        <v>0</v>
      </c>
      <c r="AF187">
        <v>0</v>
      </c>
      <c r="AG187">
        <v>0</v>
      </c>
      <c r="AH187">
        <v>0</v>
      </c>
      <c r="AI187" s="245">
        <v>1115307</v>
      </c>
      <c r="AJ187" s="245">
        <v>1755986</v>
      </c>
      <c r="AK187">
        <v>0</v>
      </c>
      <c r="AL187">
        <v>0</v>
      </c>
      <c r="AM187" s="245">
        <v>20694</v>
      </c>
      <c r="AN187" s="245">
        <v>100000</v>
      </c>
      <c r="AO187">
        <v>0</v>
      </c>
      <c r="AP187">
        <v>0</v>
      </c>
      <c r="AQ187">
        <v>0</v>
      </c>
      <c r="AR187">
        <v>0</v>
      </c>
      <c r="AS187">
        <v>0</v>
      </c>
      <c r="AT187" s="245">
        <v>18887</v>
      </c>
    </row>
    <row r="188" spans="1:46" x14ac:dyDescent="0.25">
      <c r="B188">
        <v>537</v>
      </c>
      <c r="C188" t="s">
        <v>387</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row>
    <row r="189" spans="1:46" x14ac:dyDescent="0.25">
      <c r="B189">
        <v>538</v>
      </c>
      <c r="C189" t="s">
        <v>388</v>
      </c>
      <c r="D189">
        <v>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row>
    <row r="190" spans="1:46" x14ac:dyDescent="0.25">
      <c r="B190">
        <v>539</v>
      </c>
      <c r="C190" t="s">
        <v>150</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row>
    <row r="191" spans="1:46" x14ac:dyDescent="0.25">
      <c r="A191">
        <v>540</v>
      </c>
      <c r="B191">
        <v>540</v>
      </c>
      <c r="C191" t="s">
        <v>159</v>
      </c>
      <c r="D191">
        <v>0</v>
      </c>
      <c r="E191">
        <v>0</v>
      </c>
      <c r="F191">
        <v>0</v>
      </c>
      <c r="G191">
        <v>0</v>
      </c>
      <c r="H191">
        <v>0</v>
      </c>
      <c r="I191">
        <v>305</v>
      </c>
      <c r="J191">
        <v>0</v>
      </c>
      <c r="K191">
        <v>0</v>
      </c>
      <c r="L191">
        <v>0</v>
      </c>
      <c r="M191">
        <v>0</v>
      </c>
      <c r="N191">
        <v>0</v>
      </c>
      <c r="O191">
        <v>0</v>
      </c>
      <c r="P191">
        <v>0</v>
      </c>
      <c r="Q191">
        <v>0</v>
      </c>
      <c r="R191">
        <v>0</v>
      </c>
      <c r="S191">
        <v>0</v>
      </c>
      <c r="T191">
        <v>0</v>
      </c>
      <c r="U191">
        <v>0</v>
      </c>
      <c r="V191">
        <v>0</v>
      </c>
      <c r="W191" s="245">
        <v>36646</v>
      </c>
      <c r="X191">
        <v>0</v>
      </c>
      <c r="Y191">
        <v>0</v>
      </c>
      <c r="Z191">
        <v>0</v>
      </c>
      <c r="AA191">
        <v>0</v>
      </c>
      <c r="AB191">
        <v>0</v>
      </c>
      <c r="AC191">
        <v>0</v>
      </c>
      <c r="AD191">
        <v>0</v>
      </c>
      <c r="AE191">
        <v>0</v>
      </c>
      <c r="AF191">
        <v>0</v>
      </c>
      <c r="AG191">
        <v>0</v>
      </c>
      <c r="AH191">
        <v>0</v>
      </c>
      <c r="AI191">
        <v>0</v>
      </c>
      <c r="AJ191" s="245">
        <v>775379</v>
      </c>
      <c r="AK191">
        <v>0</v>
      </c>
      <c r="AL191">
        <v>0</v>
      </c>
      <c r="AM191">
        <v>0</v>
      </c>
      <c r="AN191" s="245">
        <v>23625</v>
      </c>
      <c r="AO191">
        <v>0</v>
      </c>
      <c r="AP191">
        <v>0</v>
      </c>
      <c r="AQ191">
        <v>0</v>
      </c>
      <c r="AR191">
        <v>0</v>
      </c>
      <c r="AS191">
        <v>0</v>
      </c>
      <c r="AT191">
        <v>0</v>
      </c>
    </row>
    <row r="192" spans="1:46" x14ac:dyDescent="0.25">
      <c r="B192">
        <v>541</v>
      </c>
      <c r="C192" t="s">
        <v>389</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row>
    <row r="193" spans="1:46" x14ac:dyDescent="0.25">
      <c r="B193">
        <v>542</v>
      </c>
      <c r="C193" t="s">
        <v>390</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row>
    <row r="194" spans="1:46" x14ac:dyDescent="0.25">
      <c r="B194">
        <v>543</v>
      </c>
      <c r="C194" t="s">
        <v>391</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row>
    <row r="195" spans="1:46" x14ac:dyDescent="0.25">
      <c r="B195">
        <v>544</v>
      </c>
      <c r="C195" t="s">
        <v>392</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row>
    <row r="196" spans="1:46" x14ac:dyDescent="0.25">
      <c r="B196">
        <v>545</v>
      </c>
      <c r="C196" t="s">
        <v>393</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row>
    <row r="197" spans="1:46" x14ac:dyDescent="0.25">
      <c r="B197">
        <v>546</v>
      </c>
      <c r="C197" t="s">
        <v>394</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row>
    <row r="198" spans="1:46" ht="84.75" customHeight="1" x14ac:dyDescent="0.25">
      <c r="A198">
        <v>547</v>
      </c>
      <c r="B198">
        <v>547</v>
      </c>
      <c r="C198" s="354" t="s">
        <v>262</v>
      </c>
      <c r="D198">
        <v>2</v>
      </c>
      <c r="E198">
        <v>4</v>
      </c>
      <c r="F198">
        <v>2</v>
      </c>
      <c r="G198">
        <v>2</v>
      </c>
      <c r="H198">
        <v>2</v>
      </c>
      <c r="I198">
        <v>2</v>
      </c>
      <c r="J198">
        <v>3</v>
      </c>
      <c r="K198">
        <v>2</v>
      </c>
      <c r="L198">
        <v>2</v>
      </c>
      <c r="M198">
        <v>2</v>
      </c>
      <c r="N198">
        <v>3</v>
      </c>
      <c r="O198">
        <v>2</v>
      </c>
      <c r="P198">
        <v>2</v>
      </c>
      <c r="Q198">
        <v>0</v>
      </c>
      <c r="R198">
        <v>2</v>
      </c>
      <c r="S198">
        <v>2</v>
      </c>
      <c r="T198">
        <v>2</v>
      </c>
      <c r="U198">
        <v>2</v>
      </c>
      <c r="V198">
        <v>3</v>
      </c>
      <c r="W198">
        <v>2</v>
      </c>
      <c r="X198">
        <v>2</v>
      </c>
      <c r="Y198">
        <v>2</v>
      </c>
      <c r="Z198">
        <v>2</v>
      </c>
      <c r="AA198">
        <v>2</v>
      </c>
      <c r="AB198">
        <v>2</v>
      </c>
      <c r="AC198">
        <v>2</v>
      </c>
      <c r="AD198">
        <v>2</v>
      </c>
      <c r="AE198">
        <v>3</v>
      </c>
      <c r="AF198">
        <v>2</v>
      </c>
      <c r="AG198">
        <v>2</v>
      </c>
      <c r="AH198">
        <v>2</v>
      </c>
      <c r="AI198">
        <v>2</v>
      </c>
      <c r="AJ198">
        <v>2</v>
      </c>
      <c r="AK198">
        <v>3</v>
      </c>
      <c r="AL198">
        <v>2</v>
      </c>
      <c r="AM198">
        <v>2</v>
      </c>
      <c r="AN198">
        <v>2</v>
      </c>
      <c r="AO198">
        <v>2</v>
      </c>
      <c r="AP198">
        <v>2</v>
      </c>
      <c r="AQ198">
        <v>2</v>
      </c>
      <c r="AR198">
        <v>2</v>
      </c>
      <c r="AS198">
        <v>2</v>
      </c>
      <c r="AT198">
        <v>2</v>
      </c>
    </row>
    <row r="199" spans="1:46" x14ac:dyDescent="0.25">
      <c r="B199">
        <v>548</v>
      </c>
      <c r="C199" t="s">
        <v>261</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row>
    <row r="200" spans="1:46" x14ac:dyDescent="0.25">
      <c r="B200">
        <v>549</v>
      </c>
      <c r="C200" t="s">
        <v>259</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row>
    <row r="201" spans="1:46" x14ac:dyDescent="0.25">
      <c r="B201">
        <v>550</v>
      </c>
      <c r="C201" t="s">
        <v>395</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row>
    <row r="202" spans="1:46" x14ac:dyDescent="0.25">
      <c r="B202">
        <v>551</v>
      </c>
      <c r="C202" t="s">
        <v>396</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row>
    <row r="203" spans="1:46" x14ac:dyDescent="0.25">
      <c r="B203">
        <v>552</v>
      </c>
      <c r="C203" t="s">
        <v>263</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row>
    <row r="204" spans="1:46" x14ac:dyDescent="0.25">
      <c r="B204">
        <v>553</v>
      </c>
      <c r="C204" t="s">
        <v>397</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row>
    <row r="205" spans="1:46" x14ac:dyDescent="0.25">
      <c r="A205">
        <v>554</v>
      </c>
      <c r="B205">
        <v>554</v>
      </c>
      <c r="C205" t="s">
        <v>398</v>
      </c>
      <c r="D205" s="245">
        <v>1090107</v>
      </c>
      <c r="E205">
        <v>0</v>
      </c>
      <c r="F205">
        <v>0</v>
      </c>
      <c r="G205" s="245">
        <v>2488565</v>
      </c>
      <c r="H205">
        <v>0</v>
      </c>
      <c r="I205">
        <v>0</v>
      </c>
      <c r="J205">
        <v>0</v>
      </c>
      <c r="K205">
        <v>0</v>
      </c>
      <c r="L205" s="245">
        <v>7777218</v>
      </c>
      <c r="M205">
        <v>0</v>
      </c>
      <c r="N205">
        <v>0</v>
      </c>
      <c r="O205">
        <v>0</v>
      </c>
      <c r="P205">
        <v>0</v>
      </c>
      <c r="Q205">
        <v>0</v>
      </c>
      <c r="R205">
        <v>0</v>
      </c>
      <c r="S205">
        <v>0</v>
      </c>
      <c r="T205">
        <v>0</v>
      </c>
      <c r="U205">
        <v>0</v>
      </c>
      <c r="V205">
        <v>0</v>
      </c>
      <c r="W205">
        <v>0</v>
      </c>
      <c r="X205" s="245">
        <v>1043237</v>
      </c>
      <c r="Y205">
        <v>0</v>
      </c>
      <c r="Z205">
        <v>0</v>
      </c>
      <c r="AA205" s="245">
        <v>6429916</v>
      </c>
      <c r="AB205">
        <v>0</v>
      </c>
      <c r="AC205">
        <v>0</v>
      </c>
      <c r="AD205">
        <v>0</v>
      </c>
      <c r="AE205">
        <v>0</v>
      </c>
      <c r="AF205">
        <v>0</v>
      </c>
      <c r="AG205">
        <v>0</v>
      </c>
      <c r="AH205">
        <v>0</v>
      </c>
      <c r="AI205" s="245">
        <v>3634387</v>
      </c>
      <c r="AJ205">
        <v>0</v>
      </c>
      <c r="AK205" s="245">
        <v>303393</v>
      </c>
      <c r="AL205">
        <v>0</v>
      </c>
      <c r="AM205">
        <v>0</v>
      </c>
      <c r="AN205">
        <v>0</v>
      </c>
      <c r="AO205">
        <v>0</v>
      </c>
      <c r="AP205">
        <v>0</v>
      </c>
      <c r="AQ205">
        <v>0</v>
      </c>
      <c r="AR205" s="245">
        <v>3190555</v>
      </c>
      <c r="AS205">
        <v>0</v>
      </c>
      <c r="AT205">
        <v>0</v>
      </c>
    </row>
    <row r="206" spans="1:46" x14ac:dyDescent="0.25">
      <c r="A206">
        <v>555</v>
      </c>
      <c r="B206">
        <v>555</v>
      </c>
      <c r="C206" t="s">
        <v>399</v>
      </c>
      <c r="D206" s="245">
        <v>320919</v>
      </c>
      <c r="E206">
        <v>0</v>
      </c>
      <c r="F206">
        <v>0</v>
      </c>
      <c r="G206" s="245">
        <v>2488565</v>
      </c>
      <c r="H206">
        <v>0</v>
      </c>
      <c r="I206">
        <v>0</v>
      </c>
      <c r="J206">
        <v>0</v>
      </c>
      <c r="K206">
        <v>0</v>
      </c>
      <c r="L206" s="245">
        <v>7132771</v>
      </c>
      <c r="M206">
        <v>0</v>
      </c>
      <c r="N206">
        <v>0</v>
      </c>
      <c r="O206">
        <v>0</v>
      </c>
      <c r="P206">
        <v>0</v>
      </c>
      <c r="Q206">
        <v>0</v>
      </c>
      <c r="R206">
        <v>0</v>
      </c>
      <c r="S206">
        <v>0</v>
      </c>
      <c r="T206">
        <v>0</v>
      </c>
      <c r="U206">
        <v>0</v>
      </c>
      <c r="V206">
        <v>0</v>
      </c>
      <c r="W206">
        <v>0</v>
      </c>
      <c r="X206" s="245">
        <v>653985</v>
      </c>
      <c r="Y206">
        <v>0</v>
      </c>
      <c r="Z206">
        <v>0</v>
      </c>
      <c r="AA206" s="245">
        <v>5653984</v>
      </c>
      <c r="AB206">
        <v>0</v>
      </c>
      <c r="AC206">
        <v>0</v>
      </c>
      <c r="AD206">
        <v>0</v>
      </c>
      <c r="AE206">
        <v>0</v>
      </c>
      <c r="AF206">
        <v>0</v>
      </c>
      <c r="AG206">
        <v>0</v>
      </c>
      <c r="AH206">
        <v>0</v>
      </c>
      <c r="AI206" s="245">
        <v>979006</v>
      </c>
      <c r="AJ206">
        <v>0</v>
      </c>
      <c r="AK206" s="245">
        <v>137899</v>
      </c>
      <c r="AL206">
        <v>0</v>
      </c>
      <c r="AM206">
        <v>0</v>
      </c>
      <c r="AN206">
        <v>0</v>
      </c>
      <c r="AO206">
        <v>0</v>
      </c>
      <c r="AP206">
        <v>0</v>
      </c>
      <c r="AQ206">
        <v>0</v>
      </c>
      <c r="AR206" s="245">
        <v>2451680</v>
      </c>
      <c r="AS206">
        <v>0</v>
      </c>
      <c r="AT206">
        <v>0</v>
      </c>
    </row>
    <row r="207" spans="1:46" x14ac:dyDescent="0.25">
      <c r="A207">
        <v>556</v>
      </c>
      <c r="B207">
        <v>556</v>
      </c>
      <c r="C207" t="s">
        <v>400</v>
      </c>
      <c r="D207" s="245">
        <v>263018</v>
      </c>
      <c r="E207">
        <v>0</v>
      </c>
      <c r="F207">
        <v>0</v>
      </c>
      <c r="G207" s="245">
        <v>1398382</v>
      </c>
      <c r="H207">
        <v>0</v>
      </c>
      <c r="I207">
        <v>0</v>
      </c>
      <c r="J207">
        <v>0</v>
      </c>
      <c r="K207">
        <v>0</v>
      </c>
      <c r="L207" s="245">
        <v>1404216</v>
      </c>
      <c r="M207">
        <v>0</v>
      </c>
      <c r="N207">
        <v>0</v>
      </c>
      <c r="O207">
        <v>0</v>
      </c>
      <c r="P207">
        <v>0</v>
      </c>
      <c r="Q207">
        <v>0</v>
      </c>
      <c r="R207">
        <v>0</v>
      </c>
      <c r="S207">
        <v>0</v>
      </c>
      <c r="T207">
        <v>0</v>
      </c>
      <c r="U207">
        <v>0</v>
      </c>
      <c r="V207">
        <v>0</v>
      </c>
      <c r="W207">
        <v>0</v>
      </c>
      <c r="X207" s="245">
        <v>518973</v>
      </c>
      <c r="Y207">
        <v>0</v>
      </c>
      <c r="Z207">
        <v>0</v>
      </c>
      <c r="AA207" s="245">
        <v>781177</v>
      </c>
      <c r="AB207">
        <v>0</v>
      </c>
      <c r="AC207">
        <v>0</v>
      </c>
      <c r="AD207">
        <v>0</v>
      </c>
      <c r="AE207">
        <v>0</v>
      </c>
      <c r="AF207">
        <v>0</v>
      </c>
      <c r="AG207">
        <v>0</v>
      </c>
      <c r="AH207">
        <v>0</v>
      </c>
      <c r="AI207" s="245">
        <v>1197189</v>
      </c>
      <c r="AJ207">
        <v>0</v>
      </c>
      <c r="AK207" s="245">
        <v>2141952</v>
      </c>
      <c r="AL207">
        <v>0</v>
      </c>
      <c r="AM207">
        <v>0</v>
      </c>
      <c r="AN207">
        <v>0</v>
      </c>
      <c r="AO207">
        <v>0</v>
      </c>
      <c r="AP207">
        <v>0</v>
      </c>
      <c r="AQ207">
        <v>0</v>
      </c>
      <c r="AR207" s="245">
        <v>902130</v>
      </c>
      <c r="AS207">
        <v>0</v>
      </c>
      <c r="AT207">
        <v>0</v>
      </c>
    </row>
    <row r="208" spans="1:46" x14ac:dyDescent="0.25">
      <c r="A208">
        <v>557</v>
      </c>
      <c r="B208">
        <v>557</v>
      </c>
      <c r="C208" t="s">
        <v>401</v>
      </c>
      <c r="D208">
        <v>0</v>
      </c>
      <c r="E208">
        <v>0</v>
      </c>
      <c r="F208">
        <v>0</v>
      </c>
      <c r="G208" s="245">
        <v>911835</v>
      </c>
      <c r="H208">
        <v>0</v>
      </c>
      <c r="I208">
        <v>0</v>
      </c>
      <c r="J208">
        <v>0</v>
      </c>
      <c r="K208">
        <v>0</v>
      </c>
      <c r="L208" s="245">
        <v>943937</v>
      </c>
      <c r="M208">
        <v>0</v>
      </c>
      <c r="N208">
        <v>0</v>
      </c>
      <c r="O208">
        <v>0</v>
      </c>
      <c r="P208">
        <v>0</v>
      </c>
      <c r="Q208">
        <v>0</v>
      </c>
      <c r="R208">
        <v>0</v>
      </c>
      <c r="S208">
        <v>0</v>
      </c>
      <c r="T208">
        <v>0</v>
      </c>
      <c r="U208">
        <v>0</v>
      </c>
      <c r="V208">
        <v>0</v>
      </c>
      <c r="W208">
        <v>0</v>
      </c>
      <c r="X208" s="245">
        <v>406248</v>
      </c>
      <c r="Y208">
        <v>0</v>
      </c>
      <c r="Z208">
        <v>0</v>
      </c>
      <c r="AA208" s="245">
        <v>748759</v>
      </c>
      <c r="AB208">
        <v>0</v>
      </c>
      <c r="AC208">
        <v>0</v>
      </c>
      <c r="AD208">
        <v>0</v>
      </c>
      <c r="AE208">
        <v>0</v>
      </c>
      <c r="AF208">
        <v>0</v>
      </c>
      <c r="AG208">
        <v>0</v>
      </c>
      <c r="AH208">
        <v>0</v>
      </c>
      <c r="AI208" s="245">
        <v>738481</v>
      </c>
      <c r="AJ208">
        <v>0</v>
      </c>
      <c r="AK208" s="245">
        <v>1294323</v>
      </c>
      <c r="AL208">
        <v>0</v>
      </c>
      <c r="AM208">
        <v>0</v>
      </c>
      <c r="AN208">
        <v>0</v>
      </c>
      <c r="AO208">
        <v>0</v>
      </c>
      <c r="AP208">
        <v>0</v>
      </c>
      <c r="AQ208">
        <v>0</v>
      </c>
      <c r="AR208" s="245">
        <v>717905</v>
      </c>
      <c r="AS208">
        <v>0</v>
      </c>
      <c r="AT208">
        <v>0</v>
      </c>
    </row>
    <row r="209" spans="2:3" x14ac:dyDescent="0.25">
      <c r="B209">
        <v>558</v>
      </c>
      <c r="C209" t="s">
        <v>402</v>
      </c>
    </row>
    <row r="210" spans="2:3" x14ac:dyDescent="0.25">
      <c r="B210">
        <v>559</v>
      </c>
      <c r="C210" t="s">
        <v>403</v>
      </c>
    </row>
    <row r="211" spans="2:3" x14ac:dyDescent="0.25">
      <c r="B211">
        <v>560</v>
      </c>
      <c r="C211" t="s">
        <v>404</v>
      </c>
    </row>
    <row r="212" spans="2:3" x14ac:dyDescent="0.25">
      <c r="B212">
        <v>561</v>
      </c>
      <c r="C212" t="s">
        <v>405</v>
      </c>
    </row>
    <row r="213" spans="2:3" x14ac:dyDescent="0.25">
      <c r="B213">
        <v>562</v>
      </c>
      <c r="C213" t="s">
        <v>406</v>
      </c>
    </row>
    <row r="214" spans="2:3" x14ac:dyDescent="0.25">
      <c r="B214">
        <v>563</v>
      </c>
      <c r="C214" t="s">
        <v>407</v>
      </c>
    </row>
    <row r="215" spans="2:3" x14ac:dyDescent="0.25">
      <c r="B215">
        <v>564</v>
      </c>
      <c r="C215" t="s">
        <v>408</v>
      </c>
    </row>
    <row r="216" spans="2:3" x14ac:dyDescent="0.25">
      <c r="B216">
        <v>565</v>
      </c>
      <c r="C216" t="s">
        <v>409</v>
      </c>
    </row>
    <row r="217" spans="2:3" x14ac:dyDescent="0.25">
      <c r="B217">
        <v>566</v>
      </c>
      <c r="C217" t="s">
        <v>410</v>
      </c>
    </row>
    <row r="218" spans="2:3" x14ac:dyDescent="0.25">
      <c r="B218">
        <v>567</v>
      </c>
      <c r="C218" t="s">
        <v>411</v>
      </c>
    </row>
    <row r="219" spans="2:3" x14ac:dyDescent="0.25">
      <c r="B219">
        <v>568</v>
      </c>
      <c r="C219" t="s">
        <v>412</v>
      </c>
    </row>
    <row r="220" spans="2:3" x14ac:dyDescent="0.25">
      <c r="B220">
        <v>569</v>
      </c>
      <c r="C220" t="s">
        <v>413</v>
      </c>
    </row>
    <row r="221" spans="2:3" x14ac:dyDescent="0.25">
      <c r="B221">
        <v>570</v>
      </c>
      <c r="C221" t="s">
        <v>414</v>
      </c>
    </row>
    <row r="222" spans="2:3" x14ac:dyDescent="0.25">
      <c r="B222">
        <v>571</v>
      </c>
      <c r="C222" t="s">
        <v>415</v>
      </c>
    </row>
    <row r="223" spans="2:3" x14ac:dyDescent="0.25">
      <c r="B223">
        <v>572</v>
      </c>
      <c r="C223" t="s">
        <v>416</v>
      </c>
    </row>
    <row r="224" spans="2:3" x14ac:dyDescent="0.25">
      <c r="B224">
        <v>573</v>
      </c>
      <c r="C224" t="s">
        <v>417</v>
      </c>
    </row>
    <row r="225" spans="1:46" x14ac:dyDescent="0.25">
      <c r="B225">
        <v>574</v>
      </c>
      <c r="C225" t="s">
        <v>418</v>
      </c>
    </row>
    <row r="226" spans="1:46" x14ac:dyDescent="0.25">
      <c r="A226">
        <v>575</v>
      </c>
      <c r="B226">
        <v>575</v>
      </c>
      <c r="C226" t="s">
        <v>267</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s="245">
        <v>22256033</v>
      </c>
      <c r="AL226">
        <v>0</v>
      </c>
      <c r="AM226">
        <v>0</v>
      </c>
      <c r="AN226">
        <v>0</v>
      </c>
      <c r="AO226">
        <v>0</v>
      </c>
      <c r="AP226">
        <v>0</v>
      </c>
      <c r="AQ226">
        <v>0</v>
      </c>
      <c r="AR226">
        <v>0</v>
      </c>
      <c r="AS226">
        <v>0</v>
      </c>
      <c r="AT226">
        <v>0</v>
      </c>
    </row>
    <row r="227" spans="1:46" x14ac:dyDescent="0.25">
      <c r="A227">
        <v>576</v>
      </c>
      <c r="B227">
        <v>576</v>
      </c>
      <c r="C227" t="s">
        <v>268</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row>
    <row r="228" spans="1:46" x14ac:dyDescent="0.25">
      <c r="A228">
        <v>577</v>
      </c>
      <c r="B228">
        <v>577</v>
      </c>
      <c r="C228" t="s">
        <v>419</v>
      </c>
      <c r="D228">
        <v>0</v>
      </c>
      <c r="E228">
        <v>2</v>
      </c>
      <c r="F228">
        <v>2</v>
      </c>
      <c r="G228">
        <v>2</v>
      </c>
      <c r="H228">
        <v>2</v>
      </c>
      <c r="I228">
        <v>2</v>
      </c>
      <c r="J228">
        <v>2</v>
      </c>
      <c r="K228">
        <v>2</v>
      </c>
      <c r="L228">
        <v>2</v>
      </c>
      <c r="M228">
        <v>2</v>
      </c>
      <c r="N228">
        <v>0</v>
      </c>
      <c r="O228">
        <v>0</v>
      </c>
      <c r="P228">
        <v>2</v>
      </c>
      <c r="Q228">
        <v>0</v>
      </c>
      <c r="R228">
        <v>2</v>
      </c>
      <c r="S228">
        <v>2</v>
      </c>
      <c r="T228">
        <v>2</v>
      </c>
      <c r="U228">
        <v>2</v>
      </c>
      <c r="V228">
        <v>2</v>
      </c>
      <c r="W228">
        <v>2</v>
      </c>
      <c r="X228">
        <v>2</v>
      </c>
      <c r="Y228">
        <v>2</v>
      </c>
      <c r="Z228">
        <v>2</v>
      </c>
      <c r="AA228">
        <v>2</v>
      </c>
      <c r="AB228">
        <v>2</v>
      </c>
      <c r="AC228">
        <v>0</v>
      </c>
      <c r="AD228">
        <v>2</v>
      </c>
      <c r="AE228">
        <v>2</v>
      </c>
      <c r="AF228">
        <v>2</v>
      </c>
      <c r="AG228">
        <v>0</v>
      </c>
      <c r="AH228">
        <v>2</v>
      </c>
      <c r="AI228">
        <v>2</v>
      </c>
      <c r="AJ228">
        <v>2</v>
      </c>
      <c r="AK228">
        <v>2</v>
      </c>
      <c r="AL228">
        <v>0</v>
      </c>
      <c r="AM228">
        <v>0</v>
      </c>
      <c r="AN228">
        <v>2</v>
      </c>
      <c r="AO228">
        <v>0</v>
      </c>
      <c r="AP228">
        <v>0</v>
      </c>
      <c r="AQ228">
        <v>2</v>
      </c>
      <c r="AR228">
        <v>2</v>
      </c>
      <c r="AS228">
        <v>0</v>
      </c>
      <c r="AT228">
        <v>2</v>
      </c>
    </row>
    <row r="229" spans="1:46" x14ac:dyDescent="0.25">
      <c r="B229">
        <v>578</v>
      </c>
      <c r="C229" t="s">
        <v>420</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row>
    <row r="230" spans="1:46" x14ac:dyDescent="0.25">
      <c r="B230">
        <v>579</v>
      </c>
      <c r="C230" t="s">
        <v>421</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row>
    <row r="231" spans="1:46" x14ac:dyDescent="0.25">
      <c r="B231">
        <v>580</v>
      </c>
      <c r="C231" t="s">
        <v>422</v>
      </c>
      <c r="D231">
        <v>0</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row>
    <row r="232" spans="1:46" x14ac:dyDescent="0.25">
      <c r="B232">
        <v>581</v>
      </c>
      <c r="C232" t="s">
        <v>423</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row>
    <row r="233" spans="1:46" x14ac:dyDescent="0.25">
      <c r="B233">
        <v>582</v>
      </c>
      <c r="C233" t="s">
        <v>424</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row>
    <row r="234" spans="1:46" x14ac:dyDescent="0.25">
      <c r="B234">
        <v>583</v>
      </c>
      <c r="C234" t="s">
        <v>425</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row>
    <row r="235" spans="1:46" x14ac:dyDescent="0.25">
      <c r="B235">
        <v>584</v>
      </c>
      <c r="C235" t="s">
        <v>426</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row>
    <row r="236" spans="1:46" x14ac:dyDescent="0.25">
      <c r="B236">
        <v>585</v>
      </c>
      <c r="C236" t="s">
        <v>427</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row>
    <row r="237" spans="1:46" x14ac:dyDescent="0.25">
      <c r="A237">
        <v>586</v>
      </c>
      <c r="B237">
        <v>586</v>
      </c>
      <c r="C237" t="s">
        <v>453</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row>
    <row r="238" spans="1:46" x14ac:dyDescent="0.25">
      <c r="B238">
        <v>587</v>
      </c>
      <c r="C238" t="s">
        <v>428</v>
      </c>
      <c r="D238">
        <v>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row>
    <row r="239" spans="1:46" x14ac:dyDescent="0.25">
      <c r="B239">
        <v>588</v>
      </c>
      <c r="C239" t="s">
        <v>429</v>
      </c>
      <c r="D239">
        <v>0</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row>
    <row r="240" spans="1:46" x14ac:dyDescent="0.25">
      <c r="B240">
        <v>993</v>
      </c>
      <c r="C240" t="s">
        <v>430</v>
      </c>
      <c r="D240">
        <v>0</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row>
    <row r="241" spans="1:46" x14ac:dyDescent="0.25">
      <c r="B241">
        <v>994</v>
      </c>
      <c r="C241" t="s">
        <v>431</v>
      </c>
      <c r="D241">
        <v>0</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row>
    <row r="242" spans="1:46" x14ac:dyDescent="0.25">
      <c r="B242">
        <v>995</v>
      </c>
      <c r="C242" t="s">
        <v>179</v>
      </c>
      <c r="D242">
        <v>0</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row>
    <row r="243" spans="1:46" x14ac:dyDescent="0.25">
      <c r="B243">
        <v>996</v>
      </c>
      <c r="C243" t="s">
        <v>180</v>
      </c>
      <c r="D243">
        <v>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row>
    <row r="244" spans="1:46" x14ac:dyDescent="0.25">
      <c r="A244">
        <v>998</v>
      </c>
      <c r="B244">
        <v>998</v>
      </c>
      <c r="C244" t="s">
        <v>181</v>
      </c>
      <c r="D244">
        <v>60</v>
      </c>
      <c r="E244">
        <v>60</v>
      </c>
      <c r="F244">
        <v>60</v>
      </c>
      <c r="G244">
        <v>60</v>
      </c>
      <c r="H244">
        <v>60</v>
      </c>
      <c r="I244">
        <v>60</v>
      </c>
      <c r="J244">
        <v>60</v>
      </c>
      <c r="K244">
        <v>60</v>
      </c>
      <c r="L244">
        <v>60</v>
      </c>
      <c r="M244">
        <v>60</v>
      </c>
      <c r="N244">
        <v>60</v>
      </c>
      <c r="O244">
        <v>60</v>
      </c>
      <c r="P244">
        <v>60</v>
      </c>
      <c r="Q244">
        <v>60</v>
      </c>
      <c r="R244">
        <v>60</v>
      </c>
      <c r="S244">
        <v>60</v>
      </c>
      <c r="T244">
        <v>60</v>
      </c>
      <c r="U244">
        <v>60</v>
      </c>
      <c r="V244">
        <v>60</v>
      </c>
      <c r="W244">
        <v>60</v>
      </c>
      <c r="X244">
        <v>60</v>
      </c>
      <c r="Y244">
        <v>60</v>
      </c>
      <c r="Z244">
        <v>60</v>
      </c>
      <c r="AA244">
        <v>60</v>
      </c>
      <c r="AB244">
        <v>60</v>
      </c>
      <c r="AC244">
        <v>60</v>
      </c>
      <c r="AD244">
        <v>60</v>
      </c>
      <c r="AE244">
        <v>60</v>
      </c>
      <c r="AF244">
        <v>60</v>
      </c>
      <c r="AG244">
        <v>60</v>
      </c>
      <c r="AH244">
        <v>60</v>
      </c>
      <c r="AI244">
        <v>60</v>
      </c>
      <c r="AJ244">
        <v>60</v>
      </c>
      <c r="AK244">
        <v>60</v>
      </c>
      <c r="AL244">
        <v>60</v>
      </c>
      <c r="AM244">
        <v>60</v>
      </c>
      <c r="AN244">
        <v>60</v>
      </c>
      <c r="AO244">
        <v>60</v>
      </c>
      <c r="AP244">
        <v>60</v>
      </c>
      <c r="AQ244">
        <v>60</v>
      </c>
      <c r="AR244">
        <v>60</v>
      </c>
      <c r="AS244">
        <v>60</v>
      </c>
      <c r="AT244">
        <v>60</v>
      </c>
    </row>
    <row r="245" spans="1:46" x14ac:dyDescent="0.25">
      <c r="A245">
        <v>999</v>
      </c>
      <c r="B245">
        <v>999</v>
      </c>
      <c r="C245" t="s">
        <v>182</v>
      </c>
      <c r="D245">
        <v>602182</v>
      </c>
      <c r="E245" s="358">
        <v>601701</v>
      </c>
      <c r="F245" s="358">
        <v>601702</v>
      </c>
      <c r="G245" s="358">
        <v>601703</v>
      </c>
      <c r="H245" s="358">
        <v>604187</v>
      </c>
      <c r="I245" s="358">
        <v>601707</v>
      </c>
      <c r="J245">
        <v>601708</v>
      </c>
      <c r="K245">
        <v>601795</v>
      </c>
      <c r="L245" s="245">
        <v>602352</v>
      </c>
      <c r="M245" s="245">
        <v>60952</v>
      </c>
      <c r="N245" s="245">
        <v>601717</v>
      </c>
      <c r="O245" s="245">
        <v>601719</v>
      </c>
      <c r="P245" s="245">
        <v>601720</v>
      </c>
      <c r="Q245">
        <v>601504</v>
      </c>
      <c r="R245" s="245">
        <v>601723</v>
      </c>
      <c r="S245" s="245">
        <v>601781</v>
      </c>
      <c r="T245" s="245">
        <v>601782</v>
      </c>
      <c r="U245" s="245">
        <v>601724</v>
      </c>
      <c r="V245" s="245">
        <v>601725</v>
      </c>
      <c r="W245" s="245">
        <v>601726</v>
      </c>
      <c r="X245" s="245">
        <v>602154</v>
      </c>
      <c r="Y245" s="245">
        <v>604030</v>
      </c>
      <c r="Z245" s="245">
        <v>601738</v>
      </c>
      <c r="AA245" s="245">
        <v>601744</v>
      </c>
      <c r="AB245" s="245">
        <v>601745</v>
      </c>
      <c r="AC245" s="245">
        <v>601746</v>
      </c>
      <c r="AD245" s="245">
        <v>601748</v>
      </c>
      <c r="AE245" s="245">
        <v>601790</v>
      </c>
      <c r="AF245" s="245">
        <v>602369</v>
      </c>
      <c r="AG245" s="245">
        <v>601760</v>
      </c>
      <c r="AH245" s="245">
        <v>601761</v>
      </c>
      <c r="AI245" s="245">
        <v>601797</v>
      </c>
      <c r="AJ245" s="245">
        <v>602153</v>
      </c>
      <c r="AK245" s="245">
        <v>601764</v>
      </c>
      <c r="AL245" s="245">
        <v>602389</v>
      </c>
      <c r="AM245" s="245">
        <v>601765</v>
      </c>
      <c r="AN245" s="245">
        <v>602178</v>
      </c>
      <c r="AO245" s="245">
        <v>602390</v>
      </c>
      <c r="AP245" s="245">
        <v>602391</v>
      </c>
      <c r="AQ245" s="245">
        <v>602414</v>
      </c>
      <c r="AR245" s="245">
        <v>602395</v>
      </c>
      <c r="AS245" s="245">
        <v>602333</v>
      </c>
      <c r="AT245" s="245">
        <v>601774</v>
      </c>
    </row>
    <row r="246" spans="1:46" x14ac:dyDescent="0.25">
      <c r="A246">
        <v>591</v>
      </c>
      <c r="B246">
        <v>591</v>
      </c>
      <c r="C246" t="s">
        <v>439</v>
      </c>
      <c r="D246" s="245">
        <v>1796374</v>
      </c>
      <c r="E246" s="245">
        <v>5200600</v>
      </c>
      <c r="F246">
        <v>0</v>
      </c>
      <c r="G246" s="245">
        <v>5427291</v>
      </c>
      <c r="H246" s="245">
        <v>147930</v>
      </c>
      <c r="I246">
        <v>0</v>
      </c>
      <c r="J246">
        <v>0</v>
      </c>
      <c r="K246" s="245">
        <v>3277832</v>
      </c>
      <c r="L246" s="245">
        <v>10433653</v>
      </c>
      <c r="M246" s="245">
        <v>14347284</v>
      </c>
      <c r="N246" s="245">
        <v>1424007</v>
      </c>
      <c r="O246" s="245">
        <v>445048</v>
      </c>
      <c r="P246" s="245">
        <v>12288255</v>
      </c>
      <c r="Q246">
        <v>0</v>
      </c>
      <c r="R246">
        <v>0</v>
      </c>
      <c r="S246">
        <v>0</v>
      </c>
      <c r="T246">
        <v>0</v>
      </c>
      <c r="U246">
        <v>0</v>
      </c>
      <c r="V246" s="245">
        <v>34726006</v>
      </c>
      <c r="W246">
        <v>0</v>
      </c>
      <c r="X246" s="245">
        <v>3001064</v>
      </c>
      <c r="Y246">
        <v>0</v>
      </c>
      <c r="Z246">
        <v>0</v>
      </c>
      <c r="AA246" s="245">
        <v>4023089</v>
      </c>
      <c r="AB246">
        <v>0</v>
      </c>
      <c r="AC246">
        <v>0</v>
      </c>
      <c r="AD246">
        <v>0</v>
      </c>
      <c r="AE246">
        <v>0</v>
      </c>
      <c r="AF246" s="245">
        <v>26281582</v>
      </c>
      <c r="AG246">
        <v>0</v>
      </c>
      <c r="AH246" s="245">
        <v>758607</v>
      </c>
      <c r="AI246" s="245">
        <v>1278277</v>
      </c>
      <c r="AJ246">
        <v>0</v>
      </c>
      <c r="AK246" s="245">
        <v>26779057</v>
      </c>
      <c r="AL246">
        <v>0</v>
      </c>
      <c r="AM246">
        <v>0</v>
      </c>
      <c r="AN246">
        <v>0</v>
      </c>
      <c r="AO246">
        <v>0</v>
      </c>
      <c r="AP246">
        <v>0</v>
      </c>
      <c r="AQ246">
        <v>0</v>
      </c>
      <c r="AR246" s="245">
        <v>5623593</v>
      </c>
      <c r="AS246" s="245">
        <v>1487013</v>
      </c>
      <c r="AT246">
        <v>0</v>
      </c>
    </row>
    <row r="247" spans="1:46" x14ac:dyDescent="0.25">
      <c r="A247">
        <v>592</v>
      </c>
      <c r="B247">
        <v>592</v>
      </c>
      <c r="C247" t="s">
        <v>440</v>
      </c>
      <c r="D247" s="245">
        <v>26239</v>
      </c>
      <c r="E247" s="245">
        <v>982219</v>
      </c>
      <c r="F247">
        <v>0</v>
      </c>
      <c r="G247" s="245">
        <v>822720</v>
      </c>
      <c r="H247" s="245">
        <v>2070</v>
      </c>
      <c r="I247">
        <v>0</v>
      </c>
      <c r="J247">
        <v>0</v>
      </c>
      <c r="K247" s="245">
        <v>-101053</v>
      </c>
      <c r="L247" s="245">
        <v>3253508</v>
      </c>
      <c r="M247" s="245">
        <v>3710037</v>
      </c>
      <c r="N247" s="245">
        <v>-115700</v>
      </c>
      <c r="O247" s="245">
        <v>-64265</v>
      </c>
      <c r="P247" s="245">
        <v>3990117</v>
      </c>
      <c r="Q247">
        <v>0</v>
      </c>
      <c r="R247">
        <v>0</v>
      </c>
      <c r="S247">
        <v>0</v>
      </c>
      <c r="T247">
        <v>0</v>
      </c>
      <c r="U247">
        <v>0</v>
      </c>
      <c r="V247" s="245">
        <v>-882127</v>
      </c>
      <c r="W247">
        <v>0</v>
      </c>
      <c r="X247" s="245">
        <v>20728</v>
      </c>
      <c r="Y247">
        <v>0</v>
      </c>
      <c r="Z247">
        <v>0</v>
      </c>
      <c r="AA247" s="245">
        <v>4539606</v>
      </c>
      <c r="AB247">
        <v>0</v>
      </c>
      <c r="AC247">
        <v>0</v>
      </c>
      <c r="AD247">
        <v>0</v>
      </c>
      <c r="AE247">
        <v>0</v>
      </c>
      <c r="AF247" s="245">
        <v>-1295187</v>
      </c>
      <c r="AG247">
        <v>0</v>
      </c>
      <c r="AH247" s="245">
        <v>93526</v>
      </c>
      <c r="AI247" s="245">
        <v>114392</v>
      </c>
      <c r="AJ247">
        <v>0</v>
      </c>
      <c r="AK247" s="245">
        <v>-6238850</v>
      </c>
      <c r="AL247">
        <v>0</v>
      </c>
      <c r="AM247">
        <v>0</v>
      </c>
      <c r="AN247">
        <v>0</v>
      </c>
      <c r="AO247">
        <v>0</v>
      </c>
      <c r="AP247">
        <v>0</v>
      </c>
      <c r="AQ247">
        <v>0</v>
      </c>
      <c r="AR247" s="245">
        <v>692441</v>
      </c>
      <c r="AS247" s="245">
        <v>358592</v>
      </c>
      <c r="AT247">
        <v>0</v>
      </c>
    </row>
    <row r="248" spans="1:46" ht="163.5" customHeight="1" x14ac:dyDescent="0.25">
      <c r="B248">
        <v>595</v>
      </c>
      <c r="C248" s="354" t="s">
        <v>454</v>
      </c>
    </row>
    <row r="249" spans="1:46" x14ac:dyDescent="0.25">
      <c r="A249">
        <v>596</v>
      </c>
      <c r="B249">
        <v>596</v>
      </c>
      <c r="C249" t="s">
        <v>441</v>
      </c>
      <c r="D249">
        <v>0</v>
      </c>
      <c r="E249">
        <v>0</v>
      </c>
      <c r="F249">
        <v>0</v>
      </c>
      <c r="G249">
        <v>52</v>
      </c>
      <c r="H249">
        <v>52</v>
      </c>
      <c r="I249">
        <v>52</v>
      </c>
      <c r="J249">
        <v>52</v>
      </c>
      <c r="K249">
        <v>52</v>
      </c>
      <c r="L249">
        <v>0</v>
      </c>
      <c r="M249">
        <v>52</v>
      </c>
      <c r="N249">
        <v>0</v>
      </c>
      <c r="O249">
        <v>0</v>
      </c>
      <c r="P249">
        <v>52</v>
      </c>
      <c r="Q249">
        <v>52</v>
      </c>
      <c r="R249">
        <v>0</v>
      </c>
      <c r="S249">
        <v>52</v>
      </c>
      <c r="T249">
        <v>52</v>
      </c>
      <c r="U249">
        <v>52</v>
      </c>
      <c r="V249">
        <v>0</v>
      </c>
      <c r="W249">
        <v>52</v>
      </c>
      <c r="X249">
        <v>0</v>
      </c>
      <c r="Y249">
        <v>0</v>
      </c>
      <c r="Z249">
        <v>52</v>
      </c>
      <c r="AA249">
        <v>0</v>
      </c>
      <c r="AB249">
        <v>0</v>
      </c>
      <c r="AC249">
        <v>0</v>
      </c>
      <c r="AD249">
        <v>0</v>
      </c>
      <c r="AE249">
        <v>52</v>
      </c>
      <c r="AF249">
        <v>52</v>
      </c>
      <c r="AG249">
        <v>52</v>
      </c>
      <c r="AH249">
        <v>52</v>
      </c>
      <c r="AI249">
        <v>0</v>
      </c>
      <c r="AJ249">
        <v>52</v>
      </c>
      <c r="AK249">
        <v>0</v>
      </c>
      <c r="AL249">
        <v>0</v>
      </c>
      <c r="AM249">
        <v>0</v>
      </c>
      <c r="AN249">
        <v>52</v>
      </c>
      <c r="AO249">
        <v>0</v>
      </c>
      <c r="AP249">
        <v>0</v>
      </c>
      <c r="AQ249">
        <v>0</v>
      </c>
      <c r="AR249">
        <v>0</v>
      </c>
      <c r="AS249">
        <v>0</v>
      </c>
      <c r="AT249">
        <v>52</v>
      </c>
    </row>
    <row r="250" spans="1:46" x14ac:dyDescent="0.25">
      <c r="A250">
        <v>598</v>
      </c>
      <c r="B250">
        <v>598</v>
      </c>
      <c r="C250" t="s">
        <v>261</v>
      </c>
      <c r="D250">
        <v>0</v>
      </c>
      <c r="E250">
        <v>0</v>
      </c>
      <c r="F250">
        <v>0</v>
      </c>
      <c r="G250">
        <v>0</v>
      </c>
      <c r="H250">
        <v>0</v>
      </c>
      <c r="I250">
        <v>0</v>
      </c>
      <c r="J250">
        <v>0</v>
      </c>
      <c r="K250">
        <v>0</v>
      </c>
      <c r="L250">
        <v>0</v>
      </c>
      <c r="M250">
        <v>0</v>
      </c>
      <c r="N250">
        <v>0</v>
      </c>
      <c r="O250">
        <v>0</v>
      </c>
      <c r="P250">
        <v>0</v>
      </c>
      <c r="Q250">
        <v>601504</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row>
    <row r="251" spans="1:46" x14ac:dyDescent="0.25">
      <c r="A251">
        <v>599</v>
      </c>
      <c r="B251">
        <v>599</v>
      </c>
      <c r="C251" t="s">
        <v>259</v>
      </c>
      <c r="D251">
        <v>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row>
    <row r="252" spans="1:46" ht="139.5" customHeight="1" x14ac:dyDescent="0.25">
      <c r="B252">
        <v>600</v>
      </c>
      <c r="C252" s="354" t="s">
        <v>448</v>
      </c>
    </row>
    <row r="253" spans="1:46" ht="261" customHeight="1" x14ac:dyDescent="0.25">
      <c r="B253">
        <v>601</v>
      </c>
      <c r="C253" s="354" t="s">
        <v>449</v>
      </c>
    </row>
    <row r="254" spans="1:46" ht="52.5" customHeight="1" x14ac:dyDescent="0.25">
      <c r="A254">
        <v>602</v>
      </c>
      <c r="B254">
        <v>602</v>
      </c>
      <c r="C254" t="s">
        <v>263</v>
      </c>
      <c r="D254">
        <v>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row>
    <row r="255" spans="1:46" ht="225" customHeight="1" x14ac:dyDescent="0.25">
      <c r="A255">
        <v>603</v>
      </c>
      <c r="B255">
        <v>603</v>
      </c>
      <c r="C255" s="354" t="s">
        <v>466</v>
      </c>
      <c r="D255">
        <v>1</v>
      </c>
      <c r="E255">
        <v>1</v>
      </c>
      <c r="F255">
        <v>1</v>
      </c>
      <c r="G255">
        <v>1</v>
      </c>
      <c r="H255">
        <v>2</v>
      </c>
      <c r="I255">
        <v>1</v>
      </c>
      <c r="J255">
        <v>1</v>
      </c>
      <c r="K255">
        <v>1</v>
      </c>
      <c r="L255">
        <v>2</v>
      </c>
      <c r="M255">
        <v>1</v>
      </c>
      <c r="N255">
        <v>1</v>
      </c>
      <c r="O255">
        <v>1</v>
      </c>
      <c r="P255">
        <v>1</v>
      </c>
      <c r="Q255">
        <v>0</v>
      </c>
      <c r="R255">
        <v>2</v>
      </c>
      <c r="S255">
        <v>1</v>
      </c>
      <c r="T255">
        <v>2</v>
      </c>
      <c r="U255">
        <v>1</v>
      </c>
      <c r="V255">
        <v>2</v>
      </c>
      <c r="W255">
        <v>1</v>
      </c>
      <c r="X255">
        <v>1</v>
      </c>
      <c r="Y255">
        <v>1</v>
      </c>
      <c r="Z255">
        <v>2</v>
      </c>
      <c r="AA255">
        <v>1</v>
      </c>
      <c r="AB255">
        <v>1</v>
      </c>
      <c r="AC255">
        <v>1</v>
      </c>
      <c r="AD255">
        <v>4</v>
      </c>
      <c r="AE255">
        <v>1</v>
      </c>
      <c r="AF255">
        <v>1</v>
      </c>
      <c r="AG255">
        <v>2</v>
      </c>
      <c r="AH255">
        <v>1</v>
      </c>
      <c r="AI255">
        <v>1</v>
      </c>
      <c r="AJ255">
        <v>2</v>
      </c>
      <c r="AK255">
        <v>1</v>
      </c>
      <c r="AL255">
        <v>2</v>
      </c>
      <c r="AM255">
        <v>4</v>
      </c>
      <c r="AN255">
        <v>1</v>
      </c>
      <c r="AO255">
        <v>1</v>
      </c>
      <c r="AP255">
        <v>1</v>
      </c>
      <c r="AQ255">
        <v>1</v>
      </c>
      <c r="AR255">
        <v>1</v>
      </c>
      <c r="AS255">
        <v>3</v>
      </c>
      <c r="AT255">
        <v>1</v>
      </c>
    </row>
    <row r="256" spans="1:46" ht="163.5" customHeight="1" x14ac:dyDescent="0.25">
      <c r="B256">
        <v>604</v>
      </c>
      <c r="C256" s="354" t="s">
        <v>467</v>
      </c>
    </row>
    <row r="257" spans="1:46" x14ac:dyDescent="0.25">
      <c r="A257">
        <v>605</v>
      </c>
      <c r="B257">
        <v>605</v>
      </c>
      <c r="C257" t="s">
        <v>468</v>
      </c>
      <c r="D257">
        <v>1</v>
      </c>
      <c r="E257">
        <v>1</v>
      </c>
      <c r="F257">
        <v>1</v>
      </c>
      <c r="G257">
        <v>1</v>
      </c>
      <c r="H257">
        <v>1</v>
      </c>
      <c r="I257">
        <v>1</v>
      </c>
      <c r="J257">
        <v>1</v>
      </c>
      <c r="K257">
        <v>1</v>
      </c>
      <c r="L257">
        <v>1</v>
      </c>
      <c r="M257">
        <v>1</v>
      </c>
      <c r="N257">
        <v>1</v>
      </c>
      <c r="O257">
        <v>1</v>
      </c>
      <c r="P257">
        <v>1</v>
      </c>
      <c r="Q257">
        <v>0</v>
      </c>
      <c r="R257">
        <v>1</v>
      </c>
      <c r="S257">
        <v>1</v>
      </c>
      <c r="T257">
        <v>1</v>
      </c>
      <c r="U257">
        <v>1</v>
      </c>
      <c r="V257">
        <v>1</v>
      </c>
      <c r="W257">
        <v>1</v>
      </c>
      <c r="X257">
        <v>1</v>
      </c>
      <c r="Y257">
        <v>1</v>
      </c>
      <c r="Z257">
        <v>1</v>
      </c>
      <c r="AA257">
        <v>1</v>
      </c>
      <c r="AB257">
        <v>1</v>
      </c>
      <c r="AC257">
        <v>1</v>
      </c>
      <c r="AD257">
        <v>1</v>
      </c>
      <c r="AE257">
        <v>1</v>
      </c>
      <c r="AF257">
        <v>1</v>
      </c>
      <c r="AG257">
        <v>1</v>
      </c>
      <c r="AH257">
        <v>1</v>
      </c>
      <c r="AI257">
        <v>1</v>
      </c>
      <c r="AJ257">
        <v>1</v>
      </c>
      <c r="AK257">
        <v>1</v>
      </c>
      <c r="AL257">
        <v>1</v>
      </c>
      <c r="AM257">
        <v>1</v>
      </c>
      <c r="AN257">
        <v>1</v>
      </c>
      <c r="AO257">
        <v>1</v>
      </c>
      <c r="AP257">
        <v>1</v>
      </c>
      <c r="AQ257">
        <v>1</v>
      </c>
      <c r="AR257">
        <v>1</v>
      </c>
      <c r="AS257">
        <v>1</v>
      </c>
      <c r="AT257">
        <v>1</v>
      </c>
    </row>
    <row r="258" spans="1:46" x14ac:dyDescent="0.25">
      <c r="A258">
        <v>606</v>
      </c>
      <c r="B258">
        <v>606</v>
      </c>
      <c r="C258" t="s">
        <v>474</v>
      </c>
      <c r="D258">
        <v>1</v>
      </c>
      <c r="E258">
        <v>0</v>
      </c>
      <c r="F258">
        <v>0</v>
      </c>
      <c r="G258">
        <v>1</v>
      </c>
      <c r="H258">
        <v>0</v>
      </c>
      <c r="I258">
        <v>0</v>
      </c>
      <c r="J258">
        <v>0</v>
      </c>
      <c r="K258">
        <v>0</v>
      </c>
      <c r="L258">
        <v>1</v>
      </c>
      <c r="M258">
        <v>0</v>
      </c>
      <c r="N258">
        <v>0</v>
      </c>
      <c r="O258">
        <v>0</v>
      </c>
      <c r="P258">
        <v>0</v>
      </c>
      <c r="Q258">
        <v>0</v>
      </c>
      <c r="R258">
        <v>0</v>
      </c>
      <c r="S258">
        <v>0</v>
      </c>
      <c r="T258">
        <v>0</v>
      </c>
      <c r="U258">
        <v>0</v>
      </c>
      <c r="V258">
        <v>0</v>
      </c>
      <c r="W258">
        <v>0</v>
      </c>
      <c r="X258">
        <v>1</v>
      </c>
      <c r="Y258">
        <v>0</v>
      </c>
      <c r="Z258">
        <v>0</v>
      </c>
      <c r="AA258">
        <v>1</v>
      </c>
      <c r="AB258">
        <v>0</v>
      </c>
      <c r="AC258">
        <v>0</v>
      </c>
      <c r="AD258">
        <v>0</v>
      </c>
      <c r="AE258">
        <v>0</v>
      </c>
      <c r="AF258">
        <v>0</v>
      </c>
      <c r="AG258">
        <v>0</v>
      </c>
      <c r="AH258">
        <v>0</v>
      </c>
      <c r="AI258">
        <v>1</v>
      </c>
      <c r="AJ258">
        <v>0</v>
      </c>
      <c r="AK258">
        <v>1</v>
      </c>
      <c r="AL258">
        <v>0</v>
      </c>
      <c r="AM258">
        <v>0</v>
      </c>
      <c r="AN258">
        <v>0</v>
      </c>
      <c r="AO258">
        <v>0</v>
      </c>
      <c r="AP258">
        <v>0</v>
      </c>
      <c r="AQ258">
        <v>0</v>
      </c>
      <c r="AR258">
        <v>1</v>
      </c>
      <c r="AS258">
        <v>0</v>
      </c>
      <c r="AT258">
        <v>0</v>
      </c>
    </row>
    <row r="259" spans="1:46" x14ac:dyDescent="0.25">
      <c r="A259">
        <v>607</v>
      </c>
      <c r="B259">
        <v>607</v>
      </c>
      <c r="C259" t="s">
        <v>475</v>
      </c>
      <c r="D259">
        <v>0</v>
      </c>
      <c r="E259" s="245">
        <v>1335209</v>
      </c>
      <c r="F259">
        <v>0</v>
      </c>
      <c r="G259">
        <v>0</v>
      </c>
      <c r="H259">
        <v>0</v>
      </c>
      <c r="I259">
        <v>0</v>
      </c>
      <c r="J259" s="245">
        <v>1777379</v>
      </c>
      <c r="K259">
        <v>0</v>
      </c>
      <c r="L259">
        <v>0</v>
      </c>
      <c r="M259">
        <v>0</v>
      </c>
      <c r="N259" s="245">
        <v>720894</v>
      </c>
      <c r="O259">
        <v>0</v>
      </c>
      <c r="P259">
        <v>0</v>
      </c>
      <c r="Q259">
        <v>0</v>
      </c>
      <c r="R259">
        <v>0</v>
      </c>
      <c r="S259">
        <v>0</v>
      </c>
      <c r="T259">
        <v>0</v>
      </c>
      <c r="U259">
        <v>0</v>
      </c>
      <c r="V259" s="245">
        <v>4478064</v>
      </c>
      <c r="W259">
        <v>0</v>
      </c>
      <c r="X259">
        <v>0</v>
      </c>
      <c r="Y259">
        <v>0</v>
      </c>
      <c r="Z259">
        <v>0</v>
      </c>
      <c r="AA259">
        <v>0</v>
      </c>
      <c r="AB259">
        <v>0</v>
      </c>
      <c r="AC259">
        <v>0</v>
      </c>
      <c r="AD259">
        <v>0</v>
      </c>
      <c r="AE259" s="245">
        <v>54407443</v>
      </c>
      <c r="AF259">
        <v>0</v>
      </c>
      <c r="AG259">
        <v>0</v>
      </c>
      <c r="AH259">
        <v>0</v>
      </c>
      <c r="AI259">
        <v>0</v>
      </c>
      <c r="AJ259">
        <v>0</v>
      </c>
      <c r="AK259" s="245">
        <v>3103518</v>
      </c>
      <c r="AL259">
        <v>0</v>
      </c>
      <c r="AM259">
        <v>0</v>
      </c>
      <c r="AN259">
        <v>0</v>
      </c>
      <c r="AO259">
        <v>0</v>
      </c>
      <c r="AP259">
        <v>0</v>
      </c>
      <c r="AQ259">
        <v>0</v>
      </c>
      <c r="AR259">
        <v>0</v>
      </c>
      <c r="AS259">
        <v>0</v>
      </c>
      <c r="AT259">
        <v>0</v>
      </c>
    </row>
    <row r="260" spans="1:46" x14ac:dyDescent="0.25">
      <c r="A260">
        <v>608</v>
      </c>
      <c r="B260">
        <v>608</v>
      </c>
      <c r="C260" t="s">
        <v>476</v>
      </c>
      <c r="D260">
        <v>0</v>
      </c>
      <c r="E260">
        <v>0</v>
      </c>
      <c r="F260">
        <v>0</v>
      </c>
      <c r="G260">
        <v>0</v>
      </c>
      <c r="H260">
        <v>0</v>
      </c>
      <c r="I260">
        <v>0</v>
      </c>
      <c r="J260">
        <v>0</v>
      </c>
      <c r="K260">
        <v>0</v>
      </c>
      <c r="L260">
        <v>0</v>
      </c>
      <c r="M260">
        <v>0</v>
      </c>
      <c r="N260">
        <v>0</v>
      </c>
      <c r="O260">
        <v>0</v>
      </c>
      <c r="P260">
        <v>0</v>
      </c>
      <c r="Q260">
        <v>0</v>
      </c>
      <c r="R260">
        <v>0</v>
      </c>
      <c r="S260">
        <v>0</v>
      </c>
      <c r="T260">
        <v>0</v>
      </c>
      <c r="U260">
        <v>0</v>
      </c>
      <c r="V260" s="245">
        <v>4190142</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row>
    <row r="261" spans="1:46" x14ac:dyDescent="0.25">
      <c r="A261">
        <v>609</v>
      </c>
      <c r="B261">
        <v>609</v>
      </c>
      <c r="C261" t="s">
        <v>477</v>
      </c>
      <c r="D261">
        <v>0</v>
      </c>
      <c r="E261">
        <v>0</v>
      </c>
      <c r="F261">
        <v>0</v>
      </c>
      <c r="G261">
        <v>0</v>
      </c>
      <c r="H261">
        <v>0</v>
      </c>
      <c r="I261">
        <v>0</v>
      </c>
      <c r="J261">
        <v>0</v>
      </c>
      <c r="K261">
        <v>0</v>
      </c>
      <c r="L261">
        <v>0</v>
      </c>
      <c r="M261">
        <v>0</v>
      </c>
      <c r="N261">
        <v>0</v>
      </c>
      <c r="O261">
        <v>0</v>
      </c>
      <c r="P261">
        <v>0</v>
      </c>
      <c r="Q261">
        <v>0</v>
      </c>
      <c r="R261">
        <v>0</v>
      </c>
      <c r="S261">
        <v>0</v>
      </c>
      <c r="T261">
        <v>0</v>
      </c>
      <c r="U261">
        <v>0</v>
      </c>
      <c r="V261">
        <v>93.6</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row>
    <row r="262" spans="1:46" x14ac:dyDescent="0.25">
      <c r="A262">
        <v>610</v>
      </c>
      <c r="B262">
        <v>610</v>
      </c>
      <c r="C262" t="s">
        <v>459</v>
      </c>
      <c r="D262">
        <v>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row>
    <row r="263" spans="1:46" x14ac:dyDescent="0.25">
      <c r="A263">
        <v>611</v>
      </c>
      <c r="B263">
        <v>611</v>
      </c>
      <c r="C263" t="s">
        <v>460</v>
      </c>
      <c r="D263">
        <v>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row>
    <row r="264" spans="1:46" x14ac:dyDescent="0.25">
      <c r="A264">
        <v>612</v>
      </c>
      <c r="B264">
        <v>612</v>
      </c>
      <c r="C264" t="s">
        <v>478</v>
      </c>
      <c r="D264">
        <v>0</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row>
    <row r="265" spans="1:46" x14ac:dyDescent="0.25">
      <c r="A265">
        <v>613</v>
      </c>
      <c r="B265">
        <v>613</v>
      </c>
      <c r="C265" t="s">
        <v>461</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row>
    <row r="266" spans="1:46" x14ac:dyDescent="0.25">
      <c r="A266">
        <v>614</v>
      </c>
      <c r="B266">
        <v>614</v>
      </c>
      <c r="C266" t="s">
        <v>462</v>
      </c>
      <c r="D266">
        <v>0</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row>
    <row r="267" spans="1:46" x14ac:dyDescent="0.25">
      <c r="A267">
        <v>615</v>
      </c>
      <c r="B267">
        <v>615</v>
      </c>
      <c r="C267" t="s">
        <v>469</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row>
    <row r="268" spans="1:46" x14ac:dyDescent="0.25">
      <c r="A268">
        <v>616</v>
      </c>
      <c r="B268">
        <v>616</v>
      </c>
      <c r="C268" t="s">
        <v>463</v>
      </c>
      <c r="D268">
        <v>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row>
    <row r="269" spans="1:46" x14ac:dyDescent="0.25">
      <c r="A269">
        <v>617</v>
      </c>
      <c r="B269">
        <v>617</v>
      </c>
      <c r="C269" t="s">
        <v>464</v>
      </c>
      <c r="D269">
        <v>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row>
    <row r="270" spans="1:46" x14ac:dyDescent="0.25">
      <c r="A270">
        <v>618</v>
      </c>
      <c r="B270">
        <v>618</v>
      </c>
      <c r="C270" t="s">
        <v>470</v>
      </c>
      <c r="D270">
        <v>0</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row>
    <row r="271" spans="1:46" x14ac:dyDescent="0.25">
      <c r="A271">
        <v>619</v>
      </c>
      <c r="B271">
        <v>619</v>
      </c>
      <c r="C271" t="s">
        <v>479</v>
      </c>
      <c r="D271">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row>
    <row r="272" spans="1:46" x14ac:dyDescent="0.25">
      <c r="A272">
        <v>620</v>
      </c>
      <c r="B272">
        <v>620</v>
      </c>
      <c r="C272" t="s">
        <v>480</v>
      </c>
      <c r="D272">
        <v>2</v>
      </c>
      <c r="E272">
        <v>2</v>
      </c>
      <c r="F272">
        <v>2</v>
      </c>
      <c r="G272">
        <v>2</v>
      </c>
      <c r="H272">
        <v>1</v>
      </c>
      <c r="I272">
        <v>2</v>
      </c>
      <c r="J272">
        <v>2</v>
      </c>
      <c r="K272">
        <v>2</v>
      </c>
      <c r="L272">
        <v>2</v>
      </c>
      <c r="M272">
        <v>2</v>
      </c>
      <c r="N272">
        <v>2</v>
      </c>
      <c r="O272">
        <v>2</v>
      </c>
      <c r="P272">
        <v>2</v>
      </c>
      <c r="Q272">
        <v>0</v>
      </c>
      <c r="R272">
        <v>2</v>
      </c>
      <c r="S272">
        <v>2</v>
      </c>
      <c r="T272">
        <v>2</v>
      </c>
      <c r="U272">
        <v>2</v>
      </c>
      <c r="V272">
        <v>2</v>
      </c>
      <c r="W272">
        <v>2</v>
      </c>
      <c r="X272">
        <v>2</v>
      </c>
      <c r="Y272">
        <v>2</v>
      </c>
      <c r="Z272">
        <v>2</v>
      </c>
      <c r="AA272">
        <v>2</v>
      </c>
      <c r="AB272">
        <v>2</v>
      </c>
      <c r="AC272">
        <v>2</v>
      </c>
      <c r="AD272">
        <v>2</v>
      </c>
      <c r="AE272">
        <v>2</v>
      </c>
      <c r="AF272">
        <v>2</v>
      </c>
      <c r="AG272">
        <v>2</v>
      </c>
      <c r="AH272">
        <v>2</v>
      </c>
      <c r="AI272">
        <v>2</v>
      </c>
      <c r="AJ272">
        <v>2</v>
      </c>
      <c r="AK272">
        <v>2</v>
      </c>
      <c r="AL272">
        <v>2</v>
      </c>
      <c r="AM272">
        <v>2</v>
      </c>
      <c r="AN272">
        <v>2</v>
      </c>
      <c r="AO272">
        <v>2</v>
      </c>
      <c r="AP272">
        <v>2</v>
      </c>
      <c r="AQ272">
        <v>2</v>
      </c>
      <c r="AR272">
        <v>2</v>
      </c>
      <c r="AS272">
        <v>2</v>
      </c>
      <c r="AT272">
        <v>2</v>
      </c>
    </row>
    <row r="273" spans="1:46" x14ac:dyDescent="0.25">
      <c r="A273">
        <v>622</v>
      </c>
      <c r="B273">
        <v>622</v>
      </c>
      <c r="C273" t="s">
        <v>485</v>
      </c>
      <c r="D273">
        <v>0</v>
      </c>
      <c r="E273" s="245">
        <v>656190</v>
      </c>
      <c r="F273">
        <v>0</v>
      </c>
      <c r="G273">
        <v>0</v>
      </c>
      <c r="H273">
        <v>0</v>
      </c>
      <c r="I273">
        <v>0</v>
      </c>
      <c r="J273" s="245">
        <v>240081</v>
      </c>
      <c r="K273" s="245">
        <v>464505</v>
      </c>
      <c r="L273" s="245">
        <v>377204</v>
      </c>
      <c r="M273" s="245">
        <v>88251</v>
      </c>
      <c r="N273" s="245">
        <v>129293</v>
      </c>
      <c r="O273">
        <v>0</v>
      </c>
      <c r="P273" s="245">
        <v>729732</v>
      </c>
      <c r="Q273">
        <v>0</v>
      </c>
      <c r="R273">
        <v>0</v>
      </c>
      <c r="S273">
        <v>0</v>
      </c>
      <c r="T273">
        <v>0</v>
      </c>
      <c r="U273">
        <v>0</v>
      </c>
      <c r="V273" s="245">
        <v>4891901</v>
      </c>
      <c r="W273" s="245">
        <v>17555</v>
      </c>
      <c r="X273">
        <v>0</v>
      </c>
      <c r="Y273">
        <v>0</v>
      </c>
      <c r="Z273">
        <v>0</v>
      </c>
      <c r="AA273" s="245">
        <v>415160</v>
      </c>
      <c r="AB273">
        <v>0</v>
      </c>
      <c r="AC273">
        <v>0</v>
      </c>
      <c r="AD273" s="245">
        <v>50531</v>
      </c>
      <c r="AE273" s="245">
        <v>14681001</v>
      </c>
      <c r="AF273" s="245">
        <v>1286758</v>
      </c>
      <c r="AG273">
        <v>0</v>
      </c>
      <c r="AH273">
        <v>0</v>
      </c>
      <c r="AI273">
        <v>0</v>
      </c>
      <c r="AJ273">
        <v>0</v>
      </c>
      <c r="AK273">
        <v>0</v>
      </c>
      <c r="AL273">
        <v>0</v>
      </c>
      <c r="AM273">
        <v>0</v>
      </c>
      <c r="AN273">
        <v>0</v>
      </c>
      <c r="AO273">
        <v>0</v>
      </c>
      <c r="AP273">
        <v>0</v>
      </c>
      <c r="AQ273" s="245">
        <v>377440</v>
      </c>
      <c r="AR273" s="245">
        <v>722853</v>
      </c>
      <c r="AS273">
        <v>0</v>
      </c>
      <c r="AT273">
        <v>0</v>
      </c>
    </row>
    <row r="274" spans="1:46" ht="105" x14ac:dyDescent="0.25">
      <c r="A274">
        <v>625</v>
      </c>
      <c r="B274">
        <v>625</v>
      </c>
      <c r="C274" s="354" t="s">
        <v>509</v>
      </c>
      <c r="D274">
        <v>1</v>
      </c>
      <c r="E274">
        <v>1</v>
      </c>
      <c r="F274">
        <v>1</v>
      </c>
      <c r="G274">
        <v>1</v>
      </c>
      <c r="H274">
        <v>1</v>
      </c>
      <c r="I274">
        <v>1</v>
      </c>
      <c r="J274">
        <v>1</v>
      </c>
      <c r="K274">
        <v>1</v>
      </c>
      <c r="L274">
        <v>1</v>
      </c>
      <c r="M274">
        <v>1</v>
      </c>
      <c r="N274">
        <v>1</v>
      </c>
      <c r="O274">
        <v>1</v>
      </c>
      <c r="P274">
        <v>3</v>
      </c>
      <c r="Q274">
        <v>0</v>
      </c>
      <c r="R274">
        <v>1</v>
      </c>
      <c r="S274">
        <v>1</v>
      </c>
      <c r="T274">
        <v>1</v>
      </c>
      <c r="U274">
        <v>1</v>
      </c>
      <c r="V274">
        <v>1</v>
      </c>
      <c r="W274">
        <v>1</v>
      </c>
      <c r="X274">
        <v>1</v>
      </c>
      <c r="Y274">
        <v>1</v>
      </c>
      <c r="Z274">
        <v>1</v>
      </c>
      <c r="AA274">
        <v>1</v>
      </c>
      <c r="AB274">
        <v>1</v>
      </c>
      <c r="AC274">
        <v>1</v>
      </c>
      <c r="AD274">
        <v>3</v>
      </c>
      <c r="AE274">
        <v>1</v>
      </c>
      <c r="AF274">
        <v>1</v>
      </c>
      <c r="AG274">
        <v>1</v>
      </c>
      <c r="AH274">
        <v>3</v>
      </c>
      <c r="AI274">
        <v>1</v>
      </c>
      <c r="AJ274">
        <v>1</v>
      </c>
      <c r="AK274">
        <v>1</v>
      </c>
      <c r="AL274">
        <v>1</v>
      </c>
      <c r="AM274">
        <v>3</v>
      </c>
      <c r="AN274">
        <v>1</v>
      </c>
      <c r="AO274">
        <v>1</v>
      </c>
      <c r="AP274">
        <v>1</v>
      </c>
      <c r="AQ274">
        <v>1</v>
      </c>
      <c r="AR274">
        <v>1</v>
      </c>
      <c r="AS274">
        <v>1</v>
      </c>
      <c r="AT274">
        <v>1</v>
      </c>
    </row>
    <row r="275" spans="1:46" x14ac:dyDescent="0.25">
      <c r="D275" s="413">
        <f>SUM(D4:D274)</f>
        <v>5080597</v>
      </c>
      <c r="E275" s="413">
        <f t="shared" ref="E275:AT275" si="0">SUM(E4:E274)</f>
        <v>17475061</v>
      </c>
      <c r="F275" s="413">
        <f t="shared" si="0"/>
        <v>44201135</v>
      </c>
      <c r="G275" s="413">
        <f t="shared" si="0"/>
        <v>52291810</v>
      </c>
      <c r="H275" s="413">
        <f t="shared" si="0"/>
        <v>825514</v>
      </c>
      <c r="I275" s="413">
        <f t="shared" si="0"/>
        <v>6698676</v>
      </c>
      <c r="J275" s="413">
        <f t="shared" si="0"/>
        <v>21895764</v>
      </c>
      <c r="K275" s="413">
        <f t="shared" si="0"/>
        <v>18976746</v>
      </c>
      <c r="L275" s="413">
        <f t="shared" si="0"/>
        <v>43928800</v>
      </c>
      <c r="M275" s="413">
        <f t="shared" si="0"/>
        <v>80981081</v>
      </c>
      <c r="N275" s="413">
        <f t="shared" si="0"/>
        <v>11384659</v>
      </c>
      <c r="O275" s="413">
        <f t="shared" si="0"/>
        <v>1133279</v>
      </c>
      <c r="P275" s="413">
        <f t="shared" si="0"/>
        <v>57185903</v>
      </c>
      <c r="Q275" s="413">
        <f t="shared" si="0"/>
        <v>1203120</v>
      </c>
      <c r="R275" s="413">
        <f t="shared" si="0"/>
        <v>2590895</v>
      </c>
      <c r="S275" s="413">
        <f t="shared" si="0"/>
        <v>928588</v>
      </c>
      <c r="T275" s="413">
        <f t="shared" si="0"/>
        <v>1813077</v>
      </c>
      <c r="U275" s="413">
        <f t="shared" si="0"/>
        <v>44617964</v>
      </c>
      <c r="V275" s="413">
        <f t="shared" si="0"/>
        <v>60791142.600000001</v>
      </c>
      <c r="W275" s="413">
        <f t="shared" si="0"/>
        <v>2147420</v>
      </c>
      <c r="X275" s="413">
        <f t="shared" si="0"/>
        <v>8023081</v>
      </c>
      <c r="Y275" s="413">
        <f t="shared" si="0"/>
        <v>2386369</v>
      </c>
      <c r="Z275" s="413">
        <f t="shared" si="0"/>
        <v>11434699</v>
      </c>
      <c r="AA275" s="413">
        <f t="shared" si="0"/>
        <v>36951016</v>
      </c>
      <c r="AB275" s="413">
        <f t="shared" si="0"/>
        <v>2181741</v>
      </c>
      <c r="AC275" s="413">
        <f t="shared" si="0"/>
        <v>1784230</v>
      </c>
      <c r="AD275" s="413">
        <f t="shared" si="0"/>
        <v>5290478</v>
      </c>
      <c r="AE275" s="413">
        <f t="shared" si="0"/>
        <v>508361366</v>
      </c>
      <c r="AF275" s="413">
        <f t="shared" si="0"/>
        <v>48147959</v>
      </c>
      <c r="AG275" s="413">
        <f t="shared" si="0"/>
        <v>1320962</v>
      </c>
      <c r="AH275" s="413">
        <f t="shared" si="0"/>
        <v>3473820</v>
      </c>
      <c r="AI275" s="413">
        <f t="shared" si="0"/>
        <v>195549886</v>
      </c>
      <c r="AJ275" s="413">
        <f t="shared" si="0"/>
        <v>28518479</v>
      </c>
      <c r="AK275" s="413">
        <f t="shared" si="0"/>
        <v>1596908695</v>
      </c>
      <c r="AL275" s="413">
        <f t="shared" si="0"/>
        <v>12650545</v>
      </c>
      <c r="AM275" s="413">
        <f t="shared" si="0"/>
        <v>3572790</v>
      </c>
      <c r="AN275" s="413">
        <f t="shared" si="0"/>
        <v>2719809</v>
      </c>
      <c r="AO275" s="413">
        <f t="shared" si="0"/>
        <v>978481</v>
      </c>
      <c r="AP275" s="413">
        <f t="shared" si="0"/>
        <v>1651826</v>
      </c>
      <c r="AQ275" s="413">
        <f t="shared" si="0"/>
        <v>22265848</v>
      </c>
      <c r="AR275" s="413">
        <f t="shared" si="0"/>
        <v>18858976</v>
      </c>
      <c r="AS275" s="413">
        <f t="shared" si="0"/>
        <v>5035620</v>
      </c>
      <c r="AT275" s="413">
        <f t="shared" si="0"/>
        <v>2014209</v>
      </c>
    </row>
    <row r="276" spans="1:46" x14ac:dyDescent="0.25">
      <c r="D276" s="358">
        <v>5080597</v>
      </c>
      <c r="E276" s="358">
        <v>17475061</v>
      </c>
      <c r="F276" s="358">
        <v>44201135</v>
      </c>
      <c r="G276" s="358">
        <v>52291810</v>
      </c>
      <c r="H276" s="358">
        <v>825514</v>
      </c>
      <c r="I276" s="358">
        <v>6698676</v>
      </c>
      <c r="J276" s="358">
        <v>21895764</v>
      </c>
      <c r="K276" s="358">
        <v>18976746</v>
      </c>
      <c r="L276" s="358">
        <v>43928800</v>
      </c>
      <c r="M276" s="358">
        <v>80981081</v>
      </c>
      <c r="N276" s="358">
        <v>11384659</v>
      </c>
      <c r="O276" s="358">
        <v>1133279</v>
      </c>
      <c r="P276" s="358">
        <v>57185903</v>
      </c>
      <c r="Q276" s="358" t="s">
        <v>552</v>
      </c>
      <c r="R276" s="358">
        <v>2590895</v>
      </c>
      <c r="S276" s="358">
        <v>928588</v>
      </c>
      <c r="T276" s="358">
        <v>1813077</v>
      </c>
      <c r="U276" s="358">
        <v>44617964</v>
      </c>
      <c r="V276" s="358">
        <v>60791142.600000001</v>
      </c>
      <c r="W276" s="358">
        <v>2147420</v>
      </c>
      <c r="X276" s="358">
        <v>8023081</v>
      </c>
      <c r="Y276" s="358">
        <v>2386369</v>
      </c>
      <c r="Z276" s="358">
        <v>11434699</v>
      </c>
      <c r="AA276" s="358">
        <v>36951016</v>
      </c>
      <c r="AB276" s="358">
        <v>2181741</v>
      </c>
      <c r="AC276" s="358">
        <v>1784230</v>
      </c>
      <c r="AD276" s="358">
        <v>5290478</v>
      </c>
      <c r="AE276" s="358">
        <v>508361366</v>
      </c>
      <c r="AF276" s="358">
        <v>48147959</v>
      </c>
      <c r="AG276" s="358">
        <v>1320962</v>
      </c>
      <c r="AH276" s="358">
        <v>3473820</v>
      </c>
      <c r="AI276" s="358">
        <v>195549886</v>
      </c>
      <c r="AJ276" s="358">
        <v>28518479</v>
      </c>
      <c r="AK276" s="358">
        <v>1596908695</v>
      </c>
      <c r="AL276" s="358">
        <v>12650545</v>
      </c>
      <c r="AM276" s="358">
        <v>3572790</v>
      </c>
      <c r="AN276" s="358">
        <v>2719809</v>
      </c>
      <c r="AO276" s="358">
        <v>978481</v>
      </c>
      <c r="AP276" s="358">
        <v>1651826</v>
      </c>
      <c r="AQ276" s="358">
        <v>22265848</v>
      </c>
      <c r="AR276" s="358">
        <v>18858976</v>
      </c>
      <c r="AS276" s="358">
        <v>5035620</v>
      </c>
      <c r="AT276" s="358">
        <v>2014209</v>
      </c>
    </row>
    <row r="277" spans="1:46" x14ac:dyDescent="0.25">
      <c r="D277" s="447">
        <f>D275-D276</f>
        <v>0</v>
      </c>
      <c r="E277" s="447">
        <f t="shared" ref="E277:AT277" si="1">E275-E276</f>
        <v>0</v>
      </c>
      <c r="F277" s="447">
        <f t="shared" si="1"/>
        <v>0</v>
      </c>
      <c r="G277" s="447">
        <f t="shared" si="1"/>
        <v>0</v>
      </c>
      <c r="H277" s="447">
        <f t="shared" si="1"/>
        <v>0</v>
      </c>
      <c r="I277" s="447">
        <f t="shared" si="1"/>
        <v>0</v>
      </c>
      <c r="J277" s="447">
        <f t="shared" si="1"/>
        <v>0</v>
      </c>
      <c r="K277" s="447">
        <f t="shared" si="1"/>
        <v>0</v>
      </c>
      <c r="L277" s="447">
        <f t="shared" si="1"/>
        <v>0</v>
      </c>
      <c r="M277" s="447">
        <f t="shared" si="1"/>
        <v>0</v>
      </c>
      <c r="N277" s="447">
        <f t="shared" si="1"/>
        <v>0</v>
      </c>
      <c r="O277" s="447">
        <f t="shared" si="1"/>
        <v>0</v>
      </c>
      <c r="P277" s="447">
        <f t="shared" si="1"/>
        <v>0</v>
      </c>
      <c r="Q277" s="447" t="e">
        <f t="shared" si="1"/>
        <v>#VALUE!</v>
      </c>
      <c r="R277" s="447">
        <f t="shared" si="1"/>
        <v>0</v>
      </c>
      <c r="S277" s="447">
        <f t="shared" si="1"/>
        <v>0</v>
      </c>
      <c r="T277" s="447">
        <f t="shared" si="1"/>
        <v>0</v>
      </c>
      <c r="U277" s="447">
        <f t="shared" si="1"/>
        <v>0</v>
      </c>
      <c r="V277" s="447">
        <f t="shared" si="1"/>
        <v>0</v>
      </c>
      <c r="W277" s="447">
        <f t="shared" si="1"/>
        <v>0</v>
      </c>
      <c r="X277" s="447">
        <f t="shared" si="1"/>
        <v>0</v>
      </c>
      <c r="Y277" s="447">
        <f t="shared" si="1"/>
        <v>0</v>
      </c>
      <c r="Z277" s="447">
        <f t="shared" si="1"/>
        <v>0</v>
      </c>
      <c r="AA277" s="447">
        <f t="shared" si="1"/>
        <v>0</v>
      </c>
      <c r="AB277" s="447">
        <f t="shared" si="1"/>
        <v>0</v>
      </c>
      <c r="AC277" s="447">
        <f t="shared" si="1"/>
        <v>0</v>
      </c>
      <c r="AD277" s="447">
        <f t="shared" si="1"/>
        <v>0</v>
      </c>
      <c r="AE277" s="447">
        <f t="shared" si="1"/>
        <v>0</v>
      </c>
      <c r="AF277" s="447">
        <f t="shared" si="1"/>
        <v>0</v>
      </c>
      <c r="AG277" s="447">
        <f t="shared" si="1"/>
        <v>0</v>
      </c>
      <c r="AH277" s="447">
        <f t="shared" si="1"/>
        <v>0</v>
      </c>
      <c r="AI277" s="447">
        <f t="shared" si="1"/>
        <v>0</v>
      </c>
      <c r="AJ277" s="447">
        <f t="shared" si="1"/>
        <v>0</v>
      </c>
      <c r="AK277" s="447">
        <f t="shared" si="1"/>
        <v>0</v>
      </c>
      <c r="AL277" s="447">
        <f t="shared" si="1"/>
        <v>0</v>
      </c>
      <c r="AM277" s="447">
        <f t="shared" si="1"/>
        <v>0</v>
      </c>
      <c r="AN277" s="447">
        <f t="shared" si="1"/>
        <v>0</v>
      </c>
      <c r="AO277" s="447">
        <f t="shared" si="1"/>
        <v>0</v>
      </c>
      <c r="AP277" s="447">
        <f t="shared" si="1"/>
        <v>0</v>
      </c>
      <c r="AQ277" s="447">
        <f t="shared" si="1"/>
        <v>0</v>
      </c>
      <c r="AR277" s="447">
        <f t="shared" si="1"/>
        <v>0</v>
      </c>
      <c r="AS277" s="447">
        <f t="shared" si="1"/>
        <v>0</v>
      </c>
      <c r="AT277" s="447">
        <f t="shared" si="1"/>
        <v>0</v>
      </c>
    </row>
    <row r="281" spans="1:46" x14ac:dyDescent="0.25">
      <c r="D281" s="358"/>
      <c r="E281" s="358"/>
      <c r="F281" s="358"/>
      <c r="G281" s="358"/>
      <c r="H281" s="358"/>
      <c r="I281" s="358"/>
      <c r="J281" s="358"/>
      <c r="K281" s="358"/>
      <c r="L281" s="358"/>
      <c r="M281" s="358"/>
      <c r="N281" s="358"/>
      <c r="O281" s="358"/>
      <c r="P281" s="358"/>
      <c r="R281" s="358"/>
      <c r="S281" s="358"/>
      <c r="T281" s="358"/>
      <c r="U281" s="358"/>
      <c r="W281" s="358"/>
      <c r="X281" s="358"/>
      <c r="Y281" s="358"/>
      <c r="Z281" s="358"/>
      <c r="AA281" s="358"/>
      <c r="AB281" s="358"/>
      <c r="AC281" s="358"/>
      <c r="AD281" s="358"/>
      <c r="AE281" s="358"/>
      <c r="AF281" s="358"/>
      <c r="AG281" s="358"/>
      <c r="AH281" s="358"/>
      <c r="AI281" s="358"/>
      <c r="AJ281" s="358"/>
      <c r="AK281" s="358"/>
      <c r="AL281" s="358"/>
      <c r="AM281" s="358"/>
      <c r="AN281" s="358"/>
      <c r="AO281" s="358"/>
      <c r="AP281" s="358"/>
      <c r="AQ281" s="358"/>
      <c r="AR281" s="358"/>
      <c r="AS281" s="358"/>
      <c r="AT281" s="358"/>
    </row>
    <row r="282" spans="1:46" x14ac:dyDescent="0.25">
      <c r="D282" s="358"/>
      <c r="E282" s="358"/>
      <c r="F282" s="358"/>
      <c r="G282" s="358"/>
      <c r="H282" s="358"/>
      <c r="I282" s="358"/>
      <c r="J282" s="358"/>
      <c r="K282" s="358"/>
      <c r="L282" s="358"/>
      <c r="M282" s="358"/>
      <c r="N282" s="358"/>
      <c r="O282" s="358"/>
      <c r="P282" s="358"/>
      <c r="R282" s="358"/>
      <c r="S282" s="358"/>
      <c r="T282" s="358"/>
      <c r="U282" s="358"/>
      <c r="V282" s="358"/>
      <c r="W282" s="358"/>
      <c r="X282" s="358"/>
      <c r="Y282" s="358"/>
      <c r="Z282" s="358"/>
      <c r="AA282" s="358"/>
      <c r="AB282" s="358"/>
      <c r="AC282" s="358"/>
      <c r="AD282" s="358"/>
      <c r="AE282" s="358"/>
      <c r="AF282" s="358"/>
      <c r="AG282" s="358"/>
      <c r="AH282" s="358"/>
      <c r="AI282" s="358"/>
      <c r="AJ282" s="358"/>
      <c r="AK282" s="358"/>
      <c r="AL282" s="358"/>
      <c r="AM282" s="358"/>
      <c r="AN282" s="358"/>
      <c r="AO282" s="358"/>
      <c r="AP282" s="358"/>
      <c r="AQ282" s="358"/>
      <c r="AR282" s="358"/>
      <c r="AS282" s="358"/>
      <c r="AT282" s="358"/>
    </row>
  </sheetData>
  <sheetProtection algorithmName="SHA-512" hashValue="rNt5od2FeYV4B/zCAl7UWyeSjqdyXRgOOcMUZeKffgf9A1N8uVxQLQRCxA+bzXu0CuhDCImHhiTqqbdbSHG03w==" saltValue="aF7sY/NhBN+aScSk23Lio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51"/>
  <sheetViews>
    <sheetView workbookViewId="0">
      <selection sqref="A1:A51"/>
    </sheetView>
  </sheetViews>
  <sheetFormatPr defaultRowHeight="15" x14ac:dyDescent="0.25"/>
  <cols>
    <col min="1" max="1" width="45.85546875" style="1" customWidth="1"/>
    <col min="2" max="16384" width="9.140625" style="1"/>
  </cols>
  <sheetData>
    <row r="1" spans="1:2" x14ac:dyDescent="0.25">
      <c r="A1" s="230" t="s">
        <v>291</v>
      </c>
      <c r="B1" s="229">
        <v>602182</v>
      </c>
    </row>
    <row r="2" spans="1:2" ht="15" customHeight="1" x14ac:dyDescent="0.25">
      <c r="A2" s="230" t="s">
        <v>292</v>
      </c>
      <c r="B2" s="228">
        <v>601701</v>
      </c>
    </row>
    <row r="3" spans="1:2" ht="25.5" x14ac:dyDescent="0.25">
      <c r="A3" s="230" t="s">
        <v>432</v>
      </c>
      <c r="B3" s="228">
        <v>601726</v>
      </c>
    </row>
    <row r="4" spans="1:2" x14ac:dyDescent="0.25">
      <c r="A4" s="230" t="s">
        <v>293</v>
      </c>
      <c r="B4" s="228">
        <v>601702</v>
      </c>
    </row>
    <row r="5" spans="1:2" x14ac:dyDescent="0.25">
      <c r="A5" s="230" t="s">
        <v>294</v>
      </c>
      <c r="B5" s="228">
        <v>601703</v>
      </c>
    </row>
    <row r="6" spans="1:2" s="339" customFormat="1" x14ac:dyDescent="0.25">
      <c r="A6" s="176" t="s">
        <v>473</v>
      </c>
      <c r="B6" s="228">
        <v>604187</v>
      </c>
    </row>
    <row r="7" spans="1:2" x14ac:dyDescent="0.25">
      <c r="A7" s="230" t="s">
        <v>295</v>
      </c>
      <c r="B7" s="229">
        <v>601707</v>
      </c>
    </row>
    <row r="8" spans="1:2" x14ac:dyDescent="0.25">
      <c r="A8" s="230" t="s">
        <v>296</v>
      </c>
      <c r="B8" s="227">
        <v>601708</v>
      </c>
    </row>
    <row r="9" spans="1:2" x14ac:dyDescent="0.25">
      <c r="A9" s="230" t="s">
        <v>297</v>
      </c>
      <c r="B9" s="227">
        <v>601712</v>
      </c>
    </row>
    <row r="10" spans="1:2" x14ac:dyDescent="0.25">
      <c r="A10" s="230" t="s">
        <v>298</v>
      </c>
      <c r="B10" s="226">
        <v>601795</v>
      </c>
    </row>
    <row r="11" spans="1:2" x14ac:dyDescent="0.25">
      <c r="A11" s="230" t="s">
        <v>299</v>
      </c>
      <c r="B11" s="227">
        <v>604003</v>
      </c>
    </row>
    <row r="12" spans="1:2" x14ac:dyDescent="0.25">
      <c r="A12" s="230" t="s">
        <v>300</v>
      </c>
      <c r="B12" s="227">
        <v>602352</v>
      </c>
    </row>
    <row r="13" spans="1:2" x14ac:dyDescent="0.25">
      <c r="A13" s="230" t="s">
        <v>301</v>
      </c>
      <c r="B13" s="227">
        <v>60952</v>
      </c>
    </row>
    <row r="14" spans="1:2" x14ac:dyDescent="0.25">
      <c r="A14" s="230" t="s">
        <v>302</v>
      </c>
      <c r="B14" s="227">
        <v>601717</v>
      </c>
    </row>
    <row r="15" spans="1:2" x14ac:dyDescent="0.25">
      <c r="A15" s="230" t="s">
        <v>303</v>
      </c>
      <c r="B15" s="227">
        <v>601719</v>
      </c>
    </row>
    <row r="16" spans="1:2" x14ac:dyDescent="0.25">
      <c r="A16" s="230" t="s">
        <v>304</v>
      </c>
      <c r="B16" s="227">
        <v>601720</v>
      </c>
    </row>
    <row r="17" spans="1:2" x14ac:dyDescent="0.25">
      <c r="A17" s="230" t="s">
        <v>305</v>
      </c>
      <c r="B17" s="227">
        <v>601504</v>
      </c>
    </row>
    <row r="18" spans="1:2" x14ac:dyDescent="0.25">
      <c r="A18" s="230" t="s">
        <v>306</v>
      </c>
      <c r="B18" s="227">
        <v>601723</v>
      </c>
    </row>
    <row r="19" spans="1:2" x14ac:dyDescent="0.25">
      <c r="A19" s="230" t="s">
        <v>307</v>
      </c>
      <c r="B19" s="227">
        <v>601781</v>
      </c>
    </row>
    <row r="20" spans="1:2" x14ac:dyDescent="0.25">
      <c r="A20" s="230" t="s">
        <v>308</v>
      </c>
      <c r="B20" s="227">
        <v>601782</v>
      </c>
    </row>
    <row r="21" spans="1:2" x14ac:dyDescent="0.25">
      <c r="A21" s="230" t="s">
        <v>309</v>
      </c>
      <c r="B21" s="227">
        <v>601724</v>
      </c>
    </row>
    <row r="22" spans="1:2" x14ac:dyDescent="0.25">
      <c r="A22" s="230" t="s">
        <v>310</v>
      </c>
      <c r="B22" s="227">
        <v>601725</v>
      </c>
    </row>
    <row r="23" spans="1:2" x14ac:dyDescent="0.25">
      <c r="A23" s="230" t="s">
        <v>311</v>
      </c>
      <c r="B23" s="227">
        <v>602154</v>
      </c>
    </row>
    <row r="24" spans="1:2" s="258" customFormat="1" x14ac:dyDescent="0.25">
      <c r="A24" s="285" t="s">
        <v>451</v>
      </c>
      <c r="B24" s="227">
        <v>604030</v>
      </c>
    </row>
    <row r="25" spans="1:2" s="258" customFormat="1" x14ac:dyDescent="0.25">
      <c r="A25" s="230" t="s">
        <v>450</v>
      </c>
      <c r="B25" s="227">
        <v>604173</v>
      </c>
    </row>
    <row r="26" spans="1:2" x14ac:dyDescent="0.25">
      <c r="A26" s="230" t="s">
        <v>312</v>
      </c>
      <c r="B26" s="226">
        <v>601738</v>
      </c>
    </row>
    <row r="27" spans="1:2" x14ac:dyDescent="0.25">
      <c r="A27" s="230" t="s">
        <v>313</v>
      </c>
      <c r="B27" s="226">
        <v>601741</v>
      </c>
    </row>
    <row r="28" spans="1:2" x14ac:dyDescent="0.25">
      <c r="A28" s="230" t="s">
        <v>314</v>
      </c>
      <c r="B28" s="226">
        <v>601744</v>
      </c>
    </row>
    <row r="29" spans="1:2" x14ac:dyDescent="0.25">
      <c r="A29" s="230" t="s">
        <v>315</v>
      </c>
      <c r="B29" s="226">
        <v>601745</v>
      </c>
    </row>
    <row r="30" spans="1:2" x14ac:dyDescent="0.25">
      <c r="A30" s="230" t="s">
        <v>316</v>
      </c>
      <c r="B30" s="226">
        <v>601746</v>
      </c>
    </row>
    <row r="31" spans="1:2" x14ac:dyDescent="0.25">
      <c r="A31" s="230" t="s">
        <v>317</v>
      </c>
      <c r="B31" s="226">
        <v>601748</v>
      </c>
    </row>
    <row r="32" spans="1:2" x14ac:dyDescent="0.25">
      <c r="A32" s="230" t="s">
        <v>318</v>
      </c>
      <c r="B32" s="226">
        <v>601790</v>
      </c>
    </row>
    <row r="33" spans="1:2" x14ac:dyDescent="0.25">
      <c r="A33" s="230" t="s">
        <v>319</v>
      </c>
      <c r="B33" s="226">
        <v>602369</v>
      </c>
    </row>
    <row r="34" spans="1:2" x14ac:dyDescent="0.25">
      <c r="A34" s="230" t="s">
        <v>320</v>
      </c>
      <c r="B34" s="226">
        <v>601778</v>
      </c>
    </row>
    <row r="35" spans="1:2" x14ac:dyDescent="0.25">
      <c r="A35" s="230" t="s">
        <v>321</v>
      </c>
      <c r="B35" s="226">
        <v>601793</v>
      </c>
    </row>
    <row r="36" spans="1:2" x14ac:dyDescent="0.25">
      <c r="A36" s="230" t="s">
        <v>322</v>
      </c>
      <c r="B36" s="226">
        <v>601430</v>
      </c>
    </row>
    <row r="37" spans="1:2" ht="25.5" x14ac:dyDescent="0.25">
      <c r="A37" s="230" t="s">
        <v>323</v>
      </c>
      <c r="B37" s="226">
        <v>601734</v>
      </c>
    </row>
    <row r="38" spans="1:2" x14ac:dyDescent="0.25">
      <c r="A38" s="230" t="s">
        <v>324</v>
      </c>
      <c r="B38" s="226">
        <v>601760</v>
      </c>
    </row>
    <row r="39" spans="1:2" x14ac:dyDescent="0.25">
      <c r="A39" s="230" t="s">
        <v>325</v>
      </c>
      <c r="B39" s="226">
        <v>601761</v>
      </c>
    </row>
    <row r="40" spans="1:2" x14ac:dyDescent="0.25">
      <c r="A40" s="230" t="s">
        <v>326</v>
      </c>
      <c r="B40" s="226">
        <v>601797</v>
      </c>
    </row>
    <row r="41" spans="1:2" x14ac:dyDescent="0.25">
      <c r="A41" s="230" t="s">
        <v>327</v>
      </c>
      <c r="B41" s="226">
        <v>602153</v>
      </c>
    </row>
    <row r="42" spans="1:2" x14ac:dyDescent="0.25">
      <c r="A42" s="230" t="s">
        <v>328</v>
      </c>
      <c r="B42" s="226">
        <v>601764</v>
      </c>
    </row>
    <row r="43" spans="1:2" x14ac:dyDescent="0.25">
      <c r="A43" s="230" t="s">
        <v>329</v>
      </c>
      <c r="B43" s="226">
        <v>602389</v>
      </c>
    </row>
    <row r="44" spans="1:2" x14ac:dyDescent="0.25">
      <c r="A44" s="230" t="s">
        <v>330</v>
      </c>
      <c r="B44" s="226">
        <v>601765</v>
      </c>
    </row>
    <row r="45" spans="1:2" x14ac:dyDescent="0.25">
      <c r="A45" s="230" t="s">
        <v>331</v>
      </c>
      <c r="B45" s="226">
        <v>602178</v>
      </c>
    </row>
    <row r="46" spans="1:2" x14ac:dyDescent="0.25">
      <c r="A46" s="230" t="s">
        <v>332</v>
      </c>
      <c r="B46" s="226">
        <v>602390</v>
      </c>
    </row>
    <row r="47" spans="1:2" x14ac:dyDescent="0.25">
      <c r="A47" s="230" t="s">
        <v>333</v>
      </c>
      <c r="B47" s="226">
        <v>602391</v>
      </c>
    </row>
    <row r="48" spans="1:2" x14ac:dyDescent="0.25">
      <c r="A48" s="230" t="s">
        <v>334</v>
      </c>
      <c r="B48" s="226">
        <v>602414</v>
      </c>
    </row>
    <row r="49" spans="1:2" x14ac:dyDescent="0.25">
      <c r="A49" s="230" t="s">
        <v>335</v>
      </c>
      <c r="B49" s="226">
        <v>602395</v>
      </c>
    </row>
    <row r="50" spans="1:2" x14ac:dyDescent="0.25">
      <c r="A50" s="230" t="s">
        <v>336</v>
      </c>
      <c r="B50" s="226">
        <v>602333</v>
      </c>
    </row>
    <row r="51" spans="1:2" x14ac:dyDescent="0.25">
      <c r="A51" s="230" t="s">
        <v>337</v>
      </c>
      <c r="B51" s="226">
        <v>601774</v>
      </c>
    </row>
  </sheetData>
  <sheetProtection algorithmName="SHA-512" hashValue="7RVMcIWc4TfWHtTkd9JNyIGKvZvkw0BgBBlAEg+WVZqX8LYLLFuNdRPAmHMuQwHSevpSVYhZ43gC7YI9+EFpdQ==" saltValue="PcSJYlTCqVDy7Yl9Wpj+qQ==" spinCount="100000" sheet="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ADD60C3E-01C0-43DC-922B-D6685FCA732A}">
  <ds:schemaRefs>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Unit Data from Audit Worksheet</vt:lpstr>
      <vt:lpstr>IMPORT</vt:lpstr>
      <vt:lpstr>RSS</vt:lpstr>
      <vt:lpstr>2019 Data</vt:lpstr>
      <vt:lpstr>Unit Names</vt:lpstr>
      <vt:lpstr>Instructions!Print_Area</vt:lpstr>
      <vt:lpstr>'Unit Data from Audit Worksheet'!Print_Area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2017-07-05T14:55:15Z</cp:lastPrinted>
  <dcterms:created xsi:type="dcterms:W3CDTF">2011-03-11T21:05:05Z</dcterms:created>
  <dcterms:modified xsi:type="dcterms:W3CDTF">2020-10-27T17:05:40Z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2019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