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2022 UAL Focused Monitoring\1 - General Documents and UAL\Training Presentations\Board Training Documents\"/>
    </mc:Choice>
  </mc:AlternateContent>
  <xr:revisionPtr revIDLastSave="0" documentId="13_ncr:1_{0A19300F-76CE-45B8-A1B0-06879EF62F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nthly Financial Report" sheetId="36" r:id="rId1"/>
  </sheets>
  <definedNames>
    <definedName name="_xlnm.Print_Area" localSheetId="0">'Monthly Financial Report'!$A$1:$R$134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24" i="36" l="1"/>
  <c r="H24" i="36"/>
  <c r="J24" i="36"/>
  <c r="E52" i="36" l="1"/>
  <c r="P30" i="36" l="1"/>
  <c r="N119" i="36" l="1"/>
  <c r="L119" i="36"/>
  <c r="N118" i="36"/>
  <c r="L118" i="36"/>
  <c r="N117" i="36"/>
  <c r="L117" i="36"/>
  <c r="N116" i="36"/>
  <c r="L116" i="36"/>
  <c r="R115" i="36"/>
  <c r="R120" i="36" s="1"/>
  <c r="J115" i="36"/>
  <c r="J120" i="36" s="1"/>
  <c r="H115" i="36"/>
  <c r="F107" i="36"/>
  <c r="F106" i="36"/>
  <c r="P95" i="36"/>
  <c r="N95" i="36"/>
  <c r="P94" i="36"/>
  <c r="N94" i="36"/>
  <c r="N86" i="36"/>
  <c r="L86" i="36"/>
  <c r="N84" i="36"/>
  <c r="L84" i="36"/>
  <c r="N83" i="36"/>
  <c r="L83" i="36"/>
  <c r="N82" i="36"/>
  <c r="L82" i="36"/>
  <c r="N81" i="36"/>
  <c r="L81" i="36"/>
  <c r="P63" i="36"/>
  <c r="F53" i="36"/>
  <c r="F57" i="36" s="1"/>
  <c r="L47" i="36"/>
  <c r="J47" i="36"/>
  <c r="H47" i="36"/>
  <c r="H49" i="36" s="1"/>
  <c r="P46" i="36"/>
  <c r="N46" i="36"/>
  <c r="P45" i="36"/>
  <c r="N45" i="36"/>
  <c r="R44" i="36"/>
  <c r="P44" i="36"/>
  <c r="N44" i="36"/>
  <c r="R43" i="36"/>
  <c r="P43" i="36"/>
  <c r="N43" i="36"/>
  <c r="R42" i="36"/>
  <c r="P42" i="36"/>
  <c r="N42" i="36"/>
  <c r="P41" i="36"/>
  <c r="N41" i="36"/>
  <c r="P40" i="36"/>
  <c r="N40" i="36"/>
  <c r="R39" i="36"/>
  <c r="P39" i="36"/>
  <c r="N39" i="36"/>
  <c r="P38" i="36"/>
  <c r="N38" i="36"/>
  <c r="P37" i="36"/>
  <c r="N37" i="36"/>
  <c r="R36" i="36"/>
  <c r="P36" i="36"/>
  <c r="N36" i="36"/>
  <c r="R35" i="36"/>
  <c r="P35" i="36"/>
  <c r="N35" i="36"/>
  <c r="P34" i="36"/>
  <c r="N34" i="36"/>
  <c r="P33" i="36"/>
  <c r="N33" i="36"/>
  <c r="R32" i="36"/>
  <c r="P32" i="36"/>
  <c r="N32" i="36"/>
  <c r="P31" i="36"/>
  <c r="N31" i="36"/>
  <c r="N30" i="36"/>
  <c r="L23" i="36"/>
  <c r="N17" i="36"/>
  <c r="L17" i="36"/>
  <c r="N16" i="36"/>
  <c r="N15" i="36"/>
  <c r="L15" i="36"/>
  <c r="R47" i="36" l="1"/>
  <c r="P93" i="36"/>
  <c r="F108" i="36"/>
  <c r="N20" i="36"/>
  <c r="N19" i="36"/>
  <c r="N115" i="36"/>
  <c r="L18" i="36"/>
  <c r="N96" i="36"/>
  <c r="N18" i="36"/>
  <c r="L21" i="36"/>
  <c r="P98" i="36"/>
  <c r="L115" i="36"/>
  <c r="L120" i="36" s="1"/>
  <c r="N47" i="36"/>
  <c r="P97" i="36"/>
  <c r="N127" i="36"/>
  <c r="H120" i="36"/>
  <c r="P127" i="36"/>
  <c r="L20" i="36"/>
  <c r="P47" i="36"/>
  <c r="N126" i="36"/>
  <c r="L19" i="36"/>
  <c r="P96" i="36"/>
  <c r="P126" i="36"/>
  <c r="N21" i="36"/>
  <c r="N23" i="36"/>
  <c r="N98" i="36"/>
  <c r="L16" i="36"/>
  <c r="N97" i="36"/>
  <c r="N93" i="36"/>
  <c r="N120" i="36" l="1"/>
  <c r="J49" i="36" l="1"/>
  <c r="L22" i="36"/>
  <c r="L24" i="36" s="1"/>
  <c r="N24" i="36"/>
  <c r="N22" i="36"/>
  <c r="R49" i="36"/>
  <c r="J87" i="36"/>
  <c r="L85" i="36"/>
  <c r="L87" i="36" s="1"/>
  <c r="H87" i="36"/>
  <c r="N87" i="36" s="1"/>
  <c r="N85" i="36"/>
  <c r="L100" i="36"/>
  <c r="J100" i="36"/>
  <c r="N99" i="36"/>
  <c r="N100" i="36" s="1"/>
  <c r="H100" i="36"/>
  <c r="P99" i="36"/>
  <c r="H102" i="36" l="1"/>
  <c r="J102" i="36"/>
  <c r="P100" i="36"/>
  <c r="L129" i="36"/>
  <c r="J129" i="36"/>
  <c r="J131" i="36" s="1"/>
  <c r="N128" i="36"/>
  <c r="N129" i="36" s="1"/>
  <c r="H129" i="36"/>
  <c r="H131" i="36" s="1"/>
  <c r="P128" i="36"/>
  <c r="P129" i="36" l="1"/>
  <c r="R87" i="36"/>
  <c r="R100" i="36"/>
  <c r="R129" i="36"/>
  <c r="R131" i="36" s="1"/>
  <c r="R102" i="36" l="1"/>
</calcChain>
</file>

<file path=xl/sharedStrings.xml><?xml version="1.0" encoding="utf-8"?>
<sst xmlns="http://schemas.openxmlformats.org/spreadsheetml/2006/main" count="160" uniqueCount="80">
  <si>
    <t>FINANCIAL SUMMARY REPORT</t>
  </si>
  <si>
    <t>G E N E R A L   F U N D</t>
  </si>
  <si>
    <t>W A T E R  &amp;  S E W E R   F U N D</t>
  </si>
  <si>
    <t>ACTUAL</t>
  </si>
  <si>
    <t>Y-T-D %</t>
  </si>
  <si>
    <t>REVENUES</t>
  </si>
  <si>
    <t>BUDGET</t>
  </si>
  <si>
    <t>TO DATE</t>
  </si>
  <si>
    <t>COLLECTED</t>
  </si>
  <si>
    <t>POWELL BILL</t>
  </si>
  <si>
    <t>GOVERNING BODY</t>
  </si>
  <si>
    <t>ADMINISTRATION</t>
  </si>
  <si>
    <t>DEBT SERVICE</t>
  </si>
  <si>
    <t>LEGAL</t>
  </si>
  <si>
    <t>POLICE</t>
  </si>
  <si>
    <t>FIRE</t>
  </si>
  <si>
    <t>SANITATION</t>
  </si>
  <si>
    <t>PRIOR YEAR</t>
  </si>
  <si>
    <t>CURRENT</t>
  </si>
  <si>
    <t>INFORMATION/COMMUNICATIONS TECHNOLOGY</t>
  </si>
  <si>
    <t>FINANCE</t>
  </si>
  <si>
    <t>BUILDINGS &amp; GROUNDS</t>
  </si>
  <si>
    <t>STREET</t>
  </si>
  <si>
    <t>PLANNING/ZONING</t>
  </si>
  <si>
    <t>PARKS &amp; RECREATION</t>
  </si>
  <si>
    <t>SENIOR BUILDING</t>
  </si>
  <si>
    <t>LIBRARY</t>
  </si>
  <si>
    <t>COMMUNITY PROMOTIONS</t>
  </si>
  <si>
    <t>GARBAGE &amp; RECYCLING FEES</t>
  </si>
  <si>
    <t>RECREATION FEES</t>
  </si>
  <si>
    <t>INTEREST</t>
  </si>
  <si>
    <t>SALES TAXES/HOLD HARMLESS</t>
  </si>
  <si>
    <t>PROPERTY TAXES</t>
  </si>
  <si>
    <t xml:space="preserve">ACTUAL  </t>
  </si>
  <si>
    <t>GRANTS &amp; CONTRIBUTIONS</t>
  </si>
  <si>
    <t>PERSONNEL</t>
  </si>
  <si>
    <t>CAPITAL</t>
  </si>
  <si>
    <t>CONTRACT SERVICES &amp; MAINTENANCE</t>
  </si>
  <si>
    <t>STORMWATER CHARGES</t>
  </si>
  <si>
    <t>OTHER REVENUES</t>
  </si>
  <si>
    <t>OTHER OPERATING EXPENDITURES</t>
  </si>
  <si>
    <t>OTHER  REVENUES</t>
  </si>
  <si>
    <t>GENERAL FUND</t>
  </si>
  <si>
    <t>FEDERAL DRUG SEIZURE</t>
  </si>
  <si>
    <t>WATER &amp; SEWER FUND</t>
  </si>
  <si>
    <t>CAPITAL RESERVE FUND</t>
  </si>
  <si>
    <t>STORMWATER FUND</t>
  </si>
  <si>
    <t>BALANCING APPROPRIATION</t>
  </si>
  <si>
    <t>S T O R M W A T E R   F U N D</t>
  </si>
  <si>
    <t>EXPENDITURES &amp; ENCUMBRANCES</t>
  </si>
  <si>
    <t>WATER PURCHASES</t>
  </si>
  <si>
    <t>SEWER TREATMENT</t>
  </si>
  <si>
    <t>WATER CHARGES</t>
  </si>
  <si>
    <t>SEWER CHARGES</t>
  </si>
  <si>
    <t>RESTRICTED INTERGOVERNMENTAL &amp; OTHER</t>
  </si>
  <si>
    <t>UNCOLLECTED</t>
  </si>
  <si>
    <t>UNSPENT</t>
  </si>
  <si>
    <t>CONTINGENCY TO GF (Original Budget of $10,000)</t>
  </si>
  <si>
    <t>EXPENDITURES</t>
  </si>
  <si>
    <t>ENCUMBRANCES</t>
  </si>
  <si>
    <t>NONSPENDABLE</t>
  </si>
  <si>
    <t>PREPAID ITEMS</t>
  </si>
  <si>
    <t>RESTRICTED</t>
  </si>
  <si>
    <t>STABILIZATION BY STATE STATUTE</t>
  </si>
  <si>
    <t>PUBLIC SAFETY</t>
  </si>
  <si>
    <t>ASSIGNED</t>
  </si>
  <si>
    <t>ECONOMIC DEVELOPMENT</t>
  </si>
  <si>
    <t>UNASSIGNED</t>
  </si>
  <si>
    <t>TOTAL FUND BALANCES</t>
  </si>
  <si>
    <t>STREETS</t>
  </si>
  <si>
    <t>UTILITIES SALES TAXES</t>
  </si>
  <si>
    <t>PARTF GRANT</t>
  </si>
  <si>
    <t>NET REVENUE LESS EXPENDITURES (DEFICIT)</t>
  </si>
  <si>
    <t xml:space="preserve">SPENT &amp; </t>
  </si>
  <si>
    <t>ENCUMBERED</t>
  </si>
  <si>
    <t>FOR PERIOD OF</t>
  </si>
  <si>
    <t xml:space="preserve">CASH BALANCES AS OF </t>
  </si>
  <si>
    <t xml:space="preserve">                  FUND BALANCE AS OF </t>
  </si>
  <si>
    <t>CITY OF DOGWOOD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</si>
  <si>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This sample document was developed and is provided by the staff of the North Carolina Local Government Commission as a reference for units of local government in North Carolina. This document is for informational and illustrative purposes only.  Revised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</si>
</sst>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[$$-409]* #,##0.00_);_([$$-409]* \(#,##0.00\);_([$$-409]* &quot;-&quot;??_);_(@_)"/>
    <numFmt numFmtId="166" formatCode="[$-409]mmmm\ d\,\ yyyy;@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sz val="8.5"/>
      <name val="Arial"/>
      <family val="2"/>
    </font>
    <font>
      <b/>
      <sz val="9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rgb="FFFF0000"/>
      </top>
      <bottom/>
      <diagonal/>
    </border>
  </borders>
  <cellStyleXfs count="134">
    <xf numFmtId="0" fontId="0" fillId="0" borderId="0"/>
    <xf numFmtId="0" fontId="2" fillId="0" borderId="0"/>
    <xf numFmtId="0" fontId="10" fillId="0" borderId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6" applyNumberFormat="0" applyAlignment="0" applyProtection="0"/>
    <xf numFmtId="0" fontId="19" fillId="7" borderId="7" applyNumberFormat="0" applyAlignment="0" applyProtection="0"/>
    <xf numFmtId="0" fontId="20" fillId="7" borderId="6" applyNumberFormat="0" applyAlignment="0" applyProtection="0"/>
    <xf numFmtId="0" fontId="21" fillId="0" borderId="8" applyNumberFormat="0" applyFill="0" applyAlignment="0" applyProtection="0"/>
    <xf numFmtId="0" fontId="22" fillId="8" borderId="9" applyNumberFormat="0" applyAlignment="0" applyProtection="0"/>
    <xf numFmtId="0" fontId="23" fillId="0" borderId="0" applyNumberFormat="0" applyFill="0" applyBorder="0" applyAlignment="0" applyProtection="0"/>
    <xf numFmtId="0" fontId="2" fillId="9" borderId="10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6" fillId="33" borderId="0" applyNumberFormat="0" applyBorder="0" applyAlignment="0" applyProtection="0"/>
    <xf numFmtId="0" fontId="1" fillId="0" borderId="0"/>
    <xf numFmtId="0" fontId="1" fillId="0" borderId="0"/>
    <xf numFmtId="0" fontId="1" fillId="9" borderId="10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5">
    <xf numFmtId="0" fontId="0" fillId="0" borderId="0" xfId="0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42" fontId="5" fillId="0" borderId="0" xfId="0" applyNumberFormat="1" applyFont="1" applyBorder="1" applyAlignment="1">
      <alignment horizontal="center"/>
    </xf>
    <xf numFmtId="42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2" fontId="8" fillId="0" borderId="0" xfId="0" applyNumberFormat="1" applyFont="1" applyBorder="1"/>
    <xf numFmtId="10" fontId="0" fillId="0" borderId="0" xfId="0" applyNumberFormat="1" applyBorder="1" applyAlignment="1">
      <alignment horizontal="center"/>
    </xf>
    <xf numFmtId="41" fontId="8" fillId="0" borderId="0" xfId="0" applyNumberFormat="1" applyFont="1" applyBorder="1"/>
    <xf numFmtId="0" fontId="8" fillId="0" borderId="0" xfId="0" applyFont="1" applyBorder="1"/>
    <xf numFmtId="0" fontId="0" fillId="0" borderId="0" xfId="0" applyFont="1" applyFill="1" applyBorder="1"/>
    <xf numFmtId="42" fontId="0" fillId="0" borderId="0" xfId="0" applyNumberFormat="1" applyBorder="1" applyAlignment="1">
      <alignment horizontal="center"/>
    </xf>
    <xf numFmtId="0" fontId="0" fillId="0" borderId="1" xfId="0" applyBorder="1"/>
    <xf numFmtId="42" fontId="5" fillId="0" borderId="2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42" fontId="5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0" xfId="0" applyFont="1" applyFill="1" applyBorder="1"/>
    <xf numFmtId="42" fontId="5" fillId="0" borderId="2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44" fontId="0" fillId="0" borderId="0" xfId="0" applyNumberFormat="1" applyBorder="1"/>
    <xf numFmtId="42" fontId="5" fillId="0" borderId="0" xfId="0" applyNumberFormat="1" applyFont="1" applyFill="1" applyBorder="1" applyAlignment="1">
      <alignment horizontal="center"/>
    </xf>
    <xf numFmtId="42" fontId="5" fillId="0" borderId="1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 applyAlignment="1">
      <alignment horizontal="left"/>
    </xf>
    <xf numFmtId="15" fontId="3" fillId="0" borderId="0" xfId="0" quotePrefix="1" applyNumberFormat="1" applyFont="1" applyFill="1" applyBorder="1"/>
    <xf numFmtId="0" fontId="5" fillId="0" borderId="0" xfId="0" applyFont="1" applyFill="1" applyBorder="1"/>
    <xf numFmtId="15" fontId="5" fillId="0" borderId="0" xfId="0" quotePrefix="1" applyNumberFormat="1" applyFont="1" applyFill="1" applyBorder="1"/>
    <xf numFmtId="0" fontId="0" fillId="0" borderId="0" xfId="0" applyBorder="1"/>
    <xf numFmtId="0" fontId="7" fillId="0" borderId="0" xfId="0" applyFont="1" applyBorder="1"/>
    <xf numFmtId="42" fontId="8" fillId="0" borderId="0" xfId="0" applyNumberFormat="1" applyFont="1" applyFill="1" applyBorder="1"/>
    <xf numFmtId="41" fontId="8" fillId="0" borderId="0" xfId="0" applyNumberFormat="1" applyFont="1" applyFill="1" applyBorder="1"/>
    <xf numFmtId="0" fontId="8" fillId="0" borderId="0" xfId="0" applyFont="1" applyFill="1" applyBorder="1"/>
    <xf numFmtId="0" fontId="0" fillId="0" borderId="0" xfId="0" applyFill="1" applyBorder="1"/>
    <xf numFmtId="10" fontId="0" fillId="0" borderId="0" xfId="0" applyNumberFormat="1" applyFill="1" applyBorder="1" applyAlignment="1">
      <alignment horizontal="center"/>
    </xf>
    <xf numFmtId="42" fontId="0" fillId="0" borderId="0" xfId="0" applyNumberFormat="1" applyBorder="1"/>
    <xf numFmtId="41" fontId="0" fillId="0" borderId="0" xfId="0" applyNumberFormat="1" applyBorder="1"/>
    <xf numFmtId="41" fontId="0" fillId="0" borderId="0" xfId="0" applyNumberFormat="1" applyFill="1" applyBorder="1"/>
    <xf numFmtId="0" fontId="6" fillId="2" borderId="0" xfId="0" applyFont="1" applyFill="1" applyBorder="1" applyAlignment="1">
      <alignment horizontal="centerContinuous"/>
    </xf>
    <xf numFmtId="42" fontId="0" fillId="0" borderId="0" xfId="0" applyNumberFormat="1" applyFill="1" applyBorder="1"/>
    <xf numFmtId="42" fontId="8" fillId="0" borderId="2" xfId="0" applyNumberFormat="1" applyFont="1" applyFill="1" applyBorder="1"/>
    <xf numFmtId="164" fontId="8" fillId="0" borderId="0" xfId="0" applyNumberFormat="1" applyFont="1" applyFill="1" applyBorder="1"/>
    <xf numFmtId="0" fontId="9" fillId="0" borderId="0" xfId="0" applyFont="1" applyFill="1" applyBorder="1"/>
    <xf numFmtId="165" fontId="0" fillId="0" borderId="0" xfId="0" applyNumberFormat="1" applyBorder="1"/>
    <xf numFmtId="165" fontId="0" fillId="0" borderId="0" xfId="0" applyNumberFormat="1" applyFill="1" applyBorder="1"/>
    <xf numFmtId="42" fontId="7" fillId="0" borderId="0" xfId="0" applyNumberFormat="1" applyFont="1" applyFill="1" applyBorder="1"/>
    <xf numFmtId="0" fontId="5" fillId="0" borderId="0" xfId="0" applyFont="1" applyFill="1" applyBorder="1" applyAlignment="1">
      <alignment horizontal="right"/>
    </xf>
    <xf numFmtId="42" fontId="27" fillId="0" borderId="0" xfId="0" applyNumberFormat="1" applyFont="1" applyFill="1" applyBorder="1"/>
    <xf numFmtId="10" fontId="27" fillId="0" borderId="0" xfId="0" applyNumberFormat="1" applyFont="1" applyFill="1" applyBorder="1" applyAlignment="1">
      <alignment horizontal="center"/>
    </xf>
    <xf numFmtId="41" fontId="27" fillId="0" borderId="0" xfId="0" applyNumberFormat="1" applyFont="1" applyFill="1" applyBorder="1"/>
    <xf numFmtId="42" fontId="27" fillId="0" borderId="0" xfId="0" applyNumberFormat="1" applyFont="1" applyBorder="1"/>
    <xf numFmtId="10" fontId="27" fillId="0" borderId="0" xfId="0" applyNumberFormat="1" applyFont="1" applyBorder="1" applyAlignment="1">
      <alignment horizontal="center"/>
    </xf>
    <xf numFmtId="41" fontId="27" fillId="0" borderId="0" xfId="0" applyNumberFormat="1" applyFont="1" applyBorder="1"/>
    <xf numFmtId="0" fontId="27" fillId="0" borderId="0" xfId="0" applyFont="1" applyBorder="1"/>
    <xf numFmtId="10" fontId="8" fillId="0" borderId="0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28" fillId="0" borderId="0" xfId="0" applyFont="1" applyFill="1" applyBorder="1"/>
    <xf numFmtId="0" fontId="28" fillId="0" borderId="0" xfId="0" applyFont="1" applyFill="1" applyBorder="1" applyAlignment="1">
      <alignment horizontal="left"/>
    </xf>
    <xf numFmtId="42" fontId="8" fillId="0" borderId="12" xfId="0" applyNumberFormat="1" applyFont="1" applyFill="1" applyBorder="1"/>
    <xf numFmtId="42" fontId="5" fillId="0" borderId="0" xfId="0" applyNumberFormat="1" applyFont="1" applyFill="1" applyBorder="1" applyAlignment="1">
      <alignment horizontal="right"/>
    </xf>
    <xf numFmtId="42" fontId="8" fillId="0" borderId="0" xfId="0" applyNumberFormat="1" applyFont="1" applyFill="1" applyBorder="1" applyAlignment="1">
      <alignment horizontal="right"/>
    </xf>
    <xf numFmtId="42" fontId="8" fillId="0" borderId="0" xfId="0" applyNumberFormat="1" applyFont="1" applyFill="1" applyBorder="1" applyAlignment="1">
      <alignment horizontal="center"/>
    </xf>
    <xf numFmtId="0" fontId="29" fillId="0" borderId="0" xfId="0" applyFont="1" applyBorder="1" applyAlignment="1">
      <alignment horizontal="left"/>
    </xf>
    <xf numFmtId="42" fontId="5" fillId="0" borderId="12" xfId="0" applyNumberFormat="1" applyFont="1" applyFill="1" applyBorder="1" applyAlignment="1">
      <alignment horizontal="right"/>
    </xf>
    <xf numFmtId="42" fontId="5" fillId="0" borderId="12" xfId="0" applyNumberFormat="1" applyFont="1" applyBorder="1" applyAlignment="1">
      <alignment horizontal="right"/>
    </xf>
    <xf numFmtId="38" fontId="8" fillId="0" borderId="0" xfId="0" applyNumberFormat="1" applyFont="1" applyFill="1" applyBorder="1"/>
    <xf numFmtId="38" fontId="5" fillId="0" borderId="0" xfId="0" applyNumberFormat="1" applyFont="1" applyFill="1" applyBorder="1" applyAlignment="1">
      <alignment horizontal="right"/>
    </xf>
    <xf numFmtId="38" fontId="8" fillId="0" borderId="0" xfId="0" applyNumberFormat="1" applyFont="1" applyFill="1" applyBorder="1" applyAlignment="1">
      <alignment horizontal="right"/>
    </xf>
    <xf numFmtId="38" fontId="5" fillId="0" borderId="0" xfId="0" applyNumberFormat="1" applyFont="1" applyBorder="1" applyAlignment="1">
      <alignment horizontal="right"/>
    </xf>
    <xf numFmtId="38" fontId="8" fillId="0" borderId="0" xfId="0" applyNumberFormat="1" applyFont="1" applyBorder="1" applyAlignment="1">
      <alignment horizontal="center"/>
    </xf>
    <xf numFmtId="38" fontId="27" fillId="0" borderId="0" xfId="0" applyNumberFormat="1" applyFont="1" applyBorder="1" applyAlignment="1">
      <alignment horizontal="center"/>
    </xf>
    <xf numFmtId="38" fontId="8" fillId="0" borderId="0" xfId="0" applyNumberFormat="1" applyFont="1" applyFill="1" applyBorder="1" applyAlignment="1">
      <alignment horizontal="center"/>
    </xf>
    <xf numFmtId="42" fontId="5" fillId="0" borderId="2" xfId="0" applyNumberFormat="1" applyFont="1" applyFill="1" applyBorder="1"/>
    <xf numFmtId="41" fontId="5" fillId="0" borderId="2" xfId="0" applyNumberFormat="1" applyFont="1" applyFill="1" applyBorder="1"/>
    <xf numFmtId="10" fontId="5" fillId="0" borderId="2" xfId="0" applyNumberFormat="1" applyFont="1" applyFill="1" applyBorder="1" applyAlignment="1">
      <alignment horizontal="center"/>
    </xf>
    <xf numFmtId="10" fontId="30" fillId="0" borderId="2" xfId="0" applyNumberFormat="1" applyFont="1" applyFill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10" fontId="30" fillId="0" borderId="2" xfId="0" applyNumberFormat="1" applyFont="1" applyBorder="1" applyAlignment="1">
      <alignment horizontal="center"/>
    </xf>
    <xf numFmtId="42" fontId="5" fillId="0" borderId="2" xfId="0" applyNumberFormat="1" applyFont="1" applyFill="1" applyBorder="1" applyAlignment="1">
      <alignment horizontal="center"/>
    </xf>
    <xf numFmtId="42" fontId="5" fillId="0" borderId="12" xfId="0" applyNumberFormat="1" applyFont="1" applyFill="1" applyBorder="1"/>
    <xf numFmtId="42" fontId="5" fillId="0" borderId="12" xfId="0" applyNumberFormat="1" applyFont="1" applyBorder="1" applyAlignment="1">
      <alignment horizontal="center"/>
    </xf>
    <xf numFmtId="42" fontId="30" fillId="0" borderId="12" xfId="0" applyNumberFormat="1" applyFont="1" applyBorder="1" applyAlignment="1">
      <alignment horizontal="center"/>
    </xf>
    <xf numFmtId="42" fontId="5" fillId="0" borderId="12" xfId="0" applyNumberFormat="1" applyFont="1" applyFill="1" applyBorder="1" applyAlignment="1">
      <alignment horizontal="center"/>
    </xf>
    <xf numFmtId="42" fontId="5" fillId="0" borderId="2" xfId="0" applyNumberFormat="1" applyFont="1" applyBorder="1"/>
    <xf numFmtId="0" fontId="30" fillId="0" borderId="2" xfId="0" applyFont="1" applyBorder="1"/>
    <xf numFmtId="42" fontId="5" fillId="0" borderId="0" xfId="0" applyNumberFormat="1" applyFont="1" applyFill="1" applyBorder="1"/>
    <xf numFmtId="42" fontId="5" fillId="0" borderId="0" xfId="0" applyNumberFormat="1" applyFont="1" applyBorder="1"/>
    <xf numFmtId="10" fontId="5" fillId="0" borderId="0" xfId="0" applyNumberFormat="1" applyFont="1" applyBorder="1" applyAlignment="1">
      <alignment horizontal="center"/>
    </xf>
    <xf numFmtId="0" fontId="30" fillId="0" borderId="0" xfId="0" applyFont="1" applyBorder="1"/>
    <xf numFmtId="42" fontId="5" fillId="0" borderId="12" xfId="0" applyNumberFormat="1" applyFont="1" applyBorder="1"/>
    <xf numFmtId="42" fontId="30" fillId="0" borderId="12" xfId="0" applyNumberFormat="1" applyFont="1" applyBorder="1"/>
    <xf numFmtId="14" fontId="5" fillId="0" borderId="0" xfId="0" applyNumberFormat="1" applyFont="1" applyFill="1" applyBorder="1" applyAlignment="1">
      <alignment horizontal="center"/>
    </xf>
    <xf numFmtId="14" fontId="7" fillId="0" borderId="0" xfId="0" applyNumberFormat="1" applyFont="1" applyFill="1" applyBorder="1"/>
    <xf numFmtId="166" fontId="7" fillId="0" borderId="0" xfId="0" applyNumberFormat="1" applyFont="1" applyFill="1" applyBorder="1"/>
    <xf numFmtId="42" fontId="8" fillId="34" borderId="0" xfId="0" applyNumberFormat="1" applyFont="1" applyFill="1" applyBorder="1"/>
    <xf numFmtId="10" fontId="8" fillId="34" borderId="0" xfId="0" applyNumberFormat="1" applyFont="1" applyFill="1" applyBorder="1" applyAlignment="1">
      <alignment horizontal="center"/>
    </xf>
    <xf numFmtId="41" fontId="8" fillId="34" borderId="0" xfId="0" applyNumberFormat="1" applyFont="1" applyFill="1" applyBorder="1"/>
    <xf numFmtId="0" fontId="8" fillId="34" borderId="0" xfId="0" applyFont="1" applyFill="1" applyBorder="1"/>
    <xf numFmtId="164" fontId="8" fillId="34" borderId="0" xfId="0" applyNumberFormat="1" applyFont="1" applyFill="1" applyBorder="1"/>
    <xf numFmtId="41" fontId="27" fillId="34" borderId="0" xfId="0" applyNumberFormat="1" applyFont="1" applyFill="1" applyBorder="1"/>
    <xf numFmtId="0" fontId="0" fillId="0" borderId="0" xfId="0" applyBorder="1" applyAlignment="1"/>
    <xf numFmtId="0" fontId="31" fillId="0" borderId="13" xfId="0" applyFont="1" applyFill="1" applyBorder="1" applyAlignment="1">
      <alignment horizontal="left" vertical="top" wrapText="1"/>
    </xf>
    <xf numFmtId="0" fontId="31" fillId="0" borderId="0" xfId="0" applyFont="1" applyFill="1" applyBorder="1" applyAlignment="1">
      <alignment horizontal="left" vertical="top" wrapText="1"/>
    </xf>
  </cellXfs>
  <cellStyles count="134">
    <cellStyle name="20% - Accent1 2" xfId="96" xr:uid="{00000000-0005-0000-0000-000000000000}"/>
    <cellStyle name="20% - Accent1 2 2" xfId="122" xr:uid="{00000000-0005-0000-0000-000001000000}"/>
    <cellStyle name="20% - Accent2 2" xfId="100" xr:uid="{00000000-0005-0000-0000-000002000000}"/>
    <cellStyle name="20% - Accent2 2 2" xfId="124" xr:uid="{00000000-0005-0000-0000-000003000000}"/>
    <cellStyle name="20% - Accent3 2" xfId="104" xr:uid="{00000000-0005-0000-0000-000004000000}"/>
    <cellStyle name="20% - Accent3 2 2" xfId="126" xr:uid="{00000000-0005-0000-0000-000005000000}"/>
    <cellStyle name="20% - Accent4 2" xfId="108" xr:uid="{00000000-0005-0000-0000-000006000000}"/>
    <cellStyle name="20% - Accent4 2 2" xfId="128" xr:uid="{00000000-0005-0000-0000-000007000000}"/>
    <cellStyle name="20% - Accent5 2" xfId="112" xr:uid="{00000000-0005-0000-0000-000008000000}"/>
    <cellStyle name="20% - Accent5 2 2" xfId="130" xr:uid="{00000000-0005-0000-0000-000009000000}"/>
    <cellStyle name="20% - Accent6 2" xfId="116" xr:uid="{00000000-0005-0000-0000-00000A000000}"/>
    <cellStyle name="20% - Accent6 2 2" xfId="132" xr:uid="{00000000-0005-0000-0000-00000B000000}"/>
    <cellStyle name="40% - Accent1 2" xfId="97" xr:uid="{00000000-0005-0000-0000-00000C000000}"/>
    <cellStyle name="40% - Accent1 2 2" xfId="123" xr:uid="{00000000-0005-0000-0000-00000D000000}"/>
    <cellStyle name="40% - Accent2 2" xfId="101" xr:uid="{00000000-0005-0000-0000-00000E000000}"/>
    <cellStyle name="40% - Accent2 2 2" xfId="125" xr:uid="{00000000-0005-0000-0000-00000F000000}"/>
    <cellStyle name="40% - Accent3 2" xfId="105" xr:uid="{00000000-0005-0000-0000-000010000000}"/>
    <cellStyle name="40% - Accent3 2 2" xfId="127" xr:uid="{00000000-0005-0000-0000-000011000000}"/>
    <cellStyle name="40% - Accent4 2" xfId="109" xr:uid="{00000000-0005-0000-0000-000012000000}"/>
    <cellStyle name="40% - Accent4 2 2" xfId="129" xr:uid="{00000000-0005-0000-0000-000013000000}"/>
    <cellStyle name="40% - Accent5 2" xfId="113" xr:uid="{00000000-0005-0000-0000-000014000000}"/>
    <cellStyle name="40% - Accent5 2 2" xfId="131" xr:uid="{00000000-0005-0000-0000-000015000000}"/>
    <cellStyle name="40% - Accent6 2" xfId="117" xr:uid="{00000000-0005-0000-0000-000016000000}"/>
    <cellStyle name="40% - Accent6 2 2" xfId="133" xr:uid="{00000000-0005-0000-0000-000017000000}"/>
    <cellStyle name="60% - Accent1 2" xfId="98" xr:uid="{00000000-0005-0000-0000-000018000000}"/>
    <cellStyle name="60% - Accent2 2" xfId="102" xr:uid="{00000000-0005-0000-0000-000019000000}"/>
    <cellStyle name="60% - Accent3 2" xfId="106" xr:uid="{00000000-0005-0000-0000-00001A000000}"/>
    <cellStyle name="60% - Accent4 2" xfId="110" xr:uid="{00000000-0005-0000-0000-00001B000000}"/>
    <cellStyle name="60% - Accent5 2" xfId="114" xr:uid="{00000000-0005-0000-0000-00001C000000}"/>
    <cellStyle name="60% - Accent6 2" xfId="118" xr:uid="{00000000-0005-0000-0000-00001D000000}"/>
    <cellStyle name="Accent1 2" xfId="95" xr:uid="{00000000-0005-0000-0000-00001E000000}"/>
    <cellStyle name="Accent2 2" xfId="99" xr:uid="{00000000-0005-0000-0000-00001F000000}"/>
    <cellStyle name="Accent3 2" xfId="103" xr:uid="{00000000-0005-0000-0000-000020000000}"/>
    <cellStyle name="Accent4 2" xfId="107" xr:uid="{00000000-0005-0000-0000-000021000000}"/>
    <cellStyle name="Accent5 2" xfId="111" xr:uid="{00000000-0005-0000-0000-000022000000}"/>
    <cellStyle name="Accent6 2" xfId="115" xr:uid="{00000000-0005-0000-0000-000023000000}"/>
    <cellStyle name="Bad 2" xfId="84" xr:uid="{00000000-0005-0000-0000-000024000000}"/>
    <cellStyle name="Calculation 2" xfId="88" xr:uid="{00000000-0005-0000-0000-000025000000}"/>
    <cellStyle name="Check Cell 2" xfId="90" xr:uid="{00000000-0005-0000-0000-000026000000}"/>
    <cellStyle name="Comma 15" xfId="4" xr:uid="{00000000-0005-0000-0000-000027000000}"/>
    <cellStyle name="Comma 15 2" xfId="40" xr:uid="{00000000-0005-0000-0000-000028000000}"/>
    <cellStyle name="Comma 17" xfId="5" xr:uid="{00000000-0005-0000-0000-000029000000}"/>
    <cellStyle name="Comma 17 2" xfId="41" xr:uid="{00000000-0005-0000-0000-00002A000000}"/>
    <cellStyle name="Comma 2" xfId="6" xr:uid="{00000000-0005-0000-0000-00002B000000}"/>
    <cellStyle name="Comma 2 2" xfId="36" xr:uid="{00000000-0005-0000-0000-00002C000000}"/>
    <cellStyle name="Comma 2 3" xfId="42" xr:uid="{00000000-0005-0000-0000-00002D000000}"/>
    <cellStyle name="Comma 21" xfId="7" xr:uid="{00000000-0005-0000-0000-00002E000000}"/>
    <cellStyle name="Comma 21 2" xfId="43" xr:uid="{00000000-0005-0000-0000-00002F000000}"/>
    <cellStyle name="Comma 23" xfId="8" xr:uid="{00000000-0005-0000-0000-000030000000}"/>
    <cellStyle name="Comma 23 2" xfId="44" xr:uid="{00000000-0005-0000-0000-000031000000}"/>
    <cellStyle name="Comma 3" xfId="3" xr:uid="{00000000-0005-0000-0000-000032000000}"/>
    <cellStyle name="Comma 3 2" xfId="76" xr:uid="{00000000-0005-0000-0000-000033000000}"/>
    <cellStyle name="Comma 40" xfId="9" xr:uid="{00000000-0005-0000-0000-000034000000}"/>
    <cellStyle name="Comma 40 2" xfId="45" xr:uid="{00000000-0005-0000-0000-000035000000}"/>
    <cellStyle name="Comma 48" xfId="10" xr:uid="{00000000-0005-0000-0000-000036000000}"/>
    <cellStyle name="Comma 48 2" xfId="46" xr:uid="{00000000-0005-0000-0000-000037000000}"/>
    <cellStyle name="Comma 52" xfId="11" xr:uid="{00000000-0005-0000-0000-000038000000}"/>
    <cellStyle name="Comma 52 2" xfId="47" xr:uid="{00000000-0005-0000-0000-000039000000}"/>
    <cellStyle name="Comma 56" xfId="12" xr:uid="{00000000-0005-0000-0000-00003A000000}"/>
    <cellStyle name="Comma 56 2" xfId="48" xr:uid="{00000000-0005-0000-0000-00003B000000}"/>
    <cellStyle name="Comma 58" xfId="13" xr:uid="{00000000-0005-0000-0000-00003C000000}"/>
    <cellStyle name="Comma 58 2" xfId="49" xr:uid="{00000000-0005-0000-0000-00003D000000}"/>
    <cellStyle name="Comma 60" xfId="14" xr:uid="{00000000-0005-0000-0000-00003E000000}"/>
    <cellStyle name="Comma 60 2" xfId="50" xr:uid="{00000000-0005-0000-0000-00003F000000}"/>
    <cellStyle name="Comma 62" xfId="15" xr:uid="{00000000-0005-0000-0000-000040000000}"/>
    <cellStyle name="Comma 62 2" xfId="51" xr:uid="{00000000-0005-0000-0000-000041000000}"/>
    <cellStyle name="Comma 63" xfId="16" xr:uid="{00000000-0005-0000-0000-000042000000}"/>
    <cellStyle name="Comma 63 2" xfId="39" xr:uid="{00000000-0005-0000-0000-000043000000}"/>
    <cellStyle name="Comma 64" xfId="17" xr:uid="{00000000-0005-0000-0000-000044000000}"/>
    <cellStyle name="Currency 15" xfId="19" xr:uid="{00000000-0005-0000-0000-000045000000}"/>
    <cellStyle name="Currency 15 2" xfId="52" xr:uid="{00000000-0005-0000-0000-000046000000}"/>
    <cellStyle name="Currency 17" xfId="20" xr:uid="{00000000-0005-0000-0000-000047000000}"/>
    <cellStyle name="Currency 17 2" xfId="53" xr:uid="{00000000-0005-0000-0000-000048000000}"/>
    <cellStyle name="Currency 2" xfId="21" xr:uid="{00000000-0005-0000-0000-000049000000}"/>
    <cellStyle name="Currency 2 2" xfId="38" xr:uid="{00000000-0005-0000-0000-00004A000000}"/>
    <cellStyle name="Currency 2 3" xfId="54" xr:uid="{00000000-0005-0000-0000-00004B000000}"/>
    <cellStyle name="Currency 3" xfId="18" xr:uid="{00000000-0005-0000-0000-00004C000000}"/>
    <cellStyle name="Currency 3 2" xfId="77" xr:uid="{00000000-0005-0000-0000-00004D000000}"/>
    <cellStyle name="Currency 48" xfId="22" xr:uid="{00000000-0005-0000-0000-00004E000000}"/>
    <cellStyle name="Currency 48 2" xfId="55" xr:uid="{00000000-0005-0000-0000-00004F000000}"/>
    <cellStyle name="Currency 56" xfId="23" xr:uid="{00000000-0005-0000-0000-000050000000}"/>
    <cellStyle name="Currency 56 2" xfId="56" xr:uid="{00000000-0005-0000-0000-000051000000}"/>
    <cellStyle name="Currency 62" xfId="24" xr:uid="{00000000-0005-0000-0000-000052000000}"/>
    <cellStyle name="Currency 62 2" xfId="57" xr:uid="{00000000-0005-0000-0000-000053000000}"/>
    <cellStyle name="Currency 63" xfId="25" xr:uid="{00000000-0005-0000-0000-000054000000}"/>
    <cellStyle name="Currency 63 2" xfId="37" xr:uid="{00000000-0005-0000-0000-000055000000}"/>
    <cellStyle name="Currency 64" xfId="26" xr:uid="{00000000-0005-0000-0000-000056000000}"/>
    <cellStyle name="Explanatory Text 2" xfId="93" xr:uid="{00000000-0005-0000-0000-000057000000}"/>
    <cellStyle name="Good 2" xfId="83" xr:uid="{00000000-0005-0000-0000-000058000000}"/>
    <cellStyle name="Heading 1 2" xfId="79" xr:uid="{00000000-0005-0000-0000-000059000000}"/>
    <cellStyle name="Heading 2 2" xfId="80" xr:uid="{00000000-0005-0000-0000-00005A000000}"/>
    <cellStyle name="Heading 3 2" xfId="81" xr:uid="{00000000-0005-0000-0000-00005B000000}"/>
    <cellStyle name="Heading 4 2" xfId="82" xr:uid="{00000000-0005-0000-0000-00005C000000}"/>
    <cellStyle name="Input 2" xfId="86" xr:uid="{00000000-0005-0000-0000-00005D000000}"/>
    <cellStyle name="Linked Cell 2" xfId="89" xr:uid="{00000000-0005-0000-0000-00005E000000}"/>
    <cellStyle name="Neutral 2" xfId="85" xr:uid="{00000000-0005-0000-0000-00005F000000}"/>
    <cellStyle name="Normal" xfId="0" builtinId="0"/>
    <cellStyle name="Normal 10" xfId="27" xr:uid="{00000000-0005-0000-0000-000061000000}"/>
    <cellStyle name="Normal 10 2" xfId="58" xr:uid="{00000000-0005-0000-0000-000062000000}"/>
    <cellStyle name="Normal 11" xfId="28" xr:uid="{00000000-0005-0000-0000-000063000000}"/>
    <cellStyle name="Normal 11 2" xfId="59" xr:uid="{00000000-0005-0000-0000-000064000000}"/>
    <cellStyle name="Normal 12" xfId="29" xr:uid="{00000000-0005-0000-0000-000065000000}"/>
    <cellStyle name="Normal 12 2" xfId="60" xr:uid="{00000000-0005-0000-0000-000066000000}"/>
    <cellStyle name="Normal 12 3" xfId="61" xr:uid="{00000000-0005-0000-0000-000067000000}"/>
    <cellStyle name="Normal 13" xfId="30" xr:uid="{00000000-0005-0000-0000-000068000000}"/>
    <cellStyle name="Normal 13 2" xfId="62" xr:uid="{00000000-0005-0000-0000-000069000000}"/>
    <cellStyle name="Normal 16" xfId="31" xr:uid="{00000000-0005-0000-0000-00006A000000}"/>
    <cellStyle name="Normal 16 2" xfId="63" xr:uid="{00000000-0005-0000-0000-00006B000000}"/>
    <cellStyle name="Normal 17" xfId="32" xr:uid="{00000000-0005-0000-0000-00006C000000}"/>
    <cellStyle name="Normal 17 2" xfId="64" xr:uid="{00000000-0005-0000-0000-00006D000000}"/>
    <cellStyle name="Normal 18" xfId="33" xr:uid="{00000000-0005-0000-0000-00006E000000}"/>
    <cellStyle name="Normal 18 2" xfId="65" xr:uid="{00000000-0005-0000-0000-00006F000000}"/>
    <cellStyle name="Normal 19" xfId="34" xr:uid="{00000000-0005-0000-0000-000070000000}"/>
    <cellStyle name="Normal 2" xfId="2" xr:uid="{00000000-0005-0000-0000-000071000000}"/>
    <cellStyle name="Normal 2 2" xfId="66" xr:uid="{00000000-0005-0000-0000-000072000000}"/>
    <cellStyle name="Normal 20" xfId="67" xr:uid="{00000000-0005-0000-0000-000073000000}"/>
    <cellStyle name="Normal 20 2" xfId="120" xr:uid="{00000000-0005-0000-0000-000074000000}"/>
    <cellStyle name="Normal 3" xfId="1" xr:uid="{00000000-0005-0000-0000-000075000000}"/>
    <cellStyle name="Normal 3 2" xfId="68" xr:uid="{00000000-0005-0000-0000-000076000000}"/>
    <cellStyle name="Normal 3 3" xfId="119" xr:uid="{00000000-0005-0000-0000-000077000000}"/>
    <cellStyle name="Normal 4 2" xfId="69" xr:uid="{00000000-0005-0000-0000-000078000000}"/>
    <cellStyle name="Normal 5" xfId="35" xr:uid="{00000000-0005-0000-0000-000079000000}"/>
    <cellStyle name="Normal 5 2" xfId="70" xr:uid="{00000000-0005-0000-0000-00007A000000}"/>
    <cellStyle name="Normal 5 3" xfId="71" xr:uid="{00000000-0005-0000-0000-00007B000000}"/>
    <cellStyle name="Normal 6 2" xfId="72" xr:uid="{00000000-0005-0000-0000-00007C000000}"/>
    <cellStyle name="Normal 7 2" xfId="73" xr:uid="{00000000-0005-0000-0000-00007D000000}"/>
    <cellStyle name="Normal 8 2" xfId="74" xr:uid="{00000000-0005-0000-0000-00007E000000}"/>
    <cellStyle name="Normal 9 2" xfId="75" xr:uid="{00000000-0005-0000-0000-00007F000000}"/>
    <cellStyle name="Note 2" xfId="92" xr:uid="{00000000-0005-0000-0000-000080000000}"/>
    <cellStyle name="Note 2 2" xfId="121" xr:uid="{00000000-0005-0000-0000-000081000000}"/>
    <cellStyle name="Output 2" xfId="87" xr:uid="{00000000-0005-0000-0000-000082000000}"/>
    <cellStyle name="Title 2" xfId="78" xr:uid="{00000000-0005-0000-0000-000084000000}"/>
    <cellStyle name="Total 2" xfId="94" xr:uid="{00000000-0005-0000-0000-000085000000}"/>
    <cellStyle name="Warning Text 2" xfId="91" xr:uid="{00000000-0005-0000-0000-00008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39A4F-3F91-487D-B793-F3F072353C43}">
  <sheetPr>
    <tabColor rgb="FF00B0F0"/>
    <pageSetUpPr fitToPage="1"/>
  </sheetPr>
  <dimension ref="A1:V146"/>
  <sheetViews>
    <sheetView tabSelected="1" view="pageLayout" topLeftCell="A54" zoomScaleNormal="100" workbookViewId="0">
      <selection activeCell="B74" sqref="B74"/>
    </sheetView>
  </sheetViews>
  <sheetFormatPr defaultColWidth="9.140625" defaultRowHeight="12.75" x14ac:dyDescent="0.2"/>
  <cols>
    <col min="1" max="1" width="1.7109375" style="30" customWidth="1"/>
    <col min="2" max="2" width="5" style="30" customWidth="1"/>
    <col min="3" max="3" width="9.140625" style="30"/>
    <col min="4" max="4" width="15" style="30" bestFit="1" customWidth="1"/>
    <col min="5" max="5" width="9.7109375" style="30" bestFit="1" customWidth="1"/>
    <col min="6" max="6" width="12.85546875" style="30" bestFit="1" customWidth="1"/>
    <col min="7" max="7" width="5.42578125" style="30" customWidth="1"/>
    <col min="8" max="8" width="15" style="30" bestFit="1" customWidth="1"/>
    <col min="9" max="9" width="1.7109375" style="30" customWidth="1"/>
    <col min="10" max="10" width="14.5703125" style="30" customWidth="1"/>
    <col min="11" max="11" width="1.7109375" style="30" customWidth="1"/>
    <col min="12" max="12" width="16.5703125" style="30" customWidth="1"/>
    <col min="13" max="13" width="1.7109375" style="30" customWidth="1"/>
    <col min="14" max="14" width="14.42578125" style="30" bestFit="1" customWidth="1"/>
    <col min="15" max="15" width="1.7109375" style="30" customWidth="1"/>
    <col min="16" max="16" width="13.85546875" style="30" bestFit="1" customWidth="1"/>
    <col min="17" max="17" width="1.7109375" style="30" customWidth="1"/>
    <col min="18" max="18" width="12.7109375" style="30" customWidth="1"/>
    <col min="19" max="20" width="15.5703125" style="30" bestFit="1" customWidth="1"/>
    <col min="21" max="21" width="9.140625" style="30"/>
    <col min="22" max="22" width="10.28515625" style="30" bestFit="1" customWidth="1"/>
    <col min="23" max="16384" width="9.140625" style="30"/>
  </cols>
  <sheetData>
    <row r="1" spans="1:22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</row>
    <row r="2" spans="1:22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</row>
    <row r="3" spans="1:22" x14ac:dyDescent="0.2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</row>
    <row r="4" spans="1:22" x14ac:dyDescent="0.2">
      <c r="A4" s="102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</row>
    <row r="5" spans="1:22" ht="10.5" customHeight="1" x14ac:dyDescent="0.2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</row>
    <row r="6" spans="1:22" ht="20.25" x14ac:dyDescent="0.3">
      <c r="A6" s="35"/>
      <c r="B6" s="24" t="s">
        <v>78</v>
      </c>
      <c r="C6" s="25"/>
      <c r="D6" s="25"/>
      <c r="E6" s="25"/>
      <c r="F6" s="2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</row>
    <row r="7" spans="1:22" ht="20.25" x14ac:dyDescent="0.3">
      <c r="A7" s="35"/>
      <c r="B7" s="26" t="s">
        <v>0</v>
      </c>
      <c r="C7" s="26"/>
      <c r="D7" s="26"/>
      <c r="E7" s="26"/>
      <c r="F7" s="26"/>
      <c r="G7" s="26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</row>
    <row r="8" spans="1:22" ht="20.25" x14ac:dyDescent="0.3">
      <c r="A8" s="35"/>
      <c r="B8" s="24" t="s">
        <v>75</v>
      </c>
      <c r="C8" s="35"/>
      <c r="D8" s="24"/>
      <c r="E8" s="24"/>
      <c r="F8" s="27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spans="1:22" x14ac:dyDescent="0.2">
      <c r="A9" s="35"/>
      <c r="B9" s="16"/>
      <c r="C9" s="28"/>
      <c r="D9" s="28"/>
      <c r="E9" s="29"/>
      <c r="F9" s="28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spans="1:22" ht="23.25" x14ac:dyDescent="0.35">
      <c r="A10" s="35"/>
      <c r="B10" s="40" t="s">
        <v>1</v>
      </c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</row>
    <row r="11" spans="1:22" x14ac:dyDescent="0.2">
      <c r="A11" s="35"/>
      <c r="B11" s="35"/>
      <c r="C11" s="35"/>
      <c r="D11" s="35"/>
      <c r="E11" s="35"/>
      <c r="F11" s="35"/>
      <c r="G11" s="35"/>
      <c r="H11" s="22"/>
      <c r="I11" s="22"/>
      <c r="J11" s="16"/>
      <c r="K11" s="16"/>
      <c r="L11" s="16"/>
      <c r="M11" s="16"/>
      <c r="N11" s="16"/>
      <c r="O11" s="16"/>
      <c r="Q11" s="35"/>
      <c r="R11" s="93"/>
    </row>
    <row r="12" spans="1:22" x14ac:dyDescent="0.2">
      <c r="A12" s="35"/>
      <c r="B12" s="35"/>
      <c r="C12" s="35"/>
      <c r="D12" s="35"/>
      <c r="E12" s="35"/>
      <c r="F12" s="35"/>
      <c r="G12" s="35"/>
      <c r="H12" s="22"/>
      <c r="I12" s="22"/>
      <c r="J12" s="16"/>
      <c r="K12" s="16"/>
      <c r="L12" s="16"/>
      <c r="M12" s="16"/>
      <c r="N12" s="16"/>
      <c r="O12" s="16"/>
      <c r="Q12" s="35"/>
      <c r="R12" s="16" t="s">
        <v>17</v>
      </c>
    </row>
    <row r="13" spans="1:22" x14ac:dyDescent="0.2">
      <c r="A13" s="35"/>
      <c r="B13" s="35"/>
      <c r="C13" s="35"/>
      <c r="D13" s="35"/>
      <c r="E13" s="35"/>
      <c r="F13" s="35"/>
      <c r="G13" s="35"/>
      <c r="H13" s="22" t="s">
        <v>18</v>
      </c>
      <c r="I13" s="22"/>
      <c r="J13" s="16" t="s">
        <v>5</v>
      </c>
      <c r="K13" s="16"/>
      <c r="L13" s="16" t="s">
        <v>55</v>
      </c>
      <c r="M13" s="16"/>
      <c r="N13" s="16" t="s">
        <v>4</v>
      </c>
      <c r="O13" s="16"/>
      <c r="Q13" s="35"/>
      <c r="R13" s="16" t="s">
        <v>3</v>
      </c>
    </row>
    <row r="14" spans="1:22" x14ac:dyDescent="0.2">
      <c r="A14" s="35"/>
      <c r="B14" s="18" t="s">
        <v>5</v>
      </c>
      <c r="C14" s="35"/>
      <c r="D14" s="35"/>
      <c r="E14" s="35"/>
      <c r="F14" s="35"/>
      <c r="G14" s="35"/>
      <c r="H14" s="23" t="s">
        <v>6</v>
      </c>
      <c r="I14" s="23"/>
      <c r="J14" s="17" t="s">
        <v>7</v>
      </c>
      <c r="K14" s="17"/>
      <c r="L14" s="17" t="s">
        <v>7</v>
      </c>
      <c r="M14" s="17"/>
      <c r="N14" s="17" t="s">
        <v>8</v>
      </c>
      <c r="O14" s="17"/>
      <c r="Q14" s="35"/>
      <c r="R14" s="17" t="s">
        <v>7</v>
      </c>
      <c r="T14" s="45"/>
      <c r="V14" s="37"/>
    </row>
    <row r="15" spans="1:22" x14ac:dyDescent="0.2">
      <c r="A15" s="35"/>
      <c r="B15" s="35"/>
      <c r="C15" s="35" t="s">
        <v>32</v>
      </c>
      <c r="D15" s="35"/>
      <c r="E15" s="35"/>
      <c r="F15" s="35"/>
      <c r="G15" s="35"/>
      <c r="H15" s="32">
        <v>2835000</v>
      </c>
      <c r="I15" s="32"/>
      <c r="J15" s="32">
        <v>0</v>
      </c>
      <c r="K15" s="22"/>
      <c r="L15" s="96">
        <f t="shared" ref="L15:L23" si="0">H15-J15</f>
        <v>2835000</v>
      </c>
      <c r="M15" s="96"/>
      <c r="N15" s="97">
        <f t="shared" ref="N15:N24" si="1">IF(H15=0,0,J15/H15)</f>
        <v>0</v>
      </c>
      <c r="O15" s="50"/>
      <c r="Q15" s="35"/>
      <c r="R15" s="32">
        <v>140</v>
      </c>
      <c r="T15" s="45"/>
    </row>
    <row r="16" spans="1:22" x14ac:dyDescent="0.2">
      <c r="A16" s="35"/>
      <c r="B16" s="35"/>
      <c r="C16" s="34" t="s">
        <v>31</v>
      </c>
      <c r="D16" s="35"/>
      <c r="E16" s="35"/>
      <c r="F16" s="35"/>
      <c r="G16" s="35"/>
      <c r="H16" s="33">
        <v>2860000</v>
      </c>
      <c r="I16" s="33"/>
      <c r="J16" s="33">
        <v>0</v>
      </c>
      <c r="K16" s="22"/>
      <c r="L16" s="98">
        <f t="shared" si="0"/>
        <v>2860000</v>
      </c>
      <c r="M16" s="98"/>
      <c r="N16" s="97">
        <f t="shared" si="1"/>
        <v>0</v>
      </c>
      <c r="O16" s="50"/>
      <c r="Q16" s="35"/>
      <c r="R16" s="33">
        <v>0</v>
      </c>
      <c r="T16" s="45"/>
    </row>
    <row r="17" spans="1:21" x14ac:dyDescent="0.2">
      <c r="A17" s="35"/>
      <c r="B17" s="35"/>
      <c r="C17" s="34" t="s">
        <v>70</v>
      </c>
      <c r="D17" s="35"/>
      <c r="E17" s="35"/>
      <c r="F17" s="35"/>
      <c r="G17" s="35"/>
      <c r="H17" s="33">
        <v>648000</v>
      </c>
      <c r="I17" s="33"/>
      <c r="J17" s="33">
        <v>0</v>
      </c>
      <c r="K17" s="22"/>
      <c r="L17" s="98">
        <f t="shared" si="0"/>
        <v>648000</v>
      </c>
      <c r="M17" s="98"/>
      <c r="N17" s="97">
        <f t="shared" si="1"/>
        <v>0</v>
      </c>
      <c r="O17" s="50"/>
      <c r="Q17" s="35"/>
      <c r="R17" s="33">
        <v>0</v>
      </c>
      <c r="S17" s="35"/>
      <c r="T17" s="45"/>
    </row>
    <row r="18" spans="1:21" x14ac:dyDescent="0.2">
      <c r="A18" s="35"/>
      <c r="B18" s="35"/>
      <c r="C18" s="35" t="s">
        <v>28</v>
      </c>
      <c r="D18" s="16"/>
      <c r="E18" s="16"/>
      <c r="F18" s="16"/>
      <c r="G18" s="16"/>
      <c r="H18" s="33">
        <v>831300</v>
      </c>
      <c r="I18" s="33"/>
      <c r="J18" s="33">
        <v>65448</v>
      </c>
      <c r="K18" s="33"/>
      <c r="L18" s="98">
        <f t="shared" si="0"/>
        <v>765852</v>
      </c>
      <c r="M18" s="98"/>
      <c r="N18" s="97">
        <f t="shared" si="1"/>
        <v>7.8729700469144709E-2</v>
      </c>
      <c r="O18" s="50"/>
      <c r="Q18" s="35"/>
      <c r="R18" s="33">
        <v>67343</v>
      </c>
      <c r="S18" s="35"/>
      <c r="T18" s="45"/>
    </row>
    <row r="19" spans="1:21" x14ac:dyDescent="0.2">
      <c r="A19" s="35"/>
      <c r="B19" s="35"/>
      <c r="C19" s="10" t="s">
        <v>29</v>
      </c>
      <c r="D19" s="16"/>
      <c r="E19" s="16"/>
      <c r="F19" s="16"/>
      <c r="G19" s="16"/>
      <c r="H19" s="33">
        <v>158000</v>
      </c>
      <c r="I19" s="33"/>
      <c r="J19" s="33">
        <v>37404.58</v>
      </c>
      <c r="K19" s="33"/>
      <c r="L19" s="98">
        <f t="shared" si="0"/>
        <v>120595.42</v>
      </c>
      <c r="M19" s="98"/>
      <c r="N19" s="97">
        <f t="shared" si="1"/>
        <v>0.23673784810126583</v>
      </c>
      <c r="O19" s="50"/>
      <c r="Q19" s="35"/>
      <c r="R19" s="33">
        <v>29584</v>
      </c>
      <c r="S19" s="35"/>
      <c r="T19" s="46"/>
    </row>
    <row r="20" spans="1:21" x14ac:dyDescent="0.2">
      <c r="A20" s="35"/>
      <c r="B20" s="35"/>
      <c r="C20" s="10" t="s">
        <v>30</v>
      </c>
      <c r="D20" s="16"/>
      <c r="E20" s="16"/>
      <c r="F20" s="16"/>
      <c r="G20" s="16"/>
      <c r="H20" s="33">
        <v>166000</v>
      </c>
      <c r="I20" s="33"/>
      <c r="J20" s="33">
        <v>14140.17</v>
      </c>
      <c r="K20" s="33"/>
      <c r="L20" s="98">
        <f t="shared" si="0"/>
        <v>151859.82999999999</v>
      </c>
      <c r="M20" s="98"/>
      <c r="N20" s="97">
        <f t="shared" si="1"/>
        <v>8.5181746987951806E-2</v>
      </c>
      <c r="O20" s="50"/>
      <c r="Q20" s="35"/>
      <c r="R20" s="33">
        <v>1193</v>
      </c>
      <c r="S20" s="35"/>
      <c r="T20" s="35"/>
    </row>
    <row r="21" spans="1:21" x14ac:dyDescent="0.2">
      <c r="A21" s="35"/>
      <c r="B21" s="35"/>
      <c r="C21" s="34" t="s">
        <v>54</v>
      </c>
      <c r="D21" s="16"/>
      <c r="E21" s="16"/>
      <c r="F21" s="16"/>
      <c r="G21" s="16"/>
      <c r="H21" s="33">
        <v>355700</v>
      </c>
      <c r="I21" s="33"/>
      <c r="J21" s="33">
        <v>36.06</v>
      </c>
      <c r="K21" s="33"/>
      <c r="L21" s="98">
        <f t="shared" si="0"/>
        <v>355663.94</v>
      </c>
      <c r="M21" s="98"/>
      <c r="N21" s="97">
        <f t="shared" si="1"/>
        <v>1.0137756536407086E-4</v>
      </c>
      <c r="O21" s="50"/>
      <c r="Q21" s="35"/>
      <c r="R21" s="33">
        <v>15442</v>
      </c>
      <c r="S21" s="35"/>
      <c r="T21" s="35"/>
    </row>
    <row r="22" spans="1:21" x14ac:dyDescent="0.2">
      <c r="A22" s="35"/>
      <c r="B22" s="35"/>
      <c r="C22" s="34" t="s">
        <v>39</v>
      </c>
      <c r="D22" s="35"/>
      <c r="E22" s="35"/>
      <c r="F22" s="35"/>
      <c r="G22" s="35"/>
      <c r="H22" s="33">
        <v>142500</v>
      </c>
      <c r="I22" s="33"/>
      <c r="J22" s="33">
        <v>3281.4999999999959</v>
      </c>
      <c r="K22" s="34"/>
      <c r="L22" s="98">
        <f t="shared" si="0"/>
        <v>139218.5</v>
      </c>
      <c r="M22" s="99"/>
      <c r="N22" s="97">
        <f t="shared" si="1"/>
        <v>2.3028070175438568E-2</v>
      </c>
      <c r="O22" s="50"/>
      <c r="Q22" s="35"/>
      <c r="R22" s="33">
        <v>2852</v>
      </c>
      <c r="S22" s="38"/>
      <c r="T22" s="38"/>
      <c r="U22" s="38"/>
    </row>
    <row r="23" spans="1:21" x14ac:dyDescent="0.2">
      <c r="A23" s="35"/>
      <c r="B23" s="35"/>
      <c r="C23" s="34" t="s">
        <v>47</v>
      </c>
      <c r="D23" s="35"/>
      <c r="E23" s="35"/>
      <c r="F23" s="35"/>
      <c r="G23" s="35"/>
      <c r="H23" s="33">
        <v>954200</v>
      </c>
      <c r="I23" s="33"/>
      <c r="J23" s="33">
        <v>0</v>
      </c>
      <c r="K23" s="34"/>
      <c r="L23" s="98">
        <f t="shared" si="0"/>
        <v>954200</v>
      </c>
      <c r="M23" s="99"/>
      <c r="N23" s="97">
        <f t="shared" si="1"/>
        <v>0</v>
      </c>
      <c r="O23" s="50"/>
      <c r="Q23" s="35"/>
      <c r="R23" s="33">
        <v>0</v>
      </c>
      <c r="T23" s="35"/>
    </row>
    <row r="24" spans="1:21" x14ac:dyDescent="0.2">
      <c r="A24" s="35"/>
      <c r="B24" s="35"/>
      <c r="C24" s="35"/>
      <c r="D24" s="35"/>
      <c r="E24" s="35"/>
      <c r="F24" s="35"/>
      <c r="G24" s="35"/>
      <c r="H24" s="74">
        <f>SUM(H15:H23)</f>
        <v>8950700</v>
      </c>
      <c r="I24" s="75"/>
      <c r="J24" s="74">
        <f>SUM(J15:J23)</f>
        <v>120310.31</v>
      </c>
      <c r="K24" s="75"/>
      <c r="L24" s="74">
        <f>SUM(L15:L23)</f>
        <v>8830389.6900000013</v>
      </c>
      <c r="M24" s="75"/>
      <c r="N24" s="76">
        <f t="shared" si="1"/>
        <v>1.3441441451506586E-2</v>
      </c>
      <c r="O24" s="77"/>
      <c r="P24" s="2"/>
      <c r="Q24" s="28"/>
      <c r="R24" s="74">
        <f>SUM(R15:R23)</f>
        <v>116554</v>
      </c>
      <c r="T24" s="35"/>
    </row>
    <row r="25" spans="1:21" x14ac:dyDescent="0.2">
      <c r="A25" s="35"/>
      <c r="B25" s="35"/>
      <c r="C25" s="35"/>
      <c r="D25" s="35"/>
      <c r="E25" s="35"/>
      <c r="F25" s="35"/>
      <c r="G25" s="35"/>
      <c r="H25" s="44"/>
      <c r="I25" s="33"/>
      <c r="J25" s="32"/>
      <c r="K25" s="33"/>
      <c r="L25" s="32"/>
      <c r="M25" s="33"/>
      <c r="N25" s="36"/>
      <c r="O25" s="36"/>
      <c r="P25" s="32"/>
      <c r="Q25" s="35"/>
      <c r="R25" s="35"/>
      <c r="T25" s="35"/>
    </row>
    <row r="26" spans="1:21" x14ac:dyDescent="0.2">
      <c r="A26" s="35"/>
      <c r="I26" s="35"/>
      <c r="K26" s="35"/>
      <c r="L26" s="35"/>
      <c r="M26" s="35"/>
      <c r="R26" s="93"/>
      <c r="S26" s="38"/>
      <c r="T26" s="35"/>
    </row>
    <row r="27" spans="1:21" x14ac:dyDescent="0.2">
      <c r="I27" s="22"/>
      <c r="K27" s="16"/>
      <c r="L27" s="16"/>
      <c r="M27" s="16"/>
      <c r="N27" s="1"/>
      <c r="O27" s="1"/>
      <c r="P27" s="1" t="s">
        <v>4</v>
      </c>
      <c r="Q27" s="1"/>
      <c r="R27" s="1" t="s">
        <v>17</v>
      </c>
      <c r="T27" s="35"/>
    </row>
    <row r="28" spans="1:21" x14ac:dyDescent="0.2">
      <c r="H28" s="3" t="s">
        <v>18</v>
      </c>
      <c r="I28" s="22"/>
      <c r="J28" s="1" t="s">
        <v>58</v>
      </c>
      <c r="K28" s="16"/>
      <c r="L28" s="16" t="s">
        <v>59</v>
      </c>
      <c r="M28" s="16"/>
      <c r="N28" s="1" t="s">
        <v>56</v>
      </c>
      <c r="O28" s="1"/>
      <c r="P28" s="1" t="s">
        <v>73</v>
      </c>
      <c r="Q28" s="1"/>
      <c r="R28" s="1" t="s">
        <v>33</v>
      </c>
      <c r="T28" s="35"/>
    </row>
    <row r="29" spans="1:21" x14ac:dyDescent="0.2">
      <c r="B29" s="31" t="s">
        <v>49</v>
      </c>
      <c r="H29" s="4" t="s">
        <v>6</v>
      </c>
      <c r="I29" s="23"/>
      <c r="J29" s="5" t="s">
        <v>7</v>
      </c>
      <c r="K29" s="17"/>
      <c r="L29" s="5" t="s">
        <v>7</v>
      </c>
      <c r="M29" s="17"/>
      <c r="N29" s="5" t="s">
        <v>7</v>
      </c>
      <c r="O29" s="5"/>
      <c r="P29" s="5" t="s">
        <v>74</v>
      </c>
      <c r="Q29" s="5"/>
      <c r="R29" s="5" t="s">
        <v>7</v>
      </c>
    </row>
    <row r="30" spans="1:21" x14ac:dyDescent="0.2">
      <c r="C30" s="30" t="s">
        <v>10</v>
      </c>
      <c r="D30" s="2"/>
      <c r="E30" s="2"/>
      <c r="F30" s="2"/>
      <c r="G30" s="2"/>
      <c r="H30" s="32">
        <v>50500</v>
      </c>
      <c r="I30" s="32"/>
      <c r="J30" s="32">
        <v>4852.33</v>
      </c>
      <c r="K30" s="32"/>
      <c r="L30" s="32">
        <v>0</v>
      </c>
      <c r="M30" s="32"/>
      <c r="N30" s="96">
        <f>H30-J30-L30</f>
        <v>45647.67</v>
      </c>
      <c r="O30" s="96"/>
      <c r="P30" s="97">
        <f>IF(H30=0,0,(J30+L30)/H30)</f>
        <v>9.6085742574257421E-2</v>
      </c>
      <c r="Q30" s="53"/>
      <c r="R30" s="41">
        <v>4060.36</v>
      </c>
      <c r="T30" s="32"/>
    </row>
    <row r="31" spans="1:21" x14ac:dyDescent="0.2">
      <c r="C31" s="30" t="s">
        <v>11</v>
      </c>
      <c r="H31" s="33">
        <v>179840</v>
      </c>
      <c r="I31" s="33"/>
      <c r="J31" s="33">
        <v>12574.62</v>
      </c>
      <c r="K31" s="33"/>
      <c r="L31" s="33">
        <v>0</v>
      </c>
      <c r="M31" s="33"/>
      <c r="N31" s="98">
        <f t="shared" ref="N31:N46" si="2">H31-J31-L31</f>
        <v>167265.38</v>
      </c>
      <c r="O31" s="98"/>
      <c r="P31" s="97">
        <f t="shared" ref="P31:P46" si="3">IF(H31=0,0,(J31+L31)/H31)</f>
        <v>6.9921152135231326E-2</v>
      </c>
      <c r="Q31" s="53"/>
      <c r="R31" s="39">
        <v>12593.55</v>
      </c>
      <c r="T31" s="39"/>
    </row>
    <row r="32" spans="1:21" x14ac:dyDescent="0.2">
      <c r="C32" s="30" t="s">
        <v>19</v>
      </c>
      <c r="H32" s="33">
        <v>701110</v>
      </c>
      <c r="I32" s="33"/>
      <c r="J32" s="33">
        <v>37634.29</v>
      </c>
      <c r="K32" s="33"/>
      <c r="L32" s="33">
        <v>35480.1</v>
      </c>
      <c r="M32" s="33"/>
      <c r="N32" s="98">
        <f t="shared" si="2"/>
        <v>627995.61</v>
      </c>
      <c r="O32" s="98"/>
      <c r="P32" s="97">
        <f t="shared" si="3"/>
        <v>0.1042837643165837</v>
      </c>
      <c r="Q32" s="53"/>
      <c r="R32" s="39">
        <f>26257+938.34</f>
        <v>27195.34</v>
      </c>
      <c r="T32" s="39"/>
    </row>
    <row r="33" spans="3:20" x14ac:dyDescent="0.2">
      <c r="C33" s="30" t="s">
        <v>20</v>
      </c>
      <c r="H33" s="33">
        <v>406390</v>
      </c>
      <c r="I33" s="33"/>
      <c r="J33" s="33">
        <v>23111.68</v>
      </c>
      <c r="K33" s="33"/>
      <c r="L33" s="33">
        <v>0</v>
      </c>
      <c r="M33" s="33"/>
      <c r="N33" s="98">
        <f t="shared" si="2"/>
        <v>383278.32</v>
      </c>
      <c r="O33" s="98"/>
      <c r="P33" s="97">
        <f t="shared" si="3"/>
        <v>5.687069071581486E-2</v>
      </c>
      <c r="Q33" s="53"/>
      <c r="R33" s="39">
        <v>26580.49</v>
      </c>
      <c r="T33" s="39"/>
    </row>
    <row r="34" spans="3:20" x14ac:dyDescent="0.2">
      <c r="C34" s="10" t="s">
        <v>13</v>
      </c>
      <c r="H34" s="33">
        <v>75000</v>
      </c>
      <c r="I34" s="33"/>
      <c r="J34" s="33">
        <v>0</v>
      </c>
      <c r="K34" s="33"/>
      <c r="L34" s="33">
        <v>0</v>
      </c>
      <c r="M34" s="33"/>
      <c r="N34" s="98">
        <f t="shared" si="2"/>
        <v>75000</v>
      </c>
      <c r="O34" s="98"/>
      <c r="P34" s="97">
        <f t="shared" si="3"/>
        <v>0</v>
      </c>
      <c r="Q34" s="53"/>
      <c r="R34" s="39">
        <v>0</v>
      </c>
      <c r="T34" s="39"/>
    </row>
    <row r="35" spans="3:20" x14ac:dyDescent="0.2">
      <c r="C35" s="10" t="s">
        <v>21</v>
      </c>
      <c r="H35" s="33">
        <v>703710</v>
      </c>
      <c r="I35" s="33"/>
      <c r="J35" s="33">
        <v>56737.120000000003</v>
      </c>
      <c r="K35" s="33"/>
      <c r="L35" s="33">
        <v>25076.76</v>
      </c>
      <c r="M35" s="33"/>
      <c r="N35" s="98">
        <f t="shared" si="2"/>
        <v>621896.12</v>
      </c>
      <c r="O35" s="98"/>
      <c r="P35" s="97">
        <f t="shared" si="3"/>
        <v>0.11626078924556991</v>
      </c>
      <c r="Q35" s="53"/>
      <c r="R35" s="39">
        <f>51885.24+707.82</f>
        <v>52593.06</v>
      </c>
      <c r="T35" s="39"/>
    </row>
    <row r="36" spans="3:20" x14ac:dyDescent="0.2">
      <c r="C36" s="9" t="s">
        <v>14</v>
      </c>
      <c r="H36" s="33">
        <v>2740320</v>
      </c>
      <c r="I36" s="33"/>
      <c r="J36" s="33">
        <v>234625.85</v>
      </c>
      <c r="K36" s="33"/>
      <c r="L36" s="33">
        <v>17868.27</v>
      </c>
      <c r="M36" s="33"/>
      <c r="N36" s="98">
        <f t="shared" si="2"/>
        <v>2487825.88</v>
      </c>
      <c r="O36" s="98"/>
      <c r="P36" s="97">
        <f t="shared" si="3"/>
        <v>9.2140377766100304E-2</v>
      </c>
      <c r="Q36" s="53"/>
      <c r="R36" s="39">
        <f>253922.8+41385.93</f>
        <v>295308.73</v>
      </c>
      <c r="T36" s="39"/>
    </row>
    <row r="37" spans="3:20" x14ac:dyDescent="0.2">
      <c r="C37" s="30" t="s">
        <v>15</v>
      </c>
      <c r="H37" s="33">
        <v>32950</v>
      </c>
      <c r="I37" s="33"/>
      <c r="J37" s="33">
        <v>32945</v>
      </c>
      <c r="K37" s="33"/>
      <c r="L37" s="33">
        <v>0</v>
      </c>
      <c r="M37" s="33"/>
      <c r="N37" s="98">
        <f t="shared" si="2"/>
        <v>5</v>
      </c>
      <c r="O37" s="98"/>
      <c r="P37" s="97">
        <f t="shared" si="3"/>
        <v>0.9998482549317147</v>
      </c>
      <c r="Q37" s="53"/>
      <c r="R37" s="39">
        <v>27867</v>
      </c>
      <c r="T37" s="39"/>
    </row>
    <row r="38" spans="3:20" x14ac:dyDescent="0.2">
      <c r="C38" s="30" t="s">
        <v>23</v>
      </c>
      <c r="H38" s="33">
        <v>420570</v>
      </c>
      <c r="I38" s="33"/>
      <c r="J38" s="33">
        <v>19369.22</v>
      </c>
      <c r="K38" s="33"/>
      <c r="L38" s="33">
        <v>0</v>
      </c>
      <c r="M38" s="33"/>
      <c r="N38" s="98">
        <f t="shared" si="2"/>
        <v>401200.78</v>
      </c>
      <c r="O38" s="98"/>
      <c r="P38" s="97">
        <f t="shared" si="3"/>
        <v>4.6054687685759807E-2</v>
      </c>
      <c r="Q38" s="53"/>
      <c r="R38" s="39">
        <v>15164.03</v>
      </c>
      <c r="T38" s="39"/>
    </row>
    <row r="39" spans="3:20" x14ac:dyDescent="0.2">
      <c r="C39" s="10" t="s">
        <v>22</v>
      </c>
      <c r="H39" s="33">
        <v>642680</v>
      </c>
      <c r="I39" s="33"/>
      <c r="J39" s="33">
        <v>53615.86</v>
      </c>
      <c r="K39" s="33"/>
      <c r="L39" s="33">
        <v>221344.05</v>
      </c>
      <c r="M39" s="33"/>
      <c r="N39" s="98">
        <f t="shared" si="2"/>
        <v>367720.09</v>
      </c>
      <c r="O39" s="98"/>
      <c r="P39" s="97">
        <f t="shared" si="3"/>
        <v>0.42783330740026138</v>
      </c>
      <c r="Q39" s="53"/>
      <c r="R39" s="39">
        <f>54906.67+1112</f>
        <v>56018.67</v>
      </c>
      <c r="T39" s="39"/>
    </row>
    <row r="40" spans="3:20" x14ac:dyDescent="0.2">
      <c r="C40" s="10" t="s">
        <v>9</v>
      </c>
      <c r="H40" s="33">
        <v>573000</v>
      </c>
      <c r="I40" s="33"/>
      <c r="J40" s="33">
        <v>448.4</v>
      </c>
      <c r="K40" s="33"/>
      <c r="L40" s="33">
        <v>0</v>
      </c>
      <c r="M40" s="33"/>
      <c r="N40" s="98">
        <f t="shared" si="2"/>
        <v>572551.6</v>
      </c>
      <c r="O40" s="98"/>
      <c r="P40" s="97">
        <f t="shared" si="3"/>
        <v>7.8254799301919712E-4</v>
      </c>
      <c r="Q40" s="53"/>
      <c r="R40" s="39">
        <v>0</v>
      </c>
      <c r="T40" s="39"/>
    </row>
    <row r="41" spans="3:20" x14ac:dyDescent="0.2">
      <c r="C41" s="10" t="s">
        <v>16</v>
      </c>
      <c r="H41" s="33">
        <v>837200</v>
      </c>
      <c r="I41" s="33"/>
      <c r="J41" s="33">
        <v>1093.6600000000001</v>
      </c>
      <c r="K41" s="33"/>
      <c r="L41" s="33">
        <v>0</v>
      </c>
      <c r="M41" s="33"/>
      <c r="N41" s="98">
        <f t="shared" si="2"/>
        <v>836106.34</v>
      </c>
      <c r="O41" s="98"/>
      <c r="P41" s="97">
        <f t="shared" si="3"/>
        <v>1.3063306258958435E-3</v>
      </c>
      <c r="Q41" s="53"/>
      <c r="R41" s="39">
        <v>970.96</v>
      </c>
      <c r="T41" s="39"/>
    </row>
    <row r="42" spans="3:20" x14ac:dyDescent="0.2">
      <c r="C42" s="9" t="s">
        <v>24</v>
      </c>
      <c r="H42" s="33">
        <v>1192370</v>
      </c>
      <c r="I42" s="33"/>
      <c r="J42" s="33">
        <v>82112.600000000006</v>
      </c>
      <c r="K42" s="33"/>
      <c r="L42" s="33">
        <v>66111.210000000006</v>
      </c>
      <c r="M42" s="33"/>
      <c r="N42" s="98">
        <f t="shared" si="2"/>
        <v>1044146.19</v>
      </c>
      <c r="O42" s="98"/>
      <c r="P42" s="97">
        <f t="shared" si="3"/>
        <v>0.1243102476580256</v>
      </c>
      <c r="Q42" s="53"/>
      <c r="R42" s="39">
        <f>83147.05+346.47</f>
        <v>83493.52</v>
      </c>
      <c r="T42" s="39"/>
    </row>
    <row r="43" spans="3:20" x14ac:dyDescent="0.2">
      <c r="C43" s="34" t="s">
        <v>25</v>
      </c>
      <c r="H43" s="33">
        <v>42900</v>
      </c>
      <c r="I43" s="33"/>
      <c r="J43" s="33">
        <v>1363.52</v>
      </c>
      <c r="K43" s="33"/>
      <c r="L43" s="33">
        <v>4056.95</v>
      </c>
      <c r="M43" s="33"/>
      <c r="N43" s="98">
        <f t="shared" si="2"/>
        <v>37479.530000000006</v>
      </c>
      <c r="O43" s="98"/>
      <c r="P43" s="97">
        <f t="shared" si="3"/>
        <v>0.12635128205128204</v>
      </c>
      <c r="Q43" s="53"/>
      <c r="R43" s="39">
        <f>1445.03+10</f>
        <v>1455.03</v>
      </c>
      <c r="T43" s="39"/>
    </row>
    <row r="44" spans="3:20" x14ac:dyDescent="0.2">
      <c r="C44" s="34" t="s">
        <v>26</v>
      </c>
      <c r="H44" s="33">
        <v>225200</v>
      </c>
      <c r="I44" s="33"/>
      <c r="J44" s="33">
        <v>12984.98</v>
      </c>
      <c r="K44" s="33"/>
      <c r="L44" s="33">
        <v>88674.21</v>
      </c>
      <c r="M44" s="33"/>
      <c r="N44" s="98">
        <f t="shared" si="2"/>
        <v>123540.80999999998</v>
      </c>
      <c r="O44" s="98"/>
      <c r="P44" s="97">
        <f t="shared" si="3"/>
        <v>0.45141736234458263</v>
      </c>
      <c r="Q44" s="53"/>
      <c r="R44" s="39">
        <f>10209.47+30</f>
        <v>10239.469999999999</v>
      </c>
      <c r="T44" s="39"/>
    </row>
    <row r="45" spans="3:20" x14ac:dyDescent="0.2">
      <c r="C45" s="34" t="s">
        <v>27</v>
      </c>
      <c r="H45" s="33">
        <v>116960</v>
      </c>
      <c r="I45" s="33"/>
      <c r="J45" s="33">
        <v>12069</v>
      </c>
      <c r="K45" s="33"/>
      <c r="L45" s="33">
        <v>0</v>
      </c>
      <c r="M45" s="33"/>
      <c r="N45" s="98">
        <f t="shared" si="2"/>
        <v>104891</v>
      </c>
      <c r="O45" s="98"/>
      <c r="P45" s="97">
        <f t="shared" si="3"/>
        <v>0.10318912448700411</v>
      </c>
      <c r="Q45" s="53"/>
      <c r="R45" s="39">
        <v>20600</v>
      </c>
      <c r="T45" s="39"/>
    </row>
    <row r="46" spans="3:20" x14ac:dyDescent="0.2">
      <c r="C46" s="34" t="s">
        <v>57</v>
      </c>
      <c r="E46" s="35"/>
      <c r="F46" s="35"/>
      <c r="G46" s="35"/>
      <c r="H46" s="33">
        <v>10000</v>
      </c>
      <c r="I46" s="33"/>
      <c r="J46" s="33">
        <v>0</v>
      </c>
      <c r="K46" s="33"/>
      <c r="L46" s="33">
        <v>0</v>
      </c>
      <c r="M46" s="33"/>
      <c r="N46" s="98">
        <f t="shared" si="2"/>
        <v>10000</v>
      </c>
      <c r="O46" s="98"/>
      <c r="P46" s="97">
        <f t="shared" si="3"/>
        <v>0</v>
      </c>
      <c r="Q46" s="53"/>
      <c r="R46" s="39">
        <v>0</v>
      </c>
      <c r="T46" s="39"/>
    </row>
    <row r="47" spans="3:20" x14ac:dyDescent="0.2">
      <c r="H47" s="74">
        <f>SUM(H30:H46)</f>
        <v>8950700</v>
      </c>
      <c r="I47" s="74"/>
      <c r="J47" s="74">
        <f>SUM(J30:J46)</f>
        <v>585538.13</v>
      </c>
      <c r="K47" s="19"/>
      <c r="L47" s="74">
        <f>SUM(L30:L46)</f>
        <v>458611.55000000005</v>
      </c>
      <c r="M47" s="19"/>
      <c r="N47" s="19">
        <f>SUM(N30:N46)</f>
        <v>7906550.3200000003</v>
      </c>
      <c r="O47" s="13"/>
      <c r="P47" s="78">
        <f>IF(H47=0,0,(J47+L47)/H47)</f>
        <v>0.11665564480990315</v>
      </c>
      <c r="Q47" s="79"/>
      <c r="R47" s="80">
        <f>SUM(R30:R46)</f>
        <v>634140.21</v>
      </c>
      <c r="T47" s="37"/>
    </row>
    <row r="48" spans="3:20" x14ac:dyDescent="0.2">
      <c r="H48" s="32"/>
      <c r="I48" s="32"/>
      <c r="J48" s="32"/>
      <c r="K48" s="61"/>
      <c r="L48" s="32"/>
      <c r="M48" s="61"/>
      <c r="N48" s="62"/>
      <c r="O48" s="15"/>
      <c r="P48" s="56"/>
      <c r="Q48" s="53"/>
      <c r="R48" s="63"/>
      <c r="T48" s="37"/>
    </row>
    <row r="49" spans="2:21" ht="13.5" thickBot="1" x14ac:dyDescent="0.25">
      <c r="C49" s="64" t="s">
        <v>72</v>
      </c>
      <c r="H49" s="81">
        <f>H24-H47</f>
        <v>0</v>
      </c>
      <c r="I49" s="81"/>
      <c r="J49" s="81">
        <f>J24-J47</f>
        <v>-465227.82</v>
      </c>
      <c r="K49" s="65"/>
      <c r="L49" s="81"/>
      <c r="M49" s="65"/>
      <c r="N49" s="65"/>
      <c r="O49" s="66"/>
      <c r="P49" s="82"/>
      <c r="Q49" s="83"/>
      <c r="R49" s="84">
        <f>R24-R47</f>
        <v>-517586.20999999996</v>
      </c>
      <c r="T49" s="37"/>
    </row>
    <row r="50" spans="2:21" ht="13.5" thickTop="1" x14ac:dyDescent="0.2">
      <c r="C50" s="64"/>
      <c r="H50" s="67"/>
      <c r="I50" s="67"/>
      <c r="J50" s="67"/>
      <c r="K50" s="68"/>
      <c r="L50" s="67"/>
      <c r="M50" s="68"/>
      <c r="N50" s="69"/>
      <c r="O50" s="70"/>
      <c r="P50" s="71"/>
      <c r="Q50" s="72"/>
      <c r="R50" s="73"/>
      <c r="T50" s="37"/>
    </row>
    <row r="51" spans="2:21" x14ac:dyDescent="0.2">
      <c r="C51" s="14"/>
      <c r="H51" s="37"/>
      <c r="I51" s="37"/>
      <c r="J51" s="37"/>
      <c r="K51" s="15"/>
      <c r="L51" s="15"/>
      <c r="M51" s="15"/>
      <c r="N51" s="15"/>
      <c r="O51" s="15"/>
      <c r="P51" s="7"/>
      <c r="Q51" s="7"/>
      <c r="R51" s="11"/>
    </row>
    <row r="52" spans="2:21" x14ac:dyDescent="0.2">
      <c r="B52" s="47" t="s">
        <v>76</v>
      </c>
      <c r="C52" s="35"/>
      <c r="D52" s="35"/>
      <c r="E52" s="94" t="e">
        <f>#REF!</f>
        <v>#REF!</v>
      </c>
      <c r="F52" s="35"/>
      <c r="G52" s="35"/>
      <c r="H52" s="35"/>
      <c r="I52" s="35"/>
      <c r="J52" s="18" t="s">
        <v>77</v>
      </c>
      <c r="K52" s="20"/>
      <c r="L52" s="20"/>
      <c r="M52" s="20"/>
      <c r="N52" s="95"/>
      <c r="O52" s="34"/>
      <c r="P52" s="34"/>
      <c r="Q52" s="35"/>
      <c r="R52" s="41"/>
    </row>
    <row r="53" spans="2:21" x14ac:dyDescent="0.2">
      <c r="B53" s="35"/>
      <c r="C53" s="34" t="s">
        <v>42</v>
      </c>
      <c r="D53" s="35"/>
      <c r="E53" s="35"/>
      <c r="F53" s="32">
        <f>-67328.58+1018581.51+0+1031497.38+14691.66+7089952.29</f>
        <v>9087394.2599999998</v>
      </c>
      <c r="G53" s="35"/>
      <c r="H53" s="35"/>
      <c r="I53" s="35"/>
      <c r="J53" s="34"/>
      <c r="K53" s="57" t="s">
        <v>60</v>
      </c>
      <c r="L53" s="57"/>
      <c r="M53" s="57"/>
      <c r="N53" s="34"/>
      <c r="O53" s="34"/>
      <c r="P53" s="34"/>
      <c r="Q53" s="35"/>
      <c r="R53" s="41"/>
      <c r="T53" s="37"/>
    </row>
    <row r="54" spans="2:21" x14ac:dyDescent="0.2">
      <c r="B54" s="35"/>
      <c r="C54" s="35" t="s">
        <v>71</v>
      </c>
      <c r="D54" s="35"/>
      <c r="E54" s="35"/>
      <c r="F54" s="33">
        <v>6214.06</v>
      </c>
      <c r="G54" s="35"/>
      <c r="H54" s="35"/>
      <c r="I54" s="35"/>
      <c r="J54" s="34"/>
      <c r="K54" s="57"/>
      <c r="L54" s="58" t="s">
        <v>61</v>
      </c>
      <c r="M54" s="34"/>
      <c r="N54" s="34"/>
      <c r="O54" s="34"/>
      <c r="P54" s="32">
        <v>23941</v>
      </c>
    </row>
    <row r="55" spans="2:21" x14ac:dyDescent="0.2">
      <c r="B55" s="48"/>
      <c r="C55" s="34" t="s">
        <v>43</v>
      </c>
      <c r="D55" s="35"/>
      <c r="E55" s="35"/>
      <c r="F55" s="33">
        <v>98808.93</v>
      </c>
      <c r="G55" s="35"/>
      <c r="H55" s="35"/>
      <c r="I55" s="35"/>
      <c r="J55" s="34"/>
      <c r="K55" s="57" t="s">
        <v>62</v>
      </c>
      <c r="L55" s="34"/>
      <c r="M55" s="34"/>
      <c r="N55" s="34"/>
      <c r="O55" s="34"/>
      <c r="P55" s="43"/>
      <c r="S55" s="37"/>
      <c r="U55" s="37"/>
    </row>
    <row r="56" spans="2:21" x14ac:dyDescent="0.2">
      <c r="B56" s="35"/>
      <c r="C56" s="34" t="s">
        <v>9</v>
      </c>
      <c r="D56" s="35"/>
      <c r="E56" s="35"/>
      <c r="F56" s="33">
        <v>692248.87</v>
      </c>
      <c r="G56" s="35"/>
      <c r="H56" s="35"/>
      <c r="I56" s="35"/>
      <c r="J56" s="34"/>
      <c r="K56" s="34"/>
      <c r="L56" s="59" t="s">
        <v>63</v>
      </c>
      <c r="M56" s="34"/>
      <c r="N56" s="34"/>
      <c r="O56" s="34"/>
      <c r="P56" s="43">
        <v>1043101</v>
      </c>
      <c r="S56" s="21"/>
    </row>
    <row r="57" spans="2:21" x14ac:dyDescent="0.2">
      <c r="B57" s="35"/>
      <c r="C57" s="35"/>
      <c r="D57" s="35"/>
      <c r="E57" s="35"/>
      <c r="F57" s="42">
        <f>SUM(F53:F56)</f>
        <v>9884666.1199999992</v>
      </c>
      <c r="G57" s="35"/>
      <c r="H57" s="35"/>
      <c r="I57" s="35"/>
      <c r="J57" s="34"/>
      <c r="K57" s="57"/>
      <c r="L57" s="58" t="s">
        <v>69</v>
      </c>
      <c r="M57" s="34"/>
      <c r="N57" s="34"/>
      <c r="O57" s="34"/>
      <c r="P57" s="43">
        <v>661346</v>
      </c>
      <c r="S57" s="21"/>
    </row>
    <row r="58" spans="2:21" x14ac:dyDescent="0.2">
      <c r="B58" s="35"/>
      <c r="C58" s="34"/>
      <c r="D58" s="35"/>
      <c r="E58" s="35"/>
      <c r="F58" s="35"/>
      <c r="G58" s="35"/>
      <c r="H58" s="35"/>
      <c r="I58" s="35"/>
      <c r="J58" s="34"/>
      <c r="K58" s="57"/>
      <c r="L58" s="58" t="s">
        <v>64</v>
      </c>
      <c r="M58" s="34"/>
      <c r="N58" s="34"/>
      <c r="O58" s="34"/>
      <c r="P58" s="43">
        <v>127304</v>
      </c>
      <c r="S58" s="37"/>
      <c r="T58" s="21"/>
    </row>
    <row r="59" spans="2:21" x14ac:dyDescent="0.2">
      <c r="B59" s="35"/>
      <c r="C59" s="34"/>
      <c r="D59" s="35"/>
      <c r="E59" s="35"/>
      <c r="F59" s="35"/>
      <c r="G59" s="35"/>
      <c r="H59" s="35"/>
      <c r="I59" s="35"/>
      <c r="J59" s="34"/>
      <c r="K59" s="57" t="s">
        <v>65</v>
      </c>
      <c r="L59" s="34"/>
      <c r="M59" s="34"/>
      <c r="N59" s="34"/>
      <c r="O59" s="34"/>
      <c r="P59" s="43"/>
      <c r="S59" s="21"/>
    </row>
    <row r="60" spans="2:21" x14ac:dyDescent="0.2">
      <c r="B60" s="35"/>
      <c r="C60" s="34"/>
      <c r="D60" s="35"/>
      <c r="E60" s="35"/>
      <c r="F60" s="35"/>
      <c r="G60" s="35"/>
      <c r="H60" s="35"/>
      <c r="I60" s="35"/>
      <c r="J60" s="34"/>
      <c r="K60" s="57"/>
      <c r="L60" s="58" t="s">
        <v>66</v>
      </c>
      <c r="M60" s="34"/>
      <c r="N60" s="34"/>
      <c r="O60" s="34"/>
      <c r="P60" s="43">
        <v>511191</v>
      </c>
    </row>
    <row r="61" spans="2:21" x14ac:dyDescent="0.2">
      <c r="B61" s="35"/>
      <c r="C61" s="35"/>
      <c r="D61" s="35"/>
      <c r="E61" s="35"/>
      <c r="F61" s="35"/>
      <c r="G61" s="35"/>
      <c r="H61" s="35"/>
      <c r="I61" s="35"/>
      <c r="J61" s="34"/>
      <c r="K61" s="20"/>
      <c r="L61" s="58" t="s">
        <v>36</v>
      </c>
      <c r="M61" s="34"/>
      <c r="N61" s="34"/>
      <c r="O61" s="34"/>
      <c r="P61" s="43">
        <v>3014232</v>
      </c>
      <c r="S61" s="21"/>
    </row>
    <row r="62" spans="2:21" x14ac:dyDescent="0.2">
      <c r="B62" s="35"/>
      <c r="C62" s="35"/>
      <c r="D62" s="35"/>
      <c r="E62" s="35"/>
      <c r="F62" s="35"/>
      <c r="G62" s="35"/>
      <c r="H62" s="35"/>
      <c r="I62" s="35"/>
      <c r="J62" s="34"/>
      <c r="K62" s="57" t="s">
        <v>67</v>
      </c>
      <c r="L62" s="34"/>
      <c r="M62" s="34"/>
      <c r="N62" s="34"/>
      <c r="O62" s="34"/>
      <c r="P62" s="43">
        <v>5537795</v>
      </c>
    </row>
    <row r="63" spans="2:21" ht="13.5" thickBot="1" x14ac:dyDescent="0.25">
      <c r="B63" s="35"/>
      <c r="C63" s="35"/>
      <c r="D63" s="35"/>
      <c r="E63" s="35"/>
      <c r="F63" s="35"/>
      <c r="G63" s="35"/>
      <c r="H63" s="35"/>
      <c r="I63" s="20"/>
      <c r="J63" s="34"/>
      <c r="K63" s="20"/>
      <c r="L63" s="34" t="s">
        <v>68</v>
      </c>
      <c r="M63" s="34"/>
      <c r="N63" s="34"/>
      <c r="O63" s="34"/>
      <c r="P63" s="60">
        <f>SUM(P54:P62)</f>
        <v>10918910</v>
      </c>
    </row>
    <row r="64" spans="2:21" ht="13.5" thickTop="1" x14ac:dyDescent="0.2">
      <c r="B64" s="35"/>
      <c r="C64" s="35"/>
      <c r="D64" s="35"/>
      <c r="E64" s="35"/>
      <c r="F64" s="35"/>
      <c r="G64" s="35"/>
      <c r="H64" s="35"/>
      <c r="I64" s="20"/>
      <c r="J64" s="34"/>
      <c r="K64" s="20"/>
      <c r="L64" s="34"/>
      <c r="M64" s="34"/>
      <c r="N64" s="34"/>
      <c r="O64" s="34"/>
      <c r="P64" s="32"/>
    </row>
    <row r="65" spans="2:19" x14ac:dyDescent="0.2">
      <c r="B65" s="35"/>
      <c r="C65" s="35"/>
      <c r="D65" s="35"/>
      <c r="E65" s="35"/>
      <c r="F65" s="35"/>
      <c r="G65" s="35"/>
      <c r="H65" s="35"/>
      <c r="I65" s="20"/>
      <c r="J65" s="34"/>
      <c r="K65" s="20"/>
      <c r="L65" s="34"/>
      <c r="M65" s="34"/>
      <c r="N65" s="34"/>
      <c r="O65" s="34"/>
      <c r="P65" s="32"/>
    </row>
    <row r="66" spans="2:19" x14ac:dyDescent="0.2">
      <c r="B66" s="35"/>
      <c r="C66" s="35"/>
      <c r="D66" s="35"/>
      <c r="E66" s="35"/>
      <c r="F66" s="35"/>
      <c r="G66" s="35"/>
      <c r="H66" s="35"/>
      <c r="I66" s="20"/>
      <c r="J66" s="34"/>
      <c r="K66" s="20"/>
      <c r="L66" s="34"/>
      <c r="M66" s="34"/>
      <c r="N66" s="34"/>
      <c r="O66" s="34"/>
      <c r="P66" s="32"/>
    </row>
    <row r="67" spans="2:19" ht="13.5" thickBot="1" x14ac:dyDescent="0.25">
      <c r="B67" s="35"/>
      <c r="C67" s="35"/>
      <c r="D67" s="35"/>
      <c r="E67" s="35"/>
      <c r="F67" s="35"/>
      <c r="G67" s="35"/>
      <c r="H67" s="35"/>
      <c r="I67" s="20"/>
      <c r="J67" s="34"/>
      <c r="K67" s="20"/>
      <c r="L67" s="34"/>
      <c r="M67" s="34"/>
      <c r="N67" s="34"/>
      <c r="O67" s="34"/>
      <c r="P67" s="32"/>
    </row>
    <row r="68" spans="2:19" x14ac:dyDescent="0.2">
      <c r="B68" s="103" t="s">
        <v>79</v>
      </c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</row>
    <row r="69" spans="2:19" x14ac:dyDescent="0.2"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</row>
    <row r="70" spans="2:19" x14ac:dyDescent="0.2"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</row>
    <row r="71" spans="2:19" x14ac:dyDescent="0.2"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4"/>
      <c r="O71" s="104"/>
      <c r="P71" s="104"/>
      <c r="Q71" s="104"/>
      <c r="R71" s="104"/>
    </row>
    <row r="72" spans="2:19" x14ac:dyDescent="0.2"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4"/>
      <c r="O72" s="104"/>
      <c r="P72" s="104"/>
      <c r="Q72" s="104"/>
      <c r="R72" s="104"/>
    </row>
    <row r="73" spans="2:19" x14ac:dyDescent="0.2"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</row>
    <row r="74" spans="2:19" x14ac:dyDescent="0.2">
      <c r="H74" s="35"/>
      <c r="I74" s="20"/>
      <c r="J74" s="34"/>
      <c r="K74" s="20"/>
      <c r="L74" s="34"/>
      <c r="M74" s="34"/>
      <c r="N74" s="34"/>
      <c r="O74" s="34"/>
      <c r="P74" s="32"/>
      <c r="S74" s="37"/>
    </row>
    <row r="75" spans="2:19" x14ac:dyDescent="0.2">
      <c r="H75" s="35"/>
      <c r="I75" s="20"/>
      <c r="J75" s="35"/>
      <c r="K75" s="20"/>
      <c r="L75" s="34"/>
      <c r="M75" s="34"/>
      <c r="N75" s="35"/>
      <c r="O75" s="35"/>
      <c r="P75" s="41"/>
    </row>
    <row r="76" spans="2:19" ht="23.25" x14ac:dyDescent="0.35">
      <c r="B76" s="40" t="s">
        <v>2</v>
      </c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</row>
    <row r="77" spans="2:19" x14ac:dyDescent="0.2">
      <c r="H77" s="3"/>
      <c r="I77" s="3"/>
      <c r="J77" s="1"/>
      <c r="K77" s="1"/>
      <c r="L77" s="1"/>
      <c r="M77" s="1"/>
      <c r="N77" s="1"/>
      <c r="R77" s="93"/>
    </row>
    <row r="78" spans="2:19" x14ac:dyDescent="0.2">
      <c r="H78" s="3"/>
      <c r="I78" s="3"/>
      <c r="J78" s="1"/>
      <c r="K78" s="1"/>
      <c r="L78" s="1"/>
      <c r="M78" s="1"/>
      <c r="N78" s="1"/>
      <c r="R78" s="1" t="s">
        <v>17</v>
      </c>
    </row>
    <row r="79" spans="2:19" x14ac:dyDescent="0.2">
      <c r="H79" s="3" t="s">
        <v>18</v>
      </c>
      <c r="I79" s="3"/>
      <c r="J79" s="1" t="s">
        <v>5</v>
      </c>
      <c r="K79" s="1"/>
      <c r="L79" s="1" t="s">
        <v>55</v>
      </c>
      <c r="M79" s="1"/>
      <c r="N79" s="1" t="s">
        <v>4</v>
      </c>
      <c r="R79" s="1" t="s">
        <v>3</v>
      </c>
    </row>
    <row r="80" spans="2:19" x14ac:dyDescent="0.2">
      <c r="B80" s="31" t="s">
        <v>5</v>
      </c>
      <c r="H80" s="4" t="s">
        <v>6</v>
      </c>
      <c r="I80" s="4"/>
      <c r="J80" s="5" t="s">
        <v>7</v>
      </c>
      <c r="K80" s="5"/>
      <c r="L80" s="5" t="s">
        <v>7</v>
      </c>
      <c r="M80" s="5"/>
      <c r="N80" s="5" t="s">
        <v>8</v>
      </c>
      <c r="O80" s="12"/>
      <c r="R80" s="5" t="s">
        <v>7</v>
      </c>
    </row>
    <row r="81" spans="2:22" x14ac:dyDescent="0.2">
      <c r="C81" s="9" t="s">
        <v>52</v>
      </c>
      <c r="H81" s="32">
        <v>1581000</v>
      </c>
      <c r="I81" s="32"/>
      <c r="J81" s="32">
        <v>52136.4</v>
      </c>
      <c r="K81" s="6"/>
      <c r="L81" s="96">
        <f t="shared" ref="L81:L86" si="4">H81-J81</f>
        <v>1528863.6</v>
      </c>
      <c r="M81" s="96"/>
      <c r="N81" s="97">
        <f t="shared" ref="N81:N87" si="5">IF(H81=0,0,J81/H81)</f>
        <v>3.2976850094876664E-2</v>
      </c>
      <c r="O81" s="55"/>
      <c r="R81" s="32">
        <v>47623.22</v>
      </c>
    </row>
    <row r="82" spans="2:22" x14ac:dyDescent="0.2">
      <c r="C82" s="9" t="s">
        <v>53</v>
      </c>
      <c r="H82" s="43">
        <v>2090000</v>
      </c>
      <c r="I82" s="32"/>
      <c r="J82" s="43">
        <v>62977.8</v>
      </c>
      <c r="K82" s="6"/>
      <c r="L82" s="100">
        <f t="shared" si="4"/>
        <v>2027022.2</v>
      </c>
      <c r="M82" s="96"/>
      <c r="N82" s="97">
        <f t="shared" si="5"/>
        <v>3.0132918660287084E-2</v>
      </c>
      <c r="O82" s="55"/>
      <c r="R82" s="33">
        <v>67281.47</v>
      </c>
    </row>
    <row r="83" spans="2:22" x14ac:dyDescent="0.2">
      <c r="C83" s="34" t="s">
        <v>30</v>
      </c>
      <c r="H83" s="33">
        <v>68000</v>
      </c>
      <c r="I83" s="33"/>
      <c r="J83" s="33">
        <v>102.47</v>
      </c>
      <c r="K83" s="8"/>
      <c r="L83" s="100">
        <f t="shared" si="4"/>
        <v>67897.53</v>
      </c>
      <c r="M83" s="98"/>
      <c r="N83" s="97">
        <f t="shared" si="5"/>
        <v>1.5069117647058823E-3</v>
      </c>
      <c r="O83" s="55"/>
      <c r="R83" s="33">
        <v>79.53</v>
      </c>
    </row>
    <row r="84" spans="2:22" x14ac:dyDescent="0.2">
      <c r="C84" s="9" t="s">
        <v>34</v>
      </c>
      <c r="H84" s="33">
        <v>0</v>
      </c>
      <c r="I84" s="33"/>
      <c r="J84" s="33">
        <v>0</v>
      </c>
      <c r="K84" s="8"/>
      <c r="L84" s="100">
        <f t="shared" si="4"/>
        <v>0</v>
      </c>
      <c r="M84" s="98"/>
      <c r="N84" s="97">
        <f t="shared" si="5"/>
        <v>0</v>
      </c>
      <c r="O84" s="55"/>
      <c r="R84" s="33">
        <v>0</v>
      </c>
    </row>
    <row r="85" spans="2:22" x14ac:dyDescent="0.2">
      <c r="C85" s="9" t="s">
        <v>41</v>
      </c>
      <c r="H85" s="33">
        <v>198980</v>
      </c>
      <c r="I85" s="33"/>
      <c r="J85" s="33">
        <v>18794.37000000001</v>
      </c>
      <c r="K85" s="8"/>
      <c r="L85" s="100">
        <f t="shared" si="4"/>
        <v>180185.63</v>
      </c>
      <c r="M85" s="98"/>
      <c r="N85" s="97">
        <f t="shared" si="5"/>
        <v>9.4453563172178165E-2</v>
      </c>
      <c r="O85" s="55"/>
      <c r="R85" s="33">
        <v>12681.539999999992</v>
      </c>
    </row>
    <row r="86" spans="2:22" x14ac:dyDescent="0.2">
      <c r="C86" s="9" t="s">
        <v>47</v>
      </c>
      <c r="H86" s="33">
        <v>649780</v>
      </c>
      <c r="I86" s="33"/>
      <c r="J86" s="33">
        <v>0</v>
      </c>
      <c r="K86" s="8"/>
      <c r="L86" s="100">
        <f t="shared" si="4"/>
        <v>649780</v>
      </c>
      <c r="M86" s="98"/>
      <c r="N86" s="97">
        <f t="shared" si="5"/>
        <v>0</v>
      </c>
      <c r="O86" s="55"/>
      <c r="R86" s="33">
        <v>0</v>
      </c>
    </row>
    <row r="87" spans="2:22" x14ac:dyDescent="0.2">
      <c r="C87" s="35"/>
      <c r="H87" s="74">
        <f>SUM(H81:H86)</f>
        <v>4587760</v>
      </c>
      <c r="I87" s="74"/>
      <c r="J87" s="74">
        <f>SUM(J81:J86)</f>
        <v>134011.04000000004</v>
      </c>
      <c r="K87" s="85"/>
      <c r="L87" s="74">
        <f>SUM(L81:L86)</f>
        <v>4453748.959999999</v>
      </c>
      <c r="M87" s="85"/>
      <c r="N87" s="78">
        <f t="shared" si="5"/>
        <v>2.9210560273423204E-2</v>
      </c>
      <c r="O87" s="86"/>
      <c r="P87" s="2"/>
      <c r="Q87" s="2"/>
      <c r="R87" s="74">
        <f>SUM(R81:R86)</f>
        <v>127665.76</v>
      </c>
    </row>
    <row r="88" spans="2:22" x14ac:dyDescent="0.2">
      <c r="C88" s="35"/>
      <c r="H88" s="49"/>
      <c r="I88" s="52"/>
      <c r="J88" s="49"/>
      <c r="K88" s="52"/>
      <c r="L88" s="52"/>
      <c r="M88" s="52"/>
      <c r="N88" s="49"/>
      <c r="O88" s="52"/>
      <c r="R88" s="55"/>
    </row>
    <row r="89" spans="2:22" x14ac:dyDescent="0.2">
      <c r="C89" s="35"/>
      <c r="H89" s="6"/>
      <c r="I89" s="6"/>
      <c r="J89" s="6"/>
      <c r="K89" s="6"/>
      <c r="L89" s="6"/>
      <c r="M89" s="6"/>
      <c r="N89" s="6"/>
      <c r="O89" s="6"/>
      <c r="P89" s="7"/>
      <c r="R89" s="93"/>
    </row>
    <row r="90" spans="2:22" x14ac:dyDescent="0.2">
      <c r="C90" s="35"/>
      <c r="H90" s="6"/>
      <c r="I90" s="6"/>
      <c r="J90" s="6"/>
      <c r="K90" s="6"/>
      <c r="L90" s="6"/>
      <c r="M90" s="6"/>
      <c r="N90" s="6"/>
      <c r="O90" s="6"/>
      <c r="P90" s="1" t="s">
        <v>4</v>
      </c>
      <c r="R90" s="16" t="s">
        <v>17</v>
      </c>
    </row>
    <row r="91" spans="2:22" x14ac:dyDescent="0.2">
      <c r="H91" s="3" t="s">
        <v>18</v>
      </c>
      <c r="I91" s="3"/>
      <c r="J91" s="1" t="s">
        <v>58</v>
      </c>
      <c r="K91" s="1"/>
      <c r="L91" s="16" t="s">
        <v>59</v>
      </c>
      <c r="M91" s="1"/>
      <c r="N91" s="1" t="s">
        <v>56</v>
      </c>
      <c r="O91" s="1"/>
      <c r="P91" s="1" t="s">
        <v>73</v>
      </c>
      <c r="R91" s="16" t="s">
        <v>3</v>
      </c>
    </row>
    <row r="92" spans="2:22" x14ac:dyDescent="0.2">
      <c r="B92" s="31" t="s">
        <v>49</v>
      </c>
      <c r="H92" s="4" t="s">
        <v>6</v>
      </c>
      <c r="I92" s="4"/>
      <c r="J92" s="5" t="s">
        <v>7</v>
      </c>
      <c r="K92" s="5"/>
      <c r="L92" s="5" t="s">
        <v>7</v>
      </c>
      <c r="M92" s="5"/>
      <c r="N92" s="5" t="s">
        <v>7</v>
      </c>
      <c r="O92" s="5"/>
      <c r="P92" s="5" t="s">
        <v>74</v>
      </c>
      <c r="Q92" s="12"/>
      <c r="R92" s="17" t="s">
        <v>7</v>
      </c>
    </row>
    <row r="93" spans="2:22" x14ac:dyDescent="0.2">
      <c r="C93" s="9" t="s">
        <v>35</v>
      </c>
      <c r="D93" s="2"/>
      <c r="E93" s="2"/>
      <c r="F93" s="2"/>
      <c r="G93" s="2"/>
      <c r="H93" s="32">
        <v>568750</v>
      </c>
      <c r="I93" s="32"/>
      <c r="J93" s="32">
        <v>21844.039999999997</v>
      </c>
      <c r="K93" s="32"/>
      <c r="L93" s="32">
        <v>0</v>
      </c>
      <c r="M93" s="6"/>
      <c r="N93" s="96">
        <f>H93-J93-L93</f>
        <v>546905.96</v>
      </c>
      <c r="O93" s="96"/>
      <c r="P93" s="97">
        <f>IF(H93=0,0,(J93+L93)/H93)</f>
        <v>3.8407103296703292E-2</v>
      </c>
      <c r="Q93" s="55"/>
      <c r="R93" s="32">
        <v>26903.439999999999</v>
      </c>
    </row>
    <row r="94" spans="2:22" x14ac:dyDescent="0.2">
      <c r="C94" s="9" t="s">
        <v>50</v>
      </c>
      <c r="H94" s="33">
        <v>375000</v>
      </c>
      <c r="I94" s="33"/>
      <c r="J94" s="33">
        <v>13.25</v>
      </c>
      <c r="K94" s="33"/>
      <c r="L94" s="33">
        <v>0</v>
      </c>
      <c r="M94" s="8"/>
      <c r="N94" s="98">
        <f t="shared" ref="N94:N99" si="6">H94-J94-L94</f>
        <v>374986.75</v>
      </c>
      <c r="O94" s="98"/>
      <c r="P94" s="97">
        <f t="shared" ref="P94:P99" si="7">IF(H94=0,0,(J94+L94)/H94)</f>
        <v>3.5333333333333336E-5</v>
      </c>
      <c r="Q94" s="55"/>
      <c r="R94" s="33">
        <v>12.25</v>
      </c>
      <c r="T94" s="35"/>
      <c r="U94" s="35"/>
      <c r="V94" s="35"/>
    </row>
    <row r="95" spans="2:22" x14ac:dyDescent="0.2">
      <c r="C95" s="9" t="s">
        <v>51</v>
      </c>
      <c r="H95" s="33">
        <v>555000</v>
      </c>
      <c r="I95" s="51"/>
      <c r="J95" s="33">
        <v>0</v>
      </c>
      <c r="K95" s="33"/>
      <c r="L95" s="33">
        <v>0</v>
      </c>
      <c r="M95" s="54"/>
      <c r="N95" s="98">
        <f t="shared" si="6"/>
        <v>555000</v>
      </c>
      <c r="O95" s="101"/>
      <c r="P95" s="97">
        <f t="shared" si="7"/>
        <v>0</v>
      </c>
      <c r="Q95" s="55"/>
      <c r="R95" s="33">
        <v>0</v>
      </c>
      <c r="T95" s="35"/>
      <c r="U95" s="35"/>
      <c r="V95" s="35"/>
    </row>
    <row r="96" spans="2:22" x14ac:dyDescent="0.2">
      <c r="C96" s="9" t="s">
        <v>12</v>
      </c>
      <c r="H96" s="33">
        <v>1001650</v>
      </c>
      <c r="I96" s="8"/>
      <c r="J96" s="33">
        <v>29267.530000000002</v>
      </c>
      <c r="K96" s="33"/>
      <c r="L96" s="33">
        <v>0</v>
      </c>
      <c r="M96" s="33"/>
      <c r="N96" s="98">
        <f t="shared" si="6"/>
        <v>972382.47</v>
      </c>
      <c r="O96" s="98"/>
      <c r="P96" s="97">
        <f t="shared" si="7"/>
        <v>2.92193181250936E-2</v>
      </c>
      <c r="Q96" s="55"/>
      <c r="R96" s="33">
        <v>-3412.2699999999968</v>
      </c>
      <c r="T96" s="35"/>
      <c r="U96" s="35"/>
    </row>
    <row r="97" spans="2:21" x14ac:dyDescent="0.2">
      <c r="C97" s="9" t="s">
        <v>37</v>
      </c>
      <c r="H97" s="33">
        <v>427800</v>
      </c>
      <c r="I97" s="8"/>
      <c r="J97" s="33">
        <v>252.9</v>
      </c>
      <c r="K97" s="33"/>
      <c r="L97" s="33">
        <v>1538.07</v>
      </c>
      <c r="M97" s="33"/>
      <c r="N97" s="98">
        <f t="shared" si="6"/>
        <v>426009.02999999997</v>
      </c>
      <c r="O97" s="98"/>
      <c r="P97" s="97">
        <f t="shared" si="7"/>
        <v>4.1864656381486679E-3</v>
      </c>
      <c r="Q97" s="55"/>
      <c r="R97" s="33">
        <v>5140.51</v>
      </c>
      <c r="S97" s="55"/>
      <c r="T97" s="35"/>
    </row>
    <row r="98" spans="2:21" x14ac:dyDescent="0.2">
      <c r="C98" s="10" t="s">
        <v>36</v>
      </c>
      <c r="H98" s="33">
        <v>1046000</v>
      </c>
      <c r="I98" s="8"/>
      <c r="J98" s="33">
        <v>10639.82</v>
      </c>
      <c r="K98" s="33"/>
      <c r="L98" s="33">
        <v>137654.1</v>
      </c>
      <c r="M98" s="33"/>
      <c r="N98" s="98">
        <f t="shared" si="6"/>
        <v>897706.08000000007</v>
      </c>
      <c r="O98" s="98"/>
      <c r="P98" s="97">
        <f t="shared" si="7"/>
        <v>0.14177239005736139</v>
      </c>
      <c r="Q98" s="55"/>
      <c r="R98" s="33">
        <v>27078</v>
      </c>
      <c r="T98" s="35"/>
    </row>
    <row r="99" spans="2:21" x14ac:dyDescent="0.2">
      <c r="C99" s="34" t="s">
        <v>40</v>
      </c>
      <c r="H99" s="33">
        <v>613560</v>
      </c>
      <c r="I99" s="33"/>
      <c r="J99" s="33">
        <v>54827.07</v>
      </c>
      <c r="K99" s="33"/>
      <c r="L99" s="33">
        <v>56290.639999999985</v>
      </c>
      <c r="M99" s="33"/>
      <c r="N99" s="98">
        <f t="shared" si="6"/>
        <v>502442.29000000004</v>
      </c>
      <c r="O99" s="98"/>
      <c r="P99" s="97">
        <f t="shared" si="7"/>
        <v>0.18110324988591173</v>
      </c>
      <c r="Q99" s="55"/>
      <c r="R99" s="33">
        <v>60298.770000000011</v>
      </c>
      <c r="T99" s="38"/>
      <c r="U99" s="38"/>
    </row>
    <row r="100" spans="2:21" x14ac:dyDescent="0.2">
      <c r="H100" s="74">
        <f>SUM(H93:H99)</f>
        <v>4587760</v>
      </c>
      <c r="I100" s="85"/>
      <c r="J100" s="74">
        <f>SUM(J93:J99)</f>
        <v>116844.61</v>
      </c>
      <c r="K100" s="74"/>
      <c r="L100" s="74">
        <f>SUM(L93:L99)</f>
        <v>195482.81</v>
      </c>
      <c r="M100" s="85"/>
      <c r="N100" s="74">
        <f>SUM(N93:N99)</f>
        <v>4275432.58</v>
      </c>
      <c r="O100" s="85"/>
      <c r="P100" s="78">
        <f>IF(H100=0,0,(J100+L100)/H100)</f>
        <v>6.807841299457687E-2</v>
      </c>
      <c r="Q100" s="86"/>
      <c r="R100" s="74">
        <f>SUM(R93:R99)</f>
        <v>116020.70000000001</v>
      </c>
      <c r="T100" s="38"/>
    </row>
    <row r="101" spans="2:21" x14ac:dyDescent="0.2">
      <c r="H101" s="87"/>
      <c r="I101" s="88"/>
      <c r="J101" s="87"/>
      <c r="K101" s="87"/>
      <c r="L101" s="87"/>
      <c r="M101" s="88"/>
      <c r="N101" s="87"/>
      <c r="O101" s="88"/>
      <c r="P101" s="89"/>
      <c r="Q101" s="90"/>
      <c r="R101" s="87"/>
      <c r="T101" s="38"/>
    </row>
    <row r="102" spans="2:21" ht="13.5" thickBot="1" x14ac:dyDescent="0.25">
      <c r="C102" s="64" t="s">
        <v>72</v>
      </c>
      <c r="H102" s="81">
        <f>H87-H100</f>
        <v>0</v>
      </c>
      <c r="I102" s="81"/>
      <c r="J102" s="81">
        <f>J87-J100</f>
        <v>17166.430000000037</v>
      </c>
      <c r="K102" s="81"/>
      <c r="L102" s="81"/>
      <c r="M102" s="81"/>
      <c r="N102" s="81"/>
      <c r="O102" s="81"/>
      <c r="P102" s="81"/>
      <c r="Q102" s="81"/>
      <c r="R102" s="81">
        <f>R87-R100</f>
        <v>11645.059999999983</v>
      </c>
      <c r="T102" s="38"/>
    </row>
    <row r="103" spans="2:21" ht="13.5" thickTop="1" x14ac:dyDescent="0.2">
      <c r="C103" s="64"/>
      <c r="H103" s="32"/>
      <c r="I103" s="6"/>
      <c r="J103" s="32"/>
      <c r="K103" s="32"/>
      <c r="L103" s="32"/>
      <c r="M103" s="6"/>
      <c r="N103" s="32"/>
      <c r="O103" s="6"/>
      <c r="P103" s="56"/>
      <c r="Q103" s="55"/>
      <c r="R103" s="32"/>
      <c r="T103" s="38"/>
    </row>
    <row r="104" spans="2:21" x14ac:dyDescent="0.2">
      <c r="B104" s="35"/>
      <c r="C104" s="35"/>
      <c r="D104" s="35"/>
      <c r="E104" s="35"/>
      <c r="F104" s="35"/>
      <c r="H104" s="41"/>
      <c r="I104" s="37"/>
      <c r="J104" s="41"/>
      <c r="K104" s="37"/>
      <c r="L104" s="41"/>
      <c r="M104" s="37"/>
      <c r="N104" s="41"/>
      <c r="O104" s="37"/>
      <c r="P104" s="7"/>
      <c r="R104" s="41"/>
    </row>
    <row r="105" spans="2:21" x14ac:dyDescent="0.2">
      <c r="B105" s="47" t="s">
        <v>76</v>
      </c>
      <c r="C105" s="35"/>
      <c r="D105" s="35"/>
      <c r="E105" s="94"/>
      <c r="F105" s="35"/>
      <c r="H105" s="37"/>
      <c r="I105" s="37"/>
      <c r="J105" s="37"/>
      <c r="K105" s="37"/>
      <c r="L105" s="37"/>
      <c r="M105" s="37"/>
      <c r="N105" s="37"/>
      <c r="O105" s="37"/>
      <c r="P105" s="7"/>
      <c r="R105" s="37"/>
    </row>
    <row r="106" spans="2:21" x14ac:dyDescent="0.2">
      <c r="B106" s="35"/>
      <c r="C106" s="34" t="s">
        <v>44</v>
      </c>
      <c r="D106" s="35"/>
      <c r="E106" s="35"/>
      <c r="F106" s="32">
        <f>0+3000000+203973.19+47397.7</f>
        <v>3251370.89</v>
      </c>
      <c r="H106" s="37"/>
      <c r="I106" s="37"/>
      <c r="J106" s="37"/>
      <c r="K106" s="37"/>
      <c r="L106" s="37"/>
      <c r="M106" s="37"/>
      <c r="N106" s="37"/>
      <c r="O106" s="37"/>
      <c r="P106" s="7"/>
      <c r="R106" s="37"/>
    </row>
    <row r="107" spans="2:21" x14ac:dyDescent="0.2">
      <c r="B107" s="35"/>
      <c r="C107" s="34" t="s">
        <v>45</v>
      </c>
      <c r="D107" s="35"/>
      <c r="E107" s="35"/>
      <c r="F107" s="33">
        <f>1541183.31+709634.61+1260044.05</f>
        <v>3510861.9699999997</v>
      </c>
      <c r="H107" s="37"/>
      <c r="I107" s="37"/>
      <c r="J107" s="37"/>
      <c r="K107" s="37"/>
      <c r="L107" s="37"/>
      <c r="M107" s="37"/>
      <c r="N107" s="41"/>
      <c r="O107" s="37"/>
      <c r="P107" s="7"/>
      <c r="R107" s="37"/>
    </row>
    <row r="108" spans="2:21" x14ac:dyDescent="0.2">
      <c r="B108" s="35"/>
      <c r="C108" s="34"/>
      <c r="D108" s="35"/>
      <c r="E108" s="35"/>
      <c r="F108" s="42">
        <f>SUM(F106:F107)</f>
        <v>6762232.8599999994</v>
      </c>
      <c r="H108" s="37"/>
      <c r="I108" s="37"/>
      <c r="J108" s="37"/>
      <c r="K108" s="37"/>
      <c r="L108" s="37"/>
      <c r="M108" s="37"/>
      <c r="N108" s="37"/>
      <c r="O108" s="37"/>
      <c r="P108" s="7"/>
      <c r="R108" s="37"/>
    </row>
    <row r="109" spans="2:21" x14ac:dyDescent="0.2">
      <c r="H109" s="37"/>
      <c r="I109" s="37"/>
      <c r="J109" s="37"/>
      <c r="K109" s="37"/>
      <c r="L109" s="37"/>
      <c r="M109" s="37"/>
      <c r="N109" s="37"/>
      <c r="O109" s="37"/>
      <c r="P109" s="7"/>
      <c r="R109" s="37"/>
    </row>
    <row r="110" spans="2:21" ht="23.25" x14ac:dyDescent="0.35">
      <c r="B110" s="40" t="s">
        <v>48</v>
      </c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</row>
    <row r="111" spans="2:21" x14ac:dyDescent="0.2">
      <c r="H111" s="3"/>
      <c r="I111" s="3"/>
      <c r="J111" s="1"/>
      <c r="K111" s="1"/>
      <c r="L111" s="1"/>
      <c r="M111" s="1"/>
      <c r="N111" s="1"/>
      <c r="R111" s="93"/>
    </row>
    <row r="112" spans="2:21" x14ac:dyDescent="0.2">
      <c r="H112" s="3"/>
      <c r="I112" s="3"/>
      <c r="J112" s="1"/>
      <c r="K112" s="1"/>
      <c r="L112" s="1"/>
      <c r="M112" s="1"/>
      <c r="N112" s="1"/>
      <c r="R112" s="1" t="s">
        <v>17</v>
      </c>
    </row>
    <row r="113" spans="2:21" x14ac:dyDescent="0.2">
      <c r="H113" s="3" t="s">
        <v>18</v>
      </c>
      <c r="I113" s="3"/>
      <c r="J113" s="1" t="s">
        <v>5</v>
      </c>
      <c r="K113" s="1"/>
      <c r="L113" s="1" t="s">
        <v>55</v>
      </c>
      <c r="M113" s="1"/>
      <c r="N113" s="1" t="s">
        <v>4</v>
      </c>
      <c r="R113" s="1" t="s">
        <v>3</v>
      </c>
    </row>
    <row r="114" spans="2:21" x14ac:dyDescent="0.2">
      <c r="B114" s="31" t="s">
        <v>5</v>
      </c>
      <c r="H114" s="4" t="s">
        <v>6</v>
      </c>
      <c r="I114" s="4"/>
      <c r="J114" s="5" t="s">
        <v>7</v>
      </c>
      <c r="K114" s="5"/>
      <c r="L114" s="5" t="s">
        <v>7</v>
      </c>
      <c r="M114" s="5"/>
      <c r="N114" s="5" t="s">
        <v>8</v>
      </c>
      <c r="O114" s="12"/>
      <c r="R114" s="5" t="s">
        <v>7</v>
      </c>
    </row>
    <row r="115" spans="2:21" x14ac:dyDescent="0.2">
      <c r="C115" s="9" t="s">
        <v>38</v>
      </c>
      <c r="H115" s="32">
        <f>254000+238000</f>
        <v>492000</v>
      </c>
      <c r="I115" s="32"/>
      <c r="J115" s="32">
        <f>20135+19347.5</f>
        <v>39482.5</v>
      </c>
      <c r="K115" s="32"/>
      <c r="L115" s="96">
        <f>H115-J115</f>
        <v>452517.5</v>
      </c>
      <c r="M115" s="96"/>
      <c r="N115" s="97">
        <f t="shared" ref="N115:N120" si="8">IF(H115=0,0,J115/H115)</f>
        <v>8.0248983739837396E-2</v>
      </c>
      <c r="O115" s="55"/>
      <c r="R115" s="32">
        <f>20855+19433.75</f>
        <v>40288.75</v>
      </c>
      <c r="T115" s="35"/>
    </row>
    <row r="116" spans="2:21" x14ac:dyDescent="0.2">
      <c r="C116" s="34" t="s">
        <v>30</v>
      </c>
      <c r="H116" s="33">
        <v>1500</v>
      </c>
      <c r="I116" s="33"/>
      <c r="J116" s="33">
        <v>149.83000000000001</v>
      </c>
      <c r="K116" s="33"/>
      <c r="L116" s="98">
        <f>H116-J116</f>
        <v>1350.17</v>
      </c>
      <c r="M116" s="98"/>
      <c r="N116" s="97">
        <f t="shared" si="8"/>
        <v>9.9886666666666679E-2</v>
      </c>
      <c r="O116" s="55"/>
      <c r="R116" s="33">
        <v>88.65</v>
      </c>
      <c r="T116" s="35"/>
    </row>
    <row r="117" spans="2:21" x14ac:dyDescent="0.2">
      <c r="C117" s="9" t="s">
        <v>34</v>
      </c>
      <c r="H117" s="33">
        <v>0</v>
      </c>
      <c r="I117" s="33"/>
      <c r="J117" s="33">
        <v>0</v>
      </c>
      <c r="K117" s="33"/>
      <c r="L117" s="98">
        <f>H117-J117</f>
        <v>0</v>
      </c>
      <c r="M117" s="98"/>
      <c r="N117" s="97">
        <f t="shared" si="8"/>
        <v>0</v>
      </c>
      <c r="O117" s="55"/>
      <c r="R117" s="33">
        <v>0</v>
      </c>
      <c r="T117" s="35"/>
    </row>
    <row r="118" spans="2:21" x14ac:dyDescent="0.2">
      <c r="C118" s="34" t="s">
        <v>39</v>
      </c>
      <c r="H118" s="33">
        <v>0</v>
      </c>
      <c r="I118" s="33"/>
      <c r="J118" s="33">
        <v>0</v>
      </c>
      <c r="K118" s="33"/>
      <c r="L118" s="98">
        <f>H118-J118</f>
        <v>0</v>
      </c>
      <c r="M118" s="98"/>
      <c r="N118" s="97">
        <f t="shared" si="8"/>
        <v>0</v>
      </c>
      <c r="O118" s="55"/>
      <c r="R118" s="33">
        <v>0</v>
      </c>
    </row>
    <row r="119" spans="2:21" x14ac:dyDescent="0.2">
      <c r="C119" s="9" t="s">
        <v>47</v>
      </c>
      <c r="H119" s="33">
        <v>103020</v>
      </c>
      <c r="I119" s="33"/>
      <c r="J119" s="33">
        <v>0</v>
      </c>
      <c r="K119" s="33"/>
      <c r="L119" s="98">
        <f>H119-J119</f>
        <v>103020</v>
      </c>
      <c r="M119" s="98"/>
      <c r="N119" s="97">
        <f t="shared" si="8"/>
        <v>0</v>
      </c>
      <c r="O119" s="55"/>
      <c r="R119" s="33">
        <v>0</v>
      </c>
      <c r="S119" s="37"/>
      <c r="T119" s="35"/>
    </row>
    <row r="120" spans="2:21" x14ac:dyDescent="0.2">
      <c r="C120" s="35"/>
      <c r="H120" s="74">
        <f>SUM(H115:H119)</f>
        <v>596520</v>
      </c>
      <c r="I120" s="74"/>
      <c r="J120" s="74">
        <f>SUM(J115:J119)</f>
        <v>39632.33</v>
      </c>
      <c r="K120" s="74"/>
      <c r="L120" s="74">
        <f>SUM(L115:L119)</f>
        <v>556887.66999999993</v>
      </c>
      <c r="M120" s="85"/>
      <c r="N120" s="78">
        <f t="shared" si="8"/>
        <v>6.6439230872393215E-2</v>
      </c>
      <c r="O120" s="86"/>
      <c r="P120" s="2"/>
      <c r="Q120" s="2"/>
      <c r="R120" s="74">
        <f>SUM(R115:R119)</f>
        <v>40377.4</v>
      </c>
      <c r="T120" s="35"/>
    </row>
    <row r="121" spans="2:21" x14ac:dyDescent="0.2">
      <c r="C121" s="35"/>
      <c r="H121" s="32"/>
      <c r="I121" s="6"/>
      <c r="J121" s="32"/>
      <c r="K121" s="6"/>
      <c r="L121" s="6"/>
      <c r="M121" s="6"/>
      <c r="N121" s="6"/>
      <c r="O121" s="6"/>
      <c r="P121" s="36"/>
      <c r="R121" s="35"/>
      <c r="T121" s="35"/>
    </row>
    <row r="122" spans="2:21" x14ac:dyDescent="0.2">
      <c r="C122" s="35"/>
      <c r="H122" s="32"/>
      <c r="I122" s="6"/>
      <c r="J122" s="6"/>
      <c r="K122" s="6"/>
      <c r="L122" s="6"/>
      <c r="M122" s="6"/>
      <c r="N122" s="6"/>
      <c r="O122" s="6"/>
      <c r="P122" s="7"/>
      <c r="R122" s="93"/>
      <c r="S122" s="37"/>
    </row>
    <row r="123" spans="2:21" x14ac:dyDescent="0.2">
      <c r="C123" s="35"/>
      <c r="H123" s="32"/>
      <c r="I123" s="6"/>
      <c r="J123" s="6"/>
      <c r="K123" s="6"/>
      <c r="L123" s="6"/>
      <c r="M123" s="6"/>
      <c r="N123" s="6"/>
      <c r="O123" s="6"/>
      <c r="P123" s="1" t="s">
        <v>4</v>
      </c>
      <c r="R123" s="16" t="s">
        <v>17</v>
      </c>
    </row>
    <row r="124" spans="2:21" x14ac:dyDescent="0.2">
      <c r="H124" s="22" t="s">
        <v>18</v>
      </c>
      <c r="I124" s="3"/>
      <c r="J124" s="1" t="s">
        <v>58</v>
      </c>
      <c r="K124" s="1"/>
      <c r="L124" s="16" t="s">
        <v>59</v>
      </c>
      <c r="M124" s="1"/>
      <c r="N124" s="1" t="s">
        <v>56</v>
      </c>
      <c r="O124" s="1"/>
      <c r="P124" s="1" t="s">
        <v>73</v>
      </c>
      <c r="R124" s="16" t="s">
        <v>3</v>
      </c>
    </row>
    <row r="125" spans="2:21" x14ac:dyDescent="0.2">
      <c r="B125" s="31" t="s">
        <v>49</v>
      </c>
      <c r="H125" s="23" t="s">
        <v>6</v>
      </c>
      <c r="I125" s="4"/>
      <c r="J125" s="5" t="s">
        <v>7</v>
      </c>
      <c r="K125" s="5"/>
      <c r="L125" s="5" t="s">
        <v>7</v>
      </c>
      <c r="M125" s="5"/>
      <c r="N125" s="5" t="s">
        <v>7</v>
      </c>
      <c r="O125" s="5"/>
      <c r="P125" s="5" t="s">
        <v>74</v>
      </c>
      <c r="Q125" s="12"/>
      <c r="R125" s="17" t="s">
        <v>7</v>
      </c>
    </row>
    <row r="126" spans="2:21" x14ac:dyDescent="0.2">
      <c r="C126" s="9" t="s">
        <v>35</v>
      </c>
      <c r="D126" s="2"/>
      <c r="E126" s="2"/>
      <c r="F126" s="2"/>
      <c r="G126" s="2"/>
      <c r="H126" s="32">
        <v>188070</v>
      </c>
      <c r="I126" s="32"/>
      <c r="J126" s="32">
        <v>9711.5400000000009</v>
      </c>
      <c r="K126" s="32"/>
      <c r="L126" s="32">
        <v>0</v>
      </c>
      <c r="M126" s="6"/>
      <c r="N126" s="96">
        <f>H126-J126-L126</f>
        <v>178358.46</v>
      </c>
      <c r="O126" s="96"/>
      <c r="P126" s="97">
        <f>IF(H126=0,0,(J126+L126)/H126)</f>
        <v>5.163790078162387E-2</v>
      </c>
      <c r="Q126" s="55"/>
      <c r="R126" s="32">
        <v>10999.220000000003</v>
      </c>
    </row>
    <row r="127" spans="2:21" x14ac:dyDescent="0.2">
      <c r="C127" s="9" t="s">
        <v>36</v>
      </c>
      <c r="D127" s="2"/>
      <c r="E127" s="2"/>
      <c r="F127" s="2"/>
      <c r="G127" s="2"/>
      <c r="H127" s="33">
        <v>202000</v>
      </c>
      <c r="I127" s="32"/>
      <c r="J127" s="33">
        <v>0</v>
      </c>
      <c r="K127" s="32"/>
      <c r="L127" s="33">
        <v>170006</v>
      </c>
      <c r="M127" s="6"/>
      <c r="N127" s="98">
        <f t="shared" ref="N127:N128" si="9">H127-J127-L127</f>
        <v>31994</v>
      </c>
      <c r="O127" s="96"/>
      <c r="P127" s="97">
        <f t="shared" ref="P127:P128" si="10">IF(H127=0,0,(J127+L127)/H127)</f>
        <v>0.84161386138613858</v>
      </c>
      <c r="Q127" s="55"/>
      <c r="R127" s="33">
        <v>0</v>
      </c>
    </row>
    <row r="128" spans="2:21" x14ac:dyDescent="0.2">
      <c r="C128" s="34" t="s">
        <v>40</v>
      </c>
      <c r="H128" s="33">
        <v>206450</v>
      </c>
      <c r="I128" s="33"/>
      <c r="J128" s="33">
        <v>18683.14</v>
      </c>
      <c r="K128" s="33"/>
      <c r="L128" s="33">
        <v>21140.01999999999</v>
      </c>
      <c r="M128" s="33"/>
      <c r="N128" s="98">
        <f t="shared" si="9"/>
        <v>166626.84</v>
      </c>
      <c r="O128" s="98"/>
      <c r="P128" s="97">
        <f t="shared" si="10"/>
        <v>0.19289493824170495</v>
      </c>
      <c r="Q128" s="55"/>
      <c r="R128" s="33">
        <v>26099.969999999994</v>
      </c>
      <c r="T128" s="38"/>
      <c r="U128" s="35"/>
    </row>
    <row r="129" spans="2:21" x14ac:dyDescent="0.2">
      <c r="H129" s="74">
        <f>SUM(H126:H128)</f>
        <v>596520</v>
      </c>
      <c r="I129" s="74"/>
      <c r="J129" s="74">
        <f>SUM(J126:J128)</f>
        <v>28394.68</v>
      </c>
      <c r="K129" s="74"/>
      <c r="L129" s="74">
        <f>SUM(L126:L128)</f>
        <v>191146.02</v>
      </c>
      <c r="M129" s="85"/>
      <c r="N129" s="74">
        <f>SUM(N126:N128)</f>
        <v>376979.3</v>
      </c>
      <c r="O129" s="85"/>
      <c r="P129" s="78">
        <f>IF(H129=0,0,(J129+L129)/H129)</f>
        <v>0.36803577415677596</v>
      </c>
      <c r="Q129" s="86"/>
      <c r="R129" s="74">
        <f>SUM(R126:R128)</f>
        <v>37099.189999999995</v>
      </c>
      <c r="T129" s="35"/>
      <c r="U129" s="35"/>
    </row>
    <row r="130" spans="2:21" x14ac:dyDescent="0.2">
      <c r="H130" s="87"/>
      <c r="I130" s="87"/>
      <c r="J130" s="87"/>
      <c r="K130" s="87"/>
      <c r="L130" s="87"/>
      <c r="M130" s="88"/>
      <c r="N130" s="87"/>
      <c r="O130" s="88"/>
      <c r="P130" s="89"/>
      <c r="Q130" s="90"/>
      <c r="R130" s="87"/>
      <c r="T130" s="35"/>
      <c r="U130" s="35"/>
    </row>
    <row r="131" spans="2:21" ht="13.5" thickBot="1" x14ac:dyDescent="0.25">
      <c r="C131" s="64" t="s">
        <v>72</v>
      </c>
      <c r="H131" s="81">
        <f>H120-H129</f>
        <v>0</v>
      </c>
      <c r="I131" s="81"/>
      <c r="J131" s="81">
        <f>J120-J129</f>
        <v>11237.650000000001</v>
      </c>
      <c r="K131" s="81"/>
      <c r="L131" s="81"/>
      <c r="M131" s="91"/>
      <c r="N131" s="81"/>
      <c r="O131" s="91"/>
      <c r="P131" s="82"/>
      <c r="Q131" s="92"/>
      <c r="R131" s="81">
        <f>R120-R129</f>
        <v>3278.2100000000064</v>
      </c>
      <c r="T131" s="35"/>
      <c r="U131" s="35"/>
    </row>
    <row r="132" spans="2:21" ht="13.5" thickTop="1" x14ac:dyDescent="0.2">
      <c r="B132" s="35"/>
      <c r="C132" s="35"/>
      <c r="D132" s="35"/>
      <c r="E132" s="35"/>
      <c r="F132" s="35"/>
      <c r="R132" s="35"/>
      <c r="T132" s="35"/>
      <c r="U132" s="35"/>
    </row>
    <row r="133" spans="2:21" x14ac:dyDescent="0.2">
      <c r="B133" s="47" t="s">
        <v>76</v>
      </c>
      <c r="C133" s="35"/>
      <c r="D133" s="35"/>
      <c r="E133" s="94"/>
      <c r="F133" s="35"/>
      <c r="R133" s="35"/>
      <c r="T133" s="35"/>
    </row>
    <row r="134" spans="2:21" x14ac:dyDescent="0.2">
      <c r="B134" s="35"/>
      <c r="C134" s="34" t="s">
        <v>46</v>
      </c>
      <c r="D134" s="35"/>
      <c r="E134" s="35"/>
      <c r="F134" s="32">
        <v>974638.67</v>
      </c>
      <c r="J134" s="38"/>
      <c r="R134" s="35"/>
    </row>
    <row r="135" spans="2:21" x14ac:dyDescent="0.2">
      <c r="B135" s="35"/>
      <c r="C135" s="34"/>
      <c r="D135" s="35"/>
      <c r="E135" s="35"/>
      <c r="F135" s="39"/>
    </row>
    <row r="136" spans="2:21" x14ac:dyDescent="0.2">
      <c r="C136" s="9"/>
      <c r="F136" s="6"/>
    </row>
    <row r="146" spans="4:8" x14ac:dyDescent="0.2">
      <c r="D146" s="21"/>
      <c r="F146" s="37"/>
      <c r="H146" s="21"/>
    </row>
  </sheetData>
  <mergeCells count="1">
    <mergeCell ref="B68:R73"/>
  </mergeCells>
  <printOptions horizontalCentered="1"/>
  <pageMargins left="0.35" right="0.35" top="0.75" bottom="0.75" header="0.3" footer="0.3"/>
  <pageSetup scale="65" fitToHeight="0" orientation="portrait" copies="10" r:id="rId1"/>
  <headerFooter alignWithMargins="0">
    <oddFooter>&amp;L&amp;6&amp;D   &amp;T   &amp;F</oddFooter>
  </headerFooter>
  <rowBreaks count="2" manualBreakCount="2">
    <brk id="73" max="17" man="1"/>
    <brk id="134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Monthly Financial Report</vt:lpstr>
      <vt:lpstr>'Monthly Financial Report'!Print_Area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 Cartrette</dc:creator>
  <cp:lastModifiedBy>Mark Baker</cp:lastModifiedBy>
  <cp:lastPrinted>2022-02-11T13:56:55Z</cp:lastPrinted>
  <dcterms:created xsi:type="dcterms:W3CDTF">2015-02-03T19:39:12Z</dcterms:created>
  <dcterms:modified xsi:type="dcterms:W3CDTF">2022-02-11T14:33:07Z</dcterms:modified>
</cp:coreProperties>
</file>