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G:\SHARE\USER\2020 Audits\"/>
    </mc:Choice>
  </mc:AlternateContent>
  <xr:revisionPtr revIDLastSave="0" documentId="13_ncr:1_{A1C93FBB-892C-49CB-A70B-6CF2CE121E61}" xr6:coauthVersionLast="45" xr6:coauthVersionMax="45" xr10:uidLastSave="{00000000-0000-0000-0000-000000000000}"/>
  <bookViews>
    <workbookView xWindow="-120" yWindow="-120" windowWidth="29040" windowHeight="15840" activeTab="1" xr2:uid="{00000000-000D-0000-FFFF-FFFF00000000}"/>
  </bookViews>
  <sheets>
    <sheet name="Instructions" sheetId="3" r:id="rId1"/>
    <sheet name="DataEntryWS" sheetId="1" r:id="rId2"/>
    <sheet name="SchedofAwards" sheetId="2" r:id="rId3"/>
  </sheets>
  <definedNames>
    <definedName name="_xlnm.Print_Area" localSheetId="1">DataEntryWS!$A$1:$K$274</definedName>
    <definedName name="_xlnm.Print_Area" localSheetId="2">SchedofAwards!$A$1:$J$122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7" i="1" l="1"/>
  <c r="I260" i="1" l="1"/>
  <c r="I257" i="1"/>
  <c r="I252" i="1"/>
  <c r="I249" i="1"/>
  <c r="I243" i="1"/>
  <c r="I239" i="1"/>
  <c r="I233" i="1"/>
  <c r="I229" i="1"/>
  <c r="I225" i="1"/>
  <c r="I222" i="1"/>
  <c r="I218" i="1"/>
  <c r="J215" i="1"/>
  <c r="I196" i="1"/>
  <c r="I185" i="1"/>
  <c r="I184" i="1"/>
  <c r="I183" i="1"/>
  <c r="I182" i="1"/>
  <c r="I181" i="1"/>
  <c r="I180" i="1"/>
  <c r="I168" i="1"/>
  <c r="I155" i="1"/>
  <c r="I151" i="1"/>
  <c r="I142" i="1"/>
  <c r="I133" i="1"/>
  <c r="I125" i="1"/>
  <c r="I127" i="1"/>
  <c r="I121" i="1"/>
  <c r="I123" i="1"/>
  <c r="I117" i="1"/>
  <c r="I99" i="1"/>
  <c r="I58" i="1"/>
  <c r="I49" i="1"/>
  <c r="I38" i="1"/>
  <c r="I37" i="1"/>
  <c r="I34" i="1"/>
  <c r="I18" i="1"/>
  <c r="I16" i="1"/>
  <c r="J12" i="1"/>
  <c r="I26" i="1" l="1"/>
  <c r="H67" i="2" s="1"/>
  <c r="I25" i="1"/>
  <c r="I24" i="1"/>
  <c r="J95" i="2" s="1"/>
  <c r="I132" i="1" l="1"/>
  <c r="I248" i="1"/>
  <c r="I250" i="1"/>
  <c r="I251" i="1"/>
  <c r="I253" i="1"/>
  <c r="I254" i="1"/>
  <c r="I255" i="1"/>
  <c r="I256" i="1"/>
  <c r="I258" i="1"/>
  <c r="I259" i="1"/>
  <c r="I261" i="1"/>
  <c r="I262" i="1"/>
  <c r="I263" i="1"/>
  <c r="I264" i="1"/>
  <c r="I265" i="1"/>
  <c r="I266" i="1"/>
  <c r="I267" i="1"/>
  <c r="I268" i="1"/>
  <c r="J102" i="1" l="1"/>
  <c r="J72" i="1"/>
  <c r="I73" i="1"/>
  <c r="I131" i="1"/>
  <c r="I130" i="1"/>
  <c r="I76" i="1"/>
  <c r="I79" i="1"/>
  <c r="I71" i="1"/>
  <c r="I68" i="1"/>
  <c r="I65" i="1" l="1"/>
  <c r="I82" i="1"/>
  <c r="I13" i="1"/>
  <c r="I10" i="1"/>
  <c r="J11" i="1"/>
  <c r="I245" i="1"/>
  <c r="I240" i="1"/>
  <c r="I236" i="1"/>
  <c r="I232" i="1"/>
  <c r="I228" i="1"/>
  <c r="I220" i="1"/>
  <c r="I224" i="1"/>
  <c r="J216" i="1"/>
  <c r="I213" i="1"/>
  <c r="I210" i="1"/>
  <c r="J207" i="1"/>
  <c r="I207" i="1"/>
  <c r="J204" i="1"/>
  <c r="I204" i="1"/>
  <c r="I199" i="1"/>
  <c r="I195" i="1"/>
  <c r="I191" i="1"/>
  <c r="I179" i="1"/>
  <c r="I176" i="1"/>
  <c r="I167" i="1"/>
  <c r="I156" i="1"/>
  <c r="I152" i="1"/>
  <c r="J147" i="1"/>
  <c r="J146" i="1"/>
  <c r="I143" i="1"/>
  <c r="I135" i="1"/>
  <c r="H31" i="2" s="1"/>
  <c r="I134" i="1"/>
  <c r="H51" i="2" s="1"/>
  <c r="I126" i="1"/>
  <c r="I120" i="1"/>
  <c r="H46" i="2" s="1"/>
  <c r="I116" i="1"/>
  <c r="J115" i="1"/>
  <c r="J112" i="1"/>
  <c r="J109" i="1"/>
  <c r="J106" i="1"/>
  <c r="J104" i="1"/>
  <c r="J103" i="1"/>
  <c r="J69" i="1"/>
  <c r="I59" i="1"/>
  <c r="I48" i="1"/>
  <c r="I40" i="1"/>
  <c r="I36" i="1"/>
  <c r="J33" i="1"/>
  <c r="J84" i="2" s="1"/>
  <c r="I22" i="1"/>
  <c r="I21" i="1"/>
  <c r="H50" i="2" l="1"/>
  <c r="I158" i="1"/>
  <c r="I241" i="1" l="1"/>
  <c r="I238" i="1"/>
  <c r="I237" i="1"/>
  <c r="I235" i="1"/>
  <c r="I234" i="1"/>
  <c r="I231" i="1"/>
  <c r="I230" i="1"/>
  <c r="I227" i="1"/>
  <c r="I226" i="1"/>
  <c r="I223" i="1"/>
  <c r="I221" i="1"/>
  <c r="I219" i="1"/>
  <c r="J166" i="1"/>
  <c r="I166" i="1"/>
  <c r="I140" i="1"/>
  <c r="I139" i="1"/>
  <c r="I137" i="1"/>
  <c r="I92" i="1"/>
  <c r="I91" i="1"/>
  <c r="I90" i="1"/>
  <c r="I89" i="1"/>
  <c r="I88" i="1"/>
  <c r="I87" i="1"/>
  <c r="I86" i="1"/>
  <c r="I85" i="1"/>
  <c r="I84" i="1"/>
  <c r="J201" i="1"/>
  <c r="I201" i="1"/>
  <c r="J200" i="1"/>
  <c r="J106" i="2" s="1"/>
  <c r="J159" i="1"/>
  <c r="J101" i="2" s="1"/>
  <c r="J157" i="1"/>
  <c r="J100" i="2" s="1"/>
  <c r="J95" i="1"/>
  <c r="J94" i="1"/>
  <c r="J93" i="1"/>
  <c r="J89" i="2" s="1"/>
  <c r="J164" i="1"/>
  <c r="I164" i="1"/>
  <c r="I144" i="1"/>
  <c r="J124" i="1"/>
  <c r="J98" i="2" s="1"/>
  <c r="J67" i="1"/>
  <c r="I67" i="1"/>
  <c r="I55" i="1"/>
  <c r="I47" i="1"/>
  <c r="J7" i="1"/>
  <c r="J77" i="2" s="1"/>
  <c r="H42" i="2" l="1"/>
  <c r="J90" i="2"/>
  <c r="J270" i="1" l="1"/>
  <c r="I270" i="1"/>
  <c r="J214" i="1"/>
  <c r="J110" i="2" s="1"/>
  <c r="I212" i="1"/>
  <c r="I198" i="1"/>
  <c r="I177" i="1"/>
  <c r="I178" i="1"/>
  <c r="I173" i="1"/>
  <c r="I170" i="1"/>
  <c r="I154" i="1"/>
  <c r="I153" i="1"/>
  <c r="I141" i="1"/>
  <c r="H61" i="2" s="1"/>
  <c r="H47" i="2" l="1"/>
  <c r="I138" i="1"/>
  <c r="I119" i="1"/>
  <c r="I118" i="1"/>
  <c r="I97" i="1"/>
  <c r="I96" i="1"/>
  <c r="I83" i="1"/>
  <c r="J81" i="1"/>
  <c r="I81" i="1"/>
  <c r="J80" i="1"/>
  <c r="J78" i="1"/>
  <c r="I78" i="1"/>
  <c r="J77" i="1"/>
  <c r="J75" i="1"/>
  <c r="I75" i="1"/>
  <c r="J74" i="1"/>
  <c r="J70" i="1"/>
  <c r="I70" i="1"/>
  <c r="J66" i="1"/>
  <c r="J64" i="1"/>
  <c r="I64" i="1"/>
  <c r="J63" i="1"/>
  <c r="J86" i="2" s="1"/>
  <c r="J61" i="1"/>
  <c r="I57" i="1"/>
  <c r="I52" i="1"/>
  <c r="I46" i="1"/>
  <c r="I45" i="1"/>
  <c r="H25" i="2" s="1"/>
  <c r="I41" i="1"/>
  <c r="I39" i="1"/>
  <c r="H32" i="2" s="1"/>
  <c r="I35" i="1"/>
  <c r="H33" i="2" s="1"/>
  <c r="I30" i="1"/>
  <c r="I29" i="1"/>
  <c r="I28" i="1"/>
  <c r="J27" i="1"/>
  <c r="J82" i="2" s="1"/>
  <c r="I20" i="1"/>
  <c r="I14" i="1"/>
  <c r="H34" i="2" l="1"/>
  <c r="H66" i="2"/>
  <c r="J269" i="1"/>
  <c r="J112" i="2" s="1"/>
  <c r="H35" i="2" l="1"/>
  <c r="J186" i="1"/>
  <c r="I186" i="1"/>
  <c r="I172" i="1" l="1"/>
  <c r="I171" i="1"/>
  <c r="J62" i="1" l="1"/>
  <c r="J60" i="1"/>
  <c r="I56" i="1"/>
  <c r="H48" i="2" s="1"/>
  <c r="I50" i="1"/>
  <c r="H53" i="2" s="1"/>
  <c r="I43" i="1"/>
  <c r="J85" i="2" l="1"/>
  <c r="D272" i="1"/>
  <c r="D277" i="1" s="1"/>
  <c r="I42" i="1" l="1"/>
  <c r="I31" i="1"/>
  <c r="H65" i="2" s="1"/>
  <c r="I19" i="1"/>
  <c r="H49" i="2" s="1"/>
  <c r="I15" i="1"/>
  <c r="H40" i="2" s="1"/>
  <c r="I197" i="1" l="1"/>
  <c r="H63" i="2" s="1"/>
  <c r="I145" i="1" l="1"/>
  <c r="H57" i="2" s="1"/>
  <c r="A1" i="2" l="1"/>
  <c r="A4" i="2"/>
  <c r="J8" i="1"/>
  <c r="J78" i="2" s="1"/>
  <c r="J6" i="1"/>
  <c r="J76" i="2" s="1"/>
  <c r="J9" i="1" l="1"/>
  <c r="J79" i="2" s="1"/>
  <c r="J80" i="2"/>
  <c r="J23" i="1" l="1"/>
  <c r="J81" i="2" s="1"/>
  <c r="I136" i="1" l="1"/>
  <c r="H37" i="2" s="1"/>
  <c r="J148" i="1" l="1"/>
  <c r="J99" i="2" s="1"/>
  <c r="J32" i="1" l="1"/>
  <c r="J83" i="2" s="1"/>
  <c r="I51" i="1" l="1"/>
  <c r="H44" i="2" s="1"/>
  <c r="J187" i="1" l="1"/>
  <c r="J104" i="2" s="1"/>
  <c r="J188" i="1" l="1"/>
  <c r="I188" i="1"/>
  <c r="I190" i="1" l="1"/>
  <c r="J190" i="1"/>
  <c r="J189" i="1" l="1"/>
  <c r="J105" i="2" s="1"/>
  <c r="I192" i="1" l="1"/>
  <c r="H55" i="2" s="1"/>
  <c r="I193" i="1" l="1"/>
  <c r="I194" i="1" l="1"/>
  <c r="H52" i="2" s="1"/>
  <c r="I203" i="1" l="1"/>
  <c r="J203" i="1"/>
  <c r="J202" i="1" l="1"/>
  <c r="J107" i="2" s="1"/>
  <c r="I206" i="1" l="1"/>
  <c r="J206" i="1"/>
  <c r="J68" i="2" s="1"/>
  <c r="J205" i="1" l="1"/>
  <c r="J108" i="2" s="1"/>
  <c r="J208" i="1" l="1"/>
  <c r="J109" i="2" s="1"/>
  <c r="I209" i="1" l="1"/>
  <c r="H68" i="2" s="1"/>
  <c r="I211" i="1" l="1"/>
  <c r="H43" i="2" s="1"/>
  <c r="J98" i="1" l="1"/>
  <c r="I100" i="1" l="1"/>
  <c r="H59" i="2" s="1"/>
  <c r="J101" i="1" l="1"/>
  <c r="J91" i="2" s="1"/>
  <c r="I105" i="1" l="1"/>
  <c r="H69" i="2" s="1"/>
  <c r="J107" i="1" l="1"/>
  <c r="J108" i="1" l="1"/>
  <c r="J92" i="2" s="1"/>
  <c r="J110" i="1" l="1"/>
  <c r="J111" i="1" l="1"/>
  <c r="J93" i="2" s="1"/>
  <c r="J113" i="1" l="1"/>
  <c r="J94" i="2" l="1"/>
  <c r="J114" i="1"/>
  <c r="J96" i="2" s="1"/>
  <c r="I217" i="1" l="1"/>
  <c r="J122" i="1" l="1"/>
  <c r="J97" i="2" s="1"/>
  <c r="I128" i="1" l="1"/>
  <c r="I129" i="1" l="1"/>
  <c r="H64" i="2" s="1"/>
  <c r="H14" i="2" l="1"/>
  <c r="H16" i="2" s="1"/>
  <c r="I149" i="1"/>
  <c r="H45" i="2" s="1"/>
  <c r="I150" i="1" l="1"/>
  <c r="H54" i="2" s="1"/>
  <c r="J160" i="1" l="1"/>
  <c r="J88" i="2" s="1"/>
  <c r="J161" i="1" l="1"/>
  <c r="J87" i="2" s="1"/>
  <c r="J162" i="1" l="1"/>
  <c r="J102" i="2" s="1"/>
  <c r="J163" i="1" l="1"/>
  <c r="J165" i="1" l="1"/>
  <c r="J103" i="2" s="1"/>
  <c r="H60" i="2" l="1"/>
  <c r="J60" i="2"/>
  <c r="J70" i="2" s="1"/>
  <c r="I169" i="1" l="1"/>
  <c r="H36" i="2" s="1"/>
  <c r="I175" i="1" l="1"/>
  <c r="I174" i="1" l="1"/>
  <c r="H56" i="2" s="1"/>
  <c r="I242" i="1" l="1"/>
  <c r="I244" i="1" l="1"/>
  <c r="H38" i="2" l="1"/>
  <c r="H39" i="2"/>
  <c r="J246" i="1"/>
  <c r="J247" i="1" l="1"/>
  <c r="J111" i="2" s="1"/>
  <c r="J114" i="2" s="1"/>
  <c r="K272" i="1" l="1"/>
  <c r="J119" i="2" s="1"/>
  <c r="H62" i="2" l="1"/>
  <c r="H21" i="2" l="1"/>
  <c r="J272" i="1" l="1"/>
  <c r="J123" i="2" s="1"/>
  <c r="J125" i="2" s="1"/>
  <c r="I44" i="1" l="1"/>
  <c r="I53" i="1" l="1"/>
  <c r="I54" i="1" l="1"/>
  <c r="H58" i="2" l="1"/>
  <c r="H70" i="2" s="1"/>
  <c r="I272" i="1"/>
  <c r="H123" i="2" s="1"/>
  <c r="J118" i="2"/>
  <c r="H114" i="2" l="1"/>
  <c r="H125" i="2" l="1"/>
  <c r="J117" i="2"/>
  <c r="J1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ncdeptofstatetreasurer</author>
  </authors>
  <commentList>
    <comment ref="A1" authorId="0" shapeId="0" xr:uid="{00000000-0006-0000-0100-000001000000}">
      <text>
        <r>
          <rPr>
            <b/>
            <sz val="8"/>
            <color indexed="81"/>
            <rFont val="Tahoma"/>
            <family val="2"/>
          </rPr>
          <t xml:space="preserve">Enter name of unit
</t>
        </r>
      </text>
    </comment>
  </commentList>
</comments>
</file>

<file path=xl/sharedStrings.xml><?xml version="1.0" encoding="utf-8"?>
<sst xmlns="http://schemas.openxmlformats.org/spreadsheetml/2006/main" count="1736" uniqueCount="445">
  <si>
    <t>N/A</t>
  </si>
  <si>
    <t>HHS-Preventive Health Services Block Grant</t>
  </si>
  <si>
    <t>Federal</t>
  </si>
  <si>
    <t>SZ</t>
  </si>
  <si>
    <t>Food and Lodging Fees</t>
  </si>
  <si>
    <t>Other Receipts</t>
  </si>
  <si>
    <t>State</t>
  </si>
  <si>
    <t>AP</t>
  </si>
  <si>
    <t>State Supported Expenditures</t>
  </si>
  <si>
    <t>PF</t>
  </si>
  <si>
    <t>Public Health Nursing</t>
  </si>
  <si>
    <t>General Communicable Disease Control</t>
  </si>
  <si>
    <t>126C</t>
  </si>
  <si>
    <t>AR</t>
  </si>
  <si>
    <t>PK</t>
  </si>
  <si>
    <t>Community Liaisons for Health</t>
  </si>
  <si>
    <t>Diabetes Regional Consultant</t>
  </si>
  <si>
    <t>PR</t>
  </si>
  <si>
    <t>PC</t>
  </si>
  <si>
    <t>310E</t>
  </si>
  <si>
    <t>Active Routes to School</t>
  </si>
  <si>
    <t>WISEWOMAN Project</t>
  </si>
  <si>
    <t>310A</t>
  </si>
  <si>
    <t>SW</t>
  </si>
  <si>
    <t>Breast and Cervical Cancer Program</t>
  </si>
  <si>
    <t>RU</t>
  </si>
  <si>
    <t>LAUNCH</t>
  </si>
  <si>
    <t>140E</t>
  </si>
  <si>
    <t>Nurse Family Partnership</t>
  </si>
  <si>
    <t>ST</t>
  </si>
  <si>
    <t>Tobacco Control Program</t>
  </si>
  <si>
    <t>341C</t>
  </si>
  <si>
    <t>341D</t>
  </si>
  <si>
    <t>Triple P</t>
  </si>
  <si>
    <t>Care Coordination for Children</t>
  </si>
  <si>
    <t>Child Health</t>
  </si>
  <si>
    <t>611A</t>
  </si>
  <si>
    <t>AN</t>
  </si>
  <si>
    <t>611B</t>
  </si>
  <si>
    <t>611E</t>
  </si>
  <si>
    <t>13A1</t>
  </si>
  <si>
    <t>Maternal Health</t>
  </si>
  <si>
    <t>High Risk Maternity Clinics</t>
  </si>
  <si>
    <t>Healthy Beginnings</t>
  </si>
  <si>
    <t>Temporary Assistance for Needy Families</t>
  </si>
  <si>
    <t>T2</t>
  </si>
  <si>
    <t>522A</t>
  </si>
  <si>
    <t>SP</t>
  </si>
  <si>
    <t>JA</t>
  </si>
  <si>
    <t>Maternal Health (HMHC)</t>
  </si>
  <si>
    <t>Maternal and Child Health Block Grant</t>
  </si>
  <si>
    <t>FP</t>
  </si>
  <si>
    <t>Family Planning Services</t>
  </si>
  <si>
    <t>592B</t>
  </si>
  <si>
    <t>592C</t>
  </si>
  <si>
    <t>Women's Health Service Fund</t>
  </si>
  <si>
    <t>13A2</t>
  </si>
  <si>
    <t>WIC  Administration</t>
  </si>
  <si>
    <t>WIC General Admin</t>
  </si>
  <si>
    <t>JQ</t>
  </si>
  <si>
    <t>570K</t>
  </si>
  <si>
    <t>HV</t>
  </si>
  <si>
    <t>Jail Testing</t>
  </si>
  <si>
    <t>439A</t>
  </si>
  <si>
    <t>HIV/STD Substance Abuse</t>
  </si>
  <si>
    <t>BN</t>
  </si>
  <si>
    <t>HIV/STD State</t>
  </si>
  <si>
    <t>RQ</t>
  </si>
  <si>
    <t>X7</t>
  </si>
  <si>
    <t>NB</t>
  </si>
  <si>
    <t>462D</t>
  </si>
  <si>
    <t>462E</t>
  </si>
  <si>
    <t>981A</t>
  </si>
  <si>
    <t>Immunization Action Plan</t>
  </si>
  <si>
    <t>VJ</t>
  </si>
  <si>
    <t>KZ</t>
  </si>
  <si>
    <t>TANF</t>
  </si>
  <si>
    <t>School Health Center</t>
  </si>
  <si>
    <t>School Nurse Funding Initiative</t>
  </si>
  <si>
    <t>AV</t>
  </si>
  <si>
    <t>CSHS-Speech and Hearing</t>
  </si>
  <si>
    <t>570C</t>
  </si>
  <si>
    <t>KL</t>
  </si>
  <si>
    <t>Affordable Care Act (ACA) Personal Responsibility Education Program</t>
  </si>
  <si>
    <t>Refugee Health Assessments</t>
  </si>
  <si>
    <t>810E</t>
  </si>
  <si>
    <t>NF</t>
  </si>
  <si>
    <t>272C</t>
  </si>
  <si>
    <t>272D</t>
  </si>
  <si>
    <t>Ryan White Emerging Community</t>
  </si>
  <si>
    <t>HQ</t>
  </si>
  <si>
    <t>554D</t>
  </si>
  <si>
    <t>BC</t>
  </si>
  <si>
    <t>BE</t>
  </si>
  <si>
    <t>577A</t>
  </si>
  <si>
    <t>577B</t>
  </si>
  <si>
    <t>Center Total</t>
  </si>
  <si>
    <t>FUND</t>
  </si>
  <si>
    <t>RCC</t>
  </si>
  <si>
    <t>Prog</t>
  </si>
  <si>
    <t>Activity</t>
  </si>
  <si>
    <t>Title</t>
  </si>
  <si>
    <t>Source or</t>
  </si>
  <si>
    <t>CFDA</t>
  </si>
  <si>
    <t>Awards</t>
  </si>
  <si>
    <t>n/a</t>
  </si>
  <si>
    <t>Amount</t>
  </si>
  <si>
    <t>Schedule of Expenditures of Federal and State Awards</t>
  </si>
  <si>
    <t>Public Health Programs</t>
  </si>
  <si>
    <t>Federal Expenditures</t>
  </si>
  <si>
    <t>State Expenditures</t>
  </si>
  <si>
    <t>Federal Awards</t>
  </si>
  <si>
    <t>U.S Department of Agriculture</t>
  </si>
  <si>
    <t>passed through NC Dept. of Health and Human Services</t>
  </si>
  <si>
    <t>Divison of Public Health</t>
  </si>
  <si>
    <t xml:space="preserve">Special Supplemental Nutrition Program for </t>
  </si>
  <si>
    <t>Women Infant and Children</t>
  </si>
  <si>
    <t>Total U.S. Department of Agriculture</t>
  </si>
  <si>
    <t>U.S. Department of Housing and Urban Development</t>
  </si>
  <si>
    <t>Housing Opportunities for Person with Aids</t>
  </si>
  <si>
    <t>U.S. Department of Health and Human Services</t>
  </si>
  <si>
    <t>Medical Assistance Assistance Program</t>
  </si>
  <si>
    <t xml:space="preserve">Hospital Preparedness Program (HPP) and Public Health Emergency Preparedness (PHEP) Aligned Cooperative Agreements </t>
  </si>
  <si>
    <t xml:space="preserve">Well-Integrated Screening and Evaluation for Women Across the Nation </t>
  </si>
  <si>
    <t>Project Grants and Cooperative Agreements for Tuberculosis Control Programs</t>
  </si>
  <si>
    <t xml:space="preserve">Injury Prevention and Control Research and State and Community Based Programs </t>
  </si>
  <si>
    <t xml:space="preserve">Disabilities Prevention </t>
  </si>
  <si>
    <t xml:space="preserve">Immunization Grants </t>
  </si>
  <si>
    <t xml:space="preserve">HIV Prevention Activities_Health Department Based </t>
  </si>
  <si>
    <t xml:space="preserve">Assistance Programs for Chronic Disease Prevention and Control </t>
  </si>
  <si>
    <t xml:space="preserve">Preventive Health Services_Sexually Transmitted Diseases Control Grants </t>
  </si>
  <si>
    <t>Ryan White Program</t>
  </si>
  <si>
    <t>Maternal and Child Health Services Block Grant</t>
  </si>
  <si>
    <t>Block Grants -Prevent and Treatment of Substance Abuse</t>
  </si>
  <si>
    <t>Total</t>
  </si>
  <si>
    <t>State Awards</t>
  </si>
  <si>
    <t>N.C. Department of Health and Human Services</t>
  </si>
  <si>
    <t>Division of Public Health</t>
  </si>
  <si>
    <t>Other Reciepts / State Supported Expenditures</t>
  </si>
  <si>
    <t xml:space="preserve"> </t>
  </si>
  <si>
    <t>Total federal and State awards from Schedule of Expenditures of Awards</t>
  </si>
  <si>
    <t>Difference (should equal zero)</t>
  </si>
  <si>
    <t>VENDOR TOTALS</t>
  </si>
  <si>
    <t xml:space="preserve">Preventive Health and Health Services Block Grant funded solely with Prevention and Public Health Funds (PPHF) </t>
  </si>
  <si>
    <t>Total federal and State awards</t>
  </si>
  <si>
    <t>Public Health</t>
  </si>
  <si>
    <t>Totals Federal and State rom DataEntryWorksheet</t>
  </si>
  <si>
    <t>Total Receipts from DataEntry Worksheet</t>
  </si>
  <si>
    <t>NC MIECHV Program</t>
  </si>
  <si>
    <t>P3</t>
  </si>
  <si>
    <t>P6</t>
  </si>
  <si>
    <t xml:space="preserve">State and Local Public Health Actions to Prevent Obesity, Diabetes, Heart Disease and Stroke (PPHF) </t>
  </si>
  <si>
    <t>Public Health Data Entry Worksheet</t>
  </si>
  <si>
    <t xml:space="preserve">The spreadsheets with the tabs below of "DataEntryWS" and "SchedofAwards" are designed to assist auditors of Public Health programs in confirming recipients paid by NC DHHS Controller's Office.  In addition, the spreadsheets assist auditors in confirming expenditures amounts reported by the County/Public Health Organization on their schedule of expenditures of federal and State awards.  </t>
  </si>
  <si>
    <t>Instructions for converting the information found on the LISTPAY report into programs presented on the Schedule of Expenditures of Federal and State Awards are as follows:</t>
  </si>
  <si>
    <t>For each center found on the LISTPAY2 report there is a corresponding number on the DataEntryWorksheet.  Matching the numbers found on the LISTPAY2 with the numbers on the KEY determines the activity and Program Title and whether the activity has received federal pass through or State funding.  If it has any CFDA number assigned, it is federal pass through funding.</t>
  </si>
  <si>
    <t xml:space="preserve">Programs with federal pass through funding should be grouped by CFDA number in the Federal Awards of the Schedule of Awards section with any State matching funds included in a separate column.  State funding should be listed on the State Award section of the Schedule by the RCC (or activity) associated with the awards.   </t>
  </si>
  <si>
    <t>Instructions for using the DataEntryWorksheet:</t>
  </si>
  <si>
    <t>Enter name of unit of government (ex. Carolina County) at the top of spreadsheet above the words "Public Health".</t>
  </si>
  <si>
    <t xml:space="preserve">Column I and Column J are protected to prevent direct entry into these cells that have the formulas for the allocations.  To remove the protection, select Review, Unprotect Sheet, and enter the password PH.  </t>
  </si>
  <si>
    <t>Using the spreadsheet, titled "DataEntryWS" (see tab below),  enter the dollar amounts found on the LISTPAY2 report beside each  "Center Total"  code that corresponds to the Center Totals on the Worksheet. For example, Center Total 141041100000 on LISTPAY2 means (by referring to the KEY) that it is a general state program.  Therefore you would enter the Center Total dollars on the appropriate line of the DataEntryWorksheet which has 1410 Fund , 4110 RCC,  0000 Program, and State Source (the sixth item down or row #12 on the spreadsheet).</t>
  </si>
  <si>
    <t>Compare amounts entered into "DataEntryworksheet" using the Total found below each column with total amount from LISTPAY2.  A comparison can be made for the amounts of federal and state awards entered on the DataEntryWorksheet with the amounts from the SchedofAwards worksheet.</t>
  </si>
  <si>
    <t>*Receipts</t>
  </si>
  <si>
    <t xml:space="preserve">*Receipts for services are not considered financial awards and are not requried to be placed on the SEFSA.  </t>
  </si>
  <si>
    <t>JS</t>
  </si>
  <si>
    <t>623E</t>
  </si>
  <si>
    <t>627E</t>
  </si>
  <si>
    <t>VP</t>
  </si>
  <si>
    <t>7J</t>
  </si>
  <si>
    <t>Infant Mortality Reduction</t>
  </si>
  <si>
    <t>NC Baby Love Plus</t>
  </si>
  <si>
    <t>HJ</t>
  </si>
  <si>
    <t>North Carolinas Affordable Care Act Proposal for Building</t>
  </si>
  <si>
    <t xml:space="preserve">Epidemiology and Laboratory Capacity for Infectious Diseases (ELC) </t>
  </si>
  <si>
    <t>837B</t>
  </si>
  <si>
    <t>DH</t>
  </si>
  <si>
    <t>Antimicrobial-Resistant Gonorrhea</t>
  </si>
  <si>
    <t>871C</t>
  </si>
  <si>
    <t>671D</t>
  </si>
  <si>
    <t>D671</t>
  </si>
  <si>
    <t>191C</t>
  </si>
  <si>
    <t>Obesity, Diabetes, HDSP</t>
  </si>
  <si>
    <t>192C</t>
  </si>
  <si>
    <t>496D</t>
  </si>
  <si>
    <t>BL</t>
  </si>
  <si>
    <t>586D</t>
  </si>
  <si>
    <t>588D</t>
  </si>
  <si>
    <t>611C</t>
  </si>
  <si>
    <t>611D</t>
  </si>
  <si>
    <t>439F</t>
  </si>
  <si>
    <t>981F</t>
  </si>
  <si>
    <t>372D</t>
  </si>
  <si>
    <t>685D</t>
  </si>
  <si>
    <t>D685</t>
  </si>
  <si>
    <t>BX</t>
  </si>
  <si>
    <t>Minority AIDS Initiative</t>
  </si>
  <si>
    <t>570A</t>
  </si>
  <si>
    <t>GH</t>
  </si>
  <si>
    <t>530D</t>
  </si>
  <si>
    <t>522D</t>
  </si>
  <si>
    <t>811D</t>
  </si>
  <si>
    <t>810D</t>
  </si>
  <si>
    <t xml:space="preserve">Cancer Prevention and Control Programs for State, Territorial and Tribal Organizations financed in part by Prevention and Public Health Funds </t>
  </si>
  <si>
    <t>Electronic Health Record</t>
  </si>
  <si>
    <t>PPHF Capacity Building Assistance to Strengthen Public Health Immunization Infrastructure and Performance financed in part by Prevention and Public Health Funds</t>
  </si>
  <si>
    <t>837C</t>
  </si>
  <si>
    <t>871D</t>
  </si>
  <si>
    <t>Physical Activity and Nutrition</t>
  </si>
  <si>
    <t>E671</t>
  </si>
  <si>
    <t>EY</t>
  </si>
  <si>
    <t>191D</t>
  </si>
  <si>
    <t>193C</t>
  </si>
  <si>
    <t>193D</t>
  </si>
  <si>
    <t>195A</t>
  </si>
  <si>
    <t>1Q</t>
  </si>
  <si>
    <t>587E</t>
  </si>
  <si>
    <t>MD</t>
  </si>
  <si>
    <t>In Home Asthma Interventions</t>
  </si>
  <si>
    <t>Surveys, Studies, Research, Investigations, Demonstrations, and Special Purpose Activities Relating to the Clean Air Act</t>
  </si>
  <si>
    <t xml:space="preserve">US Environmental Protection Agency (EPA) </t>
  </si>
  <si>
    <t>123D</t>
  </si>
  <si>
    <t>VH</t>
  </si>
  <si>
    <t>192D</t>
  </si>
  <si>
    <t>D3</t>
  </si>
  <si>
    <t>194D</t>
  </si>
  <si>
    <t>494E</t>
  </si>
  <si>
    <t>496E</t>
  </si>
  <si>
    <t>MF</t>
  </si>
  <si>
    <t>586E</t>
  </si>
  <si>
    <t>588E</t>
  </si>
  <si>
    <t>691E</t>
  </si>
  <si>
    <t>NC Community and Clinical Connections</t>
  </si>
  <si>
    <t>Tobacco Prevention and Cessation</t>
  </si>
  <si>
    <t>Tobacco Cessation</t>
  </si>
  <si>
    <t>CAPUS Safe Spaces</t>
  </si>
  <si>
    <t>372E</t>
  </si>
  <si>
    <t>373D</t>
  </si>
  <si>
    <t>WISEWOMAN Project - Lifestyles Program</t>
  </si>
  <si>
    <t>NC Well Intergrated Screening and Eval for Women</t>
  </si>
  <si>
    <t>Well Intergrated Screening and Eval for Women</t>
  </si>
  <si>
    <t>373E</t>
  </si>
  <si>
    <t>374D</t>
  </si>
  <si>
    <t>D7</t>
  </si>
  <si>
    <t>Breast and Cervical Cancer Control</t>
  </si>
  <si>
    <t>Cancer Prevention and Control for Program for State</t>
  </si>
  <si>
    <t>Prevent Disease, Disability, &amp; Death from Vaccine Preventa</t>
  </si>
  <si>
    <t>Project REACH for Adolescents</t>
  </si>
  <si>
    <t>Project REACH:  Redefining &amp; Enpowering Adolescents</t>
  </si>
  <si>
    <t>497B</t>
  </si>
  <si>
    <t>WW</t>
  </si>
  <si>
    <t>497C</t>
  </si>
  <si>
    <t>TPPI-Adolescent Parenting Program</t>
  </si>
  <si>
    <t>Medicaid Federal Financial Participation (Fed 27%, State 73%)</t>
  </si>
  <si>
    <t>TPPI - PREP - Award 7</t>
  </si>
  <si>
    <t>685E</t>
  </si>
  <si>
    <t>E685</t>
  </si>
  <si>
    <t>Refugee Cash and Medical Assistance Program</t>
  </si>
  <si>
    <t>811E</t>
  </si>
  <si>
    <t>Preconception Health</t>
  </si>
  <si>
    <t>Materenal and Child Health Services (Federal 57.14%, State 42.86%)</t>
  </si>
  <si>
    <t>PCM for Women Ineligible for Medicaid</t>
  </si>
  <si>
    <t>Young Family Connect</t>
  </si>
  <si>
    <t>Support for Expectant and Parenting Teens, Women, Fathers</t>
  </si>
  <si>
    <t>Eliminating Disparities in Perinatal Health</t>
  </si>
  <si>
    <t>530E</t>
  </si>
  <si>
    <t>Evidence Based Strategies for MCH</t>
  </si>
  <si>
    <t>Family Planning - State</t>
  </si>
  <si>
    <t>HMHC-FP - February Start</t>
  </si>
  <si>
    <t>Family Planning - Title X 1/12 Months</t>
  </si>
  <si>
    <t>North Carolina Family Planning Program</t>
  </si>
  <si>
    <t>WIC  Client Services</t>
  </si>
  <si>
    <t>Women Infants and Children</t>
  </si>
  <si>
    <t>GJ</t>
  </si>
  <si>
    <t>WIC BF Promotion &amp; Support</t>
  </si>
  <si>
    <t>WIC Lactation Training Center</t>
  </si>
  <si>
    <t>570B</t>
  </si>
  <si>
    <t>TB Control</t>
  </si>
  <si>
    <t>North Carolina's TB Elimination and Laboratory Project</t>
  </si>
  <si>
    <t>Ryan White Part B Supplemental</t>
  </si>
  <si>
    <t>CAPUS Men's Health Clinic</t>
  </si>
  <si>
    <t>Ryan White Care Act Title II</t>
  </si>
  <si>
    <t>BY</t>
  </si>
  <si>
    <t>HOPWA</t>
  </si>
  <si>
    <t>Housing Opportunities for Persons with AIDS</t>
  </si>
  <si>
    <t>577D</t>
  </si>
  <si>
    <t>CHS-Speech and Hearing</t>
  </si>
  <si>
    <t>671E</t>
  </si>
  <si>
    <t>Mosquito and Tick Suppression</t>
  </si>
  <si>
    <t xml:space="preserve">Prescription Drug Overdose </t>
  </si>
  <si>
    <t>NC Prescription Drug Overdose Prevention Program</t>
  </si>
  <si>
    <t>Preventive Health Services and Health Services Block Grant</t>
  </si>
  <si>
    <t>Minority Diabetes Prevention Program</t>
  </si>
  <si>
    <t>PPHF 2014:  HDSP, Diabetes, Obesity</t>
  </si>
  <si>
    <t>Training and Technical Assistance Program to Advance Evid</t>
  </si>
  <si>
    <t>123C</t>
  </si>
  <si>
    <t>SS</t>
  </si>
  <si>
    <t>Healthy Families America</t>
  </si>
  <si>
    <t>Project Launch</t>
  </si>
  <si>
    <t>194C</t>
  </si>
  <si>
    <t>D6</t>
  </si>
  <si>
    <t>PHHF 2014: HDSP, Diabetes, Obesity</t>
  </si>
  <si>
    <t>Tobacco Prevention - CDC</t>
  </si>
  <si>
    <t>Child Fatality Prevention</t>
  </si>
  <si>
    <t>Viral Hepatitis Prevention</t>
  </si>
  <si>
    <t>Innovative Approaches - Emergency</t>
  </si>
  <si>
    <t>HealthPromotionforPeoplewithSpecialHealthCareNeeds</t>
  </si>
  <si>
    <t>Diabetes Regional Consultants</t>
  </si>
  <si>
    <t>NCCommunityClinicalConnections</t>
  </si>
  <si>
    <t>Substance Abuse Prevention &amp; Treatment Block Grant</t>
  </si>
  <si>
    <t>ComprehensiveHIVPreventionProjectforHealthDepartments</t>
  </si>
  <si>
    <t>Evidence-Based Intervention Services</t>
  </si>
  <si>
    <t>Intergrated Targeting Testing Services (ITTA)</t>
  </si>
  <si>
    <t>Gonorrhea Partner Services</t>
  </si>
  <si>
    <t>Ryan White Network</t>
  </si>
  <si>
    <t xml:space="preserve">Breast and Cervical Cancer Control </t>
  </si>
  <si>
    <t>Personal Responsibility Education Program</t>
  </si>
  <si>
    <t>Maternal and Child Health Services Match</t>
  </si>
  <si>
    <t>Maternal and Child Health (Federal 57%, State 43%)</t>
  </si>
  <si>
    <t>Evidence - Based Intervention Services</t>
  </si>
  <si>
    <t>Intergrated Targeted Testing Services (ITTS)</t>
  </si>
  <si>
    <t>STD Drugs</t>
  </si>
  <si>
    <t>NorthCarolinasSTDPreventionProject</t>
  </si>
  <si>
    <t>TPPI - Adolescent Parenting Program</t>
  </si>
  <si>
    <t>TPPI - Adol. Pregency Prevention Program</t>
  </si>
  <si>
    <t>School Nursing Funding Initiative</t>
  </si>
  <si>
    <t>TPPI - Adol. Pregnancy Prevention Program</t>
  </si>
  <si>
    <t>Evidence - Based Stategies for MCH</t>
  </si>
  <si>
    <t>Family Plannning - State</t>
  </si>
  <si>
    <t xml:space="preserve">Maternal Health  </t>
  </si>
  <si>
    <t>Women Health Service Fund</t>
  </si>
  <si>
    <t xml:space="preserve">Affordable Care Act (ACA) Maternal, Infant, and Early Childhood Home Visiting Program </t>
  </si>
  <si>
    <t xml:space="preserve">Substance Abuse and Mental Health Services Projects of Regional and National Significance </t>
  </si>
  <si>
    <t xml:space="preserve">Teenage Pregnancy Prevention Program </t>
  </si>
  <si>
    <t xml:space="preserve">Refugee and Entrant Assistance Targeted Assistance Grants </t>
  </si>
  <si>
    <t xml:space="preserve">Pregnancy Assistance Fund Program </t>
  </si>
  <si>
    <t>Healthy Start  Initiative</t>
  </si>
  <si>
    <t>Cancer Prevention and Control Programs for State, Territorial and Tribal Organizations</t>
  </si>
  <si>
    <t xml:space="preserve">Data should be entered in Column D, the column where cells are Yellow.  Data should not be entered directly into Column I (Federal Awards) and Column J (State Awards).  The amount reported on the LISTPAY2 report for Center Total has both federal and state awards.  Column &amp; and J allocates the proper percentage of the Center Total to federal awards and state awards.  This amount is transfered to the SEFSA found in the tab ScheofAwards and is shown as federal expenditures and state match expenditures.  Items that are Receipts for Services are not considered financial awards and should be be included on the SEFSA.  </t>
  </si>
  <si>
    <t>Maternal and Child Health (Federal 57.14%, State 42.86%)</t>
  </si>
  <si>
    <t>CHA/CHIP Peer Review</t>
  </si>
  <si>
    <t>FE</t>
  </si>
  <si>
    <t>NC Cooperative Agreement Emergency Res</t>
  </si>
  <si>
    <t>AA</t>
  </si>
  <si>
    <t>Emergency Overdose:  Local Mitigation to Opioid</t>
  </si>
  <si>
    <t>871E</t>
  </si>
  <si>
    <t>876D</t>
  </si>
  <si>
    <t>CLAS Standards Advancing Health Equity</t>
  </si>
  <si>
    <t>EZ</t>
  </si>
  <si>
    <t>Cities Readiness Initative</t>
  </si>
  <si>
    <t>Preparedness and Planning</t>
  </si>
  <si>
    <t>NC Hospital Preparedness Program - Public Health</t>
  </si>
  <si>
    <t>HPP and PHEP Cooperative Agreement</t>
  </si>
  <si>
    <t>D2</t>
  </si>
  <si>
    <t>341E</t>
  </si>
  <si>
    <t>NCMIECHVProgram</t>
  </si>
  <si>
    <t xml:space="preserve">Maternal and Child Health </t>
  </si>
  <si>
    <t>Innovative Approaches</t>
  </si>
  <si>
    <t>X8</t>
  </si>
  <si>
    <t>RR</t>
  </si>
  <si>
    <t>462A</t>
  </si>
  <si>
    <t>720C</t>
  </si>
  <si>
    <t>HP</t>
  </si>
  <si>
    <t>Improving Hepatitis Band C Care Cascades;FocusonIncreaseas</t>
  </si>
  <si>
    <t>981B</t>
  </si>
  <si>
    <t>982A</t>
  </si>
  <si>
    <t>982B</t>
  </si>
  <si>
    <t>HIV PrEP</t>
  </si>
  <si>
    <t>NC's Intergrated HIV Surveillance and Prevention Project</t>
  </si>
  <si>
    <t>372A</t>
  </si>
  <si>
    <t>SL</t>
  </si>
  <si>
    <t>310B</t>
  </si>
  <si>
    <t>BCCCP NC Citizen Contribution</t>
  </si>
  <si>
    <t>Breast and Cervical Cancer TX</t>
  </si>
  <si>
    <t>Breast and Cervical Cancer Control -State</t>
  </si>
  <si>
    <t>NC Breast Cervical Cancer Program State Support</t>
  </si>
  <si>
    <t>631E</t>
  </si>
  <si>
    <t>EJ</t>
  </si>
  <si>
    <t>497D</t>
  </si>
  <si>
    <t>KB</t>
  </si>
  <si>
    <t>810F</t>
  </si>
  <si>
    <t>811F</t>
  </si>
  <si>
    <t>MCH Mini-Grants</t>
  </si>
  <si>
    <t xml:space="preserve">Maternal and Child Health Service </t>
  </si>
  <si>
    <t>530A</t>
  </si>
  <si>
    <t>530F</t>
  </si>
  <si>
    <t>Materenal and Child Health Services</t>
  </si>
  <si>
    <t>HMHC-Restoration</t>
  </si>
  <si>
    <t>592A</t>
  </si>
  <si>
    <t>592D</t>
  </si>
  <si>
    <t>GK</t>
  </si>
  <si>
    <t>272E</t>
  </si>
  <si>
    <t>Ryan White Care Act II</t>
  </si>
  <si>
    <t>BZ</t>
  </si>
  <si>
    <t>577C</t>
  </si>
  <si>
    <t xml:space="preserve">Public Health Emergency Response: Cooperative Agreement for Emergency Response: Public Health Crisis Response </t>
  </si>
  <si>
    <t>Public Health Emergency Preparedness</t>
  </si>
  <si>
    <t xml:space="preserve">PPHF 2018: Office of Smoking and Health-National State-Based Tobacco Control Programs-Financed in part by 2018 Prevention and Public Health funds (PPHF) </t>
  </si>
  <si>
    <t>Maternal and Child Health</t>
  </si>
  <si>
    <t>Viral Hepatitis Prevention and Control</t>
  </si>
  <si>
    <t xml:space="preserve">Well-Integrated Screening and Evaluation for Women Across the Nation (Wisewomen) </t>
  </si>
  <si>
    <t xml:space="preserve">Special Programs for the Aging, Title III, Part B, Grants for Supportive Services and Senior Centers </t>
  </si>
  <si>
    <t>FR</t>
  </si>
  <si>
    <t>PH</t>
  </si>
  <si>
    <t>AL</t>
  </si>
  <si>
    <t>Preventive Health and Health Services Block Grant</t>
  </si>
  <si>
    <t>Health Community Activities</t>
  </si>
  <si>
    <t>Healthy Community Activities</t>
  </si>
  <si>
    <t>871A</t>
  </si>
  <si>
    <t>EN</t>
  </si>
  <si>
    <t>CP</t>
  </si>
  <si>
    <t xml:space="preserve">COVID-19 - Hospital Preparedness Program (HPP) and Public Health Emergency Preparedness (PHEP) Aligned Cooperative Agreements </t>
  </si>
  <si>
    <t xml:space="preserve">Total:  Hospital Preparedness Program (HPP) and Public Health Emergency Preparedness (PHEP) Aligned Cooperative Agreements </t>
  </si>
  <si>
    <t>COVID-19 Crisis Response</t>
  </si>
  <si>
    <t>DB</t>
  </si>
  <si>
    <t>341A</t>
  </si>
  <si>
    <t>462B</t>
  </si>
  <si>
    <t>M6</t>
  </si>
  <si>
    <t>Ending the HIV Epidemic - Mecklenburg</t>
  </si>
  <si>
    <t>NC Mecklenburg County Strategic Partnersship &amp; Plan</t>
  </si>
  <si>
    <t>Acquired Immunodeficiency Syndrome (AIDS) Activity</t>
  </si>
  <si>
    <t>720D</t>
  </si>
  <si>
    <t>981C</t>
  </si>
  <si>
    <t>982C</t>
  </si>
  <si>
    <t>372B</t>
  </si>
  <si>
    <t>310C</t>
  </si>
  <si>
    <t>631A</t>
  </si>
  <si>
    <t>497E</t>
  </si>
  <si>
    <t>KP</t>
  </si>
  <si>
    <t>810A</t>
  </si>
  <si>
    <t>810G</t>
  </si>
  <si>
    <t>811A</t>
  </si>
  <si>
    <t>811G</t>
  </si>
  <si>
    <t>530B</t>
  </si>
  <si>
    <t>GA</t>
  </si>
  <si>
    <t>570D</t>
  </si>
  <si>
    <t>272A</t>
  </si>
  <si>
    <t>BM</t>
  </si>
  <si>
    <t>WIC Breastfeeding Peer Counselor Prog</t>
  </si>
  <si>
    <r>
      <t xml:space="preserve">Confirmation reports are available on the DHHS Controller's website at the following URL:  </t>
    </r>
    <r>
      <rPr>
        <sz val="11"/>
        <color indexed="12"/>
        <rFont val="Arial"/>
        <family val="2"/>
      </rPr>
      <t xml:space="preserve">http://www.ncdhhs.gov/control/audits17/audit.htm. </t>
    </r>
    <r>
      <rPr>
        <sz val="11"/>
        <color indexed="8"/>
        <rFont val="Arial"/>
        <family val="2"/>
      </rPr>
      <t xml:space="preserve">There is a link from the Treasurer's Single Audit Websit at http://www.nctreasurer.com. Under Division's tab, select Local Fiscal Management, select single audit resources, select NC DHHS or NC DOT Financial Assistance.   Included in these confirmations should be a LISTPAY report for Public Health Programs issued by the Division of Public Health.  </t>
    </r>
    <r>
      <rPr>
        <sz val="11"/>
        <color indexed="10"/>
        <rFont val="Arial"/>
        <family val="2"/>
      </rPr>
      <t>Do not confuse it with the  LISTPAY issued for Subsidized Childcare.</t>
    </r>
    <r>
      <rPr>
        <sz val="11"/>
        <color indexed="8"/>
        <rFont val="Arial"/>
        <family val="2"/>
      </rPr>
      <t xml:space="preserve"> </t>
    </r>
  </si>
  <si>
    <r>
      <t xml:space="preserve">If the activities listed on the LISTPAY report are not included on the worksheet, you may use the Summary of Account and Center Descriptions, oftern refered to as "A </t>
    </r>
    <r>
      <rPr>
        <b/>
        <sz val="11"/>
        <rFont val="Arial"/>
        <family val="2"/>
      </rPr>
      <t>Key to Programs"</t>
    </r>
    <r>
      <rPr>
        <sz val="11"/>
        <color indexed="8"/>
        <rFont val="Arial"/>
        <family val="2"/>
      </rPr>
      <t xml:space="preserve"> (</t>
    </r>
    <r>
      <rPr>
        <sz val="11"/>
        <color indexed="12"/>
        <rFont val="Arial"/>
        <family val="2"/>
      </rPr>
      <t>KEY</t>
    </r>
    <r>
      <rPr>
        <sz val="11"/>
        <color indexed="8"/>
        <rFont val="Arial"/>
        <family val="2"/>
      </rPr>
      <t xml:space="preserve">) issued by the Division of Public Health as a reference.  A copy may be obtained at the Controller's web-site referred to above.  If an activity is not listed on the KEY either, you may contact Sparkman, Rosalyn M at the  DHHS's Controller's Office at </t>
    </r>
    <r>
      <rPr>
        <b/>
        <sz val="11"/>
        <rFont val="Arial"/>
        <family val="2"/>
      </rPr>
      <t xml:space="preserve">919-527-6139 </t>
    </r>
    <r>
      <rPr>
        <sz val="11"/>
        <color indexed="8"/>
        <rFont val="Arial"/>
        <family val="2"/>
      </rPr>
      <t>(or email &lt;Rosalyn.Sparkman@dhhs.nc.gov). Any accounts not found in the DataEntryWorksheet may be added and linked to the SchedofAwards spreadsheet.</t>
    </r>
  </si>
  <si>
    <r>
      <t xml:space="preserve">There are two parts of the LISTPAY report, LISTPAY1 and LISTPAY2. </t>
    </r>
    <r>
      <rPr>
        <b/>
        <sz val="11"/>
        <rFont val="Arial"/>
        <family val="2"/>
      </rPr>
      <t xml:space="preserve"> Only the LISTPAY2 part is necessary for this spreadsheet.</t>
    </r>
    <r>
      <rPr>
        <sz val="11"/>
        <color indexed="8"/>
        <rFont val="Arial"/>
        <family val="2"/>
      </rPr>
      <t xml:space="preserve"> The LISTPAY2 report contains "centers" that are totaled, noted as "Center Total".  Included to the right of the center total is a 12 digit number.  The </t>
    </r>
    <r>
      <rPr>
        <sz val="11"/>
        <color indexed="10"/>
        <rFont val="Arial"/>
        <family val="2"/>
      </rPr>
      <t xml:space="preserve">first </t>
    </r>
    <r>
      <rPr>
        <sz val="11"/>
        <color indexed="8"/>
        <rFont val="Arial"/>
        <family val="2"/>
      </rPr>
      <t xml:space="preserve">four digits are "funds," the </t>
    </r>
    <r>
      <rPr>
        <sz val="11"/>
        <color indexed="10"/>
        <rFont val="Arial"/>
        <family val="2"/>
      </rPr>
      <t>second</t>
    </r>
    <r>
      <rPr>
        <sz val="11"/>
        <color indexed="8"/>
        <rFont val="Arial"/>
        <family val="2"/>
      </rPr>
      <t xml:space="preserve"> is RCC (Responsible Cost Centers), and the </t>
    </r>
    <r>
      <rPr>
        <sz val="11"/>
        <color indexed="10"/>
        <rFont val="Arial"/>
        <family val="2"/>
      </rPr>
      <t xml:space="preserve">last </t>
    </r>
    <r>
      <rPr>
        <sz val="11"/>
        <color indexed="8"/>
        <rFont val="Arial"/>
        <family val="2"/>
      </rPr>
      <t xml:space="preserve">four is Programs.  Understanding the Fund and  RCC is not necessary in determining the programs in the LISTPAY2 report.  </t>
    </r>
  </si>
  <si>
    <r>
      <t xml:space="preserve">Please Note:  Amounts for federal programs that meet the thresholds for Type A programs according to OMB Uniform Guidance should have been audited as a major program in at least </t>
    </r>
    <r>
      <rPr>
        <b/>
        <i/>
        <sz val="11"/>
        <rFont val="Arial"/>
        <family val="2"/>
      </rPr>
      <t>one</t>
    </r>
    <r>
      <rPr>
        <b/>
        <sz val="11"/>
        <rFont val="Arial"/>
        <family val="2"/>
      </rPr>
      <t xml:space="preserve"> of the most recent</t>
    </r>
    <r>
      <rPr>
        <b/>
        <i/>
        <sz val="11"/>
        <rFont val="Arial"/>
        <family val="2"/>
      </rPr>
      <t xml:space="preserve"> two </t>
    </r>
    <r>
      <rPr>
        <b/>
        <sz val="11"/>
        <rFont val="Arial"/>
        <family val="2"/>
      </rPr>
      <t xml:space="preserve">years </t>
    </r>
    <r>
      <rPr>
        <b/>
        <i/>
        <sz val="11"/>
        <rFont val="Arial"/>
        <family val="2"/>
      </rPr>
      <t>prior</t>
    </r>
    <r>
      <rPr>
        <b/>
        <sz val="11"/>
        <rFont val="Arial"/>
        <family val="2"/>
      </rPr>
      <t xml:space="preserve"> to the period that is reported in the LISTPAY2.  Otherwise it is required to be audited a major </t>
    </r>
    <r>
      <rPr>
        <b/>
        <i/>
        <sz val="11"/>
        <rFont val="Arial"/>
        <family val="2"/>
      </rPr>
      <t>this</t>
    </r>
    <r>
      <rPr>
        <b/>
        <sz val="11"/>
        <rFont val="Arial"/>
        <family val="2"/>
      </rPr>
      <t xml:space="preserve"> year.  Programs with State funding must be audited </t>
    </r>
    <r>
      <rPr>
        <b/>
        <u/>
        <sz val="11"/>
        <rFont val="Arial"/>
        <family val="2"/>
      </rPr>
      <t>in one of the most recent two years as major</t>
    </r>
    <r>
      <rPr>
        <b/>
        <sz val="11"/>
        <rFont val="Arial"/>
        <family val="2"/>
      </rPr>
      <t xml:space="preserve"> if expenditures are $500,000 or more.</t>
    </r>
  </si>
  <si>
    <t>852A</t>
  </si>
  <si>
    <t>Community linkage to care for overdose prevention</t>
  </si>
  <si>
    <t>Alamance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</si>
</sst>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_(* \(#,##0\);_(* &quot;-&quot;_);_(@_)"/>
    <numFmt numFmtId="43" formatCode="_(* #,##0.00_);_(* \(#,##0.00\);_(* &quot;-&quot;??_);_(@_)"/>
    <numFmt numFmtId="164" formatCode="###0;###0"/>
    <numFmt numFmtId="165" formatCode="###0.000;###0.000"/>
    <numFmt numFmtId="166" formatCode="###00;###00"/>
    <numFmt numFmtId="167" formatCode="_(* #,##0_);_(* \(#,##0\);_(* &quot;-&quot;??_);_(@_)"/>
    <numFmt numFmtId="168" formatCode="mmmm\ d\,\ yyyy"/>
    <numFmt numFmtId="169" formatCode="00.000"/>
    <numFmt numFmtId="170" formatCode="0.000"/>
    <numFmt numFmtId="171" formatCode="_(* #,##0_);_(* \(#,##0\);_(* &quot;-&quot;????_);_(@_)"/>
    <numFmt numFmtId="172" formatCode="00"/>
  </numFmts>
  <fonts count="28">
    <font>
      <sz val="10"/>
      <color rgb="FF000000"/>
      <name val="Times New Roman"/>
      <charset val="204"/>
    </font>
    <font>
      <sz val="9"/>
      <name val="Times New Roman"/>
      <family val="1"/>
    </font>
    <font>
      <b/>
      <sz val="8"/>
      <color indexed="81"/>
      <name val="Tahoma"/>
      <family val="2"/>
    </font>
    <font>
      <u/>
      <sz val="9"/>
      <color indexed="12"/>
      <name val="CG Times"/>
    </font>
    <font>
      <sz val="9"/>
      <color indexed="12"/>
      <name val="CG Times"/>
      <family val="1"/>
    </font>
    <font>
      <sz val="11"/>
      <color indexed="12"/>
      <name val="CG Times"/>
      <family val="1"/>
    </font>
    <font>
      <sz val="10"/>
      <color rgb="FF000000"/>
      <name val="Times New Roman"/>
      <family val="1"/>
    </font>
    <font>
      <b/>
      <sz val="10"/>
      <name val="Arial"/>
      <family val="2"/>
    </font>
    <font>
      <sz val="10"/>
      <color rgb="FF000000"/>
      <name val="Arial"/>
      <family val="2"/>
    </font>
    <font>
      <b/>
      <sz val="9"/>
      <name val="Arial"/>
      <family val="2"/>
    </font>
    <font>
      <sz val="9"/>
      <name val="Arial"/>
      <family val="2"/>
    </font>
    <font>
      <b/>
      <sz val="9"/>
      <color rgb="FF0000FF"/>
      <name val="Arial"/>
      <family val="2"/>
    </font>
    <font>
      <sz val="9"/>
      <color rgb="FF0000FF"/>
      <name val="Arial"/>
      <family val="2"/>
    </font>
    <font>
      <b/>
      <sz val="10"/>
      <color rgb="FF000000"/>
      <name val="Arial"/>
      <family val="2"/>
    </font>
    <font>
      <sz val="10"/>
      <name val="Arial"/>
      <family val="2"/>
    </font>
    <font>
      <sz val="10"/>
      <color theme="5" tint="-0.249977111117893"/>
      <name val="Arial"/>
      <family val="2"/>
    </font>
    <font>
      <sz val="10"/>
      <color rgb="FF0000FF"/>
      <name val="Arial"/>
      <family val="2"/>
    </font>
    <font>
      <sz val="9"/>
      <color indexed="12"/>
      <name val="Arial"/>
      <family val="2"/>
    </font>
    <font>
      <sz val="10"/>
      <color rgb="FF0000FF"/>
      <name val="Times New Roman"/>
      <family val="1"/>
    </font>
    <font>
      <b/>
      <sz val="12"/>
      <name val="Arial"/>
      <family val="2"/>
    </font>
    <font>
      <b/>
      <sz val="11"/>
      <color indexed="12"/>
      <name val="Arial"/>
      <family val="2"/>
    </font>
    <font>
      <sz val="11"/>
      <color rgb="FF000000"/>
      <name val="Arial"/>
      <family val="2"/>
    </font>
    <font>
      <sz val="11"/>
      <color indexed="12"/>
      <name val="Arial"/>
      <family val="2"/>
    </font>
    <font>
      <sz val="11"/>
      <color indexed="8"/>
      <name val="Arial"/>
      <family val="2"/>
    </font>
    <font>
      <sz val="11"/>
      <color indexed="10"/>
      <name val="Arial"/>
      <family val="2"/>
    </font>
    <font>
      <b/>
      <sz val="11"/>
      <name val="Arial"/>
      <family val="2"/>
    </font>
    <font>
      <b/>
      <i/>
      <sz val="11"/>
      <name val="Arial"/>
      <family val="2"/>
    </font>
    <font>
      <b/>
      <u/>
      <sz val="11"/>
      <name val="Arial"/>
      <family val="2"/>
    </font>
  </fonts>
  <fills count="12">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rgb="FFFFFFFF"/>
        <bgColor indexed="64"/>
      </patternFill>
    </fill>
    <fill>
      <patternFill patternType="solid">
        <fgColor rgb="FFFF66FF"/>
        <bgColor indexed="64"/>
      </patternFill>
    </fill>
    <fill>
      <patternFill patternType="solid">
        <fgColor rgb="FF00FF99"/>
        <bgColor indexed="64"/>
      </patternFill>
    </fill>
    <fill>
      <patternFill patternType="solid">
        <fgColor theme="0"/>
        <bgColor indexed="64"/>
      </patternFill>
    </fill>
    <fill>
      <patternFill patternType="solid">
        <fgColor rgb="FF00CC66"/>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s>
  <cellStyleXfs count="3">
    <xf numFmtId="0" fontId="0" fillId="0" borderId="0"/>
    <xf numFmtId="43" fontId="6" fillId="0" borderId="0" applyFont="0" applyFill="0" applyBorder="0" applyAlignment="0" applyProtection="0"/>
    <xf numFmtId="0" fontId="3" fillId="0" borderId="0" applyNumberFormat="0" applyFill="0" applyBorder="0" applyAlignment="0" applyProtection="0">
      <alignment vertical="top"/>
      <protection locked="0"/>
    </xf>
  </cellStyleXfs>
  <cellXfs count="160">
    <xf numFmtId="0" fontId="0" fillId="0" borderId="0" xfId="0" applyFill="1" applyBorder="1" applyAlignment="1">
      <alignment horizontal="left" vertical="top"/>
    </xf>
    <xf numFmtId="0" fontId="1" fillId="0" borderId="0" xfId="0" applyFont="1"/>
    <xf numFmtId="167" fontId="1" fillId="0" borderId="0" xfId="1" applyNumberFormat="1" applyFont="1"/>
    <xf numFmtId="43" fontId="1" fillId="0" borderId="0" xfId="1" applyNumberFormat="1" applyFont="1"/>
    <xf numFmtId="43" fontId="1" fillId="0" borderId="0" xfId="0" applyNumberFormat="1" applyFont="1"/>
    <xf numFmtId="0" fontId="0" fillId="0" borderId="0" xfId="0"/>
    <xf numFmtId="0" fontId="0" fillId="0" borderId="0" xfId="0" applyFill="1"/>
    <xf numFmtId="0" fontId="4" fillId="0" borderId="0" xfId="0" applyFont="1" applyFill="1"/>
    <xf numFmtId="0" fontId="5" fillId="0" borderId="0" xfId="0" applyFont="1" applyFill="1"/>
    <xf numFmtId="0" fontId="4" fillId="0" borderId="0" xfId="0" applyFont="1"/>
    <xf numFmtId="0" fontId="8" fillId="0" borderId="0" xfId="0" applyFont="1" applyFill="1" applyBorder="1" applyAlignment="1">
      <alignment horizontal="left" vertical="top"/>
    </xf>
    <xf numFmtId="0" fontId="10" fillId="0" borderId="0" xfId="0" applyFont="1" applyProtection="1">
      <protection locked="0"/>
    </xf>
    <xf numFmtId="43" fontId="9" fillId="0" borderId="0" xfId="0" applyNumberFormat="1" applyFont="1" applyFill="1" applyBorder="1" applyAlignment="1">
      <alignment horizontal="center"/>
    </xf>
    <xf numFmtId="0" fontId="9" fillId="0" borderId="0" xfId="0" applyFont="1" applyAlignment="1" applyProtection="1">
      <alignment horizontal="right"/>
      <protection locked="0"/>
    </xf>
    <xf numFmtId="167" fontId="9" fillId="3" borderId="1" xfId="1" applyNumberFormat="1" applyFont="1" applyFill="1" applyBorder="1" applyAlignment="1" applyProtection="1">
      <alignment horizontal="center"/>
      <protection locked="0"/>
    </xf>
    <xf numFmtId="43" fontId="9" fillId="0" borderId="0" xfId="0" applyNumberFormat="1" applyFont="1" applyAlignment="1">
      <alignment horizontal="center"/>
    </xf>
    <xf numFmtId="164" fontId="10" fillId="0" borderId="0" xfId="0" applyNumberFormat="1" applyFont="1" applyFill="1" applyBorder="1" applyAlignment="1">
      <alignment horizontal="left" vertical="top" wrapText="1"/>
    </xf>
    <xf numFmtId="0" fontId="10" fillId="0" borderId="0" xfId="0" applyFont="1" applyFill="1" applyBorder="1" applyAlignment="1">
      <alignment horizontal="left" vertical="top" wrapText="1"/>
    </xf>
    <xf numFmtId="167" fontId="9" fillId="2" borderId="1" xfId="1" applyNumberFormat="1" applyFont="1" applyFill="1" applyBorder="1" applyAlignment="1" applyProtection="1">
      <alignment horizontal="center"/>
      <protection locked="0"/>
    </xf>
    <xf numFmtId="0" fontId="10" fillId="0" borderId="0" xfId="0" applyFont="1" applyFill="1" applyBorder="1" applyAlignment="1">
      <alignment horizontal="right" vertical="top" wrapText="1"/>
    </xf>
    <xf numFmtId="167" fontId="9" fillId="0" borderId="3" xfId="1" applyNumberFormat="1" applyFont="1" applyFill="1" applyBorder="1" applyAlignment="1" applyProtection="1">
      <alignment horizontal="center"/>
      <protection locked="0"/>
    </xf>
    <xf numFmtId="43" fontId="10" fillId="0" borderId="1" xfId="1" applyFont="1" applyFill="1" applyBorder="1" applyAlignment="1">
      <alignment horizontal="right"/>
    </xf>
    <xf numFmtId="166" fontId="10" fillId="0" borderId="0" xfId="0" applyNumberFormat="1" applyFont="1" applyFill="1" applyBorder="1" applyAlignment="1">
      <alignment horizontal="left" vertical="top" wrapText="1"/>
    </xf>
    <xf numFmtId="172" fontId="10" fillId="0" borderId="0" xfId="0" applyNumberFormat="1" applyFont="1" applyFill="1" applyBorder="1" applyAlignment="1">
      <alignment horizontal="left" vertical="top" wrapText="1"/>
    </xf>
    <xf numFmtId="165" fontId="10" fillId="0" borderId="0" xfId="0" applyNumberFormat="1" applyFont="1" applyFill="1" applyBorder="1" applyAlignment="1">
      <alignment horizontal="right" vertical="top" wrapText="1"/>
    </xf>
    <xf numFmtId="167" fontId="11" fillId="0" borderId="3" xfId="1" applyNumberFormat="1" applyFont="1" applyFill="1" applyBorder="1" applyAlignment="1" applyProtection="1">
      <alignment horizontal="center"/>
      <protection locked="0"/>
    </xf>
    <xf numFmtId="43" fontId="12" fillId="0" borderId="1" xfId="1" applyFont="1" applyFill="1" applyBorder="1" applyAlignment="1">
      <alignment horizontal="right"/>
    </xf>
    <xf numFmtId="0" fontId="10" fillId="6" borderId="0" xfId="0" applyFont="1" applyFill="1" applyBorder="1" applyAlignment="1">
      <alignment horizontal="left" vertical="top" wrapText="1"/>
    </xf>
    <xf numFmtId="0" fontId="10" fillId="8" borderId="0" xfId="0" applyFont="1" applyFill="1" applyBorder="1" applyAlignment="1">
      <alignment horizontal="left" vertical="top" wrapText="1"/>
    </xf>
    <xf numFmtId="165" fontId="10" fillId="6" borderId="0" xfId="0" applyNumberFormat="1" applyFont="1" applyFill="1" applyBorder="1" applyAlignment="1">
      <alignment horizontal="right" vertical="top" wrapText="1"/>
    </xf>
    <xf numFmtId="167" fontId="9" fillId="6" borderId="3" xfId="1" applyNumberFormat="1" applyFont="1" applyFill="1" applyBorder="1" applyAlignment="1" applyProtection="1">
      <alignment horizontal="center"/>
      <protection locked="0"/>
    </xf>
    <xf numFmtId="43" fontId="10" fillId="6" borderId="1" xfId="1" applyFont="1" applyFill="1" applyBorder="1" applyAlignment="1">
      <alignment horizontal="right"/>
    </xf>
    <xf numFmtId="165" fontId="12" fillId="0" borderId="0" xfId="0" applyNumberFormat="1" applyFont="1" applyFill="1" applyBorder="1" applyAlignment="1">
      <alignment horizontal="right" vertical="top" wrapText="1"/>
    </xf>
    <xf numFmtId="0" fontId="10" fillId="7" borderId="0" xfId="0" applyFont="1" applyFill="1" applyBorder="1" applyAlignment="1">
      <alignment horizontal="left" vertical="top" wrapText="1"/>
    </xf>
    <xf numFmtId="165" fontId="10" fillId="7" borderId="0" xfId="0" applyNumberFormat="1" applyFont="1" applyFill="1" applyBorder="1" applyAlignment="1">
      <alignment horizontal="right" vertical="top" wrapText="1"/>
    </xf>
    <xf numFmtId="0" fontId="12" fillId="0" borderId="0" xfId="0" applyFont="1" applyFill="1" applyBorder="1" applyAlignment="1">
      <alignment horizontal="right" vertical="top" wrapText="1"/>
    </xf>
    <xf numFmtId="164" fontId="10" fillId="9" borderId="0" xfId="0" applyNumberFormat="1" applyFont="1" applyFill="1" applyBorder="1" applyAlignment="1">
      <alignment horizontal="left" vertical="top" wrapText="1"/>
    </xf>
    <xf numFmtId="0" fontId="10" fillId="9" borderId="0" xfId="0" applyFont="1" applyFill="1" applyBorder="1" applyAlignment="1">
      <alignment horizontal="left" vertical="top" wrapText="1"/>
    </xf>
    <xf numFmtId="0" fontId="10" fillId="0" borderId="0" xfId="0" applyFont="1" applyFill="1" applyBorder="1" applyAlignment="1">
      <alignment horizontal="left" vertical="center" wrapText="1"/>
    </xf>
    <xf numFmtId="164" fontId="10" fillId="0" borderId="0" xfId="0" applyNumberFormat="1" applyFont="1" applyFill="1" applyBorder="1" applyAlignment="1">
      <alignment horizontal="left" vertical="center" wrapText="1"/>
    </xf>
    <xf numFmtId="0" fontId="8" fillId="0" borderId="0" xfId="0" applyFont="1" applyFill="1" applyBorder="1" applyAlignment="1" applyProtection="1">
      <alignment horizontal="left"/>
      <protection locked="0"/>
    </xf>
    <xf numFmtId="0" fontId="8" fillId="0" borderId="0" xfId="0" applyFont="1" applyFill="1" applyBorder="1" applyAlignment="1" applyProtection="1">
      <alignment horizontal="center"/>
      <protection locked="0"/>
    </xf>
    <xf numFmtId="167" fontId="9" fillId="5" borderId="1" xfId="1" applyNumberFormat="1" applyFont="1" applyFill="1" applyBorder="1" applyAlignment="1" applyProtection="1">
      <alignment horizontal="center"/>
      <protection locked="0"/>
    </xf>
    <xf numFmtId="0" fontId="8" fillId="0" borderId="0" xfId="0" applyFont="1" applyAlignment="1" applyProtection="1">
      <alignment horizontal="right"/>
      <protection locked="0"/>
    </xf>
    <xf numFmtId="167" fontId="9" fillId="5" borderId="3" xfId="1" applyNumberFormat="1" applyFont="1" applyFill="1" applyBorder="1" applyAlignment="1">
      <alignment horizontal="center"/>
    </xf>
    <xf numFmtId="167" fontId="8" fillId="0" borderId="0" xfId="0" applyNumberFormat="1" applyFont="1" applyFill="1" applyBorder="1" applyAlignment="1">
      <alignment horizontal="left" vertical="top"/>
    </xf>
    <xf numFmtId="0" fontId="13" fillId="0" borderId="0" xfId="0" applyFont="1" applyFill="1" applyBorder="1" applyAlignment="1" applyProtection="1">
      <alignment horizontal="left"/>
      <protection locked="0"/>
    </xf>
    <xf numFmtId="0" fontId="12" fillId="0" borderId="0" xfId="0" applyFont="1" applyFill="1" applyBorder="1" applyAlignment="1">
      <alignment horizontal="left" vertical="top" wrapText="1"/>
    </xf>
    <xf numFmtId="164" fontId="12" fillId="0" borderId="0" xfId="0" applyNumberFormat="1" applyFont="1" applyFill="1" applyBorder="1" applyAlignment="1">
      <alignment horizontal="left" vertical="top" wrapText="1"/>
    </xf>
    <xf numFmtId="0" fontId="10" fillId="0" borderId="0" xfId="0" applyFont="1" applyAlignment="1">
      <alignment horizontal="center"/>
    </xf>
    <xf numFmtId="0" fontId="10" fillId="0" borderId="0" xfId="0" applyFont="1"/>
    <xf numFmtId="0" fontId="9" fillId="0" borderId="0" xfId="0" applyFont="1" applyAlignment="1">
      <alignment horizontal="right"/>
    </xf>
    <xf numFmtId="0" fontId="10" fillId="0" borderId="0" xfId="0" applyFont="1" applyAlignment="1">
      <alignment horizontal="right"/>
    </xf>
    <xf numFmtId="0" fontId="9" fillId="0" borderId="0" xfId="0" applyFont="1"/>
    <xf numFmtId="0" fontId="14" fillId="0" borderId="0" xfId="0" applyFont="1"/>
    <xf numFmtId="167" fontId="14" fillId="0" borderId="0" xfId="1" applyNumberFormat="1" applyFont="1"/>
    <xf numFmtId="0" fontId="14" fillId="4" borderId="0" xfId="0" applyFont="1" applyFill="1"/>
    <xf numFmtId="0" fontId="14" fillId="0" borderId="0" xfId="0" applyFont="1" applyFill="1"/>
    <xf numFmtId="0" fontId="10" fillId="0" borderId="0" xfId="0" applyFont="1" applyFill="1"/>
    <xf numFmtId="41" fontId="14" fillId="0" borderId="0" xfId="1" applyNumberFormat="1" applyFont="1"/>
    <xf numFmtId="41" fontId="14" fillId="0" borderId="0" xfId="0" applyNumberFormat="1" applyFont="1"/>
    <xf numFmtId="41" fontId="14" fillId="0" borderId="0" xfId="0" applyNumberFormat="1" applyFont="1" applyAlignment="1">
      <alignment horizontal="right"/>
    </xf>
    <xf numFmtId="41" fontId="14" fillId="0" borderId="7" xfId="1" applyNumberFormat="1" applyFont="1" applyBorder="1"/>
    <xf numFmtId="41" fontId="14" fillId="0" borderId="7" xfId="0" applyNumberFormat="1" applyFont="1" applyBorder="1" applyAlignment="1">
      <alignment horizontal="right"/>
    </xf>
    <xf numFmtId="0" fontId="14" fillId="0" borderId="0" xfId="0" applyFont="1" applyFill="1" applyAlignment="1">
      <alignment vertical="top" wrapText="1"/>
    </xf>
    <xf numFmtId="0" fontId="15" fillId="0" borderId="0" xfId="0" applyFont="1"/>
    <xf numFmtId="169" fontId="14" fillId="0" borderId="0" xfId="0" applyNumberFormat="1" applyFont="1" applyAlignment="1">
      <alignment horizontal="right" vertical="center"/>
    </xf>
    <xf numFmtId="41" fontId="14" fillId="0" borderId="0" xfId="1" applyNumberFormat="1" applyFont="1" applyFill="1"/>
    <xf numFmtId="169" fontId="14" fillId="0" borderId="0" xfId="0" applyNumberFormat="1" applyFont="1"/>
    <xf numFmtId="41" fontId="14" fillId="0" borderId="0" xfId="1" applyNumberFormat="1" applyFont="1" applyFill="1" applyBorder="1"/>
    <xf numFmtId="41" fontId="14" fillId="0" borderId="0" xfId="1" applyNumberFormat="1" applyFont="1" applyBorder="1" applyAlignment="1">
      <alignment horizontal="right"/>
    </xf>
    <xf numFmtId="170" fontId="14" fillId="0" borderId="0" xfId="0" applyNumberFormat="1" applyFont="1" applyFill="1"/>
    <xf numFmtId="0" fontId="16" fillId="0" borderId="0" xfId="0" applyFont="1" applyAlignment="1">
      <alignment vertical="center"/>
    </xf>
    <xf numFmtId="41" fontId="14" fillId="0" borderId="0" xfId="0" applyNumberFormat="1" applyFont="1" applyFill="1"/>
    <xf numFmtId="169" fontId="14" fillId="0" borderId="0" xfId="0" applyNumberFormat="1" applyFont="1" applyFill="1"/>
    <xf numFmtId="41" fontId="14" fillId="0" borderId="0" xfId="1" applyNumberFormat="1" applyFont="1" applyBorder="1"/>
    <xf numFmtId="41" fontId="14" fillId="0" borderId="2" xfId="1" applyNumberFormat="1" applyFont="1" applyFill="1" applyBorder="1"/>
    <xf numFmtId="41" fontId="14" fillId="0" borderId="2" xfId="0" applyNumberFormat="1" applyFont="1" applyBorder="1" applyAlignment="1">
      <alignment horizontal="right"/>
    </xf>
    <xf numFmtId="171" fontId="14" fillId="0" borderId="2" xfId="1" applyNumberFormat="1" applyFont="1" applyBorder="1"/>
    <xf numFmtId="171" fontId="14" fillId="0" borderId="0" xfId="0" applyNumberFormat="1" applyFont="1"/>
    <xf numFmtId="41" fontId="10" fillId="0" borderId="0" xfId="1" applyNumberFormat="1" applyFont="1"/>
    <xf numFmtId="41" fontId="10" fillId="0" borderId="0" xfId="0" applyNumberFormat="1" applyFont="1"/>
    <xf numFmtId="41" fontId="10" fillId="0" borderId="0" xfId="0" applyNumberFormat="1" applyFont="1" applyBorder="1"/>
    <xf numFmtId="41" fontId="10" fillId="0" borderId="0" xfId="1" applyNumberFormat="1" applyFont="1" applyBorder="1"/>
    <xf numFmtId="0" fontId="17" fillId="0" borderId="0" xfId="0" applyFont="1" applyAlignment="1">
      <alignment horizontal="right"/>
    </xf>
    <xf numFmtId="0" fontId="14" fillId="0" borderId="0" xfId="0" applyFont="1" applyFill="1" applyBorder="1" applyAlignment="1">
      <alignment horizontal="left"/>
    </xf>
    <xf numFmtId="0" fontId="16" fillId="0" borderId="0" xfId="0" applyFont="1" applyFill="1" applyBorder="1" applyAlignment="1">
      <alignment horizontal="left"/>
    </xf>
    <xf numFmtId="0" fontId="10" fillId="0" borderId="0" xfId="0" applyFont="1" applyAlignment="1"/>
    <xf numFmtId="41" fontId="14" fillId="0" borderId="2" xfId="1" applyNumberFormat="1" applyFont="1" applyBorder="1" applyAlignment="1">
      <alignment horizontal="right"/>
    </xf>
    <xf numFmtId="41" fontId="10" fillId="0" borderId="2" xfId="1" applyNumberFormat="1" applyFont="1" applyBorder="1"/>
    <xf numFmtId="167" fontId="10" fillId="0" borderId="0" xfId="1" applyNumberFormat="1" applyFont="1"/>
    <xf numFmtId="41" fontId="10" fillId="0" borderId="4" xfId="0" applyNumberFormat="1" applyFont="1" applyBorder="1"/>
    <xf numFmtId="167" fontId="10" fillId="0" borderId="0" xfId="0" applyNumberFormat="1" applyFont="1"/>
    <xf numFmtId="43" fontId="10" fillId="10" borderId="1" xfId="1" applyFont="1" applyFill="1" applyBorder="1" applyAlignment="1">
      <alignment horizontal="right"/>
    </xf>
    <xf numFmtId="165" fontId="10" fillId="10" borderId="0" xfId="0" applyNumberFormat="1" applyFont="1" applyFill="1" applyBorder="1" applyAlignment="1">
      <alignment horizontal="right" vertical="top" wrapText="1"/>
    </xf>
    <xf numFmtId="170" fontId="14" fillId="0" borderId="0" xfId="0" applyNumberFormat="1" applyFont="1"/>
    <xf numFmtId="0" fontId="16" fillId="0" borderId="0" xfId="0" applyFont="1"/>
    <xf numFmtId="0" fontId="12" fillId="0" borderId="0" xfId="0" applyFont="1"/>
    <xf numFmtId="167" fontId="12" fillId="0" borderId="0" xfId="0" applyNumberFormat="1" applyFont="1"/>
    <xf numFmtId="41" fontId="16" fillId="0" borderId="0" xfId="0" applyNumberFormat="1" applyFont="1" applyAlignment="1">
      <alignment horizontal="right"/>
    </xf>
    <xf numFmtId="43" fontId="9" fillId="5" borderId="1" xfId="1" applyNumberFormat="1" applyFont="1" applyFill="1" applyBorder="1" applyAlignment="1" applyProtection="1">
      <alignment horizontal="center"/>
      <protection locked="0"/>
    </xf>
    <xf numFmtId="170" fontId="16" fillId="0" borderId="0" xfId="0" applyNumberFormat="1" applyFont="1" applyFill="1"/>
    <xf numFmtId="41" fontId="16" fillId="0" borderId="0" xfId="0" applyNumberFormat="1" applyFont="1" applyFill="1"/>
    <xf numFmtId="41" fontId="16" fillId="0" borderId="0" xfId="1" applyNumberFormat="1" applyFont="1"/>
    <xf numFmtId="164" fontId="12" fillId="10" borderId="0" xfId="0" applyNumberFormat="1" applyFont="1" applyFill="1" applyBorder="1" applyAlignment="1">
      <alignment horizontal="left" vertical="top" wrapText="1"/>
    </xf>
    <xf numFmtId="0" fontId="12" fillId="10" borderId="0" xfId="0" applyFont="1" applyFill="1" applyBorder="1" applyAlignment="1">
      <alignment horizontal="left" vertical="top" wrapText="1"/>
    </xf>
    <xf numFmtId="166" fontId="12" fillId="10" borderId="0" xfId="0" applyNumberFormat="1" applyFont="1" applyFill="1" applyBorder="1" applyAlignment="1">
      <alignment horizontal="left" vertical="top" wrapText="1"/>
    </xf>
    <xf numFmtId="169" fontId="16" fillId="0" borderId="0" xfId="0" applyNumberFormat="1" applyFont="1" applyAlignment="1">
      <alignment horizontal="right" vertical="center"/>
    </xf>
    <xf numFmtId="41" fontId="16" fillId="0" borderId="0" xfId="0" applyNumberFormat="1" applyFont="1"/>
    <xf numFmtId="41" fontId="16" fillId="0" borderId="2" xfId="1" applyNumberFormat="1" applyFont="1" applyFill="1" applyBorder="1"/>
    <xf numFmtId="41" fontId="16" fillId="0" borderId="2" xfId="0" applyNumberFormat="1" applyFont="1" applyBorder="1" applyAlignment="1">
      <alignment horizontal="right"/>
    </xf>
    <xf numFmtId="169" fontId="16" fillId="11" borderId="0" xfId="0" applyNumberFormat="1" applyFont="1" applyFill="1" applyAlignment="1">
      <alignment horizontal="right" vertical="center"/>
    </xf>
    <xf numFmtId="41" fontId="16" fillId="11" borderId="0" xfId="1" applyNumberFormat="1" applyFont="1" applyFill="1"/>
    <xf numFmtId="41" fontId="16" fillId="11" borderId="0" xfId="0" applyNumberFormat="1" applyFont="1" applyFill="1"/>
    <xf numFmtId="41" fontId="16" fillId="11" borderId="0" xfId="0" applyNumberFormat="1" applyFont="1" applyFill="1" applyAlignment="1">
      <alignment horizontal="right"/>
    </xf>
    <xf numFmtId="0" fontId="18" fillId="0" borderId="0" xfId="0" applyFont="1" applyFill="1" applyBorder="1" applyAlignment="1">
      <alignment horizontal="left" vertical="top"/>
    </xf>
    <xf numFmtId="43" fontId="12" fillId="0" borderId="1" xfId="1" applyFont="1" applyFill="1" applyBorder="1" applyAlignment="1">
      <alignment horizontal="right" vertical="center"/>
    </xf>
    <xf numFmtId="0" fontId="9" fillId="0" borderId="0" xfId="0" applyFont="1" applyAlignment="1" applyProtection="1">
      <alignment horizontal="center"/>
      <protection locked="0"/>
    </xf>
    <xf numFmtId="0" fontId="14" fillId="0" borderId="0" xfId="0" applyFont="1" applyFill="1" applyAlignment="1">
      <alignment wrapText="1"/>
    </xf>
    <xf numFmtId="0" fontId="14" fillId="0" borderId="0" xfId="0" applyFont="1" applyFill="1" applyAlignment="1"/>
    <xf numFmtId="0" fontId="20" fillId="0" borderId="0" xfId="0" applyFont="1" applyAlignment="1">
      <alignment vertical="center" wrapText="1"/>
    </xf>
    <xf numFmtId="0" fontId="20" fillId="0" borderId="0" xfId="0" applyFont="1"/>
    <xf numFmtId="0" fontId="20" fillId="0" borderId="0" xfId="0" applyFont="1" applyAlignment="1">
      <alignment horizontal="center"/>
    </xf>
    <xf numFmtId="0" fontId="21" fillId="2" borderId="0" xfId="0" applyFont="1" applyFill="1"/>
    <xf numFmtId="0" fontId="21" fillId="0" borderId="0" xfId="0" applyFont="1" applyAlignment="1">
      <alignment wrapText="1"/>
    </xf>
    <xf numFmtId="0" fontId="21" fillId="0" borderId="0" xfId="0" applyFont="1"/>
    <xf numFmtId="0" fontId="21" fillId="0" borderId="0" xfId="0" applyFont="1" applyAlignment="1">
      <alignment vertical="center" wrapText="1"/>
    </xf>
    <xf numFmtId="0" fontId="22" fillId="2" borderId="0" xfId="0" applyFont="1" applyFill="1"/>
    <xf numFmtId="0" fontId="25" fillId="0" borderId="0" xfId="0" applyFont="1" applyAlignment="1">
      <alignment wrapText="1"/>
    </xf>
    <xf numFmtId="164" fontId="12" fillId="0" borderId="0" xfId="0" applyNumberFormat="1" applyFont="1" applyFill="1" applyBorder="1" applyAlignment="1">
      <alignment horizontal="left" vertical="center" wrapText="1"/>
    </xf>
    <xf numFmtId="0" fontId="12" fillId="0" borderId="0" xfId="0" applyFont="1" applyFill="1" applyBorder="1" applyAlignment="1">
      <alignment horizontal="left" vertical="center" wrapText="1"/>
    </xf>
    <xf numFmtId="165" fontId="12" fillId="0" borderId="0" xfId="0" applyNumberFormat="1" applyFont="1" applyFill="1" applyBorder="1" applyAlignment="1">
      <alignment horizontal="right" vertical="center" wrapText="1"/>
    </xf>
    <xf numFmtId="167" fontId="11" fillId="0" borderId="3" xfId="1" applyNumberFormat="1" applyFont="1" applyFill="1" applyBorder="1" applyAlignment="1" applyProtection="1">
      <alignment horizontal="center" vertical="center"/>
      <protection locked="0"/>
    </xf>
    <xf numFmtId="166" fontId="10" fillId="0" borderId="0" xfId="0" applyNumberFormat="1" applyFont="1" applyFill="1" applyBorder="1" applyAlignment="1">
      <alignment horizontal="left" vertical="center" wrapText="1"/>
    </xf>
    <xf numFmtId="0" fontId="10" fillId="0" borderId="0" xfId="0" applyFont="1" applyFill="1" applyBorder="1" applyAlignment="1">
      <alignment horizontal="right" vertical="center" wrapText="1"/>
    </xf>
    <xf numFmtId="167" fontId="9" fillId="0" borderId="3" xfId="1" applyNumberFormat="1" applyFont="1" applyFill="1" applyBorder="1" applyAlignment="1" applyProtection="1">
      <alignment horizontal="center" vertical="center"/>
      <protection locked="0"/>
    </xf>
    <xf numFmtId="43" fontId="10" fillId="0" borderId="1" xfId="1" applyFont="1" applyFill="1" applyBorder="1" applyAlignment="1">
      <alignment horizontal="right" vertical="center"/>
    </xf>
    <xf numFmtId="43" fontId="0" fillId="0" borderId="0" xfId="1" applyFont="1" applyFill="1" applyBorder="1" applyAlignment="1">
      <alignment horizontal="left" vertical="top"/>
    </xf>
    <xf numFmtId="43" fontId="0" fillId="0" borderId="0" xfId="0" applyNumberFormat="1" applyFill="1" applyBorder="1" applyAlignment="1">
      <alignment horizontal="left" vertical="top"/>
    </xf>
    <xf numFmtId="0" fontId="3" fillId="0" borderId="0" xfId="2" applyAlignment="1" applyProtection="1">
      <alignment horizontal="left" vertical="center" indent="1"/>
    </xf>
    <xf numFmtId="0" fontId="9" fillId="0" borderId="0" xfId="0" applyFont="1" applyAlignment="1" applyProtection="1">
      <alignment horizontal="center"/>
      <protection locked="0"/>
    </xf>
    <xf numFmtId="0" fontId="19" fillId="2" borderId="5" xfId="0" applyFont="1" applyFill="1" applyBorder="1" applyAlignment="1" applyProtection="1">
      <alignment horizontal="center"/>
      <protection locked="0"/>
    </xf>
    <xf numFmtId="0" fontId="19" fillId="2" borderId="6" xfId="0" applyFont="1" applyFill="1" applyBorder="1" applyAlignment="1" applyProtection="1">
      <alignment horizontal="center"/>
      <protection locked="0"/>
    </xf>
    <xf numFmtId="0" fontId="7" fillId="0" borderId="0" xfId="0" applyFont="1" applyAlignment="1" applyProtection="1">
      <alignment horizontal="center"/>
      <protection locked="0"/>
    </xf>
    <xf numFmtId="168" fontId="7" fillId="0" borderId="0" xfId="0" applyNumberFormat="1" applyFont="1" applyAlignment="1" applyProtection="1">
      <alignment horizontal="center"/>
      <protection locked="0"/>
    </xf>
    <xf numFmtId="0" fontId="14" fillId="0" borderId="0" xfId="0" applyFont="1" applyFill="1" applyAlignment="1">
      <alignment wrapText="1"/>
    </xf>
    <xf numFmtId="0" fontId="8" fillId="0" borderId="0" xfId="0" applyFont="1" applyFill="1" applyBorder="1" applyAlignment="1">
      <alignment wrapText="1"/>
    </xf>
    <xf numFmtId="0" fontId="16" fillId="0" borderId="0" xfId="0" applyFont="1" applyFill="1" applyAlignment="1">
      <alignment wrapText="1"/>
    </xf>
    <xf numFmtId="0" fontId="12" fillId="0" borderId="0" xfId="0" applyFont="1" applyFill="1" applyAlignment="1">
      <alignment wrapText="1"/>
    </xf>
    <xf numFmtId="0" fontId="14" fillId="11" borderId="0" xfId="0" applyFont="1" applyFill="1" applyAlignment="1">
      <alignment wrapText="1"/>
    </xf>
    <xf numFmtId="0" fontId="10" fillId="11" borderId="0" xfId="0" applyFont="1" applyFill="1" applyAlignment="1">
      <alignment wrapText="1"/>
    </xf>
    <xf numFmtId="0" fontId="16" fillId="0" borderId="0" xfId="0" applyFont="1" applyFill="1" applyBorder="1" applyAlignment="1"/>
    <xf numFmtId="0" fontId="8" fillId="0" borderId="0" xfId="0" applyFont="1" applyFill="1" applyBorder="1" applyAlignment="1"/>
    <xf numFmtId="0" fontId="16" fillId="0" borderId="0" xfId="0" applyFont="1" applyFill="1" applyBorder="1" applyAlignment="1">
      <alignment wrapText="1"/>
    </xf>
    <xf numFmtId="0" fontId="10" fillId="0" borderId="0" xfId="0" applyFont="1" applyFill="1" applyAlignment="1">
      <alignment wrapText="1"/>
    </xf>
    <xf numFmtId="0" fontId="14" fillId="0" borderId="0" xfId="0" applyFont="1" applyFill="1" applyAlignment="1"/>
    <xf numFmtId="0" fontId="14" fillId="0" borderId="0" xfId="0" applyFont="1" applyFill="1" applyBorder="1" applyAlignment="1">
      <alignment wrapText="1"/>
    </xf>
    <xf numFmtId="0" fontId="9" fillId="0" borderId="0" xfId="0" applyFont="1" applyAlignment="1">
      <alignment horizontal="center"/>
    </xf>
    <xf numFmtId="168" fontId="9" fillId="0" borderId="0" xfId="0" applyNumberFormat="1" applyFont="1" applyAlignment="1">
      <alignment horizontal="center"/>
    </xf>
    <xf numFmtId="0" fontId="8" fillId="0" borderId="0" xfId="0" applyFont="1" applyFill="1" applyBorder="1" applyAlignment="1">
      <alignment vertical="top" wrapText="1"/>
    </xf>
  </cellXfs>
  <cellStyles count="3">
    <cellStyle name="Comma" xfId="1" builtinId="3"/>
    <cellStyle name="Hyperlink" xfId="2" builtinId="8"/>
    <cellStyle name="Normal" xfId="0" builtinId="0"/>
  </cellStyles>
  <dxfs count="0"/>
  <tableStyles count="0" defaultTableStyle="TableStyleMedium9" defaultPivotStyle="PivotStyleLight16"/>
  <colors>
    <mruColors>
      <color rgb="FF00CC66"/>
      <color rgb="FF0000FF"/>
      <color rgb="FF00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ctreasurer.com/slg/Pages/NC-DHHS-and-NC-DOT-Financial-Assistance.aspx"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6"/>
  <sheetViews>
    <sheetView zoomScaleNormal="100" workbookViewId="0">
      <selection activeCell="A25" sqref="A25"/>
    </sheetView>
  </sheetViews>
  <sheetFormatPr defaultRowHeight="12.75"/>
  <cols>
    <col min="1" max="1" width="105.1640625" style="5" customWidth="1"/>
    <col min="2" max="16384" width="9.33203125" style="5"/>
  </cols>
  <sheetData>
    <row r="1" spans="1:4" ht="15">
      <c r="A1" s="122" t="s">
        <v>152</v>
      </c>
    </row>
    <row r="2" spans="1:4" ht="11.25" customHeight="1">
      <c r="A2" s="123"/>
    </row>
    <row r="3" spans="1:4" ht="71.25">
      <c r="A3" s="124" t="s">
        <v>153</v>
      </c>
    </row>
    <row r="4" spans="1:4" ht="6" customHeight="1">
      <c r="A4" s="125"/>
    </row>
    <row r="5" spans="1:4" ht="99.75">
      <c r="A5" s="124" t="s">
        <v>438</v>
      </c>
      <c r="D5" s="139" t="s">
        <v>139</v>
      </c>
    </row>
    <row r="6" spans="1:4" ht="8.25" customHeight="1">
      <c r="A6" s="125"/>
      <c r="D6" s="139"/>
    </row>
    <row r="7" spans="1:4" s="6" customFormat="1" ht="101.25">
      <c r="A7" s="126" t="s">
        <v>439</v>
      </c>
    </row>
    <row r="8" spans="1:4" s="6" customFormat="1" ht="6.75" customHeight="1">
      <c r="A8" s="123"/>
    </row>
    <row r="9" spans="1:4" s="7" customFormat="1" ht="33.75" customHeight="1">
      <c r="A9" s="120" t="s">
        <v>154</v>
      </c>
    </row>
    <row r="10" spans="1:4" s="6" customFormat="1" ht="6" customHeight="1">
      <c r="A10" s="123"/>
    </row>
    <row r="11" spans="1:4" s="6" customFormat="1" ht="87">
      <c r="A11" s="126" t="s">
        <v>440</v>
      </c>
    </row>
    <row r="12" spans="1:4" s="6" customFormat="1" ht="6" customHeight="1">
      <c r="A12" s="125" t="s">
        <v>139</v>
      </c>
    </row>
    <row r="13" spans="1:4" s="6" customFormat="1" ht="53.25" customHeight="1">
      <c r="A13" s="126" t="s">
        <v>155</v>
      </c>
    </row>
    <row r="14" spans="1:4" s="6" customFormat="1" ht="6" customHeight="1">
      <c r="A14" s="125"/>
    </row>
    <row r="15" spans="1:4" s="6" customFormat="1" ht="57">
      <c r="A15" s="124" t="s">
        <v>156</v>
      </c>
    </row>
    <row r="16" spans="1:4" s="6" customFormat="1" ht="6" customHeight="1">
      <c r="A16" s="123" t="s">
        <v>139</v>
      </c>
    </row>
    <row r="17" spans="1:1" s="8" customFormat="1" ht="15">
      <c r="A17" s="121" t="s">
        <v>157</v>
      </c>
    </row>
    <row r="18" spans="1:1" s="6" customFormat="1" ht="6" customHeight="1">
      <c r="A18" s="123"/>
    </row>
    <row r="19" spans="1:1" s="6" customFormat="1" ht="28.5">
      <c r="A19" s="124" t="s">
        <v>158</v>
      </c>
    </row>
    <row r="20" spans="1:1" s="6" customFormat="1" ht="6" customHeight="1">
      <c r="A20" s="125"/>
    </row>
    <row r="21" spans="1:1" s="6" customFormat="1" ht="99.75">
      <c r="A21" s="124" t="s">
        <v>337</v>
      </c>
    </row>
    <row r="22" spans="1:1" s="6" customFormat="1" ht="6" customHeight="1">
      <c r="A22" s="124"/>
    </row>
    <row r="23" spans="1:1" s="6" customFormat="1" ht="42.75">
      <c r="A23" s="124" t="s">
        <v>159</v>
      </c>
    </row>
    <row r="24" spans="1:1" s="6" customFormat="1" ht="6" customHeight="1">
      <c r="A24" s="125"/>
    </row>
    <row r="25" spans="1:1" s="6" customFormat="1" ht="99.75">
      <c r="A25" s="124" t="s">
        <v>160</v>
      </c>
    </row>
    <row r="26" spans="1:1" s="6" customFormat="1" ht="6" customHeight="1">
      <c r="A26" s="124"/>
    </row>
    <row r="27" spans="1:1" s="6" customFormat="1" ht="57">
      <c r="A27" s="126" t="s">
        <v>161</v>
      </c>
    </row>
    <row r="28" spans="1:1" s="7" customFormat="1" ht="9" customHeight="1">
      <c r="A28" s="127"/>
    </row>
    <row r="29" spans="1:1" s="6" customFormat="1" ht="98.25" customHeight="1">
      <c r="A29" s="128" t="s">
        <v>441</v>
      </c>
    </row>
    <row r="30" spans="1:1" s="6" customFormat="1">
      <c r="A30" s="5"/>
    </row>
    <row r="31" spans="1:1" s="6" customFormat="1">
      <c r="A31" s="5"/>
    </row>
    <row r="32" spans="1:1" s="6" customFormat="1">
      <c r="A32" s="5"/>
    </row>
    <row r="33" spans="1:1" s="6" customFormat="1">
      <c r="A33" s="9"/>
    </row>
    <row r="34" spans="1:1" s="6" customFormat="1">
      <c r="A34" s="5"/>
    </row>
    <row r="35" spans="1:1" s="6" customFormat="1">
      <c r="A35" s="5"/>
    </row>
    <row r="36" spans="1:1" s="6" customFormat="1">
      <c r="A36" s="5"/>
    </row>
    <row r="37" spans="1:1" s="6" customFormat="1">
      <c r="A37" s="5"/>
    </row>
    <row r="38" spans="1:1" s="6" customFormat="1">
      <c r="A38" s="5"/>
    </row>
    <row r="39" spans="1:1" s="6" customFormat="1">
      <c r="A39" s="5"/>
    </row>
    <row r="40" spans="1:1" s="6" customFormat="1">
      <c r="A40" s="5"/>
    </row>
    <row r="41" spans="1:1" s="6" customFormat="1">
      <c r="A41" s="5"/>
    </row>
    <row r="42" spans="1:1" s="6" customFormat="1">
      <c r="A42" s="5"/>
    </row>
    <row r="43" spans="1:1" s="6" customFormat="1">
      <c r="A43" s="5"/>
    </row>
    <row r="44" spans="1:1" s="6" customFormat="1">
      <c r="A44" s="5"/>
    </row>
    <row r="45" spans="1:1" s="6" customFormat="1">
      <c r="A45" s="5"/>
    </row>
    <row r="46" spans="1:1" s="6" customFormat="1">
      <c r="A46" s="5"/>
    </row>
    <row r="47" spans="1:1" s="6" customFormat="1">
      <c r="A47" s="5"/>
    </row>
    <row r="48" spans="1:1" s="6" customFormat="1">
      <c r="A48" s="5"/>
    </row>
    <row r="49" spans="1:1" s="6" customFormat="1">
      <c r="A49" s="5"/>
    </row>
    <row r="50" spans="1:1" s="6" customFormat="1">
      <c r="A50" s="5"/>
    </row>
    <row r="51" spans="1:1" s="6" customFormat="1">
      <c r="A51" s="5"/>
    </row>
    <row r="52" spans="1:1" s="6" customFormat="1">
      <c r="A52" s="5"/>
    </row>
    <row r="53" spans="1:1" s="6" customFormat="1">
      <c r="A53" s="5"/>
    </row>
    <row r="54" spans="1:1" s="6" customFormat="1">
      <c r="A54" s="5"/>
    </row>
    <row r="55" spans="1:1" s="6" customFormat="1">
      <c r="A55" s="5"/>
    </row>
    <row r="56" spans="1:1" s="6" customFormat="1">
      <c r="A56" s="5"/>
    </row>
    <row r="57" spans="1:1" s="6" customFormat="1">
      <c r="A57" s="5"/>
    </row>
    <row r="58" spans="1:1" s="6" customFormat="1">
      <c r="A58" s="5"/>
    </row>
    <row r="59" spans="1:1" s="6" customFormat="1">
      <c r="A59" s="5"/>
    </row>
    <row r="60" spans="1:1" s="6" customFormat="1">
      <c r="A60" s="5"/>
    </row>
    <row r="61" spans="1:1" s="6" customFormat="1">
      <c r="A61" s="5"/>
    </row>
    <row r="62" spans="1:1" s="6" customFormat="1">
      <c r="A62" s="5"/>
    </row>
    <row r="63" spans="1:1" s="6" customFormat="1">
      <c r="A63" s="5"/>
    </row>
    <row r="64" spans="1:1" s="6" customFormat="1">
      <c r="A64" s="5"/>
    </row>
    <row r="65" spans="1:1" s="6" customFormat="1">
      <c r="A65" s="5"/>
    </row>
    <row r="66" spans="1:1" s="6" customFormat="1">
      <c r="A66" s="5"/>
    </row>
    <row r="67" spans="1:1" s="6" customFormat="1">
      <c r="A67" s="5"/>
    </row>
    <row r="68" spans="1:1" s="6" customFormat="1">
      <c r="A68" s="5"/>
    </row>
    <row r="69" spans="1:1" s="6" customFormat="1">
      <c r="A69" s="5"/>
    </row>
    <row r="70" spans="1:1" s="6" customFormat="1">
      <c r="A70" s="5"/>
    </row>
    <row r="71" spans="1:1" s="6" customFormat="1">
      <c r="A71" s="5"/>
    </row>
    <row r="72" spans="1:1" s="6" customFormat="1">
      <c r="A72" s="5"/>
    </row>
    <row r="73" spans="1:1" s="6" customFormat="1">
      <c r="A73" s="5"/>
    </row>
    <row r="74" spans="1:1" s="6" customFormat="1">
      <c r="A74" s="5"/>
    </row>
    <row r="75" spans="1:1" s="6" customFormat="1">
      <c r="A75" s="5"/>
    </row>
    <row r="76" spans="1:1" s="6" customFormat="1">
      <c r="A76" s="5"/>
    </row>
    <row r="77" spans="1:1" s="6" customFormat="1">
      <c r="A77" s="5"/>
    </row>
    <row r="78" spans="1:1" s="6" customFormat="1">
      <c r="A78" s="5"/>
    </row>
    <row r="79" spans="1:1" s="6" customFormat="1">
      <c r="A79" s="5"/>
    </row>
    <row r="80" spans="1:1" s="6" customFormat="1">
      <c r="A80" s="5"/>
    </row>
    <row r="81" spans="1:1" s="6" customFormat="1">
      <c r="A81" s="5"/>
    </row>
    <row r="82" spans="1:1" s="6" customFormat="1">
      <c r="A82" s="5"/>
    </row>
    <row r="83" spans="1:1" s="6" customFormat="1">
      <c r="A83" s="5"/>
    </row>
    <row r="84" spans="1:1" s="6" customFormat="1">
      <c r="A84" s="5"/>
    </row>
    <row r="85" spans="1:1" s="6" customFormat="1">
      <c r="A85" s="5"/>
    </row>
    <row r="86" spans="1:1" s="6" customFormat="1">
      <c r="A86" s="5"/>
    </row>
    <row r="87" spans="1:1" s="6" customFormat="1">
      <c r="A87" s="5"/>
    </row>
    <row r="88" spans="1:1" s="6" customFormat="1">
      <c r="A88" s="5"/>
    </row>
    <row r="89" spans="1:1" s="6" customFormat="1">
      <c r="A89" s="5"/>
    </row>
    <row r="90" spans="1:1" s="6" customFormat="1">
      <c r="A90" s="5"/>
    </row>
    <row r="91" spans="1:1" s="6" customFormat="1">
      <c r="A91" s="5"/>
    </row>
    <row r="92" spans="1:1" s="6" customFormat="1">
      <c r="A92" s="5"/>
    </row>
    <row r="93" spans="1:1" s="6" customFormat="1">
      <c r="A93" s="5"/>
    </row>
    <row r="94" spans="1:1" s="6" customFormat="1">
      <c r="A94" s="5"/>
    </row>
    <row r="95" spans="1:1" s="6" customFormat="1">
      <c r="A95" s="5"/>
    </row>
    <row r="96" spans="1:1" s="6" customFormat="1">
      <c r="A96" s="5"/>
    </row>
    <row r="97" spans="1:1" s="6" customFormat="1">
      <c r="A97" s="5"/>
    </row>
    <row r="98" spans="1:1" s="6" customFormat="1">
      <c r="A98" s="5"/>
    </row>
    <row r="99" spans="1:1" s="6" customFormat="1">
      <c r="A99" s="5"/>
    </row>
    <row r="100" spans="1:1" s="6" customFormat="1">
      <c r="A100" s="5"/>
    </row>
    <row r="101" spans="1:1" s="6" customFormat="1">
      <c r="A101" s="5"/>
    </row>
    <row r="102" spans="1:1" s="6" customFormat="1">
      <c r="A102" s="5"/>
    </row>
    <row r="103" spans="1:1" s="6" customFormat="1">
      <c r="A103" s="5"/>
    </row>
    <row r="104" spans="1:1" s="6" customFormat="1">
      <c r="A104" s="5"/>
    </row>
    <row r="105" spans="1:1" s="6" customFormat="1">
      <c r="A105" s="5"/>
    </row>
    <row r="106" spans="1:1" s="6" customFormat="1">
      <c r="A106" s="5"/>
    </row>
    <row r="107" spans="1:1" s="6" customFormat="1">
      <c r="A107" s="5"/>
    </row>
    <row r="108" spans="1:1" s="6" customFormat="1">
      <c r="A108" s="5"/>
    </row>
    <row r="109" spans="1:1" s="6" customFormat="1">
      <c r="A109" s="5"/>
    </row>
    <row r="110" spans="1:1" s="6" customFormat="1">
      <c r="A110" s="5"/>
    </row>
    <row r="111" spans="1:1" s="6" customFormat="1">
      <c r="A111" s="5"/>
    </row>
    <row r="112" spans="1:1" s="6" customFormat="1">
      <c r="A112" s="5"/>
    </row>
    <row r="113" spans="1:1" s="6" customFormat="1">
      <c r="A113" s="5"/>
    </row>
    <row r="114" spans="1:1" s="6" customFormat="1">
      <c r="A114" s="5"/>
    </row>
    <row r="115" spans="1:1" s="6" customFormat="1">
      <c r="A115" s="5"/>
    </row>
    <row r="116" spans="1:1" s="6" customFormat="1">
      <c r="A116" s="5"/>
    </row>
    <row r="117" spans="1:1" s="6" customFormat="1">
      <c r="A117" s="5"/>
    </row>
    <row r="118" spans="1:1" s="6" customFormat="1">
      <c r="A118" s="5"/>
    </row>
    <row r="119" spans="1:1" s="6" customFormat="1">
      <c r="A119" s="5"/>
    </row>
    <row r="120" spans="1:1" s="6" customFormat="1">
      <c r="A120" s="5"/>
    </row>
    <row r="121" spans="1:1" s="6" customFormat="1">
      <c r="A121" s="5"/>
    </row>
    <row r="122" spans="1:1" s="6" customFormat="1">
      <c r="A122" s="5"/>
    </row>
    <row r="123" spans="1:1" s="6" customFormat="1">
      <c r="A123" s="5"/>
    </row>
    <row r="124" spans="1:1" s="6" customFormat="1">
      <c r="A124" s="5"/>
    </row>
    <row r="125" spans="1:1" s="6" customFormat="1">
      <c r="A125" s="5"/>
    </row>
    <row r="126" spans="1:1" s="6" customFormat="1">
      <c r="A126" s="5"/>
    </row>
    <row r="127" spans="1:1" s="6" customFormat="1">
      <c r="A127" s="5"/>
    </row>
    <row r="128" spans="1:1" s="6" customFormat="1">
      <c r="A128" s="5"/>
    </row>
    <row r="129" spans="1:1" s="6" customFormat="1">
      <c r="A129" s="5"/>
    </row>
    <row r="130" spans="1:1" s="6" customFormat="1">
      <c r="A130" s="5"/>
    </row>
    <row r="131" spans="1:1" s="6" customFormat="1">
      <c r="A131" s="5"/>
    </row>
    <row r="132" spans="1:1" s="6" customFormat="1">
      <c r="A132" s="5"/>
    </row>
    <row r="133" spans="1:1" s="6" customFormat="1">
      <c r="A133" s="5"/>
    </row>
    <row r="134" spans="1:1" s="6" customFormat="1">
      <c r="A134" s="5"/>
    </row>
    <row r="135" spans="1:1" s="6" customFormat="1">
      <c r="A135" s="5"/>
    </row>
    <row r="136" spans="1:1" s="6" customFormat="1">
      <c r="A136" s="5"/>
    </row>
    <row r="137" spans="1:1" s="6" customFormat="1">
      <c r="A137" s="5"/>
    </row>
    <row r="138" spans="1:1" s="6" customFormat="1">
      <c r="A138" s="5"/>
    </row>
    <row r="139" spans="1:1" s="6" customFormat="1">
      <c r="A139" s="5"/>
    </row>
    <row r="140" spans="1:1" s="6" customFormat="1">
      <c r="A140" s="5"/>
    </row>
    <row r="141" spans="1:1" s="6" customFormat="1">
      <c r="A141" s="5"/>
    </row>
    <row r="142" spans="1:1" s="6" customFormat="1">
      <c r="A142" s="5"/>
    </row>
    <row r="143" spans="1:1" s="6" customFormat="1">
      <c r="A143" s="5"/>
    </row>
    <row r="144" spans="1:1" s="6" customFormat="1">
      <c r="A144" s="5"/>
    </row>
    <row r="145" spans="1:1" s="6" customFormat="1">
      <c r="A145" s="5"/>
    </row>
    <row r="146" spans="1:1" s="6" customFormat="1">
      <c r="A146" s="5"/>
    </row>
  </sheetData>
  <mergeCells count="1">
    <mergeCell ref="D5:D6"/>
  </mergeCells>
  <hyperlinks>
    <hyperlink ref="D5" r:id="rId1" display="https://www.nctreasurer.com/slg/Pages/NC-DHHS-and-NC-DOT-Financial-Assistance.aspx" xr:uid="{00000000-0004-0000-0000-000000000000}"/>
  </hyperlinks>
  <pageMargins left="0.7" right="0.7" top="0.75" bottom="0.75" header="0.3" footer="0.3"/>
  <pageSetup orientation="portrait" r:id="rId2"/>
  <headerFooter>
    <oddFooter>&amp;LLGC-PH-2020.xlxs&amp;RIssued 09/10/2020</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80"/>
  <sheetViews>
    <sheetView tabSelected="1" zoomScaleNormal="100" workbookViewId="0">
      <selection sqref="A1:G1"/>
    </sheetView>
  </sheetViews>
  <sheetFormatPr defaultRowHeight="12.75"/>
  <cols>
    <col min="1" max="1" width="6.83203125" customWidth="1"/>
    <col min="2" max="2" width="7.33203125" customWidth="1"/>
    <col min="3" max="3" width="5.1640625" bestFit="1" customWidth="1"/>
    <col min="4" max="4" width="15.6640625" customWidth="1"/>
    <col min="5" max="5" width="43" bestFit="1" customWidth="1"/>
    <col min="6" max="6" width="48.1640625" customWidth="1"/>
    <col min="7" max="7" width="9.6640625" bestFit="1" customWidth="1"/>
    <col min="8" max="8" width="2.1640625" customWidth="1"/>
    <col min="9" max="9" width="14.6640625" bestFit="1" customWidth="1"/>
    <col min="10" max="10" width="13.6640625" customWidth="1"/>
    <col min="11" max="11" width="14.33203125" customWidth="1"/>
  </cols>
  <sheetData>
    <row r="1" spans="1:11" ht="15.75">
      <c r="A1" s="141" t="s">
        <v>444</v>
      </c>
      <c r="B1" s="142"/>
      <c r="C1" s="142"/>
      <c r="D1" s="142"/>
      <c r="E1" s="142"/>
      <c r="F1" s="142"/>
      <c r="G1" s="142"/>
      <c r="H1" s="10"/>
      <c r="I1" s="10"/>
      <c r="J1" s="10"/>
      <c r="K1" s="10"/>
    </row>
    <row r="2" spans="1:11">
      <c r="A2" s="143" t="s">
        <v>145</v>
      </c>
      <c r="B2" s="143"/>
      <c r="C2" s="143"/>
      <c r="D2" s="143"/>
      <c r="E2" s="143"/>
      <c r="F2" s="143"/>
      <c r="G2" s="143"/>
      <c r="H2" s="10"/>
      <c r="I2" s="10"/>
      <c r="J2" s="10"/>
      <c r="K2" s="10"/>
    </row>
    <row r="3" spans="1:11">
      <c r="A3" s="144">
        <v>44012</v>
      </c>
      <c r="B3" s="144"/>
      <c r="C3" s="144"/>
      <c r="D3" s="144"/>
      <c r="E3" s="144"/>
      <c r="F3" s="144"/>
      <c r="G3" s="144"/>
      <c r="H3" s="10"/>
      <c r="I3" s="10"/>
      <c r="J3" s="10"/>
      <c r="K3" s="10"/>
    </row>
    <row r="4" spans="1:11">
      <c r="A4" s="140" t="s">
        <v>96</v>
      </c>
      <c r="B4" s="140"/>
      <c r="C4" s="140"/>
      <c r="D4" s="117"/>
      <c r="E4" s="11"/>
      <c r="F4" s="11"/>
      <c r="G4" s="117" t="s">
        <v>102</v>
      </c>
      <c r="H4" s="10"/>
      <c r="I4" s="12" t="s">
        <v>2</v>
      </c>
      <c r="J4" s="12" t="s">
        <v>6</v>
      </c>
      <c r="K4" s="12" t="s">
        <v>139</v>
      </c>
    </row>
    <row r="5" spans="1:11" ht="13.5" customHeight="1">
      <c r="A5" s="117" t="s">
        <v>97</v>
      </c>
      <c r="B5" s="13" t="s">
        <v>98</v>
      </c>
      <c r="C5" s="117" t="s">
        <v>99</v>
      </c>
      <c r="D5" s="14" t="s">
        <v>106</v>
      </c>
      <c r="E5" s="117" t="s">
        <v>100</v>
      </c>
      <c r="F5" s="117" t="s">
        <v>101</v>
      </c>
      <c r="G5" s="117" t="s">
        <v>103</v>
      </c>
      <c r="H5" s="10"/>
      <c r="I5" s="15" t="s">
        <v>104</v>
      </c>
      <c r="J5" s="15" t="s">
        <v>104</v>
      </c>
      <c r="K5" s="15" t="s">
        <v>162</v>
      </c>
    </row>
    <row r="6" spans="1:11">
      <c r="A6" s="16">
        <v>1153</v>
      </c>
      <c r="B6" s="16">
        <v>4752</v>
      </c>
      <c r="C6" s="17" t="s">
        <v>3</v>
      </c>
      <c r="D6" s="18">
        <v>42781</v>
      </c>
      <c r="E6" s="17" t="s">
        <v>4</v>
      </c>
      <c r="F6" s="17" t="s">
        <v>5</v>
      </c>
      <c r="G6" s="19" t="s">
        <v>6</v>
      </c>
      <c r="H6" s="20"/>
      <c r="I6" s="21" t="s">
        <v>105</v>
      </c>
      <c r="J6" s="21">
        <f>+D6</f>
        <v>42781</v>
      </c>
      <c r="K6" s="21" t="s">
        <v>105</v>
      </c>
    </row>
    <row r="7" spans="1:11">
      <c r="A7" s="16">
        <v>1153</v>
      </c>
      <c r="B7" s="16">
        <v>4801</v>
      </c>
      <c r="C7" s="22">
        <v>0</v>
      </c>
      <c r="D7" s="18">
        <v>0</v>
      </c>
      <c r="E7" s="17" t="s">
        <v>287</v>
      </c>
      <c r="F7" s="17" t="s">
        <v>0</v>
      </c>
      <c r="G7" s="19" t="s">
        <v>6</v>
      </c>
      <c r="H7" s="20"/>
      <c r="I7" s="21" t="s">
        <v>105</v>
      </c>
      <c r="J7" s="21">
        <f>+D7</f>
        <v>0</v>
      </c>
      <c r="K7" s="21" t="s">
        <v>105</v>
      </c>
    </row>
    <row r="8" spans="1:11">
      <c r="A8" s="16">
        <v>1161</v>
      </c>
      <c r="B8" s="16">
        <v>4110</v>
      </c>
      <c r="C8" s="23">
        <v>0</v>
      </c>
      <c r="D8" s="18">
        <v>133327</v>
      </c>
      <c r="E8" s="17" t="s">
        <v>339</v>
      </c>
      <c r="F8" s="17" t="s">
        <v>0</v>
      </c>
      <c r="G8" s="19" t="s">
        <v>6</v>
      </c>
      <c r="H8" s="20"/>
      <c r="I8" s="21" t="s">
        <v>105</v>
      </c>
      <c r="J8" s="21">
        <f>+D8</f>
        <v>133327</v>
      </c>
      <c r="K8" s="21" t="s">
        <v>105</v>
      </c>
    </row>
    <row r="9" spans="1:11">
      <c r="A9" s="16">
        <v>1161</v>
      </c>
      <c r="B9" s="16">
        <v>4301</v>
      </c>
      <c r="C9" s="22">
        <v>0</v>
      </c>
      <c r="D9" s="18">
        <v>0</v>
      </c>
      <c r="E9" s="17" t="s">
        <v>10</v>
      </c>
      <c r="F9" s="17" t="s">
        <v>8</v>
      </c>
      <c r="G9" s="19" t="s">
        <v>6</v>
      </c>
      <c r="H9" s="20"/>
      <c r="I9" s="21" t="s">
        <v>105</v>
      </c>
      <c r="J9" s="21">
        <f>+D9</f>
        <v>0</v>
      </c>
      <c r="K9" s="21" t="s">
        <v>105</v>
      </c>
    </row>
    <row r="10" spans="1:11">
      <c r="A10" s="16">
        <v>1175</v>
      </c>
      <c r="B10" s="16">
        <v>2681</v>
      </c>
      <c r="C10" s="17" t="s">
        <v>340</v>
      </c>
      <c r="D10" s="18">
        <v>0</v>
      </c>
      <c r="E10" s="17" t="s">
        <v>303</v>
      </c>
      <c r="F10" s="17" t="s">
        <v>341</v>
      </c>
      <c r="G10" s="19">
        <v>93.353999999999999</v>
      </c>
      <c r="H10" s="25"/>
      <c r="I10" s="21">
        <f t="shared" ref="I10" si="0">+D10</f>
        <v>0</v>
      </c>
      <c r="J10" s="21" t="s">
        <v>105</v>
      </c>
      <c r="K10" s="21" t="s">
        <v>105</v>
      </c>
    </row>
    <row r="11" spans="1:11">
      <c r="A11" s="16">
        <v>1175</v>
      </c>
      <c r="B11" s="16">
        <v>4510</v>
      </c>
      <c r="C11" s="22">
        <v>0</v>
      </c>
      <c r="D11" s="18">
        <v>3708</v>
      </c>
      <c r="E11" s="17" t="s">
        <v>11</v>
      </c>
      <c r="F11" s="17" t="s">
        <v>0</v>
      </c>
      <c r="G11" s="19" t="s">
        <v>6</v>
      </c>
      <c r="H11" s="20"/>
      <c r="I11" s="21" t="s">
        <v>105</v>
      </c>
      <c r="J11" s="21">
        <f>+D11</f>
        <v>3708</v>
      </c>
      <c r="K11" s="21" t="s">
        <v>105</v>
      </c>
    </row>
    <row r="12" spans="1:11">
      <c r="A12" s="104">
        <v>1153</v>
      </c>
      <c r="B12" s="104">
        <v>4801</v>
      </c>
      <c r="C12" s="106">
        <v>0</v>
      </c>
      <c r="D12" s="18">
        <v>0</v>
      </c>
      <c r="E12" s="47" t="s">
        <v>287</v>
      </c>
      <c r="F12" s="47" t="s">
        <v>0</v>
      </c>
      <c r="G12" s="35" t="s">
        <v>6</v>
      </c>
      <c r="H12" s="25"/>
      <c r="I12" s="26" t="s">
        <v>105</v>
      </c>
      <c r="J12" s="26">
        <f>+D12</f>
        <v>0</v>
      </c>
      <c r="K12" s="26" t="s">
        <v>105</v>
      </c>
    </row>
    <row r="13" spans="1:11" ht="24">
      <c r="A13" s="16">
        <v>1175</v>
      </c>
      <c r="B13" s="16">
        <v>5176</v>
      </c>
      <c r="C13" s="22" t="s">
        <v>342</v>
      </c>
      <c r="D13" s="18">
        <v>38914</v>
      </c>
      <c r="E13" s="17" t="s">
        <v>343</v>
      </c>
      <c r="F13" s="17" t="s">
        <v>341</v>
      </c>
      <c r="G13" s="19">
        <v>93.353999999999999</v>
      </c>
      <c r="H13" s="20"/>
      <c r="I13" s="21">
        <f t="shared" ref="I13" si="1">+D13</f>
        <v>38914</v>
      </c>
      <c r="J13" s="21" t="s">
        <v>105</v>
      </c>
      <c r="K13" s="21" t="s">
        <v>105</v>
      </c>
    </row>
    <row r="14" spans="1:11" ht="24">
      <c r="A14" s="16">
        <v>1175</v>
      </c>
      <c r="B14" s="17" t="s">
        <v>174</v>
      </c>
      <c r="C14" s="17" t="s">
        <v>175</v>
      </c>
      <c r="D14" s="18">
        <v>0</v>
      </c>
      <c r="E14" s="17" t="s">
        <v>288</v>
      </c>
      <c r="F14" s="17" t="s">
        <v>289</v>
      </c>
      <c r="G14" s="24">
        <v>93.135999999999996</v>
      </c>
      <c r="H14" s="20"/>
      <c r="I14" s="21">
        <f t="shared" ref="I14:I20" si="2">+D14</f>
        <v>0</v>
      </c>
      <c r="J14" s="21" t="s">
        <v>105</v>
      </c>
      <c r="K14" s="21" t="s">
        <v>105</v>
      </c>
    </row>
    <row r="15" spans="1:11" ht="24">
      <c r="A15" s="104">
        <v>1175</v>
      </c>
      <c r="B15" s="105" t="s">
        <v>205</v>
      </c>
      <c r="C15" s="105" t="s">
        <v>175</v>
      </c>
      <c r="D15" s="18">
        <v>0</v>
      </c>
      <c r="E15" s="47" t="s">
        <v>288</v>
      </c>
      <c r="F15" s="47" t="s">
        <v>289</v>
      </c>
      <c r="G15" s="32">
        <v>93.135999999999996</v>
      </c>
      <c r="H15" s="25"/>
      <c r="I15" s="26">
        <f t="shared" si="2"/>
        <v>0</v>
      </c>
      <c r="J15" s="26" t="s">
        <v>105</v>
      </c>
      <c r="K15" s="26" t="s">
        <v>105</v>
      </c>
    </row>
    <row r="16" spans="1:11" ht="24">
      <c r="A16" s="16">
        <v>1175</v>
      </c>
      <c r="B16" s="17" t="s">
        <v>205</v>
      </c>
      <c r="C16" s="17" t="s">
        <v>175</v>
      </c>
      <c r="D16" s="18">
        <v>0</v>
      </c>
      <c r="E16" s="17" t="s">
        <v>288</v>
      </c>
      <c r="F16" s="17" t="s">
        <v>289</v>
      </c>
      <c r="G16" s="24">
        <v>93.135999999999996</v>
      </c>
      <c r="H16" s="20"/>
      <c r="I16" s="21">
        <f t="shared" ref="I16:I18" si="3">+D16</f>
        <v>0</v>
      </c>
      <c r="J16" s="21" t="s">
        <v>105</v>
      </c>
      <c r="K16" s="21" t="s">
        <v>105</v>
      </c>
    </row>
    <row r="17" spans="1:11" ht="24">
      <c r="A17" s="129">
        <v>1175</v>
      </c>
      <c r="B17" s="130" t="s">
        <v>442</v>
      </c>
      <c r="C17" s="130" t="s">
        <v>175</v>
      </c>
      <c r="D17" s="18">
        <v>41317.26</v>
      </c>
      <c r="E17" s="130" t="s">
        <v>443</v>
      </c>
      <c r="F17" s="130" t="s">
        <v>289</v>
      </c>
      <c r="G17" s="131">
        <v>93.135999999999996</v>
      </c>
      <c r="H17" s="132"/>
      <c r="I17" s="116">
        <f t="shared" ref="I17" si="4">+D17</f>
        <v>41317.26</v>
      </c>
      <c r="J17" s="116" t="s">
        <v>105</v>
      </c>
      <c r="K17" s="116" t="s">
        <v>105</v>
      </c>
    </row>
    <row r="18" spans="1:11" ht="24">
      <c r="A18" s="104">
        <v>1175</v>
      </c>
      <c r="B18" s="105" t="s">
        <v>407</v>
      </c>
      <c r="C18" s="105" t="s">
        <v>171</v>
      </c>
      <c r="D18" s="18">
        <v>0</v>
      </c>
      <c r="E18" s="47" t="s">
        <v>176</v>
      </c>
      <c r="F18" s="47" t="s">
        <v>172</v>
      </c>
      <c r="G18" s="35">
        <v>93.322999999999993</v>
      </c>
      <c r="H18" s="25"/>
      <c r="I18" s="26">
        <f t="shared" si="3"/>
        <v>0</v>
      </c>
      <c r="J18" s="26" t="s">
        <v>105</v>
      </c>
      <c r="K18" s="26" t="s">
        <v>105</v>
      </c>
    </row>
    <row r="19" spans="1:11" ht="24">
      <c r="A19" s="16">
        <v>1175</v>
      </c>
      <c r="B19" s="17" t="s">
        <v>177</v>
      </c>
      <c r="C19" s="17" t="s">
        <v>171</v>
      </c>
      <c r="D19" s="18">
        <v>0</v>
      </c>
      <c r="E19" s="17" t="s">
        <v>176</v>
      </c>
      <c r="F19" s="17" t="s">
        <v>172</v>
      </c>
      <c r="G19" s="19">
        <v>93.322999999999993</v>
      </c>
      <c r="H19" s="20"/>
      <c r="I19" s="21">
        <f t="shared" si="2"/>
        <v>0</v>
      </c>
      <c r="J19" s="21" t="s">
        <v>105</v>
      </c>
      <c r="K19" s="21" t="s">
        <v>105</v>
      </c>
    </row>
    <row r="20" spans="1:11" ht="24">
      <c r="A20" s="16">
        <v>1175</v>
      </c>
      <c r="B20" s="17" t="s">
        <v>206</v>
      </c>
      <c r="C20" s="17" t="s">
        <v>171</v>
      </c>
      <c r="D20" s="18">
        <v>0</v>
      </c>
      <c r="E20" s="17" t="s">
        <v>176</v>
      </c>
      <c r="F20" s="17" t="s">
        <v>172</v>
      </c>
      <c r="G20" s="19">
        <v>93.322999999999993</v>
      </c>
      <c r="H20" s="20"/>
      <c r="I20" s="21">
        <f t="shared" si="2"/>
        <v>0</v>
      </c>
      <c r="J20" s="21" t="s">
        <v>105</v>
      </c>
      <c r="K20" s="21" t="s">
        <v>105</v>
      </c>
    </row>
    <row r="21" spans="1:11" ht="24">
      <c r="A21" s="16">
        <v>1175</v>
      </c>
      <c r="B21" s="17" t="s">
        <v>344</v>
      </c>
      <c r="C21" s="17" t="s">
        <v>171</v>
      </c>
      <c r="D21" s="18">
        <v>0</v>
      </c>
      <c r="E21" s="17" t="s">
        <v>176</v>
      </c>
      <c r="F21" s="17" t="s">
        <v>172</v>
      </c>
      <c r="G21" s="19">
        <v>93.322999999999993</v>
      </c>
      <c r="H21" s="20"/>
      <c r="I21" s="21">
        <f t="shared" ref="I21" si="5">+D21</f>
        <v>0</v>
      </c>
      <c r="J21" s="21" t="s">
        <v>105</v>
      </c>
      <c r="K21" s="21" t="s">
        <v>105</v>
      </c>
    </row>
    <row r="22" spans="1:11" ht="24">
      <c r="A22" s="16">
        <v>1175</v>
      </c>
      <c r="B22" s="17" t="s">
        <v>345</v>
      </c>
      <c r="C22" s="17" t="s">
        <v>171</v>
      </c>
      <c r="D22" s="18">
        <v>0</v>
      </c>
      <c r="E22" s="17" t="s">
        <v>176</v>
      </c>
      <c r="F22" s="17" t="s">
        <v>172</v>
      </c>
      <c r="G22" s="19">
        <v>93.322999999999993</v>
      </c>
      <c r="H22" s="20"/>
      <c r="I22" s="21">
        <f t="shared" ref="I22:I26" si="6">+D22</f>
        <v>0</v>
      </c>
      <c r="J22" s="21" t="s">
        <v>105</v>
      </c>
      <c r="K22" s="21" t="s">
        <v>105</v>
      </c>
    </row>
    <row r="23" spans="1:11">
      <c r="A23" s="16">
        <v>1261</v>
      </c>
      <c r="B23" s="16">
        <v>5066</v>
      </c>
      <c r="C23" s="22">
        <v>4</v>
      </c>
      <c r="D23" s="18">
        <v>0</v>
      </c>
      <c r="E23" s="17" t="s">
        <v>20</v>
      </c>
      <c r="F23" s="17" t="s">
        <v>0</v>
      </c>
      <c r="G23" s="19" t="s">
        <v>6</v>
      </c>
      <c r="H23" s="20"/>
      <c r="I23" s="21" t="s">
        <v>105</v>
      </c>
      <c r="J23" s="21">
        <f>+D23</f>
        <v>0</v>
      </c>
      <c r="K23" s="21" t="s">
        <v>105</v>
      </c>
    </row>
    <row r="24" spans="1:11">
      <c r="A24" s="16">
        <v>1261</v>
      </c>
      <c r="B24" s="16">
        <v>5503</v>
      </c>
      <c r="C24" s="22">
        <v>0</v>
      </c>
      <c r="D24" s="18">
        <v>3785</v>
      </c>
      <c r="E24" s="17" t="s">
        <v>405</v>
      </c>
      <c r="F24" s="17" t="s">
        <v>0</v>
      </c>
      <c r="G24" s="19" t="s">
        <v>6</v>
      </c>
      <c r="H24" s="20"/>
      <c r="I24" s="21">
        <f t="shared" si="6"/>
        <v>3785</v>
      </c>
      <c r="J24" s="21" t="s">
        <v>105</v>
      </c>
      <c r="K24" s="21" t="s">
        <v>105</v>
      </c>
    </row>
    <row r="25" spans="1:11" ht="24">
      <c r="A25" s="16">
        <v>1261</v>
      </c>
      <c r="B25" s="16">
        <v>5503</v>
      </c>
      <c r="C25" s="22" t="s">
        <v>9</v>
      </c>
      <c r="D25" s="18">
        <v>0</v>
      </c>
      <c r="E25" s="17" t="s">
        <v>405</v>
      </c>
      <c r="F25" s="17" t="s">
        <v>290</v>
      </c>
      <c r="G25" s="19">
        <v>93.757999999999996</v>
      </c>
      <c r="H25" s="20"/>
      <c r="I25" s="21">
        <f t="shared" si="6"/>
        <v>0</v>
      </c>
      <c r="J25" s="21" t="s">
        <v>105</v>
      </c>
      <c r="K25" s="21" t="s">
        <v>105</v>
      </c>
    </row>
    <row r="26" spans="1:11" ht="24">
      <c r="A26" s="16">
        <v>1261</v>
      </c>
      <c r="B26" s="16">
        <v>5503</v>
      </c>
      <c r="C26" s="22" t="s">
        <v>402</v>
      </c>
      <c r="D26" s="18">
        <v>30921</v>
      </c>
      <c r="E26" s="17" t="s">
        <v>405</v>
      </c>
      <c r="F26" s="17" t="s">
        <v>290</v>
      </c>
      <c r="G26" s="19">
        <v>93.991</v>
      </c>
      <c r="H26" s="20"/>
      <c r="I26" s="21">
        <f t="shared" si="6"/>
        <v>30921</v>
      </c>
      <c r="J26" s="21" t="s">
        <v>105</v>
      </c>
      <c r="K26" s="21" t="s">
        <v>105</v>
      </c>
    </row>
    <row r="27" spans="1:11">
      <c r="A27" s="16">
        <v>1261</v>
      </c>
      <c r="B27" s="16">
        <v>5525</v>
      </c>
      <c r="C27" s="22">
        <v>0</v>
      </c>
      <c r="D27" s="18">
        <v>0</v>
      </c>
      <c r="E27" s="17" t="s">
        <v>207</v>
      </c>
      <c r="F27" s="17" t="s">
        <v>0</v>
      </c>
      <c r="G27" s="24" t="s">
        <v>6</v>
      </c>
      <c r="H27" s="20"/>
      <c r="I27" s="21" t="s">
        <v>105</v>
      </c>
      <c r="J27" s="21">
        <f>+D27</f>
        <v>0</v>
      </c>
      <c r="K27" s="21" t="s">
        <v>105</v>
      </c>
    </row>
    <row r="28" spans="1:11">
      <c r="A28" s="16">
        <v>1261</v>
      </c>
      <c r="B28" s="16" t="s">
        <v>178</v>
      </c>
      <c r="C28" s="22" t="s">
        <v>14</v>
      </c>
      <c r="D28" s="18">
        <v>0</v>
      </c>
      <c r="E28" s="17" t="s">
        <v>15</v>
      </c>
      <c r="F28" s="17" t="s">
        <v>231</v>
      </c>
      <c r="G28" s="19">
        <v>93.944999999999993</v>
      </c>
      <c r="H28" s="20"/>
      <c r="I28" s="21">
        <f t="shared" ref="I28:I31" si="7">+D28</f>
        <v>0</v>
      </c>
      <c r="J28" s="21" t="s">
        <v>105</v>
      </c>
      <c r="K28" s="21" t="s">
        <v>105</v>
      </c>
    </row>
    <row r="29" spans="1:11">
      <c r="A29" s="16">
        <v>1261</v>
      </c>
      <c r="B29" s="16" t="s">
        <v>286</v>
      </c>
      <c r="C29" s="22" t="s">
        <v>14</v>
      </c>
      <c r="D29" s="18">
        <v>0</v>
      </c>
      <c r="E29" s="17" t="s">
        <v>15</v>
      </c>
      <c r="F29" s="17" t="s">
        <v>231</v>
      </c>
      <c r="G29" s="19">
        <v>93.944999999999993</v>
      </c>
      <c r="H29" s="20"/>
      <c r="I29" s="21">
        <f t="shared" si="7"/>
        <v>0</v>
      </c>
      <c r="J29" s="21" t="s">
        <v>105</v>
      </c>
      <c r="K29" s="21" t="s">
        <v>105</v>
      </c>
    </row>
    <row r="30" spans="1:11">
      <c r="A30" s="16">
        <v>1261</v>
      </c>
      <c r="B30" s="16" t="s">
        <v>179</v>
      </c>
      <c r="C30" s="22" t="s">
        <v>14</v>
      </c>
      <c r="D30" s="18">
        <v>0</v>
      </c>
      <c r="E30" s="17" t="s">
        <v>15</v>
      </c>
      <c r="F30" s="17" t="s">
        <v>231</v>
      </c>
      <c r="G30" s="19">
        <v>93.944999999999993</v>
      </c>
      <c r="H30" s="20"/>
      <c r="I30" s="21">
        <f t="shared" si="7"/>
        <v>0</v>
      </c>
      <c r="J30" s="21" t="s">
        <v>105</v>
      </c>
      <c r="K30" s="21" t="s">
        <v>105</v>
      </c>
    </row>
    <row r="31" spans="1:11">
      <c r="A31" s="16">
        <v>1261</v>
      </c>
      <c r="B31" s="16" t="s">
        <v>208</v>
      </c>
      <c r="C31" s="22" t="s">
        <v>14</v>
      </c>
      <c r="D31" s="18">
        <v>0</v>
      </c>
      <c r="E31" s="17" t="s">
        <v>15</v>
      </c>
      <c r="F31" s="17" t="s">
        <v>231</v>
      </c>
      <c r="G31" s="19">
        <v>93.944999999999993</v>
      </c>
      <c r="H31" s="20"/>
      <c r="I31" s="21">
        <f t="shared" si="7"/>
        <v>0</v>
      </c>
      <c r="J31" s="21" t="s">
        <v>105</v>
      </c>
      <c r="K31" s="21" t="s">
        <v>105</v>
      </c>
    </row>
    <row r="32" spans="1:11">
      <c r="A32" s="16">
        <v>1262</v>
      </c>
      <c r="B32" s="16">
        <v>4179</v>
      </c>
      <c r="C32" s="22">
        <v>0</v>
      </c>
      <c r="D32" s="18">
        <v>213678.84</v>
      </c>
      <c r="E32" s="17" t="s">
        <v>291</v>
      </c>
      <c r="F32" s="17" t="s">
        <v>8</v>
      </c>
      <c r="G32" s="19" t="s">
        <v>6</v>
      </c>
      <c r="H32" s="20"/>
      <c r="I32" s="21" t="s">
        <v>105</v>
      </c>
      <c r="J32" s="21">
        <f>+D32</f>
        <v>213678.84</v>
      </c>
      <c r="K32" s="21" t="s">
        <v>105</v>
      </c>
    </row>
    <row r="33" spans="1:11">
      <c r="A33" s="16">
        <v>1262</v>
      </c>
      <c r="B33" s="16">
        <v>4181</v>
      </c>
      <c r="C33" s="22">
        <v>0</v>
      </c>
      <c r="D33" s="18">
        <v>0</v>
      </c>
      <c r="E33" s="17" t="s">
        <v>346</v>
      </c>
      <c r="F33" s="17" t="s">
        <v>346</v>
      </c>
      <c r="G33" s="19" t="s">
        <v>6</v>
      </c>
      <c r="H33" s="20"/>
      <c r="I33" s="21" t="s">
        <v>105</v>
      </c>
      <c r="J33" s="21">
        <f>+D33</f>
        <v>0</v>
      </c>
      <c r="K33" s="21" t="s">
        <v>105</v>
      </c>
    </row>
    <row r="34" spans="1:11" ht="17.25" customHeight="1">
      <c r="A34" s="48">
        <v>1264</v>
      </c>
      <c r="B34" s="48">
        <v>2679</v>
      </c>
      <c r="C34" s="47" t="s">
        <v>408</v>
      </c>
      <c r="D34" s="18">
        <v>0</v>
      </c>
      <c r="E34" s="47" t="s">
        <v>348</v>
      </c>
      <c r="F34" s="47" t="s">
        <v>350</v>
      </c>
      <c r="G34" s="32">
        <v>93.073999999999998</v>
      </c>
      <c r="H34" s="25"/>
      <c r="I34" s="26">
        <f t="shared" ref="I34" si="8">+D34</f>
        <v>0</v>
      </c>
      <c r="J34" s="26" t="s">
        <v>105</v>
      </c>
      <c r="K34" s="26" t="s">
        <v>105</v>
      </c>
    </row>
    <row r="35" spans="1:11" ht="16.5" customHeight="1">
      <c r="A35" s="16">
        <v>1264</v>
      </c>
      <c r="B35" s="16">
        <v>2679</v>
      </c>
      <c r="C35" s="17" t="s">
        <v>209</v>
      </c>
      <c r="D35" s="18">
        <v>0</v>
      </c>
      <c r="E35" s="17" t="s">
        <v>349</v>
      </c>
      <c r="F35" s="17" t="s">
        <v>350</v>
      </c>
      <c r="G35" s="24">
        <v>93.073999999999998</v>
      </c>
      <c r="H35" s="20"/>
      <c r="I35" s="21">
        <f t="shared" ref="I35:I42" si="9">+D35</f>
        <v>0</v>
      </c>
      <c r="J35" s="21" t="s">
        <v>105</v>
      </c>
      <c r="K35" s="21" t="s">
        <v>105</v>
      </c>
    </row>
    <row r="36" spans="1:11" ht="15.75" customHeight="1">
      <c r="A36" s="16">
        <v>1264</v>
      </c>
      <c r="B36" s="16">
        <v>2679</v>
      </c>
      <c r="C36" s="17" t="s">
        <v>347</v>
      </c>
      <c r="D36" s="18">
        <v>0</v>
      </c>
      <c r="E36" s="17" t="s">
        <v>348</v>
      </c>
      <c r="F36" s="17" t="s">
        <v>350</v>
      </c>
      <c r="G36" s="24">
        <v>93.073999999999998</v>
      </c>
      <c r="H36" s="20"/>
      <c r="I36" s="21">
        <f t="shared" ref="I36" si="10">+D36</f>
        <v>0</v>
      </c>
      <c r="J36" s="21" t="s">
        <v>105</v>
      </c>
      <c r="K36" s="21" t="s">
        <v>105</v>
      </c>
    </row>
    <row r="37" spans="1:11" ht="15.75" customHeight="1">
      <c r="A37" s="48">
        <v>1264</v>
      </c>
      <c r="B37" s="48">
        <v>2680</v>
      </c>
      <c r="C37" s="47" t="s">
        <v>409</v>
      </c>
      <c r="D37" s="18">
        <v>4453.9399999999996</v>
      </c>
      <c r="E37" s="47" t="s">
        <v>412</v>
      </c>
      <c r="F37" s="47" t="s">
        <v>350</v>
      </c>
      <c r="G37" s="32">
        <v>93.073999999999998</v>
      </c>
      <c r="H37" s="20"/>
      <c r="I37" s="21">
        <f t="shared" ref="I37:I38" si="11">+D37</f>
        <v>4453.9399999999996</v>
      </c>
      <c r="J37" s="21" t="s">
        <v>105</v>
      </c>
      <c r="K37" s="21" t="s">
        <v>105</v>
      </c>
    </row>
    <row r="38" spans="1:11" ht="15.75" customHeight="1">
      <c r="A38" s="48">
        <v>1264</v>
      </c>
      <c r="B38" s="48">
        <v>2680</v>
      </c>
      <c r="C38" s="47" t="s">
        <v>408</v>
      </c>
      <c r="D38" s="18">
        <v>36896</v>
      </c>
      <c r="E38" s="47" t="s">
        <v>349</v>
      </c>
      <c r="F38" s="47" t="s">
        <v>350</v>
      </c>
      <c r="G38" s="32">
        <v>93.073999999999998</v>
      </c>
      <c r="H38" s="25"/>
      <c r="I38" s="26">
        <f t="shared" si="11"/>
        <v>36896</v>
      </c>
      <c r="J38" s="26" t="s">
        <v>105</v>
      </c>
      <c r="K38" s="26" t="s">
        <v>105</v>
      </c>
    </row>
    <row r="39" spans="1:11" ht="14.25" customHeight="1">
      <c r="A39" s="16">
        <v>1264</v>
      </c>
      <c r="B39" s="16">
        <v>2680</v>
      </c>
      <c r="C39" s="17" t="s">
        <v>209</v>
      </c>
      <c r="D39" s="18">
        <v>0</v>
      </c>
      <c r="E39" s="17" t="s">
        <v>351</v>
      </c>
      <c r="F39" s="17" t="s">
        <v>350</v>
      </c>
      <c r="G39" s="24">
        <v>93.069000000000003</v>
      </c>
      <c r="H39" s="20"/>
      <c r="I39" s="21">
        <f t="shared" si="9"/>
        <v>0</v>
      </c>
      <c r="J39" s="21" t="s">
        <v>105</v>
      </c>
      <c r="K39" s="21" t="s">
        <v>105</v>
      </c>
    </row>
    <row r="40" spans="1:11" ht="14.25" customHeight="1">
      <c r="A40" s="16">
        <v>1264</v>
      </c>
      <c r="B40" s="16">
        <v>2680</v>
      </c>
      <c r="C40" s="17" t="s">
        <v>347</v>
      </c>
      <c r="D40" s="18">
        <v>2105.86</v>
      </c>
      <c r="E40" s="17" t="s">
        <v>349</v>
      </c>
      <c r="F40" s="17" t="s">
        <v>350</v>
      </c>
      <c r="G40" s="24">
        <v>93.073999999999998</v>
      </c>
      <c r="H40" s="20"/>
      <c r="I40" s="21">
        <f t="shared" ref="I40" si="12">+D40</f>
        <v>2105.86</v>
      </c>
      <c r="J40" s="21" t="s">
        <v>105</v>
      </c>
      <c r="K40" s="21" t="s">
        <v>105</v>
      </c>
    </row>
    <row r="41" spans="1:11">
      <c r="A41" s="17" t="s">
        <v>12</v>
      </c>
      <c r="B41" s="17" t="s">
        <v>180</v>
      </c>
      <c r="C41" s="17" t="s">
        <v>149</v>
      </c>
      <c r="D41" s="18">
        <v>0</v>
      </c>
      <c r="E41" s="17" t="s">
        <v>181</v>
      </c>
      <c r="F41" s="17" t="s">
        <v>292</v>
      </c>
      <c r="G41" s="24">
        <v>93.757000000000005</v>
      </c>
      <c r="H41" s="20"/>
      <c r="I41" s="21">
        <f t="shared" si="9"/>
        <v>0</v>
      </c>
      <c r="J41" s="21" t="s">
        <v>105</v>
      </c>
      <c r="K41" s="21" t="s">
        <v>105</v>
      </c>
    </row>
    <row r="42" spans="1:11">
      <c r="A42" s="17" t="s">
        <v>12</v>
      </c>
      <c r="B42" s="17" t="s">
        <v>210</v>
      </c>
      <c r="C42" s="17" t="s">
        <v>149</v>
      </c>
      <c r="D42" s="18">
        <v>0</v>
      </c>
      <c r="E42" s="17" t="s">
        <v>181</v>
      </c>
      <c r="F42" s="17" t="s">
        <v>292</v>
      </c>
      <c r="G42" s="24">
        <v>93.757000000000005</v>
      </c>
      <c r="H42" s="20"/>
      <c r="I42" s="21">
        <f t="shared" si="9"/>
        <v>0</v>
      </c>
      <c r="J42" s="21" t="s">
        <v>105</v>
      </c>
      <c r="K42" s="21" t="s">
        <v>105</v>
      </c>
    </row>
    <row r="43" spans="1:11">
      <c r="A43" s="17" t="s">
        <v>12</v>
      </c>
      <c r="B43" s="17" t="s">
        <v>211</v>
      </c>
      <c r="C43" s="17" t="s">
        <v>150</v>
      </c>
      <c r="D43" s="18">
        <v>0</v>
      </c>
      <c r="E43" s="17" t="s">
        <v>181</v>
      </c>
      <c r="F43" s="17" t="s">
        <v>292</v>
      </c>
      <c r="G43" s="19">
        <v>93.757000000000005</v>
      </c>
      <c r="H43" s="20"/>
      <c r="I43" s="21">
        <f t="shared" ref="I43:I53" si="13">+D43</f>
        <v>0</v>
      </c>
      <c r="J43" s="21" t="s">
        <v>105</v>
      </c>
      <c r="K43" s="21" t="s">
        <v>105</v>
      </c>
    </row>
    <row r="44" spans="1:11">
      <c r="A44" s="17" t="s">
        <v>12</v>
      </c>
      <c r="B44" s="17" t="s">
        <v>212</v>
      </c>
      <c r="C44" s="17" t="s">
        <v>150</v>
      </c>
      <c r="D44" s="18">
        <v>0</v>
      </c>
      <c r="E44" s="17" t="s">
        <v>181</v>
      </c>
      <c r="F44" s="17" t="s">
        <v>292</v>
      </c>
      <c r="G44" s="19">
        <v>93.757000000000005</v>
      </c>
      <c r="H44" s="20"/>
      <c r="I44" s="21">
        <f t="shared" si="13"/>
        <v>0</v>
      </c>
      <c r="J44" s="21" t="s">
        <v>105</v>
      </c>
      <c r="K44" s="21" t="s">
        <v>105</v>
      </c>
    </row>
    <row r="45" spans="1:11" ht="24">
      <c r="A45" s="17" t="s">
        <v>12</v>
      </c>
      <c r="B45" s="17" t="s">
        <v>213</v>
      </c>
      <c r="C45" s="17" t="s">
        <v>214</v>
      </c>
      <c r="D45" s="18">
        <v>0</v>
      </c>
      <c r="E45" s="17" t="s">
        <v>217</v>
      </c>
      <c r="F45" s="17" t="s">
        <v>293</v>
      </c>
      <c r="G45" s="24">
        <v>66.034000000000006</v>
      </c>
      <c r="H45" s="20"/>
      <c r="I45" s="21">
        <f t="shared" si="13"/>
        <v>0</v>
      </c>
      <c r="J45" s="21" t="s">
        <v>105</v>
      </c>
      <c r="K45" s="21" t="s">
        <v>105</v>
      </c>
    </row>
    <row r="46" spans="1:11">
      <c r="A46" s="17" t="s">
        <v>12</v>
      </c>
      <c r="B46" s="17" t="s">
        <v>215</v>
      </c>
      <c r="C46" s="17" t="s">
        <v>216</v>
      </c>
      <c r="D46" s="18">
        <v>0</v>
      </c>
      <c r="E46" s="17" t="s">
        <v>16</v>
      </c>
      <c r="F46" s="17" t="s">
        <v>231</v>
      </c>
      <c r="G46" s="24">
        <v>93.944999999999993</v>
      </c>
      <c r="H46" s="20"/>
      <c r="I46" s="93">
        <f t="shared" si="13"/>
        <v>0</v>
      </c>
      <c r="J46" s="21" t="s">
        <v>105</v>
      </c>
      <c r="K46" s="21" t="s">
        <v>105</v>
      </c>
    </row>
    <row r="47" spans="1:11">
      <c r="A47" s="17">
        <v>1271</v>
      </c>
      <c r="B47" s="17" t="s">
        <v>294</v>
      </c>
      <c r="C47" s="17" t="s">
        <v>295</v>
      </c>
      <c r="D47" s="18">
        <v>0</v>
      </c>
      <c r="E47" s="17" t="s">
        <v>296</v>
      </c>
      <c r="F47" s="17" t="s">
        <v>148</v>
      </c>
      <c r="G47" s="19">
        <v>93.504999999999995</v>
      </c>
      <c r="H47" s="20"/>
      <c r="I47" s="21">
        <f t="shared" ref="I47:I48" si="14">+D47</f>
        <v>0</v>
      </c>
      <c r="J47" s="21" t="s">
        <v>105</v>
      </c>
      <c r="K47" s="21" t="s">
        <v>105</v>
      </c>
    </row>
    <row r="48" spans="1:11">
      <c r="A48" s="17">
        <v>1271</v>
      </c>
      <c r="B48" s="17" t="s">
        <v>220</v>
      </c>
      <c r="C48" s="17" t="s">
        <v>352</v>
      </c>
      <c r="D48" s="18">
        <v>0</v>
      </c>
      <c r="E48" s="17" t="s">
        <v>296</v>
      </c>
      <c r="F48" s="17" t="s">
        <v>148</v>
      </c>
      <c r="G48" s="19">
        <v>93.504999999999995</v>
      </c>
      <c r="H48" s="20"/>
      <c r="I48" s="21">
        <f t="shared" si="14"/>
        <v>0</v>
      </c>
      <c r="J48" s="21" t="s">
        <v>105</v>
      </c>
      <c r="K48" s="21" t="s">
        <v>105</v>
      </c>
    </row>
    <row r="49" spans="1:11">
      <c r="A49" s="47">
        <v>1271</v>
      </c>
      <c r="B49" s="47" t="s">
        <v>220</v>
      </c>
      <c r="C49" s="47" t="s">
        <v>413</v>
      </c>
      <c r="D49" s="18">
        <v>0</v>
      </c>
      <c r="E49" s="47" t="s">
        <v>296</v>
      </c>
      <c r="F49" s="47" t="s">
        <v>148</v>
      </c>
      <c r="G49" s="35">
        <v>93.504999999999995</v>
      </c>
      <c r="H49" s="25"/>
      <c r="I49" s="26">
        <f t="shared" ref="I49" si="15">+D49</f>
        <v>0</v>
      </c>
      <c r="J49" s="26" t="s">
        <v>105</v>
      </c>
      <c r="K49" s="26" t="s">
        <v>105</v>
      </c>
    </row>
    <row r="50" spans="1:11">
      <c r="A50" s="17">
        <v>1271</v>
      </c>
      <c r="B50" s="17" t="s">
        <v>220</v>
      </c>
      <c r="C50" s="17" t="s">
        <v>221</v>
      </c>
      <c r="D50" s="18">
        <v>0</v>
      </c>
      <c r="E50" s="17" t="s">
        <v>296</v>
      </c>
      <c r="F50" s="17" t="s">
        <v>148</v>
      </c>
      <c r="G50" s="19">
        <v>93.504999999999995</v>
      </c>
      <c r="H50" s="20"/>
      <c r="I50" s="21">
        <f t="shared" si="13"/>
        <v>0</v>
      </c>
      <c r="J50" s="21" t="s">
        <v>105</v>
      </c>
      <c r="K50" s="21" t="s">
        <v>105</v>
      </c>
    </row>
    <row r="51" spans="1:11">
      <c r="A51" s="16">
        <v>1271</v>
      </c>
      <c r="B51" s="17" t="s">
        <v>27</v>
      </c>
      <c r="C51" s="17" t="s">
        <v>25</v>
      </c>
      <c r="D51" s="18">
        <v>0</v>
      </c>
      <c r="E51" s="17" t="s">
        <v>26</v>
      </c>
      <c r="F51" s="17" t="s">
        <v>297</v>
      </c>
      <c r="G51" s="24">
        <v>93.242999999999995</v>
      </c>
      <c r="H51" s="20"/>
      <c r="I51" s="21">
        <f t="shared" si="13"/>
        <v>0</v>
      </c>
      <c r="J51" s="21" t="s">
        <v>105</v>
      </c>
      <c r="K51" s="21" t="s">
        <v>105</v>
      </c>
    </row>
    <row r="52" spans="1:11">
      <c r="A52" s="17">
        <v>1271</v>
      </c>
      <c r="B52" s="17" t="s">
        <v>182</v>
      </c>
      <c r="C52" s="17" t="s">
        <v>223</v>
      </c>
      <c r="D52" s="18">
        <v>0</v>
      </c>
      <c r="E52" s="17" t="s">
        <v>181</v>
      </c>
      <c r="F52" s="17" t="s">
        <v>292</v>
      </c>
      <c r="G52" s="19">
        <v>93.757000000000005</v>
      </c>
      <c r="H52" s="20"/>
      <c r="I52" s="93">
        <f t="shared" si="13"/>
        <v>0</v>
      </c>
      <c r="J52" s="21" t="s">
        <v>105</v>
      </c>
      <c r="K52" s="21" t="s">
        <v>105</v>
      </c>
    </row>
    <row r="53" spans="1:11">
      <c r="A53" s="17">
        <v>1271</v>
      </c>
      <c r="B53" s="17" t="s">
        <v>222</v>
      </c>
      <c r="C53" s="17" t="s">
        <v>223</v>
      </c>
      <c r="D53" s="18">
        <v>0</v>
      </c>
      <c r="E53" s="17" t="s">
        <v>181</v>
      </c>
      <c r="F53" s="17" t="s">
        <v>300</v>
      </c>
      <c r="G53" s="19">
        <v>93.757000000000005</v>
      </c>
      <c r="H53" s="20"/>
      <c r="I53" s="93">
        <f t="shared" si="13"/>
        <v>0</v>
      </c>
      <c r="J53" s="21" t="s">
        <v>105</v>
      </c>
      <c r="K53" s="21" t="s">
        <v>105</v>
      </c>
    </row>
    <row r="54" spans="1:11">
      <c r="A54" s="17">
        <v>1271</v>
      </c>
      <c r="B54" s="17" t="s">
        <v>298</v>
      </c>
      <c r="C54" s="17" t="s">
        <v>299</v>
      </c>
      <c r="D54" s="18">
        <v>0</v>
      </c>
      <c r="E54" s="17" t="s">
        <v>181</v>
      </c>
      <c r="F54" s="17" t="s">
        <v>300</v>
      </c>
      <c r="G54" s="19">
        <v>93.757000000000005</v>
      </c>
      <c r="H54" s="20"/>
      <c r="I54" s="93">
        <f t="shared" ref="I54:I57" si="16">+D54</f>
        <v>0</v>
      </c>
      <c r="J54" s="21" t="s">
        <v>105</v>
      </c>
      <c r="K54" s="21" t="s">
        <v>105</v>
      </c>
    </row>
    <row r="55" spans="1:11">
      <c r="A55" s="17">
        <v>1271</v>
      </c>
      <c r="B55" s="17" t="s">
        <v>224</v>
      </c>
      <c r="C55" s="17" t="s">
        <v>299</v>
      </c>
      <c r="D55" s="18">
        <v>0</v>
      </c>
      <c r="E55" s="17" t="s">
        <v>181</v>
      </c>
      <c r="F55" s="17" t="s">
        <v>300</v>
      </c>
      <c r="G55" s="19">
        <v>93.757000000000005</v>
      </c>
      <c r="H55" s="20"/>
      <c r="I55" s="93">
        <f t="shared" ref="I55" si="17">+D55</f>
        <v>0</v>
      </c>
      <c r="J55" s="21" t="s">
        <v>105</v>
      </c>
      <c r="K55" s="21" t="s">
        <v>105</v>
      </c>
    </row>
    <row r="56" spans="1:11" s="115" customFormat="1">
      <c r="A56" s="48">
        <v>1271</v>
      </c>
      <c r="B56" s="47" t="s">
        <v>414</v>
      </c>
      <c r="C56" s="47" t="s">
        <v>29</v>
      </c>
      <c r="D56" s="18">
        <v>0</v>
      </c>
      <c r="E56" s="47" t="s">
        <v>301</v>
      </c>
      <c r="F56" s="47" t="s">
        <v>30</v>
      </c>
      <c r="G56" s="32">
        <v>93.305000000000007</v>
      </c>
      <c r="H56" s="25"/>
      <c r="I56" s="26">
        <f t="shared" si="16"/>
        <v>0</v>
      </c>
      <c r="J56" s="26" t="s">
        <v>105</v>
      </c>
      <c r="K56" s="26" t="s">
        <v>105</v>
      </c>
    </row>
    <row r="57" spans="1:11">
      <c r="A57" s="16">
        <v>1271</v>
      </c>
      <c r="B57" s="17" t="s">
        <v>31</v>
      </c>
      <c r="C57" s="17" t="s">
        <v>29</v>
      </c>
      <c r="D57" s="18">
        <v>0</v>
      </c>
      <c r="E57" s="17" t="s">
        <v>301</v>
      </c>
      <c r="F57" s="17" t="s">
        <v>30</v>
      </c>
      <c r="G57" s="24">
        <v>93.305000000000007</v>
      </c>
      <c r="H57" s="20"/>
      <c r="I57" s="21">
        <f t="shared" si="16"/>
        <v>0</v>
      </c>
      <c r="J57" s="21" t="s">
        <v>105</v>
      </c>
      <c r="K57" s="21" t="s">
        <v>105</v>
      </c>
    </row>
    <row r="58" spans="1:11">
      <c r="A58" s="16">
        <v>1271</v>
      </c>
      <c r="B58" s="17" t="s">
        <v>32</v>
      </c>
      <c r="C58" s="17" t="s">
        <v>29</v>
      </c>
      <c r="D58" s="18">
        <v>0</v>
      </c>
      <c r="E58" s="17" t="s">
        <v>301</v>
      </c>
      <c r="F58" s="17" t="s">
        <v>30</v>
      </c>
      <c r="G58" s="24">
        <v>93.305000000000007</v>
      </c>
      <c r="H58" s="20"/>
      <c r="I58" s="21">
        <f t="shared" ref="I58" si="18">+D58</f>
        <v>0</v>
      </c>
      <c r="J58" s="21" t="s">
        <v>105</v>
      </c>
      <c r="K58" s="21" t="s">
        <v>105</v>
      </c>
    </row>
    <row r="59" spans="1:11">
      <c r="A59" s="16">
        <v>1271</v>
      </c>
      <c r="B59" s="17" t="s">
        <v>353</v>
      </c>
      <c r="C59" s="17" t="s">
        <v>29</v>
      </c>
      <c r="D59" s="18">
        <v>0</v>
      </c>
      <c r="E59" s="17" t="s">
        <v>301</v>
      </c>
      <c r="F59" s="17" t="s">
        <v>30</v>
      </c>
      <c r="G59" s="24">
        <v>93.305000000000007</v>
      </c>
      <c r="H59" s="20"/>
      <c r="I59" s="21">
        <f t="shared" ref="I59" si="19">+D59</f>
        <v>0</v>
      </c>
      <c r="J59" s="21" t="s">
        <v>105</v>
      </c>
      <c r="K59" s="21" t="s">
        <v>105</v>
      </c>
    </row>
    <row r="60" spans="1:11">
      <c r="A60" s="16">
        <v>1271</v>
      </c>
      <c r="B60" s="17" t="s">
        <v>225</v>
      </c>
      <c r="C60" s="17" t="s">
        <v>184</v>
      </c>
      <c r="D60" s="18">
        <v>0</v>
      </c>
      <c r="E60" s="27" t="s">
        <v>15</v>
      </c>
      <c r="F60" s="28" t="s">
        <v>231</v>
      </c>
      <c r="G60" s="29" t="s">
        <v>6</v>
      </c>
      <c r="H60" s="30"/>
      <c r="I60" s="31" t="s">
        <v>105</v>
      </c>
      <c r="J60" s="31">
        <f>+D60</f>
        <v>0</v>
      </c>
      <c r="K60" s="31" t="s">
        <v>105</v>
      </c>
    </row>
    <row r="61" spans="1:11">
      <c r="A61" s="16">
        <v>1271</v>
      </c>
      <c r="B61" s="17" t="s">
        <v>183</v>
      </c>
      <c r="C61" s="17" t="s">
        <v>184</v>
      </c>
      <c r="D61" s="18">
        <v>0</v>
      </c>
      <c r="E61" s="27" t="s">
        <v>15</v>
      </c>
      <c r="F61" s="28" t="s">
        <v>231</v>
      </c>
      <c r="G61" s="29" t="s">
        <v>6</v>
      </c>
      <c r="H61" s="30"/>
      <c r="I61" s="31" t="s">
        <v>105</v>
      </c>
      <c r="J61" s="31">
        <f>+D61</f>
        <v>0</v>
      </c>
      <c r="K61" s="31" t="s">
        <v>105</v>
      </c>
    </row>
    <row r="62" spans="1:11">
      <c r="A62" s="16">
        <v>1271</v>
      </c>
      <c r="B62" s="17" t="s">
        <v>226</v>
      </c>
      <c r="C62" s="17" t="s">
        <v>184</v>
      </c>
      <c r="D62" s="18">
        <v>0</v>
      </c>
      <c r="E62" s="27" t="s">
        <v>15</v>
      </c>
      <c r="F62" s="28" t="s">
        <v>231</v>
      </c>
      <c r="G62" s="29" t="s">
        <v>6</v>
      </c>
      <c r="H62" s="30"/>
      <c r="I62" s="31" t="s">
        <v>105</v>
      </c>
      <c r="J62" s="31">
        <f>+D62</f>
        <v>0</v>
      </c>
      <c r="K62" s="31" t="s">
        <v>105</v>
      </c>
    </row>
    <row r="63" spans="1:11">
      <c r="A63" s="16">
        <v>1271</v>
      </c>
      <c r="B63" s="16">
        <v>5020</v>
      </c>
      <c r="C63" s="22">
        <v>0</v>
      </c>
      <c r="D63" s="18">
        <v>0</v>
      </c>
      <c r="E63" s="17" t="s">
        <v>28</v>
      </c>
      <c r="F63" s="17" t="s">
        <v>0</v>
      </c>
      <c r="G63" s="19" t="s">
        <v>6</v>
      </c>
      <c r="H63" s="20"/>
      <c r="I63" s="21" t="s">
        <v>105</v>
      </c>
      <c r="J63" s="21">
        <f>+D63</f>
        <v>0</v>
      </c>
      <c r="K63" s="21" t="s">
        <v>105</v>
      </c>
    </row>
    <row r="64" spans="1:11" ht="24" customHeight="1">
      <c r="A64" s="16">
        <v>1271</v>
      </c>
      <c r="B64" s="16">
        <v>5020</v>
      </c>
      <c r="C64" s="17" t="s">
        <v>7</v>
      </c>
      <c r="D64" s="18">
        <v>0</v>
      </c>
      <c r="E64" s="17" t="s">
        <v>28</v>
      </c>
      <c r="F64" s="17" t="s">
        <v>338</v>
      </c>
      <c r="G64" s="24">
        <v>93.994</v>
      </c>
      <c r="H64" s="20"/>
      <c r="I64" s="21">
        <f>+D64*0.5714</f>
        <v>0</v>
      </c>
      <c r="J64" s="21">
        <f>+D64*0.4286</f>
        <v>0</v>
      </c>
      <c r="K64" s="21" t="s">
        <v>105</v>
      </c>
    </row>
    <row r="65" spans="1:11" ht="13.5" customHeight="1">
      <c r="A65" s="16">
        <v>1271</v>
      </c>
      <c r="B65" s="16">
        <v>5020</v>
      </c>
      <c r="C65" s="17" t="s">
        <v>13</v>
      </c>
      <c r="D65" s="18">
        <v>0</v>
      </c>
      <c r="E65" s="17" t="s">
        <v>28</v>
      </c>
      <c r="F65" s="17" t="s">
        <v>354</v>
      </c>
      <c r="G65" s="24">
        <v>93.504999999999995</v>
      </c>
      <c r="H65" s="20"/>
      <c r="I65" s="21">
        <f t="shared" ref="I65" si="20">+D65</f>
        <v>0</v>
      </c>
      <c r="J65" s="21" t="s">
        <v>105</v>
      </c>
      <c r="K65" s="21" t="s">
        <v>105</v>
      </c>
    </row>
    <row r="66" spans="1:11">
      <c r="A66" s="16">
        <v>1271</v>
      </c>
      <c r="B66" s="16">
        <v>5021</v>
      </c>
      <c r="C66" s="22">
        <v>0</v>
      </c>
      <c r="D66" s="18">
        <v>0</v>
      </c>
      <c r="E66" s="17" t="s">
        <v>33</v>
      </c>
      <c r="F66" s="17" t="s">
        <v>0</v>
      </c>
      <c r="G66" s="19" t="s">
        <v>6</v>
      </c>
      <c r="H66" s="20"/>
      <c r="I66" s="21" t="s">
        <v>105</v>
      </c>
      <c r="J66" s="21">
        <f>+D66</f>
        <v>0</v>
      </c>
      <c r="K66" s="21" t="s">
        <v>105</v>
      </c>
    </row>
    <row r="67" spans="1:11" ht="24">
      <c r="A67" s="16">
        <v>1271</v>
      </c>
      <c r="B67" s="16">
        <v>5021</v>
      </c>
      <c r="C67" s="17" t="s">
        <v>7</v>
      </c>
      <c r="D67" s="18">
        <v>0</v>
      </c>
      <c r="E67" s="17" t="s">
        <v>33</v>
      </c>
      <c r="F67" s="17" t="s">
        <v>338</v>
      </c>
      <c r="G67" s="24">
        <v>93.994</v>
      </c>
      <c r="H67" s="20"/>
      <c r="I67" s="21">
        <f>+D67*0.5714</f>
        <v>0</v>
      </c>
      <c r="J67" s="21">
        <f>+D67*0.4286</f>
        <v>0</v>
      </c>
      <c r="K67" s="21" t="s">
        <v>105</v>
      </c>
    </row>
    <row r="68" spans="1:11">
      <c r="A68" s="16">
        <v>1271</v>
      </c>
      <c r="B68" s="16">
        <v>5021</v>
      </c>
      <c r="C68" s="17" t="s">
        <v>13</v>
      </c>
      <c r="D68" s="18">
        <v>0</v>
      </c>
      <c r="E68" s="17" t="s">
        <v>33</v>
      </c>
      <c r="F68" s="17" t="s">
        <v>355</v>
      </c>
      <c r="G68" s="24">
        <v>93.994</v>
      </c>
      <c r="H68" s="20"/>
      <c r="I68" s="21">
        <f t="shared" ref="I68" si="21">+D68</f>
        <v>0</v>
      </c>
      <c r="J68" s="21" t="s">
        <v>105</v>
      </c>
      <c r="K68" s="21" t="s">
        <v>105</v>
      </c>
    </row>
    <row r="69" spans="1:11">
      <c r="A69" s="16">
        <v>1271</v>
      </c>
      <c r="B69" s="16">
        <v>5023</v>
      </c>
      <c r="C69" s="22">
        <v>4</v>
      </c>
      <c r="D69" s="18">
        <v>0</v>
      </c>
      <c r="E69" s="17" t="s">
        <v>33</v>
      </c>
      <c r="F69" s="17" t="s">
        <v>0</v>
      </c>
      <c r="G69" s="24" t="s">
        <v>6</v>
      </c>
      <c r="H69" s="20"/>
      <c r="I69" s="21" t="s">
        <v>105</v>
      </c>
      <c r="J69" s="21">
        <f>+D69</f>
        <v>0</v>
      </c>
      <c r="K69" s="21" t="s">
        <v>105</v>
      </c>
    </row>
    <row r="70" spans="1:11" ht="24">
      <c r="A70" s="16">
        <v>1271</v>
      </c>
      <c r="B70" s="16">
        <v>5318</v>
      </c>
      <c r="C70" s="17" t="s">
        <v>7</v>
      </c>
      <c r="D70" s="18">
        <v>0</v>
      </c>
      <c r="E70" s="17" t="s">
        <v>34</v>
      </c>
      <c r="F70" s="17" t="s">
        <v>338</v>
      </c>
      <c r="G70" s="24">
        <v>93.994</v>
      </c>
      <c r="H70" s="20"/>
      <c r="I70" s="21">
        <f>+D70*0.5714</f>
        <v>0</v>
      </c>
      <c r="J70" s="21">
        <f>+D70*0.4286</f>
        <v>0</v>
      </c>
      <c r="K70" s="21" t="s">
        <v>105</v>
      </c>
    </row>
    <row r="71" spans="1:11">
      <c r="A71" s="16">
        <v>1271</v>
      </c>
      <c r="B71" s="16">
        <v>5318</v>
      </c>
      <c r="C71" s="17" t="s">
        <v>13</v>
      </c>
      <c r="D71" s="18">
        <v>9328</v>
      </c>
      <c r="E71" s="17" t="s">
        <v>34</v>
      </c>
      <c r="F71" s="17" t="s">
        <v>355</v>
      </c>
      <c r="G71" s="24">
        <v>93.994</v>
      </c>
      <c r="H71" s="20"/>
      <c r="I71" s="21">
        <f t="shared" ref="I71:I73" si="22">+D71</f>
        <v>9328</v>
      </c>
      <c r="J71" s="21" t="s">
        <v>105</v>
      </c>
      <c r="K71" s="21" t="s">
        <v>105</v>
      </c>
    </row>
    <row r="72" spans="1:11">
      <c r="A72" s="16">
        <v>1271</v>
      </c>
      <c r="B72" s="16">
        <v>5345</v>
      </c>
      <c r="C72" s="22">
        <v>0</v>
      </c>
      <c r="D72" s="18">
        <v>0</v>
      </c>
      <c r="E72" s="17" t="s">
        <v>33</v>
      </c>
      <c r="F72" s="17" t="s">
        <v>0</v>
      </c>
      <c r="G72" s="19" t="s">
        <v>6</v>
      </c>
      <c r="H72" s="20"/>
      <c r="I72" s="21" t="s">
        <v>105</v>
      </c>
      <c r="J72" s="21">
        <f>+D72</f>
        <v>0</v>
      </c>
      <c r="K72" s="21" t="s">
        <v>105</v>
      </c>
    </row>
    <row r="73" spans="1:11">
      <c r="A73" s="16">
        <v>1271</v>
      </c>
      <c r="B73" s="16">
        <v>5345</v>
      </c>
      <c r="C73" s="17" t="s">
        <v>13</v>
      </c>
      <c r="D73" s="18">
        <v>0</v>
      </c>
      <c r="E73" s="17" t="s">
        <v>356</v>
      </c>
      <c r="F73" s="17" t="s">
        <v>355</v>
      </c>
      <c r="G73" s="24">
        <v>93.994</v>
      </c>
      <c r="H73" s="20"/>
      <c r="I73" s="21">
        <f t="shared" si="22"/>
        <v>0</v>
      </c>
      <c r="J73" s="21" t="s">
        <v>105</v>
      </c>
      <c r="K73" s="21" t="s">
        <v>105</v>
      </c>
    </row>
    <row r="74" spans="1:11">
      <c r="A74" s="16">
        <v>1271</v>
      </c>
      <c r="B74" s="16">
        <v>5349</v>
      </c>
      <c r="C74" s="22">
        <v>0</v>
      </c>
      <c r="D74" s="18">
        <v>0</v>
      </c>
      <c r="E74" s="17" t="s">
        <v>33</v>
      </c>
      <c r="F74" s="17" t="s">
        <v>0</v>
      </c>
      <c r="G74" s="19" t="s">
        <v>6</v>
      </c>
      <c r="H74" s="20"/>
      <c r="I74" s="21" t="s">
        <v>105</v>
      </c>
      <c r="J74" s="21">
        <f>+D74</f>
        <v>0</v>
      </c>
      <c r="K74" s="21" t="s">
        <v>105</v>
      </c>
    </row>
    <row r="75" spans="1:11" ht="24">
      <c r="A75" s="16">
        <v>1271</v>
      </c>
      <c r="B75" s="16">
        <v>5349</v>
      </c>
      <c r="C75" s="17" t="s">
        <v>7</v>
      </c>
      <c r="D75" s="18">
        <v>0</v>
      </c>
      <c r="E75" s="17" t="s">
        <v>34</v>
      </c>
      <c r="F75" s="17" t="s">
        <v>338</v>
      </c>
      <c r="G75" s="24">
        <v>93.994</v>
      </c>
      <c r="H75" s="20"/>
      <c r="I75" s="21">
        <f>+D75*0.5714</f>
        <v>0</v>
      </c>
      <c r="J75" s="21">
        <f>+D75*0.4286</f>
        <v>0</v>
      </c>
      <c r="K75" s="21" t="s">
        <v>105</v>
      </c>
    </row>
    <row r="76" spans="1:11">
      <c r="A76" s="16">
        <v>1271</v>
      </c>
      <c r="B76" s="16">
        <v>5349</v>
      </c>
      <c r="C76" s="17" t="s">
        <v>13</v>
      </c>
      <c r="D76" s="18">
        <v>0</v>
      </c>
      <c r="E76" s="17" t="s">
        <v>356</v>
      </c>
      <c r="F76" s="17" t="s">
        <v>355</v>
      </c>
      <c r="G76" s="24">
        <v>93.994</v>
      </c>
      <c r="H76" s="20"/>
      <c r="I76" s="21">
        <f t="shared" ref="I76" si="23">+D76</f>
        <v>0</v>
      </c>
      <c r="J76" s="21" t="s">
        <v>105</v>
      </c>
      <c r="K76" s="21" t="s">
        <v>105</v>
      </c>
    </row>
    <row r="77" spans="1:11">
      <c r="A77" s="16">
        <v>1271</v>
      </c>
      <c r="B77" s="16">
        <v>5351</v>
      </c>
      <c r="C77" s="22">
        <v>0</v>
      </c>
      <c r="D77" s="18">
        <v>0</v>
      </c>
      <c r="E77" s="17" t="s">
        <v>35</v>
      </c>
      <c r="F77" s="17" t="s">
        <v>0</v>
      </c>
      <c r="G77" s="19" t="s">
        <v>6</v>
      </c>
      <c r="H77" s="20"/>
      <c r="I77" s="21" t="s">
        <v>105</v>
      </c>
      <c r="J77" s="21">
        <f>+D77</f>
        <v>0</v>
      </c>
      <c r="K77" s="21" t="s">
        <v>105</v>
      </c>
    </row>
    <row r="78" spans="1:11" ht="24">
      <c r="A78" s="16">
        <v>1271</v>
      </c>
      <c r="B78" s="16">
        <v>5351</v>
      </c>
      <c r="C78" s="17" t="s">
        <v>7</v>
      </c>
      <c r="D78" s="18">
        <v>0</v>
      </c>
      <c r="E78" s="17" t="s">
        <v>34</v>
      </c>
      <c r="F78" s="17" t="s">
        <v>338</v>
      </c>
      <c r="G78" s="24">
        <v>93.994</v>
      </c>
      <c r="H78" s="20"/>
      <c r="I78" s="21">
        <f>+D78*0.5714</f>
        <v>0</v>
      </c>
      <c r="J78" s="21">
        <f>+D78*0.4286</f>
        <v>0</v>
      </c>
      <c r="K78" s="21" t="s">
        <v>105</v>
      </c>
    </row>
    <row r="79" spans="1:11">
      <c r="A79" s="16">
        <v>1271</v>
      </c>
      <c r="B79" s="16">
        <v>5351</v>
      </c>
      <c r="C79" s="17" t="s">
        <v>13</v>
      </c>
      <c r="D79" s="18">
        <v>1436</v>
      </c>
      <c r="E79" s="17" t="s">
        <v>302</v>
      </c>
      <c r="F79" s="17" t="s">
        <v>355</v>
      </c>
      <c r="G79" s="24">
        <v>93.994</v>
      </c>
      <c r="H79" s="20"/>
      <c r="I79" s="21">
        <f t="shared" ref="I79" si="24">+D79</f>
        <v>1436</v>
      </c>
      <c r="J79" s="21" t="s">
        <v>105</v>
      </c>
      <c r="K79" s="21" t="s">
        <v>105</v>
      </c>
    </row>
    <row r="80" spans="1:11">
      <c r="A80" s="16">
        <v>1271</v>
      </c>
      <c r="B80" s="16">
        <v>5745</v>
      </c>
      <c r="C80" s="22">
        <v>0</v>
      </c>
      <c r="D80" s="18">
        <v>16290</v>
      </c>
      <c r="E80" s="17" t="s">
        <v>35</v>
      </c>
      <c r="F80" s="17" t="s">
        <v>0</v>
      </c>
      <c r="G80" s="19" t="s">
        <v>6</v>
      </c>
      <c r="H80" s="20"/>
      <c r="I80" s="21" t="s">
        <v>105</v>
      </c>
      <c r="J80" s="21">
        <f>+D80</f>
        <v>16290</v>
      </c>
      <c r="K80" s="21" t="s">
        <v>105</v>
      </c>
    </row>
    <row r="81" spans="1:11" ht="24">
      <c r="A81" s="16">
        <v>1271</v>
      </c>
      <c r="B81" s="16">
        <v>5745</v>
      </c>
      <c r="C81" s="17" t="s">
        <v>7</v>
      </c>
      <c r="D81" s="18">
        <v>0</v>
      </c>
      <c r="E81" s="17" t="s">
        <v>35</v>
      </c>
      <c r="F81" s="17" t="s">
        <v>338</v>
      </c>
      <c r="G81" s="24">
        <v>93.994</v>
      </c>
      <c r="H81" s="20"/>
      <c r="I81" s="21">
        <f>+D81*0.5714</f>
        <v>0</v>
      </c>
      <c r="J81" s="21">
        <f>+D81*0.4286</f>
        <v>0</v>
      </c>
      <c r="K81" s="21" t="s">
        <v>105</v>
      </c>
    </row>
    <row r="82" spans="1:11">
      <c r="A82" s="16">
        <v>1271</v>
      </c>
      <c r="B82" s="16">
        <v>5745</v>
      </c>
      <c r="C82" s="17" t="s">
        <v>13</v>
      </c>
      <c r="D82" s="18">
        <v>16760</v>
      </c>
      <c r="E82" s="17" t="s">
        <v>35</v>
      </c>
      <c r="F82" s="17" t="s">
        <v>397</v>
      </c>
      <c r="G82" s="24">
        <v>93.994</v>
      </c>
      <c r="H82" s="20"/>
      <c r="I82" s="21">
        <f t="shared" ref="I82" si="25">+D82</f>
        <v>16760</v>
      </c>
      <c r="J82" s="21" t="s">
        <v>105</v>
      </c>
      <c r="K82" s="21" t="s">
        <v>105</v>
      </c>
    </row>
    <row r="83" spans="1:11">
      <c r="A83" s="16">
        <v>1271</v>
      </c>
      <c r="B83" s="17" t="s">
        <v>185</v>
      </c>
      <c r="C83" s="17" t="s">
        <v>227</v>
      </c>
      <c r="D83" s="18">
        <v>0</v>
      </c>
      <c r="E83" s="27" t="s">
        <v>16</v>
      </c>
      <c r="F83" s="28" t="s">
        <v>231</v>
      </c>
      <c r="G83" s="24">
        <v>93.944999999999993</v>
      </c>
      <c r="H83" s="20"/>
      <c r="I83" s="21">
        <f t="shared" ref="I83" si="26">+D83</f>
        <v>0</v>
      </c>
      <c r="J83" s="21" t="s">
        <v>105</v>
      </c>
      <c r="K83" s="21" t="s">
        <v>105</v>
      </c>
    </row>
    <row r="84" spans="1:11">
      <c r="A84" s="16">
        <v>1271</v>
      </c>
      <c r="B84" s="17" t="s">
        <v>228</v>
      </c>
      <c r="C84" s="17" t="s">
        <v>227</v>
      </c>
      <c r="D84" s="18">
        <v>0</v>
      </c>
      <c r="E84" s="27" t="s">
        <v>16</v>
      </c>
      <c r="F84" s="28" t="s">
        <v>231</v>
      </c>
      <c r="G84" s="24">
        <v>93.944999999999993</v>
      </c>
      <c r="H84" s="20"/>
      <c r="I84" s="21">
        <f t="shared" ref="I84:I92" si="27">+D84</f>
        <v>0</v>
      </c>
      <c r="J84" s="21" t="s">
        <v>105</v>
      </c>
      <c r="K84" s="21" t="s">
        <v>105</v>
      </c>
    </row>
    <row r="85" spans="1:11">
      <c r="A85" s="16">
        <v>1271</v>
      </c>
      <c r="B85" s="17" t="s">
        <v>186</v>
      </c>
      <c r="C85" s="17" t="s">
        <v>227</v>
      </c>
      <c r="D85" s="18">
        <v>0</v>
      </c>
      <c r="E85" s="27" t="s">
        <v>16</v>
      </c>
      <c r="F85" s="28" t="s">
        <v>231</v>
      </c>
      <c r="G85" s="24">
        <v>93.944999999999993</v>
      </c>
      <c r="H85" s="20"/>
      <c r="I85" s="21">
        <f t="shared" si="27"/>
        <v>0</v>
      </c>
      <c r="J85" s="21" t="s">
        <v>105</v>
      </c>
      <c r="K85" s="21" t="s">
        <v>105</v>
      </c>
    </row>
    <row r="86" spans="1:11">
      <c r="A86" s="16">
        <v>1271</v>
      </c>
      <c r="B86" s="17" t="s">
        <v>229</v>
      </c>
      <c r="C86" s="17" t="s">
        <v>227</v>
      </c>
      <c r="D86" s="18">
        <v>0</v>
      </c>
      <c r="E86" s="27" t="s">
        <v>16</v>
      </c>
      <c r="F86" s="28" t="s">
        <v>231</v>
      </c>
      <c r="G86" s="24">
        <v>93.944999999999993</v>
      </c>
      <c r="H86" s="20"/>
      <c r="I86" s="21">
        <f t="shared" si="27"/>
        <v>0</v>
      </c>
      <c r="J86" s="21" t="s">
        <v>105</v>
      </c>
      <c r="K86" s="21" t="s">
        <v>105</v>
      </c>
    </row>
    <row r="87" spans="1:11" ht="24">
      <c r="A87" s="16">
        <v>1271</v>
      </c>
      <c r="B87" s="17" t="s">
        <v>36</v>
      </c>
      <c r="C87" s="17" t="s">
        <v>37</v>
      </c>
      <c r="D87" s="18">
        <v>0</v>
      </c>
      <c r="E87" s="33" t="s">
        <v>304</v>
      </c>
      <c r="F87" s="33" t="s">
        <v>305</v>
      </c>
      <c r="G87" s="34">
        <v>93.183999999999997</v>
      </c>
      <c r="H87" s="20"/>
      <c r="I87" s="21">
        <f t="shared" si="27"/>
        <v>0</v>
      </c>
      <c r="J87" s="21" t="s">
        <v>105</v>
      </c>
      <c r="K87" s="21" t="s">
        <v>105</v>
      </c>
    </row>
    <row r="88" spans="1:11" ht="24">
      <c r="A88" s="16">
        <v>1271</v>
      </c>
      <c r="B88" s="17" t="s">
        <v>38</v>
      </c>
      <c r="C88" s="17" t="s">
        <v>37</v>
      </c>
      <c r="D88" s="18">
        <v>0</v>
      </c>
      <c r="E88" s="33" t="s">
        <v>304</v>
      </c>
      <c r="F88" s="33" t="s">
        <v>305</v>
      </c>
      <c r="G88" s="34">
        <v>93.183999999999997</v>
      </c>
      <c r="H88" s="20"/>
      <c r="I88" s="21">
        <f t="shared" si="27"/>
        <v>0</v>
      </c>
      <c r="J88" s="21" t="s">
        <v>105</v>
      </c>
      <c r="K88" s="21" t="s">
        <v>105</v>
      </c>
    </row>
    <row r="89" spans="1:11" ht="24">
      <c r="A89" s="16">
        <v>1271</v>
      </c>
      <c r="B89" s="17" t="s">
        <v>187</v>
      </c>
      <c r="C89" s="17" t="s">
        <v>37</v>
      </c>
      <c r="D89" s="18">
        <v>0</v>
      </c>
      <c r="E89" s="33" t="s">
        <v>304</v>
      </c>
      <c r="F89" s="33" t="s">
        <v>305</v>
      </c>
      <c r="G89" s="34">
        <v>93.183999999999997</v>
      </c>
      <c r="H89" s="20"/>
      <c r="I89" s="21">
        <f t="shared" si="27"/>
        <v>0</v>
      </c>
      <c r="J89" s="21" t="s">
        <v>105</v>
      </c>
      <c r="K89" s="21" t="s">
        <v>105</v>
      </c>
    </row>
    <row r="90" spans="1:11" ht="24">
      <c r="A90" s="16">
        <v>1271</v>
      </c>
      <c r="B90" s="17" t="s">
        <v>188</v>
      </c>
      <c r="C90" s="17" t="s">
        <v>37</v>
      </c>
      <c r="D90" s="18">
        <v>0</v>
      </c>
      <c r="E90" s="33" t="s">
        <v>304</v>
      </c>
      <c r="F90" s="33" t="s">
        <v>305</v>
      </c>
      <c r="G90" s="34">
        <v>93.183999999999997</v>
      </c>
      <c r="H90" s="20"/>
      <c r="I90" s="21">
        <f t="shared" si="27"/>
        <v>0</v>
      </c>
      <c r="J90" s="21" t="s">
        <v>105</v>
      </c>
      <c r="K90" s="21" t="s">
        <v>105</v>
      </c>
    </row>
    <row r="91" spans="1:11">
      <c r="A91" s="16">
        <v>1271</v>
      </c>
      <c r="B91" s="17" t="s">
        <v>39</v>
      </c>
      <c r="C91" s="17" t="s">
        <v>37</v>
      </c>
      <c r="D91" s="18">
        <v>0</v>
      </c>
      <c r="E91" s="33" t="s">
        <v>306</v>
      </c>
      <c r="F91" s="33" t="s">
        <v>307</v>
      </c>
      <c r="G91" s="34">
        <v>93.183999999999997</v>
      </c>
      <c r="H91" s="20"/>
      <c r="I91" s="21">
        <f t="shared" si="27"/>
        <v>0</v>
      </c>
      <c r="J91" s="21" t="s">
        <v>105</v>
      </c>
      <c r="K91" s="21" t="s">
        <v>105</v>
      </c>
    </row>
    <row r="92" spans="1:11">
      <c r="A92" s="16">
        <v>1271</v>
      </c>
      <c r="B92" s="17" t="s">
        <v>230</v>
      </c>
      <c r="C92" s="17" t="s">
        <v>17</v>
      </c>
      <c r="D92" s="18">
        <v>0</v>
      </c>
      <c r="E92" s="17" t="s">
        <v>16</v>
      </c>
      <c r="F92" s="33" t="s">
        <v>231</v>
      </c>
      <c r="G92" s="94">
        <v>93.944999999999993</v>
      </c>
      <c r="H92" s="20"/>
      <c r="I92" s="21">
        <f t="shared" si="27"/>
        <v>0</v>
      </c>
      <c r="J92" s="21" t="s">
        <v>105</v>
      </c>
      <c r="K92" s="21" t="s">
        <v>105</v>
      </c>
    </row>
    <row r="93" spans="1:11">
      <c r="A93" s="16">
        <v>1271</v>
      </c>
      <c r="B93" s="16">
        <v>7818</v>
      </c>
      <c r="C93" s="22">
        <v>0</v>
      </c>
      <c r="D93" s="18">
        <v>0</v>
      </c>
      <c r="E93" s="17" t="s">
        <v>232</v>
      </c>
      <c r="F93" s="17" t="s">
        <v>0</v>
      </c>
      <c r="G93" s="24" t="s">
        <v>6</v>
      </c>
      <c r="H93" s="20"/>
      <c r="I93" s="21" t="s">
        <v>105</v>
      </c>
      <c r="J93" s="21">
        <f t="shared" ref="J93:J95" si="28">+D93</f>
        <v>0</v>
      </c>
      <c r="K93" s="21" t="s">
        <v>105</v>
      </c>
    </row>
    <row r="94" spans="1:11">
      <c r="A94" s="16">
        <v>1271</v>
      </c>
      <c r="B94" s="16">
        <v>7819</v>
      </c>
      <c r="C94" s="17">
        <v>99</v>
      </c>
      <c r="D94" s="18">
        <v>0</v>
      </c>
      <c r="E94" s="17" t="s">
        <v>233</v>
      </c>
      <c r="F94" s="17" t="s">
        <v>0</v>
      </c>
      <c r="G94" s="24" t="s">
        <v>6</v>
      </c>
      <c r="H94" s="20"/>
      <c r="I94" s="21" t="s">
        <v>105</v>
      </c>
      <c r="J94" s="21">
        <f t="shared" si="28"/>
        <v>0</v>
      </c>
      <c r="K94" s="21" t="s">
        <v>105</v>
      </c>
    </row>
    <row r="95" spans="1:11">
      <c r="A95" s="16">
        <v>1271</v>
      </c>
      <c r="B95" s="16">
        <v>7819</v>
      </c>
      <c r="C95" s="17">
        <v>99</v>
      </c>
      <c r="D95" s="18">
        <v>0</v>
      </c>
      <c r="E95" s="17" t="s">
        <v>233</v>
      </c>
      <c r="F95" s="17" t="s">
        <v>0</v>
      </c>
      <c r="G95" s="24" t="s">
        <v>6</v>
      </c>
      <c r="H95" s="20"/>
      <c r="I95" s="21" t="s">
        <v>105</v>
      </c>
      <c r="J95" s="21">
        <f t="shared" si="28"/>
        <v>0</v>
      </c>
      <c r="K95" s="21" t="s">
        <v>105</v>
      </c>
    </row>
    <row r="96" spans="1:11" ht="24">
      <c r="A96" s="16">
        <v>1311</v>
      </c>
      <c r="B96" s="17" t="s">
        <v>63</v>
      </c>
      <c r="C96" s="17" t="s">
        <v>61</v>
      </c>
      <c r="D96" s="18">
        <v>0</v>
      </c>
      <c r="E96" s="17" t="s">
        <v>62</v>
      </c>
      <c r="F96" s="17" t="s">
        <v>309</v>
      </c>
      <c r="G96" s="24">
        <v>93.94</v>
      </c>
      <c r="H96" s="20"/>
      <c r="I96" s="21">
        <f t="shared" ref="I96:I97" si="29">+D96</f>
        <v>0</v>
      </c>
      <c r="J96" s="21" t="s">
        <v>105</v>
      </c>
      <c r="K96" s="21" t="s">
        <v>105</v>
      </c>
    </row>
    <row r="97" spans="1:11" ht="24">
      <c r="A97" s="16">
        <v>1311</v>
      </c>
      <c r="B97" s="17" t="s">
        <v>189</v>
      </c>
      <c r="C97" s="17" t="s">
        <v>61</v>
      </c>
      <c r="D97" s="18">
        <v>0</v>
      </c>
      <c r="E97" s="17" t="s">
        <v>62</v>
      </c>
      <c r="F97" s="17" t="s">
        <v>309</v>
      </c>
      <c r="G97" s="24">
        <v>93.94</v>
      </c>
      <c r="H97" s="20"/>
      <c r="I97" s="21">
        <f t="shared" si="29"/>
        <v>0</v>
      </c>
      <c r="J97" s="21" t="s">
        <v>105</v>
      </c>
      <c r="K97" s="21" t="s">
        <v>105</v>
      </c>
    </row>
    <row r="98" spans="1:11">
      <c r="A98" s="16">
        <v>1311</v>
      </c>
      <c r="B98" s="16">
        <v>4536</v>
      </c>
      <c r="C98" s="17" t="s">
        <v>65</v>
      </c>
      <c r="D98" s="18">
        <v>2500</v>
      </c>
      <c r="E98" s="17" t="s">
        <v>66</v>
      </c>
      <c r="F98" s="17" t="s">
        <v>0</v>
      </c>
      <c r="G98" s="19" t="s">
        <v>6</v>
      </c>
      <c r="H98" s="20"/>
      <c r="I98" s="21" t="s">
        <v>105</v>
      </c>
      <c r="J98" s="21">
        <f>+D98</f>
        <v>2500</v>
      </c>
      <c r="K98" s="21" t="s">
        <v>105</v>
      </c>
    </row>
    <row r="99" spans="1:11">
      <c r="A99" s="48">
        <v>1311</v>
      </c>
      <c r="B99" s="48">
        <v>4536</v>
      </c>
      <c r="C99" s="47" t="s">
        <v>9</v>
      </c>
      <c r="D99" s="18">
        <v>0</v>
      </c>
      <c r="E99" s="47" t="s">
        <v>66</v>
      </c>
      <c r="F99" s="47" t="s">
        <v>1</v>
      </c>
      <c r="G99" s="32">
        <v>93.991</v>
      </c>
      <c r="H99" s="25"/>
      <c r="I99" s="26">
        <f>+D99</f>
        <v>0</v>
      </c>
      <c r="J99" s="26" t="s">
        <v>105</v>
      </c>
      <c r="K99" s="26" t="s">
        <v>105</v>
      </c>
    </row>
    <row r="100" spans="1:11">
      <c r="A100" s="16">
        <v>1311</v>
      </c>
      <c r="B100" s="16">
        <v>4536</v>
      </c>
      <c r="C100" s="17" t="s">
        <v>9</v>
      </c>
      <c r="D100" s="18">
        <v>0</v>
      </c>
      <c r="E100" s="17" t="s">
        <v>66</v>
      </c>
      <c r="F100" s="17" t="s">
        <v>1</v>
      </c>
      <c r="G100" s="24">
        <v>93.757999999999996</v>
      </c>
      <c r="H100" s="20"/>
      <c r="I100" s="21">
        <f>+D100</f>
        <v>0</v>
      </c>
      <c r="J100" s="21" t="s">
        <v>105</v>
      </c>
      <c r="K100" s="21" t="s">
        <v>105</v>
      </c>
    </row>
    <row r="101" spans="1:11">
      <c r="A101" s="16">
        <v>1311</v>
      </c>
      <c r="B101" s="16">
        <v>4536</v>
      </c>
      <c r="C101" s="17" t="s">
        <v>67</v>
      </c>
      <c r="D101" s="18">
        <v>0</v>
      </c>
      <c r="E101" s="17" t="s">
        <v>66</v>
      </c>
      <c r="F101" s="17" t="s">
        <v>0</v>
      </c>
      <c r="G101" s="19" t="s">
        <v>6</v>
      </c>
      <c r="H101" s="20"/>
      <c r="I101" s="21" t="s">
        <v>105</v>
      </c>
      <c r="J101" s="21">
        <f>+D101</f>
        <v>0</v>
      </c>
      <c r="K101" s="21" t="s">
        <v>105</v>
      </c>
    </row>
    <row r="102" spans="1:11">
      <c r="A102" s="16">
        <v>1311</v>
      </c>
      <c r="B102" s="16">
        <v>4536</v>
      </c>
      <c r="C102" s="17" t="s">
        <v>358</v>
      </c>
      <c r="D102" s="18">
        <v>10000</v>
      </c>
      <c r="E102" s="17" t="s">
        <v>66</v>
      </c>
      <c r="F102" s="17" t="s">
        <v>0</v>
      </c>
      <c r="G102" s="19" t="s">
        <v>6</v>
      </c>
      <c r="H102" s="20"/>
      <c r="I102" s="21" t="s">
        <v>105</v>
      </c>
      <c r="J102" s="21">
        <f>+D102</f>
        <v>10000</v>
      </c>
      <c r="K102" s="21" t="s">
        <v>105</v>
      </c>
    </row>
    <row r="103" spans="1:11">
      <c r="A103" s="16">
        <v>1311</v>
      </c>
      <c r="B103" s="16">
        <v>4540</v>
      </c>
      <c r="C103" s="22">
        <v>0</v>
      </c>
      <c r="D103" s="18">
        <v>0</v>
      </c>
      <c r="E103" s="17" t="s">
        <v>64</v>
      </c>
      <c r="F103" s="17" t="s">
        <v>0</v>
      </c>
      <c r="G103" s="19" t="s">
        <v>6</v>
      </c>
      <c r="H103" s="20"/>
      <c r="I103" s="21" t="s">
        <v>105</v>
      </c>
      <c r="J103" s="21">
        <f t="shared" ref="J103:J104" si="30">+D103</f>
        <v>0</v>
      </c>
      <c r="K103" s="21" t="s">
        <v>105</v>
      </c>
    </row>
    <row r="104" spans="1:11">
      <c r="A104" s="16">
        <v>1311</v>
      </c>
      <c r="B104" s="16">
        <v>4540</v>
      </c>
      <c r="C104" s="22">
        <v>4</v>
      </c>
      <c r="D104" s="18">
        <v>0</v>
      </c>
      <c r="E104" s="17" t="s">
        <v>64</v>
      </c>
      <c r="F104" s="17" t="s">
        <v>0</v>
      </c>
      <c r="G104" s="19" t="s">
        <v>6</v>
      </c>
      <c r="H104" s="20"/>
      <c r="I104" s="21" t="s">
        <v>105</v>
      </c>
      <c r="J104" s="21">
        <f t="shared" si="30"/>
        <v>0</v>
      </c>
      <c r="K104" s="21" t="s">
        <v>105</v>
      </c>
    </row>
    <row r="105" spans="1:11" ht="24">
      <c r="A105" s="16">
        <v>1311</v>
      </c>
      <c r="B105" s="16">
        <v>4540</v>
      </c>
      <c r="C105" s="17" t="s">
        <v>68</v>
      </c>
      <c r="D105" s="18">
        <v>0</v>
      </c>
      <c r="E105" s="17" t="s">
        <v>64</v>
      </c>
      <c r="F105" s="17" t="s">
        <v>308</v>
      </c>
      <c r="G105" s="24">
        <v>93.959000000000003</v>
      </c>
      <c r="H105" s="20"/>
      <c r="I105" s="21">
        <f>+D105</f>
        <v>0</v>
      </c>
      <c r="J105" s="21" t="s">
        <v>105</v>
      </c>
      <c r="K105" s="21" t="s">
        <v>105</v>
      </c>
    </row>
    <row r="106" spans="1:11">
      <c r="A106" s="16">
        <v>1311</v>
      </c>
      <c r="B106" s="16">
        <v>4540</v>
      </c>
      <c r="C106" s="17" t="s">
        <v>357</v>
      </c>
      <c r="D106" s="18">
        <v>0</v>
      </c>
      <c r="E106" s="17" t="s">
        <v>64</v>
      </c>
      <c r="F106" s="17" t="s">
        <v>66</v>
      </c>
      <c r="G106" s="19" t="s">
        <v>6</v>
      </c>
      <c r="H106" s="20"/>
      <c r="I106" s="21" t="s">
        <v>105</v>
      </c>
      <c r="J106" s="21">
        <f>+D106</f>
        <v>0</v>
      </c>
      <c r="K106" s="21" t="s">
        <v>105</v>
      </c>
    </row>
    <row r="107" spans="1:11">
      <c r="A107" s="16">
        <v>1311</v>
      </c>
      <c r="B107" s="16">
        <v>4541</v>
      </c>
      <c r="C107" s="17" t="s">
        <v>65</v>
      </c>
      <c r="D107" s="18">
        <v>0</v>
      </c>
      <c r="E107" s="17" t="s">
        <v>310</v>
      </c>
      <c r="F107" s="17" t="s">
        <v>0</v>
      </c>
      <c r="G107" s="19" t="s">
        <v>6</v>
      </c>
      <c r="H107" s="20"/>
      <c r="I107" s="21" t="s">
        <v>105</v>
      </c>
      <c r="J107" s="21">
        <f t="shared" ref="J107:J114" si="31">+D107</f>
        <v>0</v>
      </c>
      <c r="K107" s="21" t="s">
        <v>105</v>
      </c>
    </row>
    <row r="108" spans="1:11">
      <c r="A108" s="16">
        <v>1311</v>
      </c>
      <c r="B108" s="16">
        <v>4541</v>
      </c>
      <c r="C108" s="17" t="s">
        <v>67</v>
      </c>
      <c r="D108" s="18">
        <v>0</v>
      </c>
      <c r="E108" s="17" t="s">
        <v>310</v>
      </c>
      <c r="F108" s="17" t="s">
        <v>0</v>
      </c>
      <c r="G108" s="19" t="s">
        <v>6</v>
      </c>
      <c r="H108" s="20"/>
      <c r="I108" s="21" t="s">
        <v>105</v>
      </c>
      <c r="J108" s="21">
        <f t="shared" si="31"/>
        <v>0</v>
      </c>
      <c r="K108" s="21" t="s">
        <v>105</v>
      </c>
    </row>
    <row r="109" spans="1:11">
      <c r="A109" s="16">
        <v>1311</v>
      </c>
      <c r="B109" s="16">
        <v>4541</v>
      </c>
      <c r="C109" s="17" t="s">
        <v>358</v>
      </c>
      <c r="D109" s="18">
        <v>0</v>
      </c>
      <c r="E109" s="17" t="s">
        <v>310</v>
      </c>
      <c r="F109" s="17" t="s">
        <v>0</v>
      </c>
      <c r="G109" s="19" t="s">
        <v>6</v>
      </c>
      <c r="H109" s="20"/>
      <c r="I109" s="21" t="s">
        <v>105</v>
      </c>
      <c r="J109" s="21">
        <f t="shared" ref="J109" si="32">+D109</f>
        <v>0</v>
      </c>
      <c r="K109" s="21" t="s">
        <v>105</v>
      </c>
    </row>
    <row r="110" spans="1:11">
      <c r="A110" s="16">
        <v>1311</v>
      </c>
      <c r="B110" s="16">
        <v>4542</v>
      </c>
      <c r="C110" s="17" t="s">
        <v>65</v>
      </c>
      <c r="D110" s="18">
        <v>0</v>
      </c>
      <c r="E110" s="17" t="s">
        <v>311</v>
      </c>
      <c r="F110" s="17" t="s">
        <v>0</v>
      </c>
      <c r="G110" s="19" t="s">
        <v>6</v>
      </c>
      <c r="H110" s="20"/>
      <c r="I110" s="21" t="s">
        <v>105</v>
      </c>
      <c r="J110" s="21">
        <f t="shared" si="31"/>
        <v>0</v>
      </c>
      <c r="K110" s="21" t="s">
        <v>105</v>
      </c>
    </row>
    <row r="111" spans="1:11">
      <c r="A111" s="16">
        <v>1311</v>
      </c>
      <c r="B111" s="16">
        <v>4542</v>
      </c>
      <c r="C111" s="17" t="s">
        <v>67</v>
      </c>
      <c r="D111" s="18">
        <v>0</v>
      </c>
      <c r="E111" s="17" t="s">
        <v>311</v>
      </c>
      <c r="F111" s="17" t="s">
        <v>0</v>
      </c>
      <c r="G111" s="19" t="s">
        <v>6</v>
      </c>
      <c r="H111" s="20"/>
      <c r="I111" s="21" t="s">
        <v>105</v>
      </c>
      <c r="J111" s="21">
        <f t="shared" si="31"/>
        <v>0</v>
      </c>
      <c r="K111" s="21" t="s">
        <v>105</v>
      </c>
    </row>
    <row r="112" spans="1:11">
      <c r="A112" s="16">
        <v>1311</v>
      </c>
      <c r="B112" s="16">
        <v>4542</v>
      </c>
      <c r="C112" s="17" t="s">
        <v>358</v>
      </c>
      <c r="D112" s="18">
        <v>0</v>
      </c>
      <c r="E112" s="17" t="s">
        <v>311</v>
      </c>
      <c r="F112" s="17" t="s">
        <v>0</v>
      </c>
      <c r="G112" s="19" t="s">
        <v>6</v>
      </c>
      <c r="H112" s="20"/>
      <c r="I112" s="21" t="s">
        <v>105</v>
      </c>
      <c r="J112" s="21">
        <f t="shared" ref="J112" si="33">+D112</f>
        <v>0</v>
      </c>
      <c r="K112" s="21" t="s">
        <v>105</v>
      </c>
    </row>
    <row r="113" spans="1:11">
      <c r="A113" s="16">
        <v>1311</v>
      </c>
      <c r="B113" s="16">
        <v>4601</v>
      </c>
      <c r="C113" s="17" t="s">
        <v>65</v>
      </c>
      <c r="D113" s="18">
        <v>380.01</v>
      </c>
      <c r="E113" s="17" t="s">
        <v>312</v>
      </c>
      <c r="F113" s="17" t="s">
        <v>0</v>
      </c>
      <c r="G113" s="19" t="s">
        <v>6</v>
      </c>
      <c r="H113" s="20"/>
      <c r="I113" s="21" t="s">
        <v>105</v>
      </c>
      <c r="J113" s="21">
        <f t="shared" si="31"/>
        <v>380.01</v>
      </c>
      <c r="K113" s="21" t="s">
        <v>105</v>
      </c>
    </row>
    <row r="114" spans="1:11">
      <c r="A114" s="16">
        <v>1311</v>
      </c>
      <c r="B114" s="16">
        <v>4601</v>
      </c>
      <c r="C114" s="17" t="s">
        <v>67</v>
      </c>
      <c r="D114" s="18">
        <v>0</v>
      </c>
      <c r="E114" s="17" t="s">
        <v>320</v>
      </c>
      <c r="F114" s="17" t="s">
        <v>0</v>
      </c>
      <c r="G114" s="19" t="s">
        <v>6</v>
      </c>
      <c r="H114" s="20"/>
      <c r="I114" s="21" t="s">
        <v>105</v>
      </c>
      <c r="J114" s="21">
        <f t="shared" si="31"/>
        <v>0</v>
      </c>
      <c r="K114" s="21" t="s">
        <v>105</v>
      </c>
    </row>
    <row r="115" spans="1:11">
      <c r="A115" s="16">
        <v>1311</v>
      </c>
      <c r="B115" s="16">
        <v>4601</v>
      </c>
      <c r="C115" s="17" t="s">
        <v>358</v>
      </c>
      <c r="D115" s="18">
        <v>1470.74</v>
      </c>
      <c r="E115" s="17" t="s">
        <v>320</v>
      </c>
      <c r="F115" s="17" t="s">
        <v>0</v>
      </c>
      <c r="G115" s="19" t="s">
        <v>6</v>
      </c>
      <c r="H115" s="20"/>
      <c r="I115" s="21" t="s">
        <v>105</v>
      </c>
      <c r="J115" s="21">
        <f t="shared" ref="J115" si="34">+D115</f>
        <v>1470.74</v>
      </c>
      <c r="K115" s="21" t="s">
        <v>105</v>
      </c>
    </row>
    <row r="116" spans="1:11">
      <c r="A116" s="16">
        <v>1311</v>
      </c>
      <c r="B116" s="17" t="s">
        <v>359</v>
      </c>
      <c r="C116" s="17" t="s">
        <v>69</v>
      </c>
      <c r="D116" s="18">
        <v>58</v>
      </c>
      <c r="E116" s="17" t="s">
        <v>312</v>
      </c>
      <c r="F116" s="17" t="s">
        <v>321</v>
      </c>
      <c r="G116" s="24">
        <v>93.977000000000004</v>
      </c>
      <c r="H116" s="20"/>
      <c r="I116" s="21">
        <f t="shared" ref="I116" si="35">+D116</f>
        <v>58</v>
      </c>
      <c r="J116" s="21" t="s">
        <v>105</v>
      </c>
      <c r="K116" s="21" t="s">
        <v>105</v>
      </c>
    </row>
    <row r="117" spans="1:11">
      <c r="A117" s="48">
        <v>1311</v>
      </c>
      <c r="B117" s="47" t="s">
        <v>415</v>
      </c>
      <c r="C117" s="47" t="s">
        <v>69</v>
      </c>
      <c r="D117" s="18">
        <v>42</v>
      </c>
      <c r="E117" s="47" t="s">
        <v>312</v>
      </c>
      <c r="F117" s="47" t="s">
        <v>321</v>
      </c>
      <c r="G117" s="32">
        <v>93.977000000000004</v>
      </c>
      <c r="H117" s="25"/>
      <c r="I117" s="26">
        <f t="shared" ref="I117" si="36">+D117</f>
        <v>42</v>
      </c>
      <c r="J117" s="26" t="s">
        <v>105</v>
      </c>
      <c r="K117" s="26" t="s">
        <v>105</v>
      </c>
    </row>
    <row r="118" spans="1:11">
      <c r="A118" s="16">
        <v>1311</v>
      </c>
      <c r="B118" s="17" t="s">
        <v>70</v>
      </c>
      <c r="C118" s="17" t="s">
        <v>69</v>
      </c>
      <c r="D118" s="18">
        <v>0</v>
      </c>
      <c r="E118" s="17" t="s">
        <v>312</v>
      </c>
      <c r="F118" s="17" t="s">
        <v>321</v>
      </c>
      <c r="G118" s="24">
        <v>93.977000000000004</v>
      </c>
      <c r="H118" s="20"/>
      <c r="I118" s="21">
        <f t="shared" ref="I118:I119" si="37">+D118</f>
        <v>0</v>
      </c>
      <c r="J118" s="21" t="s">
        <v>105</v>
      </c>
      <c r="K118" s="21" t="s">
        <v>105</v>
      </c>
    </row>
    <row r="119" spans="1:11">
      <c r="A119" s="16">
        <v>1311</v>
      </c>
      <c r="B119" s="17" t="s">
        <v>71</v>
      </c>
      <c r="C119" s="17" t="s">
        <v>69</v>
      </c>
      <c r="D119" s="18">
        <v>0</v>
      </c>
      <c r="E119" s="17" t="s">
        <v>312</v>
      </c>
      <c r="F119" s="17" t="s">
        <v>321</v>
      </c>
      <c r="G119" s="24">
        <v>93.977000000000004</v>
      </c>
      <c r="H119" s="20"/>
      <c r="I119" s="21">
        <f t="shared" si="37"/>
        <v>0</v>
      </c>
      <c r="J119" s="21" t="s">
        <v>105</v>
      </c>
      <c r="K119" s="21" t="s">
        <v>105</v>
      </c>
    </row>
    <row r="120" spans="1:11" ht="13.5" customHeight="1">
      <c r="A120" s="16">
        <v>1311</v>
      </c>
      <c r="B120" s="17" t="s">
        <v>360</v>
      </c>
      <c r="C120" s="17" t="s">
        <v>361</v>
      </c>
      <c r="D120" s="18">
        <v>0</v>
      </c>
      <c r="E120" s="17" t="s">
        <v>303</v>
      </c>
      <c r="F120" s="17" t="s">
        <v>362</v>
      </c>
      <c r="G120" s="24">
        <v>93.27</v>
      </c>
      <c r="H120" s="20"/>
      <c r="I120" s="21">
        <f t="shared" ref="I120" si="38">+D120</f>
        <v>0</v>
      </c>
      <c r="J120" s="21" t="s">
        <v>105</v>
      </c>
      <c r="K120" s="21" t="s">
        <v>105</v>
      </c>
    </row>
    <row r="121" spans="1:11" ht="13.5" customHeight="1">
      <c r="A121" s="48">
        <v>1311</v>
      </c>
      <c r="B121" s="47" t="s">
        <v>420</v>
      </c>
      <c r="C121" s="47" t="s">
        <v>361</v>
      </c>
      <c r="D121" s="18">
        <v>0</v>
      </c>
      <c r="E121" s="47" t="s">
        <v>303</v>
      </c>
      <c r="F121" s="47" t="s">
        <v>362</v>
      </c>
      <c r="G121" s="32">
        <v>93.27</v>
      </c>
      <c r="H121" s="25"/>
      <c r="I121" s="26">
        <f t="shared" ref="I121" si="39">+D121</f>
        <v>0</v>
      </c>
      <c r="J121" s="26" t="s">
        <v>105</v>
      </c>
      <c r="K121" s="26" t="s">
        <v>105</v>
      </c>
    </row>
    <row r="122" spans="1:11">
      <c r="A122" s="16">
        <v>1311</v>
      </c>
      <c r="B122" s="16">
        <v>5586</v>
      </c>
      <c r="C122" s="22">
        <v>4</v>
      </c>
      <c r="D122" s="18">
        <v>0</v>
      </c>
      <c r="E122" s="17" t="s">
        <v>313</v>
      </c>
      <c r="F122" s="17" t="s">
        <v>5</v>
      </c>
      <c r="G122" s="19" t="s">
        <v>6</v>
      </c>
      <c r="H122" s="20"/>
      <c r="I122" s="21" t="s">
        <v>105</v>
      </c>
      <c r="J122" s="21">
        <f>+D122</f>
        <v>0</v>
      </c>
      <c r="K122" s="21" t="s">
        <v>105</v>
      </c>
    </row>
    <row r="123" spans="1:11" ht="24">
      <c r="A123" s="48">
        <v>1311</v>
      </c>
      <c r="B123" s="47">
        <v>7004</v>
      </c>
      <c r="C123" s="47" t="s">
        <v>416</v>
      </c>
      <c r="D123" s="18">
        <v>0</v>
      </c>
      <c r="E123" s="47" t="s">
        <v>417</v>
      </c>
      <c r="F123" s="47" t="s">
        <v>418</v>
      </c>
      <c r="G123" s="32">
        <v>93.918000000000006</v>
      </c>
      <c r="H123" s="25"/>
      <c r="I123" s="116">
        <f t="shared" ref="I123" si="40">+D123</f>
        <v>0</v>
      </c>
      <c r="J123" s="116" t="s">
        <v>105</v>
      </c>
      <c r="K123" s="116" t="s">
        <v>105</v>
      </c>
    </row>
    <row r="124" spans="1:11">
      <c r="A124" s="16">
        <v>1311</v>
      </c>
      <c r="B124" s="16">
        <v>9809</v>
      </c>
      <c r="C124" s="22">
        <v>0</v>
      </c>
      <c r="D124" s="18">
        <v>0</v>
      </c>
      <c r="E124" s="17" t="s">
        <v>303</v>
      </c>
      <c r="F124" s="17" t="s">
        <v>0</v>
      </c>
      <c r="G124" s="19" t="s">
        <v>6</v>
      </c>
      <c r="H124" s="20"/>
      <c r="I124" s="21" t="s">
        <v>105</v>
      </c>
      <c r="J124" s="21">
        <f>+D124</f>
        <v>0</v>
      </c>
      <c r="K124" s="21" t="s">
        <v>105</v>
      </c>
    </row>
    <row r="125" spans="1:11" ht="14.25" customHeight="1">
      <c r="A125" s="48">
        <v>1311</v>
      </c>
      <c r="B125" s="47" t="s">
        <v>422</v>
      </c>
      <c r="C125" s="47" t="s">
        <v>61</v>
      </c>
      <c r="D125" s="18">
        <v>0</v>
      </c>
      <c r="E125" s="47" t="s">
        <v>366</v>
      </c>
      <c r="F125" s="47" t="s">
        <v>367</v>
      </c>
      <c r="G125" s="32">
        <v>93.94</v>
      </c>
      <c r="H125" s="25"/>
      <c r="I125" s="26">
        <f t="shared" ref="I125:I127" si="41">+D125</f>
        <v>0</v>
      </c>
      <c r="J125" s="26" t="s">
        <v>105</v>
      </c>
      <c r="K125" s="26" t="s">
        <v>105</v>
      </c>
    </row>
    <row r="126" spans="1:11" ht="13.5" customHeight="1">
      <c r="A126" s="16">
        <v>1311</v>
      </c>
      <c r="B126" s="17" t="s">
        <v>72</v>
      </c>
      <c r="C126" s="17" t="s">
        <v>61</v>
      </c>
      <c r="D126" s="18">
        <v>0</v>
      </c>
      <c r="E126" s="17" t="s">
        <v>234</v>
      </c>
      <c r="F126" s="17" t="s">
        <v>367</v>
      </c>
      <c r="G126" s="24">
        <v>93.94</v>
      </c>
      <c r="H126" s="20"/>
      <c r="I126" s="21">
        <f t="shared" si="41"/>
        <v>0</v>
      </c>
      <c r="J126" s="21" t="s">
        <v>105</v>
      </c>
      <c r="K126" s="21" t="s">
        <v>105</v>
      </c>
    </row>
    <row r="127" spans="1:11" ht="13.5" customHeight="1">
      <c r="A127" s="16">
        <v>1311</v>
      </c>
      <c r="B127" s="17" t="s">
        <v>363</v>
      </c>
      <c r="C127" s="17" t="s">
        <v>61</v>
      </c>
      <c r="D127" s="18">
        <v>0</v>
      </c>
      <c r="E127" s="17" t="s">
        <v>234</v>
      </c>
      <c r="F127" s="17" t="s">
        <v>367</v>
      </c>
      <c r="G127" s="24">
        <v>93.94</v>
      </c>
      <c r="H127" s="20"/>
      <c r="I127" s="21">
        <f t="shared" si="41"/>
        <v>0</v>
      </c>
      <c r="J127" s="21" t="s">
        <v>105</v>
      </c>
      <c r="K127" s="21" t="s">
        <v>105</v>
      </c>
    </row>
    <row r="128" spans="1:11" ht="12.75" customHeight="1">
      <c r="A128" s="48">
        <v>1311</v>
      </c>
      <c r="B128" s="47" t="s">
        <v>421</v>
      </c>
      <c r="C128" s="47" t="s">
        <v>61</v>
      </c>
      <c r="D128" s="18">
        <v>0</v>
      </c>
      <c r="E128" s="47" t="s">
        <v>234</v>
      </c>
      <c r="F128" s="47" t="s">
        <v>367</v>
      </c>
      <c r="G128" s="32">
        <v>93.94</v>
      </c>
      <c r="H128" s="25"/>
      <c r="I128" s="26">
        <f t="shared" ref="I128:I136" si="42">+D128</f>
        <v>0</v>
      </c>
      <c r="J128" s="26" t="s">
        <v>105</v>
      </c>
      <c r="K128" s="26" t="s">
        <v>105</v>
      </c>
    </row>
    <row r="129" spans="1:11" ht="13.5" customHeight="1">
      <c r="A129" s="16">
        <v>1311</v>
      </c>
      <c r="B129" s="17" t="s">
        <v>190</v>
      </c>
      <c r="C129" s="17" t="s">
        <v>61</v>
      </c>
      <c r="D129" s="18">
        <v>0</v>
      </c>
      <c r="E129" s="17" t="s">
        <v>234</v>
      </c>
      <c r="F129" s="17" t="s">
        <v>367</v>
      </c>
      <c r="G129" s="24">
        <v>93.94</v>
      </c>
      <c r="H129" s="20"/>
      <c r="I129" s="21">
        <f t="shared" si="42"/>
        <v>0</v>
      </c>
      <c r="J129" s="21" t="s">
        <v>105</v>
      </c>
      <c r="K129" s="21" t="s">
        <v>105</v>
      </c>
    </row>
    <row r="130" spans="1:11" ht="13.5" customHeight="1">
      <c r="A130" s="16">
        <v>1311</v>
      </c>
      <c r="B130" s="17" t="s">
        <v>364</v>
      </c>
      <c r="C130" s="17" t="s">
        <v>61</v>
      </c>
      <c r="D130" s="18">
        <v>0</v>
      </c>
      <c r="E130" s="17" t="s">
        <v>366</v>
      </c>
      <c r="F130" s="17" t="s">
        <v>367</v>
      </c>
      <c r="G130" s="24">
        <v>93.94</v>
      </c>
      <c r="H130" s="20"/>
      <c r="I130" s="21">
        <f t="shared" ref="I130" si="43">+D130</f>
        <v>0</v>
      </c>
      <c r="J130" s="21" t="s">
        <v>105</v>
      </c>
      <c r="K130" s="21" t="s">
        <v>105</v>
      </c>
    </row>
    <row r="131" spans="1:11" ht="13.5" customHeight="1">
      <c r="A131" s="16">
        <v>1311</v>
      </c>
      <c r="B131" s="17" t="s">
        <v>365</v>
      </c>
      <c r="C131" s="17" t="s">
        <v>61</v>
      </c>
      <c r="D131" s="18">
        <v>0</v>
      </c>
      <c r="E131" s="17" t="s">
        <v>366</v>
      </c>
      <c r="F131" s="17" t="s">
        <v>367</v>
      </c>
      <c r="G131" s="24">
        <v>93.94</v>
      </c>
      <c r="H131" s="20"/>
      <c r="I131" s="21">
        <f t="shared" ref="I131:I132" si="44">+D131</f>
        <v>0</v>
      </c>
      <c r="J131" s="21" t="s">
        <v>105</v>
      </c>
      <c r="K131" s="21" t="s">
        <v>105</v>
      </c>
    </row>
    <row r="132" spans="1:11" ht="13.5" customHeight="1">
      <c r="A132" s="16">
        <v>1313</v>
      </c>
      <c r="B132" s="17" t="s">
        <v>368</v>
      </c>
      <c r="C132" s="17" t="s">
        <v>403</v>
      </c>
      <c r="D132" s="18">
        <v>0</v>
      </c>
      <c r="E132" s="17" t="s">
        <v>21</v>
      </c>
      <c r="F132" s="17" t="s">
        <v>238</v>
      </c>
      <c r="G132" s="24">
        <v>93.436000000000007</v>
      </c>
      <c r="H132" s="20"/>
      <c r="I132" s="21">
        <f t="shared" si="44"/>
        <v>0</v>
      </c>
      <c r="J132" s="21" t="s">
        <v>105</v>
      </c>
      <c r="K132" s="21" t="s">
        <v>105</v>
      </c>
    </row>
    <row r="133" spans="1:11" ht="13.5" customHeight="1">
      <c r="A133" s="48">
        <v>1313</v>
      </c>
      <c r="B133" s="47" t="s">
        <v>423</v>
      </c>
      <c r="C133" s="47" t="s">
        <v>403</v>
      </c>
      <c r="D133" s="18">
        <v>0</v>
      </c>
      <c r="E133" s="47" t="s">
        <v>21</v>
      </c>
      <c r="F133" s="47" t="s">
        <v>238</v>
      </c>
      <c r="G133" s="32">
        <v>93.436000000000007</v>
      </c>
      <c r="H133" s="25"/>
      <c r="I133" s="26">
        <f t="shared" ref="I133" si="45">+D133</f>
        <v>0</v>
      </c>
      <c r="J133" s="26" t="s">
        <v>105</v>
      </c>
      <c r="K133" s="26" t="s">
        <v>105</v>
      </c>
    </row>
    <row r="134" spans="1:11" ht="13.5" customHeight="1">
      <c r="A134" s="16">
        <v>1313</v>
      </c>
      <c r="B134" s="17" t="s">
        <v>368</v>
      </c>
      <c r="C134" s="17" t="s">
        <v>369</v>
      </c>
      <c r="D134" s="18">
        <v>0</v>
      </c>
      <c r="E134" s="17" t="s">
        <v>21</v>
      </c>
      <c r="F134" s="17" t="s">
        <v>238</v>
      </c>
      <c r="G134" s="24">
        <v>93.436000000000007</v>
      </c>
      <c r="H134" s="20"/>
      <c r="I134" s="21">
        <f t="shared" ref="I134" si="46">+D134</f>
        <v>0</v>
      </c>
      <c r="J134" s="21" t="s">
        <v>105</v>
      </c>
      <c r="K134" s="21" t="s">
        <v>105</v>
      </c>
    </row>
    <row r="135" spans="1:11" ht="13.5" customHeight="1">
      <c r="A135" s="16">
        <v>1313</v>
      </c>
      <c r="B135" s="17" t="s">
        <v>368</v>
      </c>
      <c r="C135" s="17" t="s">
        <v>23</v>
      </c>
      <c r="D135" s="18">
        <v>0</v>
      </c>
      <c r="E135" s="17" t="s">
        <v>21</v>
      </c>
      <c r="F135" s="17" t="s">
        <v>239</v>
      </c>
      <c r="G135" s="24">
        <v>93.046000000000006</v>
      </c>
      <c r="H135" s="20"/>
      <c r="I135" s="21">
        <f t="shared" ref="I135" si="47">+D135</f>
        <v>0</v>
      </c>
      <c r="J135" s="21" t="s">
        <v>105</v>
      </c>
      <c r="K135" s="21" t="s">
        <v>105</v>
      </c>
    </row>
    <row r="136" spans="1:11" ht="13.5" customHeight="1">
      <c r="A136" s="16">
        <v>1313</v>
      </c>
      <c r="B136" s="17" t="s">
        <v>191</v>
      </c>
      <c r="C136" s="17" t="s">
        <v>23</v>
      </c>
      <c r="D136" s="18">
        <v>0</v>
      </c>
      <c r="E136" s="17" t="s">
        <v>21</v>
      </c>
      <c r="F136" s="17" t="s">
        <v>239</v>
      </c>
      <c r="G136" s="24">
        <v>93.093999999999994</v>
      </c>
      <c r="H136" s="20"/>
      <c r="I136" s="21">
        <f t="shared" si="42"/>
        <v>0</v>
      </c>
      <c r="J136" s="21" t="s">
        <v>105</v>
      </c>
      <c r="K136" s="21" t="s">
        <v>105</v>
      </c>
    </row>
    <row r="137" spans="1:11" ht="14.25" customHeight="1">
      <c r="A137" s="16">
        <v>1313</v>
      </c>
      <c r="B137" s="17" t="s">
        <v>235</v>
      </c>
      <c r="C137" s="17" t="s">
        <v>23</v>
      </c>
      <c r="D137" s="18">
        <v>0</v>
      </c>
      <c r="E137" s="17" t="s">
        <v>237</v>
      </c>
      <c r="F137" s="17" t="s">
        <v>238</v>
      </c>
      <c r="G137" s="24">
        <v>93.093999999999994</v>
      </c>
      <c r="H137" s="20"/>
      <c r="I137" s="21">
        <f t="shared" ref="I137" si="48">+D137</f>
        <v>0</v>
      </c>
      <c r="J137" s="21" t="s">
        <v>105</v>
      </c>
      <c r="K137" s="21" t="s">
        <v>105</v>
      </c>
    </row>
    <row r="138" spans="1:11" ht="13.5" customHeight="1">
      <c r="A138" s="16">
        <v>1313</v>
      </c>
      <c r="B138" s="17" t="s">
        <v>236</v>
      </c>
      <c r="C138" s="17" t="s">
        <v>23</v>
      </c>
      <c r="D138" s="18">
        <v>0</v>
      </c>
      <c r="E138" s="17" t="s">
        <v>21</v>
      </c>
      <c r="F138" s="17" t="s">
        <v>239</v>
      </c>
      <c r="G138" s="24">
        <v>93.093999999999994</v>
      </c>
      <c r="H138" s="20"/>
      <c r="I138" s="21">
        <f>+D138</f>
        <v>0</v>
      </c>
      <c r="J138" s="21" t="s">
        <v>105</v>
      </c>
      <c r="K138" s="21" t="s">
        <v>105</v>
      </c>
    </row>
    <row r="139" spans="1:11" ht="24">
      <c r="A139" s="16">
        <v>1313</v>
      </c>
      <c r="B139" s="17" t="s">
        <v>240</v>
      </c>
      <c r="C139" s="17" t="s">
        <v>23</v>
      </c>
      <c r="D139" s="18">
        <v>0</v>
      </c>
      <c r="E139" s="17" t="s">
        <v>237</v>
      </c>
      <c r="F139" s="17" t="s">
        <v>238</v>
      </c>
      <c r="G139" s="24">
        <v>93.093999999999994</v>
      </c>
      <c r="H139" s="20"/>
      <c r="I139" s="21">
        <f t="shared" ref="I139:I140" si="49">+D139</f>
        <v>0</v>
      </c>
      <c r="J139" s="21" t="s">
        <v>105</v>
      </c>
      <c r="K139" s="21" t="s">
        <v>105</v>
      </c>
    </row>
    <row r="140" spans="1:11" ht="24">
      <c r="A140" s="16">
        <v>1313</v>
      </c>
      <c r="B140" s="17" t="s">
        <v>241</v>
      </c>
      <c r="C140" s="17" t="s">
        <v>23</v>
      </c>
      <c r="D140" s="18">
        <v>0</v>
      </c>
      <c r="E140" s="17" t="s">
        <v>21</v>
      </c>
      <c r="F140" s="17" t="s">
        <v>238</v>
      </c>
      <c r="G140" s="24">
        <v>93.093999999999994</v>
      </c>
      <c r="H140" s="20"/>
      <c r="I140" s="21">
        <f t="shared" si="49"/>
        <v>0</v>
      </c>
      <c r="J140" s="21" t="s">
        <v>105</v>
      </c>
      <c r="K140" s="21" t="s">
        <v>105</v>
      </c>
    </row>
    <row r="141" spans="1:11" ht="15.75" customHeight="1">
      <c r="A141" s="16">
        <v>1320</v>
      </c>
      <c r="B141" s="17" t="s">
        <v>22</v>
      </c>
      <c r="C141" s="17" t="s">
        <v>242</v>
      </c>
      <c r="D141" s="18">
        <v>0</v>
      </c>
      <c r="E141" s="17" t="s">
        <v>243</v>
      </c>
      <c r="F141" s="17" t="s">
        <v>244</v>
      </c>
      <c r="G141" s="24">
        <v>93.897999999999996</v>
      </c>
      <c r="H141" s="20"/>
      <c r="I141" s="21">
        <f t="shared" ref="I141:I145" si="50">+D141</f>
        <v>0</v>
      </c>
      <c r="J141" s="21" t="s">
        <v>105</v>
      </c>
      <c r="K141" s="21" t="s">
        <v>105</v>
      </c>
    </row>
    <row r="142" spans="1:11" ht="15.75" customHeight="1">
      <c r="A142" s="16">
        <v>1320</v>
      </c>
      <c r="B142" s="17" t="s">
        <v>370</v>
      </c>
      <c r="C142" s="17" t="s">
        <v>242</v>
      </c>
      <c r="D142" s="18">
        <v>0</v>
      </c>
      <c r="E142" s="17" t="s">
        <v>243</v>
      </c>
      <c r="F142" s="17" t="s">
        <v>244</v>
      </c>
      <c r="G142" s="24">
        <v>93.897999999999996</v>
      </c>
      <c r="H142" s="20"/>
      <c r="I142" s="21">
        <f t="shared" ref="I142" si="51">+D142</f>
        <v>0</v>
      </c>
      <c r="J142" s="21" t="s">
        <v>105</v>
      </c>
      <c r="K142" s="21" t="s">
        <v>105</v>
      </c>
    </row>
    <row r="143" spans="1:11" ht="15.75" customHeight="1">
      <c r="A143" s="48">
        <v>1320</v>
      </c>
      <c r="B143" s="47" t="s">
        <v>424</v>
      </c>
      <c r="C143" s="47" t="s">
        <v>242</v>
      </c>
      <c r="D143" s="18">
        <v>0</v>
      </c>
      <c r="E143" s="47" t="s">
        <v>243</v>
      </c>
      <c r="F143" s="47" t="s">
        <v>244</v>
      </c>
      <c r="G143" s="32">
        <v>93.897999999999996</v>
      </c>
      <c r="H143" s="25"/>
      <c r="I143" s="26">
        <f t="shared" ref="I143" si="52">+D143</f>
        <v>0</v>
      </c>
      <c r="J143" s="26" t="s">
        <v>105</v>
      </c>
      <c r="K143" s="26" t="s">
        <v>105</v>
      </c>
    </row>
    <row r="144" spans="1:11" ht="15.75" customHeight="1">
      <c r="A144" s="16">
        <v>1320</v>
      </c>
      <c r="B144" s="17" t="s">
        <v>22</v>
      </c>
      <c r="C144" s="17" t="s">
        <v>164</v>
      </c>
      <c r="D144" s="18">
        <v>0</v>
      </c>
      <c r="E144" s="17" t="s">
        <v>314</v>
      </c>
      <c r="F144" s="17" t="s">
        <v>244</v>
      </c>
      <c r="G144" s="24">
        <v>93.897999999999996</v>
      </c>
      <c r="H144" s="20"/>
      <c r="I144" s="21">
        <f t="shared" ref="I144" si="53">+D144</f>
        <v>0</v>
      </c>
      <c r="J144" s="21" t="s">
        <v>105</v>
      </c>
      <c r="K144" s="21" t="s">
        <v>105</v>
      </c>
    </row>
    <row r="145" spans="1:11" ht="15.75" customHeight="1">
      <c r="A145" s="16">
        <v>1320</v>
      </c>
      <c r="B145" s="17" t="s">
        <v>19</v>
      </c>
      <c r="C145" s="17" t="s">
        <v>164</v>
      </c>
      <c r="D145" s="18">
        <v>0</v>
      </c>
      <c r="E145" s="17" t="s">
        <v>314</v>
      </c>
      <c r="F145" s="17" t="s">
        <v>244</v>
      </c>
      <c r="G145" s="24">
        <v>93.751999999999995</v>
      </c>
      <c r="H145" s="20"/>
      <c r="I145" s="21">
        <f t="shared" si="50"/>
        <v>0</v>
      </c>
      <c r="J145" s="21" t="s">
        <v>105</v>
      </c>
      <c r="K145" s="21" t="s">
        <v>105</v>
      </c>
    </row>
    <row r="146" spans="1:11" ht="15.75" customHeight="1">
      <c r="A146" s="16">
        <v>1320</v>
      </c>
      <c r="B146" s="17">
        <v>3355</v>
      </c>
      <c r="C146" s="22">
        <v>4</v>
      </c>
      <c r="D146" s="18">
        <v>0</v>
      </c>
      <c r="E146" s="17" t="s">
        <v>372</v>
      </c>
      <c r="F146" s="17" t="s">
        <v>371</v>
      </c>
      <c r="G146" s="19" t="s">
        <v>6</v>
      </c>
      <c r="H146" s="20"/>
      <c r="I146" s="21" t="s">
        <v>105</v>
      </c>
      <c r="J146" s="21">
        <f>+D146</f>
        <v>0</v>
      </c>
      <c r="K146" s="21" t="s">
        <v>105</v>
      </c>
    </row>
    <row r="147" spans="1:11" ht="15.75" customHeight="1">
      <c r="A147" s="16">
        <v>1320</v>
      </c>
      <c r="B147" s="16">
        <v>5561</v>
      </c>
      <c r="C147" s="22">
        <v>0</v>
      </c>
      <c r="D147" s="18">
        <v>0</v>
      </c>
      <c r="E147" s="17" t="s">
        <v>373</v>
      </c>
      <c r="F147" s="17" t="s">
        <v>0</v>
      </c>
      <c r="G147" s="19" t="s">
        <v>6</v>
      </c>
      <c r="H147" s="20"/>
      <c r="I147" s="21" t="s">
        <v>105</v>
      </c>
      <c r="J147" s="21">
        <f t="shared" ref="J147" si="54">+D147</f>
        <v>0</v>
      </c>
      <c r="K147" s="21" t="s">
        <v>105</v>
      </c>
    </row>
    <row r="148" spans="1:11" ht="15.75" customHeight="1">
      <c r="A148" s="16">
        <v>1320</v>
      </c>
      <c r="B148" s="16">
        <v>5599</v>
      </c>
      <c r="C148" s="22">
        <v>0</v>
      </c>
      <c r="D148" s="18">
        <v>0</v>
      </c>
      <c r="E148" s="17" t="s">
        <v>24</v>
      </c>
      <c r="F148" s="17" t="s">
        <v>374</v>
      </c>
      <c r="G148" s="19" t="s">
        <v>6</v>
      </c>
      <c r="H148" s="20"/>
      <c r="I148" s="21" t="s">
        <v>105</v>
      </c>
      <c r="J148" s="21">
        <f>+D148</f>
        <v>0</v>
      </c>
      <c r="K148" s="21" t="s">
        <v>105</v>
      </c>
    </row>
    <row r="149" spans="1:11" ht="24">
      <c r="A149" s="16">
        <v>1331</v>
      </c>
      <c r="B149" s="17" t="s">
        <v>165</v>
      </c>
      <c r="C149" s="17" t="s">
        <v>74</v>
      </c>
      <c r="D149" s="18">
        <v>0</v>
      </c>
      <c r="E149" s="17" t="s">
        <v>73</v>
      </c>
      <c r="F149" s="17" t="s">
        <v>245</v>
      </c>
      <c r="G149" s="24">
        <v>93.268000000000001</v>
      </c>
      <c r="H149" s="20"/>
      <c r="I149" s="21">
        <f t="shared" ref="I149:I155" si="55">+D149</f>
        <v>0</v>
      </c>
      <c r="J149" s="21" t="s">
        <v>105</v>
      </c>
      <c r="K149" s="21" t="s">
        <v>105</v>
      </c>
    </row>
    <row r="150" spans="1:11" ht="15" customHeight="1">
      <c r="A150" s="16">
        <v>1331</v>
      </c>
      <c r="B150" s="17" t="s">
        <v>166</v>
      </c>
      <c r="C150" s="17" t="s">
        <v>167</v>
      </c>
      <c r="D150" s="18">
        <v>0</v>
      </c>
      <c r="E150" s="17" t="s">
        <v>73</v>
      </c>
      <c r="F150" s="17" t="s">
        <v>245</v>
      </c>
      <c r="G150" s="24">
        <v>93.539000000000001</v>
      </c>
      <c r="H150" s="20"/>
      <c r="I150" s="21">
        <f t="shared" si="55"/>
        <v>0</v>
      </c>
      <c r="J150" s="21" t="s">
        <v>105</v>
      </c>
      <c r="K150" s="21" t="s">
        <v>105</v>
      </c>
    </row>
    <row r="151" spans="1:11" ht="15" customHeight="1">
      <c r="A151" s="48">
        <v>1331</v>
      </c>
      <c r="B151" s="47" t="s">
        <v>425</v>
      </c>
      <c r="C151" s="47" t="s">
        <v>376</v>
      </c>
      <c r="D151" s="18">
        <v>33916</v>
      </c>
      <c r="E151" s="47" t="s">
        <v>73</v>
      </c>
      <c r="F151" s="47" t="s">
        <v>245</v>
      </c>
      <c r="G151" s="32">
        <v>93.268000000000001</v>
      </c>
      <c r="H151" s="25"/>
      <c r="I151" s="26">
        <f t="shared" si="55"/>
        <v>33916</v>
      </c>
      <c r="J151" s="26" t="s">
        <v>105</v>
      </c>
      <c r="K151" s="26" t="s">
        <v>105</v>
      </c>
    </row>
    <row r="152" spans="1:11" ht="15" customHeight="1">
      <c r="A152" s="16">
        <v>1331</v>
      </c>
      <c r="B152" s="17" t="s">
        <v>375</v>
      </c>
      <c r="C152" s="17" t="s">
        <v>376</v>
      </c>
      <c r="D152" s="18">
        <v>0</v>
      </c>
      <c r="E152" s="17" t="s">
        <v>73</v>
      </c>
      <c r="F152" s="17" t="s">
        <v>245</v>
      </c>
      <c r="G152" s="24">
        <v>93.268000000000001</v>
      </c>
      <c r="H152" s="20"/>
      <c r="I152" s="21">
        <f t="shared" ref="I152" si="56">+D152</f>
        <v>0</v>
      </c>
      <c r="J152" s="21" t="s">
        <v>105</v>
      </c>
      <c r="K152" s="21" t="s">
        <v>105</v>
      </c>
    </row>
    <row r="153" spans="1:11" ht="24">
      <c r="A153" s="16">
        <v>1332</v>
      </c>
      <c r="B153" s="17" t="s">
        <v>248</v>
      </c>
      <c r="C153" s="17" t="s">
        <v>249</v>
      </c>
      <c r="D153" s="18">
        <v>0</v>
      </c>
      <c r="E153" s="17" t="s">
        <v>246</v>
      </c>
      <c r="F153" s="17" t="s">
        <v>247</v>
      </c>
      <c r="G153" s="24">
        <v>93.296999999999997</v>
      </c>
      <c r="H153" s="20"/>
      <c r="I153" s="21">
        <f t="shared" si="55"/>
        <v>0</v>
      </c>
      <c r="J153" s="21" t="s">
        <v>105</v>
      </c>
      <c r="K153" s="21" t="s">
        <v>105</v>
      </c>
    </row>
    <row r="154" spans="1:11" ht="24">
      <c r="A154" s="16">
        <v>1332</v>
      </c>
      <c r="B154" s="17" t="s">
        <v>250</v>
      </c>
      <c r="C154" s="17" t="s">
        <v>249</v>
      </c>
      <c r="D154" s="18">
        <v>0</v>
      </c>
      <c r="E154" s="17" t="s">
        <v>246</v>
      </c>
      <c r="F154" s="17" t="s">
        <v>247</v>
      </c>
      <c r="G154" s="24">
        <v>93.296999999999997</v>
      </c>
      <c r="H154" s="20"/>
      <c r="I154" s="21">
        <f t="shared" si="55"/>
        <v>0</v>
      </c>
      <c r="J154" s="21" t="s">
        <v>105</v>
      </c>
      <c r="K154" s="21" t="s">
        <v>105</v>
      </c>
    </row>
    <row r="155" spans="1:11" ht="24">
      <c r="A155" s="16">
        <v>1332</v>
      </c>
      <c r="B155" s="17" t="s">
        <v>377</v>
      </c>
      <c r="C155" s="17" t="s">
        <v>249</v>
      </c>
      <c r="D155" s="18">
        <v>0</v>
      </c>
      <c r="E155" s="17" t="s">
        <v>246</v>
      </c>
      <c r="F155" s="17" t="s">
        <v>247</v>
      </c>
      <c r="G155" s="24">
        <v>93.296999999999997</v>
      </c>
      <c r="H155" s="20"/>
      <c r="I155" s="21">
        <f t="shared" si="55"/>
        <v>0</v>
      </c>
      <c r="J155" s="21" t="s">
        <v>105</v>
      </c>
      <c r="K155" s="21" t="s">
        <v>105</v>
      </c>
    </row>
    <row r="156" spans="1:11" ht="24">
      <c r="A156" s="48">
        <v>1332</v>
      </c>
      <c r="B156" s="47" t="s">
        <v>426</v>
      </c>
      <c r="C156" s="47" t="s">
        <v>249</v>
      </c>
      <c r="D156" s="18">
        <v>0</v>
      </c>
      <c r="E156" s="47" t="s">
        <v>246</v>
      </c>
      <c r="F156" s="47" t="s">
        <v>247</v>
      </c>
      <c r="G156" s="32">
        <v>93.296999999999997</v>
      </c>
      <c r="H156" s="25"/>
      <c r="I156" s="26">
        <f t="shared" ref="I156" si="57">+D156</f>
        <v>0</v>
      </c>
      <c r="J156" s="26" t="s">
        <v>105</v>
      </c>
      <c r="K156" s="26" t="s">
        <v>105</v>
      </c>
    </row>
    <row r="157" spans="1:11">
      <c r="A157" s="16">
        <v>1332</v>
      </c>
      <c r="B157" s="16">
        <v>5150</v>
      </c>
      <c r="C157" s="17" t="s">
        <v>75</v>
      </c>
      <c r="D157" s="18">
        <v>0</v>
      </c>
      <c r="E157" s="17" t="s">
        <v>251</v>
      </c>
      <c r="F157" s="17" t="s">
        <v>0</v>
      </c>
      <c r="G157" s="24" t="s">
        <v>6</v>
      </c>
      <c r="H157" s="20"/>
      <c r="I157" s="21" t="s">
        <v>105</v>
      </c>
      <c r="J157" s="21">
        <f t="shared" ref="J157:J163" si="58">+D157</f>
        <v>0</v>
      </c>
      <c r="K157" s="21" t="s">
        <v>105</v>
      </c>
    </row>
    <row r="158" spans="1:11">
      <c r="A158" s="36">
        <v>1332</v>
      </c>
      <c r="B158" s="36">
        <v>5151</v>
      </c>
      <c r="C158" s="37" t="s">
        <v>45</v>
      </c>
      <c r="D158" s="18">
        <v>0</v>
      </c>
      <c r="E158" s="17" t="s">
        <v>76</v>
      </c>
      <c r="F158" s="17" t="s">
        <v>44</v>
      </c>
      <c r="G158" s="24">
        <v>93.558000000000007</v>
      </c>
      <c r="H158" s="20"/>
      <c r="I158" s="21">
        <f t="shared" ref="I158" si="59">+D158</f>
        <v>0</v>
      </c>
      <c r="J158" s="21" t="s">
        <v>105</v>
      </c>
      <c r="K158" s="21" t="s">
        <v>105</v>
      </c>
    </row>
    <row r="159" spans="1:11">
      <c r="A159" s="16">
        <v>1332</v>
      </c>
      <c r="B159" s="16">
        <v>5166</v>
      </c>
      <c r="C159" s="17" t="s">
        <v>75</v>
      </c>
      <c r="D159" s="18">
        <v>0</v>
      </c>
      <c r="E159" s="17" t="s">
        <v>325</v>
      </c>
      <c r="F159" s="17" t="s">
        <v>0</v>
      </c>
      <c r="G159" s="24" t="s">
        <v>6</v>
      </c>
      <c r="H159" s="20"/>
      <c r="I159" s="21" t="s">
        <v>105</v>
      </c>
      <c r="J159" s="21">
        <f t="shared" si="58"/>
        <v>0</v>
      </c>
      <c r="K159" s="21" t="s">
        <v>105</v>
      </c>
    </row>
    <row r="160" spans="1:11">
      <c r="A160" s="16">
        <v>1332</v>
      </c>
      <c r="B160" s="16">
        <v>5301</v>
      </c>
      <c r="C160" s="22">
        <v>0</v>
      </c>
      <c r="D160" s="18">
        <v>0</v>
      </c>
      <c r="E160" s="17" t="s">
        <v>35</v>
      </c>
      <c r="F160" s="17" t="s">
        <v>0</v>
      </c>
      <c r="G160" s="19" t="s">
        <v>6</v>
      </c>
      <c r="H160" s="20"/>
      <c r="I160" s="21" t="s">
        <v>105</v>
      </c>
      <c r="J160" s="21">
        <f t="shared" si="58"/>
        <v>0</v>
      </c>
      <c r="K160" s="21" t="s">
        <v>105</v>
      </c>
    </row>
    <row r="161" spans="1:11">
      <c r="A161" s="16">
        <v>1332</v>
      </c>
      <c r="B161" s="16">
        <v>5308</v>
      </c>
      <c r="C161" s="22">
        <v>0</v>
      </c>
      <c r="D161" s="18">
        <v>0</v>
      </c>
      <c r="E161" s="17" t="s">
        <v>33</v>
      </c>
      <c r="F161" s="17" t="s">
        <v>0</v>
      </c>
      <c r="G161" s="19" t="s">
        <v>6</v>
      </c>
      <c r="H161" s="20"/>
      <c r="I161" s="21" t="s">
        <v>105</v>
      </c>
      <c r="J161" s="21">
        <f t="shared" si="58"/>
        <v>0</v>
      </c>
      <c r="K161" s="21" t="s">
        <v>105</v>
      </c>
    </row>
    <row r="162" spans="1:11">
      <c r="A162" s="16">
        <v>1332</v>
      </c>
      <c r="B162" s="16">
        <v>5357</v>
      </c>
      <c r="C162" s="22">
        <v>0</v>
      </c>
      <c r="D162" s="18">
        <v>0</v>
      </c>
      <c r="E162" s="17" t="s">
        <v>77</v>
      </c>
      <c r="F162" s="17" t="s">
        <v>0</v>
      </c>
      <c r="G162" s="19" t="s">
        <v>6</v>
      </c>
      <c r="H162" s="20"/>
      <c r="I162" s="21" t="s">
        <v>105</v>
      </c>
      <c r="J162" s="21">
        <f t="shared" si="58"/>
        <v>0</v>
      </c>
      <c r="K162" s="21" t="s">
        <v>105</v>
      </c>
    </row>
    <row r="163" spans="1:11">
      <c r="A163" s="16">
        <v>1332</v>
      </c>
      <c r="B163" s="16">
        <v>5358</v>
      </c>
      <c r="C163" s="22">
        <v>0</v>
      </c>
      <c r="D163" s="18">
        <v>100000</v>
      </c>
      <c r="E163" s="17" t="s">
        <v>78</v>
      </c>
      <c r="F163" s="17" t="s">
        <v>0</v>
      </c>
      <c r="G163" s="19" t="s">
        <v>6</v>
      </c>
      <c r="H163" s="20"/>
      <c r="I163" s="21" t="s">
        <v>105</v>
      </c>
      <c r="J163" s="21">
        <f t="shared" si="58"/>
        <v>100000</v>
      </c>
      <c r="K163" s="21" t="s">
        <v>105</v>
      </c>
    </row>
    <row r="164" spans="1:11" ht="24">
      <c r="A164" s="16">
        <v>1332</v>
      </c>
      <c r="B164" s="16">
        <v>5358</v>
      </c>
      <c r="C164" s="17" t="s">
        <v>7</v>
      </c>
      <c r="D164" s="18">
        <v>0</v>
      </c>
      <c r="E164" s="17" t="s">
        <v>78</v>
      </c>
      <c r="F164" s="17" t="s">
        <v>317</v>
      </c>
      <c r="G164" s="24">
        <v>93.994</v>
      </c>
      <c r="H164" s="20"/>
      <c r="I164" s="21">
        <f>+D164*0.57</f>
        <v>0</v>
      </c>
      <c r="J164" s="21">
        <f>+D164*0.43</f>
        <v>0</v>
      </c>
      <c r="K164" s="21" t="s">
        <v>105</v>
      </c>
    </row>
    <row r="165" spans="1:11">
      <c r="A165" s="16">
        <v>1332</v>
      </c>
      <c r="B165" s="16">
        <v>5358</v>
      </c>
      <c r="C165" s="17" t="s">
        <v>79</v>
      </c>
      <c r="D165" s="18">
        <v>0</v>
      </c>
      <c r="E165" s="17" t="s">
        <v>78</v>
      </c>
      <c r="F165" s="17" t="s">
        <v>316</v>
      </c>
      <c r="G165" s="19" t="s">
        <v>6</v>
      </c>
      <c r="H165" s="20"/>
      <c r="I165" s="21" t="s">
        <v>105</v>
      </c>
      <c r="J165" s="21">
        <f>+D165</f>
        <v>0</v>
      </c>
      <c r="K165" s="21" t="s">
        <v>105</v>
      </c>
    </row>
    <row r="166" spans="1:11" ht="24">
      <c r="A166" s="16">
        <v>1332</v>
      </c>
      <c r="B166" s="16">
        <v>5390</v>
      </c>
      <c r="C166" s="16">
        <v>99</v>
      </c>
      <c r="D166" s="18">
        <v>0</v>
      </c>
      <c r="E166" s="17" t="s">
        <v>80</v>
      </c>
      <c r="F166" s="17" t="s">
        <v>252</v>
      </c>
      <c r="G166" s="24">
        <v>93.778000000000006</v>
      </c>
      <c r="H166" s="20"/>
      <c r="I166" s="21">
        <f>+D166*0.23</f>
        <v>0</v>
      </c>
      <c r="J166" s="21">
        <f>+D166*0.73</f>
        <v>0</v>
      </c>
      <c r="K166" s="21" t="s">
        <v>105</v>
      </c>
    </row>
    <row r="167" spans="1:11">
      <c r="A167" s="16">
        <v>1332</v>
      </c>
      <c r="B167" s="17" t="s">
        <v>81</v>
      </c>
      <c r="C167" s="17" t="s">
        <v>378</v>
      </c>
      <c r="D167" s="18">
        <v>0</v>
      </c>
      <c r="E167" s="17" t="s">
        <v>253</v>
      </c>
      <c r="F167" s="17" t="s">
        <v>315</v>
      </c>
      <c r="G167" s="24">
        <v>93.091999999999999</v>
      </c>
      <c r="H167" s="20"/>
      <c r="I167" s="21">
        <f t="shared" ref="I167:I168" si="60">+D167</f>
        <v>0</v>
      </c>
      <c r="J167" s="21" t="s">
        <v>105</v>
      </c>
      <c r="K167" s="21" t="s">
        <v>105</v>
      </c>
    </row>
    <row r="168" spans="1:11">
      <c r="A168" s="16">
        <v>1332</v>
      </c>
      <c r="B168" s="17" t="s">
        <v>81</v>
      </c>
      <c r="C168" s="17" t="s">
        <v>82</v>
      </c>
      <c r="D168" s="18">
        <v>0</v>
      </c>
      <c r="E168" s="17" t="s">
        <v>253</v>
      </c>
      <c r="F168" s="17" t="s">
        <v>315</v>
      </c>
      <c r="G168" s="24">
        <v>93.091999999999999</v>
      </c>
      <c r="H168" s="20"/>
      <c r="I168" s="21">
        <f t="shared" si="60"/>
        <v>0</v>
      </c>
      <c r="J168" s="21" t="s">
        <v>105</v>
      </c>
      <c r="K168" s="21" t="s">
        <v>105</v>
      </c>
    </row>
    <row r="169" spans="1:11">
      <c r="A169" s="48">
        <v>1332</v>
      </c>
      <c r="B169" s="47" t="s">
        <v>81</v>
      </c>
      <c r="C169" s="47" t="s">
        <v>427</v>
      </c>
      <c r="D169" s="18">
        <v>0</v>
      </c>
      <c r="E169" s="47" t="s">
        <v>253</v>
      </c>
      <c r="F169" s="47" t="s">
        <v>315</v>
      </c>
      <c r="G169" s="32">
        <v>93.091999999999999</v>
      </c>
      <c r="H169" s="25"/>
      <c r="I169" s="26">
        <f t="shared" ref="I169:I178" si="61">+D169</f>
        <v>0</v>
      </c>
      <c r="J169" s="26" t="s">
        <v>105</v>
      </c>
      <c r="K169" s="26" t="s">
        <v>105</v>
      </c>
    </row>
    <row r="170" spans="1:11">
      <c r="A170" s="17">
        <v>1332</v>
      </c>
      <c r="B170" s="17" t="s">
        <v>192</v>
      </c>
      <c r="C170" s="17" t="s">
        <v>18</v>
      </c>
      <c r="D170" s="18">
        <v>0</v>
      </c>
      <c r="E170" s="17" t="s">
        <v>15</v>
      </c>
      <c r="F170" s="17" t="s">
        <v>231</v>
      </c>
      <c r="G170" s="19">
        <v>93.944999999999993</v>
      </c>
      <c r="H170" s="20"/>
      <c r="I170" s="21">
        <f t="shared" si="61"/>
        <v>0</v>
      </c>
      <c r="J170" s="21" t="s">
        <v>105</v>
      </c>
      <c r="K170" s="21" t="s">
        <v>105</v>
      </c>
    </row>
    <row r="171" spans="1:11">
      <c r="A171" s="17">
        <v>1332</v>
      </c>
      <c r="B171" s="17" t="s">
        <v>254</v>
      </c>
      <c r="C171" s="17" t="s">
        <v>18</v>
      </c>
      <c r="D171" s="18">
        <v>0</v>
      </c>
      <c r="E171" s="17" t="s">
        <v>15</v>
      </c>
      <c r="F171" s="17" t="s">
        <v>231</v>
      </c>
      <c r="G171" s="19">
        <v>93.944999999999993</v>
      </c>
      <c r="H171" s="20"/>
      <c r="I171" s="21">
        <f t="shared" si="61"/>
        <v>0</v>
      </c>
      <c r="J171" s="21" t="s">
        <v>105</v>
      </c>
      <c r="K171" s="21" t="s">
        <v>105</v>
      </c>
    </row>
    <row r="172" spans="1:11">
      <c r="A172" s="17">
        <v>1332</v>
      </c>
      <c r="B172" s="17" t="s">
        <v>193</v>
      </c>
      <c r="C172" s="17" t="s">
        <v>18</v>
      </c>
      <c r="D172" s="18">
        <v>0</v>
      </c>
      <c r="E172" s="17" t="s">
        <v>15</v>
      </c>
      <c r="F172" s="17" t="s">
        <v>231</v>
      </c>
      <c r="G172" s="19">
        <v>93.944999999999993</v>
      </c>
      <c r="H172" s="20"/>
      <c r="I172" s="21">
        <f t="shared" si="61"/>
        <v>0</v>
      </c>
      <c r="J172" s="21" t="s">
        <v>105</v>
      </c>
      <c r="K172" s="21" t="s">
        <v>105</v>
      </c>
    </row>
    <row r="173" spans="1:11">
      <c r="A173" s="17">
        <v>1332</v>
      </c>
      <c r="B173" s="17" t="s">
        <v>255</v>
      </c>
      <c r="C173" s="17" t="s">
        <v>18</v>
      </c>
      <c r="D173" s="18">
        <v>0</v>
      </c>
      <c r="E173" s="17" t="s">
        <v>15</v>
      </c>
      <c r="F173" s="17" t="s">
        <v>231</v>
      </c>
      <c r="G173" s="19">
        <v>93.944999999999993</v>
      </c>
      <c r="H173" s="20"/>
      <c r="I173" s="21">
        <f t="shared" si="61"/>
        <v>0</v>
      </c>
      <c r="J173" s="21" t="s">
        <v>105</v>
      </c>
      <c r="K173" s="21" t="s">
        <v>105</v>
      </c>
    </row>
    <row r="174" spans="1:11">
      <c r="A174" s="16">
        <v>1370</v>
      </c>
      <c r="B174" s="17" t="s">
        <v>201</v>
      </c>
      <c r="C174" s="17" t="s">
        <v>168</v>
      </c>
      <c r="D174" s="18">
        <v>0</v>
      </c>
      <c r="E174" s="17" t="s">
        <v>84</v>
      </c>
      <c r="F174" s="17" t="s">
        <v>256</v>
      </c>
      <c r="G174" s="24">
        <v>93.566000000000003</v>
      </c>
      <c r="H174" s="20"/>
      <c r="I174" s="21">
        <f t="shared" si="61"/>
        <v>0</v>
      </c>
      <c r="J174" s="21" t="s">
        <v>105</v>
      </c>
      <c r="K174" s="21" t="s">
        <v>105</v>
      </c>
    </row>
    <row r="175" spans="1:11">
      <c r="A175" s="16">
        <v>1370</v>
      </c>
      <c r="B175" s="17" t="s">
        <v>85</v>
      </c>
      <c r="C175" s="17" t="s">
        <v>168</v>
      </c>
      <c r="D175" s="18">
        <v>0</v>
      </c>
      <c r="E175" s="17" t="s">
        <v>84</v>
      </c>
      <c r="F175" s="17" t="s">
        <v>256</v>
      </c>
      <c r="G175" s="24">
        <v>93.566000000000003</v>
      </c>
      <c r="H175" s="20"/>
      <c r="I175" s="21">
        <f t="shared" si="61"/>
        <v>0</v>
      </c>
      <c r="J175" s="21" t="s">
        <v>105</v>
      </c>
      <c r="K175" s="21" t="s">
        <v>105</v>
      </c>
    </row>
    <row r="176" spans="1:11">
      <c r="A176" s="16">
        <v>1370</v>
      </c>
      <c r="B176" s="17" t="s">
        <v>379</v>
      </c>
      <c r="C176" s="17" t="s">
        <v>168</v>
      </c>
      <c r="D176" s="18">
        <v>0</v>
      </c>
      <c r="E176" s="17" t="s">
        <v>84</v>
      </c>
      <c r="F176" s="17" t="s">
        <v>256</v>
      </c>
      <c r="G176" s="24">
        <v>93.566000000000003</v>
      </c>
      <c r="H176" s="20"/>
      <c r="I176" s="21">
        <f t="shared" ref="I176" si="62">+D176</f>
        <v>0</v>
      </c>
      <c r="J176" s="21" t="s">
        <v>105</v>
      </c>
      <c r="K176" s="21" t="s">
        <v>105</v>
      </c>
    </row>
    <row r="177" spans="1:11">
      <c r="A177" s="16">
        <v>1370</v>
      </c>
      <c r="B177" s="17" t="s">
        <v>200</v>
      </c>
      <c r="C177" s="17" t="s">
        <v>168</v>
      </c>
      <c r="D177" s="18">
        <v>0</v>
      </c>
      <c r="E177" s="17" t="s">
        <v>84</v>
      </c>
      <c r="F177" s="17" t="s">
        <v>256</v>
      </c>
      <c r="G177" s="24">
        <v>93.566000000000003</v>
      </c>
      <c r="H177" s="20"/>
      <c r="I177" s="21">
        <f t="shared" si="61"/>
        <v>0</v>
      </c>
      <c r="J177" s="21" t="s">
        <v>105</v>
      </c>
      <c r="K177" s="21" t="s">
        <v>105</v>
      </c>
    </row>
    <row r="178" spans="1:11">
      <c r="A178" s="16">
        <v>1370</v>
      </c>
      <c r="B178" s="17" t="s">
        <v>257</v>
      </c>
      <c r="C178" s="17" t="s">
        <v>168</v>
      </c>
      <c r="D178" s="18">
        <v>0</v>
      </c>
      <c r="E178" s="17" t="s">
        <v>84</v>
      </c>
      <c r="F178" s="17" t="s">
        <v>256</v>
      </c>
      <c r="G178" s="24">
        <v>93.566000000000003</v>
      </c>
      <c r="H178" s="20"/>
      <c r="I178" s="21">
        <f t="shared" si="61"/>
        <v>0</v>
      </c>
      <c r="J178" s="21" t="s">
        <v>105</v>
      </c>
      <c r="K178" s="21" t="s">
        <v>105</v>
      </c>
    </row>
    <row r="179" spans="1:11">
      <c r="A179" s="16">
        <v>1370</v>
      </c>
      <c r="B179" s="17" t="s">
        <v>380</v>
      </c>
      <c r="C179" s="17" t="s">
        <v>168</v>
      </c>
      <c r="D179" s="18">
        <v>0</v>
      </c>
      <c r="E179" s="17" t="s">
        <v>84</v>
      </c>
      <c r="F179" s="17" t="s">
        <v>256</v>
      </c>
      <c r="G179" s="24">
        <v>93.566000000000003</v>
      </c>
      <c r="H179" s="20"/>
      <c r="I179" s="21">
        <f t="shared" ref="I179" si="63">+D179</f>
        <v>0</v>
      </c>
      <c r="J179" s="21" t="s">
        <v>105</v>
      </c>
      <c r="K179" s="21" t="s">
        <v>105</v>
      </c>
    </row>
    <row r="180" spans="1:11">
      <c r="A180" s="48">
        <v>1370</v>
      </c>
      <c r="B180" s="47" t="s">
        <v>428</v>
      </c>
      <c r="C180" s="47">
        <v>68</v>
      </c>
      <c r="D180" s="18">
        <v>0</v>
      </c>
      <c r="E180" s="47" t="s">
        <v>84</v>
      </c>
      <c r="F180" s="47" t="s">
        <v>256</v>
      </c>
      <c r="G180" s="32">
        <v>93.566000000000003</v>
      </c>
      <c r="H180" s="25"/>
      <c r="I180" s="26">
        <f t="shared" ref="I180:I185" si="64">+D180</f>
        <v>0</v>
      </c>
      <c r="J180" s="26" t="s">
        <v>105</v>
      </c>
      <c r="K180" s="26" t="s">
        <v>105</v>
      </c>
    </row>
    <row r="181" spans="1:11">
      <c r="A181" s="48">
        <v>1370</v>
      </c>
      <c r="B181" s="47" t="s">
        <v>379</v>
      </c>
      <c r="C181" s="47">
        <v>68</v>
      </c>
      <c r="D181" s="18">
        <v>0</v>
      </c>
      <c r="E181" s="47" t="s">
        <v>84</v>
      </c>
      <c r="F181" s="47" t="s">
        <v>256</v>
      </c>
      <c r="G181" s="32">
        <v>93.566000000000003</v>
      </c>
      <c r="H181" s="25"/>
      <c r="I181" s="26">
        <f t="shared" si="64"/>
        <v>0</v>
      </c>
      <c r="J181" s="26" t="s">
        <v>105</v>
      </c>
      <c r="K181" s="26" t="s">
        <v>105</v>
      </c>
    </row>
    <row r="182" spans="1:11">
      <c r="A182" s="48">
        <v>1370</v>
      </c>
      <c r="B182" s="47" t="s">
        <v>429</v>
      </c>
      <c r="C182" s="47">
        <v>68</v>
      </c>
      <c r="D182" s="18">
        <v>0</v>
      </c>
      <c r="E182" s="47" t="s">
        <v>84</v>
      </c>
      <c r="F182" s="47" t="s">
        <v>256</v>
      </c>
      <c r="G182" s="32">
        <v>93.566000000000003</v>
      </c>
      <c r="H182" s="25"/>
      <c r="I182" s="26">
        <f t="shared" si="64"/>
        <v>0</v>
      </c>
      <c r="J182" s="26" t="s">
        <v>105</v>
      </c>
      <c r="K182" s="26" t="s">
        <v>105</v>
      </c>
    </row>
    <row r="183" spans="1:11">
      <c r="A183" s="48">
        <v>1370</v>
      </c>
      <c r="B183" s="47" t="s">
        <v>430</v>
      </c>
      <c r="C183" s="47">
        <v>68</v>
      </c>
      <c r="D183" s="18">
        <v>0</v>
      </c>
      <c r="E183" s="47" t="s">
        <v>84</v>
      </c>
      <c r="F183" s="47" t="s">
        <v>256</v>
      </c>
      <c r="G183" s="32">
        <v>93.566000000000003</v>
      </c>
      <c r="H183" s="25"/>
      <c r="I183" s="26">
        <f t="shared" si="64"/>
        <v>0</v>
      </c>
      <c r="J183" s="26" t="s">
        <v>105</v>
      </c>
      <c r="K183" s="26" t="s">
        <v>105</v>
      </c>
    </row>
    <row r="184" spans="1:11">
      <c r="A184" s="48">
        <v>1370</v>
      </c>
      <c r="B184" s="47" t="s">
        <v>380</v>
      </c>
      <c r="C184" s="47">
        <v>68</v>
      </c>
      <c r="D184" s="18">
        <v>0</v>
      </c>
      <c r="E184" s="47" t="s">
        <v>84</v>
      </c>
      <c r="F184" s="47" t="s">
        <v>256</v>
      </c>
      <c r="G184" s="32">
        <v>93.566000000000003</v>
      </c>
      <c r="H184" s="25"/>
      <c r="I184" s="26">
        <f t="shared" si="64"/>
        <v>0</v>
      </c>
      <c r="J184" s="26" t="s">
        <v>105</v>
      </c>
      <c r="K184" s="26" t="s">
        <v>105</v>
      </c>
    </row>
    <row r="185" spans="1:11">
      <c r="A185" s="48">
        <v>1370</v>
      </c>
      <c r="B185" s="47" t="s">
        <v>431</v>
      </c>
      <c r="C185" s="47">
        <v>68</v>
      </c>
      <c r="D185" s="18">
        <v>0</v>
      </c>
      <c r="E185" s="47" t="s">
        <v>84</v>
      </c>
      <c r="F185" s="47" t="s">
        <v>256</v>
      </c>
      <c r="G185" s="32">
        <v>93.566000000000003</v>
      </c>
      <c r="H185" s="25"/>
      <c r="I185" s="26">
        <f t="shared" si="64"/>
        <v>0</v>
      </c>
      <c r="J185" s="26" t="s">
        <v>105</v>
      </c>
      <c r="K185" s="26" t="s">
        <v>105</v>
      </c>
    </row>
    <row r="186" spans="1:11" ht="24">
      <c r="A186" s="38" t="s">
        <v>40</v>
      </c>
      <c r="B186" s="39">
        <v>5101</v>
      </c>
      <c r="C186" s="38" t="s">
        <v>7</v>
      </c>
      <c r="D186" s="18">
        <v>0</v>
      </c>
      <c r="E186" s="17" t="s">
        <v>258</v>
      </c>
      <c r="F186" s="17" t="s">
        <v>259</v>
      </c>
      <c r="G186" s="24">
        <v>93.994</v>
      </c>
      <c r="H186" s="20"/>
      <c r="I186" s="21">
        <f>+D186*0.5714</f>
        <v>0</v>
      </c>
      <c r="J186" s="21">
        <f>+D186*0.4286</f>
        <v>0</v>
      </c>
      <c r="K186" s="21" t="s">
        <v>105</v>
      </c>
    </row>
    <row r="187" spans="1:11">
      <c r="A187" s="17" t="s">
        <v>40</v>
      </c>
      <c r="B187" s="16">
        <v>5107</v>
      </c>
      <c r="C187" s="22">
        <v>0</v>
      </c>
      <c r="D187" s="18">
        <v>0</v>
      </c>
      <c r="E187" s="17" t="s">
        <v>260</v>
      </c>
      <c r="F187" s="17" t="s">
        <v>0</v>
      </c>
      <c r="G187" s="19" t="s">
        <v>6</v>
      </c>
      <c r="H187" s="20"/>
      <c r="I187" s="21" t="s">
        <v>105</v>
      </c>
      <c r="J187" s="21">
        <f>+D187</f>
        <v>0</v>
      </c>
      <c r="K187" s="21" t="s">
        <v>105</v>
      </c>
    </row>
    <row r="188" spans="1:11" ht="24">
      <c r="A188" s="38" t="s">
        <v>40</v>
      </c>
      <c r="B188" s="39">
        <v>5107</v>
      </c>
      <c r="C188" s="38" t="s">
        <v>7</v>
      </c>
      <c r="D188" s="18">
        <v>0</v>
      </c>
      <c r="E188" s="17" t="s">
        <v>260</v>
      </c>
      <c r="F188" s="17" t="s">
        <v>259</v>
      </c>
      <c r="G188" s="24">
        <v>93.994</v>
      </c>
      <c r="H188" s="20"/>
      <c r="I188" s="21">
        <f>+D188*0.5714</f>
        <v>0</v>
      </c>
      <c r="J188" s="21">
        <f>+D188*0.4286</f>
        <v>0</v>
      </c>
      <c r="K188" s="21" t="s">
        <v>105</v>
      </c>
    </row>
    <row r="189" spans="1:11">
      <c r="A189" s="17" t="s">
        <v>40</v>
      </c>
      <c r="B189" s="16">
        <v>5116</v>
      </c>
      <c r="C189" s="22">
        <v>0</v>
      </c>
      <c r="D189" s="18">
        <v>77724</v>
      </c>
      <c r="E189" s="17" t="s">
        <v>43</v>
      </c>
      <c r="F189" s="17" t="s">
        <v>0</v>
      </c>
      <c r="G189" s="19" t="s">
        <v>6</v>
      </c>
      <c r="H189" s="20"/>
      <c r="I189" s="21" t="s">
        <v>105</v>
      </c>
      <c r="J189" s="21">
        <f>+D189</f>
        <v>77724</v>
      </c>
      <c r="K189" s="21" t="s">
        <v>105</v>
      </c>
    </row>
    <row r="190" spans="1:11" ht="24">
      <c r="A190" s="17" t="s">
        <v>40</v>
      </c>
      <c r="B190" s="16">
        <v>5116</v>
      </c>
      <c r="C190" s="17" t="s">
        <v>7</v>
      </c>
      <c r="D190" s="18">
        <v>0</v>
      </c>
      <c r="E190" s="17" t="s">
        <v>43</v>
      </c>
      <c r="F190" s="17" t="s">
        <v>259</v>
      </c>
      <c r="G190" s="24">
        <v>93.994</v>
      </c>
      <c r="H190" s="20"/>
      <c r="I190" s="21">
        <f>+D190*0.5714</f>
        <v>0</v>
      </c>
      <c r="J190" s="21">
        <f>+D190*0.4286</f>
        <v>0</v>
      </c>
      <c r="K190" s="21" t="s">
        <v>105</v>
      </c>
    </row>
    <row r="191" spans="1:11">
      <c r="A191" s="17" t="s">
        <v>40</v>
      </c>
      <c r="B191" s="16">
        <v>5146</v>
      </c>
      <c r="C191" s="17" t="s">
        <v>13</v>
      </c>
      <c r="D191" s="18">
        <v>0</v>
      </c>
      <c r="E191" s="17" t="s">
        <v>381</v>
      </c>
      <c r="F191" s="17" t="s">
        <v>382</v>
      </c>
      <c r="G191" s="24">
        <v>93.994</v>
      </c>
      <c r="H191" s="20"/>
      <c r="I191" s="21">
        <f t="shared" ref="I191" si="65">+D191</f>
        <v>0</v>
      </c>
      <c r="J191" s="21" t="s">
        <v>105</v>
      </c>
      <c r="K191" s="21" t="s">
        <v>105</v>
      </c>
    </row>
    <row r="192" spans="1:11">
      <c r="A192" s="17" t="s">
        <v>40</v>
      </c>
      <c r="B192" s="16">
        <v>5151</v>
      </c>
      <c r="C192" s="17" t="s">
        <v>45</v>
      </c>
      <c r="D192" s="18">
        <v>17146</v>
      </c>
      <c r="E192" s="17" t="s">
        <v>76</v>
      </c>
      <c r="F192" s="17" t="s">
        <v>44</v>
      </c>
      <c r="G192" s="24">
        <v>93.558000000000007</v>
      </c>
      <c r="H192" s="20"/>
      <c r="I192" s="21">
        <f t="shared" ref="I192:I198" si="66">+D192</f>
        <v>17146</v>
      </c>
      <c r="J192" s="21" t="s">
        <v>105</v>
      </c>
      <c r="K192" s="21" t="s">
        <v>105</v>
      </c>
    </row>
    <row r="193" spans="1:11" ht="24">
      <c r="A193" s="17" t="s">
        <v>40</v>
      </c>
      <c r="B193" s="17" t="s">
        <v>46</v>
      </c>
      <c r="C193" s="17" t="s">
        <v>47</v>
      </c>
      <c r="D193" s="18">
        <v>0</v>
      </c>
      <c r="E193" s="17" t="s">
        <v>261</v>
      </c>
      <c r="F193" s="17" t="s">
        <v>262</v>
      </c>
      <c r="G193" s="24">
        <v>93.5</v>
      </c>
      <c r="H193" s="20"/>
      <c r="I193" s="21">
        <f t="shared" si="66"/>
        <v>0</v>
      </c>
      <c r="J193" s="21" t="s">
        <v>105</v>
      </c>
      <c r="K193" s="21" t="s">
        <v>105</v>
      </c>
    </row>
    <row r="194" spans="1:11" ht="24">
      <c r="A194" s="17" t="s">
        <v>40</v>
      </c>
      <c r="B194" s="17" t="s">
        <v>199</v>
      </c>
      <c r="C194" s="17" t="s">
        <v>47</v>
      </c>
      <c r="D194" s="18">
        <v>0</v>
      </c>
      <c r="E194" s="17" t="s">
        <v>261</v>
      </c>
      <c r="F194" s="17" t="s">
        <v>262</v>
      </c>
      <c r="G194" s="24">
        <v>93.5</v>
      </c>
      <c r="H194" s="20"/>
      <c r="I194" s="21">
        <f t="shared" si="66"/>
        <v>0</v>
      </c>
      <c r="J194" s="21" t="s">
        <v>105</v>
      </c>
      <c r="K194" s="21" t="s">
        <v>105</v>
      </c>
    </row>
    <row r="195" spans="1:11">
      <c r="A195" s="17" t="s">
        <v>40</v>
      </c>
      <c r="B195" s="17" t="s">
        <v>383</v>
      </c>
      <c r="C195" s="17" t="s">
        <v>48</v>
      </c>
      <c r="D195" s="18">
        <v>0</v>
      </c>
      <c r="E195" s="17" t="s">
        <v>170</v>
      </c>
      <c r="F195" s="17" t="s">
        <v>263</v>
      </c>
      <c r="G195" s="24">
        <v>93.926000000000002</v>
      </c>
      <c r="H195" s="20"/>
      <c r="I195" s="21">
        <f t="shared" ref="I195:I196" si="67">+D195</f>
        <v>0</v>
      </c>
      <c r="J195" s="21" t="s">
        <v>105</v>
      </c>
      <c r="K195" s="21" t="s">
        <v>105</v>
      </c>
    </row>
    <row r="196" spans="1:11">
      <c r="A196" s="47" t="s">
        <v>40</v>
      </c>
      <c r="B196" s="47" t="s">
        <v>432</v>
      </c>
      <c r="C196" s="47" t="s">
        <v>48</v>
      </c>
      <c r="D196" s="18">
        <v>0</v>
      </c>
      <c r="E196" s="47" t="s">
        <v>170</v>
      </c>
      <c r="F196" s="47" t="s">
        <v>263</v>
      </c>
      <c r="G196" s="32">
        <v>93.926000000000002</v>
      </c>
      <c r="H196" s="25"/>
      <c r="I196" s="26">
        <f t="shared" si="67"/>
        <v>0</v>
      </c>
      <c r="J196" s="26" t="s">
        <v>105</v>
      </c>
      <c r="K196" s="26" t="s">
        <v>105</v>
      </c>
    </row>
    <row r="197" spans="1:11">
      <c r="A197" s="17" t="s">
        <v>40</v>
      </c>
      <c r="B197" s="17" t="s">
        <v>198</v>
      </c>
      <c r="C197" s="17" t="s">
        <v>48</v>
      </c>
      <c r="D197" s="18">
        <v>0</v>
      </c>
      <c r="E197" s="17" t="s">
        <v>170</v>
      </c>
      <c r="F197" s="17" t="s">
        <v>263</v>
      </c>
      <c r="G197" s="24">
        <v>93.926000000000002</v>
      </c>
      <c r="H197" s="20"/>
      <c r="I197" s="21">
        <f t="shared" si="66"/>
        <v>0</v>
      </c>
      <c r="J197" s="21" t="s">
        <v>105</v>
      </c>
      <c r="K197" s="21" t="s">
        <v>105</v>
      </c>
    </row>
    <row r="198" spans="1:11">
      <c r="A198" s="17" t="s">
        <v>40</v>
      </c>
      <c r="B198" s="17" t="s">
        <v>264</v>
      </c>
      <c r="C198" s="17" t="s">
        <v>48</v>
      </c>
      <c r="D198" s="18">
        <v>0</v>
      </c>
      <c r="E198" s="17" t="s">
        <v>170</v>
      </c>
      <c r="F198" s="17" t="s">
        <v>263</v>
      </c>
      <c r="G198" s="24">
        <v>93.926000000000002</v>
      </c>
      <c r="H198" s="20"/>
      <c r="I198" s="21">
        <f t="shared" si="66"/>
        <v>0</v>
      </c>
      <c r="J198" s="21" t="s">
        <v>105</v>
      </c>
      <c r="K198" s="21" t="s">
        <v>105</v>
      </c>
    </row>
    <row r="199" spans="1:11">
      <c r="A199" s="17" t="s">
        <v>40</v>
      </c>
      <c r="B199" s="17" t="s">
        <v>384</v>
      </c>
      <c r="C199" s="17" t="s">
        <v>48</v>
      </c>
      <c r="D199" s="18">
        <v>0</v>
      </c>
      <c r="E199" s="17" t="s">
        <v>170</v>
      </c>
      <c r="F199" s="17" t="s">
        <v>263</v>
      </c>
      <c r="G199" s="24">
        <v>93.926000000000002</v>
      </c>
      <c r="H199" s="20"/>
      <c r="I199" s="21">
        <f t="shared" ref="I199" si="68">+D199</f>
        <v>0</v>
      </c>
      <c r="J199" s="21" t="s">
        <v>105</v>
      </c>
      <c r="K199" s="21" t="s">
        <v>105</v>
      </c>
    </row>
    <row r="200" spans="1:11">
      <c r="A200" s="17" t="s">
        <v>40</v>
      </c>
      <c r="B200" s="16">
        <v>5700</v>
      </c>
      <c r="C200" s="22">
        <v>0</v>
      </c>
      <c r="D200" s="18">
        <v>0</v>
      </c>
      <c r="E200" s="17" t="s">
        <v>265</v>
      </c>
      <c r="F200" s="17" t="s">
        <v>0</v>
      </c>
      <c r="G200" s="19" t="s">
        <v>6</v>
      </c>
      <c r="H200" s="20"/>
      <c r="I200" s="21" t="s">
        <v>105</v>
      </c>
      <c r="J200" s="21">
        <f>+D200</f>
        <v>0</v>
      </c>
      <c r="K200" s="21" t="s">
        <v>105</v>
      </c>
    </row>
    <row r="201" spans="1:11" ht="24">
      <c r="A201" s="38" t="s">
        <v>40</v>
      </c>
      <c r="B201" s="39">
        <v>5700</v>
      </c>
      <c r="C201" s="133" t="s">
        <v>13</v>
      </c>
      <c r="D201" s="18">
        <v>113749.9</v>
      </c>
      <c r="E201" s="38" t="s">
        <v>169</v>
      </c>
      <c r="F201" s="38" t="s">
        <v>259</v>
      </c>
      <c r="G201" s="134">
        <v>93.994</v>
      </c>
      <c r="H201" s="135"/>
      <c r="I201" s="136">
        <f>+D201*0.5714</f>
        <v>64996.692859999996</v>
      </c>
      <c r="J201" s="136">
        <f>+D201*0.4286</f>
        <v>48753.207139999999</v>
      </c>
      <c r="K201" s="21" t="s">
        <v>105</v>
      </c>
    </row>
    <row r="202" spans="1:11">
      <c r="A202" s="17" t="s">
        <v>40</v>
      </c>
      <c r="B202" s="16">
        <v>5735</v>
      </c>
      <c r="C202" s="22">
        <v>0</v>
      </c>
      <c r="D202" s="18">
        <v>14561</v>
      </c>
      <c r="E202" s="17" t="s">
        <v>266</v>
      </c>
      <c r="F202" s="17" t="s">
        <v>0</v>
      </c>
      <c r="G202" s="19" t="s">
        <v>6</v>
      </c>
      <c r="H202" s="20"/>
      <c r="I202" s="21" t="s">
        <v>105</v>
      </c>
      <c r="J202" s="21">
        <f>+D202</f>
        <v>14561</v>
      </c>
      <c r="K202" s="21" t="s">
        <v>105</v>
      </c>
    </row>
    <row r="203" spans="1:11" ht="24">
      <c r="A203" s="17" t="s">
        <v>40</v>
      </c>
      <c r="B203" s="16">
        <v>5735</v>
      </c>
      <c r="C203" s="17" t="s">
        <v>7</v>
      </c>
      <c r="D203" s="18">
        <v>25053</v>
      </c>
      <c r="E203" s="17" t="s">
        <v>267</v>
      </c>
      <c r="F203" s="17" t="s">
        <v>259</v>
      </c>
      <c r="G203" s="24">
        <v>93.994</v>
      </c>
      <c r="H203" s="20"/>
      <c r="I203" s="21">
        <f>+D203*0.5714</f>
        <v>14315.2842</v>
      </c>
      <c r="J203" s="21">
        <f>+D203*0.4286</f>
        <v>10737.7158</v>
      </c>
      <c r="K203" s="21" t="s">
        <v>105</v>
      </c>
    </row>
    <row r="204" spans="1:11">
      <c r="A204" s="17" t="s">
        <v>40</v>
      </c>
      <c r="B204" s="16">
        <v>5735</v>
      </c>
      <c r="C204" s="17" t="s">
        <v>13</v>
      </c>
      <c r="D204" s="18">
        <v>0</v>
      </c>
      <c r="E204" s="17" t="s">
        <v>386</v>
      </c>
      <c r="F204" s="17" t="s">
        <v>385</v>
      </c>
      <c r="G204" s="24">
        <v>93.994</v>
      </c>
      <c r="H204" s="20"/>
      <c r="I204" s="21">
        <f>+D204*0.5714</f>
        <v>0</v>
      </c>
      <c r="J204" s="21">
        <f>+D204*0.4286</f>
        <v>0</v>
      </c>
      <c r="K204" s="21" t="s">
        <v>105</v>
      </c>
    </row>
    <row r="205" spans="1:11">
      <c r="A205" s="17" t="s">
        <v>40</v>
      </c>
      <c r="B205" s="16">
        <v>5740</v>
      </c>
      <c r="C205" s="22">
        <v>0</v>
      </c>
      <c r="D205" s="18">
        <v>55081</v>
      </c>
      <c r="E205" s="17" t="s">
        <v>41</v>
      </c>
      <c r="F205" s="17" t="s">
        <v>0</v>
      </c>
      <c r="G205" s="19" t="s">
        <v>6</v>
      </c>
      <c r="H205" s="20"/>
      <c r="I205" s="21" t="s">
        <v>105</v>
      </c>
      <c r="J205" s="21">
        <f>+D205</f>
        <v>55081</v>
      </c>
      <c r="K205" s="21" t="s">
        <v>105</v>
      </c>
    </row>
    <row r="206" spans="1:11" ht="24">
      <c r="A206" s="17" t="s">
        <v>40</v>
      </c>
      <c r="B206" s="16">
        <v>5740</v>
      </c>
      <c r="C206" s="17" t="s">
        <v>7</v>
      </c>
      <c r="D206" s="18">
        <v>0</v>
      </c>
      <c r="E206" s="17" t="s">
        <v>49</v>
      </c>
      <c r="F206" s="17" t="s">
        <v>259</v>
      </c>
      <c r="G206" s="24">
        <v>93.994</v>
      </c>
      <c r="H206" s="20"/>
      <c r="I206" s="21">
        <f>+D206*0.5714</f>
        <v>0</v>
      </c>
      <c r="J206" s="21">
        <f>+D206*0.4286</f>
        <v>0</v>
      </c>
      <c r="K206" s="21" t="s">
        <v>105</v>
      </c>
    </row>
    <row r="207" spans="1:11">
      <c r="A207" s="17" t="s">
        <v>40</v>
      </c>
      <c r="B207" s="16">
        <v>5740</v>
      </c>
      <c r="C207" s="17" t="s">
        <v>13</v>
      </c>
      <c r="D207" s="18">
        <v>9776</v>
      </c>
      <c r="E207" s="17" t="s">
        <v>386</v>
      </c>
      <c r="F207" s="17" t="s">
        <v>385</v>
      </c>
      <c r="G207" s="24">
        <v>93.994</v>
      </c>
      <c r="H207" s="20"/>
      <c r="I207" s="21">
        <f>+D207*0.5714</f>
        <v>5586.0064000000002</v>
      </c>
      <c r="J207" s="21">
        <f>+D207*0.4286</f>
        <v>4189.9935999999998</v>
      </c>
      <c r="K207" s="21" t="s">
        <v>105</v>
      </c>
    </row>
    <row r="208" spans="1:11">
      <c r="A208" s="17" t="s">
        <v>40</v>
      </c>
      <c r="B208" s="16">
        <v>5746</v>
      </c>
      <c r="C208" s="22">
        <v>0</v>
      </c>
      <c r="D208" s="18">
        <v>0</v>
      </c>
      <c r="E208" s="17" t="s">
        <v>42</v>
      </c>
      <c r="F208" s="17" t="s">
        <v>0</v>
      </c>
      <c r="G208" s="19" t="s">
        <v>6</v>
      </c>
      <c r="H208" s="20"/>
      <c r="I208" s="21" t="s">
        <v>105</v>
      </c>
      <c r="J208" s="21">
        <f>+D208</f>
        <v>0</v>
      </c>
      <c r="K208" s="21" t="s">
        <v>105</v>
      </c>
    </row>
    <row r="209" spans="1:11">
      <c r="A209" s="17" t="s">
        <v>40</v>
      </c>
      <c r="B209" s="16">
        <v>5830</v>
      </c>
      <c r="C209" s="17" t="s">
        <v>13</v>
      </c>
      <c r="D209" s="18">
        <v>0</v>
      </c>
      <c r="E209" s="17" t="s">
        <v>28</v>
      </c>
      <c r="F209" s="17" t="s">
        <v>50</v>
      </c>
      <c r="G209" s="24">
        <v>93.994</v>
      </c>
      <c r="H209" s="20"/>
      <c r="I209" s="21">
        <f t="shared" ref="I209:I212" si="69">+D209</f>
        <v>0</v>
      </c>
      <c r="J209" s="21" t="s">
        <v>105</v>
      </c>
      <c r="K209" s="21" t="s">
        <v>105</v>
      </c>
    </row>
    <row r="210" spans="1:11">
      <c r="A210" s="17" t="s">
        <v>40</v>
      </c>
      <c r="B210" s="17" t="s">
        <v>387</v>
      </c>
      <c r="C210" s="17" t="s">
        <v>51</v>
      </c>
      <c r="D210" s="18">
        <v>0</v>
      </c>
      <c r="E210" s="17" t="s">
        <v>268</v>
      </c>
      <c r="F210" s="17" t="s">
        <v>269</v>
      </c>
      <c r="G210" s="24">
        <v>93.216999999999999</v>
      </c>
      <c r="H210" s="20"/>
      <c r="I210" s="21">
        <f t="shared" ref="I210" si="70">+D210</f>
        <v>0</v>
      </c>
      <c r="J210" s="21" t="s">
        <v>105</v>
      </c>
      <c r="K210" s="21" t="s">
        <v>105</v>
      </c>
    </row>
    <row r="211" spans="1:11">
      <c r="A211" s="17" t="s">
        <v>40</v>
      </c>
      <c r="B211" s="17" t="s">
        <v>53</v>
      </c>
      <c r="C211" s="17" t="s">
        <v>51</v>
      </c>
      <c r="D211" s="18">
        <v>94934</v>
      </c>
      <c r="E211" s="17" t="s">
        <v>268</v>
      </c>
      <c r="F211" s="17" t="s">
        <v>269</v>
      </c>
      <c r="G211" s="24">
        <v>93.216999999999999</v>
      </c>
      <c r="H211" s="20"/>
      <c r="I211" s="21">
        <f t="shared" si="69"/>
        <v>94934</v>
      </c>
      <c r="J211" s="21" t="s">
        <v>105</v>
      </c>
      <c r="K211" s="21" t="s">
        <v>105</v>
      </c>
    </row>
    <row r="212" spans="1:11">
      <c r="A212" s="17" t="s">
        <v>40</v>
      </c>
      <c r="B212" s="17" t="s">
        <v>54</v>
      </c>
      <c r="C212" s="17" t="s">
        <v>51</v>
      </c>
      <c r="D212" s="18">
        <v>11726</v>
      </c>
      <c r="E212" s="17" t="s">
        <v>268</v>
      </c>
      <c r="F212" s="17" t="s">
        <v>269</v>
      </c>
      <c r="G212" s="24">
        <v>93.216999999999999</v>
      </c>
      <c r="H212" s="20"/>
      <c r="I212" s="21">
        <f t="shared" si="69"/>
        <v>11726</v>
      </c>
      <c r="J212" s="21" t="s">
        <v>105</v>
      </c>
      <c r="K212" s="21" t="s">
        <v>105</v>
      </c>
    </row>
    <row r="213" spans="1:11">
      <c r="A213" s="17" t="s">
        <v>40</v>
      </c>
      <c r="B213" s="17" t="s">
        <v>388</v>
      </c>
      <c r="C213" s="17" t="s">
        <v>51</v>
      </c>
      <c r="D213" s="18">
        <v>0</v>
      </c>
      <c r="E213" s="17" t="s">
        <v>268</v>
      </c>
      <c r="F213" s="17" t="s">
        <v>269</v>
      </c>
      <c r="G213" s="24">
        <v>93.216999999999999</v>
      </c>
      <c r="H213" s="20"/>
      <c r="I213" s="21">
        <f t="shared" ref="I213" si="71">+D213</f>
        <v>0</v>
      </c>
      <c r="J213" s="21" t="s">
        <v>105</v>
      </c>
      <c r="K213" s="21" t="s">
        <v>105</v>
      </c>
    </row>
    <row r="214" spans="1:11">
      <c r="A214" s="17" t="s">
        <v>40</v>
      </c>
      <c r="B214" s="17">
        <v>6018</v>
      </c>
      <c r="C214" s="17" t="s">
        <v>51</v>
      </c>
      <c r="D214" s="18">
        <v>0</v>
      </c>
      <c r="E214" s="17" t="s">
        <v>55</v>
      </c>
      <c r="F214" s="17" t="s">
        <v>0</v>
      </c>
      <c r="G214" s="24" t="s">
        <v>6</v>
      </c>
      <c r="H214" s="20"/>
      <c r="I214" s="21" t="s">
        <v>105</v>
      </c>
      <c r="J214" s="21">
        <f>+D214</f>
        <v>0</v>
      </c>
      <c r="K214" s="21" t="s">
        <v>105</v>
      </c>
    </row>
    <row r="215" spans="1:11">
      <c r="A215" s="17" t="s">
        <v>40</v>
      </c>
      <c r="B215" s="17">
        <v>6019</v>
      </c>
      <c r="C215" s="17" t="s">
        <v>401</v>
      </c>
      <c r="D215" s="18">
        <v>0</v>
      </c>
      <c r="E215" s="17" t="s">
        <v>55</v>
      </c>
      <c r="F215" s="17" t="s">
        <v>0</v>
      </c>
      <c r="G215" s="24" t="s">
        <v>6</v>
      </c>
      <c r="H215" s="20"/>
      <c r="I215" s="21" t="s">
        <v>105</v>
      </c>
      <c r="J215" s="21">
        <f>+D215</f>
        <v>0</v>
      </c>
      <c r="K215" s="21" t="s">
        <v>105</v>
      </c>
    </row>
    <row r="216" spans="1:11">
      <c r="A216" s="47" t="s">
        <v>40</v>
      </c>
      <c r="B216" s="47">
        <v>6020</v>
      </c>
      <c r="C216" s="47" t="s">
        <v>401</v>
      </c>
      <c r="D216" s="18">
        <v>17532</v>
      </c>
      <c r="E216" s="47" t="s">
        <v>55</v>
      </c>
      <c r="F216" s="47" t="s">
        <v>0</v>
      </c>
      <c r="G216" s="32" t="s">
        <v>6</v>
      </c>
      <c r="H216" s="25"/>
      <c r="I216" s="26" t="s">
        <v>105</v>
      </c>
      <c r="J216" s="26">
        <f>+D216</f>
        <v>17532</v>
      </c>
      <c r="K216" s="26" t="s">
        <v>105</v>
      </c>
    </row>
    <row r="217" spans="1:11">
      <c r="A217" s="47" t="s">
        <v>56</v>
      </c>
      <c r="B217" s="48">
        <v>5403</v>
      </c>
      <c r="C217" s="47" t="s">
        <v>433</v>
      </c>
      <c r="D217" s="18">
        <v>289261.67</v>
      </c>
      <c r="E217" s="47" t="s">
        <v>270</v>
      </c>
      <c r="F217" s="47" t="s">
        <v>271</v>
      </c>
      <c r="G217" s="32">
        <v>10.557</v>
      </c>
      <c r="H217" s="25"/>
      <c r="I217" s="26">
        <f t="shared" ref="I217" si="72">+D217</f>
        <v>289261.67</v>
      </c>
      <c r="J217" s="26" t="s">
        <v>105</v>
      </c>
      <c r="K217" s="26" t="s">
        <v>105</v>
      </c>
    </row>
    <row r="218" spans="1:11">
      <c r="A218" s="17" t="s">
        <v>56</v>
      </c>
      <c r="B218" s="16">
        <v>5403</v>
      </c>
      <c r="C218" s="17" t="s">
        <v>197</v>
      </c>
      <c r="D218" s="18">
        <v>0</v>
      </c>
      <c r="E218" s="17" t="s">
        <v>270</v>
      </c>
      <c r="F218" s="17" t="s">
        <v>271</v>
      </c>
      <c r="G218" s="24">
        <v>10.557</v>
      </c>
      <c r="H218" s="20"/>
      <c r="I218" s="21">
        <f t="shared" ref="I218" si="73">+D218</f>
        <v>0</v>
      </c>
      <c r="J218" s="21" t="s">
        <v>105</v>
      </c>
      <c r="K218" s="21" t="s">
        <v>105</v>
      </c>
    </row>
    <row r="219" spans="1:11">
      <c r="A219" s="17" t="s">
        <v>56</v>
      </c>
      <c r="B219" s="16">
        <v>5403</v>
      </c>
      <c r="C219" s="17" t="s">
        <v>272</v>
      </c>
      <c r="D219" s="18">
        <v>0</v>
      </c>
      <c r="E219" s="17" t="s">
        <v>270</v>
      </c>
      <c r="F219" s="17" t="s">
        <v>271</v>
      </c>
      <c r="G219" s="24">
        <v>10.557</v>
      </c>
      <c r="H219" s="20"/>
      <c r="I219" s="21">
        <f t="shared" ref="I219:I241" si="74">+D219</f>
        <v>0</v>
      </c>
      <c r="J219" s="21" t="s">
        <v>105</v>
      </c>
      <c r="K219" s="21" t="s">
        <v>105</v>
      </c>
    </row>
    <row r="220" spans="1:11">
      <c r="A220" s="17" t="s">
        <v>56</v>
      </c>
      <c r="B220" s="16">
        <v>5403</v>
      </c>
      <c r="C220" s="17" t="s">
        <v>389</v>
      </c>
      <c r="D220" s="18">
        <v>146814</v>
      </c>
      <c r="E220" s="17" t="s">
        <v>57</v>
      </c>
      <c r="F220" s="17" t="s">
        <v>271</v>
      </c>
      <c r="G220" s="24">
        <v>10.557</v>
      </c>
      <c r="H220" s="20"/>
      <c r="I220" s="21">
        <f t="shared" si="74"/>
        <v>146814</v>
      </c>
      <c r="J220" s="21" t="s">
        <v>105</v>
      </c>
      <c r="K220" s="21" t="s">
        <v>105</v>
      </c>
    </row>
    <row r="221" spans="1:11">
      <c r="A221" s="47" t="s">
        <v>56</v>
      </c>
      <c r="B221" s="48">
        <v>5404</v>
      </c>
      <c r="C221" s="47" t="s">
        <v>433</v>
      </c>
      <c r="D221" s="18">
        <v>109590.32</v>
      </c>
      <c r="E221" s="47" t="s">
        <v>57</v>
      </c>
      <c r="F221" s="47" t="s">
        <v>271</v>
      </c>
      <c r="G221" s="32">
        <v>10.557</v>
      </c>
      <c r="H221" s="25"/>
      <c r="I221" s="26">
        <f t="shared" si="74"/>
        <v>109590.32</v>
      </c>
      <c r="J221" s="26" t="s">
        <v>105</v>
      </c>
      <c r="K221" s="26" t="s">
        <v>105</v>
      </c>
    </row>
    <row r="222" spans="1:11">
      <c r="A222" s="17" t="s">
        <v>56</v>
      </c>
      <c r="B222" s="16">
        <v>5404</v>
      </c>
      <c r="C222" s="17" t="s">
        <v>197</v>
      </c>
      <c r="D222" s="18">
        <v>0</v>
      </c>
      <c r="E222" s="17" t="s">
        <v>57</v>
      </c>
      <c r="F222" s="17" t="s">
        <v>271</v>
      </c>
      <c r="G222" s="24">
        <v>10.557</v>
      </c>
      <c r="H222" s="20"/>
      <c r="I222" s="21">
        <f t="shared" ref="I222" si="75">+D222</f>
        <v>0</v>
      </c>
      <c r="J222" s="21" t="s">
        <v>105</v>
      </c>
      <c r="K222" s="21" t="s">
        <v>105</v>
      </c>
    </row>
    <row r="223" spans="1:11">
      <c r="A223" s="17" t="s">
        <v>56</v>
      </c>
      <c r="B223" s="16">
        <v>5404</v>
      </c>
      <c r="C223" s="17" t="s">
        <v>272</v>
      </c>
      <c r="D223" s="18">
        <v>0</v>
      </c>
      <c r="E223" s="17" t="s">
        <v>57</v>
      </c>
      <c r="F223" s="17" t="s">
        <v>271</v>
      </c>
      <c r="G223" s="24">
        <v>10.557</v>
      </c>
      <c r="H223" s="20"/>
      <c r="I223" s="21">
        <f t="shared" si="74"/>
        <v>0</v>
      </c>
      <c r="J223" s="21" t="s">
        <v>105</v>
      </c>
      <c r="K223" s="21" t="s">
        <v>105</v>
      </c>
    </row>
    <row r="224" spans="1:11">
      <c r="A224" s="17" t="s">
        <v>56</v>
      </c>
      <c r="B224" s="16">
        <v>5404</v>
      </c>
      <c r="C224" s="17" t="s">
        <v>389</v>
      </c>
      <c r="D224" s="18">
        <v>46536.639999999999</v>
      </c>
      <c r="E224" s="17" t="s">
        <v>57</v>
      </c>
      <c r="F224" s="17" t="s">
        <v>271</v>
      </c>
      <c r="G224" s="24">
        <v>10.557</v>
      </c>
      <c r="H224" s="20"/>
      <c r="I224" s="21">
        <f t="shared" ref="I224:I225" si="76">+D224</f>
        <v>46536.639999999999</v>
      </c>
      <c r="J224" s="21" t="s">
        <v>105</v>
      </c>
      <c r="K224" s="21" t="s">
        <v>105</v>
      </c>
    </row>
    <row r="225" spans="1:11">
      <c r="A225" s="47" t="s">
        <v>56</v>
      </c>
      <c r="B225" s="48">
        <v>5405</v>
      </c>
      <c r="C225" s="47" t="s">
        <v>433</v>
      </c>
      <c r="D225" s="18">
        <v>40610</v>
      </c>
      <c r="E225" s="47" t="s">
        <v>58</v>
      </c>
      <c r="F225" s="47" t="s">
        <v>271</v>
      </c>
      <c r="G225" s="32">
        <v>10.557</v>
      </c>
      <c r="H225" s="25"/>
      <c r="I225" s="26">
        <f t="shared" si="76"/>
        <v>40610</v>
      </c>
      <c r="J225" s="26" t="s">
        <v>105</v>
      </c>
      <c r="K225" s="26" t="s">
        <v>105</v>
      </c>
    </row>
    <row r="226" spans="1:11">
      <c r="A226" s="17" t="s">
        <v>56</v>
      </c>
      <c r="B226" s="16">
        <v>5405</v>
      </c>
      <c r="C226" s="17" t="s">
        <v>197</v>
      </c>
      <c r="D226" s="18">
        <v>0</v>
      </c>
      <c r="E226" s="17" t="s">
        <v>58</v>
      </c>
      <c r="F226" s="17" t="s">
        <v>271</v>
      </c>
      <c r="G226" s="24">
        <v>10.557</v>
      </c>
      <c r="H226" s="20"/>
      <c r="I226" s="21">
        <f t="shared" si="74"/>
        <v>0</v>
      </c>
      <c r="J226" s="21" t="s">
        <v>105</v>
      </c>
      <c r="K226" s="21" t="s">
        <v>105</v>
      </c>
    </row>
    <row r="227" spans="1:11">
      <c r="A227" s="17" t="s">
        <v>56</v>
      </c>
      <c r="B227" s="16">
        <v>5405</v>
      </c>
      <c r="C227" s="17" t="s">
        <v>272</v>
      </c>
      <c r="D227" s="18">
        <v>0</v>
      </c>
      <c r="E227" s="17" t="s">
        <v>58</v>
      </c>
      <c r="F227" s="17" t="s">
        <v>271</v>
      </c>
      <c r="G227" s="24">
        <v>10.557</v>
      </c>
      <c r="H227" s="20"/>
      <c r="I227" s="21">
        <f t="shared" si="74"/>
        <v>0</v>
      </c>
      <c r="J227" s="21" t="s">
        <v>105</v>
      </c>
      <c r="K227" s="21" t="s">
        <v>105</v>
      </c>
    </row>
    <row r="228" spans="1:11">
      <c r="A228" s="17" t="s">
        <v>56</v>
      </c>
      <c r="B228" s="16">
        <v>5405</v>
      </c>
      <c r="C228" s="17" t="s">
        <v>389</v>
      </c>
      <c r="D228" s="18">
        <v>34016</v>
      </c>
      <c r="E228" s="17" t="s">
        <v>58</v>
      </c>
      <c r="F228" s="17" t="s">
        <v>271</v>
      </c>
      <c r="G228" s="24">
        <v>10.557</v>
      </c>
      <c r="H228" s="20"/>
      <c r="I228" s="21">
        <f t="shared" ref="I228:I229" si="77">+D228</f>
        <v>34016</v>
      </c>
      <c r="J228" s="21" t="s">
        <v>105</v>
      </c>
      <c r="K228" s="21" t="s">
        <v>105</v>
      </c>
    </row>
    <row r="229" spans="1:11">
      <c r="A229" s="47" t="s">
        <v>56</v>
      </c>
      <c r="B229" s="48">
        <v>5409</v>
      </c>
      <c r="C229" s="47" t="s">
        <v>433</v>
      </c>
      <c r="D229" s="18">
        <v>49010.26</v>
      </c>
      <c r="E229" s="47" t="s">
        <v>273</v>
      </c>
      <c r="F229" s="47" t="s">
        <v>271</v>
      </c>
      <c r="G229" s="32">
        <v>10.557</v>
      </c>
      <c r="H229" s="25"/>
      <c r="I229" s="26">
        <f t="shared" si="77"/>
        <v>49010.26</v>
      </c>
      <c r="J229" s="26" t="s">
        <v>105</v>
      </c>
      <c r="K229" s="26" t="s">
        <v>105</v>
      </c>
    </row>
    <row r="230" spans="1:11">
      <c r="A230" s="17" t="s">
        <v>56</v>
      </c>
      <c r="B230" s="16">
        <v>5409</v>
      </c>
      <c r="C230" s="17" t="s">
        <v>197</v>
      </c>
      <c r="D230" s="18">
        <v>0</v>
      </c>
      <c r="E230" s="17" t="s">
        <v>273</v>
      </c>
      <c r="F230" s="17" t="s">
        <v>271</v>
      </c>
      <c r="G230" s="24">
        <v>10.557</v>
      </c>
      <c r="H230" s="20"/>
      <c r="I230" s="21">
        <f t="shared" si="74"/>
        <v>0</v>
      </c>
      <c r="J230" s="21" t="s">
        <v>105</v>
      </c>
      <c r="K230" s="21" t="s">
        <v>105</v>
      </c>
    </row>
    <row r="231" spans="1:11">
      <c r="A231" s="17" t="s">
        <v>56</v>
      </c>
      <c r="B231" s="16">
        <v>5409</v>
      </c>
      <c r="C231" s="17" t="s">
        <v>272</v>
      </c>
      <c r="D231" s="18">
        <v>0</v>
      </c>
      <c r="E231" s="17" t="s">
        <v>273</v>
      </c>
      <c r="F231" s="17" t="s">
        <v>271</v>
      </c>
      <c r="G231" s="24">
        <v>10.557</v>
      </c>
      <c r="H231" s="20"/>
      <c r="I231" s="21">
        <f t="shared" si="74"/>
        <v>0</v>
      </c>
      <c r="J231" s="21" t="s">
        <v>105</v>
      </c>
      <c r="K231" s="21" t="s">
        <v>105</v>
      </c>
    </row>
    <row r="232" spans="1:11">
      <c r="A232" s="17" t="s">
        <v>56</v>
      </c>
      <c r="B232" s="16">
        <v>5409</v>
      </c>
      <c r="C232" s="17" t="s">
        <v>389</v>
      </c>
      <c r="D232" s="18">
        <v>30100</v>
      </c>
      <c r="E232" s="17" t="s">
        <v>273</v>
      </c>
      <c r="F232" s="17" t="s">
        <v>271</v>
      </c>
      <c r="G232" s="24">
        <v>10.557</v>
      </c>
      <c r="H232" s="20"/>
      <c r="I232" s="21">
        <f t="shared" ref="I232:I233" si="78">+D232</f>
        <v>30100</v>
      </c>
      <c r="J232" s="21" t="s">
        <v>105</v>
      </c>
      <c r="K232" s="21" t="s">
        <v>105</v>
      </c>
    </row>
    <row r="233" spans="1:11">
      <c r="A233" s="47" t="s">
        <v>56</v>
      </c>
      <c r="B233" s="48">
        <v>5416</v>
      </c>
      <c r="C233" s="47" t="s">
        <v>433</v>
      </c>
      <c r="D233" s="18">
        <v>0</v>
      </c>
      <c r="E233" s="47" t="s">
        <v>274</v>
      </c>
      <c r="F233" s="47" t="s">
        <v>271</v>
      </c>
      <c r="G233" s="32">
        <v>10.557</v>
      </c>
      <c r="H233" s="25"/>
      <c r="I233" s="26">
        <f t="shared" si="78"/>
        <v>0</v>
      </c>
      <c r="J233" s="26" t="s">
        <v>105</v>
      </c>
      <c r="K233" s="26" t="s">
        <v>105</v>
      </c>
    </row>
    <row r="234" spans="1:11">
      <c r="A234" s="17" t="s">
        <v>56</v>
      </c>
      <c r="B234" s="16">
        <v>5416</v>
      </c>
      <c r="C234" s="17" t="s">
        <v>197</v>
      </c>
      <c r="D234" s="18">
        <v>0</v>
      </c>
      <c r="E234" s="17" t="s">
        <v>274</v>
      </c>
      <c r="F234" s="17" t="s">
        <v>271</v>
      </c>
      <c r="G234" s="24">
        <v>10.557</v>
      </c>
      <c r="H234" s="20"/>
      <c r="I234" s="21">
        <f t="shared" si="74"/>
        <v>0</v>
      </c>
      <c r="J234" s="21" t="s">
        <v>105</v>
      </c>
      <c r="K234" s="21" t="s">
        <v>105</v>
      </c>
    </row>
    <row r="235" spans="1:11">
      <c r="A235" s="17" t="s">
        <v>56</v>
      </c>
      <c r="B235" s="16">
        <v>5416</v>
      </c>
      <c r="C235" s="17" t="s">
        <v>272</v>
      </c>
      <c r="D235" s="18">
        <v>0</v>
      </c>
      <c r="E235" s="17" t="s">
        <v>274</v>
      </c>
      <c r="F235" s="17" t="s">
        <v>271</v>
      </c>
      <c r="G235" s="24">
        <v>10.557</v>
      </c>
      <c r="H235" s="20"/>
      <c r="I235" s="21">
        <f t="shared" si="74"/>
        <v>0</v>
      </c>
      <c r="J235" s="21" t="s">
        <v>105</v>
      </c>
      <c r="K235" s="21" t="s">
        <v>105</v>
      </c>
    </row>
    <row r="236" spans="1:11">
      <c r="A236" s="17" t="s">
        <v>56</v>
      </c>
      <c r="B236" s="16">
        <v>5416</v>
      </c>
      <c r="C236" s="17" t="s">
        <v>389</v>
      </c>
      <c r="D236" s="18">
        <v>0</v>
      </c>
      <c r="E236" s="17" t="s">
        <v>274</v>
      </c>
      <c r="F236" s="17" t="s">
        <v>271</v>
      </c>
      <c r="G236" s="24">
        <v>10.557</v>
      </c>
      <c r="H236" s="20"/>
      <c r="I236" s="21">
        <f t="shared" ref="I236" si="79">+D236</f>
        <v>0</v>
      </c>
      <c r="J236" s="21" t="s">
        <v>105</v>
      </c>
      <c r="K236" s="21" t="s">
        <v>105</v>
      </c>
    </row>
    <row r="237" spans="1:11">
      <c r="A237" s="17" t="s">
        <v>56</v>
      </c>
      <c r="B237" s="17" t="s">
        <v>196</v>
      </c>
      <c r="C237" s="17" t="s">
        <v>59</v>
      </c>
      <c r="D237" s="18">
        <v>0</v>
      </c>
      <c r="E237" s="17" t="s">
        <v>437</v>
      </c>
      <c r="F237" s="17" t="s">
        <v>271</v>
      </c>
      <c r="G237" s="24">
        <v>10.557</v>
      </c>
      <c r="H237" s="20"/>
      <c r="I237" s="21">
        <f t="shared" si="74"/>
        <v>0</v>
      </c>
      <c r="J237" s="21" t="s">
        <v>105</v>
      </c>
      <c r="K237" s="21" t="s">
        <v>105</v>
      </c>
    </row>
    <row r="238" spans="1:11">
      <c r="A238" s="17" t="s">
        <v>56</v>
      </c>
      <c r="B238" s="17" t="s">
        <v>275</v>
      </c>
      <c r="C238" s="17" t="s">
        <v>59</v>
      </c>
      <c r="D238" s="18">
        <v>3291</v>
      </c>
      <c r="E238" s="17" t="s">
        <v>437</v>
      </c>
      <c r="F238" s="17" t="s">
        <v>271</v>
      </c>
      <c r="G238" s="24">
        <v>10.557</v>
      </c>
      <c r="H238" s="20"/>
      <c r="I238" s="21">
        <f t="shared" si="74"/>
        <v>3291</v>
      </c>
      <c r="J238" s="21" t="s">
        <v>105</v>
      </c>
      <c r="K238" s="21" t="s">
        <v>105</v>
      </c>
    </row>
    <row r="239" spans="1:11">
      <c r="A239" s="17" t="s">
        <v>56</v>
      </c>
      <c r="B239" s="17" t="s">
        <v>81</v>
      </c>
      <c r="C239" s="17" t="s">
        <v>59</v>
      </c>
      <c r="D239" s="18">
        <v>0</v>
      </c>
      <c r="E239" s="17" t="s">
        <v>437</v>
      </c>
      <c r="F239" s="17" t="s">
        <v>271</v>
      </c>
      <c r="G239" s="24">
        <v>10.557</v>
      </c>
      <c r="H239" s="20"/>
      <c r="I239" s="21">
        <f t="shared" si="74"/>
        <v>0</v>
      </c>
      <c r="J239" s="21" t="s">
        <v>105</v>
      </c>
      <c r="K239" s="21" t="s">
        <v>105</v>
      </c>
    </row>
    <row r="240" spans="1:11">
      <c r="A240" s="47" t="s">
        <v>56</v>
      </c>
      <c r="B240" s="47" t="s">
        <v>434</v>
      </c>
      <c r="C240" s="47" t="s">
        <v>59</v>
      </c>
      <c r="D240" s="18">
        <v>30459</v>
      </c>
      <c r="E240" s="47" t="s">
        <v>437</v>
      </c>
      <c r="F240" s="47" t="s">
        <v>271</v>
      </c>
      <c r="G240" s="32">
        <v>10.557</v>
      </c>
      <c r="H240" s="25"/>
      <c r="I240" s="26">
        <f t="shared" ref="I240" si="80">+D240</f>
        <v>30459</v>
      </c>
      <c r="J240" s="26" t="s">
        <v>105</v>
      </c>
      <c r="K240" s="26" t="s">
        <v>105</v>
      </c>
    </row>
    <row r="241" spans="1:11">
      <c r="A241" s="17" t="s">
        <v>56</v>
      </c>
      <c r="B241" s="17" t="s">
        <v>60</v>
      </c>
      <c r="C241" s="17" t="s">
        <v>59</v>
      </c>
      <c r="D241" s="18">
        <v>0</v>
      </c>
      <c r="E241" s="17" t="s">
        <v>437</v>
      </c>
      <c r="F241" s="17" t="s">
        <v>271</v>
      </c>
      <c r="G241" s="24">
        <v>10.557</v>
      </c>
      <c r="H241" s="20"/>
      <c r="I241" s="21">
        <f t="shared" si="74"/>
        <v>0</v>
      </c>
      <c r="J241" s="21" t="s">
        <v>105</v>
      </c>
      <c r="K241" s="21" t="s">
        <v>105</v>
      </c>
    </row>
    <row r="242" spans="1:11" ht="24">
      <c r="A242" s="48">
        <v>1460</v>
      </c>
      <c r="B242" s="47" t="s">
        <v>435</v>
      </c>
      <c r="C242" s="47" t="s">
        <v>86</v>
      </c>
      <c r="D242" s="18">
        <v>21</v>
      </c>
      <c r="E242" s="47" t="s">
        <v>276</v>
      </c>
      <c r="F242" s="47" t="s">
        <v>277</v>
      </c>
      <c r="G242" s="32">
        <v>93.116</v>
      </c>
      <c r="H242" s="25"/>
      <c r="I242" s="26">
        <f t="shared" ref="I242:I244" si="81">+D242</f>
        <v>21</v>
      </c>
      <c r="J242" s="26" t="s">
        <v>105</v>
      </c>
      <c r="K242" s="26" t="s">
        <v>105</v>
      </c>
    </row>
    <row r="243" spans="1:11" ht="24">
      <c r="A243" s="16">
        <v>1460</v>
      </c>
      <c r="B243" s="17" t="s">
        <v>87</v>
      </c>
      <c r="C243" s="17" t="s">
        <v>86</v>
      </c>
      <c r="D243" s="18">
        <v>0</v>
      </c>
      <c r="E243" s="17" t="s">
        <v>276</v>
      </c>
      <c r="F243" s="17" t="s">
        <v>277</v>
      </c>
      <c r="G243" s="24">
        <v>93.116</v>
      </c>
      <c r="H243" s="20"/>
      <c r="I243" s="21">
        <f t="shared" ref="I243" si="82">+D243</f>
        <v>0</v>
      </c>
      <c r="J243" s="21" t="s">
        <v>105</v>
      </c>
      <c r="K243" s="21" t="s">
        <v>105</v>
      </c>
    </row>
    <row r="244" spans="1:11" ht="24">
      <c r="A244" s="16">
        <v>1460</v>
      </c>
      <c r="B244" s="17" t="s">
        <v>88</v>
      </c>
      <c r="C244" s="17" t="s">
        <v>86</v>
      </c>
      <c r="D244" s="18">
        <v>0</v>
      </c>
      <c r="E244" s="17" t="s">
        <v>276</v>
      </c>
      <c r="F244" s="17" t="s">
        <v>277</v>
      </c>
      <c r="G244" s="24">
        <v>93.116</v>
      </c>
      <c r="H244" s="20"/>
      <c r="I244" s="21">
        <f t="shared" si="81"/>
        <v>0</v>
      </c>
      <c r="J244" s="21" t="s">
        <v>105</v>
      </c>
      <c r="K244" s="21" t="s">
        <v>105</v>
      </c>
    </row>
    <row r="245" spans="1:11" ht="24">
      <c r="A245" s="16">
        <v>1460</v>
      </c>
      <c r="B245" s="17" t="s">
        <v>390</v>
      </c>
      <c r="C245" s="17" t="s">
        <v>86</v>
      </c>
      <c r="D245" s="18">
        <v>29</v>
      </c>
      <c r="E245" s="17" t="s">
        <v>276</v>
      </c>
      <c r="F245" s="17" t="s">
        <v>277</v>
      </c>
      <c r="G245" s="24">
        <v>93.116</v>
      </c>
      <c r="H245" s="20"/>
      <c r="I245" s="21">
        <f t="shared" ref="I245" si="83">+D245</f>
        <v>29</v>
      </c>
      <c r="J245" s="21" t="s">
        <v>105</v>
      </c>
      <c r="K245" s="21" t="s">
        <v>105</v>
      </c>
    </row>
    <row r="246" spans="1:11">
      <c r="A246" s="16">
        <v>1460</v>
      </c>
      <c r="B246" s="16">
        <v>4551</v>
      </c>
      <c r="C246" s="22">
        <v>0</v>
      </c>
      <c r="D246" s="18">
        <v>30395</v>
      </c>
      <c r="E246" s="17" t="s">
        <v>276</v>
      </c>
      <c r="F246" s="17" t="s">
        <v>0</v>
      </c>
      <c r="G246" s="19" t="s">
        <v>6</v>
      </c>
      <c r="H246" s="20"/>
      <c r="I246" s="21" t="s">
        <v>105</v>
      </c>
      <c r="J246" s="21">
        <f>+D246</f>
        <v>30395</v>
      </c>
      <c r="K246" s="21" t="s">
        <v>105</v>
      </c>
    </row>
    <row r="247" spans="1:11">
      <c r="A247" s="16">
        <v>1460</v>
      </c>
      <c r="B247" s="16">
        <v>4554</v>
      </c>
      <c r="C247" s="22">
        <v>0</v>
      </c>
      <c r="D247" s="18">
        <v>787</v>
      </c>
      <c r="E247" s="17" t="s">
        <v>276</v>
      </c>
      <c r="F247" s="17" t="s">
        <v>0</v>
      </c>
      <c r="G247" s="19" t="s">
        <v>6</v>
      </c>
      <c r="H247" s="20"/>
      <c r="I247" s="21" t="s">
        <v>105</v>
      </c>
      <c r="J247" s="21">
        <f>+D247</f>
        <v>787</v>
      </c>
      <c r="K247" s="21" t="s">
        <v>105</v>
      </c>
    </row>
    <row r="248" spans="1:11">
      <c r="A248" s="16">
        <v>1460</v>
      </c>
      <c r="B248" s="17">
        <v>5214</v>
      </c>
      <c r="C248" s="17" t="s">
        <v>281</v>
      </c>
      <c r="D248" s="18">
        <v>0</v>
      </c>
      <c r="E248" s="17" t="s">
        <v>313</v>
      </c>
      <c r="F248" s="17" t="s">
        <v>391</v>
      </c>
      <c r="G248" s="24">
        <v>93.917000000000002</v>
      </c>
      <c r="H248" s="20"/>
      <c r="I248" s="21">
        <f t="shared" ref="I248:I249" si="84">+D248</f>
        <v>0</v>
      </c>
      <c r="J248" s="21" t="s">
        <v>105</v>
      </c>
      <c r="K248" s="21" t="s">
        <v>105</v>
      </c>
    </row>
    <row r="249" spans="1:11">
      <c r="A249" s="16">
        <v>1460</v>
      </c>
      <c r="B249" s="17">
        <v>5218</v>
      </c>
      <c r="C249" s="17" t="s">
        <v>281</v>
      </c>
      <c r="D249" s="18">
        <v>0</v>
      </c>
      <c r="E249" s="17" t="s">
        <v>313</v>
      </c>
      <c r="F249" s="17" t="s">
        <v>391</v>
      </c>
      <c r="G249" s="24">
        <v>93.917000000000002</v>
      </c>
      <c r="H249" s="20"/>
      <c r="I249" s="21">
        <f t="shared" si="84"/>
        <v>0</v>
      </c>
      <c r="J249" s="21" t="s">
        <v>105</v>
      </c>
      <c r="K249" s="21" t="s">
        <v>105</v>
      </c>
    </row>
    <row r="250" spans="1:11">
      <c r="A250" s="48">
        <v>1460</v>
      </c>
      <c r="B250" s="47">
        <v>5218</v>
      </c>
      <c r="C250" s="47" t="s">
        <v>392</v>
      </c>
      <c r="D250" s="18">
        <v>0</v>
      </c>
      <c r="E250" s="47" t="s">
        <v>89</v>
      </c>
      <c r="F250" s="47" t="s">
        <v>391</v>
      </c>
      <c r="G250" s="32">
        <v>93.917000000000002</v>
      </c>
      <c r="H250" s="25"/>
      <c r="I250" s="26">
        <f t="shared" ref="I250" si="85">+D250</f>
        <v>0</v>
      </c>
      <c r="J250" s="26" t="s">
        <v>105</v>
      </c>
      <c r="K250" s="26" t="s">
        <v>105</v>
      </c>
    </row>
    <row r="251" spans="1:11">
      <c r="A251" s="16">
        <v>1460</v>
      </c>
      <c r="B251" s="17" t="s">
        <v>91</v>
      </c>
      <c r="C251" s="17" t="s">
        <v>90</v>
      </c>
      <c r="D251" s="18">
        <v>0</v>
      </c>
      <c r="E251" s="17" t="s">
        <v>313</v>
      </c>
      <c r="F251" s="17" t="s">
        <v>278</v>
      </c>
      <c r="G251" s="24">
        <v>93.917000000000002</v>
      </c>
      <c r="H251" s="20"/>
      <c r="I251" s="21">
        <f t="shared" ref="I251:I263" si="86">+D251</f>
        <v>0</v>
      </c>
      <c r="J251" s="21" t="s">
        <v>105</v>
      </c>
      <c r="K251" s="21" t="s">
        <v>105</v>
      </c>
    </row>
    <row r="252" spans="1:11">
      <c r="A252" s="48">
        <v>1460</v>
      </c>
      <c r="B252" s="48">
        <v>5574</v>
      </c>
      <c r="C252" s="47" t="s">
        <v>436</v>
      </c>
      <c r="D252" s="18">
        <v>0</v>
      </c>
      <c r="E252" s="47" t="s">
        <v>313</v>
      </c>
      <c r="F252" s="47" t="s">
        <v>280</v>
      </c>
      <c r="G252" s="32">
        <v>93.917000000000002</v>
      </c>
      <c r="H252" s="25"/>
      <c r="I252" s="26">
        <f t="shared" ref="I252" si="87">+D252</f>
        <v>0</v>
      </c>
      <c r="J252" s="26" t="s">
        <v>105</v>
      </c>
      <c r="K252" s="26" t="s">
        <v>105</v>
      </c>
    </row>
    <row r="253" spans="1:11">
      <c r="A253" s="16">
        <v>1460</v>
      </c>
      <c r="B253" s="16">
        <v>5574</v>
      </c>
      <c r="C253" s="17" t="s">
        <v>194</v>
      </c>
      <c r="D253" s="18">
        <v>0</v>
      </c>
      <c r="E253" s="17" t="s">
        <v>279</v>
      </c>
      <c r="F253" s="17" t="s">
        <v>280</v>
      </c>
      <c r="G253" s="24">
        <v>93.917000000000002</v>
      </c>
      <c r="H253" s="20"/>
      <c r="I253" s="21">
        <f t="shared" si="86"/>
        <v>0</v>
      </c>
      <c r="J253" s="21" t="s">
        <v>105</v>
      </c>
      <c r="K253" s="21" t="s">
        <v>105</v>
      </c>
    </row>
    <row r="254" spans="1:11">
      <c r="A254" s="16">
        <v>1460</v>
      </c>
      <c r="B254" s="16">
        <v>5574</v>
      </c>
      <c r="C254" s="17" t="s">
        <v>281</v>
      </c>
      <c r="D254" s="18">
        <v>0</v>
      </c>
      <c r="E254" s="17" t="s">
        <v>279</v>
      </c>
      <c r="F254" s="17" t="s">
        <v>280</v>
      </c>
      <c r="G254" s="24">
        <v>93.917000000000002</v>
      </c>
      <c r="H254" s="20"/>
      <c r="I254" s="21">
        <f t="shared" si="86"/>
        <v>0</v>
      </c>
      <c r="J254" s="21" t="s">
        <v>105</v>
      </c>
      <c r="K254" s="21" t="s">
        <v>105</v>
      </c>
    </row>
    <row r="255" spans="1:11">
      <c r="A255" s="16">
        <v>1460</v>
      </c>
      <c r="B255" s="16">
        <v>5574</v>
      </c>
      <c r="C255" s="17" t="s">
        <v>392</v>
      </c>
      <c r="D255" s="18">
        <v>0</v>
      </c>
      <c r="E255" s="17" t="s">
        <v>279</v>
      </c>
      <c r="F255" s="17" t="s">
        <v>280</v>
      </c>
      <c r="G255" s="24">
        <v>93.917000000000002</v>
      </c>
      <c r="H255" s="20"/>
      <c r="I255" s="21">
        <f t="shared" ref="I255" si="88">+D255</f>
        <v>0</v>
      </c>
      <c r="J255" s="21" t="s">
        <v>105</v>
      </c>
      <c r="K255" s="21" t="s">
        <v>105</v>
      </c>
    </row>
    <row r="256" spans="1:11">
      <c r="A256" s="48">
        <v>1460</v>
      </c>
      <c r="B256" s="48">
        <v>5597</v>
      </c>
      <c r="C256" s="47" t="s">
        <v>436</v>
      </c>
      <c r="D256" s="18">
        <v>0</v>
      </c>
      <c r="E256" s="47" t="s">
        <v>195</v>
      </c>
      <c r="F256" s="47" t="s">
        <v>280</v>
      </c>
      <c r="G256" s="32">
        <v>93.917000000000002</v>
      </c>
      <c r="H256" s="25"/>
      <c r="I256" s="26">
        <f t="shared" si="86"/>
        <v>0</v>
      </c>
      <c r="J256" s="26" t="s">
        <v>105</v>
      </c>
      <c r="K256" s="26" t="s">
        <v>105</v>
      </c>
    </row>
    <row r="257" spans="1:11">
      <c r="A257" s="16">
        <v>1460</v>
      </c>
      <c r="B257" s="16">
        <v>5597</v>
      </c>
      <c r="C257" s="17" t="s">
        <v>194</v>
      </c>
      <c r="D257" s="18">
        <v>0</v>
      </c>
      <c r="E257" s="17" t="s">
        <v>195</v>
      </c>
      <c r="F257" s="17" t="s">
        <v>280</v>
      </c>
      <c r="G257" s="24">
        <v>93.917000000000002</v>
      </c>
      <c r="H257" s="20"/>
      <c r="I257" s="21">
        <f t="shared" ref="I257" si="89">+D257</f>
        <v>0</v>
      </c>
      <c r="J257" s="21" t="s">
        <v>105</v>
      </c>
      <c r="K257" s="21" t="s">
        <v>105</v>
      </c>
    </row>
    <row r="258" spans="1:11">
      <c r="A258" s="16">
        <v>1460</v>
      </c>
      <c r="B258" s="16">
        <v>5597</v>
      </c>
      <c r="C258" s="17" t="s">
        <v>281</v>
      </c>
      <c r="D258" s="18">
        <v>0</v>
      </c>
      <c r="E258" s="17" t="s">
        <v>195</v>
      </c>
      <c r="F258" s="17" t="s">
        <v>280</v>
      </c>
      <c r="G258" s="24">
        <v>93.917000000000002</v>
      </c>
      <c r="H258" s="20"/>
      <c r="I258" s="21">
        <f t="shared" si="86"/>
        <v>0</v>
      </c>
      <c r="J258" s="21" t="s">
        <v>105</v>
      </c>
      <c r="K258" s="21" t="s">
        <v>105</v>
      </c>
    </row>
    <row r="259" spans="1:11">
      <c r="A259" s="16">
        <v>1460</v>
      </c>
      <c r="B259" s="16">
        <v>5597</v>
      </c>
      <c r="C259" s="17" t="s">
        <v>392</v>
      </c>
      <c r="D259" s="18">
        <v>0</v>
      </c>
      <c r="E259" s="17" t="s">
        <v>195</v>
      </c>
      <c r="F259" s="17" t="s">
        <v>280</v>
      </c>
      <c r="G259" s="24">
        <v>93.917000000000002</v>
      </c>
      <c r="H259" s="20"/>
      <c r="I259" s="21">
        <f t="shared" ref="I259:I260" si="90">+D259</f>
        <v>0</v>
      </c>
      <c r="J259" s="21" t="s">
        <v>105</v>
      </c>
      <c r="K259" s="21" t="s">
        <v>105</v>
      </c>
    </row>
    <row r="260" spans="1:11">
      <c r="A260" s="48">
        <v>1460</v>
      </c>
      <c r="B260" s="48">
        <v>5598</v>
      </c>
      <c r="C260" s="47" t="s">
        <v>436</v>
      </c>
      <c r="D260" s="18">
        <v>0</v>
      </c>
      <c r="E260" s="47" t="s">
        <v>89</v>
      </c>
      <c r="F260" s="47" t="s">
        <v>280</v>
      </c>
      <c r="G260" s="32">
        <v>93.917000000000002</v>
      </c>
      <c r="H260" s="25"/>
      <c r="I260" s="26">
        <f t="shared" si="90"/>
        <v>0</v>
      </c>
      <c r="J260" s="26" t="s">
        <v>105</v>
      </c>
      <c r="K260" s="26" t="s">
        <v>105</v>
      </c>
    </row>
    <row r="261" spans="1:11">
      <c r="A261" s="16">
        <v>1460</v>
      </c>
      <c r="B261" s="16">
        <v>5598</v>
      </c>
      <c r="C261" s="17" t="s">
        <v>194</v>
      </c>
      <c r="D261" s="18">
        <v>0</v>
      </c>
      <c r="E261" s="17" t="s">
        <v>89</v>
      </c>
      <c r="F261" s="17" t="s">
        <v>280</v>
      </c>
      <c r="G261" s="24">
        <v>93.917000000000002</v>
      </c>
      <c r="H261" s="20"/>
      <c r="I261" s="21">
        <f t="shared" si="86"/>
        <v>0</v>
      </c>
      <c r="J261" s="21" t="s">
        <v>105</v>
      </c>
      <c r="K261" s="21" t="s">
        <v>105</v>
      </c>
    </row>
    <row r="262" spans="1:11">
      <c r="A262" s="16">
        <v>1460</v>
      </c>
      <c r="B262" s="16">
        <v>5598</v>
      </c>
      <c r="C262" s="17" t="s">
        <v>281</v>
      </c>
      <c r="D262" s="18">
        <v>0</v>
      </c>
      <c r="E262" s="17" t="s">
        <v>89</v>
      </c>
      <c r="F262" s="17" t="s">
        <v>280</v>
      </c>
      <c r="G262" s="24">
        <v>93.917000000000002</v>
      </c>
      <c r="H262" s="20"/>
      <c r="I262" s="21">
        <f t="shared" ref="I262" si="91">+D262</f>
        <v>0</v>
      </c>
      <c r="J262" s="21" t="s">
        <v>105</v>
      </c>
      <c r="K262" s="21" t="s">
        <v>105</v>
      </c>
    </row>
    <row r="263" spans="1:11">
      <c r="A263" s="16">
        <v>1460</v>
      </c>
      <c r="B263" s="16">
        <v>5598</v>
      </c>
      <c r="C263" s="17" t="s">
        <v>392</v>
      </c>
      <c r="D263" s="18">
        <v>0</v>
      </c>
      <c r="E263" s="17" t="s">
        <v>89</v>
      </c>
      <c r="F263" s="17" t="s">
        <v>280</v>
      </c>
      <c r="G263" s="24">
        <v>93.917000000000002</v>
      </c>
      <c r="H263" s="20"/>
      <c r="I263" s="21">
        <f t="shared" si="86"/>
        <v>0</v>
      </c>
      <c r="J263" s="21" t="s">
        <v>105</v>
      </c>
      <c r="K263" s="21" t="s">
        <v>105</v>
      </c>
    </row>
    <row r="264" spans="1:11">
      <c r="A264" s="16">
        <v>1460</v>
      </c>
      <c r="B264" s="17" t="s">
        <v>94</v>
      </c>
      <c r="C264" s="17" t="s">
        <v>92</v>
      </c>
      <c r="D264" s="18">
        <v>0</v>
      </c>
      <c r="E264" s="17" t="s">
        <v>282</v>
      </c>
      <c r="F264" s="17" t="s">
        <v>283</v>
      </c>
      <c r="G264" s="24">
        <v>14.241</v>
      </c>
      <c r="H264" s="20"/>
      <c r="I264" s="21">
        <f t="shared" ref="I264:I268" si="92">+D264</f>
        <v>0</v>
      </c>
      <c r="J264" s="21" t="s">
        <v>105</v>
      </c>
      <c r="K264" s="21" t="s">
        <v>105</v>
      </c>
    </row>
    <row r="265" spans="1:11">
      <c r="A265" s="16">
        <v>1460</v>
      </c>
      <c r="B265" s="17" t="s">
        <v>94</v>
      </c>
      <c r="C265" s="17" t="s">
        <v>93</v>
      </c>
      <c r="D265" s="18">
        <v>0</v>
      </c>
      <c r="E265" s="17" t="s">
        <v>282</v>
      </c>
      <c r="F265" s="17" t="s">
        <v>283</v>
      </c>
      <c r="G265" s="24">
        <v>14.241</v>
      </c>
      <c r="H265" s="20"/>
      <c r="I265" s="21">
        <f t="shared" si="92"/>
        <v>0</v>
      </c>
      <c r="J265" s="21" t="s">
        <v>105</v>
      </c>
      <c r="K265" s="21" t="s">
        <v>105</v>
      </c>
    </row>
    <row r="266" spans="1:11">
      <c r="A266" s="16">
        <v>1460</v>
      </c>
      <c r="B266" s="17" t="s">
        <v>95</v>
      </c>
      <c r="C266" s="17" t="s">
        <v>93</v>
      </c>
      <c r="D266" s="18">
        <v>0</v>
      </c>
      <c r="E266" s="17" t="s">
        <v>282</v>
      </c>
      <c r="F266" s="17" t="s">
        <v>283</v>
      </c>
      <c r="G266" s="24">
        <v>14.241</v>
      </c>
      <c r="H266" s="20"/>
      <c r="I266" s="21">
        <f t="shared" si="92"/>
        <v>0</v>
      </c>
      <c r="J266" s="21" t="s">
        <v>105</v>
      </c>
      <c r="K266" s="21" t="s">
        <v>105</v>
      </c>
    </row>
    <row r="267" spans="1:11">
      <c r="A267" s="16">
        <v>1460</v>
      </c>
      <c r="B267" s="17" t="s">
        <v>393</v>
      </c>
      <c r="C267" s="17" t="s">
        <v>93</v>
      </c>
      <c r="D267" s="18">
        <v>0</v>
      </c>
      <c r="E267" s="17" t="s">
        <v>282</v>
      </c>
      <c r="F267" s="17" t="s">
        <v>283</v>
      </c>
      <c r="G267" s="24">
        <v>14.241</v>
      </c>
      <c r="H267" s="20"/>
      <c r="I267" s="21">
        <f t="shared" ref="I267" si="93">+D267</f>
        <v>0</v>
      </c>
      <c r="J267" s="21" t="s">
        <v>105</v>
      </c>
      <c r="K267" s="21" t="s">
        <v>105</v>
      </c>
    </row>
    <row r="268" spans="1:11">
      <c r="A268" s="16">
        <v>1460</v>
      </c>
      <c r="B268" s="17" t="s">
        <v>284</v>
      </c>
      <c r="C268" s="17" t="s">
        <v>93</v>
      </c>
      <c r="D268" s="18">
        <v>0</v>
      </c>
      <c r="E268" s="17" t="s">
        <v>282</v>
      </c>
      <c r="F268" s="17" t="s">
        <v>283</v>
      </c>
      <c r="G268" s="24">
        <v>14.241</v>
      </c>
      <c r="H268" s="20"/>
      <c r="I268" s="21">
        <f t="shared" si="92"/>
        <v>0</v>
      </c>
      <c r="J268" s="21" t="s">
        <v>105</v>
      </c>
      <c r="K268" s="21" t="s">
        <v>105</v>
      </c>
    </row>
    <row r="269" spans="1:11">
      <c r="A269" s="16">
        <v>2117</v>
      </c>
      <c r="B269" s="16">
        <v>4113</v>
      </c>
      <c r="C269" s="22">
        <v>0</v>
      </c>
      <c r="D269" s="18">
        <v>0</v>
      </c>
      <c r="E269" s="17" t="s">
        <v>203</v>
      </c>
      <c r="F269" s="17" t="s">
        <v>0</v>
      </c>
      <c r="G269" s="19" t="s">
        <v>6</v>
      </c>
      <c r="H269" s="20"/>
      <c r="I269" s="21" t="s">
        <v>105</v>
      </c>
      <c r="J269" s="21">
        <f>+D269</f>
        <v>0</v>
      </c>
      <c r="K269" s="21" t="s">
        <v>105</v>
      </c>
    </row>
    <row r="270" spans="1:11" ht="24">
      <c r="A270" s="16">
        <v>324</v>
      </c>
      <c r="B270" s="17">
        <v>5390</v>
      </c>
      <c r="C270" s="17">
        <v>99</v>
      </c>
      <c r="D270" s="18">
        <v>0</v>
      </c>
      <c r="E270" s="17" t="s">
        <v>285</v>
      </c>
      <c r="F270" s="17" t="s">
        <v>252</v>
      </c>
      <c r="G270" s="24">
        <v>93.778000000000006</v>
      </c>
      <c r="H270" s="20"/>
      <c r="I270" s="21">
        <f>+D270*0.4887</f>
        <v>0</v>
      </c>
      <c r="J270" s="21">
        <f>+D270*0.5113</f>
        <v>0</v>
      </c>
      <c r="K270" s="21" t="s">
        <v>105</v>
      </c>
    </row>
    <row r="271" spans="1:11">
      <c r="A271" s="10"/>
      <c r="B271" s="10"/>
      <c r="C271" s="10"/>
      <c r="D271" s="10"/>
      <c r="E271" s="10"/>
      <c r="F271" s="10"/>
      <c r="G271" s="10"/>
      <c r="H271" s="10"/>
      <c r="I271" s="10"/>
      <c r="J271" s="10"/>
      <c r="K271" s="10"/>
    </row>
    <row r="272" spans="1:11">
      <c r="A272" s="10"/>
      <c r="B272" s="40"/>
      <c r="C272" s="41"/>
      <c r="D272" s="100">
        <f>SUM(D6:D271)</f>
        <v>1992272.44</v>
      </c>
      <c r="E272" s="40"/>
      <c r="F272" s="13" t="s">
        <v>142</v>
      </c>
      <c r="G272" s="43"/>
      <c r="H272" s="44"/>
      <c r="I272" s="42">
        <f>SUM(I6:I271)</f>
        <v>1208375.9334600002</v>
      </c>
      <c r="J272" s="42">
        <f>SUM(J6:J271)</f>
        <v>783896.50653999997</v>
      </c>
      <c r="K272" s="42">
        <f>SUM(K6:K271)</f>
        <v>0</v>
      </c>
    </row>
    <row r="273" spans="1:11">
      <c r="A273" s="10"/>
      <c r="B273" s="10"/>
      <c r="C273" s="10"/>
      <c r="D273" s="10"/>
      <c r="E273" s="10"/>
      <c r="F273" s="10"/>
      <c r="G273" s="10"/>
      <c r="H273" s="10"/>
      <c r="I273" s="10"/>
      <c r="J273" s="45" t="s">
        <v>139</v>
      </c>
      <c r="K273" s="10"/>
    </row>
    <row r="274" spans="1:11">
      <c r="A274" s="46" t="s">
        <v>163</v>
      </c>
      <c r="B274" s="10"/>
      <c r="C274" s="10"/>
      <c r="D274" s="10"/>
      <c r="E274" s="10"/>
      <c r="F274" s="10"/>
      <c r="G274" s="10"/>
      <c r="H274" s="10"/>
      <c r="I274" s="10"/>
      <c r="J274" s="45" t="s">
        <v>139</v>
      </c>
      <c r="K274" s="10"/>
    </row>
    <row r="276" spans="1:11">
      <c r="D276" s="137">
        <v>1949491.44</v>
      </c>
    </row>
    <row r="277" spans="1:11">
      <c r="D277" s="137">
        <f>+D272-D276</f>
        <v>42781</v>
      </c>
    </row>
    <row r="278" spans="1:11">
      <c r="D278" s="138" t="s">
        <v>139</v>
      </c>
    </row>
    <row r="280" spans="1:11">
      <c r="D280" s="138" t="s">
        <v>139</v>
      </c>
    </row>
  </sheetData>
  <sortState xmlns:xlrd2="http://schemas.microsoft.com/office/spreadsheetml/2017/richdata2" ref="A6:K729">
    <sortCondition ref="A6:A729"/>
    <sortCondition ref="B6:B729"/>
    <sortCondition ref="C6:C729"/>
  </sortState>
  <mergeCells count="4">
    <mergeCell ref="A4:C4"/>
    <mergeCell ref="A1:G1"/>
    <mergeCell ref="A2:G2"/>
    <mergeCell ref="A3:G3"/>
  </mergeCells>
  <printOptions headings="1"/>
  <pageMargins left="0.7" right="0.7" top="0.75" bottom="0.75" header="0.3" footer="0.3"/>
  <pageSetup orientation="landscape" r:id="rId1"/>
  <headerFooter>
    <oddFooter>&amp;LLGC-PH-2020&amp;RRevised 10/15/2020</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22"/>
  <sheetViews>
    <sheetView zoomScaleNormal="100" workbookViewId="0">
      <selection activeCell="A4" sqref="A4:J4"/>
    </sheetView>
  </sheetViews>
  <sheetFormatPr defaultColWidth="1.6640625" defaultRowHeight="12"/>
  <cols>
    <col min="1" max="1" width="3.5" style="1" customWidth="1"/>
    <col min="2" max="2" width="2.6640625" style="1" customWidth="1"/>
    <col min="3" max="3" width="2.5" style="1" customWidth="1"/>
    <col min="4" max="4" width="2.6640625" style="1" customWidth="1"/>
    <col min="5" max="5" width="3" style="1" customWidth="1"/>
    <col min="6" max="6" width="44" style="1" customWidth="1"/>
    <col min="7" max="7" width="8.1640625" style="1" bestFit="1" customWidth="1"/>
    <col min="8" max="8" width="21.6640625" style="1" bestFit="1" customWidth="1"/>
    <col min="9" max="9" width="4" style="1" customWidth="1"/>
    <col min="10" max="10" width="15.5" style="1" customWidth="1"/>
    <col min="11" max="242" width="9.33203125" style="1" customWidth="1"/>
    <col min="243" max="243" width="2.83203125" style="1" customWidth="1"/>
    <col min="244" max="244" width="3.33203125" style="1" customWidth="1"/>
    <col min="245" max="247" width="3" style="1" customWidth="1"/>
    <col min="248" max="248" width="43.6640625" style="1" customWidth="1"/>
    <col min="249" max="249" width="8.1640625" style="1" customWidth="1"/>
    <col min="250" max="250" width="20.1640625" style="1" bestFit="1" customWidth="1"/>
    <col min="251" max="16384" width="1.6640625" style="1"/>
  </cols>
  <sheetData>
    <row r="1" spans="1:10">
      <c r="A1" s="157" t="str">
        <f>+DataEntryWS!A1</f>
        <v>Alamance County</v>
      </c>
      <c r="B1" s="157"/>
      <c r="C1" s="157"/>
      <c r="D1" s="157"/>
      <c r="E1" s="157"/>
      <c r="F1" s="157"/>
      <c r="G1" s="157"/>
      <c r="H1" s="157"/>
      <c r="I1" s="157"/>
      <c r="J1" s="157"/>
    </row>
    <row r="2" spans="1:10">
      <c r="A2" s="157" t="s">
        <v>107</v>
      </c>
      <c r="B2" s="157"/>
      <c r="C2" s="157"/>
      <c r="D2" s="157"/>
      <c r="E2" s="157"/>
      <c r="F2" s="157"/>
      <c r="G2" s="157"/>
      <c r="H2" s="157"/>
      <c r="I2" s="157"/>
      <c r="J2" s="157"/>
    </row>
    <row r="3" spans="1:10">
      <c r="A3" s="157" t="s">
        <v>108</v>
      </c>
      <c r="B3" s="157"/>
      <c r="C3" s="157"/>
      <c r="D3" s="157"/>
      <c r="E3" s="157"/>
      <c r="F3" s="157"/>
      <c r="G3" s="157"/>
      <c r="H3" s="157"/>
      <c r="I3" s="157"/>
      <c r="J3" s="157"/>
    </row>
    <row r="4" spans="1:10">
      <c r="A4" s="158">
        <f>+DataEntryWS!A3</f>
        <v>44012</v>
      </c>
      <c r="B4" s="158"/>
      <c r="C4" s="158"/>
      <c r="D4" s="158"/>
      <c r="E4" s="158"/>
      <c r="F4" s="158"/>
      <c r="G4" s="158"/>
      <c r="H4" s="158"/>
      <c r="I4" s="158"/>
      <c r="J4" s="158"/>
    </row>
    <row r="5" spans="1:10">
      <c r="A5" s="49"/>
      <c r="B5" s="49"/>
      <c r="C5" s="49"/>
      <c r="D5" s="49"/>
      <c r="E5" s="49"/>
      <c r="F5" s="49"/>
      <c r="G5" s="49"/>
      <c r="H5" s="49"/>
      <c r="I5" s="49"/>
      <c r="J5" s="49"/>
    </row>
    <row r="6" spans="1:10">
      <c r="A6" s="50"/>
      <c r="B6" s="50"/>
      <c r="C6" s="50"/>
      <c r="D6" s="50"/>
      <c r="E6" s="50"/>
      <c r="F6" s="50"/>
      <c r="G6" s="50"/>
      <c r="H6" s="51" t="s">
        <v>109</v>
      </c>
      <c r="I6" s="52"/>
      <c r="J6" s="51" t="s">
        <v>110</v>
      </c>
    </row>
    <row r="7" spans="1:10">
      <c r="A7" s="50"/>
      <c r="B7" s="50"/>
      <c r="C7" s="50"/>
      <c r="D7" s="50"/>
      <c r="E7" s="50"/>
      <c r="F7" s="50"/>
      <c r="G7" s="50"/>
      <c r="H7" s="52"/>
      <c r="I7" s="52"/>
      <c r="J7" s="52"/>
    </row>
    <row r="8" spans="1:10">
      <c r="A8" s="53" t="s">
        <v>111</v>
      </c>
      <c r="B8" s="50"/>
      <c r="C8" s="50"/>
      <c r="D8" s="50"/>
      <c r="E8" s="50"/>
      <c r="F8" s="50"/>
      <c r="G8" s="50"/>
      <c r="H8" s="52"/>
      <c r="I8" s="52"/>
      <c r="J8" s="52"/>
    </row>
    <row r="9" spans="1:10">
      <c r="A9" s="50"/>
      <c r="B9" s="50"/>
      <c r="C9" s="50"/>
      <c r="D9" s="50"/>
      <c r="E9" s="50"/>
      <c r="F9" s="50"/>
      <c r="G9" s="50"/>
      <c r="H9" s="52"/>
      <c r="I9" s="52"/>
      <c r="J9" s="52"/>
    </row>
    <row r="10" spans="1:10" ht="12.75">
      <c r="A10" s="54" t="s">
        <v>112</v>
      </c>
      <c r="B10" s="54"/>
      <c r="C10" s="54"/>
      <c r="D10" s="54"/>
      <c r="E10" s="54"/>
      <c r="F10" s="54"/>
      <c r="G10" s="54"/>
      <c r="H10" s="54"/>
      <c r="I10" s="54"/>
      <c r="J10" s="54"/>
    </row>
    <row r="11" spans="1:10" ht="12.75">
      <c r="A11" s="54"/>
      <c r="B11" s="54" t="s">
        <v>113</v>
      </c>
      <c r="C11" s="54"/>
      <c r="D11" s="54"/>
      <c r="E11" s="54"/>
      <c r="F11" s="54"/>
      <c r="G11" s="54"/>
      <c r="H11" s="55"/>
      <c r="I11" s="54"/>
      <c r="J11" s="54"/>
    </row>
    <row r="12" spans="1:10" ht="12.75">
      <c r="A12" s="54"/>
      <c r="B12" s="54"/>
      <c r="C12" s="54" t="s">
        <v>114</v>
      </c>
      <c r="D12" s="54"/>
      <c r="E12" s="54"/>
      <c r="F12" s="54"/>
      <c r="G12" s="54"/>
      <c r="H12" s="55"/>
      <c r="I12" s="54"/>
      <c r="J12" s="54"/>
    </row>
    <row r="13" spans="1:10" ht="12.75">
      <c r="A13" s="54"/>
      <c r="B13" s="54"/>
      <c r="C13" s="56" t="s">
        <v>115</v>
      </c>
      <c r="D13" s="56"/>
      <c r="E13" s="56"/>
      <c r="F13" s="56"/>
      <c r="G13" s="56"/>
      <c r="H13" s="55"/>
      <c r="I13" s="54"/>
      <c r="J13" s="54"/>
    </row>
    <row r="14" spans="1:10" ht="12.75">
      <c r="A14" s="54"/>
      <c r="B14" s="54"/>
      <c r="C14" s="57"/>
      <c r="D14" s="57" t="s">
        <v>116</v>
      </c>
      <c r="E14" s="57"/>
      <c r="F14" s="58"/>
      <c r="G14" s="56">
        <v>10.557</v>
      </c>
      <c r="H14" s="59">
        <f>+SUM(DataEntryWS!I217:I241)</f>
        <v>779688.89</v>
      </c>
      <c r="I14" s="60"/>
      <c r="J14" s="61" t="s">
        <v>105</v>
      </c>
    </row>
    <row r="15" spans="1:10" ht="12.75">
      <c r="A15" s="54"/>
      <c r="B15" s="54"/>
      <c r="C15" s="57"/>
      <c r="D15" s="57"/>
      <c r="E15" s="57"/>
      <c r="F15" s="57"/>
      <c r="G15" s="54"/>
      <c r="H15" s="59"/>
      <c r="I15" s="60"/>
      <c r="J15" s="59"/>
    </row>
    <row r="16" spans="1:10" ht="12.75">
      <c r="A16" s="54"/>
      <c r="B16" s="54"/>
      <c r="C16" s="57"/>
      <c r="D16" s="57"/>
      <c r="E16" s="57"/>
      <c r="F16" s="57" t="s">
        <v>117</v>
      </c>
      <c r="G16" s="54"/>
      <c r="H16" s="62">
        <f>SUM(H13:H14)</f>
        <v>779688.89</v>
      </c>
      <c r="I16" s="60"/>
      <c r="J16" s="63" t="s">
        <v>105</v>
      </c>
    </row>
    <row r="17" spans="1:10" ht="12.75">
      <c r="A17" s="54"/>
      <c r="B17" s="54"/>
      <c r="C17" s="57"/>
      <c r="D17" s="57"/>
      <c r="E17" s="57"/>
      <c r="F17" s="57"/>
      <c r="G17" s="54"/>
      <c r="H17" s="59"/>
      <c r="I17" s="60"/>
      <c r="J17" s="60"/>
    </row>
    <row r="18" spans="1:10" ht="12.75">
      <c r="A18" s="54" t="s">
        <v>118</v>
      </c>
      <c r="B18" s="54"/>
      <c r="C18" s="57"/>
      <c r="D18" s="57"/>
      <c r="E18" s="57"/>
      <c r="F18" s="57"/>
      <c r="G18" s="54"/>
      <c r="H18" s="59"/>
      <c r="I18" s="60"/>
      <c r="J18" s="60"/>
    </row>
    <row r="19" spans="1:10" ht="12.75">
      <c r="A19" s="54"/>
      <c r="B19" s="54" t="s">
        <v>113</v>
      </c>
      <c r="C19" s="57"/>
      <c r="D19" s="57"/>
      <c r="E19" s="57"/>
      <c r="F19" s="57"/>
      <c r="G19" s="54"/>
      <c r="H19" s="59"/>
      <c r="I19" s="60"/>
      <c r="J19" s="60"/>
    </row>
    <row r="20" spans="1:10" ht="12.75">
      <c r="A20" s="54"/>
      <c r="B20" s="54"/>
      <c r="C20" s="57" t="s">
        <v>114</v>
      </c>
      <c r="D20" s="57"/>
      <c r="E20" s="57"/>
      <c r="F20" s="57"/>
      <c r="G20" s="54"/>
      <c r="H20" s="59"/>
      <c r="I20" s="60"/>
      <c r="J20" s="60"/>
    </row>
    <row r="21" spans="1:10" ht="12.75">
      <c r="A21" s="54"/>
      <c r="B21" s="54"/>
      <c r="C21" s="57" t="s">
        <v>119</v>
      </c>
      <c r="D21" s="57"/>
      <c r="E21" s="57"/>
      <c r="F21" s="57"/>
      <c r="G21" s="54">
        <v>14.241</v>
      </c>
      <c r="H21" s="59">
        <f>+SUM(DataEntryWS!I264:I268)</f>
        <v>0</v>
      </c>
      <c r="I21" s="60"/>
      <c r="J21" s="61" t="s">
        <v>105</v>
      </c>
    </row>
    <row r="22" spans="1:10" ht="12.75">
      <c r="A22" s="54"/>
      <c r="B22" s="54"/>
      <c r="C22" s="57"/>
      <c r="D22" s="57"/>
      <c r="E22" s="57"/>
      <c r="F22" s="64"/>
      <c r="G22" s="54"/>
      <c r="H22" s="59"/>
      <c r="I22" s="60"/>
      <c r="J22" s="61"/>
    </row>
    <row r="23" spans="1:10" ht="12.75">
      <c r="A23" s="54" t="s">
        <v>219</v>
      </c>
      <c r="B23" s="54"/>
      <c r="C23" s="57"/>
      <c r="D23" s="57"/>
      <c r="E23" s="57"/>
      <c r="F23" s="64"/>
      <c r="G23" s="54"/>
      <c r="H23" s="59"/>
      <c r="I23" s="60"/>
      <c r="J23" s="61"/>
    </row>
    <row r="24" spans="1:10" ht="12.75">
      <c r="A24" s="54"/>
      <c r="B24" s="54"/>
      <c r="C24" s="57" t="s">
        <v>114</v>
      </c>
      <c r="D24" s="57"/>
      <c r="E24" s="57"/>
      <c r="F24" s="57"/>
      <c r="G24" s="54"/>
      <c r="H24" s="59"/>
      <c r="I24" s="60"/>
      <c r="J24" s="61"/>
    </row>
    <row r="25" spans="1:10" ht="27.75" customHeight="1">
      <c r="A25" s="54"/>
      <c r="B25" s="54"/>
      <c r="C25" s="145" t="s">
        <v>218</v>
      </c>
      <c r="D25" s="159"/>
      <c r="E25" s="159"/>
      <c r="F25" s="159"/>
      <c r="G25" s="54">
        <v>66.034000000000006</v>
      </c>
      <c r="H25" s="59">
        <f>+DataEntryWS!I45</f>
        <v>0</v>
      </c>
      <c r="I25" s="60"/>
      <c r="J25" s="61" t="s">
        <v>105</v>
      </c>
    </row>
    <row r="26" spans="1:10" ht="12.75">
      <c r="A26" s="54"/>
      <c r="B26" s="54"/>
      <c r="C26" s="57"/>
      <c r="D26" s="57"/>
      <c r="E26" s="57"/>
      <c r="F26" s="64"/>
      <c r="G26" s="54"/>
      <c r="H26" s="59"/>
      <c r="I26" s="60"/>
      <c r="J26" s="61"/>
    </row>
    <row r="27" spans="1:10" ht="12.75">
      <c r="A27" s="54" t="s">
        <v>120</v>
      </c>
      <c r="B27" s="54"/>
      <c r="C27" s="57"/>
      <c r="D27" s="57"/>
      <c r="E27" s="57"/>
      <c r="F27" s="64"/>
      <c r="G27" s="54"/>
      <c r="H27" s="59"/>
      <c r="I27" s="60"/>
      <c r="J27" s="60"/>
    </row>
    <row r="28" spans="1:10" ht="12.75">
      <c r="A28" s="54"/>
      <c r="B28" s="54" t="s">
        <v>113</v>
      </c>
      <c r="C28" s="57"/>
      <c r="D28" s="57"/>
      <c r="E28" s="57"/>
      <c r="F28" s="64"/>
      <c r="G28" s="54"/>
      <c r="H28" s="59"/>
      <c r="I28" s="60"/>
      <c r="J28" s="60"/>
    </row>
    <row r="29" spans="1:10" ht="12.75">
      <c r="A29" s="54"/>
      <c r="B29" s="54"/>
      <c r="C29" s="57" t="s">
        <v>114</v>
      </c>
      <c r="D29" s="57"/>
      <c r="E29" s="57"/>
      <c r="F29" s="64"/>
      <c r="G29" s="54"/>
      <c r="H29" s="59"/>
      <c r="I29" s="60"/>
      <c r="J29" s="60"/>
    </row>
    <row r="30" spans="1:10" ht="11.25" customHeight="1">
      <c r="A30" s="65"/>
      <c r="B30" s="65"/>
      <c r="C30" s="57"/>
      <c r="D30" s="58"/>
      <c r="E30" s="58"/>
      <c r="F30" s="58"/>
      <c r="G30" s="50"/>
      <c r="H30" s="50"/>
      <c r="I30" s="50"/>
      <c r="J30" s="50"/>
    </row>
    <row r="31" spans="1:10" ht="31.5" customHeight="1">
      <c r="A31" s="65"/>
      <c r="B31" s="65"/>
      <c r="C31" s="57"/>
      <c r="D31" s="148" t="s">
        <v>400</v>
      </c>
      <c r="E31" s="153"/>
      <c r="F31" s="153"/>
      <c r="G31" s="97">
        <v>93.046000000000006</v>
      </c>
      <c r="H31" s="98">
        <f>+DataEntryWS!I135</f>
        <v>0</v>
      </c>
      <c r="I31" s="97"/>
      <c r="J31" s="99" t="s">
        <v>105</v>
      </c>
    </row>
    <row r="32" spans="1:10" ht="11.25" customHeight="1">
      <c r="A32" s="65"/>
      <c r="B32" s="65"/>
      <c r="C32" s="57"/>
      <c r="D32" s="154" t="s">
        <v>395</v>
      </c>
      <c r="E32" s="152"/>
      <c r="F32" s="152"/>
      <c r="G32" s="50">
        <v>93.069000000000003</v>
      </c>
      <c r="H32" s="92">
        <f>+DataEntryWS!I39</f>
        <v>0</v>
      </c>
      <c r="I32" s="50"/>
      <c r="J32" s="61" t="s">
        <v>105</v>
      </c>
    </row>
    <row r="33" spans="1:10" ht="41.25" customHeight="1">
      <c r="A33" s="54"/>
      <c r="B33" s="54"/>
      <c r="C33" s="57"/>
      <c r="D33" s="145" t="s">
        <v>122</v>
      </c>
      <c r="E33" s="154"/>
      <c r="F33" s="154"/>
      <c r="G33" s="66">
        <v>93.073999999999998</v>
      </c>
      <c r="H33" s="67">
        <f>+SUM(DataEntryWS!I34:I36)+DataEntryWS!I38+DataEntryWS!I40</f>
        <v>39001.86</v>
      </c>
      <c r="I33" s="60"/>
      <c r="J33" s="61" t="s">
        <v>105</v>
      </c>
    </row>
    <row r="34" spans="1:10" ht="41.25" customHeight="1">
      <c r="A34" s="54"/>
      <c r="B34" s="54"/>
      <c r="C34" s="57"/>
      <c r="D34" s="147" t="s">
        <v>410</v>
      </c>
      <c r="E34" s="148"/>
      <c r="F34" s="148"/>
      <c r="G34" s="107">
        <v>93.073999999999998</v>
      </c>
      <c r="H34" s="109">
        <f>+SUM(DataEntryWS!I35:I37)+DataEntryWS!I41</f>
        <v>4453.9399999999996</v>
      </c>
      <c r="I34" s="108"/>
      <c r="J34" s="110" t="s">
        <v>105</v>
      </c>
    </row>
    <row r="35" spans="1:10" ht="41.25" customHeight="1">
      <c r="A35" s="54"/>
      <c r="B35" s="54"/>
      <c r="C35" s="57"/>
      <c r="D35" s="149" t="s">
        <v>411</v>
      </c>
      <c r="E35" s="150"/>
      <c r="F35" s="150"/>
      <c r="G35" s="111">
        <v>93.073999999999998</v>
      </c>
      <c r="H35" s="112">
        <f>SUM(H33:H34)</f>
        <v>43455.8</v>
      </c>
      <c r="I35" s="113"/>
      <c r="J35" s="114" t="s">
        <v>105</v>
      </c>
    </row>
    <row r="36" spans="1:10" ht="12.75">
      <c r="A36" s="54"/>
      <c r="B36" s="54"/>
      <c r="C36" s="57"/>
      <c r="D36" s="57" t="s">
        <v>83</v>
      </c>
      <c r="E36" s="118"/>
      <c r="F36" s="118"/>
      <c r="G36" s="57">
        <v>93.091999999999999</v>
      </c>
      <c r="H36" s="67">
        <f>+SUM(DataEntryWS!I167:I169)</f>
        <v>0</v>
      </c>
      <c r="I36" s="60"/>
      <c r="J36" s="61" t="s">
        <v>105</v>
      </c>
    </row>
    <row r="37" spans="1:10" ht="27.75" customHeight="1">
      <c r="A37" s="54"/>
      <c r="B37" s="54"/>
      <c r="C37" s="57"/>
      <c r="D37" s="145" t="s">
        <v>123</v>
      </c>
      <c r="E37" s="145"/>
      <c r="F37" s="145"/>
      <c r="G37" s="68">
        <v>93.093999999999994</v>
      </c>
      <c r="H37" s="67">
        <f>+SUM(DataEntryWS!I136:I140)</f>
        <v>0</v>
      </c>
      <c r="I37" s="60"/>
      <c r="J37" s="61" t="s">
        <v>105</v>
      </c>
    </row>
    <row r="38" spans="1:10" ht="23.25" customHeight="1">
      <c r="A38" s="54"/>
      <c r="B38" s="54"/>
      <c r="C38" s="57"/>
      <c r="D38" s="145" t="s">
        <v>124</v>
      </c>
      <c r="E38" s="155"/>
      <c r="F38" s="155"/>
      <c r="G38" s="54">
        <v>93.116</v>
      </c>
      <c r="H38" s="67">
        <f>+SUM(DataEntryWS!I242:I245)</f>
        <v>50</v>
      </c>
      <c r="I38" s="60"/>
      <c r="J38" s="61" t="s">
        <v>105</v>
      </c>
    </row>
    <row r="39" spans="1:10" ht="23.25" customHeight="1">
      <c r="A39" s="54"/>
      <c r="B39" s="54"/>
      <c r="C39" s="57"/>
      <c r="D39" s="147" t="s">
        <v>419</v>
      </c>
      <c r="E39" s="151"/>
      <c r="F39" s="151"/>
      <c r="G39" s="54">
        <v>93.117999999999995</v>
      </c>
      <c r="H39" s="67">
        <f>+SUM(DataEntryWS!I244:I246)</f>
        <v>29</v>
      </c>
      <c r="I39" s="60"/>
      <c r="J39" s="61" t="s">
        <v>105</v>
      </c>
    </row>
    <row r="40" spans="1:10" ht="23.25" customHeight="1">
      <c r="A40" s="54"/>
      <c r="B40" s="54"/>
      <c r="C40" s="57"/>
      <c r="D40" s="145" t="s">
        <v>125</v>
      </c>
      <c r="E40" s="145"/>
      <c r="F40" s="145"/>
      <c r="G40" s="54">
        <v>93.135999999999996</v>
      </c>
      <c r="H40" s="67">
        <f>+SUM(DataEntryWS!I14:I17)</f>
        <v>41317.26</v>
      </c>
      <c r="I40" s="60"/>
      <c r="J40" s="61" t="s">
        <v>105</v>
      </c>
    </row>
    <row r="41" spans="1:10" ht="23.25" customHeight="1">
      <c r="A41" s="54"/>
      <c r="B41" s="54"/>
      <c r="C41" s="57"/>
      <c r="D41" s="118"/>
      <c r="E41" s="118"/>
      <c r="F41" s="118"/>
      <c r="G41" s="54"/>
      <c r="H41" s="67"/>
      <c r="I41" s="60"/>
      <c r="J41" s="61"/>
    </row>
    <row r="42" spans="1:10" ht="12.75">
      <c r="A42" s="54"/>
      <c r="B42" s="54"/>
      <c r="C42" s="57"/>
      <c r="D42" s="145" t="s">
        <v>126</v>
      </c>
      <c r="E42" s="154"/>
      <c r="F42" s="154"/>
      <c r="G42" s="54">
        <v>93.183999999999997</v>
      </c>
      <c r="H42" s="67">
        <f>+SUM(DataEntryWS!I87:I91)</f>
        <v>0</v>
      </c>
      <c r="I42" s="60"/>
      <c r="J42" s="61" t="s">
        <v>105</v>
      </c>
    </row>
    <row r="43" spans="1:10" ht="12.75">
      <c r="A43" s="54"/>
      <c r="B43" s="54"/>
      <c r="C43" s="57"/>
      <c r="D43" s="57" t="s">
        <v>52</v>
      </c>
      <c r="E43" s="57"/>
      <c r="F43" s="57"/>
      <c r="G43" s="57">
        <v>93.216999999999999</v>
      </c>
      <c r="H43" s="69">
        <f>+SUM(DataEntryWS!I210:I213)</f>
        <v>106660</v>
      </c>
      <c r="I43" s="60"/>
      <c r="J43" s="70" t="s">
        <v>105</v>
      </c>
    </row>
    <row r="44" spans="1:10" ht="12.75">
      <c r="A44" s="54"/>
      <c r="B44" s="54"/>
      <c r="C44" s="57"/>
      <c r="D44" s="145" t="s">
        <v>331</v>
      </c>
      <c r="E44" s="145"/>
      <c r="F44" s="145"/>
      <c r="G44" s="57">
        <v>93.242999999999995</v>
      </c>
      <c r="H44" s="69">
        <f>+DataEntryWS!I51</f>
        <v>0</v>
      </c>
      <c r="I44" s="60"/>
      <c r="J44" s="61" t="s">
        <v>105</v>
      </c>
    </row>
    <row r="45" spans="1:10" ht="12.75">
      <c r="A45" s="54"/>
      <c r="B45" s="54"/>
      <c r="C45" s="57"/>
      <c r="D45" s="119" t="s">
        <v>127</v>
      </c>
      <c r="E45" s="119"/>
      <c r="F45" s="119"/>
      <c r="G45" s="54">
        <v>93.268000000000001</v>
      </c>
      <c r="H45" s="67">
        <f>+DataEntryWS!I149+SUM(DataEntryWS!I151:I152)</f>
        <v>33916</v>
      </c>
      <c r="I45" s="60"/>
      <c r="J45" s="61" t="s">
        <v>105</v>
      </c>
    </row>
    <row r="46" spans="1:10" ht="12.75">
      <c r="A46" s="54"/>
      <c r="B46" s="54"/>
      <c r="C46" s="57"/>
      <c r="D46" s="119" t="s">
        <v>398</v>
      </c>
      <c r="E46" s="119"/>
      <c r="F46" s="119"/>
      <c r="G46" s="95">
        <v>93.27</v>
      </c>
      <c r="H46" s="67">
        <f>+SUM(DataEntryWS!I120:I121)</f>
        <v>0</v>
      </c>
      <c r="I46" s="60"/>
      <c r="J46" s="61" t="s">
        <v>105</v>
      </c>
    </row>
    <row r="47" spans="1:10" ht="12.75">
      <c r="A47" s="54"/>
      <c r="B47" s="65"/>
      <c r="C47" s="118"/>
      <c r="D47" s="145" t="s">
        <v>332</v>
      </c>
      <c r="E47" s="146"/>
      <c r="F47" s="146"/>
      <c r="G47" s="54">
        <v>93.296999999999997</v>
      </c>
      <c r="H47" s="67">
        <f>+SUM(DataEntryWS!I153:I156)</f>
        <v>0</v>
      </c>
      <c r="I47" s="60"/>
      <c r="J47" s="61" t="s">
        <v>105</v>
      </c>
    </row>
    <row r="48" spans="1:10" ht="38.25" customHeight="1">
      <c r="A48" s="54"/>
      <c r="B48" s="65"/>
      <c r="C48" s="118"/>
      <c r="D48" s="145" t="s">
        <v>396</v>
      </c>
      <c r="E48" s="146"/>
      <c r="F48" s="146"/>
      <c r="G48" s="54">
        <v>93.305000000000007</v>
      </c>
      <c r="H48" s="67">
        <f>+SUM(DataEntryWS!I56:I59)</f>
        <v>0</v>
      </c>
      <c r="I48" s="60"/>
      <c r="J48" s="61" t="s">
        <v>105</v>
      </c>
    </row>
    <row r="49" spans="1:10" ht="38.25" customHeight="1">
      <c r="A49" s="54"/>
      <c r="B49" s="65"/>
      <c r="C49" s="118"/>
      <c r="D49" s="145" t="s">
        <v>173</v>
      </c>
      <c r="E49" s="146"/>
      <c r="F49" s="146"/>
      <c r="G49" s="54">
        <v>93.322999999999993</v>
      </c>
      <c r="H49" s="67">
        <f>+SUM(DataEntryWS!I18:I22)</f>
        <v>0</v>
      </c>
      <c r="I49" s="60"/>
      <c r="J49" s="61" t="s">
        <v>105</v>
      </c>
    </row>
    <row r="50" spans="1:10" ht="39" customHeight="1">
      <c r="A50" s="54"/>
      <c r="B50" s="65"/>
      <c r="C50" s="118"/>
      <c r="D50" s="145" t="s">
        <v>394</v>
      </c>
      <c r="E50" s="146"/>
      <c r="F50" s="146"/>
      <c r="G50" s="54">
        <v>93.353999999999999</v>
      </c>
      <c r="H50" s="67">
        <f>+DataEntryWS!I10+DataEntryWS!I13</f>
        <v>38914</v>
      </c>
      <c r="I50" s="60"/>
      <c r="J50" s="61" t="s">
        <v>105</v>
      </c>
    </row>
    <row r="51" spans="1:10" ht="30.75" customHeight="1">
      <c r="A51" s="54"/>
      <c r="B51" s="65"/>
      <c r="C51" s="118"/>
      <c r="D51" s="147" t="s">
        <v>399</v>
      </c>
      <c r="E51" s="153"/>
      <c r="F51" s="153"/>
      <c r="G51" s="96">
        <v>93.436000000000007</v>
      </c>
      <c r="H51" s="67">
        <f>+SUM(DataEntryWS!I132:I134)</f>
        <v>0</v>
      </c>
      <c r="I51" s="60"/>
      <c r="J51" s="61" t="s">
        <v>105</v>
      </c>
    </row>
    <row r="52" spans="1:10" ht="12.75">
      <c r="A52" s="54"/>
      <c r="B52" s="65"/>
      <c r="C52" s="118"/>
      <c r="D52" s="119" t="s">
        <v>334</v>
      </c>
      <c r="E52" s="119"/>
      <c r="F52" s="119"/>
      <c r="G52" s="71">
        <v>93.5</v>
      </c>
      <c r="H52" s="67">
        <f>+SUM(DataEntryWS!I193:I194)</f>
        <v>0</v>
      </c>
      <c r="I52" s="60"/>
      <c r="J52" s="61" t="s">
        <v>105</v>
      </c>
    </row>
    <row r="53" spans="1:10" ht="26.25" customHeight="1">
      <c r="A53" s="54"/>
      <c r="B53" s="65"/>
      <c r="C53" s="118"/>
      <c r="D53" s="145" t="s">
        <v>330</v>
      </c>
      <c r="E53" s="145"/>
      <c r="F53" s="145"/>
      <c r="G53" s="57">
        <v>93.504999999999995</v>
      </c>
      <c r="H53" s="67">
        <f>+SUM(DataEntryWS!I47:I50)+DataEntryWS!I65</f>
        <v>0</v>
      </c>
      <c r="I53" s="60"/>
      <c r="J53" s="61" t="s">
        <v>105</v>
      </c>
    </row>
    <row r="54" spans="1:10" ht="54" customHeight="1">
      <c r="A54" s="54"/>
      <c r="B54" s="65"/>
      <c r="C54" s="118"/>
      <c r="D54" s="145" t="s">
        <v>204</v>
      </c>
      <c r="E54" s="156"/>
      <c r="F54" s="156"/>
      <c r="G54" s="72">
        <v>93.539000000000001</v>
      </c>
      <c r="H54" s="67">
        <f>+DataEntryWS!I150</f>
        <v>0</v>
      </c>
      <c r="I54" s="60"/>
      <c r="J54" s="61" t="s">
        <v>105</v>
      </c>
    </row>
    <row r="55" spans="1:10" ht="12.75">
      <c r="A55" s="54"/>
      <c r="B55" s="65"/>
      <c r="C55" s="118"/>
      <c r="D55" s="57" t="s">
        <v>44</v>
      </c>
      <c r="E55" s="118"/>
      <c r="F55" s="118"/>
      <c r="G55" s="57">
        <v>93.558000000000007</v>
      </c>
      <c r="H55" s="67">
        <f>+DataEntryWS!I192+DataEntryWS!I158</f>
        <v>17146</v>
      </c>
      <c r="I55" s="60"/>
      <c r="J55" s="61" t="s">
        <v>105</v>
      </c>
    </row>
    <row r="56" spans="1:10" ht="32.25" customHeight="1">
      <c r="A56" s="54"/>
      <c r="B56" s="54"/>
      <c r="C56" s="118"/>
      <c r="D56" s="145" t="s">
        <v>333</v>
      </c>
      <c r="E56" s="146"/>
      <c r="F56" s="146"/>
      <c r="G56" s="54">
        <v>93.566000000000003</v>
      </c>
      <c r="H56" s="73">
        <f>+SUM(DataEntryWS!I174:I179)+SUM(DataEntryWS!I180:I185)</f>
        <v>0</v>
      </c>
      <c r="I56" s="60"/>
      <c r="J56" s="61"/>
    </row>
    <row r="57" spans="1:10" ht="37.5" customHeight="1">
      <c r="A57" s="54"/>
      <c r="B57" s="54"/>
      <c r="C57" s="118"/>
      <c r="D57" s="145" t="s">
        <v>202</v>
      </c>
      <c r="E57" s="146"/>
      <c r="F57" s="146"/>
      <c r="G57" s="68">
        <v>93.751999999999995</v>
      </c>
      <c r="H57" s="73">
        <f>+DataEntryWS!I145</f>
        <v>0</v>
      </c>
      <c r="I57" s="60"/>
      <c r="J57" s="61" t="s">
        <v>105</v>
      </c>
    </row>
    <row r="58" spans="1:10" ht="32.25" customHeight="1">
      <c r="A58" s="54"/>
      <c r="B58" s="54"/>
      <c r="C58" s="118"/>
      <c r="D58" s="145" t="s">
        <v>151</v>
      </c>
      <c r="E58" s="152"/>
      <c r="F58" s="152"/>
      <c r="G58" s="68">
        <v>93.757000000000005</v>
      </c>
      <c r="H58" s="73">
        <f>+SUM(DataEntryWS!I41:I44)+SUM(DataEntryWS!I52:I55)</f>
        <v>0</v>
      </c>
      <c r="I58" s="60"/>
      <c r="J58" s="61" t="s">
        <v>105</v>
      </c>
    </row>
    <row r="59" spans="1:10" ht="37.5" customHeight="1">
      <c r="A59" s="54"/>
      <c r="B59" s="54"/>
      <c r="C59" s="118"/>
      <c r="D59" s="145" t="s">
        <v>143</v>
      </c>
      <c r="E59" s="152"/>
      <c r="F59" s="152"/>
      <c r="G59" s="68">
        <v>93.757999999999996</v>
      </c>
      <c r="H59" s="73">
        <f>+DataEntryWS!I100</f>
        <v>0</v>
      </c>
      <c r="I59" s="60"/>
      <c r="J59" s="61" t="s">
        <v>105</v>
      </c>
    </row>
    <row r="60" spans="1:10" ht="12.75">
      <c r="A60" s="54"/>
      <c r="B60" s="54"/>
      <c r="C60" s="118"/>
      <c r="D60" s="57" t="s">
        <v>121</v>
      </c>
      <c r="E60" s="57"/>
      <c r="F60" s="57"/>
      <c r="G60" s="54">
        <v>93.778000000000006</v>
      </c>
      <c r="H60" s="67">
        <f>+DataEntryWS!I166+DataEntryWS!I270</f>
        <v>0</v>
      </c>
      <c r="I60" s="60"/>
      <c r="J60" s="59">
        <f>+DataEntryWS!J166+DataEntryWS!J270</f>
        <v>0</v>
      </c>
    </row>
    <row r="61" spans="1:10" ht="12.75">
      <c r="A61" s="54"/>
      <c r="B61" s="54"/>
      <c r="C61" s="118"/>
      <c r="D61" s="145" t="s">
        <v>336</v>
      </c>
      <c r="E61" s="146"/>
      <c r="F61" s="146"/>
      <c r="G61" s="74">
        <v>93.897999999999996</v>
      </c>
      <c r="H61" s="69">
        <f>+SUM(DataEntryWS!I141:I144)</f>
        <v>0</v>
      </c>
      <c r="I61" s="60"/>
      <c r="J61" s="61" t="s">
        <v>105</v>
      </c>
    </row>
    <row r="62" spans="1:10" ht="12.75">
      <c r="A62" s="54"/>
      <c r="B62" s="54"/>
      <c r="C62" s="118"/>
      <c r="D62" s="57" t="s">
        <v>131</v>
      </c>
      <c r="E62" s="57"/>
      <c r="F62" s="57"/>
      <c r="G62" s="57">
        <v>93.917000000000002</v>
      </c>
      <c r="H62" s="67">
        <f>+SUM(DataEntryWS!I248:I263)</f>
        <v>0</v>
      </c>
      <c r="I62" s="60"/>
      <c r="J62" s="61" t="s">
        <v>105</v>
      </c>
    </row>
    <row r="63" spans="1:10" ht="12.75">
      <c r="A63" s="54"/>
      <c r="B63" s="54"/>
      <c r="C63" s="118"/>
      <c r="D63" s="57" t="s">
        <v>335</v>
      </c>
      <c r="E63" s="57"/>
      <c r="F63" s="57"/>
      <c r="G63" s="57">
        <v>93.926000000000002</v>
      </c>
      <c r="H63" s="67">
        <f>+SUM(DataEntryWS!I195:I199)</f>
        <v>0</v>
      </c>
      <c r="I63" s="60"/>
      <c r="J63" s="61" t="s">
        <v>105</v>
      </c>
    </row>
    <row r="64" spans="1:10" ht="12.75">
      <c r="A64" s="54"/>
      <c r="B64" s="54"/>
      <c r="C64" s="118"/>
      <c r="D64" s="57" t="s">
        <v>128</v>
      </c>
      <c r="E64" s="57"/>
      <c r="F64" s="57"/>
      <c r="G64" s="71">
        <v>93.94</v>
      </c>
      <c r="H64" s="73">
        <f>+SUM(DataEntryWS!I96:I97)+SUM(DataEntryWS!I125:I131)</f>
        <v>0</v>
      </c>
      <c r="I64" s="59" t="s">
        <v>139</v>
      </c>
      <c r="J64" s="61" t="s">
        <v>105</v>
      </c>
    </row>
    <row r="65" spans="1:10" ht="23.25" customHeight="1">
      <c r="A65" s="54"/>
      <c r="B65" s="54"/>
      <c r="C65" s="118"/>
      <c r="D65" s="145" t="s">
        <v>129</v>
      </c>
      <c r="E65" s="154"/>
      <c r="F65" s="154"/>
      <c r="G65" s="68">
        <v>93.944999999999993</v>
      </c>
      <c r="H65" s="73">
        <f>+SUM(DataEntryWS!I28:I31)+DataEntryWS!I46+SUM(DataEntryWS!I83:I86)+DataEntryWS!I92+SUM(DataEntryWS!I170:I173)</f>
        <v>0</v>
      </c>
      <c r="I65" s="59"/>
      <c r="J65" s="61" t="s">
        <v>105</v>
      </c>
    </row>
    <row r="66" spans="1:10" ht="28.5" customHeight="1">
      <c r="A66" s="54"/>
      <c r="B66" s="54"/>
      <c r="C66" s="118"/>
      <c r="D66" s="145" t="s">
        <v>130</v>
      </c>
      <c r="E66" s="145"/>
      <c r="F66" s="145"/>
      <c r="G66" s="71">
        <v>93.977000000000004</v>
      </c>
      <c r="H66" s="73">
        <f>+SUM(DataEntryWS!I116:I119)</f>
        <v>100</v>
      </c>
      <c r="I66" s="59"/>
      <c r="J66" s="61" t="s">
        <v>105</v>
      </c>
    </row>
    <row r="67" spans="1:10" ht="12.75">
      <c r="A67" s="54"/>
      <c r="B67" s="54"/>
      <c r="C67" s="118"/>
      <c r="D67" s="147" t="s">
        <v>404</v>
      </c>
      <c r="E67" s="153"/>
      <c r="F67" s="153"/>
      <c r="G67" s="101">
        <v>93.991</v>
      </c>
      <c r="H67" s="102">
        <f>+DataEntryWS!I26+DataEntryWS!I99</f>
        <v>30921</v>
      </c>
      <c r="I67" s="103"/>
      <c r="J67" s="99" t="s">
        <v>105</v>
      </c>
    </row>
    <row r="68" spans="1:10" ht="12.75">
      <c r="A68" s="65"/>
      <c r="B68" s="65"/>
      <c r="C68" s="57"/>
      <c r="D68" s="57" t="s">
        <v>132</v>
      </c>
      <c r="E68" s="57"/>
      <c r="F68" s="57"/>
      <c r="G68" s="57">
        <v>93.994</v>
      </c>
      <c r="H68" s="69">
        <f>+DataEntryWS!I64+SUM(DataEntryWS!I67:I68)+SUM(DataEntryWS!I70:I71)+DataEntryWS!I73+SUM(DataEntryWS!I75:I76)+SUM(DataEntryWS!I78:I79)+SUM(DataEntryWS!I81:I82)+DataEntryWS!I164+DataEntryWS!I186+DataEntryWS!I188+SUM(DataEntryWS!I190:I191)+DataEntryWS!I201+SUM(DataEntryWS!I203:I204)+SUM(DataEntryWS!I206:I207)+DataEntryWS!I209</f>
        <v>112421.98345999999</v>
      </c>
      <c r="I68" s="60"/>
      <c r="J68" s="75">
        <f>+DataEntryWS!J64+DataEntryWS!J67+DataEntryWS!J70+DataEntryWS!J75+DataEntryWS!J78+DataEntryWS!J81+DataEntryWS!J164+DataEntryWS!J186+DataEntryWS!J188+DataEntryWS!J190+DataEntryWS!J201+SUM(DataEntryWS!J203:J204)+SUM(DataEntryWS!J206:J207)</f>
        <v>63680.916539999998</v>
      </c>
    </row>
    <row r="69" spans="1:10" ht="12.75">
      <c r="A69" s="54"/>
      <c r="B69" s="54"/>
      <c r="C69" s="57"/>
      <c r="D69" s="57" t="s">
        <v>133</v>
      </c>
      <c r="E69" s="57"/>
      <c r="F69" s="57"/>
      <c r="G69" s="57">
        <v>93.959000000000003</v>
      </c>
      <c r="H69" s="76">
        <f>+DataEntryWS!I105</f>
        <v>0</v>
      </c>
      <c r="I69" s="60"/>
      <c r="J69" s="77" t="s">
        <v>105</v>
      </c>
    </row>
    <row r="70" spans="1:10" ht="12.75">
      <c r="A70" s="54"/>
      <c r="B70" s="54"/>
      <c r="C70" s="57" t="s">
        <v>134</v>
      </c>
      <c r="D70" s="57"/>
      <c r="E70" s="57"/>
      <c r="F70" s="57"/>
      <c r="G70" s="57"/>
      <c r="H70" s="78">
        <f>SUM(H16:H69)</f>
        <v>1248075.73346</v>
      </c>
      <c r="I70" s="79"/>
      <c r="J70" s="78">
        <f>SUM(J16:J69)</f>
        <v>63680.916539999998</v>
      </c>
    </row>
    <row r="71" spans="1:10">
      <c r="A71" s="50"/>
      <c r="B71" s="50"/>
      <c r="C71" s="50"/>
      <c r="D71" s="50"/>
      <c r="E71" s="50"/>
      <c r="F71" s="50"/>
      <c r="G71" s="58"/>
      <c r="H71" s="80"/>
      <c r="I71" s="81"/>
      <c r="J71" s="81"/>
    </row>
    <row r="72" spans="1:10">
      <c r="A72" s="53" t="s">
        <v>135</v>
      </c>
      <c r="B72" s="50"/>
      <c r="C72" s="50"/>
      <c r="D72" s="50"/>
      <c r="E72" s="50"/>
      <c r="F72" s="50"/>
      <c r="G72" s="58"/>
      <c r="H72" s="80"/>
      <c r="I72" s="81"/>
      <c r="J72" s="81"/>
    </row>
    <row r="73" spans="1:10">
      <c r="A73" s="50"/>
      <c r="B73" s="50" t="s">
        <v>136</v>
      </c>
      <c r="C73" s="50"/>
      <c r="D73" s="50"/>
      <c r="E73" s="50"/>
      <c r="F73" s="50"/>
      <c r="G73" s="58"/>
      <c r="H73" s="80"/>
      <c r="I73" s="81"/>
      <c r="J73" s="81"/>
    </row>
    <row r="74" spans="1:10">
      <c r="A74" s="50"/>
      <c r="B74" s="50"/>
      <c r="C74" s="50" t="s">
        <v>137</v>
      </c>
      <c r="D74" s="50"/>
      <c r="E74" s="50"/>
      <c r="F74" s="50"/>
      <c r="G74" s="58"/>
      <c r="H74" s="80"/>
      <c r="I74" s="81"/>
      <c r="J74" s="81"/>
    </row>
    <row r="75" spans="1:10">
      <c r="A75" s="50"/>
      <c r="B75" s="50"/>
      <c r="C75" s="50" t="s">
        <v>138</v>
      </c>
      <c r="D75" s="50"/>
      <c r="E75" s="50"/>
      <c r="F75" s="50"/>
      <c r="G75" s="50"/>
      <c r="H75" s="82"/>
      <c r="I75" s="82"/>
      <c r="J75" s="83"/>
    </row>
    <row r="76" spans="1:10" ht="12.75">
      <c r="A76" s="52"/>
      <c r="B76" s="52"/>
      <c r="C76" s="84"/>
      <c r="D76" s="50" t="s">
        <v>4</v>
      </c>
      <c r="E76" s="50"/>
      <c r="F76" s="50"/>
      <c r="G76" s="50"/>
      <c r="H76" s="70" t="s">
        <v>105</v>
      </c>
      <c r="I76" s="82"/>
      <c r="J76" s="83">
        <f>+DataEntryWS!J6</f>
        <v>42781</v>
      </c>
    </row>
    <row r="77" spans="1:10" ht="12.75">
      <c r="A77" s="52"/>
      <c r="B77" s="52"/>
      <c r="C77" s="84"/>
      <c r="D77" s="50" t="s">
        <v>287</v>
      </c>
      <c r="E77" s="50"/>
      <c r="F77" s="50"/>
      <c r="G77" s="50"/>
      <c r="H77" s="70" t="s">
        <v>105</v>
      </c>
      <c r="I77" s="82"/>
      <c r="J77" s="83">
        <f>+DataEntryWS!J7+DataEntryWS!J12</f>
        <v>0</v>
      </c>
    </row>
    <row r="78" spans="1:10" ht="12.75">
      <c r="A78" s="52"/>
      <c r="B78" s="52"/>
      <c r="C78" s="84"/>
      <c r="D78" s="85" t="s">
        <v>339</v>
      </c>
      <c r="E78" s="50"/>
      <c r="F78" s="50"/>
      <c r="G78" s="50"/>
      <c r="H78" s="70" t="s">
        <v>105</v>
      </c>
      <c r="I78" s="82"/>
      <c r="J78" s="83">
        <f>+DataEntryWS!J8</f>
        <v>133327</v>
      </c>
    </row>
    <row r="79" spans="1:10" ht="12.75">
      <c r="A79" s="52"/>
      <c r="B79" s="52"/>
      <c r="C79" s="84"/>
      <c r="D79" s="50" t="s">
        <v>10</v>
      </c>
      <c r="E79" s="50"/>
      <c r="F79" s="50"/>
      <c r="G79" s="50"/>
      <c r="H79" s="70" t="s">
        <v>105</v>
      </c>
      <c r="I79" s="82"/>
      <c r="J79" s="83">
        <f>+DataEntryWS!J9</f>
        <v>0</v>
      </c>
    </row>
    <row r="80" spans="1:10" ht="12.75">
      <c r="A80" s="52"/>
      <c r="B80" s="52"/>
      <c r="C80" s="84"/>
      <c r="D80" s="86" t="s">
        <v>11</v>
      </c>
      <c r="E80" s="50"/>
      <c r="F80" s="50"/>
      <c r="G80" s="50"/>
      <c r="H80" s="70" t="s">
        <v>105</v>
      </c>
      <c r="I80" s="82"/>
      <c r="J80" s="83">
        <f>+DataEntryWS!J11</f>
        <v>3708</v>
      </c>
    </row>
    <row r="81" spans="1:10" ht="12.75">
      <c r="A81" s="52"/>
      <c r="B81" s="52"/>
      <c r="C81" s="84"/>
      <c r="D81" s="85" t="s">
        <v>20</v>
      </c>
      <c r="E81" s="50"/>
      <c r="F81" s="50"/>
      <c r="G81" s="50"/>
      <c r="H81" s="70" t="s">
        <v>105</v>
      </c>
      <c r="I81" s="82"/>
      <c r="J81" s="83">
        <f>+DataEntryWS!J23</f>
        <v>0</v>
      </c>
    </row>
    <row r="82" spans="1:10" ht="12.75">
      <c r="A82" s="52"/>
      <c r="B82" s="52"/>
      <c r="C82" s="84"/>
      <c r="D82" s="85" t="s">
        <v>207</v>
      </c>
      <c r="E82" s="50"/>
      <c r="F82" s="50"/>
      <c r="G82" s="50"/>
      <c r="H82" s="70" t="s">
        <v>105</v>
      </c>
      <c r="I82" s="82"/>
      <c r="J82" s="83">
        <f>+DataEntryWS!J27</f>
        <v>0</v>
      </c>
    </row>
    <row r="83" spans="1:10" ht="12.75">
      <c r="A83" s="52"/>
      <c r="B83" s="52"/>
      <c r="C83" s="84"/>
      <c r="D83" s="85" t="s">
        <v>291</v>
      </c>
      <c r="E83" s="50"/>
      <c r="F83" s="50"/>
      <c r="G83" s="50"/>
      <c r="H83" s="70" t="s">
        <v>105</v>
      </c>
      <c r="I83" s="82"/>
      <c r="J83" s="83">
        <f>+DataEntryWS!J32</f>
        <v>213678.84</v>
      </c>
    </row>
    <row r="84" spans="1:10" ht="12.75">
      <c r="A84" s="52"/>
      <c r="B84" s="52"/>
      <c r="C84" s="84"/>
      <c r="D84" s="86" t="s">
        <v>346</v>
      </c>
      <c r="E84" s="50"/>
      <c r="F84" s="50"/>
      <c r="G84" s="50"/>
      <c r="H84" s="70" t="s">
        <v>105</v>
      </c>
      <c r="I84" s="82"/>
      <c r="J84" s="83">
        <f>+DataEntryWS!J33</f>
        <v>0</v>
      </c>
    </row>
    <row r="85" spans="1:10" ht="12.75">
      <c r="A85" s="52"/>
      <c r="B85" s="52"/>
      <c r="C85" s="84"/>
      <c r="D85" s="85" t="s">
        <v>15</v>
      </c>
      <c r="E85" s="50"/>
      <c r="F85" s="50"/>
      <c r="G85" s="50"/>
      <c r="H85" s="70" t="s">
        <v>105</v>
      </c>
      <c r="I85" s="82"/>
      <c r="J85" s="83">
        <f>+SUM(DataEntryWS!J60:J62)</f>
        <v>0</v>
      </c>
    </row>
    <row r="86" spans="1:10" ht="12.75" customHeight="1">
      <c r="A86" s="52"/>
      <c r="B86" s="52"/>
      <c r="C86" s="84"/>
      <c r="D86" s="85" t="s">
        <v>28</v>
      </c>
      <c r="E86" s="87"/>
      <c r="F86" s="87"/>
      <c r="G86" s="50"/>
      <c r="H86" s="70" t="s">
        <v>105</v>
      </c>
      <c r="I86" s="82"/>
      <c r="J86" s="83">
        <f>+DataEntryWS!J63</f>
        <v>0</v>
      </c>
    </row>
    <row r="87" spans="1:10" ht="12.75">
      <c r="A87" s="52"/>
      <c r="B87" s="52"/>
      <c r="C87" s="84"/>
      <c r="D87" s="50" t="s">
        <v>33</v>
      </c>
      <c r="E87" s="50"/>
      <c r="F87" s="50"/>
      <c r="G87" s="50"/>
      <c r="H87" s="70" t="s">
        <v>105</v>
      </c>
      <c r="I87" s="82"/>
      <c r="J87" s="83">
        <f>+DataEntryWS!J66+DataEntryWS!J69+DataEntryWS!J72+DataEntryWS!J74+DataEntryWS!J161</f>
        <v>0</v>
      </c>
    </row>
    <row r="88" spans="1:10" ht="12.75">
      <c r="A88" s="52"/>
      <c r="B88" s="52"/>
      <c r="C88" s="84"/>
      <c r="D88" s="85" t="s">
        <v>35</v>
      </c>
      <c r="E88" s="50"/>
      <c r="F88" s="50"/>
      <c r="G88" s="50"/>
      <c r="H88" s="70" t="s">
        <v>105</v>
      </c>
      <c r="I88" s="82"/>
      <c r="J88" s="83">
        <f>+DataEntryWS!J77+DataEntryWS!J80+DataEntryWS!J160</f>
        <v>16290</v>
      </c>
    </row>
    <row r="89" spans="1:10" ht="12.75">
      <c r="A89" s="52"/>
      <c r="B89" s="52"/>
      <c r="C89" s="84"/>
      <c r="D89" s="85" t="s">
        <v>232</v>
      </c>
      <c r="E89" s="50"/>
      <c r="F89" s="50"/>
      <c r="G89" s="50"/>
      <c r="H89" s="70" t="s">
        <v>105</v>
      </c>
      <c r="I89" s="82"/>
      <c r="J89" s="83">
        <f>+DataEntryWS!J93</f>
        <v>0</v>
      </c>
    </row>
    <row r="90" spans="1:10" ht="12.75">
      <c r="A90" s="52"/>
      <c r="B90" s="52"/>
      <c r="C90" s="84"/>
      <c r="D90" s="85" t="s">
        <v>233</v>
      </c>
      <c r="E90" s="50"/>
      <c r="F90" s="50"/>
      <c r="G90" s="50"/>
      <c r="H90" s="70" t="s">
        <v>105</v>
      </c>
      <c r="I90" s="82"/>
      <c r="J90" s="83">
        <f>+DataEntryWS!J94+DataEntryWS!J95</f>
        <v>0</v>
      </c>
    </row>
    <row r="91" spans="1:10" ht="12.75">
      <c r="A91" s="52"/>
      <c r="B91" s="52"/>
      <c r="C91" s="84"/>
      <c r="D91" s="85" t="s">
        <v>66</v>
      </c>
      <c r="E91" s="50"/>
      <c r="F91" s="50"/>
      <c r="G91" s="50"/>
      <c r="H91" s="70" t="s">
        <v>105</v>
      </c>
      <c r="I91" s="82"/>
      <c r="J91" s="83">
        <f>+DataEntryWS!J98+SUM(DataEntryWS!J101:J104)+DataEntryWS!J106</f>
        <v>12500</v>
      </c>
    </row>
    <row r="92" spans="1:10" ht="12.75">
      <c r="A92" s="52"/>
      <c r="B92" s="52"/>
      <c r="C92" s="84"/>
      <c r="D92" s="85" t="s">
        <v>318</v>
      </c>
      <c r="E92" s="50"/>
      <c r="F92" s="50"/>
      <c r="G92" s="50"/>
      <c r="H92" s="70" t="s">
        <v>105</v>
      </c>
      <c r="I92" s="82"/>
      <c r="J92" s="83">
        <f>+SUM(DataEntryWS!J107:J109)</f>
        <v>0</v>
      </c>
    </row>
    <row r="93" spans="1:10" ht="12.75">
      <c r="A93" s="52"/>
      <c r="B93" s="52"/>
      <c r="C93" s="84"/>
      <c r="D93" s="85" t="s">
        <v>319</v>
      </c>
      <c r="E93" s="50"/>
      <c r="F93" s="50"/>
      <c r="G93" s="50"/>
      <c r="H93" s="70" t="s">
        <v>105</v>
      </c>
      <c r="I93" s="82"/>
      <c r="J93" s="83">
        <f>+SUM(DataEntryWS!J110:J112)</f>
        <v>0</v>
      </c>
    </row>
    <row r="94" spans="1:10" ht="12.75">
      <c r="A94" s="52"/>
      <c r="B94" s="52"/>
      <c r="C94" s="84"/>
      <c r="D94" s="85" t="s">
        <v>312</v>
      </c>
      <c r="E94" s="50"/>
      <c r="F94" s="50"/>
      <c r="G94" s="50"/>
      <c r="H94" s="70" t="s">
        <v>105</v>
      </c>
      <c r="I94" s="82"/>
      <c r="J94" s="83">
        <f>+DataEntryWS!J113</f>
        <v>380.01</v>
      </c>
    </row>
    <row r="95" spans="1:10" ht="12.75">
      <c r="A95" s="52"/>
      <c r="B95" s="52"/>
      <c r="C95" s="84"/>
      <c r="D95" s="86" t="s">
        <v>406</v>
      </c>
      <c r="E95" s="50"/>
      <c r="F95" s="50"/>
      <c r="G95" s="50"/>
      <c r="H95" s="70" t="s">
        <v>105</v>
      </c>
      <c r="I95" s="82"/>
      <c r="J95" s="83">
        <f>+DataEntryWS!I24</f>
        <v>3785</v>
      </c>
    </row>
    <row r="96" spans="1:10" ht="12.75">
      <c r="A96" s="52"/>
      <c r="B96" s="52"/>
      <c r="C96" s="84"/>
      <c r="D96" s="50" t="s">
        <v>320</v>
      </c>
      <c r="E96" s="50"/>
      <c r="F96" s="50"/>
      <c r="G96" s="50"/>
      <c r="H96" s="70" t="s">
        <v>105</v>
      </c>
      <c r="I96" s="82"/>
      <c r="J96" s="83">
        <f>+SUM(DataEntryWS!J114:J115)</f>
        <v>1470.74</v>
      </c>
    </row>
    <row r="97" spans="1:10" ht="12.75">
      <c r="A97" s="52"/>
      <c r="B97" s="52"/>
      <c r="C97" s="84"/>
      <c r="D97" s="85" t="s">
        <v>313</v>
      </c>
      <c r="E97" s="50"/>
      <c r="F97" s="50"/>
      <c r="G97" s="50"/>
      <c r="H97" s="70" t="s">
        <v>105</v>
      </c>
      <c r="I97" s="82"/>
      <c r="J97" s="83">
        <f>+DataEntryWS!J122</f>
        <v>0</v>
      </c>
    </row>
    <row r="98" spans="1:10" ht="12.75">
      <c r="A98" s="52"/>
      <c r="B98" s="52"/>
      <c r="C98" s="84"/>
      <c r="D98" s="85" t="s">
        <v>303</v>
      </c>
      <c r="E98" s="50"/>
      <c r="F98" s="50"/>
      <c r="G98" s="50"/>
      <c r="H98" s="70" t="s">
        <v>105</v>
      </c>
      <c r="I98" s="82"/>
      <c r="J98" s="83">
        <f>+DataEntryWS!J124</f>
        <v>0</v>
      </c>
    </row>
    <row r="99" spans="1:10" ht="12.75">
      <c r="A99" s="52"/>
      <c r="B99" s="52"/>
      <c r="C99" s="84"/>
      <c r="D99" s="85" t="s">
        <v>243</v>
      </c>
      <c r="E99" s="50"/>
      <c r="F99" s="50"/>
      <c r="G99" s="50"/>
      <c r="H99" s="70" t="s">
        <v>105</v>
      </c>
      <c r="I99" s="82"/>
      <c r="J99" s="83">
        <f>+SUM(DataEntryWS!J146:J148)</f>
        <v>0</v>
      </c>
    </row>
    <row r="100" spans="1:10" ht="12.75">
      <c r="A100" s="52"/>
      <c r="B100" s="52"/>
      <c r="C100" s="84"/>
      <c r="D100" s="85" t="s">
        <v>322</v>
      </c>
      <c r="E100" s="50"/>
      <c r="F100" s="50"/>
      <c r="G100" s="50"/>
      <c r="H100" s="70" t="s">
        <v>105</v>
      </c>
      <c r="I100" s="82"/>
      <c r="J100" s="83">
        <f>+DataEntryWS!J157</f>
        <v>0</v>
      </c>
    </row>
    <row r="101" spans="1:10" ht="12.75">
      <c r="A101" s="52"/>
      <c r="B101" s="52"/>
      <c r="C101" s="84"/>
      <c r="D101" s="85" t="s">
        <v>323</v>
      </c>
      <c r="E101" s="50"/>
      <c r="F101" s="50"/>
      <c r="G101" s="50"/>
      <c r="H101" s="70" t="s">
        <v>105</v>
      </c>
      <c r="I101" s="82"/>
      <c r="J101" s="83">
        <f>+DataEntryWS!J159</f>
        <v>0</v>
      </c>
    </row>
    <row r="102" spans="1:10" ht="12.75">
      <c r="A102" s="52"/>
      <c r="B102" s="52"/>
      <c r="C102" s="84"/>
      <c r="D102" s="85" t="s">
        <v>77</v>
      </c>
      <c r="E102" s="50"/>
      <c r="F102" s="50"/>
      <c r="G102" s="50"/>
      <c r="H102" s="70" t="s">
        <v>105</v>
      </c>
      <c r="I102" s="82"/>
      <c r="J102" s="83">
        <f>+DataEntryWS!J162</f>
        <v>0</v>
      </c>
    </row>
    <row r="103" spans="1:10" ht="12.75">
      <c r="A103" s="52"/>
      <c r="B103" s="52"/>
      <c r="C103" s="84"/>
      <c r="D103" s="85" t="s">
        <v>324</v>
      </c>
      <c r="E103" s="50"/>
      <c r="F103" s="50"/>
      <c r="G103" s="50"/>
      <c r="H103" s="70" t="s">
        <v>105</v>
      </c>
      <c r="I103" s="82"/>
      <c r="J103" s="83">
        <f>+DataEntryWS!J163+DataEntryWS!J165</f>
        <v>100000</v>
      </c>
    </row>
    <row r="104" spans="1:10" ht="12.75">
      <c r="A104" s="52"/>
      <c r="B104" s="52"/>
      <c r="C104" s="84"/>
      <c r="D104" s="85" t="s">
        <v>260</v>
      </c>
      <c r="E104" s="50"/>
      <c r="F104" s="50"/>
      <c r="G104" s="50"/>
      <c r="H104" s="70" t="s">
        <v>105</v>
      </c>
      <c r="I104" s="82"/>
      <c r="J104" s="83">
        <f>+DataEntryWS!J187</f>
        <v>0</v>
      </c>
    </row>
    <row r="105" spans="1:10" ht="12.75">
      <c r="A105" s="52"/>
      <c r="B105" s="52"/>
      <c r="C105" s="84"/>
      <c r="D105" s="85" t="s">
        <v>43</v>
      </c>
      <c r="E105" s="50"/>
      <c r="F105" s="50"/>
      <c r="G105" s="50"/>
      <c r="H105" s="70" t="s">
        <v>105</v>
      </c>
      <c r="I105" s="82"/>
      <c r="J105" s="83">
        <f>+DataEntryWS!J189</f>
        <v>77724</v>
      </c>
    </row>
    <row r="106" spans="1:10" ht="12.75">
      <c r="A106" s="52"/>
      <c r="B106" s="52"/>
      <c r="C106" s="84"/>
      <c r="D106" s="85" t="s">
        <v>326</v>
      </c>
      <c r="E106" s="50"/>
      <c r="F106" s="50"/>
      <c r="G106" s="50"/>
      <c r="H106" s="70" t="s">
        <v>105</v>
      </c>
      <c r="I106" s="82"/>
      <c r="J106" s="83">
        <f>+DataEntryWS!J200</f>
        <v>0</v>
      </c>
    </row>
    <row r="107" spans="1:10" ht="12.75">
      <c r="A107" s="52"/>
      <c r="B107" s="52"/>
      <c r="C107" s="84"/>
      <c r="D107" s="85" t="s">
        <v>327</v>
      </c>
      <c r="E107" s="50"/>
      <c r="F107" s="50"/>
      <c r="G107" s="50"/>
      <c r="H107" s="70" t="s">
        <v>105</v>
      </c>
      <c r="I107" s="82"/>
      <c r="J107" s="83">
        <f>+DataEntryWS!J202</f>
        <v>14561</v>
      </c>
    </row>
    <row r="108" spans="1:10" ht="12.75">
      <c r="A108" s="52"/>
      <c r="B108" s="52"/>
      <c r="C108" s="84"/>
      <c r="D108" s="85" t="s">
        <v>328</v>
      </c>
      <c r="E108" s="50"/>
      <c r="F108" s="50"/>
      <c r="G108" s="50"/>
      <c r="H108" s="70" t="s">
        <v>105</v>
      </c>
      <c r="I108" s="82"/>
      <c r="J108" s="83">
        <f>+DataEntryWS!J205</f>
        <v>55081</v>
      </c>
    </row>
    <row r="109" spans="1:10" ht="12.75">
      <c r="A109" s="52"/>
      <c r="B109" s="52"/>
      <c r="C109" s="84"/>
      <c r="D109" s="85" t="s">
        <v>42</v>
      </c>
      <c r="E109" s="50"/>
      <c r="F109" s="50"/>
      <c r="G109" s="50"/>
      <c r="H109" s="70" t="s">
        <v>105</v>
      </c>
      <c r="I109" s="82"/>
      <c r="J109" s="83">
        <f>+DataEntryWS!J208</f>
        <v>0</v>
      </c>
    </row>
    <row r="110" spans="1:10" ht="12.75">
      <c r="A110" s="52"/>
      <c r="B110" s="52"/>
      <c r="C110" s="84"/>
      <c r="D110" s="85" t="s">
        <v>329</v>
      </c>
      <c r="E110" s="50"/>
      <c r="F110" s="50"/>
      <c r="G110" s="50"/>
      <c r="H110" s="70" t="s">
        <v>105</v>
      </c>
      <c r="I110" s="82"/>
      <c r="J110" s="83">
        <f>+SUM(DataEntryWS!J214:J216)</f>
        <v>17532</v>
      </c>
    </row>
    <row r="111" spans="1:10" ht="12.75">
      <c r="A111" s="52"/>
      <c r="B111" s="52"/>
      <c r="C111" s="84"/>
      <c r="D111" s="85" t="s">
        <v>276</v>
      </c>
      <c r="E111" s="50"/>
      <c r="F111" s="50"/>
      <c r="G111" s="50"/>
      <c r="H111" s="70" t="s">
        <v>105</v>
      </c>
      <c r="I111" s="82"/>
      <c r="J111" s="83">
        <f>+DataEntryWS!J246+DataEntryWS!J247</f>
        <v>31182</v>
      </c>
    </row>
    <row r="112" spans="1:10" ht="12.75">
      <c r="A112" s="52"/>
      <c r="B112" s="52"/>
      <c r="C112" s="84"/>
      <c r="D112" s="85" t="s">
        <v>203</v>
      </c>
      <c r="E112" s="50"/>
      <c r="F112" s="50"/>
      <c r="G112" s="50"/>
      <c r="H112" s="88" t="s">
        <v>105</v>
      </c>
      <c r="I112" s="82"/>
      <c r="J112" s="89">
        <f>+DataEntryWS!J269</f>
        <v>0</v>
      </c>
    </row>
    <row r="113" spans="1:10">
      <c r="A113" s="52"/>
      <c r="B113" s="52"/>
      <c r="C113" s="52"/>
      <c r="D113" s="50"/>
      <c r="E113" s="50"/>
      <c r="F113" s="50"/>
      <c r="G113" s="50"/>
      <c r="H113" s="90"/>
      <c r="I113" s="50"/>
      <c r="J113" s="50"/>
    </row>
    <row r="114" spans="1:10">
      <c r="A114" s="50"/>
      <c r="B114" s="50"/>
      <c r="C114" s="50" t="s">
        <v>144</v>
      </c>
      <c r="D114" s="50"/>
      <c r="E114" s="50"/>
      <c r="F114" s="50"/>
      <c r="G114" s="50"/>
      <c r="H114" s="89">
        <f>+H70</f>
        <v>1248075.73346</v>
      </c>
      <c r="I114" s="81"/>
      <c r="J114" s="89">
        <f>+J70+SUM(J76:J112)</f>
        <v>787681.50653999997</v>
      </c>
    </row>
    <row r="115" spans="1:10">
      <c r="A115" s="50"/>
      <c r="B115" s="50"/>
      <c r="C115" s="50"/>
      <c r="D115" s="50"/>
      <c r="E115" s="50"/>
      <c r="F115" s="50"/>
      <c r="G115" s="50"/>
      <c r="H115" s="80"/>
      <c r="I115" s="81"/>
      <c r="J115" s="81"/>
    </row>
    <row r="116" spans="1:10">
      <c r="A116" s="50"/>
      <c r="B116" s="50"/>
      <c r="C116" s="50"/>
      <c r="D116" s="50"/>
      <c r="E116" s="50"/>
      <c r="F116" s="50"/>
      <c r="G116" s="50"/>
      <c r="H116" s="80"/>
      <c r="I116" s="81"/>
      <c r="J116" s="81"/>
    </row>
    <row r="117" spans="1:10">
      <c r="A117" s="50"/>
      <c r="B117" s="50"/>
      <c r="C117" s="50"/>
      <c r="D117" s="50"/>
      <c r="E117" s="50"/>
      <c r="F117" s="50" t="s">
        <v>140</v>
      </c>
      <c r="G117" s="50"/>
      <c r="H117" s="80"/>
      <c r="I117" s="81"/>
      <c r="J117" s="81">
        <f>+H114+J114</f>
        <v>2035757.24</v>
      </c>
    </row>
    <row r="118" spans="1:10">
      <c r="A118" s="50"/>
      <c r="B118" s="50"/>
      <c r="C118" s="50"/>
      <c r="D118" s="50"/>
      <c r="E118" s="50"/>
      <c r="F118" s="50" t="s">
        <v>146</v>
      </c>
      <c r="G118" s="50"/>
      <c r="H118" s="80"/>
      <c r="I118" s="81"/>
      <c r="J118" s="80">
        <f>+DataEntryWS!D272</f>
        <v>1992272.44</v>
      </c>
    </row>
    <row r="119" spans="1:10">
      <c r="A119" s="50"/>
      <c r="B119" s="50"/>
      <c r="C119" s="50"/>
      <c r="D119" s="50"/>
      <c r="E119" s="50"/>
      <c r="F119" s="50" t="s">
        <v>147</v>
      </c>
      <c r="G119" s="50"/>
      <c r="H119" s="80"/>
      <c r="I119" s="81"/>
      <c r="J119" s="80">
        <f>+DataEntryWS!K272</f>
        <v>0</v>
      </c>
    </row>
    <row r="120" spans="1:10" ht="12.75" thickBot="1">
      <c r="A120" s="50"/>
      <c r="B120" s="50"/>
      <c r="C120" s="50"/>
      <c r="D120" s="50"/>
      <c r="E120" s="50"/>
      <c r="F120" s="50" t="s">
        <v>141</v>
      </c>
      <c r="G120" s="50"/>
      <c r="H120" s="80"/>
      <c r="I120" s="81"/>
      <c r="J120" s="91">
        <f>+J117-J118+J119</f>
        <v>43484.800000000047</v>
      </c>
    </row>
    <row r="121" spans="1:10" ht="12.75" thickTop="1">
      <c r="A121" s="50"/>
      <c r="B121" s="50"/>
      <c r="C121" s="50"/>
      <c r="D121" s="50"/>
      <c r="E121" s="50"/>
      <c r="F121" s="50"/>
      <c r="G121" s="50"/>
      <c r="H121" s="90"/>
      <c r="I121" s="50"/>
      <c r="J121" s="50"/>
    </row>
    <row r="122" spans="1:10">
      <c r="A122" s="50"/>
      <c r="B122" s="50"/>
      <c r="C122" s="50"/>
      <c r="D122" s="50"/>
      <c r="E122" s="50"/>
      <c r="F122" s="50"/>
      <c r="G122" s="50"/>
      <c r="H122" s="90"/>
      <c r="I122" s="50"/>
      <c r="J122" s="50"/>
    </row>
    <row r="123" spans="1:10">
      <c r="H123" s="3">
        <f>+DataEntryWS!I272</f>
        <v>1208375.9334600002</v>
      </c>
      <c r="I123" s="4"/>
      <c r="J123" s="3">
        <f>+DataEntryWS!J272</f>
        <v>783896.50653999997</v>
      </c>
    </row>
    <row r="124" spans="1:10">
      <c r="H124" s="2"/>
    </row>
    <row r="125" spans="1:10">
      <c r="H125" s="2">
        <f>+H114-H123</f>
        <v>39699.799999999814</v>
      </c>
      <c r="J125" s="4">
        <f>+J114-J123</f>
        <v>3785</v>
      </c>
    </row>
    <row r="126" spans="1:10">
      <c r="H126" s="2"/>
    </row>
    <row r="127" spans="1:10">
      <c r="H127" s="2"/>
    </row>
    <row r="128" spans="1:10">
      <c r="H128" s="2"/>
    </row>
    <row r="129" spans="8:8">
      <c r="H129" s="2"/>
    </row>
    <row r="130" spans="8:8">
      <c r="H130" s="2"/>
    </row>
    <row r="131" spans="8:8">
      <c r="H131" s="2"/>
    </row>
    <row r="132" spans="8:8">
      <c r="H132" s="2"/>
    </row>
    <row r="133" spans="8:8">
      <c r="H133" s="2"/>
    </row>
    <row r="134" spans="8:8">
      <c r="H134" s="2"/>
    </row>
    <row r="135" spans="8:8">
      <c r="H135" s="2"/>
    </row>
    <row r="136" spans="8:8">
      <c r="H136" s="2"/>
    </row>
    <row r="137" spans="8:8">
      <c r="H137" s="2"/>
    </row>
    <row r="138" spans="8:8">
      <c r="H138" s="2"/>
    </row>
    <row r="139" spans="8:8">
      <c r="H139" s="2"/>
    </row>
    <row r="140" spans="8:8">
      <c r="H140" s="2"/>
    </row>
    <row r="141" spans="8:8">
      <c r="H141" s="2"/>
    </row>
    <row r="142" spans="8:8">
      <c r="H142" s="2"/>
    </row>
    <row r="143" spans="8:8">
      <c r="H143" s="2"/>
    </row>
    <row r="144" spans="8:8">
      <c r="H144" s="2"/>
    </row>
    <row r="145" spans="8:8">
      <c r="H145" s="2"/>
    </row>
    <row r="146" spans="8:8">
      <c r="H146" s="2"/>
    </row>
    <row r="147" spans="8:8">
      <c r="H147" s="2"/>
    </row>
    <row r="148" spans="8:8">
      <c r="H148" s="2"/>
    </row>
    <row r="149" spans="8:8">
      <c r="H149" s="2"/>
    </row>
    <row r="150" spans="8:8">
      <c r="H150" s="2"/>
    </row>
    <row r="151" spans="8:8">
      <c r="H151" s="2"/>
    </row>
    <row r="152" spans="8:8">
      <c r="H152" s="2"/>
    </row>
    <row r="153" spans="8:8">
      <c r="H153" s="2"/>
    </row>
    <row r="154" spans="8:8">
      <c r="H154" s="2"/>
    </row>
    <row r="155" spans="8:8">
      <c r="H155" s="2"/>
    </row>
    <row r="156" spans="8:8">
      <c r="H156" s="2"/>
    </row>
    <row r="157" spans="8:8">
      <c r="H157" s="2"/>
    </row>
    <row r="158" spans="8:8">
      <c r="H158" s="2"/>
    </row>
    <row r="159" spans="8:8">
      <c r="H159" s="2"/>
    </row>
    <row r="160" spans="8:8">
      <c r="H160" s="2"/>
    </row>
    <row r="161" spans="8:8">
      <c r="H161" s="2"/>
    </row>
    <row r="162" spans="8:8">
      <c r="H162" s="2"/>
    </row>
    <row r="163" spans="8:8">
      <c r="H163" s="2"/>
    </row>
    <row r="164" spans="8:8">
      <c r="H164" s="2"/>
    </row>
    <row r="165" spans="8:8">
      <c r="H165" s="2"/>
    </row>
    <row r="166" spans="8:8">
      <c r="H166" s="2"/>
    </row>
    <row r="167" spans="8:8">
      <c r="H167" s="2"/>
    </row>
    <row r="168" spans="8:8">
      <c r="H168" s="2"/>
    </row>
    <row r="169" spans="8:8">
      <c r="H169" s="2"/>
    </row>
    <row r="170" spans="8:8">
      <c r="H170" s="2"/>
    </row>
    <row r="171" spans="8:8">
      <c r="H171" s="2"/>
    </row>
    <row r="172" spans="8:8">
      <c r="H172" s="2"/>
    </row>
    <row r="173" spans="8:8">
      <c r="H173" s="2"/>
    </row>
    <row r="174" spans="8:8">
      <c r="H174" s="2"/>
    </row>
    <row r="175" spans="8:8">
      <c r="H175" s="2"/>
    </row>
    <row r="176" spans="8:8">
      <c r="H176" s="2"/>
    </row>
    <row r="177" spans="8:8">
      <c r="H177" s="2"/>
    </row>
    <row r="178" spans="8:8">
      <c r="H178" s="2"/>
    </row>
    <row r="179" spans="8:8">
      <c r="H179" s="2"/>
    </row>
    <row r="180" spans="8:8">
      <c r="H180" s="2"/>
    </row>
    <row r="181" spans="8:8">
      <c r="H181" s="2"/>
    </row>
    <row r="182" spans="8:8">
      <c r="H182" s="2"/>
    </row>
    <row r="183" spans="8:8">
      <c r="H183" s="2"/>
    </row>
    <row r="184" spans="8:8">
      <c r="H184" s="2"/>
    </row>
    <row r="185" spans="8:8">
      <c r="H185" s="2"/>
    </row>
    <row r="186" spans="8:8">
      <c r="H186" s="2"/>
    </row>
    <row r="187" spans="8:8">
      <c r="H187" s="2"/>
    </row>
    <row r="188" spans="8:8">
      <c r="H188" s="2"/>
    </row>
    <row r="189" spans="8:8">
      <c r="H189" s="2"/>
    </row>
    <row r="190" spans="8:8">
      <c r="H190" s="2"/>
    </row>
    <row r="191" spans="8:8">
      <c r="H191" s="2"/>
    </row>
    <row r="192" spans="8:8">
      <c r="H192" s="2"/>
    </row>
    <row r="193" spans="8:8">
      <c r="H193" s="2"/>
    </row>
    <row r="194" spans="8:8">
      <c r="H194" s="2"/>
    </row>
    <row r="195" spans="8:8">
      <c r="H195" s="2"/>
    </row>
    <row r="196" spans="8:8">
      <c r="H196" s="2"/>
    </row>
    <row r="197" spans="8:8">
      <c r="H197" s="2"/>
    </row>
    <row r="198" spans="8:8">
      <c r="H198" s="2"/>
    </row>
    <row r="199" spans="8:8">
      <c r="H199" s="2"/>
    </row>
    <row r="200" spans="8:8">
      <c r="H200" s="2"/>
    </row>
    <row r="201" spans="8:8">
      <c r="H201" s="2"/>
    </row>
    <row r="202" spans="8:8">
      <c r="H202" s="2"/>
    </row>
    <row r="203" spans="8:8">
      <c r="H203" s="2"/>
    </row>
    <row r="204" spans="8:8">
      <c r="H204" s="2"/>
    </row>
    <row r="205" spans="8:8">
      <c r="H205" s="2"/>
    </row>
    <row r="206" spans="8:8">
      <c r="H206" s="2"/>
    </row>
    <row r="207" spans="8:8">
      <c r="H207" s="2"/>
    </row>
    <row r="208" spans="8:8">
      <c r="H208" s="2"/>
    </row>
    <row r="209" spans="8:8">
      <c r="H209" s="2"/>
    </row>
    <row r="210" spans="8:8">
      <c r="H210" s="2"/>
    </row>
    <row r="211" spans="8:8">
      <c r="H211" s="2"/>
    </row>
    <row r="212" spans="8:8">
      <c r="H212" s="2"/>
    </row>
    <row r="213" spans="8:8">
      <c r="H213" s="2"/>
    </row>
    <row r="214" spans="8:8">
      <c r="H214" s="2"/>
    </row>
    <row r="215" spans="8:8">
      <c r="H215" s="2"/>
    </row>
    <row r="216" spans="8:8">
      <c r="H216" s="2"/>
    </row>
    <row r="217" spans="8:8">
      <c r="H217" s="2"/>
    </row>
    <row r="218" spans="8:8">
      <c r="H218" s="2"/>
    </row>
    <row r="219" spans="8:8">
      <c r="H219" s="2"/>
    </row>
    <row r="220" spans="8:8">
      <c r="H220" s="2"/>
    </row>
    <row r="221" spans="8:8">
      <c r="H221" s="2"/>
    </row>
    <row r="222" spans="8:8">
      <c r="H222" s="2"/>
    </row>
  </sheetData>
  <mergeCells count="31">
    <mergeCell ref="A1:J1"/>
    <mergeCell ref="A2:J2"/>
    <mergeCell ref="A3:J3"/>
    <mergeCell ref="A4:J4"/>
    <mergeCell ref="D33:F33"/>
    <mergeCell ref="C25:F25"/>
    <mergeCell ref="D31:F31"/>
    <mergeCell ref="D32:F32"/>
    <mergeCell ref="D67:F67"/>
    <mergeCell ref="D65:F65"/>
    <mergeCell ref="D66:F66"/>
    <mergeCell ref="D38:F38"/>
    <mergeCell ref="D40:F40"/>
    <mergeCell ref="D51:F51"/>
    <mergeCell ref="D48:F48"/>
    <mergeCell ref="D44:F44"/>
    <mergeCell ref="D42:F42"/>
    <mergeCell ref="D47:F47"/>
    <mergeCell ref="D49:F49"/>
    <mergeCell ref="D50:F50"/>
    <mergeCell ref="D61:F61"/>
    <mergeCell ref="D53:F53"/>
    <mergeCell ref="D56:F56"/>
    <mergeCell ref="D54:F54"/>
    <mergeCell ref="D57:F57"/>
    <mergeCell ref="D34:F34"/>
    <mergeCell ref="D35:F35"/>
    <mergeCell ref="D39:F39"/>
    <mergeCell ref="D59:F59"/>
    <mergeCell ref="D58:F58"/>
    <mergeCell ref="D37:F37"/>
  </mergeCells>
  <pageMargins left="0.45" right="0.45" top="0.75" bottom="0.75" header="0.3" footer="0.3"/>
  <pageSetup orientation="portrait" r:id="rId1"/>
  <headerFooter>
    <oddFooter>&amp;LLGC-PH-2020&amp;RIssued 9/10/2020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DataEntryWS</vt:lpstr>
      <vt:lpstr>SchedofAwards</vt:lpstr>
      <vt:lpstr>DataEntryWS!Print_Area</vt:lpstr>
      <vt:lpstr>SchedofAwards!Print_Area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dc:creator>
  <cp:lastModifiedBy>James Burke</cp:lastModifiedBy>
  <cp:lastPrinted>2020-10-20T19:36:18Z</cp:lastPrinted>
  <dcterms:created xsi:type="dcterms:W3CDTF">2015-10-20T14:23:33Z</dcterms:created>
  <dcterms:modified xsi:type="dcterms:W3CDTF">2020-10-21T14:15:10Z</dcterms:modified>
</cp:coreProperties>
</file>